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928"/>
  <workbookPr/>
  <bookViews>
    <workbookView xWindow="20370" yWindow="65416" windowWidth="29040" windowHeight="15840" tabRatio="684" activeTab="0"/>
  </bookViews>
  <sheets>
    <sheet name="Instructions" sheetId="25" r:id="rId1"/>
    <sheet name="NetDMR NODI Codes" sheetId="29" r:id="rId2"/>
    <sheet name="Jan" sheetId="7" r:id="rId3"/>
    <sheet name="Feb" sheetId="15" r:id="rId4"/>
    <sheet name="Mar" sheetId="16" r:id="rId5"/>
    <sheet name="Apr" sheetId="17" r:id="rId6"/>
    <sheet name="May" sheetId="18" r:id="rId7"/>
    <sheet name="Jun" sheetId="19" r:id="rId8"/>
    <sheet name="Jul" sheetId="20" r:id="rId9"/>
    <sheet name="Aug" sheetId="21" r:id="rId10"/>
    <sheet name="Sep" sheetId="22" r:id="rId11"/>
    <sheet name="Oct" sheetId="23" r:id="rId12"/>
    <sheet name="Nov" sheetId="24" r:id="rId13"/>
    <sheet name="Dec" sheetId="14" r:id="rId14"/>
    <sheet name="Summary" sheetId="27" r:id="rId15"/>
    <sheet name="E.coli Standalone Calculation" sheetId="28" state="hidden" r:id="rId16"/>
  </sheets>
  <definedNames>
    <definedName name="_xlnm.Print_Area" localSheetId="5">'Apr'!$A$1:$CH$55</definedName>
    <definedName name="_xlnm.Print_Area" localSheetId="9">'Aug'!$A$1:$CH$56</definedName>
    <definedName name="_xlnm.Print_Area" localSheetId="13">'Dec'!$A$1:$CH$59</definedName>
    <definedName name="_xlnm.Print_Area" localSheetId="3">'Feb'!$A$1:$CH$54</definedName>
    <definedName name="_xlnm.Print_Area" localSheetId="0">'Instructions'!$B$2:$K$146</definedName>
    <definedName name="_xlnm.Print_Area" localSheetId="2">'Jan'!$A$1:$CH$59</definedName>
    <definedName name="_xlnm.Print_Area" localSheetId="8">'Jul'!$A$1:$CH$56</definedName>
    <definedName name="_xlnm.Print_Area" localSheetId="7">'Jun'!$A$1:$CH$55</definedName>
    <definedName name="_xlnm.Print_Area" localSheetId="4">'Mar'!$A$1:$CH$56</definedName>
    <definedName name="_xlnm.Print_Area" localSheetId="6">'May'!$A$1:$CH$56</definedName>
    <definedName name="_xlnm.Print_Area" localSheetId="12">'Nov'!$A$1:$CH$55</definedName>
    <definedName name="_xlnm.Print_Area" localSheetId="11">'Oct'!$A$1:$CH$56</definedName>
    <definedName name="_xlnm.Print_Area" localSheetId="10">'Sep'!$A$1:$CH$55</definedName>
  </definedNames>
  <calcPr calcId="191029"/>
  <extLst/>
</workbook>
</file>

<file path=xl/comments10.xml><?xml version="1.0" encoding="utf-8"?>
<comments xmlns="http://schemas.openxmlformats.org/spreadsheetml/2006/main">
  <authors>
    <author>Beason, Steven E</author>
  </authors>
  <commentList>
    <comment ref="AF42" authorId="0">
      <text>
        <r>
          <rPr>
            <b/>
            <sz val="12"/>
            <rFont val="Tahoma"/>
            <family val="2"/>
          </rPr>
          <t>Parameter 50060 1(CV2)</t>
        </r>
        <r>
          <rPr>
            <sz val="9"/>
            <rFont val="Tahoma"/>
            <family val="2"/>
          </rPr>
          <t xml:space="preserve">
</t>
        </r>
      </text>
    </comment>
    <comment ref="AI42" authorId="0">
      <text>
        <r>
          <rPr>
            <b/>
            <sz val="12"/>
            <rFont val="Tahoma"/>
            <family val="2"/>
          </rPr>
          <t>GeoMetric Mean
Parameter 51041 1(CV2)</t>
        </r>
        <r>
          <rPr>
            <b/>
            <sz val="9"/>
            <rFont val="Tahoma"/>
            <family val="2"/>
          </rPr>
          <t xml:space="preserve">
</t>
        </r>
        <r>
          <rPr>
            <sz val="9"/>
            <rFont val="Tahoma"/>
            <family val="2"/>
          </rPr>
          <t xml:space="preserve">
</t>
        </r>
      </text>
    </comment>
    <comment ref="AP42" authorId="0">
      <text>
        <r>
          <rPr>
            <b/>
            <sz val="12"/>
            <rFont val="Tahoma"/>
            <family val="2"/>
          </rPr>
          <t>Parameter 80082 1(CV2)</t>
        </r>
        <r>
          <rPr>
            <sz val="9"/>
            <rFont val="Tahoma"/>
            <family val="2"/>
          </rPr>
          <t xml:space="preserve">
</t>
        </r>
      </text>
    </comment>
    <comment ref="AR42" authorId="0">
      <text>
        <r>
          <rPr>
            <b/>
            <sz val="12"/>
            <rFont val="Tahoma"/>
            <family val="2"/>
          </rPr>
          <t>Parameter 80082 1(QV1)</t>
        </r>
        <r>
          <rPr>
            <sz val="9"/>
            <rFont val="Tahoma"/>
            <family val="2"/>
          </rPr>
          <t xml:space="preserve">
</t>
        </r>
      </text>
    </comment>
    <comment ref="AT42" authorId="0">
      <text>
        <r>
          <rPr>
            <b/>
            <sz val="12"/>
            <rFont val="Tahoma"/>
            <family val="2"/>
          </rPr>
          <t>Parameter 00530 1(CV2)</t>
        </r>
        <r>
          <rPr>
            <sz val="9"/>
            <rFont val="Tahoma"/>
            <family val="2"/>
          </rPr>
          <t xml:space="preserve">
</t>
        </r>
      </text>
    </comment>
    <comment ref="AV42" authorId="0">
      <text>
        <r>
          <rPr>
            <b/>
            <sz val="12"/>
            <rFont val="Tahoma"/>
            <family val="2"/>
          </rPr>
          <t>Parameter 00530 1(QV1)</t>
        </r>
        <r>
          <rPr>
            <sz val="9"/>
            <rFont val="Tahoma"/>
            <family val="2"/>
          </rPr>
          <t xml:space="preserve">
</t>
        </r>
      </text>
    </comment>
    <comment ref="AX42" authorId="0">
      <text>
        <r>
          <rPr>
            <b/>
            <sz val="12"/>
            <rFont val="Tahoma"/>
            <family val="2"/>
          </rPr>
          <t>Parameter 00610 1(CV2)</t>
        </r>
        <r>
          <rPr>
            <sz val="9"/>
            <rFont val="Tahoma"/>
            <family val="2"/>
          </rPr>
          <t xml:space="preserve">
</t>
        </r>
      </text>
    </comment>
    <comment ref="AZ42" authorId="0">
      <text>
        <r>
          <rPr>
            <b/>
            <sz val="12"/>
            <rFont val="Tahoma"/>
            <family val="2"/>
          </rPr>
          <t>Parameter 00610 1(QV1)</t>
        </r>
        <r>
          <rPr>
            <sz val="9"/>
            <rFont val="Tahoma"/>
            <family val="2"/>
          </rPr>
          <t xml:space="preserve">
</t>
        </r>
      </text>
    </comment>
    <comment ref="AF43" authorId="0">
      <text>
        <r>
          <rPr>
            <b/>
            <sz val="12"/>
            <rFont val="Tahoma"/>
            <family val="2"/>
          </rPr>
          <t>Parameter 50060 1(CV3)</t>
        </r>
        <r>
          <rPr>
            <sz val="9"/>
            <rFont val="Tahoma"/>
            <family val="2"/>
          </rPr>
          <t xml:space="preserve">
</t>
        </r>
      </text>
    </comment>
    <comment ref="AG43" authorId="0">
      <text>
        <r>
          <rPr>
            <b/>
            <sz val="12"/>
            <rFont val="Tahoma"/>
            <family val="2"/>
          </rPr>
          <t>Parameter 50060 X(CV3)</t>
        </r>
        <r>
          <rPr>
            <sz val="9"/>
            <rFont val="Tahoma"/>
            <family val="2"/>
          </rPr>
          <t xml:space="preserve">
</t>
        </r>
      </text>
    </comment>
    <comment ref="AQ43" authorId="0">
      <text>
        <r>
          <rPr>
            <b/>
            <sz val="12"/>
            <rFont val="Tahoma"/>
            <family val="2"/>
          </rPr>
          <t>Parameter 80082 1(CV3)</t>
        </r>
        <r>
          <rPr>
            <sz val="9"/>
            <rFont val="Tahoma"/>
            <family val="2"/>
          </rPr>
          <t xml:space="preserve">
</t>
        </r>
      </text>
    </comment>
    <comment ref="AS43" authorId="0">
      <text>
        <r>
          <rPr>
            <b/>
            <sz val="12"/>
            <rFont val="Tahoma"/>
            <family val="2"/>
          </rPr>
          <t>Parameter 80082 1(QV2)</t>
        </r>
        <r>
          <rPr>
            <sz val="9"/>
            <rFont val="Tahoma"/>
            <family val="2"/>
          </rPr>
          <t xml:space="preserve">
</t>
        </r>
      </text>
    </comment>
    <comment ref="AU43" authorId="0">
      <text>
        <r>
          <rPr>
            <b/>
            <sz val="12"/>
            <rFont val="Tahoma"/>
            <family val="2"/>
          </rPr>
          <t>Parameter 00530 1(CV3)</t>
        </r>
        <r>
          <rPr>
            <sz val="9"/>
            <rFont val="Tahoma"/>
            <family val="2"/>
          </rPr>
          <t xml:space="preserve">
</t>
        </r>
      </text>
    </comment>
    <comment ref="AW43" authorId="0">
      <text>
        <r>
          <rPr>
            <b/>
            <sz val="12"/>
            <rFont val="Tahoma"/>
            <family val="2"/>
          </rPr>
          <t>Parameter 00530 1(QV2)</t>
        </r>
        <r>
          <rPr>
            <sz val="9"/>
            <rFont val="Tahoma"/>
            <family val="2"/>
          </rPr>
          <t xml:space="preserve">
</t>
        </r>
      </text>
    </comment>
    <comment ref="AY43" authorId="0">
      <text>
        <r>
          <rPr>
            <b/>
            <sz val="12"/>
            <rFont val="Tahoma"/>
            <family val="2"/>
          </rPr>
          <t>Parameter 00610 1(CV3)</t>
        </r>
        <r>
          <rPr>
            <sz val="9"/>
            <rFont val="Tahoma"/>
            <family val="2"/>
          </rPr>
          <t xml:space="preserve">
</t>
        </r>
      </text>
    </comment>
    <comment ref="BA43" authorId="0">
      <text>
        <r>
          <rPr>
            <b/>
            <sz val="12"/>
            <rFont val="Tahoma"/>
            <family val="2"/>
          </rPr>
          <t>Parameter 00610 1(QV2)</t>
        </r>
        <r>
          <rPr>
            <sz val="9"/>
            <rFont val="Tahoma"/>
            <family val="2"/>
          </rPr>
          <t xml:space="preserve">
</t>
        </r>
      </text>
    </comment>
    <comment ref="AG44" authorId="0">
      <text>
        <r>
          <rPr>
            <b/>
            <sz val="12"/>
            <rFont val="Tahoma"/>
            <family val="2"/>
          </rPr>
          <t>Parameter 50060 X(CV1)</t>
        </r>
        <r>
          <rPr>
            <sz val="9"/>
            <rFont val="Tahoma"/>
            <family val="2"/>
          </rPr>
          <t xml:space="preserve">
</t>
        </r>
      </text>
    </comment>
    <comment ref="AK44" authorId="0">
      <text>
        <r>
          <rPr>
            <b/>
            <sz val="12"/>
            <rFont val="Tahoma"/>
            <family val="2"/>
          </rPr>
          <t>Parameter 00300 1(CV1)</t>
        </r>
        <r>
          <rPr>
            <sz val="9"/>
            <rFont val="Tahoma"/>
            <family val="2"/>
          </rPr>
          <t xml:space="preserve">
</t>
        </r>
      </text>
    </comment>
    <comment ref="T45" authorId="0">
      <text>
        <r>
          <rPr>
            <b/>
            <sz val="12"/>
            <rFont val="Tahoma"/>
            <family val="2"/>
          </rPr>
          <t>E.Coli Only
Ecoli 10% Rule</t>
        </r>
        <r>
          <rPr>
            <b/>
            <sz val="8"/>
            <rFont val="Tahoma"/>
            <family val="2"/>
          </rPr>
          <t xml:space="preserve">
</t>
        </r>
        <r>
          <rPr>
            <sz val="9"/>
            <rFont val="Tahoma"/>
            <family val="2"/>
          </rPr>
          <t xml:space="preserve">
</t>
        </r>
      </text>
    </comment>
    <comment ref="AI45" authorId="0">
      <text>
        <r>
          <rPr>
            <b/>
            <sz val="12"/>
            <rFont val="Tahoma"/>
            <family val="2"/>
          </rPr>
          <t xml:space="preserve">Parameter 51041 1(CV3)
</t>
        </r>
      </text>
    </comment>
    <comment ref="T46" authorId="0">
      <text>
        <r>
          <rPr>
            <b/>
            <sz val="12"/>
            <rFont val="Tahoma"/>
            <family val="2"/>
          </rPr>
          <t>E.Coli Only
Ecoli 10% Rule</t>
        </r>
        <r>
          <rPr>
            <sz val="9"/>
            <rFont val="Tahoma"/>
            <family val="2"/>
          </rPr>
          <t xml:space="preserve">
</t>
        </r>
      </text>
    </comment>
  </commentList>
</comments>
</file>

<file path=xl/comments11.xml><?xml version="1.0" encoding="utf-8"?>
<comments xmlns="http://schemas.openxmlformats.org/spreadsheetml/2006/main">
  <authors>
    <author>Beason, Steven E</author>
  </authors>
  <commentList>
    <comment ref="AF41" authorId="0">
      <text>
        <r>
          <rPr>
            <b/>
            <sz val="12"/>
            <rFont val="Tahoma"/>
            <family val="2"/>
          </rPr>
          <t>Parameter 50060 1(CV2)</t>
        </r>
        <r>
          <rPr>
            <sz val="9"/>
            <rFont val="Tahoma"/>
            <family val="2"/>
          </rPr>
          <t xml:space="preserve">
</t>
        </r>
      </text>
    </comment>
    <comment ref="AI41" authorId="0">
      <text>
        <r>
          <rPr>
            <b/>
            <sz val="12"/>
            <rFont val="Tahoma"/>
            <family val="2"/>
          </rPr>
          <t>GeoMetric Mean
Parameter 51041 1(CV2)</t>
        </r>
        <r>
          <rPr>
            <b/>
            <sz val="9"/>
            <rFont val="Tahoma"/>
            <family val="2"/>
          </rPr>
          <t xml:space="preserve">
</t>
        </r>
        <r>
          <rPr>
            <sz val="9"/>
            <rFont val="Tahoma"/>
            <family val="2"/>
          </rPr>
          <t xml:space="preserve">
</t>
        </r>
      </text>
    </comment>
    <comment ref="AP41" authorId="0">
      <text>
        <r>
          <rPr>
            <b/>
            <sz val="12"/>
            <rFont val="Tahoma"/>
            <family val="2"/>
          </rPr>
          <t>Parameter 80082 1(CV2)</t>
        </r>
        <r>
          <rPr>
            <sz val="9"/>
            <rFont val="Tahoma"/>
            <family val="2"/>
          </rPr>
          <t xml:space="preserve">
</t>
        </r>
      </text>
    </comment>
    <comment ref="AR41" authorId="0">
      <text>
        <r>
          <rPr>
            <b/>
            <sz val="12"/>
            <rFont val="Tahoma"/>
            <family val="2"/>
          </rPr>
          <t>Parameter 80082 1(QV1)</t>
        </r>
        <r>
          <rPr>
            <sz val="9"/>
            <rFont val="Tahoma"/>
            <family val="2"/>
          </rPr>
          <t xml:space="preserve">
</t>
        </r>
      </text>
    </comment>
    <comment ref="AT41" authorId="0">
      <text>
        <r>
          <rPr>
            <b/>
            <sz val="12"/>
            <rFont val="Tahoma"/>
            <family val="2"/>
          </rPr>
          <t>Parameter 00530 1(CV2)</t>
        </r>
        <r>
          <rPr>
            <sz val="9"/>
            <rFont val="Tahoma"/>
            <family val="2"/>
          </rPr>
          <t xml:space="preserve">
</t>
        </r>
      </text>
    </comment>
    <comment ref="AV41" authorId="0">
      <text>
        <r>
          <rPr>
            <b/>
            <sz val="12"/>
            <rFont val="Tahoma"/>
            <family val="2"/>
          </rPr>
          <t>Parameter 00530 1(QV1)</t>
        </r>
        <r>
          <rPr>
            <sz val="9"/>
            <rFont val="Tahoma"/>
            <family val="2"/>
          </rPr>
          <t xml:space="preserve">
</t>
        </r>
      </text>
    </comment>
    <comment ref="AX41" authorId="0">
      <text>
        <r>
          <rPr>
            <b/>
            <sz val="12"/>
            <rFont val="Tahoma"/>
            <family val="2"/>
          </rPr>
          <t>Parameter 00610 1(CV2)</t>
        </r>
        <r>
          <rPr>
            <sz val="9"/>
            <rFont val="Tahoma"/>
            <family val="2"/>
          </rPr>
          <t xml:space="preserve">
</t>
        </r>
      </text>
    </comment>
    <comment ref="AZ41" authorId="0">
      <text>
        <r>
          <rPr>
            <b/>
            <sz val="12"/>
            <rFont val="Tahoma"/>
            <family val="2"/>
          </rPr>
          <t>Parameter 00610 1(QV1)</t>
        </r>
        <r>
          <rPr>
            <sz val="9"/>
            <rFont val="Tahoma"/>
            <family val="2"/>
          </rPr>
          <t xml:space="preserve">
</t>
        </r>
      </text>
    </comment>
    <comment ref="AF42" authorId="0">
      <text>
        <r>
          <rPr>
            <b/>
            <sz val="12"/>
            <rFont val="Tahoma"/>
            <family val="2"/>
          </rPr>
          <t>Parameter 50060 1(CV3)</t>
        </r>
        <r>
          <rPr>
            <sz val="9"/>
            <rFont val="Tahoma"/>
            <family val="2"/>
          </rPr>
          <t xml:space="preserve">
</t>
        </r>
      </text>
    </comment>
    <comment ref="AG42" authorId="0">
      <text>
        <r>
          <rPr>
            <b/>
            <sz val="12"/>
            <rFont val="Tahoma"/>
            <family val="2"/>
          </rPr>
          <t>Parameter 50060 X(CV3)</t>
        </r>
        <r>
          <rPr>
            <sz val="9"/>
            <rFont val="Tahoma"/>
            <family val="2"/>
          </rPr>
          <t xml:space="preserve">
</t>
        </r>
      </text>
    </comment>
    <comment ref="AQ42" authorId="0">
      <text>
        <r>
          <rPr>
            <b/>
            <sz val="12"/>
            <rFont val="Tahoma"/>
            <family val="2"/>
          </rPr>
          <t>Parameter 80082 1(CV3)</t>
        </r>
        <r>
          <rPr>
            <sz val="9"/>
            <rFont val="Tahoma"/>
            <family val="2"/>
          </rPr>
          <t xml:space="preserve">
</t>
        </r>
      </text>
    </comment>
    <comment ref="AS42" authorId="0">
      <text>
        <r>
          <rPr>
            <b/>
            <sz val="12"/>
            <rFont val="Tahoma"/>
            <family val="2"/>
          </rPr>
          <t>Parameter 80082 1(QV2)</t>
        </r>
        <r>
          <rPr>
            <sz val="9"/>
            <rFont val="Tahoma"/>
            <family val="2"/>
          </rPr>
          <t xml:space="preserve">
</t>
        </r>
      </text>
    </comment>
    <comment ref="AU42" authorId="0">
      <text>
        <r>
          <rPr>
            <b/>
            <sz val="12"/>
            <rFont val="Tahoma"/>
            <family val="2"/>
          </rPr>
          <t>Parameter 00530 1(CV3)</t>
        </r>
        <r>
          <rPr>
            <sz val="9"/>
            <rFont val="Tahoma"/>
            <family val="2"/>
          </rPr>
          <t xml:space="preserve">
</t>
        </r>
      </text>
    </comment>
    <comment ref="AW42" authorId="0">
      <text>
        <r>
          <rPr>
            <b/>
            <sz val="12"/>
            <rFont val="Tahoma"/>
            <family val="2"/>
          </rPr>
          <t>Parameter 00530 1(QV2)</t>
        </r>
        <r>
          <rPr>
            <sz val="9"/>
            <rFont val="Tahoma"/>
            <family val="2"/>
          </rPr>
          <t xml:space="preserve">
</t>
        </r>
      </text>
    </comment>
    <comment ref="AY42" authorId="0">
      <text>
        <r>
          <rPr>
            <b/>
            <sz val="12"/>
            <rFont val="Tahoma"/>
            <family val="2"/>
          </rPr>
          <t>Parameter 00610 1(CV3)</t>
        </r>
        <r>
          <rPr>
            <sz val="9"/>
            <rFont val="Tahoma"/>
            <family val="2"/>
          </rPr>
          <t xml:space="preserve">
</t>
        </r>
      </text>
    </comment>
    <comment ref="BA42" authorId="0">
      <text>
        <r>
          <rPr>
            <b/>
            <sz val="12"/>
            <rFont val="Tahoma"/>
            <family val="2"/>
          </rPr>
          <t>Parameter 00610 1(QV2)</t>
        </r>
        <r>
          <rPr>
            <sz val="9"/>
            <rFont val="Tahoma"/>
            <family val="2"/>
          </rPr>
          <t xml:space="preserve">
</t>
        </r>
      </text>
    </comment>
    <comment ref="AG43" authorId="0">
      <text>
        <r>
          <rPr>
            <b/>
            <sz val="12"/>
            <rFont val="Tahoma"/>
            <family val="2"/>
          </rPr>
          <t>Parameter 50060 X(CV1)</t>
        </r>
        <r>
          <rPr>
            <sz val="9"/>
            <rFont val="Tahoma"/>
            <family val="2"/>
          </rPr>
          <t xml:space="preserve">
</t>
        </r>
      </text>
    </comment>
    <comment ref="AK43" authorId="0">
      <text>
        <r>
          <rPr>
            <b/>
            <sz val="12"/>
            <rFont val="Tahoma"/>
            <family val="2"/>
          </rPr>
          <t>Parameter 00300 1(CV1)</t>
        </r>
        <r>
          <rPr>
            <sz val="9"/>
            <rFont val="Tahoma"/>
            <family val="2"/>
          </rPr>
          <t xml:space="preserve">
</t>
        </r>
      </text>
    </comment>
    <comment ref="T44" authorId="0">
      <text>
        <r>
          <rPr>
            <b/>
            <sz val="12"/>
            <rFont val="Tahoma"/>
            <family val="2"/>
          </rPr>
          <t>E.Coli Only
Ecoli 10% Rule</t>
        </r>
        <r>
          <rPr>
            <b/>
            <sz val="8"/>
            <rFont val="Tahoma"/>
            <family val="2"/>
          </rPr>
          <t xml:space="preserve">
</t>
        </r>
        <r>
          <rPr>
            <sz val="9"/>
            <rFont val="Tahoma"/>
            <family val="2"/>
          </rPr>
          <t xml:space="preserve">
</t>
        </r>
      </text>
    </comment>
    <comment ref="AI44" authorId="0">
      <text>
        <r>
          <rPr>
            <b/>
            <sz val="12"/>
            <rFont val="Tahoma"/>
            <family val="2"/>
          </rPr>
          <t xml:space="preserve">Parameter 51041 1(CV3)
</t>
        </r>
      </text>
    </comment>
    <comment ref="T45" authorId="0">
      <text>
        <r>
          <rPr>
            <b/>
            <sz val="12"/>
            <rFont val="Tahoma"/>
            <family val="2"/>
          </rPr>
          <t>E.Coli Only
Ecoli 10% Rule</t>
        </r>
        <r>
          <rPr>
            <sz val="9"/>
            <rFont val="Tahoma"/>
            <family val="2"/>
          </rPr>
          <t xml:space="preserve">
</t>
        </r>
      </text>
    </comment>
  </commentList>
</comments>
</file>

<file path=xl/comments12.xml><?xml version="1.0" encoding="utf-8"?>
<comments xmlns="http://schemas.openxmlformats.org/spreadsheetml/2006/main">
  <authors>
    <author>Beason, Steven E</author>
  </authors>
  <commentList>
    <comment ref="AF42" authorId="0">
      <text>
        <r>
          <rPr>
            <b/>
            <sz val="12"/>
            <rFont val="Tahoma"/>
            <family val="2"/>
          </rPr>
          <t>Parameter 50060 1(CV2)</t>
        </r>
        <r>
          <rPr>
            <sz val="9"/>
            <rFont val="Tahoma"/>
            <family val="2"/>
          </rPr>
          <t xml:space="preserve">
</t>
        </r>
      </text>
    </comment>
    <comment ref="AI42" authorId="0">
      <text>
        <r>
          <rPr>
            <b/>
            <sz val="12"/>
            <rFont val="Tahoma"/>
            <family val="2"/>
          </rPr>
          <t>GeoMetric Mean
Parameter 51041 1(CV2)</t>
        </r>
        <r>
          <rPr>
            <b/>
            <sz val="9"/>
            <rFont val="Tahoma"/>
            <family val="2"/>
          </rPr>
          <t xml:space="preserve">
</t>
        </r>
        <r>
          <rPr>
            <sz val="9"/>
            <rFont val="Tahoma"/>
            <family val="2"/>
          </rPr>
          <t xml:space="preserve">
</t>
        </r>
      </text>
    </comment>
    <comment ref="AP42" authorId="0">
      <text>
        <r>
          <rPr>
            <b/>
            <sz val="12"/>
            <rFont val="Tahoma"/>
            <family val="2"/>
          </rPr>
          <t>Parameter 80082 1(CV2)</t>
        </r>
        <r>
          <rPr>
            <sz val="9"/>
            <rFont val="Tahoma"/>
            <family val="2"/>
          </rPr>
          <t xml:space="preserve">
</t>
        </r>
      </text>
    </comment>
    <comment ref="AR42" authorId="0">
      <text>
        <r>
          <rPr>
            <b/>
            <sz val="12"/>
            <rFont val="Tahoma"/>
            <family val="2"/>
          </rPr>
          <t>Parameter 80082 1(QV1)</t>
        </r>
        <r>
          <rPr>
            <sz val="9"/>
            <rFont val="Tahoma"/>
            <family val="2"/>
          </rPr>
          <t xml:space="preserve">
</t>
        </r>
      </text>
    </comment>
    <comment ref="AT42" authorId="0">
      <text>
        <r>
          <rPr>
            <b/>
            <sz val="12"/>
            <rFont val="Tahoma"/>
            <family val="2"/>
          </rPr>
          <t>Parameter 00530 1(CV2)</t>
        </r>
        <r>
          <rPr>
            <sz val="9"/>
            <rFont val="Tahoma"/>
            <family val="2"/>
          </rPr>
          <t xml:space="preserve">
</t>
        </r>
      </text>
    </comment>
    <comment ref="AV42" authorId="0">
      <text>
        <r>
          <rPr>
            <b/>
            <sz val="12"/>
            <rFont val="Tahoma"/>
            <family val="2"/>
          </rPr>
          <t>Parameter 00530 1(QV1)</t>
        </r>
        <r>
          <rPr>
            <sz val="9"/>
            <rFont val="Tahoma"/>
            <family val="2"/>
          </rPr>
          <t xml:space="preserve">
</t>
        </r>
      </text>
    </comment>
    <comment ref="AX42" authorId="0">
      <text>
        <r>
          <rPr>
            <b/>
            <sz val="12"/>
            <rFont val="Tahoma"/>
            <family val="2"/>
          </rPr>
          <t>Parameter 00610 1(CV2)</t>
        </r>
        <r>
          <rPr>
            <sz val="9"/>
            <rFont val="Tahoma"/>
            <family val="2"/>
          </rPr>
          <t xml:space="preserve">
</t>
        </r>
      </text>
    </comment>
    <comment ref="AZ42" authorId="0">
      <text>
        <r>
          <rPr>
            <b/>
            <sz val="12"/>
            <rFont val="Tahoma"/>
            <family val="2"/>
          </rPr>
          <t>Parameter 00610 1(QV1)</t>
        </r>
        <r>
          <rPr>
            <sz val="9"/>
            <rFont val="Tahoma"/>
            <family val="2"/>
          </rPr>
          <t xml:space="preserve">
</t>
        </r>
      </text>
    </comment>
    <comment ref="AF43" authorId="0">
      <text>
        <r>
          <rPr>
            <b/>
            <sz val="12"/>
            <rFont val="Tahoma"/>
            <family val="2"/>
          </rPr>
          <t>Parameter 50060 1(CV3)</t>
        </r>
        <r>
          <rPr>
            <sz val="9"/>
            <rFont val="Tahoma"/>
            <family val="2"/>
          </rPr>
          <t xml:space="preserve">
</t>
        </r>
      </text>
    </comment>
    <comment ref="AG43" authorId="0">
      <text>
        <r>
          <rPr>
            <b/>
            <sz val="12"/>
            <rFont val="Tahoma"/>
            <family val="2"/>
          </rPr>
          <t>Parameter 50060 X(CV3)</t>
        </r>
        <r>
          <rPr>
            <sz val="9"/>
            <rFont val="Tahoma"/>
            <family val="2"/>
          </rPr>
          <t xml:space="preserve">
</t>
        </r>
      </text>
    </comment>
    <comment ref="AQ43" authorId="0">
      <text>
        <r>
          <rPr>
            <b/>
            <sz val="12"/>
            <rFont val="Tahoma"/>
            <family val="2"/>
          </rPr>
          <t>Parameter 80082 1(CV3)</t>
        </r>
        <r>
          <rPr>
            <sz val="9"/>
            <rFont val="Tahoma"/>
            <family val="2"/>
          </rPr>
          <t xml:space="preserve">
</t>
        </r>
      </text>
    </comment>
    <comment ref="AS43" authorId="0">
      <text>
        <r>
          <rPr>
            <b/>
            <sz val="12"/>
            <rFont val="Tahoma"/>
            <family val="2"/>
          </rPr>
          <t>Parameter 80082 1(QV2)</t>
        </r>
        <r>
          <rPr>
            <sz val="9"/>
            <rFont val="Tahoma"/>
            <family val="2"/>
          </rPr>
          <t xml:space="preserve">
</t>
        </r>
      </text>
    </comment>
    <comment ref="AU43" authorId="0">
      <text>
        <r>
          <rPr>
            <b/>
            <sz val="12"/>
            <rFont val="Tahoma"/>
            <family val="2"/>
          </rPr>
          <t>Parameter 00530 1(CV3)</t>
        </r>
        <r>
          <rPr>
            <sz val="9"/>
            <rFont val="Tahoma"/>
            <family val="2"/>
          </rPr>
          <t xml:space="preserve">
</t>
        </r>
      </text>
    </comment>
    <comment ref="AW43" authorId="0">
      <text>
        <r>
          <rPr>
            <b/>
            <sz val="12"/>
            <rFont val="Tahoma"/>
            <family val="2"/>
          </rPr>
          <t>Parameter 00530 1(QV2)</t>
        </r>
        <r>
          <rPr>
            <sz val="9"/>
            <rFont val="Tahoma"/>
            <family val="2"/>
          </rPr>
          <t xml:space="preserve">
</t>
        </r>
      </text>
    </comment>
    <comment ref="AY43" authorId="0">
      <text>
        <r>
          <rPr>
            <b/>
            <sz val="12"/>
            <rFont val="Tahoma"/>
            <family val="2"/>
          </rPr>
          <t>Parameter 00610 1(CV3)</t>
        </r>
        <r>
          <rPr>
            <sz val="9"/>
            <rFont val="Tahoma"/>
            <family val="2"/>
          </rPr>
          <t xml:space="preserve">
</t>
        </r>
      </text>
    </comment>
    <comment ref="BA43" authorId="0">
      <text>
        <r>
          <rPr>
            <b/>
            <sz val="12"/>
            <rFont val="Tahoma"/>
            <family val="2"/>
          </rPr>
          <t>Parameter 00610 1(QV2)</t>
        </r>
        <r>
          <rPr>
            <sz val="9"/>
            <rFont val="Tahoma"/>
            <family val="2"/>
          </rPr>
          <t xml:space="preserve">
</t>
        </r>
      </text>
    </comment>
    <comment ref="AG44" authorId="0">
      <text>
        <r>
          <rPr>
            <b/>
            <sz val="12"/>
            <rFont val="Tahoma"/>
            <family val="2"/>
          </rPr>
          <t>Parameter 50060 X(CV1)</t>
        </r>
        <r>
          <rPr>
            <sz val="9"/>
            <rFont val="Tahoma"/>
            <family val="2"/>
          </rPr>
          <t xml:space="preserve">
</t>
        </r>
      </text>
    </comment>
    <comment ref="AK44" authorId="0">
      <text>
        <r>
          <rPr>
            <b/>
            <sz val="12"/>
            <rFont val="Tahoma"/>
            <family val="2"/>
          </rPr>
          <t>Parameter 00300 1(CV1)</t>
        </r>
        <r>
          <rPr>
            <sz val="9"/>
            <rFont val="Tahoma"/>
            <family val="2"/>
          </rPr>
          <t xml:space="preserve">
</t>
        </r>
      </text>
    </comment>
    <comment ref="T45" authorId="0">
      <text>
        <r>
          <rPr>
            <b/>
            <sz val="12"/>
            <rFont val="Tahoma"/>
            <family val="2"/>
          </rPr>
          <t>E.Coli Only
Ecoli 10% Rule</t>
        </r>
        <r>
          <rPr>
            <b/>
            <sz val="8"/>
            <rFont val="Tahoma"/>
            <family val="2"/>
          </rPr>
          <t xml:space="preserve">
</t>
        </r>
        <r>
          <rPr>
            <sz val="9"/>
            <rFont val="Tahoma"/>
            <family val="2"/>
          </rPr>
          <t xml:space="preserve">
</t>
        </r>
      </text>
    </comment>
    <comment ref="AI45" authorId="0">
      <text>
        <r>
          <rPr>
            <b/>
            <sz val="12"/>
            <rFont val="Tahoma"/>
            <family val="2"/>
          </rPr>
          <t xml:space="preserve">Parameter 51041 1(CV3)
</t>
        </r>
      </text>
    </comment>
    <comment ref="T46" authorId="0">
      <text>
        <r>
          <rPr>
            <b/>
            <sz val="12"/>
            <rFont val="Tahoma"/>
            <family val="2"/>
          </rPr>
          <t>E.Coli Only
Ecoli 10% Rule</t>
        </r>
        <r>
          <rPr>
            <sz val="9"/>
            <rFont val="Tahoma"/>
            <family val="2"/>
          </rPr>
          <t xml:space="preserve">
</t>
        </r>
      </text>
    </comment>
  </commentList>
</comments>
</file>

<file path=xl/comments13.xml><?xml version="1.0" encoding="utf-8"?>
<comments xmlns="http://schemas.openxmlformats.org/spreadsheetml/2006/main">
  <authors>
    <author>Beason, Steven E</author>
  </authors>
  <commentList>
    <comment ref="AF41" authorId="0">
      <text>
        <r>
          <rPr>
            <b/>
            <sz val="12"/>
            <rFont val="Tahoma"/>
            <family val="2"/>
          </rPr>
          <t>Parameter 50060 1(CV2)</t>
        </r>
        <r>
          <rPr>
            <sz val="9"/>
            <rFont val="Tahoma"/>
            <family val="2"/>
          </rPr>
          <t xml:space="preserve">
</t>
        </r>
      </text>
    </comment>
    <comment ref="AI41" authorId="0">
      <text>
        <r>
          <rPr>
            <b/>
            <sz val="12"/>
            <rFont val="Tahoma"/>
            <family val="2"/>
          </rPr>
          <t>GeoMetric Mean
Parameter 51041 1(CV2)</t>
        </r>
        <r>
          <rPr>
            <b/>
            <sz val="9"/>
            <rFont val="Tahoma"/>
            <family val="2"/>
          </rPr>
          <t xml:space="preserve">
</t>
        </r>
        <r>
          <rPr>
            <sz val="9"/>
            <rFont val="Tahoma"/>
            <family val="2"/>
          </rPr>
          <t xml:space="preserve">
</t>
        </r>
      </text>
    </comment>
    <comment ref="AP41" authorId="0">
      <text>
        <r>
          <rPr>
            <b/>
            <sz val="12"/>
            <rFont val="Tahoma"/>
            <family val="2"/>
          </rPr>
          <t>Parameter 80082 1(CV2)</t>
        </r>
        <r>
          <rPr>
            <sz val="9"/>
            <rFont val="Tahoma"/>
            <family val="2"/>
          </rPr>
          <t xml:space="preserve">
</t>
        </r>
      </text>
    </comment>
    <comment ref="AR41" authorId="0">
      <text>
        <r>
          <rPr>
            <b/>
            <sz val="12"/>
            <rFont val="Tahoma"/>
            <family val="2"/>
          </rPr>
          <t>Parameter 80082 1(QV1)</t>
        </r>
        <r>
          <rPr>
            <sz val="9"/>
            <rFont val="Tahoma"/>
            <family val="2"/>
          </rPr>
          <t xml:space="preserve">
</t>
        </r>
      </text>
    </comment>
    <comment ref="AT41" authorId="0">
      <text>
        <r>
          <rPr>
            <b/>
            <sz val="12"/>
            <rFont val="Tahoma"/>
            <family val="2"/>
          </rPr>
          <t>Parameter 00530 1(CV2)</t>
        </r>
        <r>
          <rPr>
            <sz val="9"/>
            <rFont val="Tahoma"/>
            <family val="2"/>
          </rPr>
          <t xml:space="preserve">
</t>
        </r>
      </text>
    </comment>
    <comment ref="AV41" authorId="0">
      <text>
        <r>
          <rPr>
            <b/>
            <sz val="12"/>
            <rFont val="Tahoma"/>
            <family val="2"/>
          </rPr>
          <t>Parameter 00530 1(QV1)</t>
        </r>
        <r>
          <rPr>
            <sz val="9"/>
            <rFont val="Tahoma"/>
            <family val="2"/>
          </rPr>
          <t xml:space="preserve">
</t>
        </r>
      </text>
    </comment>
    <comment ref="AX41" authorId="0">
      <text>
        <r>
          <rPr>
            <b/>
            <sz val="12"/>
            <rFont val="Tahoma"/>
            <family val="2"/>
          </rPr>
          <t>Parameter 00610 1(CV2)</t>
        </r>
        <r>
          <rPr>
            <sz val="9"/>
            <rFont val="Tahoma"/>
            <family val="2"/>
          </rPr>
          <t xml:space="preserve">
</t>
        </r>
      </text>
    </comment>
    <comment ref="AZ41" authorId="0">
      <text>
        <r>
          <rPr>
            <b/>
            <sz val="12"/>
            <rFont val="Tahoma"/>
            <family val="2"/>
          </rPr>
          <t>Parameter 00610 1(QV1)</t>
        </r>
        <r>
          <rPr>
            <sz val="9"/>
            <rFont val="Tahoma"/>
            <family val="2"/>
          </rPr>
          <t xml:space="preserve">
</t>
        </r>
      </text>
    </comment>
    <comment ref="AF42" authorId="0">
      <text>
        <r>
          <rPr>
            <b/>
            <sz val="12"/>
            <rFont val="Tahoma"/>
            <family val="2"/>
          </rPr>
          <t>Parameter 50060 1(CV3)</t>
        </r>
        <r>
          <rPr>
            <sz val="9"/>
            <rFont val="Tahoma"/>
            <family val="2"/>
          </rPr>
          <t xml:space="preserve">
</t>
        </r>
      </text>
    </comment>
    <comment ref="AG42" authorId="0">
      <text>
        <r>
          <rPr>
            <b/>
            <sz val="12"/>
            <rFont val="Tahoma"/>
            <family val="2"/>
          </rPr>
          <t>Parameter 50060 X(CV3)</t>
        </r>
        <r>
          <rPr>
            <sz val="9"/>
            <rFont val="Tahoma"/>
            <family val="2"/>
          </rPr>
          <t xml:space="preserve">
</t>
        </r>
      </text>
    </comment>
    <comment ref="AQ42" authorId="0">
      <text>
        <r>
          <rPr>
            <b/>
            <sz val="12"/>
            <rFont val="Tahoma"/>
            <family val="2"/>
          </rPr>
          <t>Parameter 80082 1(CV3)</t>
        </r>
        <r>
          <rPr>
            <sz val="9"/>
            <rFont val="Tahoma"/>
            <family val="2"/>
          </rPr>
          <t xml:space="preserve">
</t>
        </r>
      </text>
    </comment>
    <comment ref="AS42" authorId="0">
      <text>
        <r>
          <rPr>
            <b/>
            <sz val="12"/>
            <rFont val="Tahoma"/>
            <family val="2"/>
          </rPr>
          <t>Parameter 80082 1(QV2)</t>
        </r>
        <r>
          <rPr>
            <sz val="9"/>
            <rFont val="Tahoma"/>
            <family val="2"/>
          </rPr>
          <t xml:space="preserve">
</t>
        </r>
      </text>
    </comment>
    <comment ref="AU42" authorId="0">
      <text>
        <r>
          <rPr>
            <b/>
            <sz val="12"/>
            <rFont val="Tahoma"/>
            <family val="2"/>
          </rPr>
          <t>Parameter 00530 1(CV3)</t>
        </r>
        <r>
          <rPr>
            <sz val="9"/>
            <rFont val="Tahoma"/>
            <family val="2"/>
          </rPr>
          <t xml:space="preserve">
</t>
        </r>
      </text>
    </comment>
    <comment ref="AW42" authorId="0">
      <text>
        <r>
          <rPr>
            <b/>
            <sz val="12"/>
            <rFont val="Tahoma"/>
            <family val="2"/>
          </rPr>
          <t>Parameter 00530 1(QV2)</t>
        </r>
        <r>
          <rPr>
            <sz val="9"/>
            <rFont val="Tahoma"/>
            <family val="2"/>
          </rPr>
          <t xml:space="preserve">
</t>
        </r>
      </text>
    </comment>
    <comment ref="AY42" authorId="0">
      <text>
        <r>
          <rPr>
            <b/>
            <sz val="12"/>
            <rFont val="Tahoma"/>
            <family val="2"/>
          </rPr>
          <t>Parameter 00610 1(CV3)</t>
        </r>
        <r>
          <rPr>
            <sz val="9"/>
            <rFont val="Tahoma"/>
            <family val="2"/>
          </rPr>
          <t xml:space="preserve">
</t>
        </r>
      </text>
    </comment>
    <comment ref="BA42" authorId="0">
      <text>
        <r>
          <rPr>
            <b/>
            <sz val="12"/>
            <rFont val="Tahoma"/>
            <family val="2"/>
          </rPr>
          <t>Parameter 00610 1(QV2)</t>
        </r>
        <r>
          <rPr>
            <sz val="9"/>
            <rFont val="Tahoma"/>
            <family val="2"/>
          </rPr>
          <t xml:space="preserve">
</t>
        </r>
      </text>
    </comment>
    <comment ref="AG43" authorId="0">
      <text>
        <r>
          <rPr>
            <b/>
            <sz val="12"/>
            <rFont val="Tahoma"/>
            <family val="2"/>
          </rPr>
          <t>Parameter 50060 X(CV1)</t>
        </r>
        <r>
          <rPr>
            <sz val="9"/>
            <rFont val="Tahoma"/>
            <family val="2"/>
          </rPr>
          <t xml:space="preserve">
</t>
        </r>
      </text>
    </comment>
    <comment ref="AK43" authorId="0">
      <text>
        <r>
          <rPr>
            <b/>
            <sz val="12"/>
            <rFont val="Tahoma"/>
            <family val="2"/>
          </rPr>
          <t>Parameter 00300 1(CV1)</t>
        </r>
        <r>
          <rPr>
            <sz val="9"/>
            <rFont val="Tahoma"/>
            <family val="2"/>
          </rPr>
          <t xml:space="preserve">
</t>
        </r>
      </text>
    </comment>
    <comment ref="T44" authorId="0">
      <text>
        <r>
          <rPr>
            <b/>
            <sz val="12"/>
            <rFont val="Tahoma"/>
            <family val="2"/>
          </rPr>
          <t>E.Coli Only
Ecoli 10% Rule</t>
        </r>
        <r>
          <rPr>
            <b/>
            <sz val="8"/>
            <rFont val="Tahoma"/>
            <family val="2"/>
          </rPr>
          <t xml:space="preserve">
</t>
        </r>
        <r>
          <rPr>
            <sz val="9"/>
            <rFont val="Tahoma"/>
            <family val="2"/>
          </rPr>
          <t xml:space="preserve">
</t>
        </r>
      </text>
    </comment>
    <comment ref="AI44" authorId="0">
      <text>
        <r>
          <rPr>
            <b/>
            <sz val="12"/>
            <rFont val="Tahoma"/>
            <family val="2"/>
          </rPr>
          <t xml:space="preserve">Parameter 51041 1(CV3)
</t>
        </r>
      </text>
    </comment>
    <comment ref="T45" authorId="0">
      <text>
        <r>
          <rPr>
            <b/>
            <sz val="12"/>
            <rFont val="Tahoma"/>
            <family val="2"/>
          </rPr>
          <t>E.Coli Only
Ecoli 10% Rule</t>
        </r>
        <r>
          <rPr>
            <sz val="9"/>
            <rFont val="Tahoma"/>
            <family val="2"/>
          </rPr>
          <t xml:space="preserve">
</t>
        </r>
      </text>
    </comment>
  </commentList>
</comments>
</file>

<file path=xl/comments14.xml><?xml version="1.0" encoding="utf-8"?>
<comments xmlns="http://schemas.openxmlformats.org/spreadsheetml/2006/main">
  <authors>
    <author>Beason, Steven E</author>
  </authors>
  <commentList>
    <comment ref="AF45" authorId="0">
      <text>
        <r>
          <rPr>
            <b/>
            <sz val="12"/>
            <rFont val="Tahoma"/>
            <family val="2"/>
          </rPr>
          <t>Parameter 50060 1(CV2)</t>
        </r>
        <r>
          <rPr>
            <sz val="9"/>
            <rFont val="Tahoma"/>
            <family val="2"/>
          </rPr>
          <t xml:space="preserve">
</t>
        </r>
      </text>
    </comment>
    <comment ref="AI45" authorId="0">
      <text>
        <r>
          <rPr>
            <b/>
            <sz val="12"/>
            <rFont val="Tahoma"/>
            <family val="2"/>
          </rPr>
          <t>GeoMetric Mean
Parameter 51041 1(CV2)</t>
        </r>
        <r>
          <rPr>
            <b/>
            <sz val="9"/>
            <rFont val="Tahoma"/>
            <family val="2"/>
          </rPr>
          <t xml:space="preserve">
</t>
        </r>
        <r>
          <rPr>
            <sz val="9"/>
            <rFont val="Tahoma"/>
            <family val="2"/>
          </rPr>
          <t xml:space="preserve">
</t>
        </r>
      </text>
    </comment>
    <comment ref="AP45" authorId="0">
      <text>
        <r>
          <rPr>
            <b/>
            <sz val="12"/>
            <rFont val="Tahoma"/>
            <family val="2"/>
          </rPr>
          <t>Parameter 80082 1(CV2)</t>
        </r>
        <r>
          <rPr>
            <sz val="9"/>
            <rFont val="Tahoma"/>
            <family val="2"/>
          </rPr>
          <t xml:space="preserve">
</t>
        </r>
      </text>
    </comment>
    <comment ref="AR45" authorId="0">
      <text>
        <r>
          <rPr>
            <b/>
            <sz val="12"/>
            <rFont val="Tahoma"/>
            <family val="2"/>
          </rPr>
          <t>Parameter 80082 1(QV1)</t>
        </r>
        <r>
          <rPr>
            <sz val="9"/>
            <rFont val="Tahoma"/>
            <family val="2"/>
          </rPr>
          <t xml:space="preserve">
</t>
        </r>
      </text>
    </comment>
    <comment ref="AT45" authorId="0">
      <text>
        <r>
          <rPr>
            <b/>
            <sz val="12"/>
            <rFont val="Tahoma"/>
            <family val="2"/>
          </rPr>
          <t>Parameter 00530 1(CV2)</t>
        </r>
        <r>
          <rPr>
            <sz val="9"/>
            <rFont val="Tahoma"/>
            <family val="2"/>
          </rPr>
          <t xml:space="preserve">
</t>
        </r>
      </text>
    </comment>
    <comment ref="AV45" authorId="0">
      <text>
        <r>
          <rPr>
            <b/>
            <sz val="12"/>
            <rFont val="Tahoma"/>
            <family val="2"/>
          </rPr>
          <t>Parameter 00530 1(QV1)</t>
        </r>
        <r>
          <rPr>
            <sz val="9"/>
            <rFont val="Tahoma"/>
            <family val="2"/>
          </rPr>
          <t xml:space="preserve">
</t>
        </r>
      </text>
    </comment>
    <comment ref="AX45" authorId="0">
      <text>
        <r>
          <rPr>
            <b/>
            <sz val="12"/>
            <rFont val="Tahoma"/>
            <family val="2"/>
          </rPr>
          <t>Parameter 00610 1(CV2)</t>
        </r>
        <r>
          <rPr>
            <sz val="9"/>
            <rFont val="Tahoma"/>
            <family val="2"/>
          </rPr>
          <t xml:space="preserve">
</t>
        </r>
      </text>
    </comment>
    <comment ref="AZ45" authorId="0">
      <text>
        <r>
          <rPr>
            <b/>
            <sz val="12"/>
            <rFont val="Tahoma"/>
            <family val="2"/>
          </rPr>
          <t>Parameter 00610 1(QV1)</t>
        </r>
        <r>
          <rPr>
            <sz val="9"/>
            <rFont val="Tahoma"/>
            <family val="2"/>
          </rPr>
          <t xml:space="preserve">
</t>
        </r>
      </text>
    </comment>
    <comment ref="AF46" authorId="0">
      <text>
        <r>
          <rPr>
            <b/>
            <sz val="12"/>
            <rFont val="Tahoma"/>
            <family val="2"/>
          </rPr>
          <t>Parameter 50060 1(CV3)</t>
        </r>
        <r>
          <rPr>
            <sz val="9"/>
            <rFont val="Tahoma"/>
            <family val="2"/>
          </rPr>
          <t xml:space="preserve">
</t>
        </r>
      </text>
    </comment>
    <comment ref="AG46" authorId="0">
      <text>
        <r>
          <rPr>
            <b/>
            <sz val="12"/>
            <rFont val="Tahoma"/>
            <family val="2"/>
          </rPr>
          <t>Parameter 50060 X(CV3)</t>
        </r>
        <r>
          <rPr>
            <sz val="9"/>
            <rFont val="Tahoma"/>
            <family val="2"/>
          </rPr>
          <t xml:space="preserve">
</t>
        </r>
      </text>
    </comment>
    <comment ref="AQ46" authorId="0">
      <text>
        <r>
          <rPr>
            <b/>
            <sz val="12"/>
            <rFont val="Tahoma"/>
            <family val="2"/>
          </rPr>
          <t>Parameter 80082 1(CV3)</t>
        </r>
        <r>
          <rPr>
            <sz val="9"/>
            <rFont val="Tahoma"/>
            <family val="2"/>
          </rPr>
          <t xml:space="preserve">
</t>
        </r>
      </text>
    </comment>
    <comment ref="AS46" authorId="0">
      <text>
        <r>
          <rPr>
            <b/>
            <sz val="12"/>
            <rFont val="Tahoma"/>
            <family val="2"/>
          </rPr>
          <t>Parameter 80082 1(QV2)</t>
        </r>
        <r>
          <rPr>
            <sz val="9"/>
            <rFont val="Tahoma"/>
            <family val="2"/>
          </rPr>
          <t xml:space="preserve">
</t>
        </r>
      </text>
    </comment>
    <comment ref="AU46" authorId="0">
      <text>
        <r>
          <rPr>
            <b/>
            <sz val="12"/>
            <rFont val="Tahoma"/>
            <family val="2"/>
          </rPr>
          <t>Parameter 00530 1(CV3)</t>
        </r>
        <r>
          <rPr>
            <sz val="9"/>
            <rFont val="Tahoma"/>
            <family val="2"/>
          </rPr>
          <t xml:space="preserve">
</t>
        </r>
      </text>
    </comment>
    <comment ref="AW46" authorId="0">
      <text>
        <r>
          <rPr>
            <b/>
            <sz val="12"/>
            <rFont val="Tahoma"/>
            <family val="2"/>
          </rPr>
          <t>Parameter 00530 1(QV2)</t>
        </r>
        <r>
          <rPr>
            <sz val="9"/>
            <rFont val="Tahoma"/>
            <family val="2"/>
          </rPr>
          <t xml:space="preserve">
</t>
        </r>
      </text>
    </comment>
    <comment ref="AY46" authorId="0">
      <text>
        <r>
          <rPr>
            <b/>
            <sz val="12"/>
            <rFont val="Tahoma"/>
            <family val="2"/>
          </rPr>
          <t>Parameter 00610 1(CV3)</t>
        </r>
        <r>
          <rPr>
            <sz val="9"/>
            <rFont val="Tahoma"/>
            <family val="2"/>
          </rPr>
          <t xml:space="preserve">
</t>
        </r>
      </text>
    </comment>
    <comment ref="BA46" authorId="0">
      <text>
        <r>
          <rPr>
            <b/>
            <sz val="12"/>
            <rFont val="Tahoma"/>
            <family val="2"/>
          </rPr>
          <t>Parameter 00610 1(QV2)</t>
        </r>
        <r>
          <rPr>
            <sz val="9"/>
            <rFont val="Tahoma"/>
            <family val="2"/>
          </rPr>
          <t xml:space="preserve">
</t>
        </r>
      </text>
    </comment>
    <comment ref="AG47" authorId="0">
      <text>
        <r>
          <rPr>
            <b/>
            <sz val="12"/>
            <rFont val="Tahoma"/>
            <family val="2"/>
          </rPr>
          <t>Parameter 50060 X(CV1)</t>
        </r>
        <r>
          <rPr>
            <sz val="9"/>
            <rFont val="Tahoma"/>
            <family val="2"/>
          </rPr>
          <t xml:space="preserve">
</t>
        </r>
      </text>
    </comment>
    <comment ref="AK47" authorId="0">
      <text>
        <r>
          <rPr>
            <b/>
            <sz val="12"/>
            <rFont val="Tahoma"/>
            <family val="2"/>
          </rPr>
          <t>Parameter 00300 1(CV1)</t>
        </r>
        <r>
          <rPr>
            <sz val="9"/>
            <rFont val="Tahoma"/>
            <family val="2"/>
          </rPr>
          <t xml:space="preserve">
</t>
        </r>
      </text>
    </comment>
    <comment ref="T48" authorId="0">
      <text>
        <r>
          <rPr>
            <b/>
            <sz val="12"/>
            <rFont val="Tahoma"/>
            <family val="2"/>
          </rPr>
          <t>E.Coli Only
Ecoli 10% Rule</t>
        </r>
        <r>
          <rPr>
            <b/>
            <sz val="8"/>
            <rFont val="Tahoma"/>
            <family val="2"/>
          </rPr>
          <t xml:space="preserve">
</t>
        </r>
        <r>
          <rPr>
            <sz val="9"/>
            <rFont val="Tahoma"/>
            <family val="2"/>
          </rPr>
          <t xml:space="preserve">
</t>
        </r>
      </text>
    </comment>
    <comment ref="AI48" authorId="0">
      <text>
        <r>
          <rPr>
            <b/>
            <sz val="12"/>
            <rFont val="Tahoma"/>
            <family val="2"/>
          </rPr>
          <t xml:space="preserve">Parameter 51041 1(CV3)
</t>
        </r>
      </text>
    </comment>
    <comment ref="T49" authorId="0">
      <text>
        <r>
          <rPr>
            <b/>
            <sz val="12"/>
            <rFont val="Tahoma"/>
            <family val="2"/>
          </rPr>
          <t>E.Coli Only
Ecoli 10% Rule</t>
        </r>
        <r>
          <rPr>
            <sz val="9"/>
            <rFont val="Tahoma"/>
            <family val="2"/>
          </rPr>
          <t xml:space="preserve">
</t>
        </r>
      </text>
    </comment>
  </commentList>
</comments>
</file>

<file path=xl/comments3.xml><?xml version="1.0" encoding="utf-8"?>
<comments xmlns="http://schemas.openxmlformats.org/spreadsheetml/2006/main">
  <authors>
    <author>IDEM</author>
    <author>Beason, Steven E</author>
  </authors>
  <commentList>
    <comment ref="K2" authorId="0">
      <text>
        <r>
          <rPr>
            <sz val="9"/>
            <rFont val="Tahoma"/>
            <family val="2"/>
          </rPr>
          <t xml:space="preserve">Information entered in these areas will also show up on other pages and other months.
</t>
        </r>
      </text>
    </comment>
    <comment ref="O4" authorId="0">
      <text>
        <r>
          <rPr>
            <sz val="9"/>
            <rFont val="Tahoma"/>
            <family val="2"/>
          </rPr>
          <t xml:space="preserve">Enter average design flow in mgd.  Each month's average flow will be compared to this figure and results printed on page 3.
</t>
        </r>
      </text>
    </comment>
    <comment ref="I10" authorId="0">
      <text>
        <r>
          <rPr>
            <sz val="9"/>
            <rFont val="Tahoma"/>
            <family val="2"/>
          </rPr>
          <t xml:space="preserve">Please enter new heading.  The information will then show up on the other months as well.
</t>
        </r>
      </text>
    </comment>
    <comment ref="J10" authorId="0">
      <text>
        <r>
          <rPr>
            <sz val="9"/>
            <rFont val="Tahoma"/>
            <family val="2"/>
          </rPr>
          <t>Heading entered into this space will show up on subsequent months.</t>
        </r>
      </text>
    </comment>
    <comment ref="S10" authorId="0">
      <text>
        <r>
          <rPr>
            <sz val="9"/>
            <rFont val="Tahoma"/>
            <family val="2"/>
          </rPr>
          <t>May be used for any other monitored influent parameter.  Enter title which will also appear on the other months.</t>
        </r>
      </text>
    </comment>
    <comment ref="BB10" authorId="0">
      <text>
        <r>
          <rPr>
            <sz val="9"/>
            <rFont val="Tahoma"/>
            <family val="2"/>
          </rPr>
          <t>Insert heading for additional parameter if needed.</t>
        </r>
        <r>
          <rPr>
            <sz val="9"/>
            <rFont val="Tahoma"/>
            <family val="2"/>
          </rPr>
          <t xml:space="preserve">
</t>
        </r>
      </text>
    </comment>
    <comment ref="BC10" authorId="0">
      <text>
        <r>
          <rPr>
            <sz val="9"/>
            <rFont val="Tahoma"/>
            <family val="2"/>
          </rPr>
          <t>Insert heading for additional parameter if needed.</t>
        </r>
        <r>
          <rPr>
            <sz val="9"/>
            <rFont val="Tahoma"/>
            <family val="2"/>
          </rPr>
          <t xml:space="preserve">
</t>
        </r>
      </text>
    </comment>
    <comment ref="AF45" authorId="1">
      <text>
        <r>
          <rPr>
            <b/>
            <sz val="12"/>
            <rFont val="Tahoma"/>
            <family val="2"/>
          </rPr>
          <t>Parameter 50060 1(CV2)</t>
        </r>
        <r>
          <rPr>
            <sz val="9"/>
            <rFont val="Tahoma"/>
            <family val="2"/>
          </rPr>
          <t xml:space="preserve">
</t>
        </r>
      </text>
    </comment>
    <comment ref="AI45" authorId="1">
      <text>
        <r>
          <rPr>
            <b/>
            <sz val="12"/>
            <rFont val="Tahoma"/>
            <family val="2"/>
          </rPr>
          <t>GeoMetric Mean
Parameter 51041 1(CV2)</t>
        </r>
        <r>
          <rPr>
            <b/>
            <sz val="9"/>
            <rFont val="Tahoma"/>
            <family val="2"/>
          </rPr>
          <t xml:space="preserve">
</t>
        </r>
        <r>
          <rPr>
            <sz val="9"/>
            <rFont val="Tahoma"/>
            <family val="2"/>
          </rPr>
          <t xml:space="preserve">
</t>
        </r>
      </text>
    </comment>
    <comment ref="AP45" authorId="1">
      <text>
        <r>
          <rPr>
            <b/>
            <sz val="12"/>
            <rFont val="Tahoma"/>
            <family val="2"/>
          </rPr>
          <t>Parameter 80082 1(CV2)</t>
        </r>
        <r>
          <rPr>
            <sz val="9"/>
            <rFont val="Tahoma"/>
            <family val="2"/>
          </rPr>
          <t xml:space="preserve">
</t>
        </r>
      </text>
    </comment>
    <comment ref="AR45" authorId="1">
      <text>
        <r>
          <rPr>
            <b/>
            <sz val="12"/>
            <rFont val="Tahoma"/>
            <family val="2"/>
          </rPr>
          <t>Parameter 80082 1(QV1)</t>
        </r>
        <r>
          <rPr>
            <sz val="9"/>
            <rFont val="Tahoma"/>
            <family val="2"/>
          </rPr>
          <t xml:space="preserve">
</t>
        </r>
      </text>
    </comment>
    <comment ref="AT45" authorId="1">
      <text>
        <r>
          <rPr>
            <b/>
            <sz val="12"/>
            <rFont val="Tahoma"/>
            <family val="2"/>
          </rPr>
          <t>Parameter 00530 1(CV2)</t>
        </r>
        <r>
          <rPr>
            <sz val="9"/>
            <rFont val="Tahoma"/>
            <family val="2"/>
          </rPr>
          <t xml:space="preserve">
</t>
        </r>
      </text>
    </comment>
    <comment ref="AV45" authorId="1">
      <text>
        <r>
          <rPr>
            <b/>
            <sz val="12"/>
            <rFont val="Tahoma"/>
            <family val="2"/>
          </rPr>
          <t>Parameter 00530 1(QV1)</t>
        </r>
        <r>
          <rPr>
            <sz val="9"/>
            <rFont val="Tahoma"/>
            <family val="2"/>
          </rPr>
          <t xml:space="preserve">
</t>
        </r>
      </text>
    </comment>
    <comment ref="AX45" authorId="1">
      <text>
        <r>
          <rPr>
            <b/>
            <sz val="12"/>
            <rFont val="Tahoma"/>
            <family val="2"/>
          </rPr>
          <t>Parameter 00610 1(CV2)</t>
        </r>
        <r>
          <rPr>
            <sz val="9"/>
            <rFont val="Tahoma"/>
            <family val="2"/>
          </rPr>
          <t xml:space="preserve">
</t>
        </r>
      </text>
    </comment>
    <comment ref="AZ45" authorId="1">
      <text>
        <r>
          <rPr>
            <b/>
            <sz val="12"/>
            <rFont val="Tahoma"/>
            <family val="2"/>
          </rPr>
          <t>Parameter 00610 1(QV1)</t>
        </r>
        <r>
          <rPr>
            <sz val="9"/>
            <rFont val="Tahoma"/>
            <family val="2"/>
          </rPr>
          <t xml:space="preserve">
</t>
        </r>
      </text>
    </comment>
    <comment ref="AF46" authorId="1">
      <text>
        <r>
          <rPr>
            <b/>
            <sz val="12"/>
            <rFont val="Tahoma"/>
            <family val="2"/>
          </rPr>
          <t>Parameter 50060 1(CV3)</t>
        </r>
        <r>
          <rPr>
            <sz val="9"/>
            <rFont val="Tahoma"/>
            <family val="2"/>
          </rPr>
          <t xml:space="preserve">
</t>
        </r>
      </text>
    </comment>
    <comment ref="AG46" authorId="1">
      <text>
        <r>
          <rPr>
            <b/>
            <sz val="12"/>
            <rFont val="Tahoma"/>
            <family val="2"/>
          </rPr>
          <t>Parameter 50060 X(CV3)</t>
        </r>
        <r>
          <rPr>
            <sz val="9"/>
            <rFont val="Tahoma"/>
            <family val="2"/>
          </rPr>
          <t xml:space="preserve">
</t>
        </r>
      </text>
    </comment>
    <comment ref="AQ46" authorId="1">
      <text>
        <r>
          <rPr>
            <b/>
            <sz val="12"/>
            <rFont val="Tahoma"/>
            <family val="2"/>
          </rPr>
          <t>Parameter 80082 1(CV3)</t>
        </r>
        <r>
          <rPr>
            <sz val="9"/>
            <rFont val="Tahoma"/>
            <family val="2"/>
          </rPr>
          <t xml:space="preserve">
</t>
        </r>
      </text>
    </comment>
    <comment ref="AS46" authorId="1">
      <text>
        <r>
          <rPr>
            <b/>
            <sz val="12"/>
            <rFont val="Tahoma"/>
            <family val="2"/>
          </rPr>
          <t>Parameter 80082 1(QV2)</t>
        </r>
        <r>
          <rPr>
            <sz val="9"/>
            <rFont val="Tahoma"/>
            <family val="2"/>
          </rPr>
          <t xml:space="preserve">
</t>
        </r>
      </text>
    </comment>
    <comment ref="AU46" authorId="1">
      <text>
        <r>
          <rPr>
            <b/>
            <sz val="12"/>
            <rFont val="Tahoma"/>
            <family val="2"/>
          </rPr>
          <t>Parameter 00530 1(CV3)</t>
        </r>
        <r>
          <rPr>
            <sz val="9"/>
            <rFont val="Tahoma"/>
            <family val="2"/>
          </rPr>
          <t xml:space="preserve">
</t>
        </r>
      </text>
    </comment>
    <comment ref="AW46" authorId="1">
      <text>
        <r>
          <rPr>
            <b/>
            <sz val="12"/>
            <rFont val="Tahoma"/>
            <family val="2"/>
          </rPr>
          <t>Parameter 00530 1(QV2)</t>
        </r>
        <r>
          <rPr>
            <sz val="9"/>
            <rFont val="Tahoma"/>
            <family val="2"/>
          </rPr>
          <t xml:space="preserve">
</t>
        </r>
      </text>
    </comment>
    <comment ref="AY46" authorId="1">
      <text>
        <r>
          <rPr>
            <b/>
            <sz val="12"/>
            <rFont val="Tahoma"/>
            <family val="2"/>
          </rPr>
          <t>Parameter 00610 1(CV3)</t>
        </r>
        <r>
          <rPr>
            <sz val="9"/>
            <rFont val="Tahoma"/>
            <family val="2"/>
          </rPr>
          <t xml:space="preserve">
</t>
        </r>
      </text>
    </comment>
    <comment ref="BA46" authorId="1">
      <text>
        <r>
          <rPr>
            <b/>
            <sz val="12"/>
            <rFont val="Tahoma"/>
            <family val="2"/>
          </rPr>
          <t>Parameter 00610 1(QV2)</t>
        </r>
        <r>
          <rPr>
            <sz val="9"/>
            <rFont val="Tahoma"/>
            <family val="2"/>
          </rPr>
          <t xml:space="preserve">
</t>
        </r>
      </text>
    </comment>
    <comment ref="AG47" authorId="1">
      <text>
        <r>
          <rPr>
            <b/>
            <sz val="12"/>
            <rFont val="Tahoma"/>
            <family val="2"/>
          </rPr>
          <t>Parameter 50060 X(CV1)</t>
        </r>
        <r>
          <rPr>
            <sz val="9"/>
            <rFont val="Tahoma"/>
            <family val="2"/>
          </rPr>
          <t xml:space="preserve">
</t>
        </r>
      </text>
    </comment>
    <comment ref="AK47" authorId="1">
      <text>
        <r>
          <rPr>
            <b/>
            <sz val="12"/>
            <rFont val="Tahoma"/>
            <family val="2"/>
          </rPr>
          <t>Parameter 00300 1(CV1)</t>
        </r>
        <r>
          <rPr>
            <sz val="9"/>
            <rFont val="Tahoma"/>
            <family val="2"/>
          </rPr>
          <t xml:space="preserve">
</t>
        </r>
      </text>
    </comment>
    <comment ref="T48" authorId="1">
      <text>
        <r>
          <rPr>
            <b/>
            <sz val="12"/>
            <rFont val="Tahoma"/>
            <family val="2"/>
          </rPr>
          <t>E.Coli Only
Ecoli 10% Rule</t>
        </r>
        <r>
          <rPr>
            <b/>
            <sz val="8"/>
            <rFont val="Tahoma"/>
            <family val="2"/>
          </rPr>
          <t xml:space="preserve">
</t>
        </r>
        <r>
          <rPr>
            <sz val="9"/>
            <rFont val="Tahoma"/>
            <family val="2"/>
          </rPr>
          <t xml:space="preserve">
</t>
        </r>
      </text>
    </comment>
    <comment ref="AI48" authorId="1">
      <text>
        <r>
          <rPr>
            <b/>
            <sz val="12"/>
            <rFont val="Tahoma"/>
            <family val="2"/>
          </rPr>
          <t xml:space="preserve">Parameter 51041 1(CV3)
</t>
        </r>
      </text>
    </comment>
    <comment ref="T49" authorId="1">
      <text>
        <r>
          <rPr>
            <b/>
            <sz val="12"/>
            <rFont val="Tahoma"/>
            <family val="2"/>
          </rPr>
          <t>E.Coli Only
Ecoli 10% Rule</t>
        </r>
        <r>
          <rPr>
            <sz val="9"/>
            <rFont val="Tahoma"/>
            <family val="2"/>
          </rPr>
          <t xml:space="preserve">
</t>
        </r>
      </text>
    </comment>
  </commentList>
</comments>
</file>

<file path=xl/comments4.xml><?xml version="1.0" encoding="utf-8"?>
<comments xmlns="http://schemas.openxmlformats.org/spreadsheetml/2006/main">
  <authors>
    <author>Beason, Steven E</author>
  </authors>
  <commentList>
    <comment ref="AF40" authorId="0">
      <text>
        <r>
          <rPr>
            <b/>
            <sz val="12"/>
            <rFont val="Tahoma"/>
            <family val="2"/>
          </rPr>
          <t>Parameter 50060 1(CV2)</t>
        </r>
        <r>
          <rPr>
            <sz val="9"/>
            <rFont val="Tahoma"/>
            <family val="2"/>
          </rPr>
          <t xml:space="preserve">
</t>
        </r>
      </text>
    </comment>
    <comment ref="AI40" authorId="0">
      <text>
        <r>
          <rPr>
            <b/>
            <sz val="12"/>
            <rFont val="Tahoma"/>
            <family val="2"/>
          </rPr>
          <t>GeoMetric Mean
Parameter 51041 1(CV2)</t>
        </r>
        <r>
          <rPr>
            <b/>
            <sz val="9"/>
            <rFont val="Tahoma"/>
            <family val="2"/>
          </rPr>
          <t xml:space="preserve">
</t>
        </r>
        <r>
          <rPr>
            <sz val="9"/>
            <rFont val="Tahoma"/>
            <family val="2"/>
          </rPr>
          <t xml:space="preserve">
</t>
        </r>
      </text>
    </comment>
    <comment ref="AP40" authorId="0">
      <text>
        <r>
          <rPr>
            <b/>
            <sz val="12"/>
            <rFont val="Tahoma"/>
            <family val="2"/>
          </rPr>
          <t>Parameter 80082 1(CV2)</t>
        </r>
        <r>
          <rPr>
            <sz val="9"/>
            <rFont val="Tahoma"/>
            <family val="2"/>
          </rPr>
          <t xml:space="preserve">
</t>
        </r>
      </text>
    </comment>
    <comment ref="AR40" authorId="0">
      <text>
        <r>
          <rPr>
            <b/>
            <sz val="12"/>
            <rFont val="Tahoma"/>
            <family val="2"/>
          </rPr>
          <t>Parameter 80082 1(QV1)</t>
        </r>
        <r>
          <rPr>
            <sz val="9"/>
            <rFont val="Tahoma"/>
            <family val="2"/>
          </rPr>
          <t xml:space="preserve">
</t>
        </r>
      </text>
    </comment>
    <comment ref="AT40" authorId="0">
      <text>
        <r>
          <rPr>
            <b/>
            <sz val="12"/>
            <rFont val="Tahoma"/>
            <family val="2"/>
          </rPr>
          <t>Parameter 00530 1(CV2)</t>
        </r>
        <r>
          <rPr>
            <sz val="9"/>
            <rFont val="Tahoma"/>
            <family val="2"/>
          </rPr>
          <t xml:space="preserve">
</t>
        </r>
      </text>
    </comment>
    <comment ref="AV40" authorId="0">
      <text>
        <r>
          <rPr>
            <b/>
            <sz val="12"/>
            <rFont val="Tahoma"/>
            <family val="2"/>
          </rPr>
          <t>Parameter 00530 1(QV1)</t>
        </r>
        <r>
          <rPr>
            <sz val="9"/>
            <rFont val="Tahoma"/>
            <family val="2"/>
          </rPr>
          <t xml:space="preserve">
</t>
        </r>
      </text>
    </comment>
    <comment ref="AX40" authorId="0">
      <text>
        <r>
          <rPr>
            <b/>
            <sz val="12"/>
            <rFont val="Tahoma"/>
            <family val="2"/>
          </rPr>
          <t>Parameter 00610 1(CV2)</t>
        </r>
        <r>
          <rPr>
            <sz val="9"/>
            <rFont val="Tahoma"/>
            <family val="2"/>
          </rPr>
          <t xml:space="preserve">
</t>
        </r>
      </text>
    </comment>
    <comment ref="AZ40" authorId="0">
      <text>
        <r>
          <rPr>
            <b/>
            <sz val="12"/>
            <rFont val="Tahoma"/>
            <family val="2"/>
          </rPr>
          <t>Parameter 00610 1(QV1)</t>
        </r>
        <r>
          <rPr>
            <sz val="9"/>
            <rFont val="Tahoma"/>
            <family val="2"/>
          </rPr>
          <t xml:space="preserve">
</t>
        </r>
      </text>
    </comment>
    <comment ref="AF41" authorId="0">
      <text>
        <r>
          <rPr>
            <b/>
            <sz val="12"/>
            <rFont val="Tahoma"/>
            <family val="2"/>
          </rPr>
          <t>Parameter 50060 1(CV3)</t>
        </r>
        <r>
          <rPr>
            <sz val="9"/>
            <rFont val="Tahoma"/>
            <family val="2"/>
          </rPr>
          <t xml:space="preserve">
</t>
        </r>
      </text>
    </comment>
    <comment ref="AG41" authorId="0">
      <text>
        <r>
          <rPr>
            <b/>
            <sz val="12"/>
            <rFont val="Tahoma"/>
            <family val="2"/>
          </rPr>
          <t>Parameter 50060 X(CV3)</t>
        </r>
        <r>
          <rPr>
            <sz val="9"/>
            <rFont val="Tahoma"/>
            <family val="2"/>
          </rPr>
          <t xml:space="preserve">
</t>
        </r>
      </text>
    </comment>
    <comment ref="AQ41" authorId="0">
      <text>
        <r>
          <rPr>
            <b/>
            <sz val="12"/>
            <rFont val="Tahoma"/>
            <family val="2"/>
          </rPr>
          <t>Parameter 80082 1(CV3)</t>
        </r>
        <r>
          <rPr>
            <sz val="9"/>
            <rFont val="Tahoma"/>
            <family val="2"/>
          </rPr>
          <t xml:space="preserve">
</t>
        </r>
      </text>
    </comment>
    <comment ref="AS41" authorId="0">
      <text>
        <r>
          <rPr>
            <b/>
            <sz val="12"/>
            <rFont val="Tahoma"/>
            <family val="2"/>
          </rPr>
          <t>Parameter 80082 1(QV2)</t>
        </r>
        <r>
          <rPr>
            <sz val="9"/>
            <rFont val="Tahoma"/>
            <family val="2"/>
          </rPr>
          <t xml:space="preserve">
</t>
        </r>
      </text>
    </comment>
    <comment ref="AU41" authorId="0">
      <text>
        <r>
          <rPr>
            <b/>
            <sz val="12"/>
            <rFont val="Tahoma"/>
            <family val="2"/>
          </rPr>
          <t>Parameter 00530 1(CV3)</t>
        </r>
        <r>
          <rPr>
            <sz val="9"/>
            <rFont val="Tahoma"/>
            <family val="2"/>
          </rPr>
          <t xml:space="preserve">
</t>
        </r>
      </text>
    </comment>
    <comment ref="AW41" authorId="0">
      <text>
        <r>
          <rPr>
            <b/>
            <sz val="12"/>
            <rFont val="Tahoma"/>
            <family val="2"/>
          </rPr>
          <t>Parameter 00530 1(QV2)</t>
        </r>
        <r>
          <rPr>
            <sz val="9"/>
            <rFont val="Tahoma"/>
            <family val="2"/>
          </rPr>
          <t xml:space="preserve">
</t>
        </r>
      </text>
    </comment>
    <comment ref="AY41" authorId="0">
      <text>
        <r>
          <rPr>
            <b/>
            <sz val="12"/>
            <rFont val="Tahoma"/>
            <family val="2"/>
          </rPr>
          <t>Parameter 00610 1(CV3)</t>
        </r>
        <r>
          <rPr>
            <sz val="9"/>
            <rFont val="Tahoma"/>
            <family val="2"/>
          </rPr>
          <t xml:space="preserve">
</t>
        </r>
      </text>
    </comment>
    <comment ref="BA41" authorId="0">
      <text>
        <r>
          <rPr>
            <b/>
            <sz val="12"/>
            <rFont val="Tahoma"/>
            <family val="2"/>
          </rPr>
          <t>Parameter 00610 1(QV2)</t>
        </r>
        <r>
          <rPr>
            <sz val="9"/>
            <rFont val="Tahoma"/>
            <family val="2"/>
          </rPr>
          <t xml:space="preserve">
</t>
        </r>
      </text>
    </comment>
    <comment ref="AG42" authorId="0">
      <text>
        <r>
          <rPr>
            <b/>
            <sz val="12"/>
            <rFont val="Tahoma"/>
            <family val="2"/>
          </rPr>
          <t>Parameter 50060 X(CV1)</t>
        </r>
        <r>
          <rPr>
            <sz val="9"/>
            <rFont val="Tahoma"/>
            <family val="2"/>
          </rPr>
          <t xml:space="preserve">
</t>
        </r>
      </text>
    </comment>
    <comment ref="AK42" authorId="0">
      <text>
        <r>
          <rPr>
            <b/>
            <sz val="12"/>
            <rFont val="Tahoma"/>
            <family val="2"/>
          </rPr>
          <t>Parameter 00300 1(CV1)</t>
        </r>
        <r>
          <rPr>
            <sz val="9"/>
            <rFont val="Tahoma"/>
            <family val="2"/>
          </rPr>
          <t xml:space="preserve">
</t>
        </r>
      </text>
    </comment>
    <comment ref="T43" authorId="0">
      <text>
        <r>
          <rPr>
            <b/>
            <sz val="12"/>
            <rFont val="Tahoma"/>
            <family val="2"/>
          </rPr>
          <t>E.Coli Only
Ecoli 10% Rule</t>
        </r>
        <r>
          <rPr>
            <b/>
            <sz val="8"/>
            <rFont val="Tahoma"/>
            <family val="2"/>
          </rPr>
          <t xml:space="preserve">
</t>
        </r>
        <r>
          <rPr>
            <sz val="9"/>
            <rFont val="Tahoma"/>
            <family val="2"/>
          </rPr>
          <t xml:space="preserve">
</t>
        </r>
      </text>
    </comment>
    <comment ref="AI43" authorId="0">
      <text>
        <r>
          <rPr>
            <b/>
            <sz val="12"/>
            <rFont val="Tahoma"/>
            <family val="2"/>
          </rPr>
          <t xml:space="preserve">Parameter 51041 1(CV3)
</t>
        </r>
      </text>
    </comment>
    <comment ref="T44" authorId="0">
      <text>
        <r>
          <rPr>
            <b/>
            <sz val="12"/>
            <rFont val="Tahoma"/>
            <family val="2"/>
          </rPr>
          <t>E.Coli Only
Ecoli 10% Rule</t>
        </r>
        <r>
          <rPr>
            <sz val="9"/>
            <rFont val="Tahoma"/>
            <family val="2"/>
          </rPr>
          <t xml:space="preserve">
</t>
        </r>
      </text>
    </comment>
  </commentList>
</comments>
</file>

<file path=xl/comments5.xml><?xml version="1.0" encoding="utf-8"?>
<comments xmlns="http://schemas.openxmlformats.org/spreadsheetml/2006/main">
  <authors>
    <author>Beason, Steven E</author>
  </authors>
  <commentList>
    <comment ref="AF42" authorId="0">
      <text>
        <r>
          <rPr>
            <b/>
            <sz val="12"/>
            <rFont val="Tahoma"/>
            <family val="2"/>
          </rPr>
          <t>Parameter 50060 1(CV2)</t>
        </r>
        <r>
          <rPr>
            <sz val="9"/>
            <rFont val="Tahoma"/>
            <family val="2"/>
          </rPr>
          <t xml:space="preserve">
</t>
        </r>
      </text>
    </comment>
    <comment ref="AI42" authorId="0">
      <text>
        <r>
          <rPr>
            <b/>
            <sz val="12"/>
            <rFont val="Tahoma"/>
            <family val="2"/>
          </rPr>
          <t>GeoMetric Mean
Parameter 51041 1(CV2)</t>
        </r>
        <r>
          <rPr>
            <b/>
            <sz val="9"/>
            <rFont val="Tahoma"/>
            <family val="2"/>
          </rPr>
          <t xml:space="preserve">
</t>
        </r>
        <r>
          <rPr>
            <sz val="9"/>
            <rFont val="Tahoma"/>
            <family val="2"/>
          </rPr>
          <t xml:space="preserve">
</t>
        </r>
      </text>
    </comment>
    <comment ref="AP42" authorId="0">
      <text>
        <r>
          <rPr>
            <b/>
            <sz val="12"/>
            <rFont val="Tahoma"/>
            <family val="2"/>
          </rPr>
          <t>Parameter 80082 1(CV2)</t>
        </r>
        <r>
          <rPr>
            <sz val="9"/>
            <rFont val="Tahoma"/>
            <family val="2"/>
          </rPr>
          <t xml:space="preserve">
</t>
        </r>
      </text>
    </comment>
    <comment ref="AR42" authorId="0">
      <text>
        <r>
          <rPr>
            <b/>
            <sz val="12"/>
            <rFont val="Tahoma"/>
            <family val="2"/>
          </rPr>
          <t>Parameter 80082 1(QV1)</t>
        </r>
        <r>
          <rPr>
            <sz val="9"/>
            <rFont val="Tahoma"/>
            <family val="2"/>
          </rPr>
          <t xml:space="preserve">
</t>
        </r>
      </text>
    </comment>
    <comment ref="AT42" authorId="0">
      <text>
        <r>
          <rPr>
            <b/>
            <sz val="12"/>
            <rFont val="Tahoma"/>
            <family val="2"/>
          </rPr>
          <t>Parameter 00530 1(CV2)</t>
        </r>
        <r>
          <rPr>
            <sz val="9"/>
            <rFont val="Tahoma"/>
            <family val="2"/>
          </rPr>
          <t xml:space="preserve">
</t>
        </r>
      </text>
    </comment>
    <comment ref="AV42" authorId="0">
      <text>
        <r>
          <rPr>
            <b/>
            <sz val="12"/>
            <rFont val="Tahoma"/>
            <family val="2"/>
          </rPr>
          <t>Parameter 00530 1(QV1)</t>
        </r>
        <r>
          <rPr>
            <sz val="9"/>
            <rFont val="Tahoma"/>
            <family val="2"/>
          </rPr>
          <t xml:space="preserve">
</t>
        </r>
      </text>
    </comment>
    <comment ref="AX42" authorId="0">
      <text>
        <r>
          <rPr>
            <b/>
            <sz val="12"/>
            <rFont val="Tahoma"/>
            <family val="2"/>
          </rPr>
          <t>Parameter 00610 1(CV2)</t>
        </r>
        <r>
          <rPr>
            <sz val="9"/>
            <rFont val="Tahoma"/>
            <family val="2"/>
          </rPr>
          <t xml:space="preserve">
</t>
        </r>
      </text>
    </comment>
    <comment ref="AZ42" authorId="0">
      <text>
        <r>
          <rPr>
            <b/>
            <sz val="12"/>
            <rFont val="Tahoma"/>
            <family val="2"/>
          </rPr>
          <t>Parameter 00610 1(QV1)</t>
        </r>
        <r>
          <rPr>
            <sz val="9"/>
            <rFont val="Tahoma"/>
            <family val="2"/>
          </rPr>
          <t xml:space="preserve">
</t>
        </r>
      </text>
    </comment>
    <comment ref="AF43" authorId="0">
      <text>
        <r>
          <rPr>
            <b/>
            <sz val="12"/>
            <rFont val="Tahoma"/>
            <family val="2"/>
          </rPr>
          <t>Parameter 50060 1(CV3)</t>
        </r>
        <r>
          <rPr>
            <sz val="9"/>
            <rFont val="Tahoma"/>
            <family val="2"/>
          </rPr>
          <t xml:space="preserve">
</t>
        </r>
      </text>
    </comment>
    <comment ref="AG43" authorId="0">
      <text>
        <r>
          <rPr>
            <b/>
            <sz val="12"/>
            <rFont val="Tahoma"/>
            <family val="2"/>
          </rPr>
          <t>Parameter 50060 X(CV3)</t>
        </r>
        <r>
          <rPr>
            <sz val="9"/>
            <rFont val="Tahoma"/>
            <family val="2"/>
          </rPr>
          <t xml:space="preserve">
</t>
        </r>
      </text>
    </comment>
    <comment ref="AQ43" authorId="0">
      <text>
        <r>
          <rPr>
            <b/>
            <sz val="12"/>
            <rFont val="Tahoma"/>
            <family val="2"/>
          </rPr>
          <t>Parameter 80082 1(CV3)</t>
        </r>
        <r>
          <rPr>
            <sz val="9"/>
            <rFont val="Tahoma"/>
            <family val="2"/>
          </rPr>
          <t xml:space="preserve">
</t>
        </r>
      </text>
    </comment>
    <comment ref="AS43" authorId="0">
      <text>
        <r>
          <rPr>
            <b/>
            <sz val="12"/>
            <rFont val="Tahoma"/>
            <family val="2"/>
          </rPr>
          <t>Parameter 80082 1(QV2)</t>
        </r>
        <r>
          <rPr>
            <sz val="9"/>
            <rFont val="Tahoma"/>
            <family val="2"/>
          </rPr>
          <t xml:space="preserve">
</t>
        </r>
      </text>
    </comment>
    <comment ref="AU43" authorId="0">
      <text>
        <r>
          <rPr>
            <b/>
            <sz val="12"/>
            <rFont val="Tahoma"/>
            <family val="2"/>
          </rPr>
          <t>Parameter 00530 1(CV3)</t>
        </r>
        <r>
          <rPr>
            <sz val="9"/>
            <rFont val="Tahoma"/>
            <family val="2"/>
          </rPr>
          <t xml:space="preserve">
</t>
        </r>
      </text>
    </comment>
    <comment ref="AW43" authorId="0">
      <text>
        <r>
          <rPr>
            <b/>
            <sz val="12"/>
            <rFont val="Tahoma"/>
            <family val="2"/>
          </rPr>
          <t>Parameter 00530 1(QV2)</t>
        </r>
        <r>
          <rPr>
            <sz val="9"/>
            <rFont val="Tahoma"/>
            <family val="2"/>
          </rPr>
          <t xml:space="preserve">
</t>
        </r>
      </text>
    </comment>
    <comment ref="AY43" authorId="0">
      <text>
        <r>
          <rPr>
            <b/>
            <sz val="12"/>
            <rFont val="Tahoma"/>
            <family val="2"/>
          </rPr>
          <t>Parameter 00610 1(CV3)</t>
        </r>
        <r>
          <rPr>
            <sz val="9"/>
            <rFont val="Tahoma"/>
            <family val="2"/>
          </rPr>
          <t xml:space="preserve">
</t>
        </r>
      </text>
    </comment>
    <comment ref="BA43" authorId="0">
      <text>
        <r>
          <rPr>
            <b/>
            <sz val="12"/>
            <rFont val="Tahoma"/>
            <family val="2"/>
          </rPr>
          <t>Parameter 00610 1(QV2)</t>
        </r>
        <r>
          <rPr>
            <sz val="9"/>
            <rFont val="Tahoma"/>
            <family val="2"/>
          </rPr>
          <t xml:space="preserve">
</t>
        </r>
      </text>
    </comment>
    <comment ref="AG44" authorId="0">
      <text>
        <r>
          <rPr>
            <b/>
            <sz val="12"/>
            <rFont val="Tahoma"/>
            <family val="2"/>
          </rPr>
          <t>Parameter 50060 X(CV1)</t>
        </r>
        <r>
          <rPr>
            <sz val="9"/>
            <rFont val="Tahoma"/>
            <family val="2"/>
          </rPr>
          <t xml:space="preserve">
</t>
        </r>
      </text>
    </comment>
    <comment ref="AK44" authorId="0">
      <text>
        <r>
          <rPr>
            <b/>
            <sz val="12"/>
            <rFont val="Tahoma"/>
            <family val="2"/>
          </rPr>
          <t>Parameter 00300 1(CV1)</t>
        </r>
        <r>
          <rPr>
            <sz val="9"/>
            <rFont val="Tahoma"/>
            <family val="2"/>
          </rPr>
          <t xml:space="preserve">
</t>
        </r>
      </text>
    </comment>
    <comment ref="T45" authorId="0">
      <text>
        <r>
          <rPr>
            <b/>
            <sz val="12"/>
            <rFont val="Tahoma"/>
            <family val="2"/>
          </rPr>
          <t>E.Coli Only
Ecoli 10% Rule</t>
        </r>
        <r>
          <rPr>
            <b/>
            <sz val="8"/>
            <rFont val="Tahoma"/>
            <family val="2"/>
          </rPr>
          <t xml:space="preserve">
</t>
        </r>
        <r>
          <rPr>
            <sz val="9"/>
            <rFont val="Tahoma"/>
            <family val="2"/>
          </rPr>
          <t xml:space="preserve">
</t>
        </r>
      </text>
    </comment>
    <comment ref="AI45" authorId="0">
      <text>
        <r>
          <rPr>
            <b/>
            <sz val="12"/>
            <rFont val="Tahoma"/>
            <family val="2"/>
          </rPr>
          <t xml:space="preserve">Parameter 51041 1(CV3)
</t>
        </r>
      </text>
    </comment>
    <comment ref="T46" authorId="0">
      <text>
        <r>
          <rPr>
            <b/>
            <sz val="12"/>
            <rFont val="Tahoma"/>
            <family val="2"/>
          </rPr>
          <t>E.Coli Only
Ecoli 10% Rule</t>
        </r>
        <r>
          <rPr>
            <sz val="9"/>
            <rFont val="Tahoma"/>
            <family val="2"/>
          </rPr>
          <t xml:space="preserve">
</t>
        </r>
      </text>
    </comment>
  </commentList>
</comments>
</file>

<file path=xl/comments6.xml><?xml version="1.0" encoding="utf-8"?>
<comments xmlns="http://schemas.openxmlformats.org/spreadsheetml/2006/main">
  <authors>
    <author>Beason, Steven E</author>
  </authors>
  <commentList>
    <comment ref="AF41" authorId="0">
      <text>
        <r>
          <rPr>
            <b/>
            <sz val="12"/>
            <rFont val="Tahoma"/>
            <family val="2"/>
          </rPr>
          <t>Parameter 50060 1(CV2)</t>
        </r>
        <r>
          <rPr>
            <sz val="9"/>
            <rFont val="Tahoma"/>
            <family val="2"/>
          </rPr>
          <t xml:space="preserve">
</t>
        </r>
      </text>
    </comment>
    <comment ref="AI41" authorId="0">
      <text>
        <r>
          <rPr>
            <b/>
            <sz val="12"/>
            <rFont val="Tahoma"/>
            <family val="2"/>
          </rPr>
          <t>GeoMetric Mean
Parameter 51041 1(CV2)</t>
        </r>
        <r>
          <rPr>
            <b/>
            <sz val="9"/>
            <rFont val="Tahoma"/>
            <family val="2"/>
          </rPr>
          <t xml:space="preserve">
</t>
        </r>
        <r>
          <rPr>
            <sz val="9"/>
            <rFont val="Tahoma"/>
            <family val="2"/>
          </rPr>
          <t xml:space="preserve">
</t>
        </r>
      </text>
    </comment>
    <comment ref="AP41" authorId="0">
      <text>
        <r>
          <rPr>
            <b/>
            <sz val="12"/>
            <rFont val="Tahoma"/>
            <family val="2"/>
          </rPr>
          <t>Parameter 80082 1(CV2)</t>
        </r>
        <r>
          <rPr>
            <sz val="9"/>
            <rFont val="Tahoma"/>
            <family val="2"/>
          </rPr>
          <t xml:space="preserve">
</t>
        </r>
      </text>
    </comment>
    <comment ref="AR41" authorId="0">
      <text>
        <r>
          <rPr>
            <b/>
            <sz val="12"/>
            <rFont val="Tahoma"/>
            <family val="2"/>
          </rPr>
          <t>Parameter 80082 1(QV1)</t>
        </r>
        <r>
          <rPr>
            <sz val="9"/>
            <rFont val="Tahoma"/>
            <family val="2"/>
          </rPr>
          <t xml:space="preserve">
</t>
        </r>
      </text>
    </comment>
    <comment ref="AT41" authorId="0">
      <text>
        <r>
          <rPr>
            <b/>
            <sz val="12"/>
            <rFont val="Tahoma"/>
            <family val="2"/>
          </rPr>
          <t>Parameter 00530 1(CV2)</t>
        </r>
        <r>
          <rPr>
            <sz val="9"/>
            <rFont val="Tahoma"/>
            <family val="2"/>
          </rPr>
          <t xml:space="preserve">
</t>
        </r>
      </text>
    </comment>
    <comment ref="AV41" authorId="0">
      <text>
        <r>
          <rPr>
            <b/>
            <sz val="12"/>
            <rFont val="Tahoma"/>
            <family val="2"/>
          </rPr>
          <t>Parameter 00530 1(QV1)</t>
        </r>
        <r>
          <rPr>
            <sz val="9"/>
            <rFont val="Tahoma"/>
            <family val="2"/>
          </rPr>
          <t xml:space="preserve">
</t>
        </r>
      </text>
    </comment>
    <comment ref="AX41" authorId="0">
      <text>
        <r>
          <rPr>
            <b/>
            <sz val="12"/>
            <rFont val="Tahoma"/>
            <family val="2"/>
          </rPr>
          <t>Parameter 00610 1(CV2)</t>
        </r>
        <r>
          <rPr>
            <sz val="9"/>
            <rFont val="Tahoma"/>
            <family val="2"/>
          </rPr>
          <t xml:space="preserve">
</t>
        </r>
      </text>
    </comment>
    <comment ref="AZ41" authorId="0">
      <text>
        <r>
          <rPr>
            <b/>
            <sz val="12"/>
            <rFont val="Tahoma"/>
            <family val="2"/>
          </rPr>
          <t>Parameter 00610 1(QV1)</t>
        </r>
        <r>
          <rPr>
            <sz val="9"/>
            <rFont val="Tahoma"/>
            <family val="2"/>
          </rPr>
          <t xml:space="preserve">
</t>
        </r>
      </text>
    </comment>
    <comment ref="AF42" authorId="0">
      <text>
        <r>
          <rPr>
            <b/>
            <sz val="12"/>
            <rFont val="Tahoma"/>
            <family val="2"/>
          </rPr>
          <t>Parameter 50060 1(CV3)</t>
        </r>
        <r>
          <rPr>
            <sz val="9"/>
            <rFont val="Tahoma"/>
            <family val="2"/>
          </rPr>
          <t xml:space="preserve">
</t>
        </r>
      </text>
    </comment>
    <comment ref="AG42" authorId="0">
      <text>
        <r>
          <rPr>
            <b/>
            <sz val="12"/>
            <rFont val="Tahoma"/>
            <family val="2"/>
          </rPr>
          <t>Parameter 50060 X(CV3)</t>
        </r>
        <r>
          <rPr>
            <sz val="9"/>
            <rFont val="Tahoma"/>
            <family val="2"/>
          </rPr>
          <t xml:space="preserve">
</t>
        </r>
      </text>
    </comment>
    <comment ref="AQ42" authorId="0">
      <text>
        <r>
          <rPr>
            <b/>
            <sz val="12"/>
            <rFont val="Tahoma"/>
            <family val="2"/>
          </rPr>
          <t>Parameter 80082 1(CV3)</t>
        </r>
        <r>
          <rPr>
            <sz val="9"/>
            <rFont val="Tahoma"/>
            <family val="2"/>
          </rPr>
          <t xml:space="preserve">
</t>
        </r>
      </text>
    </comment>
    <comment ref="AS42" authorId="0">
      <text>
        <r>
          <rPr>
            <b/>
            <sz val="12"/>
            <rFont val="Tahoma"/>
            <family val="2"/>
          </rPr>
          <t>Parameter 80082 1(QV2)</t>
        </r>
        <r>
          <rPr>
            <sz val="9"/>
            <rFont val="Tahoma"/>
            <family val="2"/>
          </rPr>
          <t xml:space="preserve">
</t>
        </r>
      </text>
    </comment>
    <comment ref="AU42" authorId="0">
      <text>
        <r>
          <rPr>
            <b/>
            <sz val="12"/>
            <rFont val="Tahoma"/>
            <family val="2"/>
          </rPr>
          <t>Parameter 00530 1(CV3)</t>
        </r>
        <r>
          <rPr>
            <sz val="9"/>
            <rFont val="Tahoma"/>
            <family val="2"/>
          </rPr>
          <t xml:space="preserve">
</t>
        </r>
      </text>
    </comment>
    <comment ref="AW42" authorId="0">
      <text>
        <r>
          <rPr>
            <b/>
            <sz val="12"/>
            <rFont val="Tahoma"/>
            <family val="2"/>
          </rPr>
          <t>Parameter 00530 1(QV2)</t>
        </r>
        <r>
          <rPr>
            <sz val="9"/>
            <rFont val="Tahoma"/>
            <family val="2"/>
          </rPr>
          <t xml:space="preserve">
</t>
        </r>
      </text>
    </comment>
    <comment ref="AY42" authorId="0">
      <text>
        <r>
          <rPr>
            <b/>
            <sz val="12"/>
            <rFont val="Tahoma"/>
            <family val="2"/>
          </rPr>
          <t>Parameter 00610 1(CV3)</t>
        </r>
        <r>
          <rPr>
            <sz val="9"/>
            <rFont val="Tahoma"/>
            <family val="2"/>
          </rPr>
          <t xml:space="preserve">
</t>
        </r>
      </text>
    </comment>
    <comment ref="BA42" authorId="0">
      <text>
        <r>
          <rPr>
            <b/>
            <sz val="12"/>
            <rFont val="Tahoma"/>
            <family val="2"/>
          </rPr>
          <t>Parameter 00610 1(QV2)</t>
        </r>
        <r>
          <rPr>
            <sz val="9"/>
            <rFont val="Tahoma"/>
            <family val="2"/>
          </rPr>
          <t xml:space="preserve">
</t>
        </r>
      </text>
    </comment>
    <comment ref="AG43" authorId="0">
      <text>
        <r>
          <rPr>
            <b/>
            <sz val="12"/>
            <rFont val="Tahoma"/>
            <family val="2"/>
          </rPr>
          <t>Parameter 50060 X(CV1)</t>
        </r>
        <r>
          <rPr>
            <sz val="9"/>
            <rFont val="Tahoma"/>
            <family val="2"/>
          </rPr>
          <t xml:space="preserve">
</t>
        </r>
      </text>
    </comment>
    <comment ref="AK43" authorId="0">
      <text>
        <r>
          <rPr>
            <b/>
            <sz val="12"/>
            <rFont val="Tahoma"/>
            <family val="2"/>
          </rPr>
          <t>Parameter 00300 1(CV1)</t>
        </r>
        <r>
          <rPr>
            <sz val="9"/>
            <rFont val="Tahoma"/>
            <family val="2"/>
          </rPr>
          <t xml:space="preserve">
</t>
        </r>
      </text>
    </comment>
    <comment ref="T44" authorId="0">
      <text>
        <r>
          <rPr>
            <b/>
            <sz val="12"/>
            <rFont val="Tahoma"/>
            <family val="2"/>
          </rPr>
          <t>E.Coli Only
Ecoli 10% Rule</t>
        </r>
        <r>
          <rPr>
            <b/>
            <sz val="8"/>
            <rFont val="Tahoma"/>
            <family val="2"/>
          </rPr>
          <t xml:space="preserve">
</t>
        </r>
        <r>
          <rPr>
            <sz val="9"/>
            <rFont val="Tahoma"/>
            <family val="2"/>
          </rPr>
          <t xml:space="preserve">
</t>
        </r>
      </text>
    </comment>
    <comment ref="AI44" authorId="0">
      <text>
        <r>
          <rPr>
            <b/>
            <sz val="12"/>
            <rFont val="Tahoma"/>
            <family val="2"/>
          </rPr>
          <t xml:space="preserve">Parameter 51041 1(CV3)
</t>
        </r>
      </text>
    </comment>
    <comment ref="T45" authorId="0">
      <text>
        <r>
          <rPr>
            <b/>
            <sz val="12"/>
            <rFont val="Tahoma"/>
            <family val="2"/>
          </rPr>
          <t>E.Coli Only
Ecoli 10% Rule</t>
        </r>
        <r>
          <rPr>
            <sz val="9"/>
            <rFont val="Tahoma"/>
            <family val="2"/>
          </rPr>
          <t xml:space="preserve">
</t>
        </r>
      </text>
    </comment>
  </commentList>
</comments>
</file>

<file path=xl/comments7.xml><?xml version="1.0" encoding="utf-8"?>
<comments xmlns="http://schemas.openxmlformats.org/spreadsheetml/2006/main">
  <authors>
    <author>Beason, Steven E</author>
  </authors>
  <commentList>
    <comment ref="AF42" authorId="0">
      <text>
        <r>
          <rPr>
            <b/>
            <sz val="12"/>
            <rFont val="Tahoma"/>
            <family val="2"/>
          </rPr>
          <t>Parameter 50060 1(CV2)</t>
        </r>
        <r>
          <rPr>
            <sz val="9"/>
            <rFont val="Tahoma"/>
            <family val="2"/>
          </rPr>
          <t xml:space="preserve">
</t>
        </r>
      </text>
    </comment>
    <comment ref="AI42" authorId="0">
      <text>
        <r>
          <rPr>
            <b/>
            <sz val="12"/>
            <rFont val="Tahoma"/>
            <family val="2"/>
          </rPr>
          <t>GeoMetric Mean
Parameter 51041 1(CV2)</t>
        </r>
        <r>
          <rPr>
            <b/>
            <sz val="9"/>
            <rFont val="Tahoma"/>
            <family val="2"/>
          </rPr>
          <t xml:space="preserve">
</t>
        </r>
        <r>
          <rPr>
            <sz val="9"/>
            <rFont val="Tahoma"/>
            <family val="2"/>
          </rPr>
          <t xml:space="preserve">
</t>
        </r>
      </text>
    </comment>
    <comment ref="AP42" authorId="0">
      <text>
        <r>
          <rPr>
            <b/>
            <sz val="12"/>
            <rFont val="Tahoma"/>
            <family val="2"/>
          </rPr>
          <t>Parameter 80082 1(CV2)</t>
        </r>
        <r>
          <rPr>
            <sz val="9"/>
            <rFont val="Tahoma"/>
            <family val="2"/>
          </rPr>
          <t xml:space="preserve">
</t>
        </r>
      </text>
    </comment>
    <comment ref="AR42" authorId="0">
      <text>
        <r>
          <rPr>
            <b/>
            <sz val="12"/>
            <rFont val="Tahoma"/>
            <family val="2"/>
          </rPr>
          <t>Parameter 80082 1(QV1)</t>
        </r>
        <r>
          <rPr>
            <sz val="9"/>
            <rFont val="Tahoma"/>
            <family val="2"/>
          </rPr>
          <t xml:space="preserve">
</t>
        </r>
      </text>
    </comment>
    <comment ref="AT42" authorId="0">
      <text>
        <r>
          <rPr>
            <b/>
            <sz val="12"/>
            <rFont val="Tahoma"/>
            <family val="2"/>
          </rPr>
          <t>Parameter 00530 1(CV2)</t>
        </r>
        <r>
          <rPr>
            <sz val="9"/>
            <rFont val="Tahoma"/>
            <family val="2"/>
          </rPr>
          <t xml:space="preserve">
</t>
        </r>
      </text>
    </comment>
    <comment ref="AV42" authorId="0">
      <text>
        <r>
          <rPr>
            <b/>
            <sz val="12"/>
            <rFont val="Tahoma"/>
            <family val="2"/>
          </rPr>
          <t>Parameter 00530 1(QV1)</t>
        </r>
        <r>
          <rPr>
            <sz val="9"/>
            <rFont val="Tahoma"/>
            <family val="2"/>
          </rPr>
          <t xml:space="preserve">
</t>
        </r>
      </text>
    </comment>
    <comment ref="AX42" authorId="0">
      <text>
        <r>
          <rPr>
            <b/>
            <sz val="12"/>
            <rFont val="Tahoma"/>
            <family val="2"/>
          </rPr>
          <t>Parameter 00610 1(CV2)</t>
        </r>
        <r>
          <rPr>
            <sz val="9"/>
            <rFont val="Tahoma"/>
            <family val="2"/>
          </rPr>
          <t xml:space="preserve">
</t>
        </r>
      </text>
    </comment>
    <comment ref="AZ42" authorId="0">
      <text>
        <r>
          <rPr>
            <b/>
            <sz val="12"/>
            <rFont val="Tahoma"/>
            <family val="2"/>
          </rPr>
          <t>Parameter 00610 1(QV1)</t>
        </r>
        <r>
          <rPr>
            <sz val="9"/>
            <rFont val="Tahoma"/>
            <family val="2"/>
          </rPr>
          <t xml:space="preserve">
</t>
        </r>
      </text>
    </comment>
    <comment ref="AF43" authorId="0">
      <text>
        <r>
          <rPr>
            <b/>
            <sz val="12"/>
            <rFont val="Tahoma"/>
            <family val="2"/>
          </rPr>
          <t>Parameter 50060 1(CV3)</t>
        </r>
        <r>
          <rPr>
            <sz val="9"/>
            <rFont val="Tahoma"/>
            <family val="2"/>
          </rPr>
          <t xml:space="preserve">
</t>
        </r>
      </text>
    </comment>
    <comment ref="AG43" authorId="0">
      <text>
        <r>
          <rPr>
            <b/>
            <sz val="12"/>
            <rFont val="Tahoma"/>
            <family val="2"/>
          </rPr>
          <t>Parameter 50060 X(CV3)</t>
        </r>
        <r>
          <rPr>
            <sz val="9"/>
            <rFont val="Tahoma"/>
            <family val="2"/>
          </rPr>
          <t xml:space="preserve">
</t>
        </r>
      </text>
    </comment>
    <comment ref="AQ43" authorId="0">
      <text>
        <r>
          <rPr>
            <b/>
            <sz val="12"/>
            <rFont val="Tahoma"/>
            <family val="2"/>
          </rPr>
          <t>Parameter 80082 1(CV3)</t>
        </r>
        <r>
          <rPr>
            <sz val="9"/>
            <rFont val="Tahoma"/>
            <family val="2"/>
          </rPr>
          <t xml:space="preserve">
</t>
        </r>
      </text>
    </comment>
    <comment ref="AS43" authorId="0">
      <text>
        <r>
          <rPr>
            <b/>
            <sz val="12"/>
            <rFont val="Tahoma"/>
            <family val="2"/>
          </rPr>
          <t>Parameter 80082 1(QV2)</t>
        </r>
        <r>
          <rPr>
            <sz val="9"/>
            <rFont val="Tahoma"/>
            <family val="2"/>
          </rPr>
          <t xml:space="preserve">
</t>
        </r>
      </text>
    </comment>
    <comment ref="AU43" authorId="0">
      <text>
        <r>
          <rPr>
            <b/>
            <sz val="12"/>
            <rFont val="Tahoma"/>
            <family val="2"/>
          </rPr>
          <t>Parameter 00530 1(CV3)</t>
        </r>
        <r>
          <rPr>
            <sz val="9"/>
            <rFont val="Tahoma"/>
            <family val="2"/>
          </rPr>
          <t xml:space="preserve">
</t>
        </r>
      </text>
    </comment>
    <comment ref="AW43" authorId="0">
      <text>
        <r>
          <rPr>
            <b/>
            <sz val="12"/>
            <rFont val="Tahoma"/>
            <family val="2"/>
          </rPr>
          <t>Parameter 00530 1(QV2)</t>
        </r>
        <r>
          <rPr>
            <sz val="9"/>
            <rFont val="Tahoma"/>
            <family val="2"/>
          </rPr>
          <t xml:space="preserve">
</t>
        </r>
      </text>
    </comment>
    <comment ref="AY43" authorId="0">
      <text>
        <r>
          <rPr>
            <b/>
            <sz val="12"/>
            <rFont val="Tahoma"/>
            <family val="2"/>
          </rPr>
          <t>Parameter 00610 1(CV3)</t>
        </r>
        <r>
          <rPr>
            <sz val="9"/>
            <rFont val="Tahoma"/>
            <family val="2"/>
          </rPr>
          <t xml:space="preserve">
</t>
        </r>
      </text>
    </comment>
    <comment ref="BA43" authorId="0">
      <text>
        <r>
          <rPr>
            <b/>
            <sz val="12"/>
            <rFont val="Tahoma"/>
            <family val="2"/>
          </rPr>
          <t>Parameter 00610 1(QV2)</t>
        </r>
        <r>
          <rPr>
            <sz val="9"/>
            <rFont val="Tahoma"/>
            <family val="2"/>
          </rPr>
          <t xml:space="preserve">
</t>
        </r>
      </text>
    </comment>
    <comment ref="AG44" authorId="0">
      <text>
        <r>
          <rPr>
            <b/>
            <sz val="12"/>
            <rFont val="Tahoma"/>
            <family val="2"/>
          </rPr>
          <t>Parameter 50060 X(CV1)</t>
        </r>
        <r>
          <rPr>
            <sz val="9"/>
            <rFont val="Tahoma"/>
            <family val="2"/>
          </rPr>
          <t xml:space="preserve">
</t>
        </r>
      </text>
    </comment>
    <comment ref="AK44" authorId="0">
      <text>
        <r>
          <rPr>
            <b/>
            <sz val="12"/>
            <rFont val="Tahoma"/>
            <family val="2"/>
          </rPr>
          <t>Parameter 00300 1(CV1)</t>
        </r>
        <r>
          <rPr>
            <sz val="9"/>
            <rFont val="Tahoma"/>
            <family val="2"/>
          </rPr>
          <t xml:space="preserve">
</t>
        </r>
      </text>
    </comment>
    <comment ref="T45" authorId="0">
      <text>
        <r>
          <rPr>
            <b/>
            <sz val="12"/>
            <rFont val="Tahoma"/>
            <family val="2"/>
          </rPr>
          <t>E.Coli Only
Ecoli 10% Rule</t>
        </r>
        <r>
          <rPr>
            <b/>
            <sz val="8"/>
            <rFont val="Tahoma"/>
            <family val="2"/>
          </rPr>
          <t xml:space="preserve">
</t>
        </r>
        <r>
          <rPr>
            <sz val="9"/>
            <rFont val="Tahoma"/>
            <family val="2"/>
          </rPr>
          <t xml:space="preserve">
</t>
        </r>
      </text>
    </comment>
    <comment ref="AI45" authorId="0">
      <text>
        <r>
          <rPr>
            <b/>
            <sz val="12"/>
            <rFont val="Tahoma"/>
            <family val="2"/>
          </rPr>
          <t xml:space="preserve">Parameter 51041 1(CV3)
</t>
        </r>
      </text>
    </comment>
    <comment ref="T46" authorId="0">
      <text>
        <r>
          <rPr>
            <b/>
            <sz val="12"/>
            <rFont val="Tahoma"/>
            <family val="2"/>
          </rPr>
          <t>E.Coli Only
Ecoli 10% Rule</t>
        </r>
        <r>
          <rPr>
            <sz val="9"/>
            <rFont val="Tahoma"/>
            <family val="2"/>
          </rPr>
          <t xml:space="preserve">
</t>
        </r>
      </text>
    </comment>
  </commentList>
</comments>
</file>

<file path=xl/comments8.xml><?xml version="1.0" encoding="utf-8"?>
<comments xmlns="http://schemas.openxmlformats.org/spreadsheetml/2006/main">
  <authors>
    <author>Beason, Steven E</author>
  </authors>
  <commentList>
    <comment ref="AF41" authorId="0">
      <text>
        <r>
          <rPr>
            <b/>
            <sz val="12"/>
            <rFont val="Tahoma"/>
            <family val="2"/>
          </rPr>
          <t>Parameter 50060 1(CV2)</t>
        </r>
        <r>
          <rPr>
            <sz val="9"/>
            <rFont val="Tahoma"/>
            <family val="2"/>
          </rPr>
          <t xml:space="preserve">
</t>
        </r>
      </text>
    </comment>
    <comment ref="AI41" authorId="0">
      <text>
        <r>
          <rPr>
            <b/>
            <sz val="12"/>
            <rFont val="Tahoma"/>
            <family val="2"/>
          </rPr>
          <t>GeoMetric Mean
Parameter 51041 1(CV2)</t>
        </r>
        <r>
          <rPr>
            <b/>
            <sz val="9"/>
            <rFont val="Tahoma"/>
            <family val="2"/>
          </rPr>
          <t xml:space="preserve">
</t>
        </r>
        <r>
          <rPr>
            <sz val="9"/>
            <rFont val="Tahoma"/>
            <family val="2"/>
          </rPr>
          <t xml:space="preserve">
</t>
        </r>
      </text>
    </comment>
    <comment ref="AP41" authorId="0">
      <text>
        <r>
          <rPr>
            <b/>
            <sz val="12"/>
            <rFont val="Tahoma"/>
            <family val="2"/>
          </rPr>
          <t>Parameter 80082 1(CV2)</t>
        </r>
        <r>
          <rPr>
            <sz val="9"/>
            <rFont val="Tahoma"/>
            <family val="2"/>
          </rPr>
          <t xml:space="preserve">
</t>
        </r>
      </text>
    </comment>
    <comment ref="AR41" authorId="0">
      <text>
        <r>
          <rPr>
            <b/>
            <sz val="12"/>
            <rFont val="Tahoma"/>
            <family val="2"/>
          </rPr>
          <t>Parameter 80082 1(QV1)</t>
        </r>
        <r>
          <rPr>
            <sz val="9"/>
            <rFont val="Tahoma"/>
            <family val="2"/>
          </rPr>
          <t xml:space="preserve">
</t>
        </r>
      </text>
    </comment>
    <comment ref="AT41" authorId="0">
      <text>
        <r>
          <rPr>
            <b/>
            <sz val="12"/>
            <rFont val="Tahoma"/>
            <family val="2"/>
          </rPr>
          <t>Parameter 00530 1(CV2)</t>
        </r>
        <r>
          <rPr>
            <sz val="9"/>
            <rFont val="Tahoma"/>
            <family val="2"/>
          </rPr>
          <t xml:space="preserve">
</t>
        </r>
      </text>
    </comment>
    <comment ref="AV41" authorId="0">
      <text>
        <r>
          <rPr>
            <b/>
            <sz val="12"/>
            <rFont val="Tahoma"/>
            <family val="2"/>
          </rPr>
          <t>Parameter 00530 1(QV1)</t>
        </r>
        <r>
          <rPr>
            <sz val="9"/>
            <rFont val="Tahoma"/>
            <family val="2"/>
          </rPr>
          <t xml:space="preserve">
</t>
        </r>
      </text>
    </comment>
    <comment ref="AX41" authorId="0">
      <text>
        <r>
          <rPr>
            <b/>
            <sz val="12"/>
            <rFont val="Tahoma"/>
            <family val="2"/>
          </rPr>
          <t>Parameter 00610 1(CV2)</t>
        </r>
        <r>
          <rPr>
            <sz val="9"/>
            <rFont val="Tahoma"/>
            <family val="2"/>
          </rPr>
          <t xml:space="preserve">
</t>
        </r>
      </text>
    </comment>
    <comment ref="AZ41" authorId="0">
      <text>
        <r>
          <rPr>
            <b/>
            <sz val="12"/>
            <rFont val="Tahoma"/>
            <family val="2"/>
          </rPr>
          <t>Parameter 00610 1(QV1)</t>
        </r>
        <r>
          <rPr>
            <sz val="9"/>
            <rFont val="Tahoma"/>
            <family val="2"/>
          </rPr>
          <t xml:space="preserve">
</t>
        </r>
      </text>
    </comment>
    <comment ref="AF42" authorId="0">
      <text>
        <r>
          <rPr>
            <b/>
            <sz val="12"/>
            <rFont val="Tahoma"/>
            <family val="2"/>
          </rPr>
          <t>Parameter 50060 1(CV3)</t>
        </r>
        <r>
          <rPr>
            <sz val="9"/>
            <rFont val="Tahoma"/>
            <family val="2"/>
          </rPr>
          <t xml:space="preserve">
</t>
        </r>
      </text>
    </comment>
    <comment ref="AG42" authorId="0">
      <text>
        <r>
          <rPr>
            <b/>
            <sz val="12"/>
            <rFont val="Tahoma"/>
            <family val="2"/>
          </rPr>
          <t>Parameter 50060 X(CV3)</t>
        </r>
        <r>
          <rPr>
            <sz val="9"/>
            <rFont val="Tahoma"/>
            <family val="2"/>
          </rPr>
          <t xml:space="preserve">
</t>
        </r>
      </text>
    </comment>
    <comment ref="AQ42" authorId="0">
      <text>
        <r>
          <rPr>
            <b/>
            <sz val="12"/>
            <rFont val="Tahoma"/>
            <family val="2"/>
          </rPr>
          <t>Parameter 80082 1(CV3)</t>
        </r>
        <r>
          <rPr>
            <sz val="9"/>
            <rFont val="Tahoma"/>
            <family val="2"/>
          </rPr>
          <t xml:space="preserve">
</t>
        </r>
      </text>
    </comment>
    <comment ref="AS42" authorId="0">
      <text>
        <r>
          <rPr>
            <b/>
            <sz val="12"/>
            <rFont val="Tahoma"/>
            <family val="2"/>
          </rPr>
          <t>Parameter 80082 1(QV2)</t>
        </r>
        <r>
          <rPr>
            <sz val="9"/>
            <rFont val="Tahoma"/>
            <family val="2"/>
          </rPr>
          <t xml:space="preserve">
</t>
        </r>
      </text>
    </comment>
    <comment ref="AU42" authorId="0">
      <text>
        <r>
          <rPr>
            <b/>
            <sz val="12"/>
            <rFont val="Tahoma"/>
            <family val="2"/>
          </rPr>
          <t>Parameter 00530 1(CV3)</t>
        </r>
        <r>
          <rPr>
            <sz val="9"/>
            <rFont val="Tahoma"/>
            <family val="2"/>
          </rPr>
          <t xml:space="preserve">
</t>
        </r>
      </text>
    </comment>
    <comment ref="AW42" authorId="0">
      <text>
        <r>
          <rPr>
            <b/>
            <sz val="12"/>
            <rFont val="Tahoma"/>
            <family val="2"/>
          </rPr>
          <t>Parameter 00530 1(QV2)</t>
        </r>
        <r>
          <rPr>
            <sz val="9"/>
            <rFont val="Tahoma"/>
            <family val="2"/>
          </rPr>
          <t xml:space="preserve">
</t>
        </r>
      </text>
    </comment>
    <comment ref="AY42" authorId="0">
      <text>
        <r>
          <rPr>
            <b/>
            <sz val="12"/>
            <rFont val="Tahoma"/>
            <family val="2"/>
          </rPr>
          <t>Parameter 00610 1(CV3)</t>
        </r>
        <r>
          <rPr>
            <sz val="9"/>
            <rFont val="Tahoma"/>
            <family val="2"/>
          </rPr>
          <t xml:space="preserve">
</t>
        </r>
      </text>
    </comment>
    <comment ref="BA42" authorId="0">
      <text>
        <r>
          <rPr>
            <b/>
            <sz val="12"/>
            <rFont val="Tahoma"/>
            <family val="2"/>
          </rPr>
          <t>Parameter 00610 1(QV2)</t>
        </r>
        <r>
          <rPr>
            <sz val="9"/>
            <rFont val="Tahoma"/>
            <family val="2"/>
          </rPr>
          <t xml:space="preserve">
</t>
        </r>
      </text>
    </comment>
    <comment ref="AG43" authorId="0">
      <text>
        <r>
          <rPr>
            <b/>
            <sz val="12"/>
            <rFont val="Tahoma"/>
            <family val="2"/>
          </rPr>
          <t>Parameter 50060 X(CV1)</t>
        </r>
        <r>
          <rPr>
            <sz val="9"/>
            <rFont val="Tahoma"/>
            <family val="2"/>
          </rPr>
          <t xml:space="preserve">
</t>
        </r>
      </text>
    </comment>
    <comment ref="AK43" authorId="0">
      <text>
        <r>
          <rPr>
            <b/>
            <sz val="12"/>
            <rFont val="Tahoma"/>
            <family val="2"/>
          </rPr>
          <t>Parameter 00300 1(CV1)</t>
        </r>
        <r>
          <rPr>
            <sz val="9"/>
            <rFont val="Tahoma"/>
            <family val="2"/>
          </rPr>
          <t xml:space="preserve">
</t>
        </r>
      </text>
    </comment>
    <comment ref="T44" authorId="0">
      <text>
        <r>
          <rPr>
            <b/>
            <sz val="12"/>
            <rFont val="Tahoma"/>
            <family val="2"/>
          </rPr>
          <t>E.Coli Only
Ecoli 10% Rule</t>
        </r>
        <r>
          <rPr>
            <b/>
            <sz val="8"/>
            <rFont val="Tahoma"/>
            <family val="2"/>
          </rPr>
          <t xml:space="preserve">
</t>
        </r>
        <r>
          <rPr>
            <sz val="9"/>
            <rFont val="Tahoma"/>
            <family val="2"/>
          </rPr>
          <t xml:space="preserve">
</t>
        </r>
      </text>
    </comment>
    <comment ref="AI44" authorId="0">
      <text>
        <r>
          <rPr>
            <b/>
            <sz val="12"/>
            <rFont val="Tahoma"/>
            <family val="2"/>
          </rPr>
          <t xml:space="preserve">Parameter 51041 1(CV3)
</t>
        </r>
      </text>
    </comment>
    <comment ref="T45" authorId="0">
      <text>
        <r>
          <rPr>
            <b/>
            <sz val="12"/>
            <rFont val="Tahoma"/>
            <family val="2"/>
          </rPr>
          <t>E.Coli Only
Ecoli 10% Rule</t>
        </r>
        <r>
          <rPr>
            <sz val="9"/>
            <rFont val="Tahoma"/>
            <family val="2"/>
          </rPr>
          <t xml:space="preserve">
</t>
        </r>
      </text>
    </comment>
  </commentList>
</comments>
</file>

<file path=xl/comments9.xml><?xml version="1.0" encoding="utf-8"?>
<comments xmlns="http://schemas.openxmlformats.org/spreadsheetml/2006/main">
  <authors>
    <author>Beason, Steven E</author>
  </authors>
  <commentList>
    <comment ref="AF42" authorId="0">
      <text>
        <r>
          <rPr>
            <b/>
            <sz val="12"/>
            <rFont val="Tahoma"/>
            <family val="2"/>
          </rPr>
          <t>Parameter 50060 1(CV2)</t>
        </r>
        <r>
          <rPr>
            <sz val="9"/>
            <rFont val="Tahoma"/>
            <family val="2"/>
          </rPr>
          <t xml:space="preserve">
</t>
        </r>
      </text>
    </comment>
    <comment ref="AI42" authorId="0">
      <text>
        <r>
          <rPr>
            <b/>
            <sz val="12"/>
            <rFont val="Tahoma"/>
            <family val="2"/>
          </rPr>
          <t>GeoMetric Mean
Parameter 51041 1(CV2)</t>
        </r>
        <r>
          <rPr>
            <b/>
            <sz val="9"/>
            <rFont val="Tahoma"/>
            <family val="2"/>
          </rPr>
          <t xml:space="preserve">
</t>
        </r>
        <r>
          <rPr>
            <sz val="9"/>
            <rFont val="Tahoma"/>
            <family val="2"/>
          </rPr>
          <t xml:space="preserve">
</t>
        </r>
      </text>
    </comment>
    <comment ref="AP42" authorId="0">
      <text>
        <r>
          <rPr>
            <b/>
            <sz val="12"/>
            <rFont val="Tahoma"/>
            <family val="2"/>
          </rPr>
          <t>Parameter 80082 1(CV2)</t>
        </r>
        <r>
          <rPr>
            <sz val="9"/>
            <rFont val="Tahoma"/>
            <family val="2"/>
          </rPr>
          <t xml:space="preserve">
</t>
        </r>
      </text>
    </comment>
    <comment ref="AR42" authorId="0">
      <text>
        <r>
          <rPr>
            <b/>
            <sz val="12"/>
            <rFont val="Tahoma"/>
            <family val="2"/>
          </rPr>
          <t>Parameter 80082 1(QV1)</t>
        </r>
        <r>
          <rPr>
            <sz val="9"/>
            <rFont val="Tahoma"/>
            <family val="2"/>
          </rPr>
          <t xml:space="preserve">
</t>
        </r>
      </text>
    </comment>
    <comment ref="AT42" authorId="0">
      <text>
        <r>
          <rPr>
            <b/>
            <sz val="12"/>
            <rFont val="Tahoma"/>
            <family val="2"/>
          </rPr>
          <t>Parameter 00530 1(CV2)</t>
        </r>
        <r>
          <rPr>
            <sz val="9"/>
            <rFont val="Tahoma"/>
            <family val="2"/>
          </rPr>
          <t xml:space="preserve">
</t>
        </r>
      </text>
    </comment>
    <comment ref="AV42" authorId="0">
      <text>
        <r>
          <rPr>
            <b/>
            <sz val="12"/>
            <rFont val="Tahoma"/>
            <family val="2"/>
          </rPr>
          <t>Parameter 00530 1(QV1)</t>
        </r>
        <r>
          <rPr>
            <sz val="9"/>
            <rFont val="Tahoma"/>
            <family val="2"/>
          </rPr>
          <t xml:space="preserve">
</t>
        </r>
      </text>
    </comment>
    <comment ref="AX42" authorId="0">
      <text>
        <r>
          <rPr>
            <b/>
            <sz val="12"/>
            <rFont val="Tahoma"/>
            <family val="2"/>
          </rPr>
          <t>Parameter 00610 1(CV2)</t>
        </r>
        <r>
          <rPr>
            <sz val="9"/>
            <rFont val="Tahoma"/>
            <family val="2"/>
          </rPr>
          <t xml:space="preserve">
</t>
        </r>
      </text>
    </comment>
    <comment ref="AZ42" authorId="0">
      <text>
        <r>
          <rPr>
            <b/>
            <sz val="12"/>
            <rFont val="Tahoma"/>
            <family val="2"/>
          </rPr>
          <t>Parameter 00610 1(QV1)</t>
        </r>
        <r>
          <rPr>
            <sz val="9"/>
            <rFont val="Tahoma"/>
            <family val="2"/>
          </rPr>
          <t xml:space="preserve">
</t>
        </r>
      </text>
    </comment>
    <comment ref="AF43" authorId="0">
      <text>
        <r>
          <rPr>
            <b/>
            <sz val="12"/>
            <rFont val="Tahoma"/>
            <family val="2"/>
          </rPr>
          <t>Parameter 50060 1(CV3)</t>
        </r>
        <r>
          <rPr>
            <sz val="9"/>
            <rFont val="Tahoma"/>
            <family val="2"/>
          </rPr>
          <t xml:space="preserve">
</t>
        </r>
      </text>
    </comment>
    <comment ref="AG43" authorId="0">
      <text>
        <r>
          <rPr>
            <b/>
            <sz val="12"/>
            <rFont val="Tahoma"/>
            <family val="2"/>
          </rPr>
          <t>Parameter 50060 X(CV3)</t>
        </r>
        <r>
          <rPr>
            <sz val="9"/>
            <rFont val="Tahoma"/>
            <family val="2"/>
          </rPr>
          <t xml:space="preserve">
</t>
        </r>
      </text>
    </comment>
    <comment ref="AQ43" authorId="0">
      <text>
        <r>
          <rPr>
            <b/>
            <sz val="12"/>
            <rFont val="Tahoma"/>
            <family val="2"/>
          </rPr>
          <t>Parameter 80082 1(CV3)</t>
        </r>
        <r>
          <rPr>
            <sz val="9"/>
            <rFont val="Tahoma"/>
            <family val="2"/>
          </rPr>
          <t xml:space="preserve">
</t>
        </r>
      </text>
    </comment>
    <comment ref="AS43" authorId="0">
      <text>
        <r>
          <rPr>
            <b/>
            <sz val="12"/>
            <rFont val="Tahoma"/>
            <family val="2"/>
          </rPr>
          <t>Parameter 80082 1(QV2)</t>
        </r>
        <r>
          <rPr>
            <sz val="9"/>
            <rFont val="Tahoma"/>
            <family val="2"/>
          </rPr>
          <t xml:space="preserve">
</t>
        </r>
      </text>
    </comment>
    <comment ref="AU43" authorId="0">
      <text>
        <r>
          <rPr>
            <b/>
            <sz val="12"/>
            <rFont val="Tahoma"/>
            <family val="2"/>
          </rPr>
          <t>Parameter 00530 1(CV3)</t>
        </r>
        <r>
          <rPr>
            <sz val="9"/>
            <rFont val="Tahoma"/>
            <family val="2"/>
          </rPr>
          <t xml:space="preserve">
</t>
        </r>
      </text>
    </comment>
    <comment ref="AW43" authorId="0">
      <text>
        <r>
          <rPr>
            <b/>
            <sz val="12"/>
            <rFont val="Tahoma"/>
            <family val="2"/>
          </rPr>
          <t>Parameter 00530 1(QV2)</t>
        </r>
        <r>
          <rPr>
            <sz val="9"/>
            <rFont val="Tahoma"/>
            <family val="2"/>
          </rPr>
          <t xml:space="preserve">
</t>
        </r>
      </text>
    </comment>
    <comment ref="AY43" authorId="0">
      <text>
        <r>
          <rPr>
            <b/>
            <sz val="12"/>
            <rFont val="Tahoma"/>
            <family val="2"/>
          </rPr>
          <t>Parameter 00610 1(CV3)</t>
        </r>
        <r>
          <rPr>
            <sz val="9"/>
            <rFont val="Tahoma"/>
            <family val="2"/>
          </rPr>
          <t xml:space="preserve">
</t>
        </r>
      </text>
    </comment>
    <comment ref="BA43" authorId="0">
      <text>
        <r>
          <rPr>
            <b/>
            <sz val="12"/>
            <rFont val="Tahoma"/>
            <family val="2"/>
          </rPr>
          <t>Parameter 00610 1(QV2)</t>
        </r>
        <r>
          <rPr>
            <sz val="9"/>
            <rFont val="Tahoma"/>
            <family val="2"/>
          </rPr>
          <t xml:space="preserve">
</t>
        </r>
      </text>
    </comment>
    <comment ref="AG44" authorId="0">
      <text>
        <r>
          <rPr>
            <b/>
            <sz val="12"/>
            <rFont val="Tahoma"/>
            <family val="2"/>
          </rPr>
          <t>Parameter 50060 X(CV1)</t>
        </r>
        <r>
          <rPr>
            <sz val="9"/>
            <rFont val="Tahoma"/>
            <family val="2"/>
          </rPr>
          <t xml:space="preserve">
</t>
        </r>
      </text>
    </comment>
    <comment ref="AK44" authorId="0">
      <text>
        <r>
          <rPr>
            <b/>
            <sz val="12"/>
            <rFont val="Tahoma"/>
            <family val="2"/>
          </rPr>
          <t>Parameter 00300 1(CV1)</t>
        </r>
        <r>
          <rPr>
            <sz val="9"/>
            <rFont val="Tahoma"/>
            <family val="2"/>
          </rPr>
          <t xml:space="preserve">
</t>
        </r>
      </text>
    </comment>
    <comment ref="T45" authorId="0">
      <text>
        <r>
          <rPr>
            <b/>
            <sz val="12"/>
            <rFont val="Tahoma"/>
            <family val="2"/>
          </rPr>
          <t>E.Coli Only
Ecoli 10% Rule</t>
        </r>
        <r>
          <rPr>
            <b/>
            <sz val="8"/>
            <rFont val="Tahoma"/>
            <family val="2"/>
          </rPr>
          <t xml:space="preserve">
</t>
        </r>
        <r>
          <rPr>
            <sz val="9"/>
            <rFont val="Tahoma"/>
            <family val="2"/>
          </rPr>
          <t xml:space="preserve">
</t>
        </r>
      </text>
    </comment>
    <comment ref="AI45" authorId="0">
      <text>
        <r>
          <rPr>
            <b/>
            <sz val="12"/>
            <rFont val="Tahoma"/>
            <family val="2"/>
          </rPr>
          <t xml:space="preserve">Parameter 51041 1(CV3)
</t>
        </r>
      </text>
    </comment>
    <comment ref="T46" authorId="0">
      <text>
        <r>
          <rPr>
            <b/>
            <sz val="12"/>
            <rFont val="Tahoma"/>
            <family val="2"/>
          </rPr>
          <t>E.Coli Only
Ecoli 10% Rule</t>
        </r>
        <r>
          <rPr>
            <sz val="9"/>
            <rFont val="Tahoma"/>
            <family val="2"/>
          </rPr>
          <t xml:space="preserve">
</t>
        </r>
      </text>
    </comment>
  </commentList>
</comments>
</file>

<file path=xl/sharedStrings.xml><?xml version="1.0" encoding="utf-8"?>
<sst xmlns="http://schemas.openxmlformats.org/spreadsheetml/2006/main" count="1855" uniqueCount="236">
  <si>
    <t>Name of Facility</t>
  </si>
  <si>
    <t>Permit Number</t>
  </si>
  <si>
    <t>IN0000000</t>
  </si>
  <si>
    <t>For Month Of:</t>
  </si>
  <si>
    <t>Year</t>
  </si>
  <si>
    <t>January</t>
  </si>
  <si>
    <t>Certificate Number</t>
  </si>
  <si>
    <t>Bypass At Plant Site                       ("x" If Occurred)</t>
  </si>
  <si>
    <t>CHEMICALS</t>
  </si>
  <si>
    <t>RAW SEWAGE</t>
  </si>
  <si>
    <t>PRIMARY</t>
  </si>
  <si>
    <t xml:space="preserve"> </t>
  </si>
  <si>
    <t>SECONDARY</t>
  </si>
  <si>
    <t>FINAL EFFLUENT</t>
  </si>
  <si>
    <t>SLUDGE TO</t>
  </si>
  <si>
    <t>DIGESTER OPERATION</t>
  </si>
  <si>
    <t>EFFLUENT</t>
  </si>
  <si>
    <t>USED</t>
  </si>
  <si>
    <t>DIGESTER</t>
  </si>
  <si>
    <t>Anaerobic Only</t>
  </si>
  <si>
    <t>Total Solids in Incoming Sludge - %</t>
  </si>
  <si>
    <t>Total Solids in Digested Sludge - %</t>
  </si>
  <si>
    <t>Volatile Solids in Incoming Sludge - %</t>
  </si>
  <si>
    <t>Volatile Solids in Digested Sludge - %</t>
  </si>
  <si>
    <t>Day Of Month</t>
  </si>
  <si>
    <t>Day of Week</t>
  </si>
  <si>
    <t>Precipitation - Inches</t>
  </si>
  <si>
    <t>CBOD5 - mg/l</t>
  </si>
  <si>
    <t>Susp. Solids - mg/l</t>
  </si>
  <si>
    <t xml:space="preserve">Phosphorus - mg/l </t>
  </si>
  <si>
    <t>Ammonia - mg/l</t>
  </si>
  <si>
    <t>Dissolved Oxygen - mg/l</t>
  </si>
  <si>
    <t>Residual Chlorine - Contact Tank</t>
  </si>
  <si>
    <t>Residual Chlorine - Final</t>
  </si>
  <si>
    <t>E. Coli - colony/100 ml</t>
  </si>
  <si>
    <t>Temperature - F</t>
  </si>
  <si>
    <t>CBOD5 - lbs</t>
  </si>
  <si>
    <t>Susp. Solids - lbs</t>
  </si>
  <si>
    <t>Average</t>
  </si>
  <si>
    <t>Avg.</t>
  </si>
  <si>
    <t>Maximum</t>
  </si>
  <si>
    <t>Max.</t>
  </si>
  <si>
    <t>Minimum</t>
  </si>
  <si>
    <t>Min.</t>
  </si>
  <si>
    <t>No. of Data</t>
  </si>
  <si>
    <t xml:space="preserve">Comments for the Month (major repairs, breakdowns, process upsets and their causes, inplant treatment process bypass, etc.):  </t>
  </si>
  <si>
    <t>MONTHLY REMOVAL SUMMARY</t>
  </si>
  <si>
    <t>Total Monthly Flow:</t>
  </si>
  <si>
    <t>Percent Removal</t>
  </si>
  <si>
    <t>BOD5</t>
  </si>
  <si>
    <t>S.S.</t>
  </si>
  <si>
    <t>Ammonia</t>
  </si>
  <si>
    <t>Phosphorus</t>
  </si>
  <si>
    <t>(million gallons)</t>
  </si>
  <si>
    <t>Primary Treatment</t>
  </si>
  <si>
    <t xml:space="preserve">  </t>
  </si>
  <si>
    <t>Percent Capacity</t>
  </si>
  <si>
    <t>(actual flow/design)</t>
  </si>
  <si>
    <t>Overall Treatment</t>
  </si>
  <si>
    <t>I certify under penalty of law that this document and all attachments were prepared under my direction or supervision in accordance with a system designed to assure that qualified personnel properly gather and evaluate the information submitted.  Based on my inquiry of the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</si>
  <si>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t>February</t>
  </si>
  <si>
    <t>March</t>
  </si>
  <si>
    <t>April</t>
  </si>
  <si>
    <t>May</t>
  </si>
  <si>
    <t>June</t>
  </si>
  <si>
    <t>July</t>
  </si>
  <si>
    <t>August</t>
  </si>
  <si>
    <t>September</t>
  </si>
  <si>
    <t>October</t>
  </si>
  <si>
    <t>November</t>
  </si>
  <si>
    <t>December</t>
  </si>
  <si>
    <t>CBOD5 - mg/l      Weekly Average</t>
  </si>
  <si>
    <t>Susp. Solids - mg/l        Weekly Average</t>
  </si>
  <si>
    <t>CBOD5 - lbs/day         Weekly Average</t>
  </si>
  <si>
    <t>Susp. Solids - lbs/day    Weekly Average</t>
  </si>
  <si>
    <t>Ammonia - mg/l   Weekly Average</t>
  </si>
  <si>
    <t>Ammonia - lbs/day   Weekly Average</t>
  </si>
  <si>
    <t>Data</t>
  </si>
  <si>
    <t>BOD</t>
  </si>
  <si>
    <t>Total Suspended Solids</t>
  </si>
  <si>
    <t>Effluent Flow         Weekly Average</t>
  </si>
  <si>
    <t>Flow</t>
  </si>
  <si>
    <t>Avg</t>
  </si>
  <si>
    <t>Max</t>
  </si>
  <si>
    <t>Min</t>
  </si>
  <si>
    <t>Man-Hours at Plant                   (Plants less than 1 MGD only)</t>
  </si>
  <si>
    <t xml:space="preserve">               Lbs/Day  or                    Gal./Day</t>
  </si>
  <si>
    <t>Other</t>
  </si>
  <si>
    <t>Air Temperature</t>
  </si>
  <si>
    <t>Total=</t>
  </si>
  <si>
    <t>pH</t>
  </si>
  <si>
    <t>Gas Production  
Cubic Ft. x 1000</t>
  </si>
  <si>
    <t>Primary Sludge
Gal. x 1000</t>
  </si>
  <si>
    <t>Supernatant Withdrawn 
hrs. or Gal. x 1000</t>
  </si>
  <si>
    <t>Supernatant BOD5 mg/l 
or  NH3-N mg/l</t>
  </si>
  <si>
    <t>Digested Sludge Withdrawn 
hrs. or Gal. x 1000</t>
  </si>
  <si>
    <t>E. Coli (hidden)</t>
  </si>
  <si>
    <t>PERCENT REMOVAL SUMMARY</t>
  </si>
  <si>
    <t>Annual Summation of Monthly Reports of Operation</t>
  </si>
  <si>
    <t>Totals</t>
  </si>
  <si>
    <t>RBC</t>
  </si>
  <si>
    <t>Trickling Filter</t>
  </si>
  <si>
    <t>Secondary Sludge
Gal. x 1000</t>
  </si>
  <si>
    <t>Total Flow to Filter - mgd</t>
  </si>
  <si>
    <t>Biological Growth (L)ight, (N)ormal, (H)eavy</t>
  </si>
  <si>
    <t>Dissolved Oxygen         After 1st Stage</t>
  </si>
  <si>
    <t>Load       Cell            Weight  -  1000 lbs.</t>
  </si>
  <si>
    <t xml:space="preserve"> mgd</t>
  </si>
  <si>
    <t>Exampleville</t>
  </si>
  <si>
    <t>Month</t>
  </si>
  <si>
    <t>Plant Design Flow</t>
  </si>
  <si>
    <t>Telephone Number</t>
  </si>
  <si>
    <t>Certified Operator:  Name</t>
  </si>
  <si>
    <t>Class</t>
  </si>
  <si>
    <t>Expiration Date</t>
  </si>
  <si>
    <t>Chris A. Operator</t>
  </si>
  <si>
    <t>V</t>
  </si>
  <si>
    <t>Annual Average Flow</t>
  </si>
  <si>
    <t>Ammonia - lbs</t>
  </si>
  <si>
    <t>Chlorine - Lbs</t>
  </si>
  <si>
    <t>555/555-1234</t>
  </si>
  <si>
    <t>Effluent Flow Rate (MGD)</t>
  </si>
  <si>
    <t>Estimated Annual Totals (Average X 365)</t>
  </si>
  <si>
    <t>wwtp@city.org</t>
  </si>
  <si>
    <t>Fill in December's effluent data on page 3 as necessary for correct weekly average calculations.</t>
  </si>
  <si>
    <t>Fill in January's effluent data on page 3 as needed for weekly average calculations.</t>
  </si>
  <si>
    <t>Capacity Used</t>
  </si>
  <si>
    <t>Influent Flow Rate 
(If Metered) (MGD)</t>
  </si>
  <si>
    <t>I certify under penalty of law that this document and all attachments were prepared under my direction or supervision in accordance with a system designed to assure that qualified personnel properly gather and evaluate the information submitted. Based on my inquiry of the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</si>
  <si>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r>
      <t xml:space="preserve">Date </t>
    </r>
    <r>
      <rPr>
        <i/>
        <sz val="9"/>
        <rFont val="Arial Narrow"/>
        <family val="2"/>
      </rPr>
      <t>(month, day, year)</t>
    </r>
  </si>
  <si>
    <t xml:space="preserve">E-mail address: </t>
  </si>
  <si>
    <t>MONTHLY REPORT OF OPERATION</t>
  </si>
  <si>
    <t>TRICKLING FILTER OR RBC</t>
  </si>
  <si>
    <t>WASTEWATER TREATMENT PLANT</t>
  </si>
  <si>
    <t>IDEM Office of Water Quality                                                                                                                  Ecoli 10% Worksheet</t>
  </si>
  <si>
    <t>.</t>
  </si>
  <si>
    <t>Ecoli</t>
  </si>
  <si>
    <t>Day of Month</t>
  </si>
  <si>
    <t>Example</t>
  </si>
  <si>
    <t>Jan</t>
  </si>
  <si>
    <t>Feb</t>
  </si>
  <si>
    <t>Mar</t>
  </si>
  <si>
    <t>Apr</t>
  </si>
  <si>
    <t>Jun</t>
  </si>
  <si>
    <t>Jul</t>
  </si>
  <si>
    <t>Aug</t>
  </si>
  <si>
    <t>Sep</t>
  </si>
  <si>
    <t>Oct</t>
  </si>
  <si>
    <t>Nov</t>
  </si>
  <si>
    <t>Dec</t>
  </si>
  <si>
    <t>NetDMR Paramter</t>
  </si>
  <si>
    <t>51041 1(CV2)</t>
  </si>
  <si>
    <t>GeoMean</t>
  </si>
  <si>
    <t>51041 1(CV3)</t>
  </si>
  <si>
    <t>Daily Max</t>
  </si>
  <si>
    <t>51041 Y(CV3)</t>
  </si>
  <si>
    <t>Maxinium Daily Sample Result</t>
  </si>
  <si>
    <t>51484 Y(QV2)</t>
  </si>
  <si>
    <t>Total Days Sampled</t>
  </si>
  <si>
    <t>51484 Y(CV3)</t>
  </si>
  <si>
    <t># of Days above 235</t>
  </si>
  <si>
    <t>Num &gt; 234</t>
  </si>
  <si>
    <t>Num &gt; 235</t>
  </si>
  <si>
    <t>&lt;10</t>
  </si>
  <si>
    <t>10-20</t>
  </si>
  <si>
    <t>20-30</t>
  </si>
  <si>
    <t>30, 31</t>
  </si>
  <si>
    <t>Case</t>
  </si>
  <si>
    <t>Total Num</t>
  </si>
  <si>
    <t>Num&gt; 235</t>
  </si>
  <si>
    <t>Formula</t>
  </si>
  <si>
    <t>&lt; 10</t>
  </si>
  <si>
    <t>----</t>
  </si>
  <si>
    <t>10 - 19</t>
  </si>
  <si>
    <t>&gt;=1</t>
  </si>
  <si>
    <t>20 - 29</t>
  </si>
  <si>
    <t>&gt;=2</t>
  </si>
  <si>
    <t>&gt;=3</t>
  </si>
  <si>
    <t># of Days   above 235</t>
  </si>
  <si>
    <t>Once completed, this form should be converted to a pdf document, named appropriately &amp; attached to the corresponding netDMR for submittal</t>
  </si>
  <si>
    <t>NetDMR NODI Codes - Indiana</t>
  </si>
  <si>
    <t>NODI Code</t>
  </si>
  <si>
    <t>Description</t>
  </si>
  <si>
    <t>Places Permit in Noncompliance Status</t>
  </si>
  <si>
    <t>YES</t>
  </si>
  <si>
    <t>NO</t>
  </si>
  <si>
    <t>Conditional Monitoring - Not Required This Period</t>
  </si>
  <si>
    <t>A</t>
  </si>
  <si>
    <t>C</t>
  </si>
  <si>
    <t>No Discharge</t>
  </si>
  <si>
    <t>E</t>
  </si>
  <si>
    <t>N</t>
  </si>
  <si>
    <t>Not Constructed</t>
  </si>
  <si>
    <t>001</t>
  </si>
  <si>
    <t>Outfall</t>
  </si>
  <si>
    <t>Prepared by or under the direction of (Certified Operator):</t>
  </si>
  <si>
    <t>Signature of principal executive officer or authorized agent</t>
  </si>
  <si>
    <t>(or attested by NetDMR subscriber agreement)</t>
  </si>
  <si>
    <t>&lt;</t>
  </si>
  <si>
    <t>Sanitary Sewer Overflow
("x" If Occurred)</t>
  </si>
  <si>
    <t xml:space="preserve">Final Effluent </t>
  </si>
  <si>
    <t>Total Nitrogen</t>
  </si>
  <si>
    <t>Phosphorus - lbs/day</t>
  </si>
  <si>
    <t>Total Nitrogen- mg/l</t>
  </si>
  <si>
    <t>Total Nitrogen- lbs/day</t>
  </si>
  <si>
    <t>Page 4 of 5</t>
  </si>
  <si>
    <t>Page 5 of 5</t>
  </si>
  <si>
    <t>Page 1 of 5</t>
  </si>
  <si>
    <t>Page 2 of 5</t>
  </si>
  <si>
    <t>Page 3 of 5</t>
  </si>
  <si>
    <r>
      <t xml:space="preserve">Below is a list of </t>
    </r>
    <r>
      <rPr>
        <b/>
        <sz val="14"/>
        <rFont val="Arial"/>
        <family val="2"/>
      </rPr>
      <t>No Discharge Indicator</t>
    </r>
    <r>
      <rPr>
        <sz val="14"/>
        <rFont val="Arial"/>
        <family val="2"/>
      </rPr>
      <t xml:space="preserve"> (NODI) codes that should be used to report missing measurement data on the netDMR if there is no measurement data for a parameter/outfall for an entire monitoring period.  For the majority of permits/outfalls/parameters this should be rare.  In order to maintain NPDES data integrity, reduce confusion, and prevent false violations, </t>
    </r>
    <r>
      <rPr>
        <u val="single"/>
        <sz val="14"/>
        <rFont val="Arial"/>
        <family val="2"/>
      </rPr>
      <t xml:space="preserve">IDEM recommends that the permittee uses the codes in </t>
    </r>
    <r>
      <rPr>
        <b/>
        <u val="single"/>
        <sz val="14"/>
        <rFont val="Arial"/>
        <family val="2"/>
      </rPr>
      <t>bold</t>
    </r>
    <r>
      <rPr>
        <u val="single"/>
        <sz val="14"/>
        <rFont val="Arial"/>
        <family val="2"/>
      </rPr>
      <t xml:space="preserve"> type and highlighted yellow on an Indiana NPDES netDMR </t>
    </r>
    <r>
      <rPr>
        <sz val="14"/>
        <rFont val="Arial"/>
        <family val="2"/>
      </rPr>
      <t>to help explain why there is no measurement data for a parameter (or an entire outfall) for an entire monitoring period (i.e., month).  Also, the table indicates if the code results in a non-receipt permit violation.  Except for the use of NODI code “C” (no discharge for entire monitoring period - for that outfall), the use of a NODI code should be explained in the NetDMR “Comments” field.</t>
    </r>
  </si>
  <si>
    <t>Operation Shutdown</t>
  </si>
  <si>
    <t>Special Report Attached</t>
  </si>
  <si>
    <t>No Influent</t>
  </si>
  <si>
    <t>General Permit Exemption</t>
  </si>
  <si>
    <t>B</t>
  </si>
  <si>
    <t>Below Detection Limit/No Detection</t>
  </si>
  <si>
    <t xml:space="preserve">Failed to Sample/Required Analysis Not Conducted </t>
  </si>
  <si>
    <t>F</t>
  </si>
  <si>
    <t>Insufficient Flow for Sampling</t>
  </si>
  <si>
    <t>I</t>
  </si>
  <si>
    <t>Land Applied</t>
  </si>
  <si>
    <t>P</t>
  </si>
  <si>
    <t>Laboratory Error or  Invalid Test</t>
  </si>
  <si>
    <t>Q</t>
  </si>
  <si>
    <t>Not Quantifiable</t>
  </si>
  <si>
    <t>T</t>
  </si>
  <si>
    <t>Environmental Conditions - Monitoring Not Possible</t>
  </si>
  <si>
    <t>W</t>
  </si>
  <si>
    <t>Dry Lysimeter / Well</t>
  </si>
  <si>
    <t>unknown</t>
  </si>
  <si>
    <t>Z</t>
  </si>
  <si>
    <t>COVID19 valid Mar-Aug 2020 monitoring</t>
  </si>
  <si>
    <t>Note: Use of any NODI code other than the ones highlighted above will require permission from the IDEM Compliance Data Section.</t>
  </si>
  <si>
    <t>Daily91</t>
  </si>
  <si>
    <t>State Form 53340 (R6 / 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</si>
</sst>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font>
      <sz val="10"/>
      <name val="Arial"/>
      <family val="2"/>
    </font>
    <font>
      <b/>
      <sz val="12"/>
      <name val="Arial"/>
      <family val="2"/>
    </font>
    <font>
      <sz val="12"/>
      <name val="Arial"/>
      <family val="2"/>
    </font>
    <font>
      <sz val="6"/>
      <name val="Arial"/>
      <family val="2"/>
    </font>
    <font>
      <u val="single"/>
      <sz val="8"/>
      <name val="Arial"/>
      <family val="2"/>
    </font>
    <font>
      <u val="single"/>
      <sz val="10"/>
      <name val="Arial"/>
      <family val="2"/>
    </font>
    <font>
      <sz val="8"/>
      <name val="Arial"/>
      <family val="2"/>
    </font>
    <font>
      <b/>
      <sz val="10"/>
      <name val="Arial"/>
      <family val="2"/>
    </font>
    <font>
      <sz val="9"/>
      <name val="Arial"/>
      <family val="2"/>
    </font>
    <font>
      <sz val="7"/>
      <name val="Arial"/>
      <family val="2"/>
    </font>
    <font>
      <b/>
      <sz val="9"/>
      <name val="Arial"/>
      <family val="2"/>
    </font>
    <font>
      <sz val="9"/>
      <name val="Tahoma"/>
      <family val="2"/>
    </font>
    <font>
      <b/>
      <sz val="12"/>
      <color indexed="9"/>
      <name val="Arial"/>
      <family val="2"/>
    </font>
    <font>
      <b/>
      <sz val="20"/>
      <name val="Arial"/>
      <family val="2"/>
    </font>
    <font>
      <sz val="9"/>
      <name val="Arial Narrow"/>
      <family val="2"/>
    </font>
    <font>
      <i/>
      <sz val="9"/>
      <name val="Arial Narrow"/>
      <family val="2"/>
    </font>
    <font>
      <b/>
      <sz val="11"/>
      <name val="Arial"/>
      <family val="2"/>
    </font>
    <font>
      <b/>
      <sz val="12"/>
      <name val="Tahoma"/>
      <family val="2"/>
    </font>
    <font>
      <b/>
      <sz val="8"/>
      <name val="Tahoma"/>
      <family val="2"/>
    </font>
    <font>
      <b/>
      <sz val="9"/>
      <name val="Tahoma"/>
      <family val="2"/>
    </font>
    <font>
      <b/>
      <sz val="16"/>
      <name val="Arial"/>
      <family val="2"/>
    </font>
    <font>
      <sz val="16"/>
      <name val="Arial"/>
      <family val="2"/>
    </font>
    <font>
      <b/>
      <u val="single"/>
      <sz val="16"/>
      <name val="Arial"/>
      <family val="2"/>
    </font>
    <font>
      <sz val="14"/>
      <name val="Arial"/>
      <family val="2"/>
    </font>
    <font>
      <b/>
      <sz val="14"/>
      <name val="Arial"/>
      <family val="2"/>
    </font>
    <font>
      <u val="single"/>
      <sz val="14"/>
      <name val="Arial"/>
      <family val="2"/>
    </font>
    <font>
      <b/>
      <u val="single"/>
      <sz val="14"/>
      <name val="Arial"/>
      <family val="2"/>
    </font>
    <font>
      <sz val="11"/>
      <name val="Calibri"/>
      <family val="2"/>
    </font>
    <font>
      <b/>
      <sz val="11"/>
      <color theme="1"/>
      <name val="Calibri"/>
      <family val="2"/>
      <scheme val="minor"/>
    </font>
    <font>
      <b/>
      <u val="single"/>
      <sz val="11"/>
      <color theme="1"/>
      <name val="Calibri"/>
      <family val="2"/>
    </font>
    <font>
      <b/>
      <sz val="11"/>
      <color theme="1"/>
      <name val="Calibri"/>
      <family val="2"/>
    </font>
    <font>
      <b/>
      <i/>
      <sz val="11"/>
      <color theme="1"/>
      <name val="Calibri"/>
      <family val="2"/>
    </font>
    <font>
      <sz val="11"/>
      <color theme="1"/>
      <name val="Calibri"/>
      <family val="2"/>
    </font>
    <font>
      <u val="single"/>
      <sz val="11"/>
      <color theme="1"/>
      <name val="Calibri"/>
      <family val="2"/>
    </font>
    <font>
      <sz val="10"/>
      <color theme="1"/>
      <name val="Arial"/>
      <family val="2"/>
      <scheme val="minor"/>
    </font>
    <font>
      <i/>
      <sz val="11"/>
      <color theme="1"/>
      <name val="Calibri"/>
      <family val="2"/>
    </font>
    <font>
      <i/>
      <u val="single"/>
      <sz val="11"/>
      <color theme="1"/>
      <name val="Calibri"/>
      <family val="2"/>
    </font>
    <font>
      <b/>
      <sz val="8"/>
      <name val="Arial"/>
      <family val="2"/>
    </font>
  </fonts>
  <fills count="23">
    <fill>
      <patternFill/>
    </fill>
    <fill>
      <patternFill patternType="gray125"/>
    </fill>
    <fill>
      <patternFill patternType="solid">
        <fgColor indexed="26"/>
        <bgColor indexed="64"/>
      </patternFill>
    </fill>
    <fill>
      <patternFill patternType="solid">
        <fgColor indexed="8"/>
        <bgColor indexed="64"/>
      </patternFill>
    </fill>
    <fill>
      <patternFill patternType="solid">
        <fgColor indexed="22"/>
        <bgColor indexed="64"/>
      </patternFill>
    </fill>
    <fill>
      <patternFill patternType="solid">
        <fgColor indexed="63"/>
        <bgColor indexed="64"/>
      </patternFill>
    </fill>
    <fill>
      <patternFill patternType="solid">
        <fgColor indexed="23"/>
        <bgColor indexed="64"/>
      </patternFill>
    </fill>
    <fill>
      <patternFill patternType="solid">
        <fgColor indexed="9"/>
        <bgColor indexed="64"/>
      </patternFill>
    </fill>
    <fill>
      <patternFill patternType="solid">
        <fgColor indexed="9"/>
        <bgColor indexed="64"/>
      </patternFill>
    </fill>
    <fill>
      <patternFill patternType="solid">
        <fgColor indexed="55"/>
        <bgColor indexed="64"/>
      </patternFill>
    </fill>
    <fill>
      <patternFill patternType="solid">
        <fgColor theme="7" tint="0.5999900102615356"/>
        <bgColor indexed="64"/>
      </patternFill>
    </fill>
    <fill>
      <patternFill patternType="solid">
        <fgColor theme="7" tint="0.7999799847602844"/>
        <bgColor indexed="64"/>
      </patternFill>
    </fill>
    <fill>
      <patternFill patternType="solid">
        <fgColor theme="7" tint="0.5999600291252136"/>
        <bgColor indexed="64"/>
      </patternFill>
    </fill>
    <fill>
      <patternFill patternType="solid">
        <fgColor rgb="FFFFC000"/>
        <bgColor indexed="64"/>
      </patternFill>
    </fill>
    <fill>
      <patternFill patternType="solid">
        <fgColor theme="0" tint="-0.24997000396251678"/>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rgb="FFFFFF00"/>
        <bgColor indexed="64"/>
      </patternFill>
    </fill>
    <fill>
      <patternFill patternType="solid">
        <fgColor rgb="FF969696"/>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s>
  <borders count="110">
    <border>
      <left/>
      <right/>
      <top/>
      <bottom/>
      <diagonal/>
    </border>
    <border>
      <left/>
      <right style="thin"/>
      <top/>
      <bottom style="thin"/>
    </border>
    <border>
      <left/>
      <right/>
      <top style="medium"/>
      <bottom/>
    </border>
    <border>
      <left style="medium"/>
      <right/>
      <top style="medium"/>
      <bottom/>
    </border>
    <border>
      <left/>
      <right style="medium"/>
      <top style="medium"/>
      <bottom/>
    </border>
    <border>
      <left/>
      <right/>
      <top style="medium"/>
      <bottom style="thin"/>
    </border>
    <border>
      <left/>
      <right style="medium"/>
      <top style="medium"/>
      <bottom style="thin"/>
    </border>
    <border>
      <left style="medium"/>
      <right/>
      <top style="medium"/>
      <bottom style="thin"/>
    </border>
    <border>
      <left/>
      <right/>
      <top/>
      <bottom style="thin"/>
    </border>
    <border>
      <left/>
      <right style="medium"/>
      <top/>
      <bottom style="thin"/>
    </border>
    <border>
      <left style="medium"/>
      <right/>
      <top/>
      <bottom style="thin"/>
    </border>
    <border>
      <left/>
      <right/>
      <top style="thin"/>
      <bottom style="thin"/>
    </border>
    <border>
      <left/>
      <right style="medium"/>
      <top style="thin"/>
      <bottom style="thin"/>
    </border>
    <border>
      <left style="medium"/>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bottom style="thin"/>
    </border>
    <border>
      <left style="thin"/>
      <right/>
      <top style="thin"/>
      <bottom style="thin"/>
    </border>
    <border>
      <left style="medium"/>
      <right/>
      <top style="thin"/>
      <bottom style="thin"/>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right style="thin"/>
      <top style="thin"/>
      <bottom style="medium"/>
    </border>
    <border>
      <left style="medium"/>
      <right/>
      <top style="thin"/>
      <bottom style="medium"/>
    </border>
    <border>
      <left style="thin"/>
      <right style="thin"/>
      <top/>
      <bottom style="medium"/>
    </border>
    <border>
      <left style="thin"/>
      <right style="thin"/>
      <top style="thin"/>
      <bottom/>
    </border>
    <border>
      <left style="thin"/>
      <right style="medium"/>
      <top style="thin"/>
      <bottom/>
    </border>
    <border>
      <left style="thin"/>
      <right/>
      <top style="thin"/>
      <bottom/>
    </border>
    <border>
      <left/>
      <right style="medium"/>
      <top/>
      <bottom/>
    </border>
    <border>
      <left/>
      <right/>
      <top style="thin"/>
      <bottom style="medium"/>
    </border>
    <border>
      <left/>
      <right style="medium"/>
      <top style="thin"/>
      <bottom style="medium"/>
    </border>
    <border>
      <left style="medium"/>
      <right/>
      <top/>
      <bottom/>
    </border>
    <border>
      <left style="medium"/>
      <right style="medium"/>
      <top/>
      <bottom style="thin"/>
    </border>
    <border>
      <left style="thin"/>
      <right style="medium"/>
      <top/>
      <bottom style="medium"/>
    </border>
    <border>
      <left style="medium"/>
      <right style="medium"/>
      <top style="medium"/>
      <bottom/>
    </border>
    <border>
      <left style="medium"/>
      <right style="medium"/>
      <top/>
      <bottom/>
    </border>
    <border>
      <left/>
      <right/>
      <top style="thin"/>
      <bottom/>
    </border>
    <border>
      <left/>
      <right/>
      <top/>
      <bottom style="medium"/>
    </border>
    <border>
      <left style="thin"/>
      <right style="thin"/>
      <top style="medium"/>
      <bottom style="thin"/>
    </border>
    <border>
      <left/>
      <right style="medium"/>
      <top style="thin"/>
      <bottom/>
    </border>
    <border>
      <left style="medium"/>
      <right style="thin"/>
      <top style="thin"/>
      <bottom/>
    </border>
    <border>
      <left style="medium"/>
      <right style="medium"/>
      <top style="thin"/>
      <bottom style="thin"/>
    </border>
    <border>
      <left style="medium"/>
      <right/>
      <top style="thin"/>
      <bottom/>
    </border>
    <border>
      <left style="medium"/>
      <right style="medium"/>
      <top style="thin"/>
      <bottom/>
    </border>
    <border>
      <left style="medium"/>
      <right style="medium"/>
      <top style="thin"/>
      <bottom style="medium"/>
    </border>
    <border>
      <left/>
      <right style="thin"/>
      <top style="thin"/>
      <bottom/>
    </border>
    <border>
      <left style="thin"/>
      <right/>
      <top/>
      <bottom/>
    </border>
    <border>
      <left style="medium"/>
      <right/>
      <top/>
      <bottom style="medium"/>
    </border>
    <border>
      <left/>
      <right style="medium"/>
      <top/>
      <bottom style="medium"/>
    </border>
    <border>
      <left style="thin"/>
      <right/>
      <top style="medium"/>
      <bottom/>
    </border>
    <border>
      <left style="medium"/>
      <right style="thin"/>
      <top style="medium"/>
      <bottom/>
    </border>
    <border>
      <left style="medium"/>
      <right style="thin"/>
      <top/>
      <bottom/>
    </border>
    <border>
      <left/>
      <right style="thin"/>
      <top style="medium"/>
      <bottom/>
    </border>
    <border>
      <left style="hair"/>
      <right style="hair"/>
      <top/>
      <bottom style="medium"/>
    </border>
    <border>
      <left/>
      <right style="thin"/>
      <top style="medium"/>
      <bottom style="thin"/>
    </border>
    <border>
      <left style="thin"/>
      <right style="medium"/>
      <top style="medium"/>
      <bottom style="thin"/>
    </border>
    <border>
      <left style="medium"/>
      <right/>
      <top style="medium"/>
      <bottom style="medium"/>
    </border>
    <border>
      <left/>
      <right/>
      <top style="medium"/>
      <bottom style="medium"/>
    </border>
    <border>
      <left style="thin"/>
      <right/>
      <top/>
      <bottom style="medium"/>
    </border>
    <border>
      <left style="medium"/>
      <right style="thin"/>
      <top/>
      <bottom style="medium"/>
    </border>
    <border>
      <left style="thin"/>
      <right style="thin"/>
      <top/>
      <bottom/>
    </border>
    <border>
      <left style="thin"/>
      <right style="medium"/>
      <top/>
      <bottom/>
    </border>
    <border>
      <left/>
      <right style="thin"/>
      <top/>
      <bottom/>
    </border>
    <border>
      <left/>
      <right style="thin"/>
      <top/>
      <bottom style="medium"/>
    </border>
    <border>
      <left style="thin"/>
      <right style="medium"/>
      <top style="medium"/>
      <bottom/>
    </border>
    <border>
      <left/>
      <right/>
      <top/>
      <bottom style="thick"/>
    </border>
    <border>
      <left/>
      <right/>
      <top style="thick"/>
      <bottom/>
    </border>
    <border>
      <left style="medium"/>
      <right style="medium"/>
      <top style="medium"/>
      <bottom style="thin"/>
    </border>
    <border>
      <left style="medium"/>
      <right style="thick"/>
      <top/>
      <bottom/>
    </border>
    <border>
      <left style="thick"/>
      <right/>
      <top style="thin"/>
      <bottom style="thin"/>
    </border>
    <border>
      <left style="thick"/>
      <right style="thick"/>
      <top style="thin"/>
      <bottom style="thin"/>
    </border>
    <border>
      <left style="medium"/>
      <right style="thick"/>
      <top/>
      <bottom style="medium"/>
    </border>
    <border>
      <left style="thick"/>
      <right style="thick"/>
      <top/>
      <bottom style="thin"/>
    </border>
    <border>
      <left style="thick"/>
      <right/>
      <top style="thin"/>
      <bottom/>
    </border>
    <border>
      <left style="thin"/>
      <right style="thin"/>
      <top style="medium"/>
      <bottom/>
    </border>
    <border>
      <left style="thick"/>
      <right style="thick"/>
      <top style="thick"/>
      <bottom style="thick"/>
    </border>
    <border>
      <left style="medium"/>
      <right style="thin"/>
      <top style="medium"/>
      <bottom style="thin"/>
    </border>
    <border>
      <left style="thick"/>
      <right style="thick"/>
      <top style="medium"/>
      <bottom style="thick"/>
    </border>
    <border>
      <left style="medium"/>
      <right style="thick"/>
      <top style="thick"/>
      <bottom style="thin"/>
    </border>
    <border>
      <left style="thick"/>
      <right style="thick"/>
      <top style="thick"/>
      <bottom style="thin"/>
    </border>
    <border>
      <left/>
      <right style="thick"/>
      <top style="thick"/>
      <bottom/>
    </border>
    <border>
      <left style="thin"/>
      <right style="thin"/>
      <top style="thick"/>
      <bottom style="thin"/>
    </border>
    <border>
      <left style="thin"/>
      <right style="medium"/>
      <top style="thick"/>
      <bottom style="thin"/>
    </border>
    <border>
      <left style="thick"/>
      <right/>
      <top style="thick"/>
      <bottom/>
    </border>
    <border>
      <left style="thin"/>
      <right style="thick"/>
      <top style="thick"/>
      <bottom style="thin"/>
    </border>
    <border>
      <left/>
      <right style="thick"/>
      <top style="thick"/>
      <bottom style="thick"/>
    </border>
    <border>
      <left/>
      <right style="medium"/>
      <top style="medium"/>
      <bottom style="medium"/>
    </border>
    <border>
      <left style="thin"/>
      <right style="thin"/>
      <top style="medium"/>
      <bottom style="thick"/>
    </border>
    <border>
      <left style="medium"/>
      <right style="thin"/>
      <top style="medium"/>
      <bottom style="thick"/>
    </border>
    <border>
      <left style="medium"/>
      <right style="medium"/>
      <top style="medium"/>
      <bottom style="medium"/>
    </border>
    <border>
      <left style="medium"/>
      <right style="thin"/>
      <top style="medium"/>
      <bottom style="medium"/>
    </border>
    <border>
      <left style="thin"/>
      <right style="medium"/>
      <top style="medium"/>
      <bottom style="thick"/>
    </border>
    <border>
      <left style="thin"/>
      <right style="thin"/>
      <top style="medium"/>
      <bottom style="medium"/>
    </border>
    <border>
      <left style="thin"/>
      <right/>
      <top style="medium"/>
      <bottom style="medium"/>
    </border>
    <border>
      <left style="medium"/>
      <right style="medium"/>
      <top/>
      <bottom style="medium"/>
    </border>
    <border>
      <left style="thin"/>
      <right style="medium"/>
      <top style="medium"/>
      <bottom style="medium"/>
    </border>
    <border>
      <left/>
      <right style="thin"/>
      <top style="medium"/>
      <bottom style="medium"/>
    </border>
    <border>
      <left style="thick"/>
      <right style="thin"/>
      <top style="medium"/>
      <bottom style="thin"/>
    </border>
    <border>
      <left style="thin"/>
      <right style="thin"/>
      <top style="thin"/>
      <bottom style="thick"/>
    </border>
    <border>
      <left style="thick"/>
      <right/>
      <top/>
      <bottom style="thick"/>
    </border>
    <border>
      <left style="hair"/>
      <right/>
      <top/>
      <bottom style="medium"/>
    </border>
    <border>
      <left/>
      <right style="hair"/>
      <top/>
      <bottom style="medium"/>
    </border>
    <border>
      <left style="thin"/>
      <right/>
      <top style="medium"/>
      <bottom style="thin"/>
    </border>
    <border>
      <left style="medium"/>
      <right/>
      <top/>
      <bottom style="medium">
        <color indexed="8"/>
      </bottom>
    </border>
    <border>
      <left/>
      <right/>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47">
    <xf numFmtId="0" fontId="0" fillId="0" borderId="0" xfId="0"/>
    <xf numFmtId="0" fontId="0" fillId="0" borderId="0" xfId="0" applyAlignment="1">
      <alignment vertical="top"/>
    </xf>
    <xf numFmtId="0" fontId="6" fillId="0" borderId="0" xfId="0" applyFont="1"/>
    <xf numFmtId="0" fontId="0" fillId="2" borderId="1" xfId="0" applyFill="1" applyBorder="1"/>
    <xf numFmtId="0" fontId="7" fillId="0" borderId="0" xfId="0" applyFont="1"/>
    <xf numFmtId="0" fontId="7" fillId="0" borderId="2" xfId="0" applyFont="1" applyBorder="1" applyAlignment="1" applyProtection="1">
      <alignment horizontal="centerContinuous"/>
      <protection locked="0"/>
    </xf>
    <xf numFmtId="0" fontId="7" fillId="0" borderId="3" xfId="0" applyFont="1" applyBorder="1" applyAlignment="1" applyProtection="1">
      <alignment horizontal="centerContinuous"/>
      <protection locked="0"/>
    </xf>
    <xf numFmtId="0" fontId="7" fillId="0" borderId="4" xfId="0" applyFont="1" applyBorder="1" applyAlignment="1" applyProtection="1">
      <alignment horizontal="centerContinuous"/>
      <protection locked="0"/>
    </xf>
    <xf numFmtId="0" fontId="7" fillId="0" borderId="5" xfId="0" applyFont="1" applyBorder="1" applyAlignment="1" applyProtection="1">
      <alignment horizontal="centerContinuous"/>
      <protection locked="0"/>
    </xf>
    <xf numFmtId="0" fontId="7" fillId="0" borderId="6" xfId="0" applyFont="1" applyBorder="1" applyAlignment="1" applyProtection="1">
      <alignment horizontal="centerContinuous"/>
      <protection locked="0"/>
    </xf>
    <xf numFmtId="0" fontId="7" fillId="0" borderId="7" xfId="0" applyFont="1" applyBorder="1" applyAlignment="1" applyProtection="1">
      <alignment horizontal="centerContinuous"/>
      <protection locked="0"/>
    </xf>
    <xf numFmtId="0" fontId="7" fillId="0" borderId="8" xfId="0" applyFont="1" applyBorder="1" applyAlignment="1" applyProtection="1">
      <alignment horizontal="centerContinuous"/>
      <protection locked="0"/>
    </xf>
    <xf numFmtId="0" fontId="7" fillId="0" borderId="9" xfId="0" applyFont="1" applyBorder="1" applyAlignment="1" applyProtection="1">
      <alignment horizontal="centerContinuous"/>
      <protection locked="0"/>
    </xf>
    <xf numFmtId="0" fontId="0" fillId="0" borderId="0" xfId="0" applyProtection="1">
      <protection locked="0"/>
    </xf>
    <xf numFmtId="0" fontId="7" fillId="0" borderId="10" xfId="0" applyFont="1" applyBorder="1" applyAlignment="1" applyProtection="1">
      <alignment horizontal="centerContinuous"/>
      <protection locked="0"/>
    </xf>
    <xf numFmtId="0" fontId="0" fillId="0" borderId="11" xfId="0" applyFont="1" applyBorder="1" applyAlignment="1" applyProtection="1">
      <alignment horizontal="centerContinuous"/>
      <protection locked="0"/>
    </xf>
    <xf numFmtId="0" fontId="0" fillId="0" borderId="12" xfId="0" applyFont="1" applyBorder="1" applyAlignment="1" applyProtection="1">
      <alignment horizontal="centerContinuous"/>
      <protection locked="0"/>
    </xf>
    <xf numFmtId="0" fontId="7" fillId="0" borderId="1" xfId="0" applyFont="1" applyBorder="1" applyAlignment="1" applyProtection="1">
      <alignment horizontal="centerContinuous"/>
      <protection locked="0"/>
    </xf>
    <xf numFmtId="0" fontId="0" fillId="0" borderId="13" xfId="0" applyBorder="1" applyAlignment="1" applyProtection="1">
      <alignment horizontal="center" textRotation="90" wrapText="1"/>
      <protection locked="0"/>
    </xf>
    <xf numFmtId="0" fontId="0" fillId="0" borderId="14" xfId="0" applyBorder="1" applyAlignment="1" applyProtection="1">
      <alignment horizontal="center" textRotation="90" wrapText="1"/>
      <protection locked="0"/>
    </xf>
    <xf numFmtId="0" fontId="0" fillId="0" borderId="15" xfId="0" applyBorder="1" applyAlignment="1" applyProtection="1">
      <alignment horizontal="center" textRotation="90" wrapText="1"/>
      <protection locked="0"/>
    </xf>
    <xf numFmtId="0" fontId="0" fillId="0" borderId="16" xfId="0" applyBorder="1" applyAlignment="1" applyProtection="1">
      <alignment horizontal="center" textRotation="90"/>
      <protection locked="0"/>
    </xf>
    <xf numFmtId="0" fontId="0" fillId="0" borderId="17" xfId="0" applyBorder="1" applyAlignment="1" applyProtection="1">
      <alignment horizontal="center" textRotation="90" wrapText="1"/>
      <protection locked="0"/>
    </xf>
    <xf numFmtId="0" fontId="0" fillId="0" borderId="18" xfId="0" applyBorder="1" applyAlignment="1" applyProtection="1">
      <alignment horizontal="center" textRotation="90" wrapText="1"/>
      <protection locked="0"/>
    </xf>
    <xf numFmtId="0" fontId="0" fillId="0" borderId="19" xfId="0" applyBorder="1" applyAlignment="1" applyProtection="1">
      <alignment horizontal="center" textRotation="90" wrapText="1"/>
      <protection locked="0"/>
    </xf>
    <xf numFmtId="0" fontId="8" fillId="0" borderId="17" xfId="0" applyFont="1" applyBorder="1" applyAlignment="1" applyProtection="1">
      <alignment horizontal="center" textRotation="90" wrapText="1"/>
      <protection locked="0"/>
    </xf>
    <xf numFmtId="0" fontId="0" fillId="0" borderId="20" xfId="0" applyBorder="1" applyAlignment="1" applyProtection="1">
      <alignment horizontal="center" textRotation="90" wrapText="1"/>
      <protection locked="0"/>
    </xf>
    <xf numFmtId="0" fontId="8" fillId="0" borderId="0" xfId="0" applyFont="1" applyAlignment="1" applyProtection="1">
      <alignment horizontal="center"/>
      <protection locked="0"/>
    </xf>
    <xf numFmtId="0" fontId="0" fillId="0" borderId="0" xfId="0" applyAlignment="1" applyProtection="1">
      <alignment textRotation="90" wrapText="1"/>
      <protection locked="0"/>
    </xf>
    <xf numFmtId="0" fontId="0" fillId="0" borderId="16" xfId="0" applyFont="1" applyBorder="1" applyAlignment="1" applyProtection="1">
      <alignment horizontal="center" textRotation="90" wrapText="1"/>
      <protection locked="0"/>
    </xf>
    <xf numFmtId="0" fontId="0" fillId="0" borderId="17" xfId="0" applyFont="1" applyBorder="1" applyAlignment="1" applyProtection="1">
      <alignment horizontal="center" textRotation="90" wrapText="1"/>
      <protection locked="0"/>
    </xf>
    <xf numFmtId="0" fontId="0" fillId="0" borderId="21" xfId="0" applyBorder="1" applyAlignment="1" applyProtection="1">
      <alignment horizontal="center" textRotation="90" wrapText="1"/>
      <protection locked="0"/>
    </xf>
    <xf numFmtId="0" fontId="0" fillId="0" borderId="1" xfId="0" applyFont="1" applyBorder="1" applyProtection="1">
      <protection locked="0"/>
    </xf>
    <xf numFmtId="0" fontId="0" fillId="0" borderId="8" xfId="0" applyFont="1" applyBorder="1" applyProtection="1">
      <protection locked="0"/>
    </xf>
    <xf numFmtId="0" fontId="0" fillId="0" borderId="15" xfId="0" applyBorder="1" applyProtection="1">
      <protection locked="0"/>
    </xf>
    <xf numFmtId="0" fontId="0" fillId="0" borderId="13"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 xfId="0" applyBorder="1" applyProtection="1">
      <protection locked="0"/>
    </xf>
    <xf numFmtId="0" fontId="0" fillId="0" borderId="14" xfId="0" applyBorder="1" applyProtection="1">
      <protection locked="0"/>
    </xf>
    <xf numFmtId="0" fontId="0" fillId="0" borderId="13" xfId="0" applyBorder="1" applyProtection="1">
      <protection locked="0"/>
    </xf>
    <xf numFmtId="0" fontId="0" fillId="0" borderId="20" xfId="0" applyBorder="1" applyProtection="1">
      <protection locked="0"/>
    </xf>
    <xf numFmtId="0" fontId="0" fillId="2" borderId="13" xfId="0" applyFill="1" applyBorder="1"/>
    <xf numFmtId="0" fontId="0" fillId="2" borderId="14" xfId="0" applyFill="1" applyBorder="1"/>
    <xf numFmtId="0" fontId="0" fillId="2" borderId="19" xfId="0" applyFill="1" applyBorder="1"/>
    <xf numFmtId="0" fontId="0" fillId="2" borderId="1" xfId="0" applyFont="1" applyFill="1" applyBorder="1"/>
    <xf numFmtId="0" fontId="0" fillId="2" borderId="14" xfId="0" applyFont="1" applyFill="1" applyBorder="1"/>
    <xf numFmtId="0" fontId="0" fillId="0" borderId="17" xfId="0" applyBorder="1" applyProtection="1">
      <protection locked="0"/>
    </xf>
    <xf numFmtId="0" fontId="0" fillId="0" borderId="21" xfId="0" applyBorder="1" applyProtection="1">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6" xfId="0" applyBorder="1" applyProtection="1">
      <protection locked="0"/>
    </xf>
    <xf numFmtId="0" fontId="0" fillId="0" borderId="18" xfId="0" applyBorder="1" applyProtection="1">
      <protection locked="0"/>
    </xf>
    <xf numFmtId="0" fontId="0" fillId="0" borderId="19" xfId="0" applyBorder="1" applyProtection="1">
      <protection locked="0"/>
    </xf>
    <xf numFmtId="0" fontId="0" fillId="2" borderId="18" xfId="0" applyFill="1" applyBorder="1"/>
    <xf numFmtId="0" fontId="0" fillId="2" borderId="22" xfId="0" applyFill="1" applyBorder="1"/>
    <xf numFmtId="0" fontId="0" fillId="2" borderId="20" xfId="0" applyFill="1" applyBorder="1"/>
    <xf numFmtId="0" fontId="0" fillId="0" borderId="23" xfId="0" applyBorder="1" applyProtection="1">
      <protection locked="0"/>
    </xf>
    <xf numFmtId="0" fontId="0" fillId="0" borderId="24" xfId="0" applyBorder="1" applyProtection="1">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7" xfId="0" applyBorder="1" applyProtection="1">
      <protection locked="0"/>
    </xf>
    <xf numFmtId="0" fontId="0" fillId="0" borderId="25" xfId="0" applyBorder="1" applyProtection="1">
      <protection locked="0"/>
    </xf>
    <xf numFmtId="0" fontId="0" fillId="0" borderId="26" xfId="0" applyBorder="1" applyProtection="1">
      <protection locked="0"/>
    </xf>
    <xf numFmtId="0" fontId="0" fillId="2" borderId="25" xfId="0" applyFill="1" applyBorder="1"/>
    <xf numFmtId="0" fontId="0" fillId="2" borderId="28" xfId="0" applyFill="1" applyBorder="1"/>
    <xf numFmtId="0" fontId="0" fillId="2" borderId="23" xfId="0" applyFill="1" applyBorder="1"/>
    <xf numFmtId="0" fontId="0" fillId="2" borderId="26" xfId="0" applyFill="1" applyBorder="1"/>
    <xf numFmtId="0" fontId="0" fillId="2" borderId="23" xfId="0" applyFont="1" applyFill="1" applyBorder="1"/>
    <xf numFmtId="0" fontId="0" fillId="2" borderId="15" xfId="0" applyFill="1" applyBorder="1"/>
    <xf numFmtId="0" fontId="0" fillId="2" borderId="17" xfId="0" applyFill="1" applyBorder="1"/>
    <xf numFmtId="0" fontId="0" fillId="2" borderId="21" xfId="0" applyFill="1" applyBorder="1"/>
    <xf numFmtId="0" fontId="0" fillId="2" borderId="24" xfId="0" applyFill="1" applyBorder="1"/>
    <xf numFmtId="0" fontId="0" fillId="2" borderId="29" xfId="0" applyFill="1" applyBorder="1"/>
    <xf numFmtId="0" fontId="0" fillId="3" borderId="13" xfId="0" applyFill="1" applyBorder="1" applyProtection="1">
      <protection locked="0"/>
    </xf>
    <xf numFmtId="0" fontId="0" fillId="3" borderId="20" xfId="0" applyFill="1" applyBorder="1" applyProtection="1">
      <protection locked="0"/>
    </xf>
    <xf numFmtId="0" fontId="0" fillId="3" borderId="14" xfId="0" applyFill="1" applyBorder="1"/>
    <xf numFmtId="0" fontId="0" fillId="3" borderId="13" xfId="0" applyFill="1" applyBorder="1"/>
    <xf numFmtId="0" fontId="0" fillId="3" borderId="20" xfId="0" applyFill="1" applyBorder="1"/>
    <xf numFmtId="0" fontId="0" fillId="0" borderId="22" xfId="0" applyBorder="1"/>
    <xf numFmtId="0" fontId="0" fillId="0" borderId="16" xfId="0" applyBorder="1"/>
    <xf numFmtId="0" fontId="0" fillId="3" borderId="18" xfId="0" applyFill="1" applyBorder="1" applyProtection="1">
      <protection locked="0"/>
    </xf>
    <xf numFmtId="0" fontId="0" fillId="3" borderId="19" xfId="0" applyFill="1" applyBorder="1" applyProtection="1">
      <protection locked="0"/>
    </xf>
    <xf numFmtId="0" fontId="0" fillId="2" borderId="16" xfId="0" applyFill="1" applyBorder="1"/>
    <xf numFmtId="0" fontId="0" fillId="2" borderId="30" xfId="0" applyFill="1" applyBorder="1"/>
    <xf numFmtId="0" fontId="0" fillId="2" borderId="31" xfId="0" applyFill="1" applyBorder="1"/>
    <xf numFmtId="0" fontId="0" fillId="2" borderId="32" xfId="0" applyFill="1" applyBorder="1"/>
    <xf numFmtId="0" fontId="0" fillId="2" borderId="27" xfId="0" applyFont="1" applyFill="1" applyBorder="1"/>
    <xf numFmtId="0" fontId="0" fillId="0" borderId="28" xfId="0" applyBorder="1"/>
    <xf numFmtId="0" fontId="0" fillId="0" borderId="27" xfId="0" applyBorder="1"/>
    <xf numFmtId="0" fontId="8" fillId="0" borderId="0" xfId="0" applyFont="1"/>
    <xf numFmtId="0" fontId="7" fillId="4" borderId="7" xfId="0" applyFont="1" applyFill="1" applyBorder="1" applyAlignment="1">
      <alignment horizontal="centerContinuous"/>
    </xf>
    <xf numFmtId="0" fontId="0" fillId="4" borderId="5" xfId="0" applyFill="1" applyBorder="1" applyAlignment="1">
      <alignment horizontal="centerContinuous"/>
    </xf>
    <xf numFmtId="0" fontId="0" fillId="4" borderId="6" xfId="0" applyFill="1" applyBorder="1" applyAlignment="1">
      <alignment horizontal="centerContinuous"/>
    </xf>
    <xf numFmtId="0" fontId="8" fillId="0" borderId="22" xfId="0" applyFont="1" applyBorder="1"/>
    <xf numFmtId="0" fontId="0" fillId="0" borderId="11" xfId="0" applyBorder="1"/>
    <xf numFmtId="0" fontId="0" fillId="0" borderId="21" xfId="0" applyBorder="1" applyAlignment="1">
      <alignment horizontal="centerContinuous"/>
    </xf>
    <xf numFmtId="0" fontId="0" fillId="0" borderId="16" xfId="0" applyBorder="1" applyAlignment="1">
      <alignment horizontal="centerContinuous"/>
    </xf>
    <xf numFmtId="0" fontId="0" fillId="0" borderId="21" xfId="0" applyFont="1" applyBorder="1" applyAlignment="1">
      <alignment horizontal="centerContinuous"/>
    </xf>
    <xf numFmtId="0" fontId="0" fillId="0" borderId="16" xfId="0" applyFont="1" applyBorder="1" applyAlignment="1">
      <alignment horizontal="centerContinuous"/>
    </xf>
    <xf numFmtId="0" fontId="0" fillId="0" borderId="12" xfId="0" applyFont="1" applyBorder="1" applyAlignment="1">
      <alignment horizontal="centerContinuous"/>
    </xf>
    <xf numFmtId="0" fontId="0" fillId="2" borderId="33" xfId="0" applyFill="1" applyBorder="1" applyProtection="1">
      <protection locked="0"/>
    </xf>
    <xf numFmtId="0" fontId="8" fillId="0" borderId="11" xfId="0" applyFont="1" applyBorder="1"/>
    <xf numFmtId="0" fontId="8" fillId="0" borderId="16" xfId="0" applyFont="1" applyBorder="1"/>
    <xf numFmtId="164" fontId="0" fillId="2" borderId="21" xfId="0" applyNumberFormat="1" applyFill="1" applyBorder="1" applyAlignment="1">
      <alignment horizontal="centerContinuous"/>
    </xf>
    <xf numFmtId="164" fontId="0" fillId="2" borderId="16" xfId="0" applyNumberFormat="1" applyFill="1" applyBorder="1" applyAlignment="1">
      <alignment horizontal="centerContinuous"/>
    </xf>
    <xf numFmtId="164" fontId="0" fillId="5" borderId="21" xfId="0" applyNumberFormat="1" applyFill="1" applyBorder="1" applyAlignment="1">
      <alignment horizontal="centerContinuous"/>
    </xf>
    <xf numFmtId="164" fontId="0" fillId="5" borderId="12" xfId="0" applyNumberFormat="1" applyFill="1" applyBorder="1" applyAlignment="1">
      <alignment horizontal="centerContinuous"/>
    </xf>
    <xf numFmtId="9" fontId="0" fillId="2" borderId="33" xfId="0" applyNumberFormat="1" applyFill="1" applyBorder="1"/>
    <xf numFmtId="0" fontId="8" fillId="0" borderId="28" xfId="0" applyFont="1" applyBorder="1"/>
    <xf numFmtId="0" fontId="8" fillId="0" borderId="34" xfId="0" applyFont="1" applyBorder="1"/>
    <xf numFmtId="0" fontId="8" fillId="0" borderId="27" xfId="0" applyFont="1" applyBorder="1"/>
    <xf numFmtId="164" fontId="0" fillId="2" borderId="24" xfId="0" applyNumberFormat="1" applyFill="1" applyBorder="1" applyAlignment="1">
      <alignment horizontal="centerContinuous"/>
    </xf>
    <xf numFmtId="164" fontId="0" fillId="2" borderId="27" xfId="0" applyNumberFormat="1" applyFill="1" applyBorder="1" applyAlignment="1">
      <alignment horizontal="centerContinuous"/>
    </xf>
    <xf numFmtId="164" fontId="0" fillId="2" borderId="35" xfId="0" applyNumberFormat="1" applyFill="1" applyBorder="1" applyAlignment="1">
      <alignment horizontal="centerContinuous"/>
    </xf>
    <xf numFmtId="0" fontId="0" fillId="0" borderId="3" xfId="0" applyBorder="1" applyProtection="1">
      <protection locked="0"/>
    </xf>
    <xf numFmtId="0" fontId="0" fillId="0" borderId="36" xfId="0" applyBorder="1" applyProtection="1">
      <protection locked="0"/>
    </xf>
    <xf numFmtId="0" fontId="0" fillId="0" borderId="10" xfId="0" applyBorder="1" applyAlignment="1" applyProtection="1">
      <alignment horizontal="center" textRotation="90" wrapText="1"/>
      <protection locked="0"/>
    </xf>
    <xf numFmtId="0" fontId="0" fillId="0" borderId="37" xfId="0" applyBorder="1" applyAlignment="1" applyProtection="1">
      <alignment textRotation="90" wrapText="1"/>
      <protection locked="0"/>
    </xf>
    <xf numFmtId="0" fontId="0" fillId="2" borderId="38" xfId="0" applyFill="1" applyBorder="1"/>
    <xf numFmtId="0" fontId="0" fillId="0" borderId="39" xfId="0" applyBorder="1"/>
    <xf numFmtId="0" fontId="1" fillId="0" borderId="0" xfId="0" applyFont="1" applyAlignment="1">
      <alignment horizontal="left"/>
    </xf>
    <xf numFmtId="0" fontId="2" fillId="0" borderId="0" xfId="0" applyFont="1" applyAlignment="1">
      <alignment horizontal="left"/>
    </xf>
    <xf numFmtId="0" fontId="7" fillId="0" borderId="40" xfId="0" applyFont="1" applyBorder="1" applyProtection="1">
      <protection locked="0"/>
    </xf>
    <xf numFmtId="0" fontId="0" fillId="0" borderId="17" xfId="0" applyBorder="1" applyAlignment="1" applyProtection="1">
      <alignment horizontal="center" vertical="top" textRotation="90" wrapText="1"/>
      <protection locked="0"/>
    </xf>
    <xf numFmtId="0" fontId="0" fillId="0" borderId="20" xfId="0" applyBorder="1"/>
    <xf numFmtId="0" fontId="0" fillId="0" borderId="41" xfId="0" applyBorder="1"/>
    <xf numFmtId="0" fontId="0" fillId="0" borderId="31" xfId="0" applyBorder="1"/>
    <xf numFmtId="0" fontId="0" fillId="0" borderId="19" xfId="0" applyBorder="1"/>
    <xf numFmtId="0" fontId="0" fillId="0" borderId="42" xfId="0" applyBorder="1"/>
    <xf numFmtId="0" fontId="0" fillId="0" borderId="38" xfId="0" applyBorder="1"/>
    <xf numFmtId="0" fontId="0" fillId="0" borderId="14" xfId="0" applyFont="1" applyBorder="1" applyAlignment="1" applyProtection="1">
      <alignment horizontal="center" textRotation="90" wrapText="1"/>
      <protection locked="0"/>
    </xf>
    <xf numFmtId="0" fontId="8" fillId="0" borderId="20" xfId="0" applyFont="1" applyBorder="1" applyAlignment="1" applyProtection="1">
      <alignment horizontal="center" textRotation="90"/>
      <protection locked="0"/>
    </xf>
    <xf numFmtId="0" fontId="0" fillId="2" borderId="20" xfId="0" applyFill="1" applyBorder="1" applyProtection="1">
      <protection locked="0"/>
    </xf>
    <xf numFmtId="0" fontId="0" fillId="2" borderId="19" xfId="0" applyFill="1" applyBorder="1" applyProtection="1">
      <protection locked="0"/>
    </xf>
    <xf numFmtId="0" fontId="0" fillId="2" borderId="26" xfId="0" applyFill="1" applyBorder="1" applyProtection="1">
      <protection locked="0"/>
    </xf>
    <xf numFmtId="0" fontId="0" fillId="0" borderId="19" xfId="0" applyBorder="1" applyAlignment="1" applyProtection="1">
      <alignment horizontal="center" vertical="top" textRotation="90" wrapText="1"/>
      <protection locked="0"/>
    </xf>
    <xf numFmtId="0" fontId="0" fillId="2" borderId="17" xfId="0" applyFont="1" applyFill="1" applyBorder="1"/>
    <xf numFmtId="0" fontId="0" fillId="2" borderId="43" xfId="0" applyFont="1" applyFill="1" applyBorder="1"/>
    <xf numFmtId="0" fontId="7" fillId="0" borderId="7" xfId="0" applyFont="1" applyBorder="1" applyAlignment="1">
      <alignment horizontal="centerContinuous"/>
    </xf>
    <xf numFmtId="0" fontId="0" fillId="0" borderId="5" xfId="0" applyBorder="1" applyAlignment="1">
      <alignment horizontal="centerContinuous"/>
    </xf>
    <xf numFmtId="0" fontId="0" fillId="0" borderId="6" xfId="0" applyBorder="1" applyAlignment="1">
      <alignment horizontal="centerContinuous"/>
    </xf>
    <xf numFmtId="0" fontId="4" fillId="0" borderId="0" xfId="0" applyFont="1" applyProtection="1">
      <protection locked="0"/>
    </xf>
    <xf numFmtId="0" fontId="5" fillId="0" borderId="0" xfId="0" applyFont="1" applyProtection="1">
      <protection locked="0"/>
    </xf>
    <xf numFmtId="0" fontId="1" fillId="0" borderId="0" xfId="0" applyFont="1" applyAlignment="1" applyProtection="1">
      <alignment horizontal="left"/>
      <protection locked="0"/>
    </xf>
    <xf numFmtId="0" fontId="0" fillId="0" borderId="0" xfId="0" applyAlignment="1" applyProtection="1">
      <alignment vertical="top"/>
      <protection locked="0"/>
    </xf>
    <xf numFmtId="164" fontId="0" fillId="0" borderId="21" xfId="0" applyNumberFormat="1" applyBorder="1" applyAlignment="1">
      <alignment horizontal="centerContinuous"/>
    </xf>
    <xf numFmtId="164" fontId="0" fillId="0" borderId="16" xfId="0" applyNumberFormat="1" applyBorder="1" applyAlignment="1">
      <alignment horizontal="centerContinuous"/>
    </xf>
    <xf numFmtId="164" fontId="0" fillId="6" borderId="41" xfId="0" applyNumberFormat="1" applyFill="1" applyBorder="1" applyAlignment="1">
      <alignment horizontal="centerContinuous"/>
    </xf>
    <xf numFmtId="164" fontId="0" fillId="6" borderId="44" xfId="0" applyNumberFormat="1" applyFill="1" applyBorder="1" applyAlignment="1">
      <alignment horizontal="centerContinuous"/>
    </xf>
    <xf numFmtId="0" fontId="6" fillId="0" borderId="0" xfId="0" applyFont="1" applyProtection="1">
      <protection locked="0"/>
    </xf>
    <xf numFmtId="0" fontId="6" fillId="0" borderId="0" xfId="0" applyFont="1" applyAlignment="1" applyProtection="1">
      <alignment horizontal="center"/>
      <protection locked="0"/>
    </xf>
    <xf numFmtId="0" fontId="3" fillId="0" borderId="0" xfId="0" applyFont="1" applyAlignment="1">
      <alignment vertical="top"/>
    </xf>
    <xf numFmtId="164" fontId="0" fillId="6" borderId="0" xfId="0" applyNumberFormat="1" applyFill="1" applyAlignment="1">
      <alignment horizontal="centerContinuous"/>
    </xf>
    <xf numFmtId="164" fontId="0" fillId="6" borderId="33" xfId="0" applyNumberFormat="1" applyFill="1" applyBorder="1" applyAlignment="1">
      <alignment horizontal="centerContinuous"/>
    </xf>
    <xf numFmtId="164" fontId="0" fillId="6" borderId="8" xfId="0" applyNumberFormat="1" applyFill="1" applyBorder="1" applyAlignment="1">
      <alignment horizontal="centerContinuous"/>
    </xf>
    <xf numFmtId="164" fontId="0" fillId="6" borderId="9" xfId="0" applyNumberFormat="1" applyFill="1" applyBorder="1" applyAlignment="1">
      <alignment horizontal="centerContinuous"/>
    </xf>
    <xf numFmtId="0" fontId="3" fillId="0" borderId="0" xfId="0" applyFont="1" applyAlignment="1" applyProtection="1">
      <alignment vertical="top"/>
      <protection locked="0"/>
    </xf>
    <xf numFmtId="164" fontId="0" fillId="0" borderId="24" xfId="0" applyNumberFormat="1" applyBorder="1" applyAlignment="1">
      <alignment horizontal="centerContinuous"/>
    </xf>
    <xf numFmtId="164" fontId="0" fillId="0" borderId="27" xfId="0" applyNumberFormat="1" applyBorder="1" applyAlignment="1">
      <alignment horizontal="centerContinuous"/>
    </xf>
    <xf numFmtId="164" fontId="0" fillId="0" borderId="35" xfId="0" applyNumberFormat="1" applyBorder="1" applyAlignment="1">
      <alignment horizontal="centerContinuous"/>
    </xf>
    <xf numFmtId="0" fontId="0" fillId="0" borderId="0" xfId="0" applyAlignment="1" applyProtection="1">
      <alignment horizontal="center"/>
      <protection locked="0"/>
    </xf>
    <xf numFmtId="0" fontId="7" fillId="0" borderId="0" xfId="0" applyFont="1" applyProtection="1">
      <protection locked="0"/>
    </xf>
    <xf numFmtId="0" fontId="6" fillId="0" borderId="0" xfId="0" applyFont="1" applyAlignment="1" applyProtection="1">
      <alignment horizontal="left"/>
      <protection locked="0"/>
    </xf>
    <xf numFmtId="0" fontId="0" fillId="0" borderId="3" xfId="0" applyBorder="1" applyAlignment="1" applyProtection="1">
      <alignment horizontal="center"/>
      <protection locked="0"/>
    </xf>
    <xf numFmtId="0" fontId="0" fillId="0" borderId="0" xfId="0" applyAlignment="1" applyProtection="1">
      <alignment horizontal="center" textRotation="90"/>
      <protection locked="0"/>
    </xf>
    <xf numFmtId="0" fontId="0" fillId="0" borderId="36" xfId="0" applyBorder="1" applyAlignment="1" applyProtection="1">
      <alignment horizontal="center"/>
      <protection locked="0"/>
    </xf>
    <xf numFmtId="0" fontId="8" fillId="0" borderId="0" xfId="0" applyFont="1" applyAlignment="1" applyProtection="1">
      <alignment horizontal="center" textRotation="90"/>
      <protection locked="0"/>
    </xf>
    <xf numFmtId="0" fontId="0" fillId="0" borderId="45" xfId="0" applyBorder="1" applyAlignment="1" applyProtection="1">
      <alignment horizontal="center" textRotation="90" wrapText="1"/>
      <protection locked="0"/>
    </xf>
    <xf numFmtId="0" fontId="0" fillId="0" borderId="31" xfId="0" applyBorder="1" applyAlignment="1" applyProtection="1">
      <alignment horizontal="center" textRotation="90" wrapText="1"/>
      <protection locked="0"/>
    </xf>
    <xf numFmtId="0" fontId="0" fillId="0" borderId="46" xfId="0" applyBorder="1"/>
    <xf numFmtId="0" fontId="0" fillId="6" borderId="37" xfId="0" applyFill="1" applyBorder="1" applyProtection="1">
      <protection locked="0"/>
    </xf>
    <xf numFmtId="0" fontId="0" fillId="6" borderId="18" xfId="0" applyFill="1" applyBorder="1" applyProtection="1">
      <protection locked="0"/>
    </xf>
    <xf numFmtId="0" fontId="0" fillId="6" borderId="19" xfId="0" applyFill="1" applyBorder="1" applyProtection="1">
      <protection locked="0"/>
    </xf>
    <xf numFmtId="0" fontId="0" fillId="0" borderId="13" xfId="0" applyBorder="1"/>
    <xf numFmtId="0" fontId="0" fillId="0" borderId="14" xfId="0" applyBorder="1"/>
    <xf numFmtId="0" fontId="0" fillId="0" borderId="15" xfId="0" applyBorder="1"/>
    <xf numFmtId="0" fontId="0" fillId="6" borderId="14" xfId="0" applyFill="1" applyBorder="1"/>
    <xf numFmtId="0" fontId="0" fillId="0" borderId="18" xfId="0" applyBorder="1"/>
    <xf numFmtId="0" fontId="0" fillId="6" borderId="46" xfId="0" applyFill="1" applyBorder="1"/>
    <xf numFmtId="0" fontId="0" fillId="0" borderId="17" xfId="0" applyBorder="1"/>
    <xf numFmtId="0" fontId="0" fillId="0" borderId="21" xfId="0" applyBorder="1"/>
    <xf numFmtId="0" fontId="0" fillId="0" borderId="30" xfId="0" applyBorder="1"/>
    <xf numFmtId="0" fontId="0" fillId="6" borderId="46" xfId="0" applyFill="1" applyBorder="1" applyProtection="1">
      <protection locked="0"/>
    </xf>
    <xf numFmtId="0" fontId="0" fillId="0" borderId="47" xfId="0" applyBorder="1"/>
    <xf numFmtId="0" fontId="0" fillId="0" borderId="48" xfId="0" applyBorder="1"/>
    <xf numFmtId="0" fontId="0" fillId="0" borderId="45" xfId="0" applyBorder="1"/>
    <xf numFmtId="0" fontId="0" fillId="6" borderId="30" xfId="0" applyFill="1" applyBorder="1"/>
    <xf numFmtId="0" fontId="0" fillId="6" borderId="31" xfId="0" applyFill="1" applyBorder="1"/>
    <xf numFmtId="0" fontId="0" fillId="6" borderId="45" xfId="0" applyFill="1" applyBorder="1"/>
    <xf numFmtId="0" fontId="0" fillId="6" borderId="49" xfId="0" applyFill="1" applyBorder="1"/>
    <xf numFmtId="0" fontId="0" fillId="0" borderId="49" xfId="0" applyBorder="1"/>
    <xf numFmtId="0" fontId="0" fillId="6" borderId="25" xfId="0" applyFill="1" applyBorder="1"/>
    <xf numFmtId="0" fontId="0" fillId="6" borderId="26" xfId="0" applyFill="1" applyBorder="1"/>
    <xf numFmtId="0" fontId="0" fillId="0" borderId="25" xfId="0" applyBorder="1"/>
    <xf numFmtId="0" fontId="0" fillId="0" borderId="23" xfId="0" applyBorder="1"/>
    <xf numFmtId="0" fontId="0" fillId="0" borderId="26" xfId="0" applyBorder="1"/>
    <xf numFmtId="0" fontId="0" fillId="0" borderId="24" xfId="0" applyBorder="1"/>
    <xf numFmtId="0" fontId="8" fillId="0" borderId="0" xfId="0" applyFont="1" applyProtection="1">
      <protection locked="0"/>
    </xf>
    <xf numFmtId="0" fontId="0" fillId="0" borderId="39" xfId="0" applyFont="1" applyBorder="1" applyAlignment="1" applyProtection="1">
      <alignment horizontal="center" textRotation="90" wrapText="1"/>
      <protection locked="0"/>
    </xf>
    <xf numFmtId="0" fontId="0" fillId="0" borderId="0" xfId="0" applyFont="1"/>
    <xf numFmtId="0" fontId="0" fillId="0" borderId="40" xfId="0" applyFont="1" applyBorder="1" applyAlignment="1">
      <alignment textRotation="90" wrapText="1"/>
    </xf>
    <xf numFmtId="0" fontId="0" fillId="0" borderId="37" xfId="0" applyFont="1" applyBorder="1" applyAlignment="1">
      <alignment textRotation="90" wrapText="1"/>
    </xf>
    <xf numFmtId="0" fontId="0" fillId="0" borderId="1" xfId="0" applyBorder="1" applyAlignment="1" applyProtection="1">
      <alignment horizontal="center" textRotation="90" wrapText="1"/>
      <protection locked="0"/>
    </xf>
    <xf numFmtId="0" fontId="0" fillId="0" borderId="1" xfId="0" applyBorder="1"/>
    <xf numFmtId="0" fontId="0" fillId="6" borderId="20" xfId="0" applyFill="1" applyBorder="1"/>
    <xf numFmtId="0" fontId="0" fillId="0" borderId="1" xfId="0" applyFont="1" applyBorder="1"/>
    <xf numFmtId="0" fontId="0" fillId="0" borderId="14" xfId="0" applyFont="1" applyBorder="1"/>
    <xf numFmtId="0" fontId="0" fillId="6" borderId="15" xfId="0" applyFill="1" applyBorder="1"/>
    <xf numFmtId="0" fontId="0" fillId="0" borderId="50" xfId="0" applyFont="1" applyBorder="1"/>
    <xf numFmtId="0" fontId="0" fillId="0" borderId="30" xfId="0" applyFont="1" applyBorder="1"/>
    <xf numFmtId="0" fontId="0" fillId="0" borderId="32" xfId="0" applyBorder="1"/>
    <xf numFmtId="0" fontId="0" fillId="0" borderId="17" xfId="0" applyFont="1" applyBorder="1"/>
    <xf numFmtId="0" fontId="0" fillId="6" borderId="48" xfId="0" applyFill="1" applyBorder="1"/>
    <xf numFmtId="0" fontId="0" fillId="6" borderId="50" xfId="0" applyFill="1" applyBorder="1"/>
    <xf numFmtId="0" fontId="0" fillId="6" borderId="19" xfId="0" applyFill="1" applyBorder="1"/>
    <xf numFmtId="0" fontId="0" fillId="6" borderId="18" xfId="0" applyFill="1" applyBorder="1"/>
    <xf numFmtId="0" fontId="0" fillId="6" borderId="17" xfId="0" applyFill="1" applyBorder="1"/>
    <xf numFmtId="0" fontId="0" fillId="6" borderId="17" xfId="0" applyFont="1" applyFill="1" applyBorder="1"/>
    <xf numFmtId="0" fontId="0" fillId="6" borderId="23" xfId="0" applyFill="1" applyBorder="1"/>
    <xf numFmtId="0" fontId="0" fillId="6" borderId="13" xfId="0" applyFill="1" applyBorder="1"/>
    <xf numFmtId="0" fontId="9" fillId="0" borderId="0" xfId="0" applyFont="1"/>
    <xf numFmtId="9" fontId="0" fillId="0" borderId="0" xfId="0" applyNumberFormat="1"/>
    <xf numFmtId="0" fontId="0" fillId="0" borderId="0" xfId="0" applyAlignment="1" applyProtection="1">
      <alignment textRotation="90"/>
      <protection locked="0"/>
    </xf>
    <xf numFmtId="164" fontId="0" fillId="6" borderId="32" xfId="0" applyNumberFormat="1" applyFill="1" applyBorder="1"/>
    <xf numFmtId="164" fontId="0" fillId="6" borderId="41" xfId="0" applyNumberFormat="1" applyFill="1" applyBorder="1"/>
    <xf numFmtId="164" fontId="0" fillId="6" borderId="51" xfId="0" applyNumberFormat="1" applyFill="1" applyBorder="1"/>
    <xf numFmtId="164" fontId="0" fillId="6" borderId="0" xfId="0" applyNumberFormat="1" applyFill="1"/>
    <xf numFmtId="164" fontId="0" fillId="6" borderId="15" xfId="0" applyNumberFormat="1" applyFill="1" applyBorder="1"/>
    <xf numFmtId="164" fontId="0" fillId="6" borderId="8" xfId="0" applyNumberFormat="1" applyFill="1" applyBorder="1"/>
    <xf numFmtId="0" fontId="0" fillId="7" borderId="0" xfId="0" applyFill="1"/>
    <xf numFmtId="0" fontId="1" fillId="7" borderId="0" xfId="0" applyFont="1" applyFill="1" applyAlignment="1">
      <alignment horizontal="left"/>
    </xf>
    <xf numFmtId="14" fontId="12" fillId="7" borderId="0" xfId="0" applyNumberFormat="1" applyFont="1" applyFill="1" applyAlignment="1">
      <alignment horizontal="left"/>
    </xf>
    <xf numFmtId="0" fontId="6" fillId="7" borderId="0" xfId="0" applyFont="1" applyFill="1" applyAlignment="1">
      <alignment horizontal="left"/>
    </xf>
    <xf numFmtId="0" fontId="0" fillId="7" borderId="0" xfId="0" applyFill="1" applyAlignment="1">
      <alignment horizontal="left"/>
    </xf>
    <xf numFmtId="0" fontId="7" fillId="7" borderId="0" xfId="0" applyFont="1" applyFill="1"/>
    <xf numFmtId="0" fontId="0" fillId="7" borderId="2" xfId="0" applyFill="1" applyBorder="1" applyAlignment="1">
      <alignment vertical="top"/>
    </xf>
    <xf numFmtId="0" fontId="0" fillId="7" borderId="2" xfId="0" applyFill="1" applyBorder="1"/>
    <xf numFmtId="0" fontId="0" fillId="7" borderId="4" xfId="0" applyFill="1" applyBorder="1" applyAlignment="1">
      <alignment vertical="top"/>
    </xf>
    <xf numFmtId="0" fontId="0" fillId="7" borderId="33" xfId="0" applyFill="1" applyBorder="1" applyAlignment="1">
      <alignment vertical="top"/>
    </xf>
    <xf numFmtId="0" fontId="0" fillId="7" borderId="9" xfId="0" applyFill="1" applyBorder="1" applyAlignment="1">
      <alignment vertical="top"/>
    </xf>
    <xf numFmtId="0" fontId="0" fillId="7" borderId="0" xfId="0" applyFill="1" applyAlignment="1">
      <alignment vertical="top"/>
    </xf>
    <xf numFmtId="0" fontId="0" fillId="7" borderId="13" xfId="0" applyFill="1" applyBorder="1"/>
    <xf numFmtId="0" fontId="6" fillId="7" borderId="17" xfId="0" applyFont="1" applyFill="1" applyBorder="1" applyAlignment="1">
      <alignment horizontal="center"/>
    </xf>
    <xf numFmtId="0" fontId="0" fillId="7" borderId="18" xfId="0" applyFill="1" applyBorder="1"/>
    <xf numFmtId="0" fontId="0" fillId="7" borderId="25" xfId="0" applyFill="1" applyBorder="1"/>
    <xf numFmtId="0" fontId="6" fillId="7" borderId="23" xfId="0" applyFont="1" applyFill="1" applyBorder="1" applyAlignment="1">
      <alignment horizontal="center"/>
    </xf>
    <xf numFmtId="0" fontId="6" fillId="7" borderId="14" xfId="0" applyFont="1" applyFill="1" applyBorder="1" applyAlignment="1">
      <alignment horizontal="center"/>
    </xf>
    <xf numFmtId="0" fontId="0" fillId="7" borderId="10" xfId="0" applyFill="1" applyBorder="1"/>
    <xf numFmtId="0" fontId="0" fillId="7" borderId="8" xfId="0" applyFill="1" applyBorder="1"/>
    <xf numFmtId="0" fontId="0" fillId="7" borderId="22" xfId="0" applyFill="1" applyBorder="1"/>
    <xf numFmtId="0" fontId="0" fillId="7" borderId="11" xfId="0" applyFill="1" applyBorder="1"/>
    <xf numFmtId="0" fontId="0" fillId="7" borderId="28" xfId="0" applyFill="1" applyBorder="1"/>
    <xf numFmtId="0" fontId="0" fillId="7" borderId="34" xfId="0" applyFill="1" applyBorder="1"/>
    <xf numFmtId="0" fontId="0" fillId="7" borderId="42" xfId="0" applyFill="1" applyBorder="1" applyAlignment="1">
      <alignment wrapText="1"/>
    </xf>
    <xf numFmtId="0" fontId="0" fillId="7" borderId="50" xfId="0" applyFill="1" applyBorder="1"/>
    <xf numFmtId="0" fontId="0" fillId="7" borderId="41" xfId="0" applyFill="1" applyBorder="1"/>
    <xf numFmtId="0" fontId="0" fillId="7" borderId="8" xfId="0" applyFill="1" applyBorder="1" applyAlignment="1">
      <alignment vertical="top"/>
    </xf>
    <xf numFmtId="0" fontId="0" fillId="7" borderId="1" xfId="0" applyFill="1" applyBorder="1" applyAlignment="1">
      <alignment vertical="top"/>
    </xf>
    <xf numFmtId="0" fontId="0" fillId="7" borderId="15" xfId="0" applyFont="1" applyFill="1" applyBorder="1" applyAlignment="1">
      <alignment vertical="top"/>
    </xf>
    <xf numFmtId="0" fontId="0" fillId="7" borderId="1" xfId="0" applyFill="1" applyBorder="1"/>
    <xf numFmtId="17" fontId="0" fillId="7" borderId="15" xfId="0" applyNumberFormat="1" applyFill="1" applyBorder="1" applyAlignment="1">
      <alignment vertical="top"/>
    </xf>
    <xf numFmtId="0" fontId="0" fillId="7" borderId="15" xfId="0" applyFill="1" applyBorder="1" applyAlignment="1">
      <alignment vertical="top"/>
    </xf>
    <xf numFmtId="0" fontId="0" fillId="7" borderId="42" xfId="0" applyFill="1" applyBorder="1"/>
    <xf numFmtId="0" fontId="2" fillId="7" borderId="0" xfId="0" applyFont="1" applyFill="1" applyAlignment="1">
      <alignment horizontal="centerContinuous"/>
    </xf>
    <xf numFmtId="0" fontId="0" fillId="7" borderId="4" xfId="0" applyFill="1" applyBorder="1"/>
    <xf numFmtId="0" fontId="0" fillId="7" borderId="9" xfId="0" applyFill="1" applyBorder="1"/>
    <xf numFmtId="0" fontId="6" fillId="7" borderId="0" xfId="0" applyFont="1" applyFill="1"/>
    <xf numFmtId="0" fontId="6" fillId="7" borderId="0" xfId="0" applyFont="1" applyFill="1" applyAlignment="1">
      <alignment horizontal="center"/>
    </xf>
    <xf numFmtId="0" fontId="0" fillId="7" borderId="33" xfId="0" applyFill="1" applyBorder="1"/>
    <xf numFmtId="0" fontId="0" fillId="7" borderId="52" xfId="0" applyFill="1" applyBorder="1"/>
    <xf numFmtId="0" fontId="0" fillId="7" borderId="42" xfId="0" applyFill="1" applyBorder="1" applyAlignment="1">
      <alignment vertical="top"/>
    </xf>
    <xf numFmtId="0" fontId="0" fillId="7" borderId="53" xfId="0" applyFill="1" applyBorder="1"/>
    <xf numFmtId="0" fontId="0" fillId="7" borderId="37" xfId="0" applyFill="1" applyBorder="1"/>
    <xf numFmtId="0" fontId="0" fillId="7" borderId="46" xfId="0" applyFill="1" applyBorder="1"/>
    <xf numFmtId="0" fontId="0" fillId="7" borderId="49" xfId="0" applyFill="1" applyBorder="1"/>
    <xf numFmtId="0" fontId="8" fillId="7" borderId="28" xfId="0" applyFont="1" applyFill="1" applyBorder="1"/>
    <xf numFmtId="0" fontId="0" fillId="7" borderId="39" xfId="0" applyFill="1" applyBorder="1"/>
    <xf numFmtId="0" fontId="7" fillId="7" borderId="40" xfId="0" applyFont="1" applyFill="1" applyBorder="1" applyProtection="1">
      <protection locked="0"/>
    </xf>
    <xf numFmtId="0" fontId="0" fillId="7" borderId="37" xfId="0" applyFill="1" applyBorder="1" applyAlignment="1" applyProtection="1">
      <alignment textRotation="90" wrapText="1"/>
      <protection locked="0"/>
    </xf>
    <xf numFmtId="0" fontId="8" fillId="7" borderId="22" xfId="0" applyFont="1" applyFill="1" applyBorder="1"/>
    <xf numFmtId="0" fontId="0" fillId="7" borderId="16" xfId="0" applyFill="1" applyBorder="1"/>
    <xf numFmtId="0" fontId="8" fillId="7" borderId="11" xfId="0" applyFont="1" applyFill="1" applyBorder="1"/>
    <xf numFmtId="0" fontId="8" fillId="7" borderId="16" xfId="0" applyFont="1" applyFill="1" applyBorder="1"/>
    <xf numFmtId="0" fontId="8" fillId="7" borderId="34" xfId="0" applyFont="1" applyFill="1" applyBorder="1"/>
    <xf numFmtId="0" fontId="8" fillId="7" borderId="27" xfId="0" applyFont="1" applyFill="1" applyBorder="1"/>
    <xf numFmtId="0" fontId="0" fillId="7" borderId="21" xfId="0" applyFill="1" applyBorder="1" applyAlignment="1">
      <alignment horizontal="centerContinuous"/>
    </xf>
    <xf numFmtId="0" fontId="0" fillId="7" borderId="16" xfId="0" applyFill="1" applyBorder="1" applyAlignment="1">
      <alignment horizontal="centerContinuous"/>
    </xf>
    <xf numFmtId="0" fontId="0" fillId="7" borderId="21" xfId="0" applyFont="1" applyFill="1" applyBorder="1" applyAlignment="1">
      <alignment horizontal="centerContinuous"/>
    </xf>
    <xf numFmtId="0" fontId="0" fillId="7" borderId="16" xfId="0" applyFont="1" applyFill="1" applyBorder="1" applyAlignment="1">
      <alignment horizontal="centerContinuous"/>
    </xf>
    <xf numFmtId="0" fontId="0" fillId="7" borderId="12" xfId="0" applyFont="1" applyFill="1" applyBorder="1" applyAlignment="1">
      <alignment horizontal="centerContinuous"/>
    </xf>
    <xf numFmtId="0" fontId="6" fillId="2" borderId="54" xfId="0" applyFont="1" applyFill="1" applyBorder="1" applyAlignment="1">
      <alignment horizontal="center"/>
    </xf>
    <xf numFmtId="0" fontId="6" fillId="2" borderId="20" xfId="0" applyFont="1" applyFill="1" applyBorder="1" applyAlignment="1">
      <alignment horizontal="center"/>
    </xf>
    <xf numFmtId="0" fontId="0" fillId="7" borderId="55" xfId="0" applyFill="1" applyBorder="1" applyAlignment="1" applyProtection="1">
      <alignment horizontal="center"/>
      <protection locked="0"/>
    </xf>
    <xf numFmtId="0" fontId="0" fillId="7" borderId="56" xfId="0" applyFill="1" applyBorder="1" applyAlignment="1" applyProtection="1">
      <alignment horizontal="center"/>
      <protection locked="0"/>
    </xf>
    <xf numFmtId="0" fontId="0" fillId="7" borderId="13" xfId="0" applyFill="1" applyBorder="1" applyAlignment="1" applyProtection="1">
      <alignment horizontal="center" textRotation="90" wrapText="1"/>
      <protection locked="0"/>
    </xf>
    <xf numFmtId="0" fontId="0" fillId="7" borderId="3" xfId="0" applyFill="1" applyBorder="1" applyProtection="1">
      <protection locked="0"/>
    </xf>
    <xf numFmtId="0" fontId="0" fillId="7" borderId="36" xfId="0" applyFill="1" applyBorder="1" applyProtection="1">
      <protection locked="0"/>
    </xf>
    <xf numFmtId="0" fontId="0" fillId="7" borderId="10" xfId="0" applyFill="1" applyBorder="1" applyAlignment="1" applyProtection="1">
      <alignment horizontal="center" textRotation="90" wrapText="1"/>
      <protection locked="0"/>
    </xf>
    <xf numFmtId="0" fontId="0" fillId="0" borderId="15" xfId="0" applyFont="1" applyBorder="1" applyAlignment="1" applyProtection="1">
      <alignment horizontal="center" textRotation="90" wrapText="1"/>
      <protection locked="0"/>
    </xf>
    <xf numFmtId="0" fontId="0" fillId="0" borderId="10" xfId="0" applyFont="1" applyBorder="1" applyProtection="1">
      <protection locked="0"/>
    </xf>
    <xf numFmtId="0" fontId="8" fillId="0" borderId="18" xfId="0" applyFont="1" applyBorder="1" applyAlignment="1" applyProtection="1">
      <alignment horizontal="center" textRotation="90" wrapText="1"/>
      <protection locked="0"/>
    </xf>
    <xf numFmtId="0" fontId="0" fillId="3" borderId="17" xfId="0" applyFill="1" applyBorder="1"/>
    <xf numFmtId="0" fontId="0" fillId="0" borderId="9" xfId="0" applyFont="1" applyBorder="1" applyProtection="1">
      <protection locked="0"/>
    </xf>
    <xf numFmtId="0" fontId="0" fillId="0" borderId="22" xfId="0" applyFont="1" applyBorder="1" applyAlignment="1" applyProtection="1">
      <alignment horizontal="centerContinuous"/>
      <protection locked="0"/>
    </xf>
    <xf numFmtId="0" fontId="0" fillId="0" borderId="22" xfId="0" applyFont="1" applyBorder="1" applyAlignment="1" applyProtection="1">
      <alignment horizontal="centerContinuous" wrapText="1"/>
      <protection locked="0"/>
    </xf>
    <xf numFmtId="0" fontId="8" fillId="0" borderId="12" xfId="0" applyFont="1" applyBorder="1" applyAlignment="1" applyProtection="1">
      <alignment horizontal="centerContinuous" wrapText="1"/>
      <protection locked="0"/>
    </xf>
    <xf numFmtId="0" fontId="0" fillId="0" borderId="47" xfId="0" applyBorder="1" applyProtection="1">
      <protection locked="0"/>
    </xf>
    <xf numFmtId="0" fontId="0" fillId="0" borderId="31" xfId="0" applyBorder="1" applyProtection="1">
      <protection locked="0"/>
    </xf>
    <xf numFmtId="0" fontId="9" fillId="7" borderId="3" xfId="0" applyFont="1" applyFill="1" applyBorder="1" applyAlignment="1">
      <alignment vertical="top"/>
    </xf>
    <xf numFmtId="0" fontId="9" fillId="7" borderId="2" xfId="0" applyFont="1" applyFill="1" applyBorder="1" applyAlignment="1">
      <alignment vertical="top"/>
    </xf>
    <xf numFmtId="0" fontId="9" fillId="7" borderId="2" xfId="0" applyFont="1" applyFill="1" applyBorder="1"/>
    <xf numFmtId="0" fontId="9" fillId="7" borderId="57" xfId="0" applyFont="1" applyFill="1" applyBorder="1" applyAlignment="1">
      <alignment vertical="top"/>
    </xf>
    <xf numFmtId="0" fontId="9" fillId="7" borderId="54" xfId="0" applyFont="1" applyFill="1" applyBorder="1" applyAlignment="1">
      <alignment vertical="top"/>
    </xf>
    <xf numFmtId="0" fontId="9" fillId="7" borderId="47" xfId="0" applyFont="1" applyFill="1" applyBorder="1" applyAlignment="1">
      <alignment vertical="top"/>
    </xf>
    <xf numFmtId="0" fontId="9" fillId="7" borderId="41" xfId="0" applyFont="1" applyFill="1" applyBorder="1" applyAlignment="1">
      <alignment vertical="top"/>
    </xf>
    <xf numFmtId="0" fontId="9" fillId="7" borderId="32" xfId="0" applyFont="1" applyFill="1" applyBorder="1" applyAlignment="1">
      <alignment vertical="top"/>
    </xf>
    <xf numFmtId="0" fontId="9" fillId="7" borderId="50" xfId="0" applyFont="1" applyFill="1" applyBorder="1"/>
    <xf numFmtId="0" fontId="9" fillId="8" borderId="32" xfId="0" applyFont="1" applyFill="1" applyBorder="1" applyAlignment="1">
      <alignment vertical="top"/>
    </xf>
    <xf numFmtId="0" fontId="9" fillId="8" borderId="50" xfId="0" applyFont="1" applyFill="1" applyBorder="1"/>
    <xf numFmtId="0" fontId="9" fillId="8" borderId="0" xfId="0" applyFont="1" applyFill="1" applyAlignment="1">
      <alignment vertical="top"/>
    </xf>
    <xf numFmtId="0" fontId="0" fillId="7" borderId="36" xfId="0" applyFill="1" applyBorder="1" applyAlignment="1">
      <alignment horizontal="left" vertical="center"/>
    </xf>
    <xf numFmtId="0" fontId="0" fillId="7" borderId="0" xfId="0" applyFill="1" applyAlignment="1">
      <alignment horizontal="left" vertical="center"/>
    </xf>
    <xf numFmtId="0" fontId="9" fillId="7" borderId="2" xfId="0" applyFont="1" applyFill="1" applyBorder="1" applyAlignment="1">
      <alignment horizontal="center" vertical="top"/>
    </xf>
    <xf numFmtId="0" fontId="0" fillId="0" borderId="58" xfId="0" applyBorder="1" applyAlignment="1" applyProtection="1">
      <alignment horizontal="center"/>
      <protection locked="0"/>
    </xf>
    <xf numFmtId="0" fontId="0" fillId="7" borderId="35" xfId="0" applyFill="1" applyBorder="1"/>
    <xf numFmtId="0" fontId="0" fillId="7" borderId="10" xfId="0" applyFill="1" applyBorder="1" applyAlignment="1">
      <alignment horizontal="left" vertical="center"/>
    </xf>
    <xf numFmtId="0" fontId="0" fillId="7" borderId="8" xfId="0" applyFill="1" applyBorder="1" applyAlignment="1">
      <alignment horizontal="left" vertical="center"/>
    </xf>
    <xf numFmtId="0" fontId="0" fillId="7" borderId="15" xfId="0" applyFont="1" applyFill="1" applyBorder="1" applyAlignment="1">
      <alignment horizontal="left" vertical="center"/>
    </xf>
    <xf numFmtId="0" fontId="0" fillId="7" borderId="1" xfId="0" applyFont="1" applyFill="1" applyBorder="1" applyAlignment="1">
      <alignment horizontal="left" vertical="center"/>
    </xf>
    <xf numFmtId="0" fontId="0" fillId="7" borderId="1" xfId="0" applyFill="1" applyBorder="1" applyAlignment="1">
      <alignment vertical="center"/>
    </xf>
    <xf numFmtId="0" fontId="0" fillId="7" borderId="58" xfId="0" applyFill="1" applyBorder="1" applyAlignment="1" applyProtection="1">
      <alignment horizontal="center"/>
      <protection locked="0"/>
    </xf>
    <xf numFmtId="164" fontId="0" fillId="0" borderId="17" xfId="0" applyNumberFormat="1" applyBorder="1"/>
    <xf numFmtId="0" fontId="0" fillId="0" borderId="7" xfId="0" applyBorder="1"/>
    <xf numFmtId="0" fontId="0" fillId="0" borderId="5" xfId="0" applyBorder="1"/>
    <xf numFmtId="0" fontId="0" fillId="0" borderId="59" xfId="0" applyBorder="1"/>
    <xf numFmtId="0" fontId="0" fillId="0" borderId="60" xfId="0" applyBorder="1"/>
    <xf numFmtId="0" fontId="0" fillId="0" borderId="34" xfId="0" applyBorder="1"/>
    <xf numFmtId="9" fontId="0" fillId="0" borderId="26" xfId="0" applyNumberFormat="1" applyBorder="1"/>
    <xf numFmtId="164" fontId="0" fillId="0" borderId="14" xfId="0" applyNumberFormat="1" applyBorder="1" applyProtection="1">
      <protection locked="0"/>
    </xf>
    <xf numFmtId="164" fontId="0" fillId="0" borderId="17" xfId="0" applyNumberFormat="1" applyBorder="1" applyProtection="1">
      <protection locked="0"/>
    </xf>
    <xf numFmtId="164" fontId="0" fillId="0" borderId="23" xfId="0" applyNumberFormat="1" applyBorder="1" applyProtection="1">
      <protection locked="0"/>
    </xf>
    <xf numFmtId="164" fontId="0" fillId="3" borderId="14" xfId="0" applyNumberFormat="1" applyFill="1" applyBorder="1"/>
    <xf numFmtId="164" fontId="0" fillId="2" borderId="17" xfId="0" applyNumberFormat="1" applyFill="1" applyBorder="1"/>
    <xf numFmtId="164" fontId="0" fillId="0" borderId="20" xfId="0" applyNumberFormat="1" applyBorder="1" applyProtection="1">
      <protection locked="0"/>
    </xf>
    <xf numFmtId="164" fontId="0" fillId="0" borderId="19" xfId="0" applyNumberFormat="1" applyBorder="1" applyProtection="1">
      <protection locked="0"/>
    </xf>
    <xf numFmtId="164" fontId="0" fillId="0" borderId="26" xfId="0" applyNumberFormat="1" applyBorder="1" applyProtection="1">
      <protection locked="0"/>
    </xf>
    <xf numFmtId="0" fontId="8" fillId="7" borderId="3" xfId="0" applyFont="1" applyFill="1" applyBorder="1"/>
    <xf numFmtId="0" fontId="9" fillId="7" borderId="36" xfId="0" applyFont="1" applyFill="1" applyBorder="1"/>
    <xf numFmtId="0" fontId="8" fillId="7" borderId="36" xfId="0" applyFont="1" applyFill="1" applyBorder="1"/>
    <xf numFmtId="0" fontId="0" fillId="7" borderId="3" xfId="0" applyFont="1" applyFill="1" applyBorder="1"/>
    <xf numFmtId="0" fontId="0" fillId="0" borderId="61" xfId="0" applyBorder="1"/>
    <xf numFmtId="0" fontId="0" fillId="0" borderId="62" xfId="0" applyBorder="1"/>
    <xf numFmtId="0" fontId="0" fillId="6" borderId="34" xfId="0" applyFill="1" applyBorder="1"/>
    <xf numFmtId="3" fontId="8" fillId="0" borderId="23" xfId="0" applyNumberFormat="1" applyFont="1" applyBorder="1"/>
    <xf numFmtId="0" fontId="0" fillId="6" borderId="35" xfId="0" applyFill="1" applyBorder="1"/>
    <xf numFmtId="0" fontId="0" fillId="6" borderId="32" xfId="0" applyFill="1" applyBorder="1"/>
    <xf numFmtId="0" fontId="0" fillId="7" borderId="1" xfId="0" applyFill="1" applyBorder="1" applyProtection="1">
      <protection locked="0"/>
    </xf>
    <xf numFmtId="0" fontId="0" fillId="7" borderId="27" xfId="0" applyFill="1" applyBorder="1"/>
    <xf numFmtId="0" fontId="0" fillId="7" borderId="10" xfId="0" applyFill="1" applyBorder="1" applyAlignment="1">
      <alignment shrinkToFit="1"/>
    </xf>
    <xf numFmtId="0" fontId="0" fillId="7" borderId="22" xfId="0" applyFill="1" applyBorder="1" applyAlignment="1">
      <alignment shrinkToFit="1"/>
    </xf>
    <xf numFmtId="0" fontId="7" fillId="7" borderId="2" xfId="0" applyFont="1" applyFill="1" applyBorder="1" applyAlignment="1" applyProtection="1">
      <alignment horizontal="centerContinuous"/>
      <protection locked="0"/>
    </xf>
    <xf numFmtId="0" fontId="7" fillId="7" borderId="3" xfId="0" applyFont="1" applyFill="1" applyBorder="1" applyAlignment="1" applyProtection="1">
      <alignment horizontal="centerContinuous"/>
      <protection locked="0"/>
    </xf>
    <xf numFmtId="0" fontId="7" fillId="7" borderId="4" xfId="0" applyFont="1" applyFill="1" applyBorder="1" applyAlignment="1" applyProtection="1">
      <alignment horizontal="centerContinuous"/>
      <protection locked="0"/>
    </xf>
    <xf numFmtId="0" fontId="7" fillId="7" borderId="8" xfId="0" applyFont="1" applyFill="1" applyBorder="1" applyAlignment="1" applyProtection="1">
      <alignment horizontal="centerContinuous"/>
      <protection locked="0"/>
    </xf>
    <xf numFmtId="0" fontId="7" fillId="7" borderId="10" xfId="0" applyFont="1" applyFill="1" applyBorder="1" applyAlignment="1" applyProtection="1">
      <alignment horizontal="centerContinuous"/>
      <protection locked="0"/>
    </xf>
    <xf numFmtId="0" fontId="7" fillId="7" borderId="9" xfId="0" applyFont="1" applyFill="1" applyBorder="1" applyAlignment="1" applyProtection="1">
      <alignment horizontal="centerContinuous"/>
      <protection locked="0"/>
    </xf>
    <xf numFmtId="0" fontId="7" fillId="7" borderId="5" xfId="0" applyFont="1" applyFill="1" applyBorder="1" applyAlignment="1" applyProtection="1">
      <alignment horizontal="centerContinuous"/>
      <protection locked="0"/>
    </xf>
    <xf numFmtId="0" fontId="6" fillId="7" borderId="9" xfId="0" applyFont="1" applyFill="1" applyBorder="1" applyAlignment="1" applyProtection="1">
      <alignment horizontal="centerContinuous"/>
      <protection locked="0"/>
    </xf>
    <xf numFmtId="0" fontId="0" fillId="7" borderId="22" xfId="0" applyFont="1" applyFill="1" applyBorder="1" applyProtection="1">
      <protection locked="0"/>
    </xf>
    <xf numFmtId="0" fontId="0" fillId="7" borderId="16" xfId="0" applyFont="1" applyFill="1" applyBorder="1" applyProtection="1">
      <protection locked="0"/>
    </xf>
    <xf numFmtId="0" fontId="0" fillId="7" borderId="8" xfId="0" applyFont="1" applyFill="1" applyBorder="1" applyProtection="1">
      <protection locked="0"/>
    </xf>
    <xf numFmtId="0" fontId="3" fillId="7" borderId="8" xfId="0" applyFont="1" applyFill="1" applyBorder="1" applyProtection="1">
      <protection locked="0"/>
    </xf>
    <xf numFmtId="0" fontId="7" fillId="7" borderId="22" xfId="0" applyFont="1" applyFill="1" applyBorder="1" applyAlignment="1" applyProtection="1">
      <alignment horizontal="centerContinuous"/>
      <protection locked="0"/>
    </xf>
    <xf numFmtId="0" fontId="0" fillId="7" borderId="12" xfId="0" applyFill="1" applyBorder="1" applyAlignment="1" applyProtection="1">
      <alignment horizontal="centerContinuous"/>
      <protection locked="0"/>
    </xf>
    <xf numFmtId="0" fontId="7" fillId="7" borderId="11" xfId="0" applyFont="1" applyFill="1" applyBorder="1" applyAlignment="1" applyProtection="1">
      <alignment horizontal="centerContinuous"/>
      <protection locked="0"/>
    </xf>
    <xf numFmtId="0" fontId="7" fillId="7" borderId="12" xfId="0" applyFont="1" applyFill="1" applyBorder="1" applyAlignment="1" applyProtection="1">
      <alignment horizontal="centerContinuous"/>
      <protection locked="0"/>
    </xf>
    <xf numFmtId="0" fontId="7" fillId="7" borderId="22" xfId="0" applyFont="1" applyFill="1" applyBorder="1" applyAlignment="1" applyProtection="1">
      <alignment horizontal="centerContinuous" wrapText="1"/>
      <protection locked="0"/>
    </xf>
    <xf numFmtId="0" fontId="10" fillId="7" borderId="12" xfId="0" applyFont="1" applyFill="1" applyBorder="1" applyAlignment="1" applyProtection="1">
      <alignment horizontal="centerContinuous" wrapText="1"/>
      <protection locked="0"/>
    </xf>
    <xf numFmtId="0" fontId="7" fillId="7" borderId="7" xfId="0" applyFont="1" applyFill="1" applyBorder="1" applyAlignment="1" applyProtection="1">
      <alignment horizontal="centerContinuous"/>
      <protection locked="0"/>
    </xf>
    <xf numFmtId="0" fontId="7" fillId="7" borderId="1" xfId="0" applyFont="1" applyFill="1" applyBorder="1" applyAlignment="1" applyProtection="1">
      <alignment horizontal="centerContinuous"/>
      <protection locked="0"/>
    </xf>
    <xf numFmtId="0" fontId="9" fillId="7" borderId="13" xfId="0" applyFont="1" applyFill="1" applyBorder="1" applyAlignment="1">
      <alignment vertical="center"/>
    </xf>
    <xf numFmtId="0" fontId="9" fillId="7" borderId="14" xfId="0" applyFont="1" applyFill="1" applyBorder="1" applyAlignment="1">
      <alignment horizontal="center" vertical="center"/>
    </xf>
    <xf numFmtId="0" fontId="9" fillId="9" borderId="15" xfId="0" applyFont="1" applyFill="1" applyBorder="1" applyAlignment="1" applyProtection="1">
      <alignment vertical="center"/>
      <protection locked="0"/>
    </xf>
    <xf numFmtId="0" fontId="9" fillId="0" borderId="13" xfId="0" applyFont="1" applyBorder="1" applyAlignment="1" applyProtection="1">
      <alignment vertical="center"/>
      <protection locked="0"/>
    </xf>
    <xf numFmtId="0" fontId="9" fillId="9" borderId="14" xfId="0" applyFont="1" applyFill="1" applyBorder="1" applyAlignment="1">
      <alignment vertical="center"/>
    </xf>
    <xf numFmtId="0" fontId="9" fillId="9" borderId="20" xfId="0" applyFont="1" applyFill="1" applyBorder="1" applyAlignment="1">
      <alignment vertical="center"/>
    </xf>
    <xf numFmtId="0" fontId="0" fillId="9" borderId="10" xfId="0" applyFill="1" applyBorder="1" applyAlignment="1">
      <alignment horizontal="center" textRotation="90" wrapText="1"/>
    </xf>
    <xf numFmtId="0" fontId="0" fillId="9" borderId="13" xfId="0" applyFill="1" applyBorder="1" applyAlignment="1">
      <alignment horizontal="center" textRotation="90" wrapText="1"/>
    </xf>
    <xf numFmtId="0" fontId="0" fillId="9" borderId="14" xfId="0" applyFill="1" applyBorder="1" applyAlignment="1">
      <alignment horizontal="center" textRotation="90" wrapText="1"/>
    </xf>
    <xf numFmtId="0" fontId="0" fillId="9" borderId="15" xfId="0" applyFill="1" applyBorder="1" applyAlignment="1">
      <alignment horizontal="center" textRotation="90" wrapText="1"/>
    </xf>
    <xf numFmtId="0" fontId="8" fillId="9" borderId="18" xfId="0" applyFont="1" applyFill="1" applyBorder="1" applyAlignment="1">
      <alignment horizontal="center" textRotation="90" wrapText="1"/>
    </xf>
    <xf numFmtId="0" fontId="8" fillId="9" borderId="14" xfId="0" applyFont="1" applyFill="1" applyBorder="1" applyAlignment="1">
      <alignment horizontal="center" textRotation="90" wrapText="1"/>
    </xf>
    <xf numFmtId="0" fontId="0" fillId="9" borderId="0" xfId="0" applyFill="1" applyAlignment="1">
      <alignment horizontal="center" textRotation="90" wrapText="1"/>
    </xf>
    <xf numFmtId="0" fontId="0" fillId="9" borderId="20" xfId="0" applyFill="1" applyBorder="1" applyAlignment="1">
      <alignment horizontal="center" textRotation="90" wrapText="1"/>
    </xf>
    <xf numFmtId="0" fontId="8" fillId="9" borderId="13" xfId="0" applyFont="1" applyFill="1" applyBorder="1" applyAlignment="1">
      <alignment horizontal="center" textRotation="90" wrapText="1"/>
    </xf>
    <xf numFmtId="0" fontId="9" fillId="7" borderId="37" xfId="0" applyFont="1" applyFill="1" applyBorder="1" applyAlignment="1" applyProtection="1">
      <alignment wrapText="1"/>
      <protection locked="0"/>
    </xf>
    <xf numFmtId="0" fontId="9" fillId="0" borderId="13" xfId="0" applyFont="1" applyBorder="1" applyAlignment="1" applyProtection="1">
      <alignment horizontal="center" wrapText="1"/>
      <protection locked="0"/>
    </xf>
    <xf numFmtId="0" fontId="9" fillId="0" borderId="1" xfId="0" applyFont="1" applyBorder="1" applyAlignment="1" applyProtection="1">
      <alignment horizontal="center" wrapText="1"/>
      <protection locked="0"/>
    </xf>
    <xf numFmtId="0" fontId="9" fillId="0" borderId="20" xfId="0" applyFont="1" applyBorder="1" applyAlignment="1" applyProtection="1">
      <alignment horizontal="center"/>
      <protection locked="0"/>
    </xf>
    <xf numFmtId="0" fontId="9" fillId="0" borderId="14" xfId="0" applyFont="1" applyBorder="1" applyAlignment="1">
      <alignment horizontal="center" wrapText="1"/>
    </xf>
    <xf numFmtId="0" fontId="9" fillId="9" borderId="37" xfId="0" applyFont="1" applyFill="1" applyBorder="1" applyAlignment="1">
      <alignment wrapText="1"/>
    </xf>
    <xf numFmtId="0" fontId="9" fillId="9" borderId="13" xfId="0" applyFont="1" applyFill="1" applyBorder="1" applyAlignment="1">
      <alignment horizontal="center" textRotation="90" wrapText="1"/>
    </xf>
    <xf numFmtId="0" fontId="9" fillId="9" borderId="20" xfId="0" applyFont="1" applyFill="1" applyBorder="1" applyAlignment="1">
      <alignment horizontal="center" textRotation="90" wrapText="1"/>
    </xf>
    <xf numFmtId="0" fontId="9" fillId="9" borderId="1" xfId="0" applyFont="1" applyFill="1" applyBorder="1" applyAlignment="1">
      <alignment horizontal="center" textRotation="90" wrapText="1"/>
    </xf>
    <xf numFmtId="0" fontId="9" fillId="9" borderId="14" xfId="0" applyFont="1" applyFill="1" applyBorder="1" applyAlignment="1">
      <alignment horizontal="center" textRotation="90" wrapText="1"/>
    </xf>
    <xf numFmtId="0" fontId="9" fillId="9" borderId="14" xfId="0" applyFont="1" applyFill="1" applyBorder="1" applyAlignment="1">
      <alignment horizontal="center" wrapText="1"/>
    </xf>
    <xf numFmtId="0" fontId="9" fillId="9" borderId="20" xfId="0" applyFont="1" applyFill="1" applyBorder="1" applyAlignment="1">
      <alignment horizontal="center"/>
    </xf>
    <xf numFmtId="0" fontId="9" fillId="9" borderId="15" xfId="0" applyFont="1" applyFill="1" applyBorder="1" applyAlignment="1">
      <alignment horizontal="center" wrapText="1"/>
    </xf>
    <xf numFmtId="0" fontId="9" fillId="2" borderId="14" xfId="0" applyFont="1" applyFill="1" applyBorder="1"/>
    <xf numFmtId="0" fontId="9" fillId="9" borderId="20" xfId="0" applyFont="1" applyFill="1" applyBorder="1" applyAlignment="1">
      <alignment horizontal="center" wrapText="1"/>
    </xf>
    <xf numFmtId="0" fontId="0" fillId="9" borderId="14" xfId="0" applyFill="1" applyBorder="1"/>
    <xf numFmtId="0" fontId="0" fillId="9" borderId="20" xfId="0" applyFill="1" applyBorder="1"/>
    <xf numFmtId="0" fontId="0" fillId="9" borderId="17" xfId="0" applyFill="1" applyBorder="1"/>
    <xf numFmtId="0" fontId="0" fillId="9" borderId="19" xfId="0" applyFill="1" applyBorder="1"/>
    <xf numFmtId="0" fontId="9" fillId="7" borderId="18" xfId="0" applyFont="1" applyFill="1" applyBorder="1"/>
    <xf numFmtId="0" fontId="9" fillId="7" borderId="17" xfId="0" applyFont="1" applyFill="1" applyBorder="1" applyAlignment="1">
      <alignment horizontal="center"/>
    </xf>
    <xf numFmtId="0" fontId="6" fillId="6" borderId="51" xfId="0" applyFont="1" applyFill="1" applyBorder="1"/>
    <xf numFmtId="0" fontId="6" fillId="0" borderId="56" xfId="0" applyFont="1" applyBorder="1" applyProtection="1">
      <protection locked="0"/>
    </xf>
    <xf numFmtId="0" fontId="6" fillId="0" borderId="18" xfId="0" applyFont="1" applyBorder="1" applyProtection="1">
      <protection locked="0"/>
    </xf>
    <xf numFmtId="0" fontId="9" fillId="7" borderId="25" xfId="0" applyFont="1" applyFill="1" applyBorder="1"/>
    <xf numFmtId="0" fontId="9" fillId="7" borderId="23" xfId="0" applyFont="1" applyFill="1" applyBorder="1" applyAlignment="1">
      <alignment horizontal="center"/>
    </xf>
    <xf numFmtId="0" fontId="6" fillId="6" borderId="63" xfId="0" applyFont="1" applyFill="1" applyBorder="1"/>
    <xf numFmtId="0" fontId="6" fillId="0" borderId="64" xfId="0" applyFont="1" applyBorder="1" applyProtection="1">
      <protection locked="0"/>
    </xf>
    <xf numFmtId="164" fontId="6" fillId="9" borderId="65" xfId="0" applyNumberFormat="1" applyFont="1" applyFill="1" applyBorder="1"/>
    <xf numFmtId="0" fontId="6" fillId="9" borderId="65" xfId="0" applyFont="1" applyFill="1" applyBorder="1"/>
    <xf numFmtId="164" fontId="6" fillId="9" borderId="29" xfId="0" applyNumberFormat="1" applyFont="1" applyFill="1" applyBorder="1"/>
    <xf numFmtId="0" fontId="6" fillId="9" borderId="29" xfId="0" applyFont="1" applyFill="1" applyBorder="1"/>
    <xf numFmtId="0" fontId="0" fillId="9" borderId="65" xfId="0" applyFill="1" applyBorder="1"/>
    <xf numFmtId="0" fontId="0" fillId="9" borderId="66" xfId="0" applyFill="1" applyBorder="1"/>
    <xf numFmtId="0" fontId="0" fillId="9" borderId="36" xfId="0" applyFill="1" applyBorder="1"/>
    <xf numFmtId="0" fontId="0" fillId="9" borderId="56" xfId="0" applyFill="1" applyBorder="1"/>
    <xf numFmtId="164" fontId="0" fillId="9" borderId="66" xfId="0" applyNumberFormat="1" applyFill="1" applyBorder="1"/>
    <xf numFmtId="164" fontId="0" fillId="9" borderId="51" xfId="0" applyNumberFormat="1" applyFill="1" applyBorder="1"/>
    <xf numFmtId="0" fontId="0" fillId="9" borderId="0" xfId="0" applyFill="1"/>
    <xf numFmtId="164" fontId="0" fillId="9" borderId="65" xfId="0" applyNumberFormat="1" applyFill="1" applyBorder="1"/>
    <xf numFmtId="0" fontId="0" fillId="9" borderId="29" xfId="0" applyFill="1" applyBorder="1"/>
    <xf numFmtId="0" fontId="0" fillId="9" borderId="38" xfId="0" applyFill="1" applyBorder="1"/>
    <xf numFmtId="0" fontId="0" fillId="9" borderId="52" xfId="0" applyFill="1" applyBorder="1"/>
    <xf numFmtId="0" fontId="0" fillId="9" borderId="64" xfId="0" applyFill="1" applyBorder="1"/>
    <xf numFmtId="164" fontId="0" fillId="9" borderId="38" xfId="0" applyNumberFormat="1" applyFill="1" applyBorder="1"/>
    <xf numFmtId="164" fontId="0" fillId="9" borderId="63" xfId="0" applyNumberFormat="1" applyFill="1" applyBorder="1"/>
    <xf numFmtId="0" fontId="0" fillId="9" borderId="42" xfId="0" applyFill="1" applyBorder="1"/>
    <xf numFmtId="164" fontId="0" fillId="9" borderId="29" xfId="0" applyNumberFormat="1" applyFill="1" applyBorder="1"/>
    <xf numFmtId="0" fontId="9" fillId="7" borderId="37" xfId="0" applyFont="1" applyFill="1" applyBorder="1"/>
    <xf numFmtId="0" fontId="9" fillId="7" borderId="46" xfId="0" applyFont="1" applyFill="1" applyBorder="1"/>
    <xf numFmtId="0" fontId="9" fillId="7" borderId="49" xfId="0" applyFont="1" applyFill="1" applyBorder="1"/>
    <xf numFmtId="0" fontId="9" fillId="0" borderId="56" xfId="0" applyFont="1" applyBorder="1" applyProtection="1">
      <protection locked="0"/>
    </xf>
    <xf numFmtId="0" fontId="9" fillId="0" borderId="0" xfId="0" applyFont="1" applyProtection="1">
      <protection locked="0"/>
    </xf>
    <xf numFmtId="0" fontId="9" fillId="0" borderId="66" xfId="0" applyFont="1" applyBorder="1" applyProtection="1">
      <protection locked="0"/>
    </xf>
    <xf numFmtId="0" fontId="9" fillId="0" borderId="65" xfId="0" applyFont="1" applyBorder="1" applyProtection="1">
      <protection locked="0"/>
    </xf>
    <xf numFmtId="0" fontId="9" fillId="0" borderId="64" xfId="0" applyFont="1" applyBorder="1" applyProtection="1">
      <protection locked="0"/>
    </xf>
    <xf numFmtId="0" fontId="9" fillId="0" borderId="42" xfId="0" applyFont="1" applyBorder="1" applyProtection="1">
      <protection locked="0"/>
    </xf>
    <xf numFmtId="0" fontId="9" fillId="0" borderId="38" xfId="0" applyFont="1" applyBorder="1" applyProtection="1">
      <protection locked="0"/>
    </xf>
    <xf numFmtId="0" fontId="9" fillId="0" borderId="29" xfId="0" applyFont="1" applyBorder="1" applyProtection="1">
      <protection locked="0"/>
    </xf>
    <xf numFmtId="0" fontId="9" fillId="0" borderId="18" xfId="0" applyFont="1" applyBorder="1" applyProtection="1">
      <protection locked="0"/>
    </xf>
    <xf numFmtId="0" fontId="9" fillId="9" borderId="65" xfId="0" applyFont="1" applyFill="1" applyBorder="1"/>
    <xf numFmtId="0" fontId="9" fillId="2" borderId="1" xfId="0" applyFont="1" applyFill="1" applyBorder="1"/>
    <xf numFmtId="0" fontId="9" fillId="9" borderId="66" xfId="0" applyFont="1" applyFill="1" applyBorder="1"/>
    <xf numFmtId="0" fontId="9" fillId="9" borderId="29" xfId="0" applyFont="1" applyFill="1" applyBorder="1"/>
    <xf numFmtId="0" fontId="9" fillId="2" borderId="23" xfId="0" applyFont="1" applyFill="1" applyBorder="1"/>
    <xf numFmtId="0" fontId="9" fillId="9" borderId="38" xfId="0" applyFont="1" applyFill="1" applyBorder="1"/>
    <xf numFmtId="0" fontId="9" fillId="0" borderId="19" xfId="0" applyFont="1" applyBorder="1" applyProtection="1">
      <protection locked="0"/>
    </xf>
    <xf numFmtId="0" fontId="9" fillId="9" borderId="36" xfId="0" applyFont="1" applyFill="1" applyBorder="1"/>
    <xf numFmtId="0" fontId="9" fillId="9" borderId="56" xfId="0" applyFont="1" applyFill="1" applyBorder="1"/>
    <xf numFmtId="164" fontId="9" fillId="9" borderId="67" xfId="0" applyNumberFormat="1" applyFont="1" applyFill="1" applyBorder="1"/>
    <xf numFmtId="0" fontId="9" fillId="9" borderId="52" xfId="0" applyFont="1" applyFill="1" applyBorder="1"/>
    <xf numFmtId="0" fontId="9" fillId="9" borderId="64" xfId="0" applyFont="1" applyFill="1" applyBorder="1"/>
    <xf numFmtId="164" fontId="9" fillId="9" borderId="68" xfId="0" applyNumberFormat="1" applyFont="1" applyFill="1" applyBorder="1"/>
    <xf numFmtId="0" fontId="0" fillId="0" borderId="33" xfId="0" applyBorder="1"/>
    <xf numFmtId="0" fontId="0" fillId="0" borderId="3" xfId="0" applyBorder="1"/>
    <xf numFmtId="0" fontId="0" fillId="0" borderId="2" xfId="0" applyBorder="1"/>
    <xf numFmtId="0" fontId="0" fillId="0" borderId="36" xfId="0" applyBorder="1"/>
    <xf numFmtId="0" fontId="0" fillId="0" borderId="52" xfId="0" applyBorder="1"/>
    <xf numFmtId="0" fontId="0" fillId="0" borderId="53" xfId="0" applyBorder="1"/>
    <xf numFmtId="0" fontId="8" fillId="7" borderId="0" xfId="0" applyFont="1" applyFill="1"/>
    <xf numFmtId="0" fontId="4" fillId="7" borderId="0" xfId="0" applyFont="1" applyFill="1"/>
    <xf numFmtId="0" fontId="5" fillId="7" borderId="0" xfId="0" applyFont="1" applyFill="1"/>
    <xf numFmtId="0" fontId="0" fillId="7" borderId="47" xfId="0" applyFill="1" applyBorder="1"/>
    <xf numFmtId="0" fontId="0" fillId="0" borderId="45" xfId="0" applyBorder="1" applyProtection="1">
      <protection locked="0"/>
    </xf>
    <xf numFmtId="0" fontId="0" fillId="2" borderId="45" xfId="0" applyFill="1" applyBorder="1"/>
    <xf numFmtId="0" fontId="0" fillId="7" borderId="8" xfId="0" applyFill="1" applyBorder="1" applyAlignment="1">
      <alignment horizontal="centerContinuous"/>
    </xf>
    <xf numFmtId="0" fontId="0" fillId="7" borderId="33" xfId="0" applyFill="1" applyBorder="1" applyAlignment="1">
      <alignment horizontal="centerContinuous"/>
    </xf>
    <xf numFmtId="0" fontId="0" fillId="7" borderId="0" xfId="0" applyFill="1" applyAlignment="1">
      <alignment horizontal="centerContinuous"/>
    </xf>
    <xf numFmtId="0" fontId="9" fillId="7" borderId="10" xfId="0" applyFont="1" applyFill="1" applyBorder="1" applyAlignment="1">
      <alignment vertical="top"/>
    </xf>
    <xf numFmtId="0" fontId="0" fillId="7" borderId="20" xfId="0" applyFill="1" applyBorder="1" applyAlignment="1">
      <alignment vertical="top"/>
    </xf>
    <xf numFmtId="0" fontId="7" fillId="7" borderId="52" xfId="0" applyFont="1" applyFill="1" applyBorder="1"/>
    <xf numFmtId="0" fontId="6" fillId="7" borderId="42" xfId="0" applyFont="1" applyFill="1" applyBorder="1" applyAlignment="1">
      <alignment horizontal="left"/>
    </xf>
    <xf numFmtId="0" fontId="0" fillId="7" borderId="38" xfId="0" applyFill="1" applyBorder="1" applyAlignment="1">
      <alignment vertical="top"/>
    </xf>
    <xf numFmtId="0" fontId="6" fillId="7" borderId="10" xfId="0" applyFont="1" applyFill="1" applyBorder="1" applyAlignment="1">
      <alignment vertical="top"/>
    </xf>
    <xf numFmtId="0" fontId="14" fillId="0" borderId="3" xfId="0" applyFont="1" applyBorder="1"/>
    <xf numFmtId="0" fontId="14" fillId="7" borderId="57" xfId="0" applyFont="1" applyFill="1" applyBorder="1" applyAlignment="1">
      <alignment horizontal="center"/>
    </xf>
    <xf numFmtId="0" fontId="14" fillId="7" borderId="54" xfId="0" applyFont="1" applyFill="1" applyBorder="1" applyAlignment="1">
      <alignment horizontal="left"/>
    </xf>
    <xf numFmtId="0" fontId="6" fillId="7" borderId="51" xfId="0" applyFont="1" applyFill="1" applyBorder="1" applyAlignment="1">
      <alignment horizontal="center"/>
    </xf>
    <xf numFmtId="0" fontId="6" fillId="7" borderId="2" xfId="0" applyFont="1" applyFill="1" applyBorder="1"/>
    <xf numFmtId="0" fontId="0" fillId="7" borderId="2" xfId="0" applyFill="1" applyBorder="1" applyAlignment="1">
      <alignment horizontal="center"/>
    </xf>
    <xf numFmtId="0" fontId="14" fillId="0" borderId="36" xfId="0" applyFont="1" applyBorder="1" applyAlignment="1">
      <alignment vertical="top"/>
    </xf>
    <xf numFmtId="0" fontId="0" fillId="7" borderId="63" xfId="0" applyFill="1" applyBorder="1"/>
    <xf numFmtId="0" fontId="16" fillId="7" borderId="0" xfId="0" applyFont="1" applyFill="1" applyAlignment="1">
      <alignment horizontal="left"/>
    </xf>
    <xf numFmtId="0" fontId="3" fillId="7" borderId="3" xfId="0" applyFont="1" applyFill="1" applyBorder="1" applyAlignment="1">
      <alignment vertical="top"/>
    </xf>
    <xf numFmtId="0" fontId="0" fillId="7" borderId="57" xfId="0" applyFill="1" applyBorder="1"/>
    <xf numFmtId="0" fontId="3" fillId="7" borderId="54" xfId="0" applyFont="1" applyFill="1" applyBorder="1" applyAlignment="1">
      <alignment vertical="top"/>
    </xf>
    <xf numFmtId="0" fontId="3" fillId="7" borderId="69" xfId="0" applyFont="1" applyFill="1" applyBorder="1" applyAlignment="1">
      <alignment vertical="top"/>
    </xf>
    <xf numFmtId="0" fontId="3" fillId="8" borderId="3" xfId="0" applyFont="1" applyFill="1" applyBorder="1" applyAlignment="1">
      <alignment vertical="top"/>
    </xf>
    <xf numFmtId="0" fontId="0" fillId="8" borderId="2" xfId="0" applyFill="1" applyBorder="1"/>
    <xf numFmtId="0" fontId="0" fillId="8" borderId="57" xfId="0" applyFill="1" applyBorder="1"/>
    <xf numFmtId="0" fontId="0" fillId="7" borderId="57" xfId="0" applyFill="1" applyBorder="1" applyAlignment="1">
      <alignment vertical="top"/>
    </xf>
    <xf numFmtId="0" fontId="8" fillId="7" borderId="0" xfId="0" applyFont="1" applyFill="1"/>
    <xf numFmtId="0" fontId="0" fillId="7" borderId="66" xfId="0" applyFill="1" applyBorder="1" applyAlignment="1">
      <alignment vertical="top"/>
    </xf>
    <xf numFmtId="0" fontId="16" fillId="7" borderId="36" xfId="0" applyFont="1" applyFill="1" applyBorder="1" applyAlignment="1">
      <alignment horizontal="left"/>
    </xf>
    <xf numFmtId="0" fontId="0" fillId="0" borderId="15" xfId="0" applyFont="1" applyBorder="1" applyAlignment="1" applyProtection="1" quotePrefix="1">
      <alignment horizontal="right" vertical="center"/>
      <protection locked="0"/>
    </xf>
    <xf numFmtId="0" fontId="0" fillId="0" borderId="0" xfId="0" applyAlignment="1">
      <alignment horizontal="center"/>
    </xf>
    <xf numFmtId="0" fontId="0" fillId="0" borderId="0" xfId="0" applyAlignment="1">
      <alignment horizontal="left"/>
    </xf>
    <xf numFmtId="0" fontId="28" fillId="0" borderId="0" xfId="0" applyFont="1" applyAlignment="1">
      <alignment horizontal="center"/>
    </xf>
    <xf numFmtId="0" fontId="0" fillId="0" borderId="0" xfId="0" applyAlignment="1">
      <alignment horizontal="left" indent="17"/>
    </xf>
    <xf numFmtId="0" fontId="0" fillId="0" borderId="0" xfId="0" applyAlignment="1">
      <alignment horizontal="left" indent="16"/>
    </xf>
    <xf numFmtId="0" fontId="0" fillId="0" borderId="70" xfId="0" applyBorder="1" applyAlignment="1">
      <alignment horizontal="left" indent="16"/>
    </xf>
    <xf numFmtId="0" fontId="0" fillId="0" borderId="71" xfId="0" applyBorder="1"/>
    <xf numFmtId="1" fontId="28" fillId="10" borderId="72" xfId="0" applyNumberFormat="1" applyFont="1" applyFill="1" applyBorder="1" applyAlignment="1">
      <alignment horizontal="center"/>
    </xf>
    <xf numFmtId="0" fontId="0" fillId="0" borderId="71" xfId="0" applyBorder="1" applyAlignment="1">
      <alignment horizontal="center"/>
    </xf>
    <xf numFmtId="1" fontId="28" fillId="10" borderId="46" xfId="0" applyNumberFormat="1" applyFont="1" applyFill="1" applyBorder="1" applyAlignment="1">
      <alignment horizontal="center"/>
    </xf>
    <xf numFmtId="1" fontId="28" fillId="10" borderId="16" xfId="0" applyNumberFormat="1" applyFont="1" applyFill="1" applyBorder="1" applyAlignment="1">
      <alignment horizontal="center"/>
    </xf>
    <xf numFmtId="1" fontId="28" fillId="10" borderId="17" xfId="0" applyNumberFormat="1" applyFont="1" applyFill="1" applyBorder="1" applyAlignment="1">
      <alignment horizontal="center"/>
    </xf>
    <xf numFmtId="0" fontId="28" fillId="10" borderId="46" xfId="0" applyFont="1" applyFill="1" applyBorder="1" applyAlignment="1">
      <alignment horizontal="center"/>
    </xf>
    <xf numFmtId="0" fontId="28" fillId="10" borderId="16" xfId="0" applyFont="1" applyFill="1" applyBorder="1" applyAlignment="1">
      <alignment horizontal="center"/>
    </xf>
    <xf numFmtId="0" fontId="28" fillId="10" borderId="17" xfId="0" applyFont="1" applyFill="1" applyBorder="1" applyAlignment="1">
      <alignment horizontal="center"/>
    </xf>
    <xf numFmtId="1" fontId="28" fillId="10" borderId="49" xfId="0" applyNumberFormat="1" applyFont="1" applyFill="1" applyBorder="1" applyAlignment="1" quotePrefix="1">
      <alignment horizontal="center"/>
    </xf>
    <xf numFmtId="1" fontId="28" fillId="10" borderId="16" xfId="0" applyNumberFormat="1" applyFont="1" applyFill="1" applyBorder="1" applyAlignment="1" quotePrefix="1">
      <alignment horizontal="center"/>
    </xf>
    <xf numFmtId="1" fontId="28" fillId="10" borderId="17" xfId="0" applyNumberFormat="1" applyFont="1" applyFill="1" applyBorder="1" applyAlignment="1" quotePrefix="1">
      <alignment horizontal="center"/>
    </xf>
    <xf numFmtId="0" fontId="0" fillId="0" borderId="0" xfId="0" applyProtection="1">
      <protection hidden="1" locked="0"/>
    </xf>
    <xf numFmtId="0" fontId="0" fillId="11" borderId="14" xfId="0" applyFill="1" applyBorder="1" applyProtection="1">
      <protection hidden="1" locked="0"/>
    </xf>
    <xf numFmtId="0" fontId="0" fillId="11" borderId="17" xfId="0" applyFill="1" applyBorder="1" applyProtection="1">
      <protection hidden="1" locked="0"/>
    </xf>
    <xf numFmtId="0" fontId="0" fillId="11" borderId="1" xfId="0" applyFill="1" applyBorder="1" applyProtection="1">
      <protection hidden="1" locked="0"/>
    </xf>
    <xf numFmtId="0" fontId="0" fillId="0" borderId="0" xfId="0" applyAlignment="1" applyProtection="1">
      <alignment horizontal="center"/>
      <protection hidden="1" locked="0"/>
    </xf>
    <xf numFmtId="1" fontId="0" fillId="11" borderId="17" xfId="0" applyNumberFormat="1" applyFill="1" applyBorder="1" applyAlignment="1" applyProtection="1">
      <alignment horizontal="center"/>
      <protection hidden="1" locked="0"/>
    </xf>
    <xf numFmtId="0" fontId="0" fillId="12" borderId="21" xfId="0" applyFill="1" applyBorder="1" applyProtection="1">
      <protection hidden="1" locked="0"/>
    </xf>
    <xf numFmtId="0" fontId="0" fillId="12" borderId="17" xfId="0" applyFill="1" applyBorder="1" applyAlignment="1" applyProtection="1">
      <alignment horizontal="center"/>
      <protection hidden="1" locked="0"/>
    </xf>
    <xf numFmtId="0" fontId="0" fillId="12" borderId="16" xfId="0" applyFill="1" applyBorder="1" applyAlignment="1" applyProtection="1">
      <alignment horizontal="center"/>
      <protection hidden="1" locked="0"/>
    </xf>
    <xf numFmtId="0" fontId="0" fillId="12" borderId="21" xfId="0" applyFill="1" applyBorder="1" applyProtection="1" quotePrefix="1">
      <protection hidden="1" locked="0"/>
    </xf>
    <xf numFmtId="0" fontId="0" fillId="0" borderId="21" xfId="0" applyBorder="1" applyAlignment="1" applyProtection="1">
      <alignment horizontal="center"/>
      <protection hidden="1" locked="0"/>
    </xf>
    <xf numFmtId="0" fontId="0" fillId="0" borderId="11" xfId="0" applyBorder="1" applyAlignment="1" applyProtection="1">
      <alignment horizontal="center"/>
      <protection hidden="1" locked="0"/>
    </xf>
    <xf numFmtId="0" fontId="0" fillId="0" borderId="17" xfId="0" applyBorder="1" applyAlignment="1" applyProtection="1">
      <alignment horizontal="center"/>
      <protection hidden="1" locked="0"/>
    </xf>
    <xf numFmtId="0" fontId="0" fillId="0" borderId="16" xfId="0" applyBorder="1" applyAlignment="1" applyProtection="1">
      <alignment horizontal="center"/>
      <protection hidden="1" locked="0"/>
    </xf>
    <xf numFmtId="0" fontId="28" fillId="0" borderId="21" xfId="0" applyFont="1" applyBorder="1" applyAlignment="1" applyProtection="1">
      <alignment horizontal="center"/>
      <protection hidden="1" locked="0"/>
    </xf>
    <xf numFmtId="0" fontId="28" fillId="0" borderId="11" xfId="0" applyFont="1" applyBorder="1" applyAlignment="1" applyProtection="1">
      <alignment horizontal="center"/>
      <protection hidden="1" locked="0"/>
    </xf>
    <xf numFmtId="0" fontId="28" fillId="0" borderId="11" xfId="0" applyFont="1" applyBorder="1" applyAlignment="1" applyProtection="1" quotePrefix="1">
      <alignment horizontal="center"/>
      <protection hidden="1" locked="0"/>
    </xf>
    <xf numFmtId="0" fontId="28" fillId="0" borderId="17" xfId="0" applyFont="1" applyBorder="1" applyAlignment="1" applyProtection="1">
      <alignment horizontal="center"/>
      <protection hidden="1" locked="0"/>
    </xf>
    <xf numFmtId="0" fontId="28" fillId="0" borderId="51" xfId="0" applyFont="1" applyBorder="1" applyAlignment="1" applyProtection="1">
      <alignment horizontal="center"/>
      <protection hidden="1" locked="0"/>
    </xf>
    <xf numFmtId="0" fontId="28" fillId="0" borderId="0" xfId="0" applyFont="1" applyAlignment="1" applyProtection="1" quotePrefix="1">
      <alignment horizontal="center"/>
      <protection hidden="1" locked="0"/>
    </xf>
    <xf numFmtId="0" fontId="28" fillId="0" borderId="0" xfId="0" applyFont="1" applyAlignment="1" applyProtection="1">
      <alignment horizontal="center"/>
      <protection hidden="1" locked="0"/>
    </xf>
    <xf numFmtId="0" fontId="28" fillId="0" borderId="67" xfId="0" applyFont="1" applyBorder="1" applyAlignment="1" applyProtection="1">
      <alignment horizontal="center"/>
      <protection hidden="1" locked="0"/>
    </xf>
    <xf numFmtId="0" fontId="0" fillId="0" borderId="15" xfId="0" applyBorder="1" applyAlignment="1" applyProtection="1">
      <alignment horizontal="center"/>
      <protection hidden="1" locked="0"/>
    </xf>
    <xf numFmtId="0" fontId="0" fillId="0" borderId="8" xfId="0" applyBorder="1" applyAlignment="1" applyProtection="1" quotePrefix="1">
      <alignment horizontal="center"/>
      <protection hidden="1" locked="0"/>
    </xf>
    <xf numFmtId="0" fontId="0" fillId="0" borderId="8" xfId="0" applyBorder="1" applyAlignment="1" applyProtection="1">
      <alignment horizontal="center"/>
      <protection hidden="1" locked="0"/>
    </xf>
    <xf numFmtId="0" fontId="0" fillId="0" borderId="1" xfId="0" applyBorder="1" applyAlignment="1" applyProtection="1">
      <alignment horizontal="center"/>
      <protection hidden="1" locked="0"/>
    </xf>
    <xf numFmtId="0" fontId="0" fillId="0" borderId="51" xfId="0" applyBorder="1" applyAlignment="1" applyProtection="1">
      <alignment horizontal="center"/>
      <protection hidden="1" locked="0"/>
    </xf>
    <xf numFmtId="0" fontId="0" fillId="0" borderId="0" xfId="0" applyAlignment="1" applyProtection="1" quotePrefix="1">
      <alignment horizontal="center"/>
      <protection hidden="1" locked="0"/>
    </xf>
    <xf numFmtId="0" fontId="0" fillId="0" borderId="67" xfId="0" applyBorder="1" applyAlignment="1" applyProtection="1">
      <alignment horizontal="center"/>
      <protection hidden="1" locked="0"/>
    </xf>
    <xf numFmtId="0" fontId="28" fillId="0" borderId="15" xfId="0" applyFont="1" applyBorder="1" applyAlignment="1" applyProtection="1">
      <alignment horizontal="center"/>
      <protection hidden="1" locked="0"/>
    </xf>
    <xf numFmtId="0" fontId="28" fillId="0" borderId="8" xfId="0" applyFont="1" applyBorder="1" applyAlignment="1" applyProtection="1" quotePrefix="1">
      <alignment horizontal="center"/>
      <protection hidden="1" locked="0"/>
    </xf>
    <xf numFmtId="0" fontId="28" fillId="0" borderId="8" xfId="0" applyFont="1" applyBorder="1" applyAlignment="1" applyProtection="1">
      <alignment horizontal="center"/>
      <protection hidden="1" locked="0"/>
    </xf>
    <xf numFmtId="0" fontId="28" fillId="0" borderId="1" xfId="0" applyFont="1" applyBorder="1" applyAlignment="1" applyProtection="1">
      <alignment horizontal="center"/>
      <protection hidden="1" locked="0"/>
    </xf>
    <xf numFmtId="0" fontId="0" fillId="13" borderId="17" xfId="0" applyFill="1" applyBorder="1" applyAlignment="1" applyProtection="1">
      <alignment vertical="center"/>
      <protection hidden="1" locked="0"/>
    </xf>
    <xf numFmtId="0" fontId="0" fillId="13" borderId="16" xfId="0" applyFill="1" applyBorder="1" applyAlignment="1" applyProtection="1">
      <alignment vertical="center"/>
      <protection hidden="1" locked="0"/>
    </xf>
    <xf numFmtId="0" fontId="0" fillId="0" borderId="0" xfId="0" applyAlignment="1">
      <alignment vertical="center"/>
    </xf>
    <xf numFmtId="0" fontId="0" fillId="0" borderId="32" xfId="0" applyBorder="1" applyProtection="1">
      <protection locked="0"/>
    </xf>
    <xf numFmtId="0" fontId="0" fillId="3" borderId="45" xfId="0" applyFill="1" applyBorder="1" applyProtection="1">
      <protection locked="0"/>
    </xf>
    <xf numFmtId="0" fontId="0" fillId="3" borderId="31" xfId="0" applyFill="1" applyBorder="1" applyProtection="1">
      <protection locked="0"/>
    </xf>
    <xf numFmtId="0" fontId="0" fillId="2" borderId="47" xfId="0" applyFill="1" applyBorder="1"/>
    <xf numFmtId="164" fontId="0" fillId="2" borderId="30" xfId="0" applyNumberFormat="1" applyFill="1" applyBorder="1"/>
    <xf numFmtId="0" fontId="0" fillId="7" borderId="47" xfId="0" applyFill="1" applyBorder="1" applyAlignment="1">
      <alignment shrinkToFit="1"/>
    </xf>
    <xf numFmtId="0" fontId="0" fillId="2" borderId="66" xfId="0" applyFill="1" applyBorder="1"/>
    <xf numFmtId="0" fontId="0" fillId="2" borderId="65" xfId="0" applyFill="1" applyBorder="1"/>
    <xf numFmtId="0" fontId="0" fillId="2" borderId="50" xfId="0" applyFill="1" applyBorder="1"/>
    <xf numFmtId="0" fontId="0" fillId="2" borderId="51" xfId="0" applyFill="1" applyBorder="1"/>
    <xf numFmtId="0" fontId="0" fillId="0" borderId="56" xfId="0" applyBorder="1" applyProtection="1">
      <protection locked="0"/>
    </xf>
    <xf numFmtId="0" fontId="0" fillId="0" borderId="66" xfId="0" applyBorder="1" applyProtection="1">
      <protection locked="0"/>
    </xf>
    <xf numFmtId="0" fontId="0" fillId="2" borderId="56" xfId="0" applyFill="1" applyBorder="1"/>
    <xf numFmtId="0" fontId="0" fillId="2" borderId="64" xfId="0" applyFill="1" applyBorder="1"/>
    <xf numFmtId="0" fontId="0" fillId="2" borderId="63" xfId="0" applyFill="1" applyBorder="1"/>
    <xf numFmtId="0" fontId="0" fillId="14" borderId="0" xfId="0" applyFill="1"/>
    <xf numFmtId="1" fontId="28" fillId="10" borderId="37" xfId="0" applyNumberFormat="1" applyFont="1" applyFill="1" applyBorder="1" applyAlignment="1">
      <alignment horizontal="center"/>
    </xf>
    <xf numFmtId="0" fontId="0" fillId="0" borderId="73" xfId="0" applyBorder="1" applyAlignment="1">
      <alignment horizontal="center"/>
    </xf>
    <xf numFmtId="0" fontId="0" fillId="15" borderId="11" xfId="0" applyFill="1" applyBorder="1" applyProtection="1">
      <protection locked="0"/>
    </xf>
    <xf numFmtId="0" fontId="0" fillId="15" borderId="74" xfId="0" applyFill="1" applyBorder="1" applyProtection="1">
      <protection locked="0"/>
    </xf>
    <xf numFmtId="0" fontId="0" fillId="15" borderId="75" xfId="0" applyFill="1" applyBorder="1" applyProtection="1">
      <protection locked="0"/>
    </xf>
    <xf numFmtId="0" fontId="0" fillId="0" borderId="76" xfId="0" applyBorder="1" applyAlignment="1">
      <alignment horizontal="center"/>
    </xf>
    <xf numFmtId="0" fontId="0" fillId="14" borderId="41" xfId="0" applyFill="1" applyBorder="1"/>
    <xf numFmtId="0" fontId="0" fillId="14" borderId="44" xfId="0" applyFill="1" applyBorder="1" applyProtection="1">
      <protection locked="0"/>
    </xf>
    <xf numFmtId="0" fontId="0" fillId="14" borderId="47" xfId="0" applyFill="1" applyBorder="1" applyProtection="1">
      <protection locked="0"/>
    </xf>
    <xf numFmtId="0" fontId="0" fillId="14" borderId="41" xfId="0" applyFill="1" applyBorder="1" applyProtection="1">
      <protection locked="0"/>
    </xf>
    <xf numFmtId="0" fontId="0" fillId="14" borderId="47" xfId="0" applyFill="1" applyBorder="1"/>
    <xf numFmtId="0" fontId="0" fillId="14" borderId="44" xfId="0" applyFill="1" applyBorder="1"/>
    <xf numFmtId="164" fontId="0" fillId="14" borderId="41" xfId="0" applyNumberFormat="1" applyFill="1" applyBorder="1"/>
    <xf numFmtId="1" fontId="0" fillId="14" borderId="41" xfId="0" applyNumberFormat="1" applyFill="1" applyBorder="1"/>
    <xf numFmtId="0" fontId="0" fillId="14" borderId="8" xfId="0" applyFill="1" applyBorder="1"/>
    <xf numFmtId="0" fontId="0" fillId="14" borderId="9" xfId="0" applyFill="1" applyBorder="1" applyProtection="1">
      <protection locked="0"/>
    </xf>
    <xf numFmtId="0" fontId="0" fillId="14" borderId="8" xfId="0" applyFill="1" applyBorder="1" applyProtection="1">
      <protection locked="0"/>
    </xf>
    <xf numFmtId="0" fontId="0" fillId="14" borderId="9" xfId="0" applyFill="1" applyBorder="1"/>
    <xf numFmtId="164" fontId="0" fillId="14" borderId="8" xfId="0" applyNumberFormat="1" applyFill="1" applyBorder="1"/>
    <xf numFmtId="0" fontId="0" fillId="14" borderId="10" xfId="0" applyFill="1" applyBorder="1"/>
    <xf numFmtId="1" fontId="0" fillId="14" borderId="8" xfId="0" applyNumberFormat="1" applyFill="1" applyBorder="1"/>
    <xf numFmtId="0" fontId="0" fillId="14" borderId="10" xfId="0" applyFont="1" applyFill="1" applyBorder="1"/>
    <xf numFmtId="0" fontId="0" fillId="14" borderId="36" xfId="0" applyFill="1" applyBorder="1" applyAlignment="1">
      <alignment shrinkToFit="1"/>
    </xf>
    <xf numFmtId="0" fontId="0" fillId="14" borderId="36" xfId="0" applyFill="1" applyBorder="1"/>
    <xf numFmtId="0" fontId="0" fillId="14" borderId="33" xfId="0" applyFill="1" applyBorder="1"/>
    <xf numFmtId="0" fontId="0" fillId="14" borderId="40" xfId="0" applyFill="1" applyBorder="1" applyAlignment="1">
      <alignment shrinkToFit="1"/>
    </xf>
    <xf numFmtId="0" fontId="0" fillId="14" borderId="50" xfId="0" applyFill="1" applyBorder="1"/>
    <xf numFmtId="0" fontId="0" fillId="14" borderId="1" xfId="0" applyFill="1" applyBorder="1"/>
    <xf numFmtId="164" fontId="0" fillId="14" borderId="51" xfId="0" applyNumberFormat="1" applyFill="1" applyBorder="1"/>
    <xf numFmtId="0" fontId="0" fillId="7" borderId="46" xfId="0" applyFill="1" applyBorder="1" applyAlignment="1">
      <alignment shrinkToFit="1"/>
    </xf>
    <xf numFmtId="0" fontId="0" fillId="7" borderId="49" xfId="0" applyFont="1" applyFill="1" applyBorder="1" applyAlignment="1">
      <alignment shrinkToFit="1"/>
    </xf>
    <xf numFmtId="0" fontId="0" fillId="14" borderId="48" xfId="0" applyFill="1" applyBorder="1" applyAlignment="1">
      <alignment shrinkToFit="1"/>
    </xf>
    <xf numFmtId="0" fontId="0" fillId="14" borderId="37" xfId="0" applyFill="1" applyBorder="1" applyAlignment="1">
      <alignment shrinkToFit="1"/>
    </xf>
    <xf numFmtId="0" fontId="0" fillId="15" borderId="77" xfId="0" applyFill="1" applyBorder="1" applyProtection="1">
      <protection locked="0"/>
    </xf>
    <xf numFmtId="0" fontId="28" fillId="0" borderId="8" xfId="0" applyFont="1" applyBorder="1" applyAlignment="1">
      <alignment horizontal="center"/>
    </xf>
    <xf numFmtId="0" fontId="0" fillId="15" borderId="78" xfId="0" applyFill="1" applyBorder="1" applyProtection="1">
      <protection locked="0"/>
    </xf>
    <xf numFmtId="0" fontId="0" fillId="2" borderId="60" xfId="0" applyFill="1" applyBorder="1"/>
    <xf numFmtId="0" fontId="0" fillId="7" borderId="55" xfId="0" applyFill="1" applyBorder="1" applyAlignment="1">
      <alignment horizontal="center"/>
    </xf>
    <xf numFmtId="0" fontId="0" fillId="7" borderId="79" xfId="0" applyFill="1" applyBorder="1" applyAlignment="1">
      <alignment horizontal="center"/>
    </xf>
    <xf numFmtId="0" fontId="7" fillId="7" borderId="2" xfId="0" applyFont="1" applyFill="1" applyBorder="1" applyAlignment="1">
      <alignment horizontal="centerContinuous"/>
    </xf>
    <xf numFmtId="0" fontId="7" fillId="7" borderId="3" xfId="0" applyFont="1" applyFill="1" applyBorder="1" applyAlignment="1">
      <alignment horizontal="centerContinuous"/>
    </xf>
    <xf numFmtId="0" fontId="7" fillId="7" borderId="4" xfId="0" applyFont="1" applyFill="1" applyBorder="1" applyAlignment="1">
      <alignment horizontal="centerContinuous"/>
    </xf>
    <xf numFmtId="0" fontId="0" fillId="7" borderId="3" xfId="0" applyFill="1" applyBorder="1"/>
    <xf numFmtId="0" fontId="7" fillId="7" borderId="5" xfId="0" applyFont="1" applyFill="1" applyBorder="1" applyAlignment="1">
      <alignment horizontal="centerContinuous"/>
    </xf>
    <xf numFmtId="0" fontId="7" fillId="7" borderId="0" xfId="0" applyFont="1" applyFill="1" applyAlignment="1">
      <alignment horizontal="centerContinuous"/>
    </xf>
    <xf numFmtId="0" fontId="7" fillId="7" borderId="7" xfId="0" applyFont="1" applyFill="1" applyBorder="1" applyAlignment="1">
      <alignment horizontal="centerContinuous"/>
    </xf>
    <xf numFmtId="0" fontId="7" fillId="7" borderId="8" xfId="0" applyFont="1" applyFill="1" applyBorder="1" applyAlignment="1">
      <alignment horizontal="centerContinuous"/>
    </xf>
    <xf numFmtId="0" fontId="7" fillId="7" borderId="9" xfId="0" applyFont="1" applyFill="1" applyBorder="1" applyAlignment="1">
      <alignment horizontal="centerContinuous"/>
    </xf>
    <xf numFmtId="0" fontId="0" fillId="7" borderId="56" xfId="0" applyFill="1" applyBorder="1" applyAlignment="1">
      <alignment horizontal="center"/>
    </xf>
    <xf numFmtId="0" fontId="0" fillId="7" borderId="65" xfId="0" applyFill="1" applyBorder="1" applyAlignment="1">
      <alignment horizontal="center"/>
    </xf>
    <xf numFmtId="0" fontId="7" fillId="7" borderId="10" xfId="0" applyFont="1" applyFill="1" applyBorder="1" applyAlignment="1">
      <alignment horizontal="centerContinuous"/>
    </xf>
    <xf numFmtId="0" fontId="0" fillId="7" borderId="36" xfId="0" applyFill="1" applyBorder="1"/>
    <xf numFmtId="0" fontId="6" fillId="7" borderId="9" xfId="0" applyFont="1" applyFill="1" applyBorder="1" applyAlignment="1">
      <alignment horizontal="centerContinuous"/>
    </xf>
    <xf numFmtId="0" fontId="0" fillId="7" borderId="22" xfId="0" applyFont="1" applyFill="1" applyBorder="1"/>
    <xf numFmtId="0" fontId="0" fillId="7" borderId="16" xfId="0" applyFont="1" applyFill="1" applyBorder="1"/>
    <xf numFmtId="0" fontId="0" fillId="7" borderId="8" xfId="0" applyFont="1" applyFill="1" applyBorder="1"/>
    <xf numFmtId="0" fontId="3" fillId="7" borderId="8" xfId="0" applyFont="1" applyFill="1" applyBorder="1"/>
    <xf numFmtId="0" fontId="7" fillId="7" borderId="40" xfId="0" applyFont="1" applyFill="1" applyBorder="1"/>
    <xf numFmtId="0" fontId="7" fillId="7" borderId="22" xfId="0" applyFont="1" applyFill="1" applyBorder="1" applyAlignment="1">
      <alignment horizontal="centerContinuous"/>
    </xf>
    <xf numFmtId="0" fontId="0" fillId="7" borderId="12" xfId="0" applyFill="1" applyBorder="1" applyAlignment="1">
      <alignment horizontal="centerContinuous"/>
    </xf>
    <xf numFmtId="0" fontId="7" fillId="7" borderId="11" xfId="0" applyFont="1" applyFill="1" applyBorder="1" applyAlignment="1">
      <alignment horizontal="centerContinuous"/>
    </xf>
    <xf numFmtId="0" fontId="7" fillId="7" borderId="12" xfId="0" applyFont="1" applyFill="1" applyBorder="1" applyAlignment="1">
      <alignment horizontal="centerContinuous"/>
    </xf>
    <xf numFmtId="0" fontId="7" fillId="7" borderId="22" xfId="0" applyFont="1" applyFill="1" applyBorder="1" applyAlignment="1">
      <alignment horizontal="centerContinuous" wrapText="1"/>
    </xf>
    <xf numFmtId="0" fontId="10" fillId="7" borderId="12" xfId="0" applyFont="1" applyFill="1" applyBorder="1" applyAlignment="1">
      <alignment horizontal="centerContinuous" wrapText="1"/>
    </xf>
    <xf numFmtId="0" fontId="7" fillId="7" borderId="1" xfId="0" applyFont="1" applyFill="1" applyBorder="1" applyAlignment="1">
      <alignment horizontal="centerContinuous"/>
    </xf>
    <xf numFmtId="0" fontId="0" fillId="7" borderId="13" xfId="0" applyFill="1" applyBorder="1" applyAlignment="1">
      <alignment horizontal="center" textRotation="90" wrapText="1"/>
    </xf>
    <xf numFmtId="0" fontId="0" fillId="7" borderId="14" xfId="0" applyFill="1" applyBorder="1" applyAlignment="1">
      <alignment horizontal="center" textRotation="90" wrapText="1"/>
    </xf>
    <xf numFmtId="0" fontId="0" fillId="0" borderId="15" xfId="0" applyFont="1" applyBorder="1" applyAlignment="1">
      <alignment horizontal="center" textRotation="90" wrapText="1"/>
    </xf>
    <xf numFmtId="0" fontId="0" fillId="0" borderId="16" xfId="0" applyBorder="1" applyAlignment="1">
      <alignment horizontal="center" textRotation="90"/>
    </xf>
    <xf numFmtId="0" fontId="0" fillId="0" borderId="17" xfId="0" applyBorder="1" applyAlignment="1">
      <alignment horizontal="center" vertical="top" textRotation="90" wrapText="1"/>
    </xf>
    <xf numFmtId="0" fontId="0" fillId="0" borderId="18" xfId="0" applyBorder="1" applyAlignment="1">
      <alignment horizontal="center" textRotation="90" wrapText="1"/>
    </xf>
    <xf numFmtId="0" fontId="0" fillId="0" borderId="17" xfId="0" applyBorder="1" applyAlignment="1">
      <alignment horizontal="center" textRotation="90" wrapText="1"/>
    </xf>
    <xf numFmtId="0" fontId="0" fillId="0" borderId="14" xfId="0" applyBorder="1" applyAlignment="1">
      <alignment horizontal="center" textRotation="90" wrapText="1"/>
    </xf>
    <xf numFmtId="0" fontId="0" fillId="0" borderId="20" xfId="0" applyBorder="1" applyAlignment="1">
      <alignment horizontal="center" textRotation="90" wrapText="1"/>
    </xf>
    <xf numFmtId="0" fontId="0" fillId="7" borderId="10" xfId="0" applyFill="1" applyBorder="1" applyAlignment="1">
      <alignment horizontal="center" textRotation="90" wrapText="1"/>
    </xf>
    <xf numFmtId="0" fontId="8" fillId="0" borderId="18" xfId="0" applyFont="1" applyBorder="1" applyAlignment="1">
      <alignment horizontal="center" textRotation="90" wrapText="1"/>
    </xf>
    <xf numFmtId="0" fontId="8" fillId="0" borderId="17" xfId="0" applyFont="1" applyBorder="1" applyAlignment="1">
      <alignment horizontal="center" textRotation="90" wrapText="1"/>
    </xf>
    <xf numFmtId="0" fontId="0" fillId="0" borderId="13" xfId="0" applyBorder="1" applyAlignment="1">
      <alignment horizontal="center" textRotation="90" wrapText="1"/>
    </xf>
    <xf numFmtId="0" fontId="0" fillId="0" borderId="15" xfId="0" applyBorder="1" applyAlignment="1">
      <alignment horizontal="center" textRotation="90" wrapText="1"/>
    </xf>
    <xf numFmtId="0" fontId="0" fillId="7" borderId="37" xfId="0" applyFill="1" applyBorder="1" applyAlignment="1">
      <alignment textRotation="90" wrapText="1"/>
    </xf>
    <xf numFmtId="0" fontId="0" fillId="0" borderId="19" xfId="0" applyBorder="1" applyAlignment="1">
      <alignment horizontal="center" textRotation="90" wrapText="1"/>
    </xf>
    <xf numFmtId="0" fontId="0" fillId="0" borderId="16" xfId="0" applyFont="1" applyBorder="1" applyAlignment="1">
      <alignment horizontal="center" textRotation="90" wrapText="1"/>
    </xf>
    <xf numFmtId="0" fontId="0" fillId="0" borderId="17" xfId="0" applyFont="1" applyBorder="1" applyAlignment="1">
      <alignment horizontal="center" textRotation="90" wrapText="1"/>
    </xf>
    <xf numFmtId="0" fontId="0" fillId="0" borderId="21" xfId="0" applyBorder="1" applyAlignment="1">
      <alignment horizontal="center" textRotation="90" wrapText="1"/>
    </xf>
    <xf numFmtId="0" fontId="0" fillId="7" borderId="2" xfId="0" applyFill="1" applyBorder="1" applyAlignment="1">
      <alignment horizontal="centerContinuous"/>
    </xf>
    <xf numFmtId="0" fontId="7" fillId="7" borderId="6" xfId="0" applyFont="1" applyFill="1" applyBorder="1" applyAlignment="1">
      <alignment horizontal="centerContinuous"/>
    </xf>
    <xf numFmtId="0" fontId="0" fillId="0" borderId="0" xfId="0" applyFont="1" applyAlignment="1">
      <alignment vertical="top"/>
    </xf>
    <xf numFmtId="0" fontId="0" fillId="2" borderId="80" xfId="0" applyFont="1" applyFill="1" applyBorder="1"/>
    <xf numFmtId="0" fontId="0" fillId="3" borderId="0" xfId="0" applyFill="1"/>
    <xf numFmtId="0" fontId="0" fillId="2" borderId="80" xfId="0" applyFill="1" applyBorder="1"/>
    <xf numFmtId="164" fontId="0" fillId="2" borderId="32" xfId="0" applyNumberFormat="1" applyFill="1" applyBorder="1"/>
    <xf numFmtId="0" fontId="0" fillId="2" borderId="12" xfId="0" applyFill="1" applyBorder="1"/>
    <xf numFmtId="164" fontId="0" fillId="2" borderId="21" xfId="0" applyNumberFormat="1" applyFill="1" applyBorder="1"/>
    <xf numFmtId="0" fontId="0" fillId="2" borderId="42" xfId="0" applyFill="1" applyBorder="1"/>
    <xf numFmtId="0" fontId="0" fillId="0" borderId="1" xfId="0" applyBorder="1" applyAlignment="1">
      <alignment horizontal="center" textRotation="90" wrapText="1"/>
    </xf>
    <xf numFmtId="0" fontId="0" fillId="9" borderId="1" xfId="0" applyFill="1" applyBorder="1" applyAlignment="1">
      <alignment horizontal="center" textRotation="90" wrapText="1"/>
    </xf>
    <xf numFmtId="0" fontId="0" fillId="14" borderId="1" xfId="0" applyFill="1" applyBorder="1" applyAlignment="1">
      <alignment horizontal="center" textRotation="90" wrapText="1"/>
    </xf>
    <xf numFmtId="0" fontId="0" fillId="14" borderId="16" xfId="0" applyFill="1" applyBorder="1"/>
    <xf numFmtId="0" fontId="0" fillId="2" borderId="27" xfId="0" applyFill="1" applyBorder="1"/>
    <xf numFmtId="0" fontId="0" fillId="14" borderId="45" xfId="0" applyFill="1" applyBorder="1"/>
    <xf numFmtId="0" fontId="0" fillId="14" borderId="13" xfId="0" applyFill="1" applyBorder="1"/>
    <xf numFmtId="0" fontId="7" fillId="7" borderId="3" xfId="0" applyFont="1" applyFill="1" applyBorder="1" applyAlignment="1">
      <alignment horizontal="center"/>
    </xf>
    <xf numFmtId="0" fontId="7" fillId="7" borderId="10" xfId="0" applyFont="1" applyFill="1" applyBorder="1" applyAlignment="1">
      <alignment horizontal="center"/>
    </xf>
    <xf numFmtId="0" fontId="0" fillId="14" borderId="13" xfId="0" applyFill="1" applyBorder="1" applyAlignment="1">
      <alignment horizontal="center" textRotation="90" wrapText="1"/>
    </xf>
    <xf numFmtId="0" fontId="0" fillId="14" borderId="18" xfId="0" applyFill="1" applyBorder="1"/>
    <xf numFmtId="0" fontId="0" fillId="14" borderId="16" xfId="0" applyFill="1" applyBorder="1" applyAlignment="1" applyProtection="1">
      <alignment horizontal="center" textRotation="90" wrapText="1"/>
      <protection locked="0"/>
    </xf>
    <xf numFmtId="0" fontId="0" fillId="14" borderId="34" xfId="0" applyFill="1" applyBorder="1"/>
    <xf numFmtId="0" fontId="0" fillId="14" borderId="18" xfId="0" applyFill="1" applyBorder="1" applyAlignment="1">
      <alignment horizontal="center" textRotation="90" wrapText="1"/>
    </xf>
    <xf numFmtId="0" fontId="7" fillId="14" borderId="55" xfId="0" applyFont="1" applyFill="1" applyBorder="1" applyAlignment="1">
      <alignment horizontal="centerContinuous"/>
    </xf>
    <xf numFmtId="0" fontId="7" fillId="14" borderId="13" xfId="0" applyFont="1" applyFill="1" applyBorder="1" applyAlignment="1">
      <alignment horizontal="centerContinuous"/>
    </xf>
    <xf numFmtId="0" fontId="0" fillId="14" borderId="81" xfId="0" applyFill="1" applyBorder="1"/>
    <xf numFmtId="0" fontId="0" fillId="14" borderId="25" xfId="0" applyFill="1" applyBorder="1"/>
    <xf numFmtId="0" fontId="7" fillId="14" borderId="1" xfId="0" applyFont="1" applyFill="1" applyBorder="1" applyAlignment="1">
      <alignment horizontal="centerContinuous"/>
    </xf>
    <xf numFmtId="0" fontId="0" fillId="9" borderId="67" xfId="0" applyFill="1" applyBorder="1"/>
    <xf numFmtId="0" fontId="0" fillId="9" borderId="68" xfId="0" applyFill="1" applyBorder="1"/>
    <xf numFmtId="164" fontId="0" fillId="16" borderId="45" xfId="0" applyNumberFormat="1" applyFill="1" applyBorder="1"/>
    <xf numFmtId="164" fontId="0" fillId="16" borderId="56" xfId="0" applyNumberFormat="1" applyFill="1" applyBorder="1"/>
    <xf numFmtId="49" fontId="0" fillId="0" borderId="21" xfId="0" applyNumberFormat="1" applyBorder="1" applyAlignment="1" applyProtection="1">
      <alignment vertical="center"/>
      <protection locked="0"/>
    </xf>
    <xf numFmtId="164" fontId="0" fillId="2" borderId="80" xfId="0" applyNumberFormat="1" applyFill="1" applyBorder="1"/>
    <xf numFmtId="0" fontId="0" fillId="3" borderId="82" xfId="0" applyFill="1" applyBorder="1"/>
    <xf numFmtId="0" fontId="0" fillId="2" borderId="83" xfId="0" applyFill="1" applyBorder="1"/>
    <xf numFmtId="0" fontId="0" fillId="2" borderId="84" xfId="0" applyFont="1" applyFill="1" applyBorder="1"/>
    <xf numFmtId="0" fontId="0" fillId="2" borderId="84" xfId="0" applyFill="1" applyBorder="1"/>
    <xf numFmtId="0" fontId="0" fillId="2" borderId="85" xfId="0" applyFill="1" applyBorder="1"/>
    <xf numFmtId="0" fontId="0" fillId="14" borderId="86" xfId="0" applyFill="1" applyBorder="1"/>
    <xf numFmtId="0" fontId="0" fillId="14" borderId="30" xfId="0" applyFont="1" applyFill="1" applyBorder="1"/>
    <xf numFmtId="0" fontId="0" fillId="14" borderId="87" xfId="0" applyFill="1" applyBorder="1"/>
    <xf numFmtId="0" fontId="0" fillId="14" borderId="86" xfId="0" applyFont="1" applyFill="1" applyBorder="1"/>
    <xf numFmtId="0" fontId="0" fillId="14" borderId="30" xfId="0" applyFill="1" applyBorder="1"/>
    <xf numFmtId="0" fontId="0" fillId="14" borderId="14" xfId="0" applyFill="1" applyBorder="1"/>
    <xf numFmtId="0" fontId="0" fillId="14" borderId="17" xfId="0" applyFill="1" applyBorder="1"/>
    <xf numFmtId="0" fontId="0" fillId="14" borderId="19" xfId="0" applyFill="1" applyBorder="1"/>
    <xf numFmtId="0" fontId="0" fillId="14" borderId="31" xfId="0" applyFill="1" applyBorder="1"/>
    <xf numFmtId="0" fontId="0" fillId="14" borderId="71" xfId="0" applyFill="1" applyBorder="1"/>
    <xf numFmtId="0" fontId="0" fillId="14" borderId="57" xfId="0" applyFill="1" applyBorder="1"/>
    <xf numFmtId="0" fontId="0" fillId="2" borderId="88" xfId="0" applyFill="1" applyBorder="1"/>
    <xf numFmtId="0" fontId="0" fillId="14" borderId="89" xfId="0" applyFill="1" applyBorder="1"/>
    <xf numFmtId="0" fontId="0" fillId="2" borderId="90" xfId="0" applyFill="1" applyBorder="1"/>
    <xf numFmtId="0" fontId="0" fillId="3" borderId="9" xfId="0" applyFill="1" applyBorder="1"/>
    <xf numFmtId="0" fontId="0" fillId="0" borderId="0" xfId="0" applyAlignment="1">
      <alignment horizontal="left" vertical="top" wrapText="1"/>
    </xf>
    <xf numFmtId="0" fontId="0" fillId="0" borderId="0" xfId="0" applyAlignment="1">
      <alignment vertical="top" wrapText="1"/>
    </xf>
    <xf numFmtId="0" fontId="7" fillId="0" borderId="0" xfId="0" applyFont="1" applyAlignment="1">
      <alignment vertical="top"/>
    </xf>
    <xf numFmtId="0" fontId="0" fillId="0" borderId="4" xfId="0" applyBorder="1"/>
    <xf numFmtId="0" fontId="0" fillId="0" borderId="33" xfId="0" applyFont="1" applyBorder="1" applyAlignment="1">
      <alignment vertical="top"/>
    </xf>
    <xf numFmtId="0" fontId="0" fillId="0" borderId="33" xfId="0" applyBorder="1" applyAlignment="1">
      <alignment vertical="top"/>
    </xf>
    <xf numFmtId="0" fontId="20" fillId="0" borderId="0" xfId="0" applyFont="1" applyAlignment="1">
      <alignment horizontal="center"/>
    </xf>
    <xf numFmtId="0" fontId="21" fillId="0" borderId="0" xfId="0" applyFont="1" applyAlignment="1">
      <alignment horizontal="center"/>
    </xf>
    <xf numFmtId="0" fontId="21" fillId="0" borderId="0" xfId="0" applyFont="1"/>
    <xf numFmtId="0" fontId="20" fillId="0" borderId="0" xfId="0" applyFont="1"/>
    <xf numFmtId="0" fontId="0" fillId="14" borderId="13" xfId="0" applyFill="1" applyBorder="1" applyProtection="1">
      <protection locked="0"/>
    </xf>
    <xf numFmtId="0" fontId="0" fillId="14" borderId="56" xfId="0" applyFill="1" applyBorder="1" applyProtection="1">
      <protection locked="0"/>
    </xf>
    <xf numFmtId="0" fontId="0" fillId="14" borderId="81" xfId="0" applyFill="1" applyBorder="1" applyProtection="1">
      <protection locked="0"/>
    </xf>
    <xf numFmtId="0" fontId="0" fillId="14" borderId="25" xfId="0" applyFill="1" applyBorder="1" applyProtection="1">
      <protection locked="0"/>
    </xf>
    <xf numFmtId="0" fontId="0" fillId="14" borderId="18" xfId="0" applyFill="1" applyBorder="1" applyProtection="1">
      <protection locked="0"/>
    </xf>
    <xf numFmtId="0" fontId="0" fillId="0" borderId="17" xfId="0" applyBorder="1" applyAlignment="1">
      <alignment horizontal="left" textRotation="90" wrapText="1"/>
    </xf>
    <xf numFmtId="0" fontId="0" fillId="0" borderId="40" xfId="0" applyBorder="1"/>
    <xf numFmtId="0" fontId="1" fillId="0" borderId="36" xfId="0" applyFont="1" applyBorder="1"/>
    <xf numFmtId="0" fontId="0" fillId="0" borderId="36" xfId="0" applyBorder="1" applyAlignment="1">
      <alignment horizontal="left" vertical="top" wrapText="1"/>
    </xf>
    <xf numFmtId="0" fontId="0" fillId="0" borderId="36" xfId="0" applyBorder="1" applyAlignment="1">
      <alignment vertical="top" wrapText="1"/>
    </xf>
    <xf numFmtId="0" fontId="0" fillId="0" borderId="36" xfId="0" applyFont="1" applyBorder="1"/>
    <xf numFmtId="0" fontId="0" fillId="0" borderId="36" xfId="0" applyFont="1" applyBorder="1" applyAlignment="1">
      <alignment vertical="top"/>
    </xf>
    <xf numFmtId="0" fontId="0" fillId="0" borderId="36" xfId="0" applyBorder="1" applyAlignment="1">
      <alignment vertical="top"/>
    </xf>
    <xf numFmtId="0" fontId="0" fillId="7" borderId="19" xfId="0" applyFill="1" applyBorder="1" applyAlignment="1" applyProtection="1">
      <alignment vertical="top"/>
      <protection locked="0"/>
    </xf>
    <xf numFmtId="49" fontId="0" fillId="0" borderId="23" xfId="0" applyNumberFormat="1" applyFont="1" applyBorder="1" applyAlignment="1">
      <alignment vertical="center"/>
    </xf>
    <xf numFmtId="0" fontId="0" fillId="7" borderId="15" xfId="0" applyFill="1" applyBorder="1" applyAlignment="1" quotePrefix="1">
      <alignment horizontal="right" vertical="center"/>
    </xf>
    <xf numFmtId="49" fontId="0" fillId="0" borderId="26" xfId="0" applyNumberFormat="1" applyFont="1" applyBorder="1" applyAlignment="1">
      <alignment vertical="center"/>
    </xf>
    <xf numFmtId="0" fontId="7" fillId="0" borderId="61" xfId="0" applyFont="1" applyBorder="1" applyAlignment="1">
      <alignment horizontal="centerContinuous" wrapText="1"/>
    </xf>
    <xf numFmtId="0" fontId="10" fillId="0" borderId="91" xfId="0" applyFont="1" applyBorder="1" applyAlignment="1">
      <alignment horizontal="centerContinuous" wrapText="1"/>
    </xf>
    <xf numFmtId="0" fontId="0" fillId="0" borderId="92" xfId="0" applyFont="1" applyBorder="1" applyAlignment="1">
      <alignment horizontal="center" textRotation="90" wrapText="1"/>
    </xf>
    <xf numFmtId="0" fontId="0" fillId="0" borderId="93" xfId="0" applyBorder="1" applyAlignment="1">
      <alignment textRotation="90" wrapText="1"/>
    </xf>
    <xf numFmtId="0" fontId="0" fillId="0" borderId="94" xfId="0" applyBorder="1" applyAlignment="1">
      <alignment horizontal="center" textRotation="90" wrapText="1"/>
    </xf>
    <xf numFmtId="0" fontId="3" fillId="7" borderId="2" xfId="0" applyFont="1" applyFill="1" applyBorder="1" applyAlignment="1">
      <alignment vertical="top"/>
    </xf>
    <xf numFmtId="0" fontId="3" fillId="7" borderId="4" xfId="0" applyFont="1" applyFill="1" applyBorder="1" applyAlignment="1">
      <alignment vertical="top"/>
    </xf>
    <xf numFmtId="0" fontId="9" fillId="7" borderId="8" xfId="0" applyFont="1" applyFill="1" applyBorder="1" applyAlignment="1">
      <alignment vertical="top"/>
    </xf>
    <xf numFmtId="0" fontId="7" fillId="7" borderId="42" xfId="0" applyFont="1" applyFill="1" applyBorder="1"/>
    <xf numFmtId="0" fontId="0" fillId="7" borderId="35" xfId="0" applyFill="1" applyBorder="1" applyAlignment="1">
      <alignment vertical="top"/>
    </xf>
    <xf numFmtId="0" fontId="0" fillId="0" borderId="91" xfId="0" applyBorder="1" applyAlignment="1">
      <alignment horizontal="center" textRotation="90" wrapText="1"/>
    </xf>
    <xf numFmtId="0" fontId="0" fillId="0" borderId="17" xfId="0" applyFont="1" applyBorder="1" applyProtection="1">
      <protection locked="0"/>
    </xf>
    <xf numFmtId="0" fontId="0" fillId="0" borderId="19" xfId="0" applyFont="1" applyBorder="1" applyProtection="1">
      <protection locked="0"/>
    </xf>
    <xf numFmtId="0" fontId="0" fillId="7" borderId="40" xfId="0" applyFill="1" applyBorder="1"/>
    <xf numFmtId="0" fontId="0" fillId="0" borderId="23" xfId="0" applyFont="1" applyBorder="1" applyProtection="1">
      <protection locked="0"/>
    </xf>
    <xf numFmtId="0" fontId="0" fillId="0" borderId="26" xfId="0" applyFont="1" applyBorder="1" applyProtection="1">
      <protection locked="0"/>
    </xf>
    <xf numFmtId="0" fontId="0" fillId="7" borderId="72" xfId="0" applyFill="1" applyBorder="1"/>
    <xf numFmtId="0" fontId="0" fillId="0" borderId="20" xfId="0" applyFont="1" applyBorder="1" applyProtection="1">
      <protection locked="0"/>
    </xf>
    <xf numFmtId="0" fontId="0" fillId="0" borderId="14" xfId="0" applyFont="1" applyBorder="1" applyProtection="1">
      <protection locked="0"/>
    </xf>
    <xf numFmtId="0" fontId="0" fillId="0" borderId="27" xfId="0" applyFont="1" applyBorder="1" applyProtection="1">
      <protection locked="0"/>
    </xf>
    <xf numFmtId="0" fontId="0" fillId="0" borderId="43" xfId="0" applyFont="1" applyBorder="1" applyProtection="1">
      <protection locked="0"/>
    </xf>
    <xf numFmtId="0" fontId="0" fillId="0" borderId="12" xfId="0" applyFont="1" applyBorder="1" applyProtection="1">
      <protection locked="0"/>
    </xf>
    <xf numFmtId="0" fontId="0" fillId="0" borderId="35" xfId="0" applyFont="1" applyBorder="1" applyProtection="1">
      <protection locked="0"/>
    </xf>
    <xf numFmtId="0" fontId="0" fillId="2" borderId="59" xfId="0" applyFill="1" applyBorder="1"/>
    <xf numFmtId="0" fontId="0" fillId="2" borderId="9" xfId="0" applyFont="1" applyFill="1" applyBorder="1"/>
    <xf numFmtId="0" fontId="0" fillId="2" borderId="50" xfId="0" applyFont="1" applyFill="1" applyBorder="1"/>
    <xf numFmtId="0" fontId="0" fillId="2" borderId="30" xfId="0" applyFont="1" applyFill="1" applyBorder="1"/>
    <xf numFmtId="0" fontId="0" fillId="2" borderId="44" xfId="0" applyFont="1" applyFill="1" applyBorder="1"/>
    <xf numFmtId="0" fontId="0" fillId="7" borderId="48" xfId="0" applyFill="1" applyBorder="1"/>
    <xf numFmtId="0" fontId="0" fillId="14" borderId="27" xfId="0" applyFill="1" applyBorder="1"/>
    <xf numFmtId="0" fontId="0" fillId="14" borderId="31" xfId="0" applyFont="1" applyFill="1" applyBorder="1"/>
    <xf numFmtId="0" fontId="0" fillId="14" borderId="48" xfId="0" applyFill="1" applyBorder="1"/>
    <xf numFmtId="0" fontId="0" fillId="14" borderId="2" xfId="0" applyFill="1" applyBorder="1"/>
    <xf numFmtId="0" fontId="0" fillId="14" borderId="4" xfId="0" applyFill="1" applyBorder="1"/>
    <xf numFmtId="0" fontId="0" fillId="14" borderId="42" xfId="0" applyFill="1" applyBorder="1"/>
    <xf numFmtId="0" fontId="0" fillId="14" borderId="53" xfId="0" applyFill="1" applyBorder="1"/>
    <xf numFmtId="0" fontId="0" fillId="2" borderId="68" xfId="0" applyFill="1" applyBorder="1"/>
    <xf numFmtId="0" fontId="0" fillId="9" borderId="37" xfId="0" applyFill="1" applyBorder="1" applyAlignment="1">
      <alignment textRotation="90" wrapText="1"/>
    </xf>
    <xf numFmtId="0" fontId="0" fillId="0" borderId="34" xfId="0" applyBorder="1" applyProtection="1">
      <protection locked="0"/>
    </xf>
    <xf numFmtId="0" fontId="0" fillId="14" borderId="37" xfId="0" applyFill="1" applyBorder="1"/>
    <xf numFmtId="0" fontId="0" fillId="14" borderId="52" xfId="0" applyFill="1" applyBorder="1"/>
    <xf numFmtId="0" fontId="8" fillId="7" borderId="52" xfId="0" applyFont="1" applyFill="1" applyBorder="1"/>
    <xf numFmtId="0" fontId="0" fillId="2" borderId="95" xfId="0" applyFill="1" applyBorder="1"/>
    <xf numFmtId="0" fontId="0" fillId="15" borderId="60" xfId="0" applyFill="1" applyBorder="1"/>
    <xf numFmtId="0" fontId="0" fillId="0" borderId="96" xfId="0" applyBorder="1" applyAlignment="1">
      <alignment textRotation="90" wrapText="1"/>
    </xf>
    <xf numFmtId="0" fontId="9" fillId="7" borderId="72" xfId="0" applyFont="1" applyFill="1" applyBorder="1"/>
    <xf numFmtId="0" fontId="0" fillId="0" borderId="60" xfId="0" applyBorder="1" applyProtection="1">
      <protection locked="0"/>
    </xf>
    <xf numFmtId="0" fontId="0" fillId="16" borderId="50" xfId="0" applyFill="1" applyBorder="1" applyProtection="1">
      <protection locked="0"/>
    </xf>
    <xf numFmtId="0" fontId="9" fillId="16" borderId="20" xfId="0" applyFont="1" applyFill="1" applyBorder="1" applyAlignment="1">
      <alignment vertical="center"/>
    </xf>
    <xf numFmtId="0" fontId="0" fillId="16" borderId="17" xfId="0" applyFill="1" applyBorder="1" applyProtection="1">
      <protection locked="0"/>
    </xf>
    <xf numFmtId="0" fontId="0" fillId="16" borderId="16" xfId="0" applyFont="1" applyFill="1" applyBorder="1" applyProtection="1">
      <protection locked="0"/>
    </xf>
    <xf numFmtId="0" fontId="0" fillId="16" borderId="16" xfId="0" applyFill="1" applyBorder="1" applyProtection="1">
      <protection locked="0"/>
    </xf>
    <xf numFmtId="0" fontId="0" fillId="16" borderId="17" xfId="0" applyFont="1" applyFill="1" applyBorder="1" applyProtection="1">
      <protection locked="0"/>
    </xf>
    <xf numFmtId="0" fontId="0" fillId="16" borderId="12" xfId="0" applyFont="1" applyFill="1" applyBorder="1" applyProtection="1">
      <protection locked="0"/>
    </xf>
    <xf numFmtId="0" fontId="0" fillId="16" borderId="65" xfId="0" applyFill="1" applyBorder="1" applyProtection="1">
      <protection locked="0"/>
    </xf>
    <xf numFmtId="0" fontId="0" fillId="16" borderId="67" xfId="0" applyFont="1" applyFill="1" applyBorder="1" applyProtection="1">
      <protection locked="0"/>
    </xf>
    <xf numFmtId="0" fontId="0" fillId="16" borderId="67" xfId="0" applyFill="1" applyBorder="1" applyProtection="1">
      <protection locked="0"/>
    </xf>
    <xf numFmtId="0" fontId="0" fillId="16" borderId="23" xfId="0" applyFill="1" applyBorder="1" applyProtection="1">
      <protection locked="0"/>
    </xf>
    <xf numFmtId="0" fontId="0" fillId="16" borderId="27" xfId="0" applyFont="1" applyFill="1" applyBorder="1" applyProtection="1">
      <protection locked="0"/>
    </xf>
    <xf numFmtId="0" fontId="0" fillId="16" borderId="27" xfId="0" applyFill="1" applyBorder="1" applyProtection="1">
      <protection locked="0"/>
    </xf>
    <xf numFmtId="0" fontId="0" fillId="16" borderId="35" xfId="0" applyFont="1" applyFill="1" applyBorder="1" applyProtection="1">
      <protection locked="0"/>
    </xf>
    <xf numFmtId="0" fontId="0" fillId="16" borderId="38" xfId="0" applyFont="1" applyFill="1" applyBorder="1" applyAlignment="1">
      <alignment vertical="center"/>
    </xf>
    <xf numFmtId="0" fontId="0" fillId="16" borderId="19" xfId="0" applyFont="1" applyFill="1" applyBorder="1" applyAlignment="1">
      <alignment vertical="center"/>
    </xf>
    <xf numFmtId="0" fontId="0" fillId="16" borderId="66" xfId="0" applyFont="1" applyFill="1" applyBorder="1" applyAlignment="1">
      <alignment vertical="center"/>
    </xf>
    <xf numFmtId="0" fontId="0" fillId="16" borderId="25" xfId="0" applyFill="1" applyBorder="1" applyProtection="1">
      <protection locked="0"/>
    </xf>
    <xf numFmtId="0" fontId="0" fillId="2" borderId="97" xfId="0" applyFill="1" applyBorder="1"/>
    <xf numFmtId="0" fontId="0" fillId="2" borderId="62" xfId="0" applyFill="1" applyBorder="1"/>
    <xf numFmtId="0" fontId="8" fillId="7" borderId="49" xfId="0" applyFont="1" applyFill="1" applyBorder="1"/>
    <xf numFmtId="0" fontId="0" fillId="2" borderId="98" xfId="0" applyFill="1" applyBorder="1"/>
    <xf numFmtId="0" fontId="0" fillId="2" borderId="81" xfId="0" applyFill="1" applyBorder="1"/>
    <xf numFmtId="0" fontId="0" fillId="7" borderId="99" xfId="0" applyFill="1" applyBorder="1" applyAlignment="1" applyProtection="1">
      <alignment textRotation="90" wrapText="1"/>
      <protection locked="0"/>
    </xf>
    <xf numFmtId="0" fontId="0" fillId="14" borderId="39" xfId="0" applyFill="1" applyBorder="1"/>
    <xf numFmtId="0" fontId="0" fillId="14" borderId="40" xfId="0" applyFill="1" applyBorder="1"/>
    <xf numFmtId="0" fontId="8" fillId="7" borderId="94" xfId="0" applyFont="1" applyFill="1" applyBorder="1"/>
    <xf numFmtId="0" fontId="0" fillId="15" borderId="20" xfId="0" applyFill="1" applyBorder="1"/>
    <xf numFmtId="0" fontId="0" fillId="15" borderId="66" xfId="0" applyFill="1" applyBorder="1"/>
    <xf numFmtId="0" fontId="0" fillId="15" borderId="26" xfId="0" applyFill="1" applyBorder="1"/>
    <xf numFmtId="0" fontId="0" fillId="15" borderId="19" xfId="0" applyFill="1" applyBorder="1"/>
    <xf numFmtId="0" fontId="0" fillId="15" borderId="31" xfId="0" applyFill="1" applyBorder="1"/>
    <xf numFmtId="0" fontId="0" fillId="7" borderId="99" xfId="0" applyFill="1" applyBorder="1" applyAlignment="1">
      <alignment textRotation="90" wrapText="1"/>
    </xf>
    <xf numFmtId="0" fontId="0" fillId="7" borderId="40" xfId="0" applyFill="1" applyBorder="1" applyAlignment="1">
      <alignment textRotation="90" wrapText="1"/>
    </xf>
    <xf numFmtId="0" fontId="0" fillId="2" borderId="81" xfId="0" applyFont="1" applyFill="1" applyBorder="1"/>
    <xf numFmtId="0" fontId="0" fillId="14" borderId="26" xfId="0" applyFont="1" applyFill="1" applyBorder="1"/>
    <xf numFmtId="0" fontId="0" fillId="2" borderId="59" xfId="0" applyFont="1" applyFill="1" applyBorder="1"/>
    <xf numFmtId="0" fontId="0" fillId="2" borderId="16" xfId="0" applyFont="1" applyFill="1" applyBorder="1"/>
    <xf numFmtId="0" fontId="0" fillId="14" borderId="41" xfId="0" applyFont="1" applyFill="1" applyBorder="1"/>
    <xf numFmtId="0" fontId="0" fillId="2" borderId="45" xfId="0" applyFont="1" applyFill="1" applyBorder="1"/>
    <xf numFmtId="0" fontId="0" fillId="14" borderId="25" xfId="0" applyFont="1" applyFill="1" applyBorder="1"/>
    <xf numFmtId="0" fontId="0" fillId="14" borderId="27" xfId="0" applyFont="1" applyFill="1" applyBorder="1"/>
    <xf numFmtId="0" fontId="0" fillId="2" borderId="100" xfId="0" applyFill="1" applyBorder="1"/>
    <xf numFmtId="0" fontId="0" fillId="2" borderId="101" xfId="0" applyFill="1" applyBorder="1"/>
    <xf numFmtId="0" fontId="0" fillId="14" borderId="23" xfId="0" applyFont="1" applyFill="1" applyBorder="1"/>
    <xf numFmtId="0" fontId="0" fillId="2" borderId="8" xfId="0" applyFont="1" applyFill="1" applyBorder="1"/>
    <xf numFmtId="164" fontId="0" fillId="3" borderId="1" xfId="0" applyNumberFormat="1" applyFill="1" applyBorder="1"/>
    <xf numFmtId="0" fontId="0" fillId="2" borderId="11" xfId="0" applyFill="1" applyBorder="1"/>
    <xf numFmtId="0" fontId="0" fillId="2" borderId="41" xfId="0" applyFill="1" applyBorder="1"/>
    <xf numFmtId="0" fontId="14" fillId="7" borderId="67" xfId="0" applyFont="1" applyFill="1" applyBorder="1" applyAlignment="1">
      <alignment horizontal="center"/>
    </xf>
    <xf numFmtId="0" fontId="14" fillId="7" borderId="51" xfId="0" applyFont="1" applyFill="1" applyBorder="1" applyAlignment="1">
      <alignment horizontal="left"/>
    </xf>
    <xf numFmtId="0" fontId="0" fillId="2" borderId="34" xfId="0" applyFill="1" applyBorder="1"/>
    <xf numFmtId="0" fontId="0" fillId="17" borderId="28" xfId="0" applyFill="1" applyBorder="1"/>
    <xf numFmtId="0" fontId="0" fillId="17" borderId="26" xfId="0" applyFill="1" applyBorder="1"/>
    <xf numFmtId="0" fontId="0" fillId="2" borderId="61" xfId="0" applyFill="1" applyBorder="1"/>
    <xf numFmtId="0" fontId="0" fillId="2" borderId="43" xfId="0" applyFill="1" applyBorder="1"/>
    <xf numFmtId="0" fontId="0" fillId="2" borderId="6" xfId="0" applyFill="1" applyBorder="1"/>
    <xf numFmtId="0" fontId="0" fillId="14" borderId="35" xfId="0" applyFill="1" applyBorder="1"/>
    <xf numFmtId="0" fontId="0" fillId="2" borderId="91" xfId="0" applyFill="1" applyBorder="1"/>
    <xf numFmtId="0" fontId="0" fillId="2" borderId="8" xfId="0" applyFill="1" applyBorder="1"/>
    <xf numFmtId="0" fontId="0" fillId="3" borderId="67" xfId="0" applyFill="1" applyBorder="1"/>
    <xf numFmtId="0" fontId="0" fillId="2" borderId="10" xfId="0" applyFill="1" applyBorder="1"/>
    <xf numFmtId="0" fontId="0" fillId="14" borderId="20" xfId="0" applyFill="1" applyBorder="1"/>
    <xf numFmtId="0" fontId="0" fillId="0" borderId="51" xfId="0" applyBorder="1" applyAlignment="1">
      <alignment horizontal="center"/>
    </xf>
    <xf numFmtId="0" fontId="23" fillId="0" borderId="0" xfId="0" applyFont="1" applyAlignment="1">
      <alignment vertical="center" wrapText="1"/>
    </xf>
    <xf numFmtId="0" fontId="0" fillId="0" borderId="67" xfId="0" applyBorder="1" applyAlignment="1">
      <alignment horizontal="center"/>
    </xf>
    <xf numFmtId="0" fontId="20" fillId="0" borderId="15" xfId="0" applyFont="1" applyBorder="1" applyAlignment="1">
      <alignment horizontal="center"/>
    </xf>
    <xf numFmtId="0" fontId="20" fillId="0" borderId="8" xfId="0" applyFont="1" applyBorder="1" applyAlignment="1">
      <alignment horizontal="center"/>
    </xf>
    <xf numFmtId="0" fontId="20" fillId="0" borderId="1" xfId="0" applyFont="1" applyBorder="1" applyAlignment="1">
      <alignment horizontal="center" wrapText="1"/>
    </xf>
    <xf numFmtId="0" fontId="21" fillId="0" borderId="15" xfId="0" applyFont="1" applyBorder="1" applyAlignment="1">
      <alignment horizontal="center"/>
    </xf>
    <xf numFmtId="0" fontId="21" fillId="0" borderId="8" xfId="0" applyFont="1" applyBorder="1"/>
    <xf numFmtId="0" fontId="21" fillId="0" borderId="1" xfId="0" applyFont="1" applyBorder="1" applyAlignment="1">
      <alignment horizontal="center"/>
    </xf>
    <xf numFmtId="0" fontId="20" fillId="18" borderId="15" xfId="0" applyFont="1" applyFill="1" applyBorder="1" applyAlignment="1">
      <alignment horizontal="center"/>
    </xf>
    <xf numFmtId="0" fontId="20" fillId="18" borderId="8" xfId="0" applyFont="1" applyFill="1" applyBorder="1"/>
    <xf numFmtId="0" fontId="20" fillId="18" borderId="1" xfId="0" applyFont="1" applyFill="1" applyBorder="1" applyAlignment="1">
      <alignment horizontal="center"/>
    </xf>
    <xf numFmtId="0" fontId="0" fillId="17" borderId="51" xfId="0" applyFill="1" applyBorder="1" applyAlignment="1">
      <alignment horizontal="center"/>
    </xf>
    <xf numFmtId="0" fontId="0" fillId="17" borderId="0" xfId="0" applyFill="1"/>
    <xf numFmtId="0" fontId="0" fillId="17" borderId="67" xfId="0" applyFill="1" applyBorder="1" applyAlignment="1">
      <alignment horizontal="center"/>
    </xf>
    <xf numFmtId="0" fontId="23" fillId="0" borderId="0" xfId="0" applyFont="1" applyAlignment="1">
      <alignment wrapText="1"/>
    </xf>
    <xf numFmtId="0" fontId="27" fillId="0" borderId="0" xfId="0" applyFont="1"/>
    <xf numFmtId="164" fontId="0" fillId="3" borderId="102" xfId="0" applyNumberFormat="1" applyFill="1" applyBorder="1"/>
    <xf numFmtId="1" fontId="0" fillId="2" borderId="86" xfId="0" applyNumberFormat="1" applyFill="1" applyBorder="1"/>
    <xf numFmtId="0" fontId="0" fillId="0" borderId="103" xfId="0" applyBorder="1" applyProtection="1">
      <protection locked="0"/>
    </xf>
    <xf numFmtId="0" fontId="0" fillId="2" borderId="104" xfId="0" applyFill="1" applyBorder="1"/>
    <xf numFmtId="0" fontId="0" fillId="2" borderId="86" xfId="0" applyFill="1" applyBorder="1"/>
    <xf numFmtId="0" fontId="0" fillId="14" borderId="82" xfId="0" applyFill="1" applyBorder="1"/>
    <xf numFmtId="1" fontId="0" fillId="2" borderId="80" xfId="0" applyNumberFormat="1" applyFill="1" applyBorder="1"/>
    <xf numFmtId="0" fontId="0" fillId="15" borderId="8" xfId="0" applyFill="1" applyBorder="1"/>
    <xf numFmtId="0" fontId="0" fillId="15" borderId="41" xfId="0" applyFill="1" applyBorder="1"/>
    <xf numFmtId="0" fontId="0" fillId="15" borderId="11" xfId="0" applyFill="1" applyBorder="1"/>
    <xf numFmtId="0" fontId="0" fillId="16" borderId="44" xfId="0" applyFont="1" applyFill="1" applyBorder="1" applyProtection="1">
      <protection locked="0"/>
    </xf>
    <xf numFmtId="0" fontId="0" fillId="2" borderId="44" xfId="0" applyFill="1" applyBorder="1"/>
    <xf numFmtId="0" fontId="0" fillId="15" borderId="42" xfId="0" applyFill="1" applyBorder="1"/>
    <xf numFmtId="0" fontId="0" fillId="15" borderId="38" xfId="0" applyFill="1" applyBorder="1"/>
    <xf numFmtId="0" fontId="0" fillId="19" borderId="13" xfId="0" applyFill="1" applyBorder="1" applyAlignment="1">
      <alignment horizontal="center" wrapText="1"/>
    </xf>
    <xf numFmtId="0" fontId="0" fillId="19" borderId="87" xfId="0" applyFill="1" applyBorder="1" applyAlignment="1">
      <alignment horizontal="center" wrapText="1"/>
    </xf>
    <xf numFmtId="0" fontId="0" fillId="19" borderId="1" xfId="0" applyFill="1" applyBorder="1" applyAlignment="1">
      <alignment horizontal="center" wrapText="1"/>
    </xf>
    <xf numFmtId="0" fontId="8" fillId="19" borderId="20" xfId="0" applyFont="1" applyFill="1" applyBorder="1" applyAlignment="1">
      <alignment horizontal="center"/>
    </xf>
    <xf numFmtId="0" fontId="9" fillId="19" borderId="1" xfId="0" applyFont="1" applyFill="1" applyBorder="1" applyAlignment="1">
      <alignment horizontal="center" wrapText="1"/>
    </xf>
    <xf numFmtId="0" fontId="9" fillId="19" borderId="14" xfId="0" applyFont="1" applyFill="1" applyBorder="1" applyAlignment="1">
      <alignment horizontal="center" wrapText="1"/>
    </xf>
    <xf numFmtId="0" fontId="9" fillId="19" borderId="60" xfId="0" applyFont="1" applyFill="1" applyBorder="1" applyAlignment="1">
      <alignment horizontal="center" wrapText="1"/>
    </xf>
    <xf numFmtId="0" fontId="0" fillId="19" borderId="14" xfId="0" applyFill="1" applyBorder="1" applyAlignment="1">
      <alignment horizontal="center" wrapText="1"/>
    </xf>
    <xf numFmtId="0" fontId="0" fillId="19" borderId="20" xfId="0" applyFill="1" applyBorder="1" applyAlignment="1">
      <alignment horizontal="center" wrapText="1"/>
    </xf>
    <xf numFmtId="0" fontId="9" fillId="19" borderId="20" xfId="0" applyFont="1" applyFill="1" applyBorder="1" applyAlignment="1">
      <alignment horizontal="center" wrapText="1"/>
    </xf>
    <xf numFmtId="0" fontId="1" fillId="0" borderId="3" xfId="0" applyFont="1" applyBorder="1" applyAlignment="1">
      <alignment horizontal="left" vertical="top" wrapText="1"/>
    </xf>
    <xf numFmtId="0" fontId="1" fillId="0" borderId="2" xfId="0" applyFont="1" applyBorder="1" applyAlignment="1">
      <alignment horizontal="left" vertical="top" wrapText="1"/>
    </xf>
    <xf numFmtId="0" fontId="0" fillId="0" borderId="36" xfId="0" applyBorder="1" applyAlignment="1">
      <alignment horizontal="left" vertical="top" wrapText="1"/>
    </xf>
    <xf numFmtId="0" fontId="0" fillId="0" borderId="0" xfId="0" applyAlignment="1">
      <alignment horizontal="left" vertical="top" wrapText="1"/>
    </xf>
    <xf numFmtId="0" fontId="0" fillId="0" borderId="36" xfId="0" applyFont="1" applyBorder="1" applyAlignment="1">
      <alignment wrapText="1"/>
    </xf>
    <xf numFmtId="0" fontId="0" fillId="0" borderId="0" xfId="0" applyFont="1" applyAlignment="1">
      <alignment wrapText="1"/>
    </xf>
    <xf numFmtId="0" fontId="0" fillId="0" borderId="33" xfId="0" applyFont="1" applyBorder="1" applyAlignment="1">
      <alignment wrapText="1"/>
    </xf>
    <xf numFmtId="0" fontId="0" fillId="0" borderId="36" xfId="0" applyBorder="1" applyAlignment="1">
      <alignment wrapText="1"/>
    </xf>
    <xf numFmtId="0" fontId="0" fillId="0" borderId="0" xfId="0" applyAlignment="1">
      <alignment wrapText="1"/>
    </xf>
    <xf numFmtId="0" fontId="0" fillId="0" borderId="33" xfId="0" applyBorder="1" applyAlignment="1">
      <alignment wrapText="1"/>
    </xf>
    <xf numFmtId="0" fontId="0" fillId="0" borderId="36" xfId="0" applyBorder="1" applyAlignment="1">
      <alignment horizontal="left" wrapText="1"/>
    </xf>
    <xf numFmtId="0" fontId="0" fillId="0" borderId="0" xfId="0" applyAlignment="1">
      <alignment horizontal="left" wrapText="1"/>
    </xf>
    <xf numFmtId="0" fontId="0" fillId="0" borderId="33" xfId="0" applyBorder="1" applyAlignment="1">
      <alignment horizontal="left" wrapText="1"/>
    </xf>
    <xf numFmtId="0" fontId="22" fillId="0" borderId="32" xfId="0" applyFont="1" applyBorder="1" applyAlignment="1">
      <alignment horizontal="center" vertical="center"/>
    </xf>
    <xf numFmtId="0" fontId="22" fillId="0" borderId="41" xfId="0" applyFont="1" applyBorder="1" applyAlignment="1">
      <alignment horizontal="center" vertical="center"/>
    </xf>
    <xf numFmtId="0" fontId="22" fillId="0" borderId="50" xfId="0" applyFont="1" applyBorder="1" applyAlignment="1">
      <alignment horizontal="center" vertical="center"/>
    </xf>
    <xf numFmtId="0" fontId="10" fillId="0" borderId="0" xfId="0" applyFont="1" applyAlignment="1">
      <alignment horizontal="center"/>
    </xf>
    <xf numFmtId="0" fontId="8" fillId="0" borderId="31" xfId="0" applyFont="1" applyBorder="1" applyAlignment="1" applyProtection="1">
      <alignment horizontal="center" textRotation="90" wrapText="1"/>
      <protection locked="0"/>
    </xf>
    <xf numFmtId="0" fontId="8" fillId="0" borderId="20" xfId="0" applyFont="1" applyBorder="1" applyAlignment="1" applyProtection="1">
      <alignment horizontal="center"/>
      <protection locked="0"/>
    </xf>
    <xf numFmtId="0" fontId="0" fillId="0" borderId="36"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8" fillId="0" borderId="30" xfId="0" applyFont="1" applyBorder="1" applyAlignment="1" applyProtection="1">
      <alignment horizontal="center" textRotation="90" wrapText="1"/>
      <protection locked="0"/>
    </xf>
    <xf numFmtId="0" fontId="0" fillId="0" borderId="14" xfId="0" applyBorder="1" applyAlignment="1" applyProtection="1">
      <alignment horizontal="center" wrapText="1"/>
      <protection locked="0"/>
    </xf>
    <xf numFmtId="0" fontId="6" fillId="7" borderId="0" xfId="0" applyFont="1" applyFill="1" applyAlignment="1">
      <alignment horizontal="center" wrapText="1"/>
    </xf>
    <xf numFmtId="0" fontId="0" fillId="7" borderId="0" xfId="0" applyFill="1" applyAlignment="1">
      <alignment horizontal="center" wrapText="1"/>
    </xf>
    <xf numFmtId="0" fontId="0" fillId="7" borderId="0" xfId="0" applyFill="1" applyAlignment="1">
      <alignment wrapText="1"/>
    </xf>
    <xf numFmtId="0" fontId="0" fillId="7" borderId="42" xfId="0" applyFill="1" applyBorder="1" applyAlignment="1">
      <alignment horizontal="center" wrapText="1"/>
    </xf>
    <xf numFmtId="0" fontId="0" fillId="7" borderId="42" xfId="0" applyFill="1" applyBorder="1" applyAlignment="1">
      <alignment wrapText="1"/>
    </xf>
    <xf numFmtId="0" fontId="2" fillId="7" borderId="32" xfId="0" applyFont="1" applyFill="1" applyBorder="1" applyAlignment="1">
      <alignment horizontal="left" vertical="center" wrapText="1"/>
    </xf>
    <xf numFmtId="0" fontId="2" fillId="7" borderId="41" xfId="0" applyFont="1" applyFill="1" applyBorder="1" applyAlignment="1">
      <alignment horizontal="left" vertical="center" wrapText="1"/>
    </xf>
    <xf numFmtId="0" fontId="2" fillId="7" borderId="50" xfId="0" applyFont="1" applyFill="1" applyBorder="1" applyAlignment="1">
      <alignment horizontal="left" vertical="center" wrapText="1"/>
    </xf>
    <xf numFmtId="0" fontId="2" fillId="7" borderId="51" xfId="0" applyFont="1" applyFill="1" applyBorder="1" applyAlignment="1">
      <alignment horizontal="left" vertical="center" wrapText="1"/>
    </xf>
    <xf numFmtId="0" fontId="2" fillId="7" borderId="0" xfId="0" applyFont="1" applyFill="1" applyAlignment="1">
      <alignment horizontal="left" vertical="center" wrapText="1"/>
    </xf>
    <xf numFmtId="0" fontId="2" fillId="7" borderId="67" xfId="0" applyFont="1" applyFill="1" applyBorder="1" applyAlignment="1">
      <alignment horizontal="left" vertical="center" wrapText="1"/>
    </xf>
    <xf numFmtId="0" fontId="2" fillId="7" borderId="15" xfId="0" applyFont="1" applyFill="1" applyBorder="1" applyAlignment="1">
      <alignment horizontal="left" vertical="center" wrapText="1"/>
    </xf>
    <xf numFmtId="0" fontId="2" fillId="7" borderId="8" xfId="0" applyFont="1" applyFill="1" applyBorder="1" applyAlignment="1">
      <alignment horizontal="left" vertical="center" wrapText="1"/>
    </xf>
    <xf numFmtId="0" fontId="2" fillId="7" borderId="1" xfId="0" applyFont="1" applyFill="1" applyBorder="1" applyAlignment="1">
      <alignment horizontal="left" vertical="center" wrapText="1"/>
    </xf>
    <xf numFmtId="0" fontId="0" fillId="0" borderId="7" xfId="0" applyBorder="1" applyAlignment="1">
      <alignment horizontal="left"/>
    </xf>
    <xf numFmtId="0" fontId="0" fillId="0" borderId="5" xfId="0" applyBorder="1" applyAlignment="1">
      <alignment horizontal="left"/>
    </xf>
    <xf numFmtId="0" fontId="0" fillId="0" borderId="59" xfId="0" applyBorder="1" applyAlignment="1">
      <alignment horizontal="left"/>
    </xf>
    <xf numFmtId="0" fontId="0" fillId="0" borderId="28" xfId="0" applyFont="1" applyBorder="1" applyAlignment="1">
      <alignment horizontal="left"/>
    </xf>
    <xf numFmtId="0" fontId="0" fillId="0" borderId="34" xfId="0" applyFont="1" applyBorder="1" applyAlignment="1">
      <alignment horizontal="left"/>
    </xf>
    <xf numFmtId="0" fontId="0" fillId="0" borderId="27" xfId="0" applyFont="1" applyBorder="1" applyAlignment="1">
      <alignment horizontal="left"/>
    </xf>
    <xf numFmtId="0" fontId="0" fillId="0" borderId="30" xfId="0" applyBorder="1" applyAlignment="1" applyProtection="1">
      <alignment horizontal="center" textRotation="90" wrapText="1"/>
      <protection locked="0"/>
    </xf>
    <xf numFmtId="0" fontId="0" fillId="0" borderId="30" xfId="0" applyFont="1" applyBorder="1" applyAlignment="1" applyProtection="1">
      <alignment horizontal="center" textRotation="90" wrapText="1"/>
      <protection locked="0"/>
    </xf>
    <xf numFmtId="0" fontId="0" fillId="0" borderId="14" xfId="0" applyFont="1" applyBorder="1" applyAlignment="1" applyProtection="1">
      <alignment horizontal="center" wrapText="1"/>
      <protection locked="0"/>
    </xf>
    <xf numFmtId="0" fontId="9" fillId="7" borderId="2" xfId="0" applyFont="1" applyFill="1" applyBorder="1" applyAlignment="1">
      <alignment horizontal="center" vertical="top"/>
    </xf>
    <xf numFmtId="0" fontId="9" fillId="0" borderId="4" xfId="0" applyFont="1" applyBorder="1" applyAlignment="1">
      <alignment horizontal="center" vertical="top"/>
    </xf>
    <xf numFmtId="0" fontId="9" fillId="8" borderId="10" xfId="0" applyFont="1" applyFill="1" applyBorder="1" applyAlignment="1">
      <alignment vertical="top"/>
    </xf>
    <xf numFmtId="0" fontId="9" fillId="8" borderId="8" xfId="0" applyFont="1" applyFill="1" applyBorder="1"/>
    <xf numFmtId="0" fontId="0" fillId="0" borderId="1" xfId="0" applyBorder="1"/>
    <xf numFmtId="0" fontId="0" fillId="0" borderId="42" xfId="0" applyBorder="1" applyAlignment="1">
      <alignment wrapText="1"/>
    </xf>
    <xf numFmtId="0" fontId="8" fillId="7" borderId="32" xfId="0" applyFont="1" applyFill="1" applyBorder="1" applyAlignment="1">
      <alignment vertical="center" wrapText="1"/>
    </xf>
    <xf numFmtId="0" fontId="8" fillId="7" borderId="41" xfId="0" applyFont="1" applyFill="1" applyBorder="1" applyAlignment="1">
      <alignment vertical="center" wrapText="1"/>
    </xf>
    <xf numFmtId="0" fontId="8" fillId="0" borderId="41" xfId="0" applyFont="1" applyBorder="1" applyAlignment="1">
      <alignment vertical="center" wrapText="1"/>
    </xf>
    <xf numFmtId="0" fontId="8" fillId="0" borderId="50" xfId="0" applyFont="1" applyBorder="1" applyAlignment="1">
      <alignment vertical="center" wrapText="1"/>
    </xf>
    <xf numFmtId="0" fontId="8" fillId="7" borderId="51" xfId="0" applyFont="1" applyFill="1" applyBorder="1" applyAlignment="1">
      <alignment vertical="center" wrapText="1"/>
    </xf>
    <xf numFmtId="0" fontId="8" fillId="7" borderId="0" xfId="0" applyFont="1" applyFill="1" applyAlignment="1">
      <alignment vertical="center" wrapText="1"/>
    </xf>
    <xf numFmtId="0" fontId="8" fillId="0" borderId="0" xfId="0" applyFont="1" applyAlignment="1">
      <alignment vertical="center" wrapText="1"/>
    </xf>
    <xf numFmtId="0" fontId="8" fillId="0" borderId="67" xfId="0" applyFont="1" applyBorder="1" applyAlignment="1">
      <alignment vertical="center" wrapText="1"/>
    </xf>
    <xf numFmtId="0" fontId="8" fillId="7" borderId="15" xfId="0" applyFont="1" applyFill="1" applyBorder="1" applyAlignment="1">
      <alignment vertical="center" wrapText="1"/>
    </xf>
    <xf numFmtId="0" fontId="8" fillId="7" borderId="8" xfId="0" applyFont="1" applyFill="1" applyBorder="1" applyAlignment="1">
      <alignment vertical="center" wrapText="1"/>
    </xf>
    <xf numFmtId="0" fontId="8" fillId="0" borderId="8" xfId="0" applyFont="1" applyBorder="1" applyAlignment="1">
      <alignment vertical="center" wrapText="1"/>
    </xf>
    <xf numFmtId="0" fontId="8" fillId="0" borderId="1" xfId="0" applyFont="1" applyBorder="1" applyAlignment="1">
      <alignment vertical="center" wrapText="1"/>
    </xf>
    <xf numFmtId="0" fontId="0" fillId="0" borderId="10" xfId="0" applyBorder="1" applyAlignment="1" applyProtection="1">
      <alignment vertical="center"/>
      <protection locked="0"/>
    </xf>
    <xf numFmtId="0" fontId="0" fillId="0" borderId="8" xfId="0" applyBorder="1" applyAlignment="1" applyProtection="1">
      <alignment vertical="center"/>
      <protection locked="0"/>
    </xf>
    <xf numFmtId="0" fontId="0" fillId="0" borderId="1" xfId="0" applyBorder="1" applyAlignment="1" applyProtection="1">
      <alignment vertical="center"/>
      <protection locked="0"/>
    </xf>
    <xf numFmtId="0" fontId="0" fillId="0" borderId="105" xfId="0" applyBorder="1" applyAlignment="1" applyProtection="1" quotePrefix="1">
      <alignment horizontal="center"/>
      <protection locked="0"/>
    </xf>
    <xf numFmtId="0" fontId="0" fillId="0" borderId="106" xfId="0" applyBorder="1" applyAlignment="1" applyProtection="1">
      <alignment horizontal="center"/>
      <protection locked="0"/>
    </xf>
    <xf numFmtId="0" fontId="7" fillId="7" borderId="10" xfId="0" applyFont="1" applyFill="1" applyBorder="1" applyAlignment="1" applyProtection="1">
      <alignment horizontal="center"/>
      <protection locked="0"/>
    </xf>
    <xf numFmtId="0" fontId="7" fillId="7" borderId="8" xfId="0" applyFont="1" applyFill="1" applyBorder="1" applyAlignment="1" applyProtection="1">
      <alignment horizontal="center"/>
      <protection locked="0"/>
    </xf>
    <xf numFmtId="0" fontId="7" fillId="7" borderId="9" xfId="0" applyFont="1" applyFill="1" applyBorder="1" applyAlignment="1" applyProtection="1">
      <alignment horizontal="center"/>
      <protection locked="0"/>
    </xf>
    <xf numFmtId="14" fontId="0" fillId="0" borderId="42" xfId="0" applyNumberFormat="1" applyBorder="1" applyAlignment="1" applyProtection="1">
      <alignment horizontal="center"/>
      <protection locked="0"/>
    </xf>
    <xf numFmtId="0" fontId="0" fillId="0" borderId="53" xfId="0" applyBorder="1" applyAlignment="1" applyProtection="1">
      <alignment horizontal="center"/>
      <protection locked="0"/>
    </xf>
    <xf numFmtId="0" fontId="0" fillId="7" borderId="15" xfId="0" applyFont="1" applyFill="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5"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9" fillId="0" borderId="2" xfId="0" applyFont="1" applyBorder="1" applyAlignment="1">
      <alignment horizontal="center" vertical="top"/>
    </xf>
    <xf numFmtId="0" fontId="0" fillId="0" borderId="52" xfId="0" applyBorder="1" applyAlignment="1" applyProtection="1">
      <alignment vertical="top"/>
      <protection locked="0"/>
    </xf>
    <xf numFmtId="0" fontId="0" fillId="0" borderId="42" xfId="0" applyBorder="1" applyProtection="1">
      <protection locked="0"/>
    </xf>
    <xf numFmtId="0" fontId="6" fillId="7" borderId="28" xfId="0" applyFont="1" applyFill="1" applyBorder="1" applyAlignment="1">
      <alignment horizontal="left" vertical="center"/>
    </xf>
    <xf numFmtId="0" fontId="0" fillId="0" borderId="34" xfId="0" applyBorder="1" applyAlignment="1">
      <alignment horizontal="left" vertical="center"/>
    </xf>
    <xf numFmtId="0" fontId="0" fillId="0" borderId="0" xfId="0" applyProtection="1">
      <protection locked="0"/>
    </xf>
    <xf numFmtId="0" fontId="0" fillId="0" borderId="33" xfId="0" applyBorder="1" applyProtection="1">
      <protection locked="0"/>
    </xf>
    <xf numFmtId="0" fontId="7" fillId="7" borderId="3" xfId="0" applyFont="1" applyFill="1" applyBorder="1" applyAlignment="1" applyProtection="1">
      <alignment horizontal="center"/>
      <protection locked="0"/>
    </xf>
    <xf numFmtId="0" fontId="7" fillId="7" borderId="2" xfId="0" applyFont="1" applyFill="1" applyBorder="1" applyAlignment="1" applyProtection="1">
      <alignment horizontal="center"/>
      <protection locked="0"/>
    </xf>
    <xf numFmtId="0" fontId="7" fillId="7" borderId="4" xfId="0" applyFont="1" applyFill="1" applyBorder="1" applyAlignment="1" applyProtection="1">
      <alignment horizontal="center"/>
      <protection locked="0"/>
    </xf>
    <xf numFmtId="0" fontId="8" fillId="7" borderId="3" xfId="0" applyFont="1" applyFill="1" applyBorder="1" applyAlignment="1">
      <alignment horizontal="left" vertical="top" wrapText="1"/>
    </xf>
    <xf numFmtId="0" fontId="8" fillId="7" borderId="2" xfId="0" applyFont="1" applyFill="1" applyBorder="1" applyAlignment="1">
      <alignment horizontal="left" vertical="top" wrapText="1"/>
    </xf>
    <xf numFmtId="0" fontId="8" fillId="7" borderId="36" xfId="0" applyFont="1" applyFill="1" applyBorder="1" applyAlignment="1">
      <alignment horizontal="left" vertical="top" wrapText="1"/>
    </xf>
    <xf numFmtId="0" fontId="8" fillId="7" borderId="0" xfId="0" applyFont="1" applyFill="1" applyAlignment="1">
      <alignment horizontal="left" vertical="top" wrapText="1"/>
    </xf>
    <xf numFmtId="0" fontId="8" fillId="7" borderId="52" xfId="0" applyFont="1" applyFill="1" applyBorder="1" applyAlignment="1">
      <alignment horizontal="left" vertical="top" wrapText="1"/>
    </xf>
    <xf numFmtId="0" fontId="8" fillId="7" borderId="42" xfId="0" applyFont="1" applyFill="1" applyBorder="1" applyAlignment="1">
      <alignment horizontal="left" vertical="top" wrapText="1"/>
    </xf>
    <xf numFmtId="0" fontId="10" fillId="0" borderId="2" xfId="0" applyFont="1" applyBorder="1" applyAlignment="1">
      <alignment horizontal="center"/>
    </xf>
    <xf numFmtId="0" fontId="14" fillId="7" borderId="36" xfId="0" applyFont="1" applyFill="1" applyBorder="1" applyAlignment="1">
      <alignment horizontal="center"/>
    </xf>
    <xf numFmtId="0" fontId="0" fillId="0" borderId="0" xfId="0" applyAlignment="1">
      <alignment horizontal="center"/>
    </xf>
    <xf numFmtId="0" fontId="0" fillId="0" borderId="67" xfId="0" applyBorder="1"/>
    <xf numFmtId="14" fontId="0" fillId="7" borderId="51" xfId="0" applyNumberFormat="1"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67" xfId="0" applyBorder="1" applyProtection="1">
      <protection locked="0"/>
    </xf>
    <xf numFmtId="0" fontId="0" fillId="0" borderId="36" xfId="0" applyBorder="1" applyAlignment="1" applyProtection="1">
      <alignment horizontal="center" vertical="center"/>
      <protection locked="0"/>
    </xf>
    <xf numFmtId="0" fontId="0" fillId="0" borderId="36" xfId="0" applyBorder="1" applyAlignment="1" applyProtection="1">
      <alignment vertical="top" wrapText="1"/>
      <protection locked="0"/>
    </xf>
    <xf numFmtId="0" fontId="0" fillId="0" borderId="0" xfId="0" applyAlignment="1" applyProtection="1">
      <alignment vertical="top" wrapText="1"/>
      <protection locked="0"/>
    </xf>
    <xf numFmtId="0" fontId="0" fillId="0" borderId="33" xfId="0" applyBorder="1" applyAlignment="1" applyProtection="1">
      <alignment vertical="top" wrapText="1"/>
      <protection locked="0"/>
    </xf>
    <xf numFmtId="0" fontId="0" fillId="0" borderId="52" xfId="0" applyBorder="1" applyAlignment="1" applyProtection="1">
      <alignment vertical="top" wrapText="1"/>
      <protection locked="0"/>
    </xf>
    <xf numFmtId="0" fontId="0" fillId="0" borderId="42" xfId="0" applyBorder="1" applyAlignment="1" applyProtection="1">
      <alignment vertical="top" wrapText="1"/>
      <protection locked="0"/>
    </xf>
    <xf numFmtId="0" fontId="0" fillId="0" borderId="53" xfId="0" applyBorder="1" applyAlignment="1" applyProtection="1">
      <alignment vertical="top" wrapText="1"/>
      <protection locked="0"/>
    </xf>
    <xf numFmtId="0" fontId="0" fillId="7" borderId="47" xfId="0" applyFont="1" applyFill="1" applyBorder="1"/>
    <xf numFmtId="0" fontId="0" fillId="7" borderId="41" xfId="0" applyFill="1" applyBorder="1"/>
    <xf numFmtId="0" fontId="0" fillId="7" borderId="44" xfId="0" applyFill="1" applyBorder="1"/>
    <xf numFmtId="0" fontId="0" fillId="0" borderId="3" xfId="0" applyFont="1" applyBorder="1" applyAlignment="1">
      <alignment horizontal="center" textRotation="90" wrapText="1"/>
    </xf>
    <xf numFmtId="0" fontId="0" fillId="0" borderId="10" xfId="0" applyFont="1" applyBorder="1" applyAlignment="1">
      <alignment wrapText="1"/>
    </xf>
    <xf numFmtId="0" fontId="0" fillId="0" borderId="69" xfId="0" applyFont="1" applyBorder="1" applyAlignment="1">
      <alignment horizontal="center" textRotation="90" wrapText="1"/>
    </xf>
    <xf numFmtId="0" fontId="0" fillId="0" borderId="66" xfId="0" applyFont="1" applyBorder="1" applyAlignment="1">
      <alignment wrapText="1"/>
    </xf>
    <xf numFmtId="0" fontId="0" fillId="0" borderId="20" xfId="0" applyFont="1" applyBorder="1" applyAlignment="1">
      <alignment wrapText="1"/>
    </xf>
    <xf numFmtId="0" fontId="0" fillId="7" borderId="107" xfId="0" applyFill="1" applyBorder="1" applyAlignment="1">
      <alignment horizontal="center" vertical="top"/>
    </xf>
    <xf numFmtId="0" fontId="0" fillId="7" borderId="6" xfId="0" applyFill="1" applyBorder="1" applyAlignment="1">
      <alignment horizontal="center" vertical="top"/>
    </xf>
    <xf numFmtId="0" fontId="8" fillId="0" borderId="79" xfId="0" applyFont="1" applyBorder="1" applyAlignment="1" applyProtection="1">
      <alignment horizontal="center" textRotation="90" wrapText="1"/>
      <protection locked="0"/>
    </xf>
    <xf numFmtId="0" fontId="8" fillId="0" borderId="65"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0" fillId="0" borderId="79" xfId="0" applyBorder="1" applyAlignment="1">
      <alignment horizontal="center" textRotation="90" wrapText="1"/>
    </xf>
    <xf numFmtId="0" fontId="0" fillId="0" borderId="65" xfId="0" applyBorder="1" applyAlignment="1">
      <alignment horizontal="center" wrapText="1"/>
    </xf>
    <xf numFmtId="0" fontId="0" fillId="0" borderId="14" xfId="0" applyBorder="1" applyAlignment="1">
      <alignment horizontal="center" wrapText="1"/>
    </xf>
    <xf numFmtId="0" fontId="7" fillId="7" borderId="7" xfId="0" applyFont="1" applyFill="1" applyBorder="1" applyAlignment="1">
      <alignment horizontal="center"/>
    </xf>
    <xf numFmtId="0" fontId="0" fillId="7" borderId="5" xfId="0" applyFill="1" applyBorder="1" applyAlignment="1">
      <alignment horizontal="center"/>
    </xf>
    <xf numFmtId="0" fontId="0" fillId="7" borderId="8" xfId="0" applyFill="1" applyBorder="1" applyAlignment="1">
      <alignment horizontal="center"/>
    </xf>
    <xf numFmtId="0" fontId="0" fillId="0" borderId="79" xfId="0" applyBorder="1" applyAlignment="1" applyProtection="1">
      <alignment horizontal="center" textRotation="90" wrapText="1"/>
      <protection locked="0"/>
    </xf>
    <xf numFmtId="0" fontId="0" fillId="0" borderId="65" xfId="0" applyBorder="1" applyAlignment="1" applyProtection="1">
      <alignment horizontal="center" wrapText="1"/>
      <protection locked="0"/>
    </xf>
    <xf numFmtId="0" fontId="0" fillId="0" borderId="29" xfId="0" applyBorder="1" applyAlignment="1" applyProtection="1">
      <alignment horizontal="center" wrapText="1"/>
      <protection locked="0"/>
    </xf>
    <xf numFmtId="0" fontId="0" fillId="0" borderId="69" xfId="0" applyBorder="1" applyAlignment="1" applyProtection="1">
      <alignment horizontal="center" textRotation="90" wrapText="1"/>
      <protection locked="0"/>
    </xf>
    <xf numFmtId="0" fontId="0" fillId="0" borderId="66" xfId="0" applyBorder="1" applyAlignment="1" applyProtection="1">
      <alignment horizontal="center" wrapText="1"/>
      <protection locked="0"/>
    </xf>
    <xf numFmtId="0" fontId="0" fillId="0" borderId="38" xfId="0" applyBorder="1" applyAlignment="1" applyProtection="1">
      <alignment horizontal="center" wrapText="1"/>
      <protection locked="0"/>
    </xf>
    <xf numFmtId="0" fontId="7" fillId="0" borderId="61" xfId="0" applyFont="1" applyBorder="1" applyAlignment="1">
      <alignment horizontal="center" wrapText="1"/>
    </xf>
    <xf numFmtId="0" fontId="7" fillId="0" borderId="62" xfId="0" applyFont="1" applyBorder="1" applyAlignment="1">
      <alignment horizontal="center" wrapText="1"/>
    </xf>
    <xf numFmtId="0" fontId="7" fillId="0" borderId="91" xfId="0" applyFont="1" applyBorder="1" applyAlignment="1">
      <alignment horizontal="center" wrapText="1"/>
    </xf>
    <xf numFmtId="0" fontId="0" fillId="0" borderId="55" xfId="0" applyBorder="1" applyAlignment="1" applyProtection="1">
      <alignment horizontal="center" textRotation="90" wrapText="1"/>
      <protection locked="0"/>
    </xf>
    <xf numFmtId="0" fontId="0" fillId="0" borderId="56" xfId="0" applyBorder="1" applyAlignment="1" applyProtection="1">
      <alignment horizontal="center" wrapText="1"/>
      <protection locked="0"/>
    </xf>
    <xf numFmtId="0" fontId="0" fillId="0" borderId="64" xfId="0" applyBorder="1" applyAlignment="1" applyProtection="1">
      <alignment horizontal="center" wrapText="1"/>
      <protection locked="0"/>
    </xf>
    <xf numFmtId="0" fontId="8" fillId="0" borderId="57" xfId="0" applyFont="1" applyBorder="1" applyAlignment="1" applyProtection="1">
      <alignment horizontal="center" textRotation="90" wrapText="1"/>
      <protection locked="0"/>
    </xf>
    <xf numFmtId="0" fontId="8" fillId="0" borderId="67" xfId="0" applyFont="1" applyBorder="1" applyAlignment="1" applyProtection="1">
      <alignment horizontal="center" wrapText="1"/>
      <protection locked="0"/>
    </xf>
    <xf numFmtId="0" fontId="8" fillId="0" borderId="68" xfId="0" applyFont="1" applyBorder="1" applyAlignment="1" applyProtection="1">
      <alignment horizontal="center" wrapText="1"/>
      <protection locked="0"/>
    </xf>
    <xf numFmtId="0" fontId="0" fillId="7" borderId="52" xfId="0" applyFill="1" applyBorder="1" applyAlignment="1" applyProtection="1">
      <alignment vertical="top"/>
      <protection locked="0"/>
    </xf>
    <xf numFmtId="0" fontId="0" fillId="7" borderId="42" xfId="0" applyFill="1" applyBorder="1" applyProtection="1">
      <protection locked="0"/>
    </xf>
    <xf numFmtId="0" fontId="0" fillId="7" borderId="105" xfId="0" applyFill="1" applyBorder="1" applyAlignment="1" applyProtection="1" quotePrefix="1">
      <alignment horizontal="center"/>
      <protection locked="0"/>
    </xf>
    <xf numFmtId="0" fontId="0" fillId="7" borderId="106" xfId="0" applyFill="1" applyBorder="1" applyAlignment="1" applyProtection="1">
      <alignment horizontal="center"/>
      <protection locked="0"/>
    </xf>
    <xf numFmtId="0" fontId="8" fillId="0" borderId="55" xfId="0" applyFont="1" applyBorder="1" applyAlignment="1">
      <alignment horizontal="center" textRotation="90" wrapText="1"/>
    </xf>
    <xf numFmtId="0" fontId="8" fillId="0" borderId="56" xfId="0" applyFont="1" applyBorder="1" applyAlignment="1">
      <alignment horizontal="center" wrapText="1"/>
    </xf>
    <xf numFmtId="0" fontId="8" fillId="0" borderId="64" xfId="0" applyFont="1" applyBorder="1" applyAlignment="1">
      <alignment horizontal="center" wrapText="1"/>
    </xf>
    <xf numFmtId="0" fontId="8" fillId="0" borderId="57" xfId="0" applyFont="1" applyBorder="1" applyAlignment="1">
      <alignment horizontal="center" textRotation="90" wrapText="1"/>
    </xf>
    <xf numFmtId="0" fontId="8" fillId="0" borderId="67" xfId="0" applyFont="1" applyBorder="1" applyAlignment="1">
      <alignment horizontal="center" wrapText="1"/>
    </xf>
    <xf numFmtId="0" fontId="8" fillId="0" borderId="68" xfId="0" applyFont="1" applyBorder="1" applyAlignment="1">
      <alignment horizontal="center" wrapText="1"/>
    </xf>
    <xf numFmtId="0" fontId="8" fillId="0" borderId="30" xfId="0" applyFont="1" applyBorder="1" applyAlignment="1">
      <alignment horizontal="center" textRotation="90" wrapText="1"/>
    </xf>
    <xf numFmtId="0" fontId="0" fillId="0" borderId="30" xfId="0" applyFont="1" applyBorder="1" applyAlignment="1">
      <alignment horizontal="center" textRotation="90" wrapText="1"/>
    </xf>
    <xf numFmtId="0" fontId="0" fillId="0" borderId="14" xfId="0" applyFont="1" applyBorder="1" applyAlignment="1">
      <alignment horizontal="center" wrapText="1"/>
    </xf>
    <xf numFmtId="0" fontId="0" fillId="7" borderId="10" xfId="0" applyFill="1" applyBorder="1" applyAlignment="1" applyProtection="1">
      <alignment vertical="center"/>
      <protection locked="0"/>
    </xf>
    <xf numFmtId="0" fontId="0" fillId="7" borderId="8" xfId="0" applyFill="1" applyBorder="1" applyAlignment="1" applyProtection="1">
      <alignment vertical="center"/>
      <protection locked="0"/>
    </xf>
    <xf numFmtId="0" fontId="0" fillId="7" borderId="1" xfId="0" applyFill="1" applyBorder="1" applyAlignment="1" applyProtection="1">
      <alignment vertical="center"/>
      <protection locked="0"/>
    </xf>
    <xf numFmtId="0" fontId="0" fillId="7" borderId="15" xfId="0" applyFill="1" applyBorder="1" applyAlignment="1" applyProtection="1">
      <alignment vertical="center"/>
      <protection locked="0"/>
    </xf>
    <xf numFmtId="0" fontId="0" fillId="0" borderId="30" xfId="0" applyBorder="1" applyAlignment="1">
      <alignment horizontal="center" textRotation="90" wrapText="1"/>
    </xf>
    <xf numFmtId="0" fontId="0" fillId="0" borderId="34"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7" borderId="15" xfId="0" applyFill="1" applyBorder="1" applyAlignment="1" applyProtection="1">
      <alignment horizontal="center" vertical="center"/>
      <protection locked="0"/>
    </xf>
    <xf numFmtId="0" fontId="0" fillId="7" borderId="8" xfId="0" applyFill="1" applyBorder="1" applyAlignment="1" applyProtection="1">
      <alignment horizontal="center" vertical="center"/>
      <protection locked="0"/>
    </xf>
    <xf numFmtId="0" fontId="0" fillId="7" borderId="9" xfId="0" applyFill="1" applyBorder="1" applyAlignment="1" applyProtection="1">
      <alignment horizontal="center" vertical="center"/>
      <protection locked="0"/>
    </xf>
    <xf numFmtId="14" fontId="0" fillId="7" borderId="42" xfId="0" applyNumberFormat="1" applyFill="1" applyBorder="1" applyAlignment="1" applyProtection="1">
      <alignment horizontal="center"/>
      <protection locked="0"/>
    </xf>
    <xf numFmtId="0" fontId="0" fillId="7" borderId="53" xfId="0" applyFill="1" applyBorder="1" applyAlignment="1" applyProtection="1">
      <alignment horizontal="center"/>
      <protection locked="0"/>
    </xf>
    <xf numFmtId="0" fontId="8" fillId="0" borderId="31" xfId="0" applyFont="1" applyBorder="1" applyAlignment="1">
      <alignment horizontal="center" textRotation="90" wrapText="1"/>
    </xf>
    <xf numFmtId="0" fontId="8" fillId="0" borderId="20" xfId="0" applyFont="1" applyBorder="1" applyAlignment="1">
      <alignment horizontal="center"/>
    </xf>
    <xf numFmtId="0" fontId="7" fillId="7" borderId="10" xfId="0" applyFont="1" applyFill="1" applyBorder="1" applyAlignment="1">
      <alignment horizontal="center"/>
    </xf>
    <xf numFmtId="0" fontId="7" fillId="7" borderId="8" xfId="0" applyFont="1" applyFill="1" applyBorder="1" applyAlignment="1">
      <alignment horizontal="center"/>
    </xf>
    <xf numFmtId="0" fontId="7" fillId="7" borderId="9" xfId="0" applyFont="1" applyFill="1" applyBorder="1" applyAlignment="1">
      <alignment horizontal="center"/>
    </xf>
    <xf numFmtId="0" fontId="8" fillId="7" borderId="108" xfId="0" applyFont="1" applyFill="1" applyBorder="1" applyAlignment="1">
      <alignment horizontal="left" vertical="top" wrapText="1"/>
    </xf>
    <xf numFmtId="0" fontId="8" fillId="7" borderId="109" xfId="0" applyFont="1" applyFill="1" applyBorder="1" applyAlignment="1">
      <alignment horizontal="left" vertical="top" wrapText="1"/>
    </xf>
    <xf numFmtId="0" fontId="8" fillId="0" borderId="79" xfId="0" applyFont="1" applyBorder="1" applyAlignment="1">
      <alignment horizontal="center" textRotation="90" wrapText="1"/>
    </xf>
    <xf numFmtId="0" fontId="8" fillId="0" borderId="65" xfId="0" applyFont="1" applyBorder="1" applyAlignment="1">
      <alignment horizontal="center"/>
    </xf>
    <xf numFmtId="0" fontId="8" fillId="0" borderId="14" xfId="0" applyFont="1" applyBorder="1" applyAlignment="1">
      <alignment horizontal="center"/>
    </xf>
    <xf numFmtId="0" fontId="7" fillId="7" borderId="3" xfId="0" applyFont="1" applyFill="1" applyBorder="1" applyAlignment="1">
      <alignment horizontal="center"/>
    </xf>
    <xf numFmtId="0" fontId="7" fillId="7" borderId="2" xfId="0" applyFont="1" applyFill="1" applyBorder="1" applyAlignment="1">
      <alignment horizontal="center"/>
    </xf>
    <xf numFmtId="0" fontId="7" fillId="7" borderId="4" xfId="0" applyFont="1" applyFill="1" applyBorder="1" applyAlignment="1">
      <alignment horizontal="center"/>
    </xf>
    <xf numFmtId="0" fontId="8" fillId="0" borderId="69" xfId="0" applyFont="1" applyBorder="1" applyAlignment="1">
      <alignment horizontal="center" textRotation="90" wrapText="1"/>
    </xf>
    <xf numFmtId="0" fontId="8" fillId="0" borderId="66" xfId="0" applyFont="1" applyBorder="1" applyAlignment="1">
      <alignment horizontal="center" wrapText="1"/>
    </xf>
    <xf numFmtId="0" fontId="8" fillId="0" borderId="38" xfId="0" applyFont="1" applyBorder="1" applyAlignment="1">
      <alignment horizontal="center" wrapText="1"/>
    </xf>
    <xf numFmtId="0" fontId="7" fillId="7" borderId="7" xfId="0" applyFont="1" applyFill="1" applyBorder="1" applyAlignment="1" applyProtection="1">
      <alignment horizontal="center"/>
      <protection locked="0"/>
    </xf>
    <xf numFmtId="0" fontId="6" fillId="7" borderId="42" xfId="0" applyFont="1" applyFill="1" applyBorder="1" applyAlignment="1">
      <alignment horizontal="center" wrapText="1"/>
    </xf>
    <xf numFmtId="0" fontId="0" fillId="0" borderId="3" xfId="0" applyFont="1" applyBorder="1" applyAlignment="1" applyProtection="1">
      <alignment horizontal="center" textRotation="90" wrapText="1"/>
      <protection locked="0"/>
    </xf>
    <xf numFmtId="0" fontId="0" fillId="0" borderId="36" xfId="0" applyFont="1" applyBorder="1" applyAlignment="1" applyProtection="1">
      <alignment wrapText="1"/>
      <protection locked="0"/>
    </xf>
    <xf numFmtId="0" fontId="0" fillId="0" borderId="10" xfId="0" applyFont="1" applyBorder="1" applyAlignment="1" applyProtection="1">
      <alignment wrapText="1"/>
      <protection locked="0"/>
    </xf>
    <xf numFmtId="0" fontId="0" fillId="0" borderId="69" xfId="0" applyFont="1" applyBorder="1" applyAlignment="1" applyProtection="1">
      <alignment horizontal="center" textRotation="90" wrapText="1"/>
      <protection locked="0"/>
    </xf>
    <xf numFmtId="0" fontId="0" fillId="0" borderId="66" xfId="0" applyFont="1" applyBorder="1" applyAlignment="1" applyProtection="1">
      <alignment wrapText="1"/>
      <protection locked="0"/>
    </xf>
    <xf numFmtId="0" fontId="0" fillId="0" borderId="20" xfId="0" applyFont="1" applyBorder="1" applyAlignment="1" applyProtection="1">
      <alignment wrapText="1"/>
      <protection locked="0"/>
    </xf>
    <xf numFmtId="0" fontId="0" fillId="0" borderId="34" xfId="0" applyBorder="1" applyAlignment="1" applyProtection="1">
      <alignment horizontal="left"/>
      <protection locked="0"/>
    </xf>
    <xf numFmtId="0" fontId="0" fillId="0" borderId="27" xfId="0" applyBorder="1" applyAlignment="1" applyProtection="1">
      <alignment horizontal="left"/>
      <protection locked="0"/>
    </xf>
    <xf numFmtId="14" fontId="0" fillId="20" borderId="42" xfId="0" applyNumberFormat="1" applyFill="1" applyBorder="1" applyAlignment="1" applyProtection="1">
      <alignment horizontal="center"/>
      <protection locked="0"/>
    </xf>
    <xf numFmtId="0" fontId="0" fillId="20" borderId="53" xfId="0" applyFill="1" applyBorder="1" applyAlignment="1" applyProtection="1">
      <alignment horizontal="center"/>
      <protection locked="0"/>
    </xf>
    <xf numFmtId="0" fontId="9" fillId="21" borderId="2" xfId="0" applyFont="1" applyFill="1" applyBorder="1" applyAlignment="1">
      <alignment horizontal="center" vertical="top"/>
    </xf>
    <xf numFmtId="0" fontId="9" fillId="21" borderId="4" xfId="0" applyFont="1" applyFill="1" applyBorder="1" applyAlignment="1">
      <alignment horizontal="center" vertical="top"/>
    </xf>
    <xf numFmtId="14" fontId="7" fillId="21" borderId="42" xfId="0" applyNumberFormat="1" applyFont="1" applyFill="1" applyBorder="1" applyAlignment="1" applyProtection="1">
      <alignment horizontal="center"/>
      <protection locked="0"/>
    </xf>
    <xf numFmtId="0" fontId="7" fillId="21" borderId="53" xfId="0" applyFont="1" applyFill="1" applyBorder="1" applyAlignment="1" applyProtection="1">
      <alignment horizontal="center"/>
      <protection locked="0"/>
    </xf>
    <xf numFmtId="14" fontId="7" fillId="22" borderId="42" xfId="0" applyNumberFormat="1" applyFont="1" applyFill="1" applyBorder="1" applyAlignment="1" applyProtection="1">
      <alignment horizontal="center"/>
      <protection locked="0"/>
    </xf>
    <xf numFmtId="0" fontId="7" fillId="22" borderId="42" xfId="0" applyFont="1" applyFill="1" applyBorder="1" applyAlignment="1" applyProtection="1">
      <alignment horizontal="center"/>
      <protection locked="0"/>
    </xf>
    <xf numFmtId="0" fontId="7" fillId="7" borderId="52" xfId="0" applyFont="1" applyFill="1" applyBorder="1" applyAlignment="1">
      <alignment horizontal="center"/>
    </xf>
    <xf numFmtId="0" fontId="7" fillId="7" borderId="42" xfId="0" applyFont="1" applyFill="1" applyBorder="1" applyAlignment="1">
      <alignment horizontal="center"/>
    </xf>
    <xf numFmtId="0" fontId="7" fillId="7" borderId="53" xfId="0" applyFont="1" applyFill="1" applyBorder="1" applyAlignment="1">
      <alignment horizontal="center"/>
    </xf>
    <xf numFmtId="0" fontId="0" fillId="7" borderId="53" xfId="0" applyFill="1" applyBorder="1" applyAlignment="1">
      <alignment horizontal="center"/>
    </xf>
    <xf numFmtId="0" fontId="0" fillId="7" borderId="42" xfId="0" applyFill="1" applyBorder="1"/>
    <xf numFmtId="0" fontId="0" fillId="7" borderId="106" xfId="0" applyFill="1" applyBorder="1" applyAlignment="1">
      <alignment horizontal="center"/>
    </xf>
    <xf numFmtId="0" fontId="8" fillId="0" borderId="66" xfId="0" applyFont="1" applyBorder="1" applyAlignment="1">
      <alignment horizontal="center" textRotation="90" wrapText="1"/>
    </xf>
    <xf numFmtId="0" fontId="8" fillId="0" borderId="38" xfId="0" applyFont="1" applyBorder="1" applyAlignment="1">
      <alignment horizontal="center" textRotation="90" wrapText="1"/>
    </xf>
    <xf numFmtId="0" fontId="8" fillId="0" borderId="65" xfId="0" applyFont="1" applyBorder="1" applyAlignment="1">
      <alignment horizontal="center" textRotation="90" wrapText="1"/>
    </xf>
    <xf numFmtId="0" fontId="8" fillId="0" borderId="29" xfId="0" applyFont="1" applyBorder="1" applyAlignment="1">
      <alignment horizontal="center" textRotation="90" wrapText="1"/>
    </xf>
    <xf numFmtId="0" fontId="8" fillId="0" borderId="56" xfId="0" applyFont="1" applyBorder="1" applyAlignment="1">
      <alignment horizontal="center" textRotation="90" wrapText="1"/>
    </xf>
    <xf numFmtId="0" fontId="8" fillId="0" borderId="64" xfId="0" applyFont="1" applyBorder="1" applyAlignment="1">
      <alignment horizontal="center" textRotation="90" wrapText="1"/>
    </xf>
    <xf numFmtId="0" fontId="9" fillId="7" borderId="4" xfId="0" applyFont="1" applyFill="1" applyBorder="1" applyAlignment="1">
      <alignment horizontal="center" vertical="top"/>
    </xf>
    <xf numFmtId="0" fontId="0" fillId="7" borderId="54" xfId="0" applyFont="1" applyFill="1" applyBorder="1" applyAlignment="1">
      <alignment vertical="center" wrapText="1"/>
    </xf>
    <xf numFmtId="0" fontId="0" fillId="7" borderId="2" xfId="0" applyFont="1" applyFill="1" applyBorder="1" applyAlignment="1">
      <alignment vertical="center" wrapText="1"/>
    </xf>
    <xf numFmtId="0" fontId="0" fillId="0" borderId="2" xfId="0" applyFont="1" applyBorder="1" applyAlignment="1">
      <alignment wrapText="1"/>
    </xf>
    <xf numFmtId="0" fontId="0" fillId="0" borderId="57" xfId="0" applyFont="1" applyBorder="1" applyAlignment="1">
      <alignment wrapText="1"/>
    </xf>
    <xf numFmtId="0" fontId="0" fillId="7" borderId="51" xfId="0" applyFont="1" applyFill="1" applyBorder="1" applyAlignment="1">
      <alignment vertical="center" wrapText="1"/>
    </xf>
    <xf numFmtId="0" fontId="0" fillId="7" borderId="0" xfId="0" applyFont="1" applyFill="1" applyAlignment="1">
      <alignment vertical="center" wrapText="1"/>
    </xf>
    <xf numFmtId="0" fontId="0" fillId="0" borderId="67" xfId="0" applyFont="1" applyBorder="1" applyAlignment="1">
      <alignment wrapText="1"/>
    </xf>
    <xf numFmtId="0" fontId="0" fillId="7" borderId="63" xfId="0" applyFont="1" applyFill="1" applyBorder="1" applyAlignment="1">
      <alignment vertical="center" wrapText="1"/>
    </xf>
    <xf numFmtId="0" fontId="0" fillId="7" borderId="42" xfId="0" applyFont="1" applyFill="1" applyBorder="1" applyAlignment="1">
      <alignment vertical="center" wrapText="1"/>
    </xf>
    <xf numFmtId="0" fontId="0" fillId="0" borderId="42" xfId="0" applyFont="1" applyBorder="1" applyAlignment="1">
      <alignment wrapText="1"/>
    </xf>
    <xf numFmtId="0" fontId="0" fillId="0" borderId="68" xfId="0" applyFont="1" applyBorder="1" applyAlignment="1">
      <alignment wrapText="1"/>
    </xf>
    <xf numFmtId="0" fontId="1" fillId="0" borderId="0" xfId="0" applyFont="1" applyAlignment="1" applyProtection="1">
      <alignment horizontal="center"/>
      <protection locked="0"/>
    </xf>
    <xf numFmtId="0" fontId="0" fillId="0" borderId="0" xfId="0" applyAlignment="1" applyProtection="1">
      <alignment horizontal="center"/>
      <protection locked="0"/>
    </xf>
    <xf numFmtId="0" fontId="13" fillId="0" borderId="0" xfId="0" applyFont="1" applyAlignment="1" applyProtection="1">
      <alignment horizontal="center"/>
      <protection locked="0"/>
    </xf>
    <xf numFmtId="0" fontId="1" fillId="0" borderId="0" xfId="0" applyFont="1" applyAlignment="1">
      <alignment horizontal="center"/>
    </xf>
    <xf numFmtId="0" fontId="0" fillId="0" borderId="56" xfId="0" applyBorder="1" applyAlignment="1" applyProtection="1">
      <alignment horizontal="center" textRotation="90" wrapText="1"/>
      <protection locked="0"/>
    </xf>
    <xf numFmtId="0" fontId="0" fillId="0" borderId="13" xfId="0" applyBorder="1" applyAlignment="1" applyProtection="1">
      <alignment horizontal="center" textRotation="90" wrapText="1"/>
      <protection locked="0"/>
    </xf>
    <xf numFmtId="0" fontId="0" fillId="0" borderId="66" xfId="0" applyBorder="1" applyAlignment="1" applyProtection="1">
      <alignment horizontal="center" textRotation="90" wrapText="1"/>
      <protection locked="0"/>
    </xf>
    <xf numFmtId="0" fontId="0" fillId="0" borderId="20" xfId="0" applyBorder="1" applyAlignment="1" applyProtection="1">
      <alignment horizontal="center" textRotation="90" wrapText="1"/>
      <protection locked="0"/>
    </xf>
    <xf numFmtId="0" fontId="8" fillId="0" borderId="39" xfId="0" applyFont="1" applyBorder="1" applyAlignment="1" applyProtection="1">
      <alignment horizontal="center" textRotation="90" wrapText="1"/>
      <protection locked="0"/>
    </xf>
    <xf numFmtId="0" fontId="8" fillId="0" borderId="40" xfId="0" applyFont="1" applyBorder="1" applyAlignment="1" applyProtection="1">
      <alignment horizontal="center" textRotation="90" wrapText="1"/>
      <protection locked="0"/>
    </xf>
    <xf numFmtId="0" fontId="8" fillId="0" borderId="37" xfId="0" applyFont="1" applyBorder="1" applyAlignment="1" applyProtection="1">
      <alignment horizontal="center" textRotation="90" wrapText="1"/>
      <protection locked="0"/>
    </xf>
    <xf numFmtId="0" fontId="0" fillId="0" borderId="39" xfId="0" applyBorder="1" applyAlignment="1" applyProtection="1">
      <alignment horizontal="center" textRotation="90" wrapText="1"/>
      <protection locked="0"/>
    </xf>
    <xf numFmtId="0" fontId="0" fillId="0" borderId="40" xfId="0" applyBorder="1" applyAlignment="1" applyProtection="1">
      <alignment horizontal="center" textRotation="90" wrapText="1"/>
      <protection locked="0"/>
    </xf>
    <xf numFmtId="0" fontId="0" fillId="0" borderId="37" xfId="0" applyBorder="1" applyAlignment="1" applyProtection="1">
      <alignment horizontal="center" textRotation="90" wrapText="1"/>
      <protection locked="0"/>
    </xf>
    <xf numFmtId="0" fontId="7" fillId="0" borderId="2" xfId="0" applyFont="1" applyBorder="1" applyAlignment="1" applyProtection="1">
      <alignment horizontal="center"/>
      <protection locked="0"/>
    </xf>
    <xf numFmtId="0" fontId="0" fillId="0" borderId="2" xfId="0" applyBorder="1"/>
    <xf numFmtId="0" fontId="0" fillId="0" borderId="4" xfId="0" applyBorder="1"/>
    <xf numFmtId="0" fontId="28" fillId="0" borderId="0" xfId="0" applyFont="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228600</xdr:colOff>
      <xdr:row>1</xdr:row>
      <xdr:rowOff>266700</xdr:rowOff>
    </xdr:from>
    <xdr:ext cx="6105525" cy="24069675"/>
    <xdr:sp macro="" textlink="">
      <xdr:nvSpPr>
        <xdr:cNvPr id="3" name="TextBox 2"/>
        <xdr:cNvSpPr txBox="1"/>
      </xdr:nvSpPr>
      <xdr:spPr>
        <a:xfrm>
          <a:off x="352425" y="561975"/>
          <a:ext cx="6105525" cy="240696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marL="0" marR="0" algn="ctr">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Instructions for Excel Monthly Report of Operation – Trickling Filter or RBC Wastewater Treatment Plant – Form 53340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Initial Excel MRO Form Setup Information: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Be sure to do this at the start of a new year, or the first time this form is used!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General MRO Header information</a:t>
          </a:r>
          <a:r>
            <a:rPr lang="en-US" sz="1100">
              <a:effectLst/>
              <a:latin typeface="Calibri" panose="020F0502020204030204" pitchFamily="34" charset="0"/>
              <a:ea typeface="Calibri" panose="020F0502020204030204" pitchFamily="34" charset="0"/>
              <a:cs typeface="Times New Roman" panose="02020603050405020304" pitchFamily="18" charset="0"/>
            </a:rPr>
            <a:t>: The </a:t>
          </a:r>
          <a:r>
            <a:rPr lang="en-US" sz="1100" b="1">
              <a:effectLst/>
              <a:latin typeface="Calibri" panose="020F0502020204030204" pitchFamily="34" charset="0"/>
              <a:ea typeface="Calibri" panose="020F0502020204030204" pitchFamily="34" charset="0"/>
              <a:cs typeface="Times New Roman" panose="02020603050405020304" pitchFamily="18" charset="0"/>
            </a:rPr>
            <a:t>Facility Name, Year, Permit Number, Outfall Number, Certified Operator Name and certification number, etc.</a:t>
          </a:r>
          <a:r>
            <a:rPr lang="en-US" sz="1100">
              <a:effectLst/>
              <a:latin typeface="Calibri" panose="020F0502020204030204" pitchFamily="34" charset="0"/>
              <a:ea typeface="Calibri" panose="020F0502020204030204" pitchFamily="34" charset="0"/>
              <a:cs typeface="Times New Roman" panose="02020603050405020304" pitchFamily="18" charset="0"/>
            </a:rPr>
            <a:t> need to be entered into the top (header) box </a:t>
          </a:r>
          <a:r>
            <a:rPr lang="en-US" sz="1100" i="1">
              <a:effectLst/>
              <a:latin typeface="Calibri" panose="020F0502020204030204" pitchFamily="34" charset="0"/>
              <a:ea typeface="Calibri" panose="020F0502020204030204" pitchFamily="34" charset="0"/>
              <a:cs typeface="Times New Roman" panose="02020603050405020304" pitchFamily="18" charset="0"/>
            </a:rPr>
            <a:t>on the first page of </a:t>
          </a:r>
          <a:r>
            <a:rPr lang="en-US" sz="1100" i="1" u="sng">
              <a:effectLst/>
              <a:latin typeface="Calibri" panose="020F0502020204030204" pitchFamily="34" charset="0"/>
              <a:ea typeface="Calibri" panose="020F0502020204030204" pitchFamily="34" charset="0"/>
              <a:cs typeface="Times New Roman" panose="02020603050405020304" pitchFamily="18" charset="0"/>
            </a:rPr>
            <a:t>January's</a:t>
          </a:r>
          <a:r>
            <a:rPr lang="en-US" sz="1100" i="1">
              <a:effectLst/>
              <a:latin typeface="Calibri" panose="020F0502020204030204" pitchFamily="34" charset="0"/>
              <a:ea typeface="Calibri" panose="020F0502020204030204" pitchFamily="34" charset="0"/>
              <a:cs typeface="Times New Roman" panose="02020603050405020304" pitchFamily="18" charset="0"/>
            </a:rPr>
            <a:t> report</a:t>
          </a:r>
          <a:r>
            <a:rPr lang="en-US" sz="1100">
              <a:effectLst/>
              <a:latin typeface="Calibri" panose="020F0502020204030204" pitchFamily="34" charset="0"/>
              <a:ea typeface="Calibri" panose="020F0502020204030204" pitchFamily="34" charset="0"/>
              <a:cs typeface="Times New Roman" panose="02020603050405020304" pitchFamily="18" charset="0"/>
            </a:rPr>
            <a:t>. This information will then automatically display on subsequent months of the MRO spreadsheet.  Should the header information (certified operator info, design flow) change, the information can be changed on the applicable month header.  Facility name change can only occur on the January header.</a:t>
          </a: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Reporting Parameters not listed on non-labeled columns</a:t>
          </a:r>
          <a:r>
            <a:rPr lang="en-US" sz="1100">
              <a:effectLst/>
              <a:latin typeface="Calibri" panose="020F0502020204030204" pitchFamily="34" charset="0"/>
              <a:ea typeface="Calibri" panose="020F0502020204030204" pitchFamily="34" charset="0"/>
              <a:cs typeface="Times New Roman" panose="02020603050405020304" pitchFamily="18" charset="0"/>
            </a:rPr>
            <a:t>: Use the blank columns, if needed, for parameters </a:t>
          </a:r>
          <a:r>
            <a:rPr lang="en-US" sz="1100" i="1">
              <a:effectLst/>
              <a:latin typeface="Calibri" panose="020F0502020204030204" pitchFamily="34" charset="0"/>
              <a:ea typeface="Calibri" panose="020F0502020204030204" pitchFamily="34" charset="0"/>
              <a:cs typeface="Times New Roman" panose="02020603050405020304" pitchFamily="18" charset="0"/>
            </a:rPr>
            <a:t>not already labeled on this form</a:t>
          </a:r>
          <a:r>
            <a:rPr lang="en-US" sz="1100">
              <a:effectLst/>
              <a:latin typeface="Calibri" panose="020F0502020204030204" pitchFamily="34" charset="0"/>
              <a:ea typeface="Calibri" panose="020F0502020204030204" pitchFamily="34" charset="0"/>
              <a:cs typeface="Times New Roman" panose="02020603050405020304" pitchFamily="18" charset="0"/>
            </a:rPr>
            <a:t>, and be sure to label those columns’ headers.</a:t>
          </a:r>
        </a:p>
        <a:p>
          <a:pPr marL="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Entering measurement data on the Excel MRO spreadsheet each month (per tab):</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Enter measurement data in the correct white (concentration) cells</a:t>
          </a:r>
          <a:r>
            <a:rPr lang="en-US" sz="1100">
              <a:effectLst/>
              <a:latin typeface="Calibri" panose="020F0502020204030204" pitchFamily="34" charset="0"/>
              <a:ea typeface="Calibri" panose="020F0502020204030204" pitchFamily="34" charset="0"/>
              <a:cs typeface="Times New Roman" panose="02020603050405020304" pitchFamily="18" charset="0"/>
            </a:rPr>
            <a:t> per calendar day, per parameter.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Raw/Intermediate data</a:t>
          </a:r>
          <a:r>
            <a:rPr lang="en-US" sz="1100">
              <a:effectLst/>
              <a:latin typeface="Calibri" panose="020F0502020204030204" pitchFamily="34" charset="0"/>
              <a:ea typeface="Calibri" panose="020F0502020204030204" pitchFamily="34" charset="0"/>
              <a:cs typeface="Times New Roman" panose="02020603050405020304" pitchFamily="18" charset="0"/>
            </a:rPr>
            <a:t> should be reported at the same frequency as effluent sampling, at least.</a:t>
          </a: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Do not enter data in the yellow (calculating) columns</a:t>
          </a:r>
          <a:r>
            <a:rPr lang="en-US" sz="1100">
              <a:effectLst/>
              <a:latin typeface="Calibri" panose="020F0502020204030204" pitchFamily="34" charset="0"/>
              <a:ea typeface="Calibri" panose="020F0502020204030204" pitchFamily="34" charset="0"/>
              <a:cs typeface="Times New Roman" panose="02020603050405020304" pitchFamily="18" charset="0"/>
            </a:rPr>
            <a:t> – the Excel form will do that.</a:t>
          </a: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Do not enter inequality symbols</a:t>
          </a:r>
          <a:r>
            <a:rPr lang="en-US" sz="1100">
              <a:effectLst/>
              <a:latin typeface="Calibri" panose="020F0502020204030204" pitchFamily="34" charset="0"/>
              <a:ea typeface="Calibri" panose="020F0502020204030204" pitchFamily="34" charset="0"/>
              <a:cs typeface="Times New Roman" panose="02020603050405020304" pitchFamily="18" charset="0"/>
            </a:rPr>
            <a:t> (such as “&lt;” or “&gt;”) in the white columns of this form or calculations will not be performed correctly.  If a value is non-detect simply report the (absolute value of the) detection limit.  There is a special gray “&lt;” column that can be used when the *TRC value is non-detect.  </a:t>
          </a: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Error Code 570 Popup:  </a:t>
          </a:r>
          <a:r>
            <a:rPr lang="en-US" sz="1100">
              <a:effectLst/>
              <a:latin typeface="Calibri" panose="020F0502020204030204" pitchFamily="34" charset="0"/>
              <a:ea typeface="Calibri" panose="020F0502020204030204" pitchFamily="34" charset="0"/>
              <a:cs typeface="Times New Roman" panose="02020603050405020304" pitchFamily="18" charset="0"/>
            </a:rPr>
            <a:t>If something other than a “&lt;” sign is entered in the “&lt;” column simply click “</a:t>
          </a:r>
          <a:r>
            <a:rPr lang="en-US" sz="1100" u="sng">
              <a:effectLst/>
              <a:latin typeface="Calibri" panose="020F0502020204030204" pitchFamily="34" charset="0"/>
              <a:ea typeface="Calibri" panose="020F0502020204030204" pitchFamily="34" charset="0"/>
              <a:cs typeface="Times New Roman" panose="02020603050405020304" pitchFamily="18" charset="0"/>
            </a:rPr>
            <a:t>Cancel</a:t>
          </a:r>
          <a:r>
            <a:rPr lang="en-US" sz="1100">
              <a:effectLst/>
              <a:latin typeface="Calibri" panose="020F0502020204030204" pitchFamily="34" charset="0"/>
              <a:ea typeface="Calibri" panose="020F0502020204030204" pitchFamily="34" charset="0"/>
              <a:cs typeface="Times New Roman" panose="02020603050405020304" pitchFamily="18" charset="0"/>
            </a:rPr>
            <a:t>” (on the popup) in order to remove it, and continue.</a:t>
          </a:r>
        </a:p>
        <a:p>
          <a:pPr marL="457200" marR="0">
            <a:lnSpc>
              <a:spcPct val="107000"/>
            </a:lnSpc>
            <a:spcBef>
              <a:spcPts val="0"/>
            </a:spcBef>
            <a:spcAft>
              <a:spcPts val="800"/>
            </a:spcAft>
          </a:pPr>
          <a:r>
            <a:rPr lang="en-US" sz="1100" b="1" i="1">
              <a:effectLst/>
              <a:latin typeface="Calibri" panose="020F0502020204030204" pitchFamily="34" charset="0"/>
              <a:ea typeface="Calibri" panose="020F0502020204030204" pitchFamily="34" charset="0"/>
              <a:cs typeface="Times New Roman" panose="02020603050405020304" pitchFamily="18" charset="0"/>
            </a:rPr>
            <a:t>Except for pH</a:t>
          </a:r>
          <a:r>
            <a:rPr lang="en-US" sz="1100" b="1">
              <a:effectLst/>
              <a:latin typeface="Calibri" panose="020F0502020204030204" pitchFamily="34" charset="0"/>
              <a:ea typeface="Calibri" panose="020F0502020204030204" pitchFamily="34" charset="0"/>
              <a:cs typeface="Times New Roman" panose="02020603050405020304" pitchFamily="18" charset="0"/>
            </a:rPr>
            <a:t>, if multiple samples of a parameter are collected on the same calendar day, </a:t>
          </a:r>
          <a:r>
            <a:rPr lang="en-US" sz="1100">
              <a:effectLst/>
              <a:latin typeface="Calibri" panose="020F0502020204030204" pitchFamily="34" charset="0"/>
              <a:ea typeface="Calibri" panose="020F0502020204030204" pitchFamily="34" charset="0"/>
              <a:cs typeface="Times New Roman" panose="02020603050405020304" pitchFamily="18" charset="0"/>
            </a:rPr>
            <a:t>average the results for that day on your bench sheet, to provide one value for that MRO cell.</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pH:  </a:t>
          </a:r>
          <a:r>
            <a:rPr lang="en-US" sz="1100">
              <a:effectLst/>
              <a:latin typeface="Calibri" panose="020F0502020204030204" pitchFamily="34" charset="0"/>
              <a:ea typeface="Calibri" panose="020F0502020204030204" pitchFamily="34" charset="0"/>
              <a:cs typeface="Times New Roman" panose="02020603050405020304" pitchFamily="18" charset="0"/>
            </a:rPr>
            <a:t>If multiple pH samples are collected in one day, report the highest </a:t>
          </a:r>
          <a:r>
            <a:rPr lang="en-US" sz="1100" u="sng">
              <a:effectLst/>
              <a:latin typeface="Calibri" panose="020F0502020204030204" pitchFamily="34" charset="0"/>
              <a:ea typeface="Calibri" panose="020F0502020204030204" pitchFamily="34" charset="0"/>
              <a:cs typeface="Times New Roman" panose="02020603050405020304" pitchFamily="18" charset="0"/>
            </a:rPr>
            <a:t>and</a:t>
          </a:r>
          <a:r>
            <a:rPr lang="en-US" sz="1100">
              <a:effectLst/>
              <a:latin typeface="Calibri" panose="020F0502020204030204" pitchFamily="34" charset="0"/>
              <a:ea typeface="Calibri" panose="020F0502020204030204" pitchFamily="34" charset="0"/>
              <a:cs typeface="Times New Roman" panose="02020603050405020304" pitchFamily="18" charset="0"/>
            </a:rPr>
            <a:t> lowest values per day.  </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pH values </a:t>
          </a:r>
          <a:r>
            <a:rPr lang="en-US" sz="1100" u="sng">
              <a:effectLst/>
              <a:latin typeface="Calibri" panose="020F0502020204030204" pitchFamily="34" charset="0"/>
              <a:ea typeface="Calibri" panose="020F0502020204030204" pitchFamily="34" charset="0"/>
              <a:cs typeface="Times New Roman" panose="02020603050405020304" pitchFamily="18" charset="0"/>
            </a:rPr>
            <a:t>cannot</a:t>
          </a:r>
          <a:r>
            <a:rPr lang="en-US" sz="1100">
              <a:effectLst/>
              <a:latin typeface="Calibri" panose="020F0502020204030204" pitchFamily="34" charset="0"/>
              <a:ea typeface="Calibri" panose="020F0502020204030204" pitchFamily="34" charset="0"/>
              <a:cs typeface="Times New Roman" panose="02020603050405020304" pitchFamily="18" charset="0"/>
            </a:rPr>
            <a:t> be averaged. </a:t>
          </a:r>
        </a:p>
        <a:p>
          <a:pPr marL="68580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80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 If only one pH sample is collected per day, report in the “daily low” pH column.</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 Coli:</a:t>
          </a:r>
          <a:r>
            <a:rPr lang="en-US" sz="1100">
              <a:effectLst/>
              <a:latin typeface="Calibri" panose="020F0502020204030204" pitchFamily="34" charset="0"/>
              <a:ea typeface="Calibri" panose="020F0502020204030204" pitchFamily="34" charset="0"/>
              <a:cs typeface="Times New Roman" panose="02020603050405020304" pitchFamily="18" charset="0"/>
            </a:rPr>
            <a:t> The formula in the "average" cell/box actually calculates and displays the </a:t>
          </a:r>
          <a:r>
            <a:rPr lang="en-US" sz="1100" i="1">
              <a:effectLst/>
              <a:latin typeface="Calibri" panose="020F0502020204030204" pitchFamily="34" charset="0"/>
              <a:ea typeface="Calibri" panose="020F0502020204030204" pitchFamily="34" charset="0"/>
              <a:cs typeface="Times New Roman" panose="02020603050405020304" pitchFamily="18" charset="0"/>
            </a:rPr>
            <a:t>geometric mean</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The E.coli calculation on this MRO form converts "TNTC" (“too numerous to count”) to 63,200 and converts "0" to "1" when calculating and providing the monthly geometric mean in the E. coli summary data.  The letters “TNTC” can only be used in the E. coli column, and if they apply.</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By moving the mouse/cursor over the E. coli summary </a:t>
          </a:r>
          <a:r>
            <a:rPr lang="en-US" sz="1100" i="1">
              <a:effectLst/>
              <a:latin typeface="Calibri" panose="020F0502020204030204" pitchFamily="34" charset="0"/>
              <a:ea typeface="Calibri" panose="020F0502020204030204" pitchFamily="34" charset="0"/>
              <a:cs typeface="Times New Roman" panose="02020603050405020304" pitchFamily="18" charset="0"/>
            </a:rPr>
            <a:t>Excel</a:t>
          </a:r>
          <a:r>
            <a:rPr lang="en-US" sz="1100">
              <a:effectLst/>
              <a:latin typeface="Calibri" panose="020F0502020204030204" pitchFamily="34" charset="0"/>
              <a:ea typeface="Calibri" panose="020F0502020204030204" pitchFamily="34" charset="0"/>
              <a:cs typeface="Times New Roman" panose="02020603050405020304" pitchFamily="18" charset="0"/>
            </a:rPr>
            <a:t> data, a popup will appear to explain which E. coli summary data goes in the corresponding netDMR blanks (by parameter code and column), including the E. coli Supplemental data (to ensure correct E. coli 10% Rule application).</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Changing data</a:t>
          </a:r>
          <a:r>
            <a:rPr lang="en-US" sz="1100">
              <a:effectLst/>
              <a:latin typeface="Calibri" panose="020F0502020204030204" pitchFamily="34" charset="0"/>
              <a:ea typeface="Calibri" panose="020F0502020204030204" pitchFamily="34" charset="0"/>
              <a:cs typeface="Times New Roman" panose="02020603050405020304" pitchFamily="18" charset="0"/>
            </a:rPr>
            <a:t> in the concentration (non-calculating, white, non-yellow) cells: </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To change data that is not correct in the “white” (non-calculating) cells, simply delete the incorrect data and enter the correct data </a:t>
          </a:r>
          <a:r>
            <a:rPr lang="en-US" sz="1100" u="sng">
              <a:effectLst/>
              <a:latin typeface="Calibri" panose="020F0502020204030204" pitchFamily="34" charset="0"/>
              <a:ea typeface="Calibri" panose="020F0502020204030204" pitchFamily="34" charset="0"/>
              <a:cs typeface="Times New Roman" panose="02020603050405020304" pitchFamily="18" charset="0"/>
            </a:rPr>
            <a:t>or</a:t>
          </a:r>
          <a:r>
            <a:rPr lang="en-US" sz="1100">
              <a:effectLst/>
              <a:latin typeface="Calibri" panose="020F0502020204030204" pitchFamily="34" charset="0"/>
              <a:ea typeface="Calibri" panose="020F0502020204030204" pitchFamily="34" charset="0"/>
              <a:cs typeface="Times New Roman" panose="02020603050405020304" pitchFamily="18" charset="0"/>
            </a:rPr>
            <a:t> double click on the incorrect data in that cell and key the correct data on top of it.</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u="sng">
              <a:effectLst/>
              <a:latin typeface="Calibri" panose="020F0502020204030204" pitchFamily="34" charset="0"/>
              <a:ea typeface="Calibri" panose="020F0502020204030204" pitchFamily="34" charset="0"/>
              <a:cs typeface="Times New Roman" panose="02020603050405020304" pitchFamily="18" charset="0"/>
            </a:rPr>
            <a:t>Do not use</a:t>
          </a:r>
          <a:r>
            <a:rPr lang="en-US" sz="1100">
              <a:effectLst/>
              <a:latin typeface="Calibri" panose="020F0502020204030204" pitchFamily="34" charset="0"/>
              <a:ea typeface="Calibri" panose="020F0502020204030204" pitchFamily="34" charset="0"/>
              <a:cs typeface="Times New Roman" panose="02020603050405020304" pitchFamily="18" charset="0"/>
            </a:rPr>
            <a:t> "cut &amp; paste” or the space bar to make corrections. Either can cause errors.</a:t>
          </a:r>
        </a:p>
        <a:p>
          <a:pPr marL="2286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a:t>
          </a:r>
          <a:r>
            <a:rPr lang="en-US" sz="1100" b="1">
              <a:effectLst/>
              <a:latin typeface="Calibri" panose="020F0502020204030204" pitchFamily="34" charset="0"/>
              <a:ea typeface="Calibri" panose="020F0502020204030204" pitchFamily="34" charset="0"/>
              <a:cs typeface="Times New Roman" panose="02020603050405020304" pitchFamily="18" charset="0"/>
            </a:rPr>
            <a:t>Signature block</a:t>
          </a:r>
          <a:r>
            <a:rPr lang="en-US" sz="1100">
              <a:effectLst/>
              <a:latin typeface="Calibri" panose="020F0502020204030204" pitchFamily="34" charset="0"/>
              <a:ea typeface="Calibri" panose="020F0502020204030204" pitchFamily="34" charset="0"/>
              <a:cs typeface="Times New Roman" panose="02020603050405020304" pitchFamily="18" charset="0"/>
            </a:rPr>
            <a:t> must be fully completed and can be completed while in Excel (handwritten signatures are not required), each month.  </a:t>
          </a:r>
        </a:p>
        <a:p>
          <a:pPr marL="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Additional Notes: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Partial Week Calculations: </a:t>
          </a:r>
          <a:r>
            <a:rPr lang="en-US" sz="1100">
              <a:effectLst/>
              <a:latin typeface="Calibri" panose="020F0502020204030204" pitchFamily="34" charset="0"/>
              <a:ea typeface="Calibri" panose="020F0502020204030204" pitchFamily="34" charset="0"/>
              <a:cs typeface="Times New Roman" panose="02020603050405020304" pitchFamily="18" charset="0"/>
            </a:rPr>
            <a:t> Always complete at least the first three days of the next month’s MRO prior to converting this month’s MRO to a pdf document, for correct partial week calculations to occur.</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t>
          </a:r>
          <a:r>
            <a:rPr lang="en-US" sz="1100" b="1">
              <a:effectLst/>
              <a:latin typeface="Calibri" panose="020F0502020204030204" pitchFamily="34" charset="0"/>
              <a:ea typeface="Calibri" panose="020F0502020204030204" pitchFamily="34" charset="0"/>
              <a:cs typeface="Times New Roman" panose="02020603050405020304" pitchFamily="18" charset="0"/>
            </a:rPr>
            <a:t>Freeze Panes</a:t>
          </a:r>
          <a:r>
            <a:rPr lang="en-US" sz="1100">
              <a:effectLst/>
              <a:latin typeface="Calibri" panose="020F0502020204030204" pitchFamily="34" charset="0"/>
              <a:ea typeface="Calibri" panose="020F0502020204030204" pitchFamily="34" charset="0"/>
              <a:cs typeface="Times New Roman" panose="02020603050405020304" pitchFamily="18" charset="0"/>
            </a:rPr>
            <a:t>" has been used to keep row and column labels visible as you scroll.  This feature can be turned off by selecting "Unfreeze Panes" under the Excel “View” tab.</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Calculation (yellow) Cells</a:t>
          </a:r>
          <a:r>
            <a:rPr lang="en-US" sz="1100">
              <a:effectLst/>
              <a:latin typeface="Calibri" panose="020F0502020204030204" pitchFamily="34" charset="0"/>
              <a:ea typeface="Calibri" panose="020F0502020204030204" pitchFamily="34" charset="0"/>
              <a:cs typeface="Times New Roman" panose="02020603050405020304" pitchFamily="18" charset="0"/>
            </a:rPr>
            <a:t>: Do not enter data in the cells with a yellow background.</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The yellow cells contain formulas that calculate the information for that cell from other data entered into the worksheet, to assist with reporting loading values and maximum weekly values. Cells containing formulas are "locked" to prevent accidental modification and false calculations/summary data.</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b="1">
              <a:effectLst/>
              <a:latin typeface="Calibri" panose="020F0502020204030204" pitchFamily="34" charset="0"/>
              <a:ea typeface="Calibri" panose="020F0502020204030204" pitchFamily="34" charset="0"/>
              <a:cs typeface="Times New Roman" panose="02020603050405020304" pitchFamily="18" charset="0"/>
            </a:rPr>
            <a:t>Maximum Weekly Average (calculation) columns:</a:t>
          </a:r>
          <a:r>
            <a:rPr lang="en-US" sz="1100">
              <a:effectLst/>
              <a:latin typeface="Calibri" panose="020F0502020204030204" pitchFamily="34" charset="0"/>
              <a:ea typeface="Calibri" panose="020F0502020204030204" pitchFamily="34" charset="0"/>
              <a:cs typeface="Times New Roman" panose="02020603050405020304" pitchFamily="18" charset="0"/>
            </a:rPr>
            <a:t>  The weekly average value (calculation column) displays on Saturday of each week.  The exception is when a week overlaps two (2) months. When a week contains days from two (2) months, the weekly average displays on the month containing four (4) or more of the days of that week.  If most of the days (of that week) occur in the first month, the weekly average value displays on the last day of that month.</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MRO Monthly Summary Data to use on the corresponding NetDMR: </a:t>
          </a:r>
          <a:r>
            <a:rPr lang="en-US" sz="1100">
              <a:effectLst/>
              <a:latin typeface="Calibri" panose="020F0502020204030204" pitchFamily="34" charset="0"/>
              <a:ea typeface="Calibri" panose="020F0502020204030204" pitchFamily="34" charset="0"/>
              <a:cs typeface="Times New Roman" panose="02020603050405020304" pitchFamily="18" charset="0"/>
            </a:rPr>
            <a:t>Most of the MRO summary data values that need to be transferred to the corresponding netDMR blanks are in </a:t>
          </a:r>
          <a:r>
            <a:rPr lang="en-US" sz="1100" b="1" u="sng">
              <a:effectLst/>
              <a:latin typeface="Calibri" panose="020F0502020204030204" pitchFamily="34" charset="0"/>
              <a:ea typeface="Calibri" panose="020F0502020204030204" pitchFamily="34" charset="0"/>
              <a:cs typeface="Times New Roman" panose="02020603050405020304" pitchFamily="18" charset="0"/>
            </a:rPr>
            <a:t>outlined</a:t>
          </a:r>
          <a:r>
            <a:rPr lang="en-US" sz="1100">
              <a:effectLst/>
              <a:latin typeface="Calibri" panose="020F0502020204030204" pitchFamily="34" charset="0"/>
              <a:ea typeface="Calibri" panose="020F0502020204030204" pitchFamily="34" charset="0"/>
              <a:cs typeface="Times New Roman" panose="02020603050405020304" pitchFamily="18" charset="0"/>
            </a:rPr>
            <a:t> cells at the bottom of the applicable effluent parameter columns.  For many of the parameters, by moving the curser over the </a:t>
          </a:r>
          <a:r>
            <a:rPr lang="en-US" sz="1100" i="1">
              <a:effectLst/>
              <a:latin typeface="Calibri" panose="020F0502020204030204" pitchFamily="34" charset="0"/>
              <a:ea typeface="Calibri" panose="020F0502020204030204" pitchFamily="34" charset="0"/>
              <a:cs typeface="Times New Roman" panose="02020603050405020304" pitchFamily="18" charset="0"/>
            </a:rPr>
            <a:t>Excel</a:t>
          </a:r>
          <a:r>
            <a:rPr lang="en-US" sz="1100">
              <a:effectLst/>
              <a:latin typeface="Calibri" panose="020F0502020204030204" pitchFamily="34" charset="0"/>
              <a:ea typeface="Calibri" panose="020F0502020204030204" pitchFamily="34" charset="0"/>
              <a:cs typeface="Times New Roman" panose="02020603050405020304" pitchFamily="18" charset="0"/>
            </a:rPr>
            <a:t> summary data, a popup may occur to explain where that data (by parameter code and column) needs to be entered on the corresponding netDMR.</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Annual Summary Tab:</a:t>
          </a:r>
          <a:r>
            <a:rPr lang="en-US" sz="1100">
              <a:effectLst/>
              <a:latin typeface="Calibri" panose="020F0502020204030204" pitchFamily="34" charset="0"/>
              <a:ea typeface="Calibri" panose="020F0502020204030204" pitchFamily="34" charset="0"/>
              <a:cs typeface="Times New Roman" panose="02020603050405020304" pitchFamily="18" charset="0"/>
            </a:rPr>
            <a:t>  The last tab of this form/spreadsheet displays a summary of the data entered into the twelve (12) months of MRO forms and is for your use if desired in preparing an annual report, etc.  It does not need to be sent to IDEM.</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MRO Page Size</a:t>
          </a:r>
          <a:r>
            <a:rPr lang="en-US" sz="1100">
              <a:effectLst/>
              <a:latin typeface="Calibri" panose="020F0502020204030204" pitchFamily="34" charset="0"/>
              <a:ea typeface="Calibri" panose="020F0502020204030204" pitchFamily="34" charset="0"/>
              <a:cs typeface="Times New Roman" panose="02020603050405020304" pitchFamily="18" charset="0"/>
            </a:rPr>
            <a:t>: If the form doesn't print/appear properly onto four (4) pages, the print "scaling" can be adjusted while in Excel.  Click on "Page Layout” to find "Scale".  Experiment to find the highest Scale percentage that works for your printer, while still keeping this MRO form on four pages.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NODI Tab Explanation</a:t>
          </a:r>
          <a:r>
            <a:rPr lang="en-US" sz="1100">
              <a:effectLst/>
              <a:latin typeface="Calibri" panose="020F0502020204030204" pitchFamily="34" charset="0"/>
              <a:ea typeface="Calibri" panose="020F0502020204030204" pitchFamily="34" charset="0"/>
              <a:cs typeface="Times New Roman" panose="02020603050405020304" pitchFamily="18" charset="0"/>
            </a:rPr>
            <a:t>: The NetDMR NODI (no data indicated) codes that are allowed to be used for Indiana NetDMR data (when there is no measurement data and they apply to the entire monitoring period) are listed on the NODI tab</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 A </a:t>
          </a:r>
          <a:r>
            <a:rPr lang="en-US" sz="1100" i="1">
              <a:effectLst/>
              <a:latin typeface="Calibri" panose="020F0502020204030204" pitchFamily="34" charset="0"/>
              <a:ea typeface="Calibri" panose="020F0502020204030204" pitchFamily="34" charset="0"/>
              <a:cs typeface="Times New Roman" panose="02020603050405020304" pitchFamily="18" charset="0"/>
            </a:rPr>
            <a:t>comment</a:t>
          </a:r>
          <a:r>
            <a:rPr lang="en-US" sz="1100">
              <a:effectLst/>
              <a:latin typeface="Calibri" panose="020F0502020204030204" pitchFamily="34" charset="0"/>
              <a:ea typeface="Calibri" panose="020F0502020204030204" pitchFamily="34" charset="0"/>
              <a:cs typeface="Times New Roman" panose="02020603050405020304" pitchFamily="18" charset="0"/>
            </a:rPr>
            <a:t> should be added to the NetDMR to explain the use of the NODI code. To use any of the other NODI codes (not on the IDEM list) will require special permission from the IDEM Compliance Data Section - note this in the “Comments” section of the netDMR.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Counting Excursions/Exceedances/Violations:</a:t>
          </a:r>
          <a:r>
            <a:rPr lang="en-US" sz="1100">
              <a:effectLst/>
              <a:latin typeface="Calibri" panose="020F0502020204030204" pitchFamily="34" charset="0"/>
              <a:ea typeface="Calibri" panose="020F0502020204030204" pitchFamily="34" charset="0"/>
              <a:cs typeface="Times New Roman" panose="02020603050405020304" pitchFamily="18" charset="0"/>
            </a:rPr>
            <a:t>  Per parameter, count the following exceedances and </a:t>
          </a:r>
          <a:r>
            <a:rPr lang="en-US" sz="1100" i="1" u="sng">
              <a:effectLst/>
              <a:latin typeface="Calibri" panose="020F0502020204030204" pitchFamily="34" charset="0"/>
              <a:ea typeface="Calibri" panose="020F0502020204030204" pitchFamily="34" charset="0"/>
              <a:cs typeface="Times New Roman" panose="02020603050405020304" pitchFamily="18" charset="0"/>
            </a:rPr>
            <a:t>add them together</a:t>
          </a:r>
          <a:r>
            <a:rPr lang="en-US" sz="1100">
              <a:effectLst/>
              <a:latin typeface="Calibri" panose="020F0502020204030204" pitchFamily="34" charset="0"/>
              <a:ea typeface="Calibri" panose="020F0502020204030204" pitchFamily="34" charset="0"/>
              <a:cs typeface="Times New Roman" panose="02020603050405020304" pitchFamily="18" charset="0"/>
            </a:rPr>
            <a:t> in order to report in the “No. Ex.” </a:t>
          </a:r>
          <a:r>
            <a:rPr lang="en-US" sz="1100" i="1">
              <a:effectLst/>
              <a:latin typeface="Calibri" panose="020F0502020204030204" pitchFamily="34" charset="0"/>
              <a:ea typeface="Calibri" panose="020F0502020204030204" pitchFamily="34" charset="0"/>
              <a:cs typeface="Times New Roman" panose="02020603050405020304" pitchFamily="18" charset="0"/>
            </a:rPr>
            <a:t>Column</a:t>
          </a:r>
          <a:r>
            <a:rPr lang="en-US" sz="1100">
              <a:effectLst/>
              <a:latin typeface="Calibri" panose="020F0502020204030204" pitchFamily="34" charset="0"/>
              <a:ea typeface="Calibri" panose="020F0502020204030204" pitchFamily="34" charset="0"/>
              <a:cs typeface="Times New Roman" panose="02020603050405020304" pitchFamily="18" charset="0"/>
            </a:rPr>
            <a:t> of the netDMR:</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there is a daily limit, count each </a:t>
          </a:r>
          <a:r>
            <a:rPr lang="en-US" sz="1100" u="sng">
              <a:effectLst/>
              <a:latin typeface="Calibri" panose="020F0502020204030204" pitchFamily="34" charset="0"/>
              <a:ea typeface="Calibri" panose="020F0502020204030204" pitchFamily="34" charset="0"/>
              <a:cs typeface="Times New Roman" panose="02020603050405020304" pitchFamily="18" charset="0"/>
            </a:rPr>
            <a:t>day</a:t>
          </a:r>
          <a:r>
            <a:rPr lang="en-US" sz="1100">
              <a:effectLst/>
              <a:latin typeface="Calibri" panose="020F0502020204030204" pitchFamily="34" charset="0"/>
              <a:ea typeface="Calibri" panose="020F0502020204030204" pitchFamily="34" charset="0"/>
              <a:cs typeface="Times New Roman" panose="02020603050405020304" pitchFamily="18" charset="0"/>
            </a:rPr>
            <a:t> that the Maximum Daily limit was exceeded during the month.</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there is a maximum weekly average limit, count all the </a:t>
          </a:r>
          <a:r>
            <a:rPr lang="en-US" sz="1100" u="sng">
              <a:effectLst/>
              <a:latin typeface="Calibri" panose="020F0502020204030204" pitchFamily="34" charset="0"/>
              <a:ea typeface="Calibri" panose="020F0502020204030204" pitchFamily="34" charset="0"/>
              <a:cs typeface="Times New Roman" panose="02020603050405020304" pitchFamily="18" charset="0"/>
            </a:rPr>
            <a:t>weeks</a:t>
          </a:r>
          <a:r>
            <a:rPr lang="en-US" sz="1100">
              <a:effectLst/>
              <a:latin typeface="Calibri" panose="020F0502020204030204" pitchFamily="34" charset="0"/>
              <a:ea typeface="Calibri" panose="020F0502020204030204" pitchFamily="34" charset="0"/>
              <a:cs typeface="Times New Roman" panose="02020603050405020304" pitchFamily="18" charset="0"/>
            </a:rPr>
            <a:t> that exceeded the Maximum Weekly limit.</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 monthly average limit was exceeded, it counts as 1.  If there are Monthly Aveage concentration </a:t>
          </a:r>
          <a:r>
            <a:rPr lang="en-US" sz="1100" u="sng">
              <a:effectLst/>
              <a:latin typeface="Calibri" panose="020F0502020204030204" pitchFamily="34" charset="0"/>
              <a:ea typeface="Calibri" panose="020F0502020204030204" pitchFamily="34" charset="0"/>
              <a:cs typeface="Times New Roman" panose="02020603050405020304" pitchFamily="18" charset="0"/>
            </a:rPr>
            <a:t>and</a:t>
          </a:r>
          <a:r>
            <a:rPr lang="en-US" sz="1100">
              <a:effectLst/>
              <a:latin typeface="Calibri" panose="020F0502020204030204" pitchFamily="34" charset="0"/>
              <a:ea typeface="Calibri" panose="020F0502020204030204" pitchFamily="34" charset="0"/>
              <a:cs typeface="Times New Roman" panose="02020603050405020304" pitchFamily="18" charset="0"/>
            </a:rPr>
            <a:t> loading limits, each counts as 1 if it was exceeded.</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a parameter has both a concentration (mg/L) limit and a loading (lbs/day) limit, all violations must be counted.</a:t>
          </a:r>
        </a:p>
        <a:p>
          <a:pPr marL="45720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For example:</a:t>
          </a:r>
          <a:r>
            <a:rPr lang="en-US" sz="1100">
              <a:effectLst/>
              <a:latin typeface="Calibri" panose="020F0502020204030204" pitchFamily="34" charset="0"/>
              <a:ea typeface="Calibri" panose="020F0502020204030204" pitchFamily="34" charset="0"/>
              <a:cs typeface="Times New Roman" panose="02020603050405020304" pitchFamily="18" charset="0"/>
            </a:rPr>
            <a:t>, if the Maximum Weekly Average concentration limit for a parameter was exceeded </a:t>
          </a:r>
          <a:r>
            <a:rPr lang="en-US" sz="1100" u="sng">
              <a:effectLst/>
              <a:latin typeface="Calibri" panose="020F0502020204030204" pitchFamily="34" charset="0"/>
              <a:ea typeface="Calibri" panose="020F0502020204030204" pitchFamily="34" charset="0"/>
              <a:cs typeface="Times New Roman" panose="02020603050405020304" pitchFamily="18" charset="0"/>
            </a:rPr>
            <a:t>three</a:t>
          </a:r>
          <a:r>
            <a:rPr lang="en-US" sz="1100">
              <a:effectLst/>
              <a:latin typeface="Calibri" panose="020F0502020204030204" pitchFamily="34" charset="0"/>
              <a:ea typeface="Calibri" panose="020F0502020204030204" pitchFamily="34" charset="0"/>
              <a:cs typeface="Times New Roman" panose="02020603050405020304" pitchFamily="18" charset="0"/>
            </a:rPr>
            <a:t> weeks </a:t>
          </a:r>
          <a:r>
            <a:rPr lang="en-US" sz="1100" u="sng">
              <a:effectLst/>
              <a:latin typeface="Calibri" panose="020F0502020204030204" pitchFamily="34" charset="0"/>
              <a:ea typeface="Calibri" panose="020F0502020204030204" pitchFamily="34" charset="0"/>
              <a:cs typeface="Times New Roman" panose="02020603050405020304" pitchFamily="18" charset="0"/>
            </a:rPr>
            <a:t>and</a:t>
          </a:r>
          <a:r>
            <a:rPr lang="en-US" sz="1100">
              <a:effectLst/>
              <a:latin typeface="Calibri" panose="020F0502020204030204" pitchFamily="34" charset="0"/>
              <a:ea typeface="Calibri" panose="020F0502020204030204" pitchFamily="34" charset="0"/>
              <a:cs typeface="Times New Roman" panose="02020603050405020304" pitchFamily="18" charset="0"/>
            </a:rPr>
            <a:t> the monthly average concentration limit was exceeded (for </a:t>
          </a:r>
          <a:r>
            <a:rPr lang="en-US" sz="1100" u="sng">
              <a:effectLst/>
              <a:latin typeface="Calibri" panose="020F0502020204030204" pitchFamily="34" charset="0"/>
              <a:ea typeface="Calibri" panose="020F0502020204030204" pitchFamily="34" charset="0"/>
              <a:cs typeface="Times New Roman" panose="02020603050405020304" pitchFamily="18" charset="0"/>
            </a:rPr>
            <a:t>both</a:t>
          </a:r>
          <a:r>
            <a:rPr lang="en-US" sz="1100">
              <a:effectLst/>
              <a:latin typeface="Calibri" panose="020F0502020204030204" pitchFamily="34" charset="0"/>
              <a:ea typeface="Calibri" panose="020F0502020204030204" pitchFamily="34" charset="0"/>
              <a:cs typeface="Times New Roman" panose="02020603050405020304" pitchFamily="18" charset="0"/>
            </a:rPr>
            <a:t> Loading and Concentration), </a:t>
          </a:r>
          <a:r>
            <a:rPr lang="en-US" sz="1100" u="sng">
              <a:effectLst/>
              <a:latin typeface="Calibri" panose="020F0502020204030204" pitchFamily="34" charset="0"/>
              <a:ea typeface="Calibri" panose="020F0502020204030204" pitchFamily="34" charset="0"/>
              <a:cs typeface="Times New Roman" panose="02020603050405020304" pitchFamily="18" charset="0"/>
            </a:rPr>
            <a:t>and</a:t>
          </a:r>
          <a:r>
            <a:rPr lang="en-US" sz="1100">
              <a:effectLst/>
              <a:latin typeface="Calibri" panose="020F0502020204030204" pitchFamily="34" charset="0"/>
              <a:ea typeface="Calibri" panose="020F0502020204030204" pitchFamily="34" charset="0"/>
              <a:cs typeface="Times New Roman" panose="02020603050405020304" pitchFamily="18" charset="0"/>
            </a:rPr>
            <a:t> the loading limit was exceeded </a:t>
          </a:r>
          <a:r>
            <a:rPr lang="en-US" sz="1100" u="sng">
              <a:effectLst/>
              <a:latin typeface="Calibri" panose="020F0502020204030204" pitchFamily="34" charset="0"/>
              <a:ea typeface="Calibri" panose="020F0502020204030204" pitchFamily="34" charset="0"/>
              <a:cs typeface="Times New Roman" panose="02020603050405020304" pitchFamily="18" charset="0"/>
            </a:rPr>
            <a:t>two</a:t>
          </a:r>
          <a:r>
            <a:rPr lang="en-US" sz="1100">
              <a:effectLst/>
              <a:latin typeface="Calibri" panose="020F0502020204030204" pitchFamily="34" charset="0"/>
              <a:ea typeface="Calibri" panose="020F0502020204030204" pitchFamily="34" charset="0"/>
              <a:cs typeface="Times New Roman" panose="02020603050405020304" pitchFamily="18" charset="0"/>
            </a:rPr>
            <a:t> weeks, report “7” in the No. Ex. Column for that parameter.</a:t>
          </a:r>
        </a:p>
        <a:p>
          <a:pPr marL="0" marR="0" indent="45720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Explanations for exceedances can be entered in the “Comments” field of the netDMR.</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Preparing MRO for attachment to the netDMR</a:t>
          </a:r>
          <a:r>
            <a:rPr lang="en-US" sz="1100">
              <a:effectLst/>
              <a:latin typeface="Calibri" panose="020F0502020204030204" pitchFamily="34" charset="0"/>
              <a:ea typeface="Calibri" panose="020F0502020204030204" pitchFamily="34" charset="0"/>
              <a:cs typeface="Times New Roman" panose="02020603050405020304" pitchFamily="18" charset="0"/>
            </a:rPr>
            <a:t>: Once this month’s MRO is complete (including signature block) and at least the first three days of the next month’s MRO is complete, this MRO can be saved and converted to a pdf document, using the following naming format:</a:t>
          </a:r>
        </a:p>
        <a:p>
          <a:pPr marL="0" marR="0">
            <a:lnSpc>
              <a:spcPct val="107000"/>
            </a:lnSpc>
            <a:spcBef>
              <a:spcPts val="0"/>
            </a:spcBef>
            <a:spcAft>
              <a:spcPts val="8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PermitID_OutfallID_DocTYPE_YYYY_MM (i.e., IN0012345_001A_MRO_2020_01.pdf).</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Troubleshooting:  ####’s:  </a:t>
          </a:r>
          <a:r>
            <a:rPr lang="en-US" sz="1100">
              <a:effectLst/>
              <a:latin typeface="Calibri" panose="020F0502020204030204" pitchFamily="34" charset="0"/>
              <a:ea typeface="Calibri" panose="020F0502020204030204" pitchFamily="34" charset="0"/>
              <a:cs typeface="Times New Roman" panose="02020603050405020304" pitchFamily="18" charset="0"/>
            </a:rPr>
            <a:t>If a series of pound/hash signs (######) appear on the MRO, locate the cell where this first occurs and look in that area for faulty data (i.e., two decimal points in one cell, non-numeric data, etc.  Contact IDEM for assistance if needed.</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*TRC – Total Residual Chlorine</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152400</xdr:rowOff>
    </xdr:from>
    <xdr:to>
      <xdr:col>2</xdr:col>
      <xdr:colOff>295275</xdr:colOff>
      <xdr:row>4</xdr:row>
      <xdr:rowOff>104775</xdr:rowOff>
    </xdr:to>
    <xdr:pic>
      <xdr:nvPicPr>
        <xdr:cNvPr id="21950"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 y="152400"/>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152400</xdr:rowOff>
    </xdr:from>
    <xdr:to>
      <xdr:col>2</xdr:col>
      <xdr:colOff>285750</xdr:colOff>
      <xdr:row>4</xdr:row>
      <xdr:rowOff>104775</xdr:rowOff>
    </xdr:to>
    <xdr:pic>
      <xdr:nvPicPr>
        <xdr:cNvPr id="22955"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5725" y="152400"/>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171450</xdr:rowOff>
    </xdr:from>
    <xdr:to>
      <xdr:col>2</xdr:col>
      <xdr:colOff>285750</xdr:colOff>
      <xdr:row>4</xdr:row>
      <xdr:rowOff>123825</xdr:rowOff>
    </xdr:to>
    <xdr:pic>
      <xdr:nvPicPr>
        <xdr:cNvPr id="23998"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5725" y="171450"/>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152400</xdr:rowOff>
    </xdr:from>
    <xdr:to>
      <xdr:col>2</xdr:col>
      <xdr:colOff>295275</xdr:colOff>
      <xdr:row>4</xdr:row>
      <xdr:rowOff>104775</xdr:rowOff>
    </xdr:to>
    <xdr:pic>
      <xdr:nvPicPr>
        <xdr:cNvPr id="25029"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 y="152400"/>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xdr:row>
      <xdr:rowOff>19050</xdr:rowOff>
    </xdr:from>
    <xdr:to>
      <xdr:col>2</xdr:col>
      <xdr:colOff>228600</xdr:colOff>
      <xdr:row>4</xdr:row>
      <xdr:rowOff>66675</xdr:rowOff>
    </xdr:to>
    <xdr:pic>
      <xdr:nvPicPr>
        <xdr:cNvPr id="2488" name="Picture 14" descr="state_seal300dpi"/>
        <xdr:cNvPicPr preferRelativeResize="0">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219075"/>
          <a:ext cx="6762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1</xdr:row>
      <xdr:rowOff>0</xdr:rowOff>
    </xdr:from>
    <xdr:to>
      <xdr:col>2</xdr:col>
      <xdr:colOff>276225</xdr:colOff>
      <xdr:row>4</xdr:row>
      <xdr:rowOff>152400</xdr:rowOff>
    </xdr:to>
    <xdr:pic>
      <xdr:nvPicPr>
        <xdr:cNvPr id="14760"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200025"/>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190500</xdr:rowOff>
    </xdr:from>
    <xdr:to>
      <xdr:col>2</xdr:col>
      <xdr:colOff>285750</xdr:colOff>
      <xdr:row>4</xdr:row>
      <xdr:rowOff>142875</xdr:rowOff>
    </xdr:to>
    <xdr:pic>
      <xdr:nvPicPr>
        <xdr:cNvPr id="15793"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5725" y="190500"/>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161925</xdr:rowOff>
    </xdr:from>
    <xdr:to>
      <xdr:col>2</xdr:col>
      <xdr:colOff>276225</xdr:colOff>
      <xdr:row>4</xdr:row>
      <xdr:rowOff>114300</xdr:rowOff>
    </xdr:to>
    <xdr:pic>
      <xdr:nvPicPr>
        <xdr:cNvPr id="16846"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161925"/>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xdr:row>
      <xdr:rowOff>0</xdr:rowOff>
    </xdr:from>
    <xdr:to>
      <xdr:col>2</xdr:col>
      <xdr:colOff>314325</xdr:colOff>
      <xdr:row>4</xdr:row>
      <xdr:rowOff>152400</xdr:rowOff>
    </xdr:to>
    <xdr:pic>
      <xdr:nvPicPr>
        <xdr:cNvPr id="17839"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200025"/>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180975</xdr:rowOff>
    </xdr:from>
    <xdr:to>
      <xdr:col>2</xdr:col>
      <xdr:colOff>323850</xdr:colOff>
      <xdr:row>4</xdr:row>
      <xdr:rowOff>133350</xdr:rowOff>
    </xdr:to>
    <xdr:pic>
      <xdr:nvPicPr>
        <xdr:cNvPr id="1890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180975"/>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1</xdr:row>
      <xdr:rowOff>0</xdr:rowOff>
    </xdr:from>
    <xdr:to>
      <xdr:col>2</xdr:col>
      <xdr:colOff>285750</xdr:colOff>
      <xdr:row>4</xdr:row>
      <xdr:rowOff>152400</xdr:rowOff>
    </xdr:to>
    <xdr:pic>
      <xdr:nvPicPr>
        <xdr:cNvPr id="1988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5725" y="200025"/>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180975</xdr:rowOff>
    </xdr:from>
    <xdr:to>
      <xdr:col>2</xdr:col>
      <xdr:colOff>304800</xdr:colOff>
      <xdr:row>4</xdr:row>
      <xdr:rowOff>133350</xdr:rowOff>
    </xdr:to>
    <xdr:pic>
      <xdr:nvPicPr>
        <xdr:cNvPr id="20906"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4775" y="180975"/>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6"/>
  <sheetViews>
    <sheetView showGridLines="0" tabSelected="1" zoomScaleSheetLayoutView="100" workbookViewId="0" topLeftCell="A1">
      <selection activeCell="P125" sqref="P125"/>
    </sheetView>
  </sheetViews>
  <sheetFormatPr defaultColWidth="9.140625" defaultRowHeight="12.75"/>
  <cols>
    <col min="1" max="1" width="1.8515625" style="0" customWidth="1"/>
    <col min="2" max="2" width="15.00390625" style="0" customWidth="1"/>
    <col min="3" max="3" width="9.7109375" style="0" customWidth="1"/>
    <col min="8" max="8" width="9.57421875" style="0" customWidth="1"/>
  </cols>
  <sheetData>
    <row r="1" spans="1:11" ht="23.25" customHeight="1" thickBot="1">
      <c r="A1" s="469"/>
      <c r="B1" s="470"/>
      <c r="C1" s="470"/>
      <c r="D1" s="470"/>
      <c r="E1" s="470"/>
      <c r="F1" s="470"/>
      <c r="G1" s="470"/>
      <c r="H1" s="470"/>
      <c r="I1" s="470"/>
      <c r="J1" s="470"/>
      <c r="K1" s="470"/>
    </row>
    <row r="2" spans="1:11" ht="47.25" customHeight="1">
      <c r="A2" s="468"/>
      <c r="B2" s="897"/>
      <c r="C2" s="898"/>
      <c r="D2" s="898"/>
      <c r="E2" s="898"/>
      <c r="F2" s="898"/>
      <c r="G2" s="898"/>
      <c r="H2" s="898"/>
      <c r="I2" s="898"/>
      <c r="J2" s="898"/>
      <c r="K2" s="722"/>
    </row>
    <row r="3" spans="1:11" ht="16.5" customHeight="1">
      <c r="A3" s="735"/>
      <c r="B3" s="471"/>
      <c r="K3" s="468"/>
    </row>
    <row r="4" spans="1:11" ht="12.75" customHeight="1">
      <c r="A4" s="735"/>
      <c r="B4" s="736"/>
      <c r="K4" s="468"/>
    </row>
    <row r="5" spans="1:11" ht="6" customHeight="1">
      <c r="A5" s="735"/>
      <c r="B5" s="901"/>
      <c r="C5" s="902"/>
      <c r="D5" s="902"/>
      <c r="E5" s="902"/>
      <c r="F5" s="902"/>
      <c r="G5" s="902"/>
      <c r="H5" s="902"/>
      <c r="I5" s="902"/>
      <c r="J5" s="902"/>
      <c r="K5" s="903"/>
    </row>
    <row r="6" spans="1:11" ht="12.75">
      <c r="A6" s="735"/>
      <c r="B6" s="901"/>
      <c r="C6" s="902"/>
      <c r="D6" s="902"/>
      <c r="E6" s="902"/>
      <c r="F6" s="902"/>
      <c r="G6" s="902"/>
      <c r="H6" s="902"/>
      <c r="I6" s="902"/>
      <c r="J6" s="902"/>
      <c r="K6" s="903"/>
    </row>
    <row r="7" spans="1:11" ht="12.75">
      <c r="A7" s="735"/>
      <c r="B7" s="901"/>
      <c r="C7" s="902"/>
      <c r="D7" s="902"/>
      <c r="E7" s="902"/>
      <c r="F7" s="902"/>
      <c r="G7" s="902"/>
      <c r="H7" s="902"/>
      <c r="I7" s="902"/>
      <c r="J7" s="902"/>
      <c r="K7" s="903"/>
    </row>
    <row r="8" spans="1:11" ht="31.5" customHeight="1">
      <c r="A8" s="735"/>
      <c r="B8" s="904"/>
      <c r="C8" s="905"/>
      <c r="D8" s="905"/>
      <c r="E8" s="905"/>
      <c r="F8" s="905"/>
      <c r="G8" s="905"/>
      <c r="H8" s="905"/>
      <c r="I8" s="905"/>
      <c r="J8" s="905"/>
      <c r="K8" s="906"/>
    </row>
    <row r="9" spans="1:11" ht="12.75" customHeight="1">
      <c r="A9" s="735"/>
      <c r="B9" s="471"/>
      <c r="K9" s="468"/>
    </row>
    <row r="10" spans="1:11" ht="12.75">
      <c r="A10" s="735"/>
      <c r="B10" s="471"/>
      <c r="K10" s="468"/>
    </row>
    <row r="11" spans="1:11" ht="51" customHeight="1">
      <c r="A11" s="735"/>
      <c r="B11" s="899"/>
      <c r="C11" s="900"/>
      <c r="D11" s="900"/>
      <c r="E11" s="900"/>
      <c r="F11" s="900"/>
      <c r="G11" s="900"/>
      <c r="H11" s="900"/>
      <c r="I11" s="900"/>
      <c r="J11" s="900"/>
      <c r="K11" s="468"/>
    </row>
    <row r="12" spans="1:11" ht="8.25" customHeight="1">
      <c r="A12" s="735"/>
      <c r="B12" s="738"/>
      <c r="C12" s="720"/>
      <c r="D12" s="720"/>
      <c r="E12" s="720"/>
      <c r="F12" s="720"/>
      <c r="G12" s="720"/>
      <c r="H12" s="720"/>
      <c r="I12" s="720"/>
      <c r="J12" s="720"/>
      <c r="K12" s="468"/>
    </row>
    <row r="13" spans="1:11" ht="15.75">
      <c r="A13" s="735"/>
      <c r="B13" s="736"/>
      <c r="K13" s="468"/>
    </row>
    <row r="14" spans="1:11" ht="51.75" customHeight="1">
      <c r="A14" s="735"/>
      <c r="B14" s="899"/>
      <c r="C14" s="900"/>
      <c r="D14" s="900"/>
      <c r="E14" s="900"/>
      <c r="F14" s="900"/>
      <c r="G14" s="900"/>
      <c r="H14" s="900"/>
      <c r="I14" s="900"/>
      <c r="J14" s="900"/>
      <c r="K14" s="468"/>
    </row>
    <row r="15" spans="1:11" ht="8.25" customHeight="1">
      <c r="A15" s="735"/>
      <c r="B15" s="737"/>
      <c r="C15" s="719"/>
      <c r="D15" s="719"/>
      <c r="E15" s="719"/>
      <c r="F15" s="719"/>
      <c r="G15" s="719"/>
      <c r="H15" s="719"/>
      <c r="I15" s="719"/>
      <c r="J15" s="719"/>
      <c r="K15" s="468"/>
    </row>
    <row r="16" spans="1:11" ht="12.75" customHeight="1">
      <c r="A16" s="735"/>
      <c r="B16" s="899"/>
      <c r="C16" s="900"/>
      <c r="D16" s="900"/>
      <c r="E16" s="900"/>
      <c r="F16" s="900"/>
      <c r="G16" s="900"/>
      <c r="H16" s="900"/>
      <c r="I16" s="900"/>
      <c r="J16" s="900"/>
      <c r="K16" s="468"/>
    </row>
    <row r="17" spans="1:11" ht="12.75">
      <c r="A17" s="735"/>
      <c r="B17" s="471"/>
      <c r="K17" s="468"/>
    </row>
    <row r="18" spans="1:11" ht="12.75">
      <c r="A18" s="735"/>
      <c r="B18" s="471"/>
      <c r="K18" s="468"/>
    </row>
    <row r="19" spans="1:11" ht="12.75">
      <c r="A19" s="735"/>
      <c r="B19" s="471"/>
      <c r="K19" s="468"/>
    </row>
    <row r="20" spans="1:11" ht="12.75">
      <c r="A20" s="735"/>
      <c r="B20" s="471"/>
      <c r="K20" s="468"/>
    </row>
    <row r="21" spans="1:11" ht="12.75">
      <c r="A21" s="735"/>
      <c r="B21" s="471"/>
      <c r="K21" s="468"/>
    </row>
    <row r="22" spans="1:11" ht="12.75">
      <c r="A22" s="735"/>
      <c r="B22" s="471"/>
      <c r="K22" s="468"/>
    </row>
    <row r="23" spans="1:11" ht="12.75">
      <c r="A23" s="735"/>
      <c r="B23" s="904"/>
      <c r="C23" s="905"/>
      <c r="D23" s="905"/>
      <c r="E23" s="905"/>
      <c r="F23" s="905"/>
      <c r="G23" s="905"/>
      <c r="H23" s="905"/>
      <c r="I23" s="905"/>
      <c r="J23" s="905"/>
      <c r="K23" s="906"/>
    </row>
    <row r="24" spans="1:11" ht="12.75">
      <c r="A24" s="735"/>
      <c r="B24" s="904"/>
      <c r="C24" s="905"/>
      <c r="D24" s="905"/>
      <c r="E24" s="905"/>
      <c r="F24" s="905"/>
      <c r="G24" s="905"/>
      <c r="H24" s="905"/>
      <c r="I24" s="905"/>
      <c r="J24" s="905"/>
      <c r="K24" s="906"/>
    </row>
    <row r="25" spans="1:11" ht="12.75">
      <c r="A25" s="735"/>
      <c r="B25" s="471"/>
      <c r="K25" s="468"/>
    </row>
    <row r="26" spans="1:11" ht="12.75">
      <c r="A26" s="735"/>
      <c r="B26" s="739"/>
      <c r="K26" s="468"/>
    </row>
    <row r="27" spans="1:11" ht="12.75">
      <c r="A27" s="735"/>
      <c r="B27" s="471"/>
      <c r="K27" s="468"/>
    </row>
    <row r="28" spans="1:11" ht="12.75" customHeight="1">
      <c r="A28" s="735"/>
      <c r="B28" s="904"/>
      <c r="C28" s="905"/>
      <c r="D28" s="905"/>
      <c r="E28" s="905"/>
      <c r="F28" s="905"/>
      <c r="G28" s="905"/>
      <c r="H28" s="905"/>
      <c r="I28" s="905"/>
      <c r="J28" s="905"/>
      <c r="K28" s="906"/>
    </row>
    <row r="29" spans="1:11" ht="12.75">
      <c r="A29" s="735"/>
      <c r="B29" s="904"/>
      <c r="C29" s="905"/>
      <c r="D29" s="905"/>
      <c r="E29" s="905"/>
      <c r="F29" s="905"/>
      <c r="G29" s="905"/>
      <c r="H29" s="905"/>
      <c r="I29" s="905"/>
      <c r="J29" s="905"/>
      <c r="K29" s="906"/>
    </row>
    <row r="30" spans="1:11" ht="12.75">
      <c r="A30" s="735"/>
      <c r="B30" s="471"/>
      <c r="K30" s="468"/>
    </row>
    <row r="31" spans="1:11" ht="12.75">
      <c r="A31" s="735"/>
      <c r="B31" s="471"/>
      <c r="K31" s="468"/>
    </row>
    <row r="32" spans="1:11" ht="12.75">
      <c r="A32" s="735"/>
      <c r="B32" s="471"/>
      <c r="K32" s="468"/>
    </row>
    <row r="33" spans="1:11" ht="12.75">
      <c r="A33" s="735"/>
      <c r="B33" s="471"/>
      <c r="K33" s="468"/>
    </row>
    <row r="34" spans="1:11" ht="12.75">
      <c r="A34" s="735"/>
      <c r="B34" s="471"/>
      <c r="K34" s="468"/>
    </row>
    <row r="35" spans="1:11" ht="26.25" customHeight="1">
      <c r="A35" s="735"/>
      <c r="B35" s="907"/>
      <c r="C35" s="908"/>
      <c r="D35" s="908"/>
      <c r="E35" s="908"/>
      <c r="F35" s="908"/>
      <c r="G35" s="908"/>
      <c r="H35" s="908"/>
      <c r="I35" s="908"/>
      <c r="J35" s="908"/>
      <c r="K35" s="909"/>
    </row>
    <row r="36" spans="1:11" ht="12.75">
      <c r="A36" s="735"/>
      <c r="B36" s="471"/>
      <c r="K36" s="468"/>
    </row>
    <row r="37" spans="1:11" ht="12.75">
      <c r="A37" s="735"/>
      <c r="B37" s="904"/>
      <c r="C37" s="905"/>
      <c r="D37" s="905"/>
      <c r="E37" s="905"/>
      <c r="F37" s="905"/>
      <c r="G37" s="905"/>
      <c r="H37" s="905"/>
      <c r="I37" s="905"/>
      <c r="J37" s="905"/>
      <c r="K37" s="906"/>
    </row>
    <row r="38" spans="1:11" ht="26.25" customHeight="1">
      <c r="A38" s="735"/>
      <c r="B38" s="904"/>
      <c r="C38" s="905"/>
      <c r="D38" s="905"/>
      <c r="E38" s="905"/>
      <c r="F38" s="905"/>
      <c r="G38" s="905"/>
      <c r="H38" s="905"/>
      <c r="I38" s="905"/>
      <c r="J38" s="905"/>
      <c r="K38" s="906"/>
    </row>
    <row r="39" spans="1:11" ht="12.75">
      <c r="A39" s="735"/>
      <c r="B39" s="471"/>
      <c r="K39" s="468"/>
    </row>
    <row r="40" spans="1:11" ht="12.75">
      <c r="A40" s="735"/>
      <c r="B40" s="471"/>
      <c r="K40" s="468"/>
    </row>
    <row r="41" spans="1:12" ht="12.75">
      <c r="A41" s="735"/>
      <c r="B41" s="740"/>
      <c r="C41" s="666"/>
      <c r="D41" s="666"/>
      <c r="E41" s="666"/>
      <c r="F41" s="666"/>
      <c r="G41" s="666"/>
      <c r="H41" s="666"/>
      <c r="I41" s="666"/>
      <c r="J41" s="666"/>
      <c r="K41" s="723"/>
      <c r="L41" s="666"/>
    </row>
    <row r="42" spans="1:12" ht="12.75">
      <c r="A42" s="735"/>
      <c r="B42" s="740"/>
      <c r="C42" s="721"/>
      <c r="D42" s="721"/>
      <c r="E42" s="1"/>
      <c r="F42" s="1"/>
      <c r="G42" s="1"/>
      <c r="H42" s="1"/>
      <c r="I42" s="1"/>
      <c r="J42" s="1"/>
      <c r="K42" s="724"/>
      <c r="L42" s="1"/>
    </row>
    <row r="43" spans="1:12" ht="12.75">
      <c r="A43" s="735"/>
      <c r="B43" s="741"/>
      <c r="C43" s="1"/>
      <c r="D43" s="1"/>
      <c r="E43" s="1"/>
      <c r="F43" s="1"/>
      <c r="G43" s="1"/>
      <c r="H43" s="1"/>
      <c r="I43" s="1"/>
      <c r="J43" s="1"/>
      <c r="K43" s="724"/>
      <c r="L43" s="1"/>
    </row>
    <row r="44" spans="1:11" ht="12.75">
      <c r="A44" s="735"/>
      <c r="B44" s="471"/>
      <c r="K44" s="468"/>
    </row>
    <row r="45" spans="1:11" ht="13.5" thickBot="1">
      <c r="A45" s="735"/>
      <c r="B45" s="472"/>
      <c r="C45" s="128"/>
      <c r="D45" s="128"/>
      <c r="E45" s="128"/>
      <c r="F45" s="128"/>
      <c r="G45" s="128"/>
      <c r="H45" s="128"/>
      <c r="I45" s="128"/>
      <c r="J45" s="128"/>
      <c r="K45" s="473"/>
    </row>
    <row r="46" spans="1:11" ht="12.75">
      <c r="A46" s="735"/>
      <c r="B46" s="469"/>
      <c r="C46" s="470"/>
      <c r="D46" s="470"/>
      <c r="E46" s="470"/>
      <c r="F46" s="470"/>
      <c r="G46" s="470"/>
      <c r="H46" s="470"/>
      <c r="I46" s="470"/>
      <c r="J46" s="470"/>
      <c r="K46" s="722"/>
    </row>
    <row r="47" spans="1:11" ht="12.75">
      <c r="A47" s="735"/>
      <c r="B47" s="471"/>
      <c r="K47" s="468"/>
    </row>
    <row r="48" spans="1:11" ht="12.75">
      <c r="A48" s="735"/>
      <c r="B48" s="471"/>
      <c r="K48" s="468"/>
    </row>
    <row r="49" spans="1:11" ht="12.75">
      <c r="A49" s="735"/>
      <c r="B49" s="471"/>
      <c r="K49" s="468"/>
    </row>
    <row r="50" spans="1:11" ht="12.75">
      <c r="A50" s="735"/>
      <c r="B50" s="471"/>
      <c r="K50" s="468"/>
    </row>
    <row r="51" spans="1:11" ht="12.75">
      <c r="A51" s="735"/>
      <c r="B51" s="471"/>
      <c r="K51" s="468"/>
    </row>
    <row r="52" spans="1:11" ht="12.75">
      <c r="A52" s="735"/>
      <c r="B52" s="471"/>
      <c r="K52" s="468"/>
    </row>
    <row r="53" spans="1:11" ht="12.75">
      <c r="A53" s="735"/>
      <c r="B53" s="471"/>
      <c r="K53" s="468"/>
    </row>
    <row r="54" spans="1:11" ht="12.75">
      <c r="A54" s="735"/>
      <c r="B54" s="471"/>
      <c r="K54" s="468"/>
    </row>
    <row r="55" spans="1:11" ht="12.75">
      <c r="A55" s="735"/>
      <c r="B55" s="471"/>
      <c r="K55" s="468"/>
    </row>
    <row r="56" spans="1:11" ht="12.75">
      <c r="A56" s="735"/>
      <c r="B56" s="471"/>
      <c r="K56" s="468"/>
    </row>
    <row r="57" spans="1:11" ht="12.75">
      <c r="A57" s="735"/>
      <c r="B57" s="471"/>
      <c r="K57" s="468"/>
    </row>
    <row r="58" spans="1:11" ht="12.75">
      <c r="A58" s="735"/>
      <c r="B58" s="471"/>
      <c r="K58" s="468"/>
    </row>
    <row r="59" spans="1:11" ht="12.75">
      <c r="A59" s="735"/>
      <c r="B59" s="471"/>
      <c r="K59" s="468"/>
    </row>
    <row r="60" spans="1:11" ht="12.75">
      <c r="A60" s="735"/>
      <c r="B60" s="471"/>
      <c r="K60" s="468"/>
    </row>
    <row r="61" spans="1:11" ht="12.75">
      <c r="A61" s="735"/>
      <c r="B61" s="471"/>
      <c r="K61" s="468"/>
    </row>
    <row r="62" spans="1:11" ht="12.75">
      <c r="A62" s="735"/>
      <c r="B62" s="471"/>
      <c r="K62" s="468"/>
    </row>
    <row r="63" spans="1:11" ht="12.75">
      <c r="A63" s="735"/>
      <c r="B63" s="471"/>
      <c r="K63" s="468"/>
    </row>
    <row r="64" spans="1:11" ht="12.75">
      <c r="A64" s="735"/>
      <c r="B64" s="471"/>
      <c r="K64" s="468"/>
    </row>
    <row r="65" spans="1:11" ht="12.75">
      <c r="A65" s="735"/>
      <c r="B65" s="471"/>
      <c r="K65" s="468"/>
    </row>
    <row r="66" spans="1:11" ht="12.75">
      <c r="A66" s="735"/>
      <c r="B66" s="471"/>
      <c r="K66" s="468"/>
    </row>
    <row r="67" spans="1:11" ht="12.75">
      <c r="A67" s="735"/>
      <c r="B67" s="471"/>
      <c r="K67" s="468"/>
    </row>
    <row r="68" spans="1:11" ht="12.75">
      <c r="A68" s="735"/>
      <c r="B68" s="471"/>
      <c r="K68" s="468"/>
    </row>
    <row r="69" spans="1:11" ht="12.75">
      <c r="A69" s="735"/>
      <c r="B69" s="471"/>
      <c r="K69" s="468"/>
    </row>
    <row r="70" spans="1:11" ht="12.75">
      <c r="A70" s="735"/>
      <c r="B70" s="471"/>
      <c r="K70" s="468"/>
    </row>
    <row r="71" spans="1:11" ht="12.75">
      <c r="A71" s="735"/>
      <c r="B71" s="471"/>
      <c r="K71" s="468"/>
    </row>
    <row r="72" spans="1:11" ht="12.75">
      <c r="A72" s="735"/>
      <c r="B72" s="471"/>
      <c r="K72" s="468"/>
    </row>
    <row r="73" spans="1:11" ht="12.75">
      <c r="A73" s="735"/>
      <c r="B73" s="471"/>
      <c r="K73" s="468"/>
    </row>
    <row r="74" spans="1:11" ht="12.75">
      <c r="A74" s="735"/>
      <c r="B74" s="471"/>
      <c r="K74" s="468"/>
    </row>
    <row r="75" spans="1:11" ht="12.75">
      <c r="A75" s="735"/>
      <c r="B75" s="471"/>
      <c r="K75" s="468"/>
    </row>
    <row r="76" spans="1:11" ht="12.75">
      <c r="A76" s="735"/>
      <c r="B76" s="471"/>
      <c r="K76" s="468"/>
    </row>
    <row r="77" spans="1:11" ht="12.75">
      <c r="A77" s="735"/>
      <c r="B77" s="471"/>
      <c r="K77" s="468"/>
    </row>
    <row r="78" spans="1:11" ht="12.75">
      <c r="A78" s="735"/>
      <c r="B78" s="471"/>
      <c r="K78" s="468"/>
    </row>
    <row r="79" spans="1:11" ht="12.75">
      <c r="A79" s="735"/>
      <c r="B79" s="471"/>
      <c r="K79" s="468"/>
    </row>
    <row r="80" spans="1:11" ht="12.75">
      <c r="A80" s="735"/>
      <c r="B80" s="471"/>
      <c r="K80" s="468"/>
    </row>
    <row r="81" spans="1:11" ht="12.75">
      <c r="A81" s="735"/>
      <c r="B81" s="471"/>
      <c r="K81" s="468"/>
    </row>
    <row r="82" spans="1:11" ht="12.75">
      <c r="A82" s="735"/>
      <c r="B82" s="471"/>
      <c r="K82" s="468"/>
    </row>
    <row r="83" spans="1:11" ht="12.75">
      <c r="A83" s="735"/>
      <c r="B83" s="471"/>
      <c r="K83" s="468"/>
    </row>
    <row r="84" spans="1:11" ht="12.75">
      <c r="A84" s="735"/>
      <c r="B84" s="471"/>
      <c r="K84" s="468"/>
    </row>
    <row r="85" spans="1:11" ht="12.75">
      <c r="A85" s="735"/>
      <c r="B85" s="471"/>
      <c r="K85" s="468"/>
    </row>
    <row r="86" spans="1:11" ht="12.75">
      <c r="A86" s="735"/>
      <c r="B86" s="471"/>
      <c r="K86" s="468"/>
    </row>
    <row r="87" spans="1:11" ht="12.75">
      <c r="A87" s="735"/>
      <c r="B87" s="471"/>
      <c r="K87" s="468"/>
    </row>
    <row r="88" spans="1:11" ht="12.75">
      <c r="A88" s="735"/>
      <c r="B88" s="471"/>
      <c r="K88" s="468"/>
    </row>
    <row r="89" spans="1:11" ht="12.75">
      <c r="A89" s="735"/>
      <c r="B89" s="471"/>
      <c r="K89" s="468"/>
    </row>
    <row r="90" spans="1:11" ht="12.75">
      <c r="A90" s="735"/>
      <c r="B90" s="471"/>
      <c r="K90" s="468"/>
    </row>
    <row r="91" spans="1:11" ht="12.75">
      <c r="A91" s="735"/>
      <c r="B91" s="471"/>
      <c r="K91" s="468"/>
    </row>
    <row r="92" spans="1:11" ht="12.75">
      <c r="A92" s="735"/>
      <c r="B92" s="471"/>
      <c r="K92" s="468"/>
    </row>
    <row r="93" spans="1:11" ht="12.75">
      <c r="A93" s="735"/>
      <c r="B93" s="471"/>
      <c r="K93" s="468"/>
    </row>
    <row r="94" spans="1:11" ht="12.75">
      <c r="A94" s="735"/>
      <c r="B94" s="471"/>
      <c r="K94" s="468"/>
    </row>
    <row r="95" spans="1:11" ht="12.75">
      <c r="A95" s="735"/>
      <c r="B95" s="471"/>
      <c r="K95" s="468"/>
    </row>
    <row r="96" spans="1:11" ht="13.5" thickBot="1">
      <c r="A96" s="735"/>
      <c r="B96" s="472"/>
      <c r="C96" s="128"/>
      <c r="D96" s="128"/>
      <c r="E96" s="128"/>
      <c r="F96" s="128"/>
      <c r="G96" s="128"/>
      <c r="H96" s="128"/>
      <c r="I96" s="128"/>
      <c r="J96" s="128"/>
      <c r="K96" s="473"/>
    </row>
    <row r="97" spans="1:11" ht="12.75">
      <c r="A97" s="471"/>
      <c r="B97" s="469"/>
      <c r="C97" s="470"/>
      <c r="D97" s="470"/>
      <c r="E97" s="470"/>
      <c r="F97" s="470"/>
      <c r="G97" s="470"/>
      <c r="H97" s="470"/>
      <c r="I97" s="470"/>
      <c r="J97" s="470"/>
      <c r="K97" s="722"/>
    </row>
    <row r="98" spans="1:11" ht="12.75">
      <c r="A98" s="471"/>
      <c r="B98" s="471"/>
      <c r="K98" s="468"/>
    </row>
    <row r="99" spans="1:11" ht="12.75">
      <c r="A99" s="471"/>
      <c r="B99" s="471"/>
      <c r="K99" s="468"/>
    </row>
    <row r="100" spans="1:11" ht="12.75">
      <c r="A100" s="471"/>
      <c r="B100" s="471"/>
      <c r="K100" s="468"/>
    </row>
    <row r="101" spans="1:11" ht="12.75">
      <c r="A101" s="471"/>
      <c r="B101" s="471"/>
      <c r="K101" s="468"/>
    </row>
    <row r="102" spans="1:11" ht="12.75">
      <c r="A102" s="471"/>
      <c r="B102" s="471"/>
      <c r="K102" s="468"/>
    </row>
    <row r="103" spans="1:11" ht="12.75">
      <c r="A103" s="471"/>
      <c r="B103" s="471"/>
      <c r="K103" s="468"/>
    </row>
    <row r="104" spans="1:11" ht="12.75">
      <c r="A104" s="471"/>
      <c r="B104" s="471"/>
      <c r="K104" s="468"/>
    </row>
    <row r="105" spans="1:11" ht="12.75">
      <c r="A105" s="471"/>
      <c r="B105" s="471"/>
      <c r="K105" s="468"/>
    </row>
    <row r="106" spans="1:11" ht="12.75">
      <c r="A106" s="471"/>
      <c r="B106" s="471"/>
      <c r="K106" s="468"/>
    </row>
    <row r="107" spans="1:11" ht="12.75">
      <c r="A107" s="471"/>
      <c r="B107" s="471"/>
      <c r="K107" s="468"/>
    </row>
    <row r="108" spans="1:11" ht="12.75">
      <c r="A108" s="471"/>
      <c r="B108" s="471"/>
      <c r="K108" s="468"/>
    </row>
    <row r="109" spans="1:11" ht="12.75">
      <c r="A109" s="471"/>
      <c r="B109" s="471"/>
      <c r="K109" s="468"/>
    </row>
    <row r="110" spans="1:11" ht="12.75">
      <c r="A110" s="471"/>
      <c r="B110" s="471"/>
      <c r="K110" s="468"/>
    </row>
    <row r="111" spans="1:11" ht="12.75">
      <c r="A111" s="471"/>
      <c r="B111" s="471"/>
      <c r="K111" s="468"/>
    </row>
    <row r="112" spans="1:11" ht="12.75">
      <c r="A112" s="471"/>
      <c r="B112" s="471"/>
      <c r="K112" s="468"/>
    </row>
    <row r="113" spans="1:11" ht="12.75">
      <c r="A113" s="471"/>
      <c r="B113" s="471"/>
      <c r="K113" s="468"/>
    </row>
    <row r="114" spans="1:11" ht="12.75">
      <c r="A114" s="471"/>
      <c r="B114" s="471"/>
      <c r="K114" s="468"/>
    </row>
    <row r="115" spans="1:11" ht="12.75">
      <c r="A115" s="471"/>
      <c r="B115" s="471"/>
      <c r="K115" s="468"/>
    </row>
    <row r="116" spans="1:11" ht="12.75">
      <c r="A116" s="471"/>
      <c r="B116" s="471"/>
      <c r="K116" s="468"/>
    </row>
    <row r="117" spans="1:11" ht="12.75">
      <c r="A117" s="471"/>
      <c r="B117" s="471"/>
      <c r="K117" s="468"/>
    </row>
    <row r="118" spans="1:11" ht="12.75">
      <c r="A118" s="471"/>
      <c r="B118" s="471"/>
      <c r="K118" s="468"/>
    </row>
    <row r="119" spans="1:11" ht="12.75">
      <c r="A119" s="471"/>
      <c r="B119" s="471"/>
      <c r="K119" s="468"/>
    </row>
    <row r="120" spans="1:11" ht="12.75">
      <c r="A120" s="471"/>
      <c r="B120" s="471"/>
      <c r="K120" s="468"/>
    </row>
    <row r="121" spans="1:11" ht="12.75">
      <c r="A121" s="471"/>
      <c r="B121" s="471"/>
      <c r="K121" s="468"/>
    </row>
    <row r="122" spans="1:11" ht="12.75">
      <c r="A122" s="471"/>
      <c r="B122" s="471"/>
      <c r="K122" s="468"/>
    </row>
    <row r="123" spans="1:11" ht="12.75">
      <c r="A123" s="471"/>
      <c r="B123" s="471"/>
      <c r="K123" s="468"/>
    </row>
    <row r="124" spans="1:11" ht="12.75">
      <c r="A124" s="471"/>
      <c r="B124" s="471"/>
      <c r="K124" s="468"/>
    </row>
    <row r="125" spans="1:11" ht="12.75">
      <c r="A125" s="471"/>
      <c r="B125" s="471"/>
      <c r="K125" s="468"/>
    </row>
    <row r="126" spans="1:11" ht="12.75">
      <c r="A126" s="471"/>
      <c r="B126" s="471"/>
      <c r="K126" s="468"/>
    </row>
    <row r="127" spans="1:11" ht="12.75">
      <c r="A127" s="471"/>
      <c r="B127" s="471"/>
      <c r="K127" s="468"/>
    </row>
    <row r="128" spans="1:11" ht="12.75">
      <c r="A128" s="471"/>
      <c r="B128" s="471"/>
      <c r="K128" s="468"/>
    </row>
    <row r="129" spans="2:11" ht="12.75">
      <c r="B129" s="471"/>
      <c r="K129" s="468"/>
    </row>
    <row r="130" spans="2:11" ht="12.75">
      <c r="B130" s="471"/>
      <c r="K130" s="468"/>
    </row>
    <row r="131" spans="2:11" ht="12.75">
      <c r="B131" s="471"/>
      <c r="K131" s="468"/>
    </row>
    <row r="132" spans="2:11" ht="12.75">
      <c r="B132" s="471"/>
      <c r="K132" s="468"/>
    </row>
    <row r="133" spans="2:11" ht="12.75">
      <c r="B133" s="471"/>
      <c r="K133" s="468"/>
    </row>
    <row r="134" spans="2:11" ht="12.75">
      <c r="B134" s="471"/>
      <c r="K134" s="468"/>
    </row>
    <row r="135" spans="2:11" ht="12.75">
      <c r="B135" s="471"/>
      <c r="K135" s="468"/>
    </row>
    <row r="136" spans="2:11" ht="12.75">
      <c r="B136" s="471"/>
      <c r="K136" s="468"/>
    </row>
    <row r="137" spans="2:11" ht="12.75">
      <c r="B137" s="471"/>
      <c r="K137" s="468"/>
    </row>
    <row r="138" spans="2:11" ht="12.75">
      <c r="B138" s="471"/>
      <c r="K138" s="468"/>
    </row>
    <row r="139" spans="2:11" ht="12.75">
      <c r="B139" s="471"/>
      <c r="K139" s="468"/>
    </row>
    <row r="140" spans="2:11" ht="12.75">
      <c r="B140" s="471"/>
      <c r="K140" s="468"/>
    </row>
    <row r="141" spans="2:11" ht="12.75">
      <c r="B141" s="471"/>
      <c r="K141" s="468"/>
    </row>
    <row r="142" spans="2:11" ht="12.75">
      <c r="B142" s="471"/>
      <c r="K142" s="468"/>
    </row>
    <row r="143" spans="2:11" ht="12.75">
      <c r="B143" s="471"/>
      <c r="K143" s="468"/>
    </row>
    <row r="144" spans="2:11" ht="12.75">
      <c r="B144" s="471"/>
      <c r="K144" s="468"/>
    </row>
    <row r="145" spans="2:11" ht="12.75">
      <c r="B145" s="471"/>
      <c r="K145" s="468"/>
    </row>
    <row r="146" spans="2:11" ht="13.5" thickBot="1">
      <c r="B146" s="472"/>
      <c r="C146" s="128"/>
      <c r="D146" s="128"/>
      <c r="E146" s="128"/>
      <c r="F146" s="128"/>
      <c r="G146" s="128"/>
      <c r="H146" s="128"/>
      <c r="I146" s="128"/>
      <c r="J146" s="128"/>
      <c r="K146" s="473"/>
    </row>
  </sheetData>
  <sheetProtection algorithmName="SHA-512" hashValue="rAPl+MHUdd5qZheDuNee7ThvCZSaK2mZFNmouJGLwu55Esyetu4Tb1RWU06AbeFaN/LIZZJHnwxqCwLIPTTclQ==" saltValue="fIRbT8DLNe/MSFoP1Ha99Q==" spinCount="100000" sheet="1" objects="1" scenarios="1" selectLockedCells="1"/>
  <mergeCells count="9">
    <mergeCell ref="B2:J2"/>
    <mergeCell ref="B11:J11"/>
    <mergeCell ref="B5:K8"/>
    <mergeCell ref="B28:K29"/>
    <mergeCell ref="B37:K38"/>
    <mergeCell ref="B23:K24"/>
    <mergeCell ref="B14:J14"/>
    <mergeCell ref="B16:J16"/>
    <mergeCell ref="B35:K35"/>
  </mergeCells>
  <printOptions/>
  <pageMargins left="0.5" right="0.5" top="0.25" bottom="0.25" header="0.5" footer="0.5"/>
  <pageSetup fitToHeight="3" horizontalDpi="600" verticalDpi="600" orientation="portrait" scale="99" r:id="rId2"/>
  <rowBreaks count="2" manualBreakCount="2">
    <brk id="45" min="1" max="16383" man="1"/>
    <brk id="96" min="1" max="16383" man="1"/>
  </rowBreaks>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H56"/>
  <sheetViews>
    <sheetView showGridLines="0" zoomScale="90" zoomScaleNormal="9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0" width="5.140625" style="0" customWidth="1"/>
    <col min="31" max="31" width="3.57421875" style="0" customWidth="1"/>
    <col min="34" max="34" width="6.7109375" style="0" hidden="1" customWidth="1"/>
    <col min="39" max="39" width="4.7109375" style="0" customWidth="1"/>
    <col min="40" max="41" width="7.7109375" style="0" customWidth="1"/>
    <col min="55" max="55" width="5.7109375" style="0" customWidth="1"/>
    <col min="71" max="71" width="5.00390625" style="0" customWidth="1"/>
  </cols>
  <sheetData>
    <row r="1" spans="1:71" ht="15.75">
      <c r="A1" s="229"/>
      <c r="B1" s="229"/>
      <c r="C1" s="229"/>
      <c r="D1" s="229"/>
      <c r="E1" s="229"/>
      <c r="F1" s="230"/>
      <c r="G1" s="230"/>
      <c r="H1" s="230"/>
      <c r="I1" s="230"/>
      <c r="J1" s="230"/>
      <c r="K1" s="308" t="s">
        <v>0</v>
      </c>
      <c r="L1" s="309"/>
      <c r="M1" s="310"/>
      <c r="N1" s="309"/>
      <c r="O1" s="311"/>
      <c r="P1" s="312" t="s">
        <v>1</v>
      </c>
      <c r="Q1" s="235"/>
      <c r="R1" s="235"/>
      <c r="S1" s="237"/>
      <c r="T1" s="497" t="s">
        <v>131</v>
      </c>
      <c r="U1" s="263"/>
      <c r="V1" s="263"/>
      <c r="W1" s="229"/>
      <c r="X1" s="263"/>
      <c r="Y1" s="263"/>
      <c r="Z1" s="263"/>
      <c r="AA1" s="229"/>
      <c r="AB1" s="229"/>
      <c r="AC1" s="229"/>
      <c r="AD1" s="229"/>
      <c r="AE1" s="229"/>
      <c r="AF1" s="229"/>
      <c r="AG1" s="229"/>
      <c r="AH1" s="229"/>
      <c r="AI1" s="229"/>
      <c r="AJ1" s="229"/>
      <c r="AK1" s="229"/>
      <c r="AL1" s="229"/>
      <c r="AM1" s="497" t="s">
        <v>131</v>
      </c>
      <c r="AN1" s="229"/>
      <c r="AO1" s="229"/>
      <c r="AP1" s="229"/>
      <c r="AQ1" s="229"/>
      <c r="AR1" s="229"/>
      <c r="AS1" s="229"/>
      <c r="AT1" s="229"/>
      <c r="AU1" s="229"/>
      <c r="AV1" s="229"/>
      <c r="AW1" s="229"/>
      <c r="AX1" s="229"/>
      <c r="AY1" s="229"/>
      <c r="AZ1" s="229"/>
      <c r="BA1" s="229"/>
      <c r="BB1" s="229"/>
      <c r="BC1" s="229"/>
      <c r="BD1" s="497" t="s">
        <v>131</v>
      </c>
      <c r="BE1" s="229"/>
      <c r="BF1" s="229"/>
      <c r="BG1" s="229"/>
      <c r="BH1" s="229"/>
      <c r="BI1" s="229"/>
      <c r="BJ1" s="229"/>
      <c r="BK1" s="229"/>
      <c r="BL1" s="229"/>
      <c r="BM1" s="229"/>
      <c r="BN1" s="229"/>
      <c r="BO1" s="229"/>
      <c r="BP1" s="229"/>
      <c r="BQ1" s="229"/>
      <c r="BR1" s="229"/>
      <c r="BS1" s="229"/>
    </row>
    <row r="2" spans="1:71" ht="15.75">
      <c r="A2" s="229"/>
      <c r="B2" s="229"/>
      <c r="C2" s="229"/>
      <c r="D2" s="497" t="s">
        <v>131</v>
      </c>
      <c r="E2" s="230"/>
      <c r="F2" s="230"/>
      <c r="G2" s="230"/>
      <c r="H2" s="230"/>
      <c r="I2" s="230"/>
      <c r="J2" s="230"/>
      <c r="K2" s="1059" t="str">
        <f>Jul!K2</f>
        <v>Exampleville</v>
      </c>
      <c r="L2" s="1060">
        <f>Jul!L2</f>
        <v>0</v>
      </c>
      <c r="M2" s="1060">
        <f>Jul!M2</f>
        <v>0</v>
      </c>
      <c r="N2" s="1060">
        <f>Jul!N2</f>
        <v>0</v>
      </c>
      <c r="O2" s="1061">
        <f>Jul!O2</f>
        <v>0</v>
      </c>
      <c r="P2" s="1062" t="str">
        <f>Jul!P2</f>
        <v>IN0000000</v>
      </c>
      <c r="Q2" s="1060">
        <f>Jul!Q2</f>
        <v>0</v>
      </c>
      <c r="R2" s="1060">
        <f>Jul!R2</f>
        <v>0</v>
      </c>
      <c r="S2" s="239"/>
      <c r="T2" s="497" t="s">
        <v>132</v>
      </c>
      <c r="U2" s="240"/>
      <c r="V2" s="240"/>
      <c r="W2" s="229"/>
      <c r="X2" s="229"/>
      <c r="Y2" s="240"/>
      <c r="Z2" s="240"/>
      <c r="AA2" s="229"/>
      <c r="AB2" s="229"/>
      <c r="AC2" s="229"/>
      <c r="AD2" s="475"/>
      <c r="AE2" s="475"/>
      <c r="AF2" s="476"/>
      <c r="AG2" s="476"/>
      <c r="AH2" s="476"/>
      <c r="AI2" s="476"/>
      <c r="AJ2" s="476"/>
      <c r="AK2" s="229"/>
      <c r="AL2" s="229"/>
      <c r="AM2" s="497" t="s">
        <v>132</v>
      </c>
      <c r="AN2" s="229"/>
      <c r="AO2" s="229"/>
      <c r="AP2" s="229"/>
      <c r="AQ2" s="229"/>
      <c r="AR2" s="229"/>
      <c r="AS2" s="229"/>
      <c r="AT2" s="229"/>
      <c r="AU2" s="229"/>
      <c r="AV2" s="240"/>
      <c r="AW2" s="229"/>
      <c r="AX2" s="229"/>
      <c r="AY2" s="240"/>
      <c r="AZ2" s="240"/>
      <c r="BA2" s="240"/>
      <c r="BB2" s="240"/>
      <c r="BC2" s="240"/>
      <c r="BD2" s="497" t="s">
        <v>132</v>
      </c>
      <c r="BE2" s="229"/>
      <c r="BF2" s="229"/>
      <c r="BG2" s="229"/>
      <c r="BH2" s="229"/>
      <c r="BI2" s="229"/>
      <c r="BJ2" s="229"/>
      <c r="BK2" s="229"/>
      <c r="BL2" s="240"/>
      <c r="BM2" s="240"/>
      <c r="BN2" s="240"/>
      <c r="BO2" s="229"/>
      <c r="BP2" s="229"/>
      <c r="BQ2" s="240"/>
      <c r="BR2" s="229"/>
      <c r="BS2" s="229"/>
    </row>
    <row r="3" spans="1:77" ht="15.75">
      <c r="A3" s="229"/>
      <c r="B3" s="229"/>
      <c r="C3" s="229"/>
      <c r="D3" s="497" t="s">
        <v>132</v>
      </c>
      <c r="E3" s="230"/>
      <c r="F3" s="230"/>
      <c r="G3" s="230"/>
      <c r="H3" s="230"/>
      <c r="I3" s="230"/>
      <c r="J3" s="230"/>
      <c r="K3" s="313" t="s">
        <v>109</v>
      </c>
      <c r="L3" s="314"/>
      <c r="M3" s="315" t="s">
        <v>4</v>
      </c>
      <c r="N3" s="316"/>
      <c r="O3" s="317" t="s">
        <v>110</v>
      </c>
      <c r="P3" s="318"/>
      <c r="Q3" s="319" t="s">
        <v>111</v>
      </c>
      <c r="R3" s="240"/>
      <c r="S3" s="238"/>
      <c r="T3" s="497" t="s">
        <v>133</v>
      </c>
      <c r="U3" s="240"/>
      <c r="V3" s="240"/>
      <c r="W3" s="229"/>
      <c r="X3" s="229"/>
      <c r="Y3" s="240"/>
      <c r="Z3" s="240"/>
      <c r="AA3" s="229"/>
      <c r="AB3" s="229"/>
      <c r="AC3" s="229"/>
      <c r="AD3" s="266"/>
      <c r="AE3" s="266"/>
      <c r="AF3" s="229"/>
      <c r="AG3" s="229"/>
      <c r="AH3" s="229"/>
      <c r="AI3" s="229"/>
      <c r="AJ3" s="229"/>
      <c r="AK3" s="229"/>
      <c r="AL3" s="267"/>
      <c r="AM3" s="497" t="s">
        <v>133</v>
      </c>
      <c r="AN3" s="229"/>
      <c r="AO3" s="229"/>
      <c r="AP3" s="229"/>
      <c r="AQ3" s="229"/>
      <c r="AR3" s="229"/>
      <c r="AS3" s="229"/>
      <c r="AT3" s="229"/>
      <c r="AU3" s="266"/>
      <c r="AV3" s="229"/>
      <c r="AW3" s="229"/>
      <c r="AX3" s="229"/>
      <c r="AY3" s="229"/>
      <c r="AZ3" s="229"/>
      <c r="BA3" s="229"/>
      <c r="BB3" s="267"/>
      <c r="BC3" s="267"/>
      <c r="BD3" s="497" t="s">
        <v>133</v>
      </c>
      <c r="BE3" s="229"/>
      <c r="BF3" s="229"/>
      <c r="BG3" s="229"/>
      <c r="BH3" s="229"/>
      <c r="BI3" s="229"/>
      <c r="BJ3" s="229"/>
      <c r="BK3" s="266"/>
      <c r="BL3" s="229"/>
      <c r="BM3" s="229"/>
      <c r="BN3" s="229"/>
      <c r="BO3" s="229"/>
      <c r="BP3" s="229"/>
      <c r="BQ3" s="240"/>
      <c r="BR3" s="229"/>
      <c r="BS3" s="497" t="s">
        <v>133</v>
      </c>
      <c r="BT3" s="229"/>
      <c r="BU3" s="229"/>
      <c r="BV3" s="229"/>
      <c r="BW3" s="229"/>
      <c r="BX3" s="229"/>
      <c r="BY3" s="229"/>
    </row>
    <row r="4" spans="1:77" ht="16.5" thickBot="1">
      <c r="A4" s="229"/>
      <c r="B4" s="229"/>
      <c r="C4" s="229"/>
      <c r="D4" s="497" t="s">
        <v>133</v>
      </c>
      <c r="E4" s="230"/>
      <c r="F4" s="230"/>
      <c r="G4" s="230"/>
      <c r="H4" s="230"/>
      <c r="I4" s="230"/>
      <c r="J4" s="230"/>
      <c r="K4" s="325" t="s">
        <v>66</v>
      </c>
      <c r="L4" s="326"/>
      <c r="M4" s="327">
        <f>Jul!M4</f>
        <v>2023</v>
      </c>
      <c r="N4" s="328"/>
      <c r="O4" s="744">
        <f>Jul!O4</f>
        <v>0.002</v>
      </c>
      <c r="P4" s="329" t="s">
        <v>107</v>
      </c>
      <c r="Q4" s="1066" t="str">
        <f>Jul!Q4</f>
        <v>555/555-1234</v>
      </c>
      <c r="R4" s="1067">
        <f>Jul!R4</f>
        <v>0</v>
      </c>
      <c r="S4" s="1068">
        <f>Jul!S4</f>
        <v>0</v>
      </c>
      <c r="T4" s="474" t="str">
        <f>+Jan!T4</f>
        <v>State Form 53340 (R6 / 2-23)</v>
      </c>
      <c r="U4" s="240"/>
      <c r="V4" s="240"/>
      <c r="W4" s="229"/>
      <c r="X4" s="229"/>
      <c r="Y4" s="229"/>
      <c r="Z4" s="229"/>
      <c r="AA4" s="229"/>
      <c r="AB4" s="229"/>
      <c r="AC4" s="229"/>
      <c r="AD4" s="229"/>
      <c r="AE4" s="229"/>
      <c r="AF4" s="229"/>
      <c r="AG4" s="231" t="s">
        <v>198</v>
      </c>
      <c r="AH4" s="229"/>
      <c r="AI4" s="229"/>
      <c r="AJ4" s="240"/>
      <c r="AK4" s="240"/>
      <c r="AL4" s="229"/>
      <c r="AM4" s="474" t="str">
        <f>+Jan!AM4</f>
        <v>State Form 53340 (R6 / 2-23)</v>
      </c>
      <c r="AN4" s="229"/>
      <c r="AO4" s="229"/>
      <c r="AP4" s="229"/>
      <c r="AQ4" s="229"/>
      <c r="AR4" s="229"/>
      <c r="AS4" s="229"/>
      <c r="AT4" s="229"/>
      <c r="AU4" s="229"/>
      <c r="AV4" s="229"/>
      <c r="AW4" s="240"/>
      <c r="AX4" s="240"/>
      <c r="AY4" s="229"/>
      <c r="AZ4" s="229"/>
      <c r="BA4" s="229"/>
      <c r="BB4" s="229"/>
      <c r="BC4" s="229"/>
      <c r="BD4" s="474" t="str">
        <f>+Jan!BD4</f>
        <v>State Form 53340 (R6 / 2-23)</v>
      </c>
      <c r="BE4" s="229"/>
      <c r="BF4" s="229"/>
      <c r="BG4" s="229"/>
      <c r="BH4" s="229"/>
      <c r="BI4" s="229"/>
      <c r="BJ4" s="229"/>
      <c r="BK4" s="229"/>
      <c r="BL4" s="229"/>
      <c r="BM4" s="229"/>
      <c r="BN4" s="229"/>
      <c r="BO4" s="240"/>
      <c r="BP4" s="240"/>
      <c r="BQ4" s="240"/>
      <c r="BR4" s="229"/>
      <c r="BS4" s="474" t="str">
        <f>+Jan!BS4</f>
        <v>State Form 53340 (R6 / 2-23)</v>
      </c>
      <c r="BT4" s="229"/>
      <c r="BU4" s="229"/>
      <c r="BV4" s="229"/>
      <c r="BW4" s="229"/>
      <c r="BX4" s="229"/>
      <c r="BY4" s="229"/>
    </row>
    <row r="5" spans="1:77" ht="16.5" thickBot="1">
      <c r="A5" s="229"/>
      <c r="B5" s="229"/>
      <c r="C5" s="229"/>
      <c r="D5" s="506" t="str">
        <f>Jan!D5</f>
        <v>State Form 53340 (R6 / 2-23)</v>
      </c>
      <c r="E5" s="229"/>
      <c r="F5" s="230"/>
      <c r="G5" s="230"/>
      <c r="H5" s="230"/>
      <c r="I5" s="230"/>
      <c r="J5" s="231" t="str">
        <f>CONCATENATE("8/1/",M4)</f>
        <v>8/1/2023</v>
      </c>
      <c r="K5" s="983" t="s">
        <v>130</v>
      </c>
      <c r="L5" s="984"/>
      <c r="M5" s="1095" t="str">
        <f>+Jul!M5</f>
        <v>wwtp@city.org</v>
      </c>
      <c r="N5" s="1095"/>
      <c r="O5" s="1095"/>
      <c r="P5" s="1095"/>
      <c r="Q5" s="1096"/>
      <c r="R5" s="743" t="str">
        <f>+Feb!R5</f>
        <v>001</v>
      </c>
      <c r="S5" s="745" t="str">
        <f>+Feb!S5</f>
        <v>A</v>
      </c>
      <c r="T5" s="498" t="s">
        <v>0</v>
      </c>
      <c r="U5" s="235"/>
      <c r="V5" s="505"/>
      <c r="W5" s="500" t="s">
        <v>1</v>
      </c>
      <c r="X5" s="499"/>
      <c r="Y5" s="500" t="s">
        <v>3</v>
      </c>
      <c r="Z5" s="505"/>
      <c r="AA5" s="500" t="s">
        <v>4</v>
      </c>
      <c r="AB5" s="264"/>
      <c r="AC5" s="229"/>
      <c r="AD5" s="229"/>
      <c r="AE5" s="229"/>
      <c r="AF5" s="229"/>
      <c r="AG5" s="231"/>
      <c r="AH5" s="229"/>
      <c r="AI5" s="229"/>
      <c r="AJ5" s="229"/>
      <c r="AK5" s="229"/>
      <c r="AL5" s="229"/>
      <c r="AM5" s="502" t="s">
        <v>0</v>
      </c>
      <c r="AN5" s="503"/>
      <c r="AO5" s="504"/>
      <c r="AP5" s="500" t="s">
        <v>1</v>
      </c>
      <c r="AQ5" s="235"/>
      <c r="AR5" s="500" t="s">
        <v>3</v>
      </c>
      <c r="AS5" s="235"/>
      <c r="AT5" s="501" t="s">
        <v>4</v>
      </c>
      <c r="AU5" s="229"/>
      <c r="AV5" s="229"/>
      <c r="AW5" s="229"/>
      <c r="AX5" s="229"/>
      <c r="AY5" s="229"/>
      <c r="AZ5" s="229"/>
      <c r="BA5" s="229"/>
      <c r="BB5" s="229"/>
      <c r="BC5" s="229"/>
      <c r="BD5" s="498" t="s">
        <v>0</v>
      </c>
      <c r="BE5" s="499"/>
      <c r="BF5" s="500" t="s">
        <v>1</v>
      </c>
      <c r="BG5" s="235"/>
      <c r="BH5" s="500" t="s">
        <v>3</v>
      </c>
      <c r="BI5" s="235"/>
      <c r="BJ5" s="501" t="s">
        <v>4</v>
      </c>
      <c r="BK5" s="229"/>
      <c r="BL5" s="229"/>
      <c r="BM5" s="229"/>
      <c r="BN5" s="229"/>
      <c r="BO5" s="229"/>
      <c r="BP5" s="229"/>
      <c r="BQ5" s="240"/>
      <c r="BR5" s="229"/>
      <c r="BS5" s="498" t="s">
        <v>0</v>
      </c>
      <c r="BT5" s="499"/>
      <c r="BU5" s="500" t="s">
        <v>1</v>
      </c>
      <c r="BV5" s="235"/>
      <c r="BW5" s="500" t="s">
        <v>3</v>
      </c>
      <c r="BX5" s="235"/>
      <c r="BY5" s="501" t="s">
        <v>4</v>
      </c>
    </row>
    <row r="6" spans="1:77" ht="12.75" customHeight="1">
      <c r="A6" s="232"/>
      <c r="B6" s="229"/>
      <c r="C6" s="229"/>
      <c r="D6" s="229"/>
      <c r="E6" s="229"/>
      <c r="F6" s="233"/>
      <c r="G6" s="233"/>
      <c r="H6" s="233"/>
      <c r="I6" s="233"/>
      <c r="J6" s="233"/>
      <c r="K6" s="308" t="s">
        <v>112</v>
      </c>
      <c r="L6" s="309"/>
      <c r="M6" s="310"/>
      <c r="N6" s="309"/>
      <c r="O6" s="322" t="s">
        <v>113</v>
      </c>
      <c r="P6" s="947" t="s">
        <v>6</v>
      </c>
      <c r="Q6" s="980"/>
      <c r="R6" s="947" t="s">
        <v>114</v>
      </c>
      <c r="S6" s="980"/>
      <c r="T6" s="488" t="str">
        <f>+K2</f>
        <v>Exampleville</v>
      </c>
      <c r="U6" s="256"/>
      <c r="V6" s="257"/>
      <c r="W6" s="258" t="str">
        <f>+P2</f>
        <v>IN0000000</v>
      </c>
      <c r="X6" s="259"/>
      <c r="Y6" s="260" t="str">
        <f>+K4</f>
        <v>August</v>
      </c>
      <c r="Z6" s="257"/>
      <c r="AA6" s="261">
        <f>+M4</f>
        <v>2023</v>
      </c>
      <c r="AB6" s="265"/>
      <c r="AC6" s="229"/>
      <c r="AD6" s="924"/>
      <c r="AE6" s="924"/>
      <c r="AF6" s="924"/>
      <c r="AG6" s="924"/>
      <c r="AH6" s="924"/>
      <c r="AI6" s="924"/>
      <c r="AJ6" s="924"/>
      <c r="AK6" s="924"/>
      <c r="AL6" s="267"/>
      <c r="AM6" s="949" t="str">
        <f>+K2</f>
        <v>Exampleville</v>
      </c>
      <c r="AN6" s="950"/>
      <c r="AO6" s="951"/>
      <c r="AP6" s="261" t="str">
        <f>+P2</f>
        <v>IN0000000</v>
      </c>
      <c r="AQ6" s="256"/>
      <c r="AR6" s="261" t="str">
        <f>+K4</f>
        <v>August</v>
      </c>
      <c r="AS6" s="256"/>
      <c r="AT6" s="484">
        <f>+M4</f>
        <v>2023</v>
      </c>
      <c r="AU6" s="924"/>
      <c r="AV6" s="905"/>
      <c r="AW6" s="905"/>
      <c r="AX6" s="905"/>
      <c r="AY6" s="905"/>
      <c r="AZ6" s="905"/>
      <c r="BA6" s="229"/>
      <c r="BB6" s="267"/>
      <c r="BC6" s="267"/>
      <c r="BD6" s="483" t="str">
        <f>+K2</f>
        <v>Exampleville</v>
      </c>
      <c r="BE6" s="259"/>
      <c r="BF6" s="261" t="str">
        <f>+P2</f>
        <v>IN0000000</v>
      </c>
      <c r="BG6" s="256"/>
      <c r="BH6" s="261" t="str">
        <f>+K4</f>
        <v>August</v>
      </c>
      <c r="BI6" s="256"/>
      <c r="BJ6" s="484">
        <f>+M4</f>
        <v>2023</v>
      </c>
      <c r="BK6" s="924"/>
      <c r="BL6" s="925"/>
      <c r="BM6" s="925"/>
      <c r="BN6" s="925"/>
      <c r="BO6" s="925"/>
      <c r="BP6" s="926"/>
      <c r="BQ6" s="240"/>
      <c r="BR6" s="229"/>
      <c r="BS6" s="483" t="str">
        <f>BD6</f>
        <v>Exampleville</v>
      </c>
      <c r="BT6" s="259"/>
      <c r="BU6" s="261" t="str">
        <f>BF6</f>
        <v>IN0000000</v>
      </c>
      <c r="BV6" s="256"/>
      <c r="BW6" s="261" t="str">
        <f>BH6</f>
        <v>August</v>
      </c>
      <c r="BX6" s="256"/>
      <c r="BY6" s="484">
        <f>BJ6</f>
        <v>2023</v>
      </c>
    </row>
    <row r="7" spans="1:77" ht="13.5" thickBot="1">
      <c r="A7" s="234"/>
      <c r="B7" s="229"/>
      <c r="C7" s="229"/>
      <c r="D7" s="229"/>
      <c r="E7" s="229"/>
      <c r="F7" s="229"/>
      <c r="G7" s="229"/>
      <c r="H7" s="229"/>
      <c r="I7" s="229"/>
      <c r="J7" s="229"/>
      <c r="K7" s="1046" t="str">
        <f>Jul!K7</f>
        <v>Chris A. Operator</v>
      </c>
      <c r="L7" s="1047">
        <f>Jul!L7</f>
        <v>0</v>
      </c>
      <c r="M7" s="1047">
        <f>Jul!M7</f>
        <v>0</v>
      </c>
      <c r="N7" s="1047">
        <f>Jul!N7</f>
        <v>0</v>
      </c>
      <c r="O7" s="330" t="str">
        <f>Jul!O7</f>
        <v>V</v>
      </c>
      <c r="P7" s="1048">
        <f>Jul!P7</f>
        <v>9999</v>
      </c>
      <c r="Q7" s="1049">
        <f>Jul!Q7</f>
        <v>0</v>
      </c>
      <c r="R7" s="1103">
        <f>Jul!R7</f>
        <v>37437</v>
      </c>
      <c r="S7" s="1104">
        <f>Jul!S7</f>
        <v>0</v>
      </c>
      <c r="T7" s="485"/>
      <c r="U7" s="270"/>
      <c r="V7" s="270"/>
      <c r="W7" s="486"/>
      <c r="X7" s="262"/>
      <c r="Y7" s="262"/>
      <c r="Z7" s="262"/>
      <c r="AA7" s="262"/>
      <c r="AB7" s="271"/>
      <c r="AC7" s="262"/>
      <c r="AD7" s="1088"/>
      <c r="AE7" s="1088"/>
      <c r="AF7" s="1088"/>
      <c r="AG7" s="1088"/>
      <c r="AH7" s="1088"/>
      <c r="AI7" s="1088"/>
      <c r="AJ7" s="1088"/>
      <c r="AK7" s="1088"/>
      <c r="AL7" s="262"/>
      <c r="AM7" s="485"/>
      <c r="AN7" s="262"/>
      <c r="AO7" s="486"/>
      <c r="AP7" s="262"/>
      <c r="AQ7" s="262"/>
      <c r="AR7" s="262"/>
      <c r="AS7" s="252"/>
      <c r="AT7" s="324"/>
      <c r="AU7" s="952"/>
      <c r="AV7" s="952"/>
      <c r="AW7" s="952"/>
      <c r="AX7" s="952"/>
      <c r="AY7" s="952"/>
      <c r="AZ7" s="952"/>
      <c r="BA7" s="262"/>
      <c r="BB7" s="253"/>
      <c r="BC7" s="262"/>
      <c r="BD7" s="485"/>
      <c r="BE7" s="262"/>
      <c r="BF7" s="486"/>
      <c r="BG7" s="262"/>
      <c r="BH7" s="262"/>
      <c r="BI7" s="262"/>
      <c r="BJ7" s="487"/>
      <c r="BK7" s="927"/>
      <c r="BL7" s="927"/>
      <c r="BM7" s="927"/>
      <c r="BN7" s="927"/>
      <c r="BO7" s="927"/>
      <c r="BP7" s="928"/>
      <c r="BQ7" s="270"/>
      <c r="BR7" s="262"/>
      <c r="BS7" s="485"/>
      <c r="BT7" s="262"/>
      <c r="BU7" s="486"/>
      <c r="BV7" s="262"/>
      <c r="BW7" s="262"/>
      <c r="BX7" s="262"/>
      <c r="BY7" s="487"/>
    </row>
    <row r="8" spans="1:86" ht="12.75" customHeight="1" thickBot="1">
      <c r="A8" s="617"/>
      <c r="B8" s="618"/>
      <c r="C8" s="1078" t="str">
        <f>+Jul!C8</f>
        <v>Man-Hours at Plant                   (Plants less than 1 MGD only)</v>
      </c>
      <c r="D8" s="1025" t="str">
        <f>+Jul!D8</f>
        <v>Air Temperature</v>
      </c>
      <c r="E8" s="290" t="s">
        <v>89</v>
      </c>
      <c r="F8" s="1015" t="str">
        <f>+Jul!F8</f>
        <v>Bypass At Plant Site                       ("x" If Occurred)</v>
      </c>
      <c r="G8" s="1017" t="str">
        <f>+Jul!G8</f>
        <v>Sanitary Sewer Overflow
("x" If Occurred)</v>
      </c>
      <c r="H8" s="619" t="s">
        <v>8</v>
      </c>
      <c r="I8" s="619"/>
      <c r="J8" s="619"/>
      <c r="K8" s="620" t="s">
        <v>9</v>
      </c>
      <c r="L8" s="619"/>
      <c r="M8" s="619"/>
      <c r="N8" s="619"/>
      <c r="O8" s="619"/>
      <c r="P8" s="619"/>
      <c r="Q8" s="619"/>
      <c r="R8" s="619"/>
      <c r="S8" s="621"/>
      <c r="T8" s="622" t="s">
        <v>11</v>
      </c>
      <c r="U8" s="620" t="s">
        <v>10</v>
      </c>
      <c r="V8" s="619"/>
      <c r="W8" s="621"/>
      <c r="X8" s="623" t="s">
        <v>100</v>
      </c>
      <c r="Y8" s="623"/>
      <c r="Z8" s="619"/>
      <c r="AA8" s="619"/>
      <c r="AB8" s="1081" t="s">
        <v>12</v>
      </c>
      <c r="AC8" s="1082"/>
      <c r="AD8" s="1083"/>
      <c r="AE8" s="688"/>
      <c r="AF8" s="624" t="s">
        <v>13</v>
      </c>
      <c r="AG8" s="482"/>
      <c r="AH8" s="482"/>
      <c r="AI8" s="482"/>
      <c r="AJ8" s="482"/>
      <c r="AK8" s="482"/>
      <c r="AL8" s="481"/>
      <c r="AM8" s="276" t="s">
        <v>11</v>
      </c>
      <c r="AN8" s="1028" t="s">
        <v>13</v>
      </c>
      <c r="AO8" s="1029"/>
      <c r="AP8" s="1029"/>
      <c r="AQ8" s="1029"/>
      <c r="AR8" s="1029"/>
      <c r="AS8" s="1029"/>
      <c r="AT8" s="1029"/>
      <c r="AU8" s="1030"/>
      <c r="AV8" s="1030"/>
      <c r="AW8" s="1030"/>
      <c r="AX8" s="1030"/>
      <c r="AY8" s="1030"/>
      <c r="AZ8" s="1030"/>
      <c r="BA8" s="1030"/>
      <c r="BB8" s="480"/>
      <c r="BC8" s="481"/>
      <c r="BD8" s="276" t="s">
        <v>11</v>
      </c>
      <c r="BE8" s="620" t="s">
        <v>14</v>
      </c>
      <c r="BF8" s="621"/>
      <c r="BG8" s="625" t="s">
        <v>15</v>
      </c>
      <c r="BH8" s="623"/>
      <c r="BI8" s="623"/>
      <c r="BJ8" s="623"/>
      <c r="BK8" s="626"/>
      <c r="BL8" s="626"/>
      <c r="BM8" s="626"/>
      <c r="BN8" s="626"/>
      <c r="BO8" s="626"/>
      <c r="BP8" s="627"/>
      <c r="BQ8" s="626"/>
      <c r="BR8" s="627"/>
      <c r="BS8" s="276" t="s">
        <v>11</v>
      </c>
      <c r="BT8" s="1037" t="str">
        <f>Jan!BT8</f>
        <v xml:space="preserve">Final Effluent </v>
      </c>
      <c r="BU8" s="1038"/>
      <c r="BV8" s="1038"/>
      <c r="BW8" s="1039"/>
      <c r="BX8" s="1050">
        <f>Jan!BX8</f>
        <v>0</v>
      </c>
      <c r="BY8" s="1053" t="str">
        <f>Jan!BY8</f>
        <v xml:space="preserve"> </v>
      </c>
      <c r="BZ8" s="1053" t="str">
        <f>Jan!BZ8</f>
        <v xml:space="preserve"> </v>
      </c>
      <c r="CA8" s="1053" t="str">
        <f>Jan!CA8</f>
        <v xml:space="preserve"> </v>
      </c>
      <c r="CB8" s="1053" t="str">
        <f>Jan!CB8</f>
        <v xml:space="preserve"> </v>
      </c>
      <c r="CC8" s="1053" t="str">
        <f>Jan!CC8</f>
        <v xml:space="preserve"> </v>
      </c>
      <c r="CD8" s="1053" t="str">
        <f>Jan!CD8</f>
        <v xml:space="preserve"> </v>
      </c>
      <c r="CE8" s="1053" t="str">
        <f>Jan!CE8</f>
        <v xml:space="preserve"> </v>
      </c>
      <c r="CF8" s="1053" t="str">
        <f>Jan!CF8</f>
        <v xml:space="preserve"> </v>
      </c>
      <c r="CG8" s="1053" t="str">
        <f>Jan!CG8</f>
        <v xml:space="preserve"> </v>
      </c>
      <c r="CH8" s="1084" t="str">
        <f>Jan!CH8</f>
        <v xml:space="preserve"> </v>
      </c>
    </row>
    <row r="9" spans="1:86" ht="12.75" customHeight="1" thickBot="1">
      <c r="A9" s="628"/>
      <c r="B9" s="629"/>
      <c r="C9" s="1079">
        <f>+Jan!C9</f>
        <v>0</v>
      </c>
      <c r="D9" s="1026"/>
      <c r="E9" s="291">
        <f>SUM(E11:E41)</f>
        <v>0</v>
      </c>
      <c r="F9" s="901">
        <f>+Jan!F9</f>
        <v>0</v>
      </c>
      <c r="G9" s="1018">
        <f>+Jan!G9</f>
        <v>0</v>
      </c>
      <c r="H9" s="626" t="s">
        <v>17</v>
      </c>
      <c r="I9" s="626"/>
      <c r="J9" s="626"/>
      <c r="K9" s="630" t="s">
        <v>11</v>
      </c>
      <c r="L9" s="626"/>
      <c r="M9" s="626"/>
      <c r="N9" s="626"/>
      <c r="O9" s="626"/>
      <c r="P9" s="626"/>
      <c r="Q9" s="626"/>
      <c r="R9" s="626"/>
      <c r="S9" s="627"/>
      <c r="T9" s="631" t="s">
        <v>11</v>
      </c>
      <c r="U9" s="630" t="s">
        <v>16</v>
      </c>
      <c r="V9" s="626"/>
      <c r="W9" s="632"/>
      <c r="X9" s="633" t="s">
        <v>101</v>
      </c>
      <c r="Y9" s="634"/>
      <c r="Z9" s="635" t="s">
        <v>11</v>
      </c>
      <c r="AA9" s="636"/>
      <c r="AB9" s="1105" t="s">
        <v>16</v>
      </c>
      <c r="AC9" s="1106"/>
      <c r="AD9" s="1107"/>
      <c r="AE9" s="689"/>
      <c r="AF9" s="626" t="s">
        <v>11</v>
      </c>
      <c r="AG9" s="626"/>
      <c r="AH9" s="626"/>
      <c r="AI9" s="626"/>
      <c r="AJ9" s="626"/>
      <c r="AK9" s="626"/>
      <c r="AL9" s="627"/>
      <c r="AM9" s="637"/>
      <c r="AN9" s="638" t="s">
        <v>81</v>
      </c>
      <c r="AO9" s="639"/>
      <c r="AP9" s="638" t="s">
        <v>78</v>
      </c>
      <c r="AQ9" s="640"/>
      <c r="AR9" s="640"/>
      <c r="AS9" s="641"/>
      <c r="AT9" s="638" t="s">
        <v>79</v>
      </c>
      <c r="AU9" s="640"/>
      <c r="AV9" s="640"/>
      <c r="AW9" s="641"/>
      <c r="AX9" s="638" t="s">
        <v>51</v>
      </c>
      <c r="AY9" s="640"/>
      <c r="AZ9" s="640"/>
      <c r="BA9" s="641"/>
      <c r="BB9" s="642" t="s">
        <v>87</v>
      </c>
      <c r="BC9" s="643"/>
      <c r="BD9" s="637"/>
      <c r="BE9" s="630" t="s">
        <v>18</v>
      </c>
      <c r="BF9" s="627"/>
      <c r="BG9" s="630" t="s">
        <v>19</v>
      </c>
      <c r="BH9" s="626"/>
      <c r="BI9" s="644"/>
      <c r="BJ9" s="1057" t="str">
        <f>+Jul!BJ9</f>
        <v>Supernatant Withdrawn 
hrs. or Gal. x 1000</v>
      </c>
      <c r="BK9" s="1057" t="str">
        <f>+Jul!BK9</f>
        <v>Supernatant BOD5 mg/l 
or  NH3-N mg/l</v>
      </c>
      <c r="BL9" s="1057" t="str">
        <f>+Jul!BL9</f>
        <v>Total Solids in Incoming Sludge - %</v>
      </c>
      <c r="BM9" s="1063" t="str">
        <f>+Jul!BM9</f>
        <v>Total Solids in Digested Sludge - %</v>
      </c>
      <c r="BN9" s="1056" t="str">
        <f>+Jul!BN9</f>
        <v>Volatile Solids in Incoming Sludge - %</v>
      </c>
      <c r="BO9" s="1056" t="str">
        <f>+Jul!BO9</f>
        <v>Volatile Solids in Digested Sludge - %</v>
      </c>
      <c r="BP9" s="1071" t="str">
        <f>+Jul!BP9</f>
        <v>Digested Sludge Withdrawn 
hrs. or Gal. x 1000</v>
      </c>
      <c r="BQ9" s="1056" t="str">
        <f>+Jul!BQ9</f>
        <v xml:space="preserve"> </v>
      </c>
      <c r="BR9" s="1071" t="str">
        <f>+Jul!BR9</f>
        <v xml:space="preserve"> </v>
      </c>
      <c r="BS9" s="637"/>
      <c r="BT9" s="1037" t="str">
        <f>Jan!BT9</f>
        <v>Phosphorus</v>
      </c>
      <c r="BU9" s="1039"/>
      <c r="BV9" s="1037" t="str">
        <f>Jan!BV9</f>
        <v>Total Nitrogen</v>
      </c>
      <c r="BW9" s="1039"/>
      <c r="BX9" s="1051"/>
      <c r="BY9" s="1054"/>
      <c r="BZ9" s="1054"/>
      <c r="CA9" s="1054"/>
      <c r="CB9" s="1054"/>
      <c r="CC9" s="1054"/>
      <c r="CD9" s="1054"/>
      <c r="CE9" s="1054"/>
      <c r="CF9" s="1054"/>
      <c r="CG9" s="1054"/>
      <c r="CH9" s="1085"/>
    </row>
    <row r="10" spans="1:86" ht="109.5" customHeight="1" thickBot="1">
      <c r="A10" s="645" t="s">
        <v>24</v>
      </c>
      <c r="B10" s="646" t="s">
        <v>25</v>
      </c>
      <c r="C10" s="1080">
        <f>+Jan!C10</f>
        <v>0</v>
      </c>
      <c r="D10" s="1027"/>
      <c r="E10" s="647" t="str">
        <f>+Jul!E10</f>
        <v>Precipitation - Inches</v>
      </c>
      <c r="F10" s="1016">
        <f>+Jan!F10</f>
        <v>0</v>
      </c>
      <c r="G10" s="1019">
        <f>+Jan!G10</f>
        <v>0</v>
      </c>
      <c r="H10" s="648" t="str">
        <f>+Jul!H10</f>
        <v>Chlorine - Lbs</v>
      </c>
      <c r="I10" s="649" t="str">
        <f>+Jul!I10</f>
        <v xml:space="preserve">               Lbs/Day  or                    Gal./Day</v>
      </c>
      <c r="J10" s="649" t="str">
        <f>+Jul!J10</f>
        <v xml:space="preserve">               Lbs/Day  or                    Gal./Day</v>
      </c>
      <c r="K10" s="650" t="str">
        <f>+Jul!K10</f>
        <v>Influent Flow Rate 
(If Metered) (MGD)</v>
      </c>
      <c r="L10" s="651" t="str">
        <f>+Jul!L10</f>
        <v>pH</v>
      </c>
      <c r="M10" s="651" t="str">
        <f>+Jul!M10</f>
        <v>CBOD5 - mg/l</v>
      </c>
      <c r="N10" s="652" t="str">
        <f>+Jul!N10</f>
        <v>CBOD5 - lbs</v>
      </c>
      <c r="O10" s="651" t="str">
        <f>+Jul!O10</f>
        <v>Susp. Solids - mg/l</v>
      </c>
      <c r="P10" s="651" t="str">
        <f>+Jul!P10</f>
        <v>Susp. Solids - lbs</v>
      </c>
      <c r="Q10" s="651" t="str">
        <f>+Jul!Q10</f>
        <v xml:space="preserve">Phosphorus - mg/l </v>
      </c>
      <c r="R10" s="651" t="str">
        <f>+Jul!R10</f>
        <v>Ammonia - mg/l</v>
      </c>
      <c r="S10" s="660" t="str">
        <f>+Jul!S10</f>
        <v xml:space="preserve"> </v>
      </c>
      <c r="T10" s="654" t="s">
        <v>24</v>
      </c>
      <c r="U10" s="650" t="str">
        <f>+Jul!U10</f>
        <v>CBOD5 - mg/l</v>
      </c>
      <c r="V10" s="652" t="str">
        <f>+Jul!V10</f>
        <v>Susp. Solids - mg/l</v>
      </c>
      <c r="W10" s="651" t="str">
        <f>+Jul!W10</f>
        <v>Dissolved Oxygen - mg/l</v>
      </c>
      <c r="X10" s="655" t="str">
        <f>+Jul!X10</f>
        <v>Total Flow to Filter - mgd</v>
      </c>
      <c r="Y10" s="656" t="str">
        <f>+Jul!Y10</f>
        <v>Biological Growth (L)ight, (N)ormal, (H)eavy</v>
      </c>
      <c r="Z10" s="651" t="str">
        <f>+Jul!Z10</f>
        <v>Load       Cell            Weight  -  1000 lbs.</v>
      </c>
      <c r="AA10" s="651" t="str">
        <f>+Jul!AA10</f>
        <v>Dissolved Oxygen         After 1st Stage</v>
      </c>
      <c r="AB10" s="657" t="str">
        <f>+Jul!AB10</f>
        <v>CBOD5 - mg/l</v>
      </c>
      <c r="AC10" s="652" t="str">
        <f>+Jul!AC10</f>
        <v>Susp. Solids - mg/l</v>
      </c>
      <c r="AD10" s="653" t="str">
        <f>+Jul!AD10</f>
        <v>Dissolved Oxygen - mg/l</v>
      </c>
      <c r="AE10" s="687"/>
      <c r="AF10" s="674" t="str">
        <f>+Jul!AF10</f>
        <v>Residual Chlorine - Final</v>
      </c>
      <c r="AG10" s="652" t="str">
        <f>+Jul!AG10</f>
        <v>Residual Chlorine - Contact Tank</v>
      </c>
      <c r="AH10" s="658"/>
      <c r="AI10" s="651" t="str">
        <f>+Jul!AI10</f>
        <v>E. Coli - colony/100 ml</v>
      </c>
      <c r="AJ10" s="651" t="str">
        <f>+Jul!AJ10</f>
        <v>pH</v>
      </c>
      <c r="AK10" s="652" t="str">
        <f>+Jul!AK10</f>
        <v>Dissolved Oxygen - mg/l</v>
      </c>
      <c r="AL10" s="653" t="str">
        <f>+Jul!AL10</f>
        <v xml:space="preserve">Phosphorus - mg/l </v>
      </c>
      <c r="AM10" s="659" t="s">
        <v>24</v>
      </c>
      <c r="AN10" s="657" t="str">
        <f>+Jul!AN10</f>
        <v>Effluent Flow Rate (MGD)</v>
      </c>
      <c r="AO10" s="660" t="str">
        <f>+Jul!AO10</f>
        <v>Effluent Flow         Weekly Average</v>
      </c>
      <c r="AP10" s="657" t="str">
        <f>+Jul!AP10</f>
        <v>CBOD5 - mg/l</v>
      </c>
      <c r="AQ10" s="651" t="str">
        <f>+Jul!AQ10</f>
        <v>CBOD5 - mg/l      Weekly Average</v>
      </c>
      <c r="AR10" s="661" t="str">
        <f>+Jul!AR10</f>
        <v>CBOD5 - lbs</v>
      </c>
      <c r="AS10" s="660" t="str">
        <f>+Jul!AS10</f>
        <v>CBOD5 - lbs/day         Weekly Average</v>
      </c>
      <c r="AT10" s="657" t="str">
        <f>+Jul!AT10</f>
        <v>Susp. Solids - mg/l</v>
      </c>
      <c r="AU10" s="651" t="str">
        <f>+Jul!AU10</f>
        <v>Susp. Solids - mg/l        Weekly Average</v>
      </c>
      <c r="AV10" s="662" t="str">
        <f>+Jul!AV10</f>
        <v>Susp. Solids - lbs</v>
      </c>
      <c r="AW10" s="660" t="str">
        <f>+Jul!AW10</f>
        <v>Susp. Solids - lbs/day    Weekly Average</v>
      </c>
      <c r="AX10" s="657" t="str">
        <f>+Jul!AX10</f>
        <v>Ammonia - mg/l</v>
      </c>
      <c r="AY10" s="663" t="str">
        <f>+Jul!AY10</f>
        <v>Ammonia - mg/l   Weekly Average</v>
      </c>
      <c r="AZ10" s="662" t="str">
        <f>+Jul!AZ10</f>
        <v>Ammonia - lbs</v>
      </c>
      <c r="BA10" s="660" t="str">
        <f>+Jul!BA10</f>
        <v>Ammonia - lbs/day   Weekly Average</v>
      </c>
      <c r="BB10" s="657" t="str">
        <f>+Jul!BB10</f>
        <v xml:space="preserve"> </v>
      </c>
      <c r="BC10" s="660" t="str">
        <f>+Jul!BC10</f>
        <v xml:space="preserve"> </v>
      </c>
      <c r="BD10" s="659" t="s">
        <v>24</v>
      </c>
      <c r="BE10" s="650" t="str">
        <f>+Jul!BE10</f>
        <v>Primary Sludge
Gal. x 1000</v>
      </c>
      <c r="BF10" s="660" t="str">
        <f>+Jul!BF10</f>
        <v>Secondary Sludge
Gal. x 1000</v>
      </c>
      <c r="BG10" s="650" t="str">
        <f>+Jul!BG10</f>
        <v>pH</v>
      </c>
      <c r="BH10" s="651" t="str">
        <f>+Jul!BH10</f>
        <v>Gas Production  
Cubic Ft. x 1000</v>
      </c>
      <c r="BI10" s="651" t="str">
        <f>+Jul!BI10</f>
        <v>Temperature - F</v>
      </c>
      <c r="BJ10" s="1058"/>
      <c r="BK10" s="1058"/>
      <c r="BL10" s="1027"/>
      <c r="BM10" s="1027"/>
      <c r="BN10" s="1027"/>
      <c r="BO10" s="1027"/>
      <c r="BP10" s="1072"/>
      <c r="BQ10" s="1027"/>
      <c r="BR10" s="1072"/>
      <c r="BS10" s="825" t="s">
        <v>24</v>
      </c>
      <c r="BT10" s="750" t="str">
        <f>Jan!BT10</f>
        <v xml:space="preserve">Phosphorus - mg/l </v>
      </c>
      <c r="BU10" s="750" t="str">
        <f>Jan!BU10</f>
        <v>Phosphorus - lbs/day</v>
      </c>
      <c r="BV10" s="750" t="str">
        <f>Jan!BV10</f>
        <v>Total Nitrogen- mg/l</v>
      </c>
      <c r="BW10" s="750" t="str">
        <f>Jan!BW10</f>
        <v>Total Nitrogen- lbs/day</v>
      </c>
      <c r="BX10" s="1052"/>
      <c r="BY10" s="1055"/>
      <c r="BZ10" s="1055"/>
      <c r="CA10" s="1055"/>
      <c r="CB10" s="1055"/>
      <c r="CC10" s="1055"/>
      <c r="CD10" s="1055"/>
      <c r="CE10" s="1055"/>
      <c r="CF10" s="1055"/>
      <c r="CG10" s="1055"/>
      <c r="CH10" s="1086"/>
    </row>
    <row r="11" spans="1:86" ht="15" customHeight="1">
      <c r="A11" s="241">
        <v>1</v>
      </c>
      <c r="B11" s="242" t="str">
        <f>TEXT(J$5+A11-1,"DDD")</f>
        <v>Tue</v>
      </c>
      <c r="C11" s="32"/>
      <c r="D11" s="33"/>
      <c r="E11" s="34"/>
      <c r="F11" s="35"/>
      <c r="G11" s="36"/>
      <c r="H11" s="37"/>
      <c r="I11" s="38"/>
      <c r="J11" s="34"/>
      <c r="K11" s="39"/>
      <c r="L11" s="338"/>
      <c r="M11" s="38"/>
      <c r="N11" s="42" t="str">
        <f ca="1">IF(CELL("type",M11)="L","",IF(M11*($K11+$AN11)=0,"",IF($K11&gt;0,+$K11*M11*8.34,$AN11*M11*8.34)))</f>
        <v/>
      </c>
      <c r="O11" s="38"/>
      <c r="P11" s="42" t="str">
        <f aca="true" t="shared" si="0" ref="P11:P41">IF(CELL("type",O11)="L","",IF(O11*($K11+$AN11)=0,"",IF($K11&gt;0,+$K11*O11*8.34,$AN11*O11*8.34)))</f>
        <v/>
      </c>
      <c r="Q11" s="38"/>
      <c r="R11" s="38"/>
      <c r="S11" s="40"/>
      <c r="T11" s="247">
        <f aca="true" t="shared" si="1" ref="T11:T41">+A11</f>
        <v>1</v>
      </c>
      <c r="U11" s="39"/>
      <c r="V11" s="38"/>
      <c r="W11" s="343"/>
      <c r="X11" s="38"/>
      <c r="Y11" s="38"/>
      <c r="Z11" s="38"/>
      <c r="AA11" s="343"/>
      <c r="AB11" s="39"/>
      <c r="AC11" s="38"/>
      <c r="AD11" s="343"/>
      <c r="AE11" s="729"/>
      <c r="AF11" s="37"/>
      <c r="AG11" s="38"/>
      <c r="AH11" t="str">
        <f ca="1">IF(CELL("type",AI11)="b","",IF(AI11="tntc",63200,IF(AI11=0,1,AI11)))</f>
        <v/>
      </c>
      <c r="AI11" s="38"/>
      <c r="AJ11" s="338"/>
      <c r="AK11" s="338"/>
      <c r="AL11" s="40"/>
      <c r="AM11" s="272">
        <f aca="true" t="shared" si="2" ref="AM11:AM41">+A11</f>
        <v>1</v>
      </c>
      <c r="AN11" s="39"/>
      <c r="AO11" s="55"/>
      <c r="AP11" s="39"/>
      <c r="AQ11" s="42"/>
      <c r="AR11" s="42" t="str">
        <f aca="true" t="shared" si="3" ref="AR11:AR41">IF(CELL("type",AP11)="L","",IF(AP11*($K11+$AN11)=0,"",IF($AN11&gt;0,+$AN11*AP11*8.345,$K11*AP11*8.345)))</f>
        <v/>
      </c>
      <c r="AS11" s="55"/>
      <c r="AT11" s="39"/>
      <c r="AU11" s="42"/>
      <c r="AV11" s="42" t="str">
        <f aca="true" t="shared" si="4" ref="AV11:AV41">IF(CELL("type",AT11)="L","",IF(AT11*($K11+$AN11)=0,"",IF($AN11&gt;0,+$AN11*AT11*8.345,$K11*AT11*8.345)))</f>
        <v/>
      </c>
      <c r="AW11" s="55"/>
      <c r="AX11" s="39"/>
      <c r="AY11" s="42"/>
      <c r="AZ11" s="42" t="str">
        <f aca="true" t="shared" si="5" ref="AZ11:AZ41">IF(CELL("type",AX11)="L","",IF(AX11*($K11+$AN11)=0,"",IF($AN11&gt;0,+$AN11*AX11*8.345,$K11*AX11*8.345)))</f>
        <v/>
      </c>
      <c r="BA11" s="55"/>
      <c r="BB11" s="39"/>
      <c r="BC11" s="40"/>
      <c r="BD11" s="272">
        <f aca="true" t="shared" si="6" ref="BD11:BD41">+A11</f>
        <v>1</v>
      </c>
      <c r="BE11" s="39"/>
      <c r="BF11" s="40"/>
      <c r="BG11" s="338"/>
      <c r="BH11" s="38"/>
      <c r="BI11" s="38"/>
      <c r="BJ11" s="38"/>
      <c r="BK11" s="38"/>
      <c r="BL11" s="38"/>
      <c r="BM11" s="38"/>
      <c r="BN11" s="38"/>
      <c r="BO11" s="38"/>
      <c r="BP11" s="40"/>
      <c r="BQ11" s="38"/>
      <c r="BR11" s="40"/>
      <c r="BS11" s="272">
        <f>BD11</f>
        <v>1</v>
      </c>
      <c r="BT11" s="34"/>
      <c r="BU11" s="820" t="str">
        <f ca="1">IF(CELL("type",BT11)="L","",IF(BT11*($K11+$AN11)=0,"",IF($AN11&gt;0,+$AN11*BT11*8.345,$K11*BT11*8.345)))</f>
        <v/>
      </c>
      <c r="BV11" s="37"/>
      <c r="BW11" s="823" t="str">
        <f ca="1">IF(CELL("type",BV11)="L","",IF(BV11*($K11+$AN11)=0,"",IF($AN11&gt;0,+$AN11*BV11*8.345,$K11*BV11*8.345)))</f>
        <v/>
      </c>
      <c r="BX11" s="37"/>
      <c r="BY11" s="38"/>
      <c r="BZ11" s="38"/>
      <c r="CA11" s="38"/>
      <c r="CB11" s="38"/>
      <c r="CC11" s="38"/>
      <c r="CD11" s="38"/>
      <c r="CE11" s="38"/>
      <c r="CF11" s="38"/>
      <c r="CG11" s="38"/>
      <c r="CH11" s="40"/>
    </row>
    <row r="12" spans="1:86" ht="15" customHeight="1">
      <c r="A12" s="243">
        <v>2</v>
      </c>
      <c r="B12" s="242" t="str">
        <f aca="true" t="shared" si="7" ref="B12:B41">TEXT(J$5+A12-1,"DDD")</f>
        <v>Wed</v>
      </c>
      <c r="C12" s="46"/>
      <c r="D12" s="47"/>
      <c r="E12" s="47"/>
      <c r="F12" s="48"/>
      <c r="G12" s="49"/>
      <c r="H12" s="50"/>
      <c r="I12" s="46"/>
      <c r="J12" s="47"/>
      <c r="K12" s="51"/>
      <c r="L12" s="339"/>
      <c r="M12" s="46"/>
      <c r="N12" s="42" t="str">
        <f aca="true" t="shared" si="8" ref="N12:N41">IF(CELL("type",M12)="L","",IF(M12*(K12+AN12)=0,"",IF(K12&gt;0,+K12*M12*8.34,AN12*M12*8.34)))</f>
        <v/>
      </c>
      <c r="O12" s="46"/>
      <c r="P12" s="42" t="str">
        <f ca="1" t="shared" si="0"/>
        <v/>
      </c>
      <c r="Q12" s="46"/>
      <c r="R12" s="46"/>
      <c r="S12" s="52"/>
      <c r="T12" s="249">
        <f t="shared" si="1"/>
        <v>2</v>
      </c>
      <c r="U12" s="51"/>
      <c r="V12" s="46"/>
      <c r="W12" s="344"/>
      <c r="X12" s="46"/>
      <c r="Y12" s="38"/>
      <c r="Z12" s="46"/>
      <c r="AA12" s="344"/>
      <c r="AB12" s="51"/>
      <c r="AC12" s="46"/>
      <c r="AD12" s="344"/>
      <c r="AE12" s="729"/>
      <c r="AF12" s="50"/>
      <c r="AG12" s="46"/>
      <c r="AH12" t="str">
        <f aca="true" t="shared" si="9" ref="AH12:AH41">IF(CELL("type",AI12)="b","",IF(AI12="tntc",63200,IF(AI12=0,1,AI12)))</f>
        <v/>
      </c>
      <c r="AI12" s="46"/>
      <c r="AJ12" s="339"/>
      <c r="AK12" s="339"/>
      <c r="AL12" s="52"/>
      <c r="AM12" s="273">
        <f t="shared" si="2"/>
        <v>2</v>
      </c>
      <c r="AN12" s="51"/>
      <c r="AO12" s="43"/>
      <c r="AP12" s="51"/>
      <c r="AQ12" s="69"/>
      <c r="AR12" s="136" t="str">
        <f ca="1" t="shared" si="3"/>
        <v/>
      </c>
      <c r="AS12" s="43"/>
      <c r="AT12" s="51"/>
      <c r="AU12" s="69"/>
      <c r="AV12" s="136" t="str">
        <f ca="1" t="shared" si="4"/>
        <v/>
      </c>
      <c r="AW12" s="43"/>
      <c r="AX12" s="51"/>
      <c r="AY12" s="69"/>
      <c r="AZ12" s="136" t="str">
        <f ca="1" t="shared" si="5"/>
        <v/>
      </c>
      <c r="BA12" s="43"/>
      <c r="BB12" s="51"/>
      <c r="BC12" s="52"/>
      <c r="BD12" s="273">
        <f t="shared" si="6"/>
        <v>2</v>
      </c>
      <c r="BE12" s="51"/>
      <c r="BF12" s="52"/>
      <c r="BG12" s="339"/>
      <c r="BH12" s="46"/>
      <c r="BI12" s="46"/>
      <c r="BJ12" s="46"/>
      <c r="BK12" s="46"/>
      <c r="BL12" s="46"/>
      <c r="BM12" s="46"/>
      <c r="BN12" s="46"/>
      <c r="BO12" s="46"/>
      <c r="BP12" s="52"/>
      <c r="BQ12" s="46"/>
      <c r="BR12" s="52"/>
      <c r="BS12" s="272">
        <f aca="true" t="shared" si="10" ref="BS12:BS41">BD12</f>
        <v>2</v>
      </c>
      <c r="BT12" s="47"/>
      <c r="BU12" s="820" t="str">
        <f aca="true" t="shared" si="11" ref="BU12:BU41">IF(CELL("type",BT12)="L","",IF(BT12*($K12+$AN12)=0,"",IF($AN12&gt;0,+$AN12*BT12*8.345,$K12*BT12*8.345)))</f>
        <v/>
      </c>
      <c r="BV12" s="50"/>
      <c r="BW12" s="823" t="str">
        <f aca="true" t="shared" si="12" ref="BW12:BW41">IF(CELL("type",BV12)="L","",IF(BV12*($K12+$AN12)=0,"",IF($AN12&gt;0,+$AN12*BV12*8.345,$K12*BV12*8.345)))</f>
        <v/>
      </c>
      <c r="BX12" s="50"/>
      <c r="BY12" s="757"/>
      <c r="BZ12" s="46"/>
      <c r="CA12" s="46"/>
      <c r="CB12" s="46"/>
      <c r="CC12" s="757"/>
      <c r="CD12" s="46"/>
      <c r="CE12" s="757"/>
      <c r="CF12" s="46"/>
      <c r="CG12" s="757"/>
      <c r="CH12" s="758"/>
    </row>
    <row r="13" spans="1:86" ht="15" customHeight="1">
      <c r="A13" s="243">
        <v>3</v>
      </c>
      <c r="B13" s="242" t="str">
        <f t="shared" si="7"/>
        <v>Thu</v>
      </c>
      <c r="C13" s="46"/>
      <c r="D13" s="47"/>
      <c r="E13" s="47"/>
      <c r="F13" s="48"/>
      <c r="G13" s="49"/>
      <c r="H13" s="50"/>
      <c r="I13" s="46"/>
      <c r="J13" s="47"/>
      <c r="K13" s="51"/>
      <c r="L13" s="339"/>
      <c r="M13" s="46"/>
      <c r="N13" s="42" t="str">
        <f ca="1" t="shared" si="8"/>
        <v/>
      </c>
      <c r="O13" s="46"/>
      <c r="P13" s="42" t="str">
        <f ca="1" t="shared" si="0"/>
        <v/>
      </c>
      <c r="Q13" s="46"/>
      <c r="R13" s="46"/>
      <c r="S13" s="52"/>
      <c r="T13" s="249">
        <f t="shared" si="1"/>
        <v>3</v>
      </c>
      <c r="U13" s="51"/>
      <c r="V13" s="46"/>
      <c r="W13" s="344"/>
      <c r="X13" s="46"/>
      <c r="Y13" s="46"/>
      <c r="Z13" s="46"/>
      <c r="AA13" s="344"/>
      <c r="AB13" s="51"/>
      <c r="AC13" s="46"/>
      <c r="AD13" s="344"/>
      <c r="AE13" s="729"/>
      <c r="AF13" s="50"/>
      <c r="AG13" s="46"/>
      <c r="AH13" t="str">
        <f ca="1" t="shared" si="9"/>
        <v/>
      </c>
      <c r="AI13" s="46"/>
      <c r="AJ13" s="339"/>
      <c r="AK13" s="339"/>
      <c r="AL13" s="52"/>
      <c r="AM13" s="273">
        <f t="shared" si="2"/>
        <v>3</v>
      </c>
      <c r="AN13" s="51"/>
      <c r="AO13" s="43"/>
      <c r="AP13" s="51"/>
      <c r="AQ13" s="69"/>
      <c r="AR13" s="136" t="str">
        <f ca="1" t="shared" si="3"/>
        <v/>
      </c>
      <c r="AS13" s="43"/>
      <c r="AT13" s="51"/>
      <c r="AU13" s="69"/>
      <c r="AV13" s="136" t="str">
        <f ca="1" t="shared" si="4"/>
        <v/>
      </c>
      <c r="AW13" s="43"/>
      <c r="AX13" s="51"/>
      <c r="AY13" s="69"/>
      <c r="AZ13" s="136" t="str">
        <f ca="1" t="shared" si="5"/>
        <v/>
      </c>
      <c r="BA13" s="43"/>
      <c r="BB13" s="51"/>
      <c r="BC13" s="52"/>
      <c r="BD13" s="273">
        <f t="shared" si="6"/>
        <v>3</v>
      </c>
      <c r="BE13" s="51"/>
      <c r="BF13" s="52"/>
      <c r="BG13" s="339"/>
      <c r="BH13" s="46"/>
      <c r="BI13" s="46"/>
      <c r="BJ13" s="46"/>
      <c r="BK13" s="46"/>
      <c r="BL13" s="46"/>
      <c r="BM13" s="46"/>
      <c r="BN13" s="46"/>
      <c r="BO13" s="46"/>
      <c r="BP13" s="52"/>
      <c r="BQ13" s="46"/>
      <c r="BR13" s="52"/>
      <c r="BS13" s="272">
        <f t="shared" si="10"/>
        <v>3</v>
      </c>
      <c r="BT13" s="47"/>
      <c r="BU13" s="820" t="str">
        <f ca="1" t="shared" si="11"/>
        <v/>
      </c>
      <c r="BV13" s="50"/>
      <c r="BW13" s="823" t="str">
        <f ca="1" t="shared" si="12"/>
        <v/>
      </c>
      <c r="BX13" s="50"/>
      <c r="BY13" s="757"/>
      <c r="BZ13" s="46"/>
      <c r="CA13" s="46"/>
      <c r="CB13" s="46"/>
      <c r="CC13" s="757"/>
      <c r="CD13" s="46"/>
      <c r="CE13" s="757"/>
      <c r="CF13" s="46"/>
      <c r="CG13" s="757"/>
      <c r="CH13" s="758"/>
    </row>
    <row r="14" spans="1:86" ht="15" customHeight="1">
      <c r="A14" s="243">
        <v>4</v>
      </c>
      <c r="B14" s="242" t="str">
        <f t="shared" si="7"/>
        <v>Fri</v>
      </c>
      <c r="C14" s="46"/>
      <c r="D14" s="47"/>
      <c r="E14" s="47"/>
      <c r="F14" s="48"/>
      <c r="G14" s="49"/>
      <c r="H14" s="50"/>
      <c r="I14" s="46"/>
      <c r="J14" s="47"/>
      <c r="K14" s="51"/>
      <c r="L14" s="339"/>
      <c r="M14" s="46"/>
      <c r="N14" s="42" t="str">
        <f ca="1" t="shared" si="8"/>
        <v/>
      </c>
      <c r="O14" s="46"/>
      <c r="P14" s="42" t="str">
        <f ca="1" t="shared" si="0"/>
        <v/>
      </c>
      <c r="Q14" s="46"/>
      <c r="R14" s="46"/>
      <c r="S14" s="52"/>
      <c r="T14" s="249">
        <f t="shared" si="1"/>
        <v>4</v>
      </c>
      <c r="U14" s="51"/>
      <c r="V14" s="46"/>
      <c r="W14" s="344"/>
      <c r="X14" s="46"/>
      <c r="Y14" s="46"/>
      <c r="Z14" s="46"/>
      <c r="AA14" s="344"/>
      <c r="AB14" s="51"/>
      <c r="AC14" s="46"/>
      <c r="AD14" s="344"/>
      <c r="AE14" s="729"/>
      <c r="AF14" s="50"/>
      <c r="AG14" s="46"/>
      <c r="AH14" t="str">
        <f ca="1" t="shared" si="9"/>
        <v/>
      </c>
      <c r="AI14" s="46"/>
      <c r="AJ14" s="339"/>
      <c r="AK14" s="339"/>
      <c r="AL14" s="52"/>
      <c r="AM14" s="273">
        <f t="shared" si="2"/>
        <v>4</v>
      </c>
      <c r="AN14" s="51"/>
      <c r="AO14" s="43" t="str">
        <f>IF(+$B14="Sat",IF(SUM(AN$11:AN14)&gt;0,AVERAGE(AN$11:AN14,Jul!AN39:AN$41)," "),"")</f>
        <v/>
      </c>
      <c r="AP14" s="51"/>
      <c r="AQ14" s="69" t="str">
        <f>IF(+$B14="Sat",IF(SUM(AP$11:AP14,Jul!AP39:AP$41)&gt;0,AVERAGE(AP$11:AP14,Jul!AP39:AP$41)," "),"")</f>
        <v/>
      </c>
      <c r="AR14" s="136" t="str">
        <f ca="1" t="shared" si="3"/>
        <v/>
      </c>
      <c r="AS14" s="55" t="str">
        <f>IF(+$B14="Sat",IF(SUM(AR$11:AR14,Jul!AR39:AR$41)&gt;0,AVERAGE(AR$11:AR14,Jul!AR39:AR$41)," "),"")</f>
        <v/>
      </c>
      <c r="AT14" s="51"/>
      <c r="AU14" s="69" t="str">
        <f>IF(+$B14="Sat",IF(SUM(AT$11:AT14,Jul!AT39:AT$41)&gt;0,AVERAGE(AT$11:AT14,Jul!AT39:AT$41)," "),"")</f>
        <v/>
      </c>
      <c r="AV14" s="136" t="str">
        <f ca="1" t="shared" si="4"/>
        <v/>
      </c>
      <c r="AW14" s="55" t="str">
        <f>IF(+$B14="Sat",IF(SUM(AV$11:AV14,Jul!AV39:AV$41)&gt;0,AVERAGE(AV$11:AV14,Jul!AV39:AV$41)," "),"")</f>
        <v/>
      </c>
      <c r="AX14" s="51"/>
      <c r="AY14" s="69" t="str">
        <f>IF(+$B14="Sat",IF(SUM(AX$11:AX14,Jul!AX39:AX$41)&gt;0,AVERAGE(AX$11:AX14,Jul!AX39:AX$41)," "),"")</f>
        <v/>
      </c>
      <c r="AZ14" s="136" t="str">
        <f ca="1" t="shared" si="5"/>
        <v/>
      </c>
      <c r="BA14" s="55" t="str">
        <f>IF(+$B14="Sat",IF(SUM(AZ$11:AZ14,Jul!AZ39:AZ$41)&gt;0,AVERAGE(AZ$11:AZ14,Jul!AZ39:AZ$41)," "),"")</f>
        <v/>
      </c>
      <c r="BB14" s="51"/>
      <c r="BC14" s="52"/>
      <c r="BD14" s="273">
        <f t="shared" si="6"/>
        <v>4</v>
      </c>
      <c r="BE14" s="51"/>
      <c r="BF14" s="52"/>
      <c r="BG14" s="339"/>
      <c r="BH14" s="46"/>
      <c r="BI14" s="46"/>
      <c r="BJ14" s="46"/>
      <c r="BK14" s="46"/>
      <c r="BL14" s="46"/>
      <c r="BM14" s="46"/>
      <c r="BN14" s="46"/>
      <c r="BO14" s="46"/>
      <c r="BP14" s="52"/>
      <c r="BQ14" s="46"/>
      <c r="BR14" s="52"/>
      <c r="BS14" s="272">
        <f t="shared" si="10"/>
        <v>4</v>
      </c>
      <c r="BT14" s="47"/>
      <c r="BU14" s="820" t="str">
        <f ca="1" t="shared" si="11"/>
        <v/>
      </c>
      <c r="BV14" s="50"/>
      <c r="BW14" s="823" t="str">
        <f ca="1" t="shared" si="12"/>
        <v/>
      </c>
      <c r="BX14" s="50"/>
      <c r="BY14" s="757"/>
      <c r="BZ14" s="46"/>
      <c r="CA14" s="46"/>
      <c r="CB14" s="46"/>
      <c r="CC14" s="757"/>
      <c r="CD14" s="46"/>
      <c r="CE14" s="757"/>
      <c r="CF14" s="46"/>
      <c r="CG14" s="757"/>
      <c r="CH14" s="758"/>
    </row>
    <row r="15" spans="1:86" ht="15" customHeight="1" thickBot="1">
      <c r="A15" s="244">
        <v>5</v>
      </c>
      <c r="B15" s="245" t="str">
        <f t="shared" si="7"/>
        <v>Sat</v>
      </c>
      <c r="C15" s="56"/>
      <c r="D15" s="57"/>
      <c r="E15" s="57"/>
      <c r="F15" s="58"/>
      <c r="G15" s="59"/>
      <c r="H15" s="60"/>
      <c r="I15" s="56"/>
      <c r="J15" s="57"/>
      <c r="K15" s="61"/>
      <c r="L15" s="340"/>
      <c r="M15" s="56"/>
      <c r="N15" s="65" t="str">
        <f ca="1" t="shared" si="8"/>
        <v/>
      </c>
      <c r="O15" s="56"/>
      <c r="P15" s="65" t="str">
        <f ca="1" t="shared" si="0"/>
        <v/>
      </c>
      <c r="Q15" s="56"/>
      <c r="R15" s="56"/>
      <c r="S15" s="62"/>
      <c r="T15" s="251">
        <f t="shared" si="1"/>
        <v>5</v>
      </c>
      <c r="U15" s="61"/>
      <c r="V15" s="56"/>
      <c r="W15" s="345"/>
      <c r="X15" s="56"/>
      <c r="Y15" s="56"/>
      <c r="Z15" s="56"/>
      <c r="AA15" s="345"/>
      <c r="AB15" s="61"/>
      <c r="AC15" s="56"/>
      <c r="AD15" s="345"/>
      <c r="AE15" s="730"/>
      <c r="AF15" s="60"/>
      <c r="AG15" s="56"/>
      <c r="AH15" t="str">
        <f ca="1" t="shared" si="9"/>
        <v/>
      </c>
      <c r="AI15" s="56"/>
      <c r="AJ15" s="340"/>
      <c r="AK15" s="340"/>
      <c r="AL15" s="62"/>
      <c r="AM15" s="274">
        <f t="shared" si="2"/>
        <v>5</v>
      </c>
      <c r="AN15" s="61"/>
      <c r="AO15" s="66" t="str">
        <f>IF(+$B15="Sat",IF(SUM(AN$11:AN15)&gt;0,AVERAGE(AN$11:AN15,Jul!AN40:AN$41)," "),"")</f>
        <v xml:space="preserve"> </v>
      </c>
      <c r="AP15" s="61"/>
      <c r="AQ15" s="65" t="str">
        <f>IF(+$B15="Sat",IF(SUM(AP$11:AP15,Jul!AP40:AP$41)&gt;0,AVERAGE(AP$11:AP15,Jul!AP40:AP$41)," "),"")</f>
        <v xml:space="preserve"> </v>
      </c>
      <c r="AR15" s="67" t="str">
        <f ca="1" t="shared" si="3"/>
        <v/>
      </c>
      <c r="AS15" s="66" t="str">
        <f ca="1">IF(+$B15="Sat",IF(SUM(AR$11:AR15,Jul!AR40:AR$41)&gt;0,AVERAGE(AR$11:AR15,Jul!AR40:AR$41)," "),"")</f>
        <v xml:space="preserve"> </v>
      </c>
      <c r="AT15" s="61"/>
      <c r="AU15" s="65" t="str">
        <f>IF(+$B15="Sat",IF(SUM(AT$11:AT15,Jul!AT40:AT$41)&gt;0,AVERAGE(AT$11:AT15,Jul!AT40:AT$41)," "),"")</f>
        <v xml:space="preserve"> </v>
      </c>
      <c r="AV15" s="67" t="str">
        <f ca="1" t="shared" si="4"/>
        <v/>
      </c>
      <c r="AW15" s="66" t="str">
        <f ca="1">IF(+$B15="Sat",IF(SUM(AV$11:AV15,Jul!AV40:AV$41)&gt;0,AVERAGE(AV$11:AV15,Jul!AV40:AV$41)," "),"")</f>
        <v xml:space="preserve"> </v>
      </c>
      <c r="AX15" s="61"/>
      <c r="AY15" s="65" t="str">
        <f>IF(+$B15="Sat",IF(SUM(AX$11:AX15,Jul!AX40:AX$41)&gt;0,AVERAGE(AX$11:AX15,Jul!AX40:AX$41)," "),"")</f>
        <v xml:space="preserve"> </v>
      </c>
      <c r="AZ15" s="67" t="str">
        <f ca="1" t="shared" si="5"/>
        <v/>
      </c>
      <c r="BA15" s="66" t="str">
        <f ca="1">IF(+$B15="Sat",IF(SUM(AZ$11:AZ15,Jul!AZ40:AZ$41)&gt;0,AVERAGE(AZ$11:AZ15,Jul!AZ40:AZ$41)," "),"")</f>
        <v xml:space="preserve"> </v>
      </c>
      <c r="BB15" s="61"/>
      <c r="BC15" s="62"/>
      <c r="BD15" s="274">
        <f t="shared" si="6"/>
        <v>5</v>
      </c>
      <c r="BE15" s="61"/>
      <c r="BF15" s="62"/>
      <c r="BG15" s="340"/>
      <c r="BH15" s="56"/>
      <c r="BI15" s="56"/>
      <c r="BJ15" s="56"/>
      <c r="BK15" s="56"/>
      <c r="BL15" s="56"/>
      <c r="BM15" s="56"/>
      <c r="BN15" s="56"/>
      <c r="BO15" s="56"/>
      <c r="BP15" s="62"/>
      <c r="BQ15" s="56"/>
      <c r="BR15" s="62"/>
      <c r="BS15" s="759">
        <f t="shared" si="10"/>
        <v>5</v>
      </c>
      <c r="BT15" s="57"/>
      <c r="BU15" s="821" t="str">
        <f ca="1" t="shared" si="11"/>
        <v/>
      </c>
      <c r="BV15" s="60"/>
      <c r="BW15" s="824" t="str">
        <f ca="1" t="shared" si="12"/>
        <v/>
      </c>
      <c r="BX15" s="60"/>
      <c r="BY15" s="760"/>
      <c r="BZ15" s="56"/>
      <c r="CA15" s="56"/>
      <c r="CB15" s="56"/>
      <c r="CC15" s="760"/>
      <c r="CD15" s="56"/>
      <c r="CE15" s="760"/>
      <c r="CF15" s="56"/>
      <c r="CG15" s="760"/>
      <c r="CH15" s="761"/>
    </row>
    <row r="16" spans="1:86" ht="15" customHeight="1">
      <c r="A16" s="241">
        <v>6</v>
      </c>
      <c r="B16" s="246" t="str">
        <f t="shared" si="7"/>
        <v>Sun</v>
      </c>
      <c r="C16" s="38"/>
      <c r="D16" s="34"/>
      <c r="E16" s="34"/>
      <c r="F16" s="35"/>
      <c r="G16" s="36"/>
      <c r="H16" s="37"/>
      <c r="I16" s="38"/>
      <c r="J16" s="34"/>
      <c r="K16" s="39"/>
      <c r="L16" s="338"/>
      <c r="M16" s="38"/>
      <c r="N16" s="42" t="str">
        <f ca="1" t="shared" si="8"/>
        <v/>
      </c>
      <c r="O16" s="38"/>
      <c r="P16" s="42" t="str">
        <f ca="1" t="shared" si="0"/>
        <v/>
      </c>
      <c r="Q16" s="38"/>
      <c r="R16" s="38"/>
      <c r="S16" s="40"/>
      <c r="T16" s="247">
        <f t="shared" si="1"/>
        <v>6</v>
      </c>
      <c r="U16" s="39"/>
      <c r="V16" s="38"/>
      <c r="W16" s="343"/>
      <c r="X16" s="38"/>
      <c r="Y16" s="38"/>
      <c r="Z16" s="38"/>
      <c r="AA16" s="343"/>
      <c r="AB16" s="39"/>
      <c r="AC16" s="38"/>
      <c r="AD16" s="343"/>
      <c r="AE16" s="731"/>
      <c r="AF16" s="37"/>
      <c r="AG16" s="38"/>
      <c r="AH16" t="str">
        <f ca="1" t="shared" si="9"/>
        <v/>
      </c>
      <c r="AI16" s="38"/>
      <c r="AJ16" s="338"/>
      <c r="AK16" s="338"/>
      <c r="AL16" s="40"/>
      <c r="AM16" s="272">
        <f t="shared" si="2"/>
        <v>6</v>
      </c>
      <c r="AN16" s="39"/>
      <c r="AO16" s="55" t="str">
        <f>IF(+$B16="Sat",IF(SUM(AN$11:AN16)&gt;0,AVERAGE(AN$11:AN16,Jul!AN41:AN$41)," "),"")</f>
        <v/>
      </c>
      <c r="AP16" s="39"/>
      <c r="AQ16" s="42" t="str">
        <f>IF(+$B16="Sat",IF(SUM(AP$11:AP16)&gt;0,AVERAGE(AP$11:AP16,Jul!AP41:AP$41)," "),"")</f>
        <v/>
      </c>
      <c r="AR16" s="44" t="str">
        <f ca="1" t="shared" si="3"/>
        <v/>
      </c>
      <c r="AS16" s="55" t="str">
        <f>IF(+$B16="Sat",IF(SUM(AR$11:AR16)&gt;0,AVERAGE(AR$11:AR16,Jul!AR41:AR$41)," "),"")</f>
        <v/>
      </c>
      <c r="AT16" s="39"/>
      <c r="AU16" s="42" t="str">
        <f>IF(+$B16="Sat",IF(SUM(AT$11:AT16)&gt;0,AVERAGE(AT$11:AT16,Jul!AT41:AT$41)," "),"")</f>
        <v/>
      </c>
      <c r="AV16" s="44" t="str">
        <f ca="1" t="shared" si="4"/>
        <v/>
      </c>
      <c r="AW16" s="55" t="str">
        <f>IF(+$B16="Sat",IF(SUM(AV$11:AV16)&gt;0,AVERAGE(AV$11:AV16,Jul!AV41:AV$41)," "),"")</f>
        <v/>
      </c>
      <c r="AX16" s="39"/>
      <c r="AY16" s="68" t="str">
        <f>IF(+$B16="Sat",IF(SUM(AX$11:AX16)&gt;0,AVERAGE(AX$11:AX16,Jul!AX41:AX$41)," "),"")</f>
        <v/>
      </c>
      <c r="AZ16" s="137" t="str">
        <f ca="1" t="shared" si="5"/>
        <v/>
      </c>
      <c r="BA16" s="55" t="str">
        <f>IF(+$B16="Sat",IF(SUM(AZ$11:AZ16)&gt;0,AVERAGE(AZ$11:AZ16,Jul!AZ41:AZ$41)," "),"")</f>
        <v/>
      </c>
      <c r="BB16" s="39"/>
      <c r="BC16" s="40"/>
      <c r="BD16" s="272">
        <f t="shared" si="6"/>
        <v>6</v>
      </c>
      <c r="BE16" s="39"/>
      <c r="BF16" s="40"/>
      <c r="BG16" s="338"/>
      <c r="BH16" s="38"/>
      <c r="BI16" s="38"/>
      <c r="BJ16" s="38"/>
      <c r="BK16" s="38"/>
      <c r="BL16" s="38"/>
      <c r="BM16" s="38"/>
      <c r="BN16" s="38"/>
      <c r="BO16" s="38"/>
      <c r="BP16" s="40"/>
      <c r="BQ16" s="38"/>
      <c r="BR16" s="40"/>
      <c r="BS16" s="762">
        <f t="shared" si="10"/>
        <v>6</v>
      </c>
      <c r="BT16" s="34"/>
      <c r="BU16" s="789" t="str">
        <f ca="1" t="shared" si="11"/>
        <v/>
      </c>
      <c r="BV16" s="37"/>
      <c r="BW16" s="789" t="str">
        <f ca="1" t="shared" si="12"/>
        <v/>
      </c>
      <c r="BX16" s="37"/>
      <c r="BY16" s="32"/>
      <c r="BZ16" s="38"/>
      <c r="CA16" s="37"/>
      <c r="CB16" s="37"/>
      <c r="CC16" s="32"/>
      <c r="CD16" s="38"/>
      <c r="CE16" s="32"/>
      <c r="CF16" s="38"/>
      <c r="CG16" s="32"/>
      <c r="CH16" s="763"/>
    </row>
    <row r="17" spans="1:86" ht="15" customHeight="1">
      <c r="A17" s="243">
        <v>7</v>
      </c>
      <c r="B17" s="242" t="str">
        <f t="shared" si="7"/>
        <v>Mon</v>
      </c>
      <c r="C17" s="46"/>
      <c r="D17" s="47"/>
      <c r="E17" s="47"/>
      <c r="F17" s="48"/>
      <c r="G17" s="49"/>
      <c r="H17" s="50"/>
      <c r="I17" s="46"/>
      <c r="J17" s="47"/>
      <c r="K17" s="51"/>
      <c r="L17" s="339"/>
      <c r="M17" s="46"/>
      <c r="N17" s="42" t="str">
        <f ca="1" t="shared" si="8"/>
        <v/>
      </c>
      <c r="O17" s="46"/>
      <c r="P17" s="42" t="str">
        <f ca="1" t="shared" si="0"/>
        <v/>
      </c>
      <c r="Q17" s="46"/>
      <c r="R17" s="46"/>
      <c r="S17" s="52"/>
      <c r="T17" s="249">
        <f t="shared" si="1"/>
        <v>7</v>
      </c>
      <c r="U17" s="51"/>
      <c r="V17" s="46"/>
      <c r="W17" s="344"/>
      <c r="X17" s="46"/>
      <c r="Y17" s="46"/>
      <c r="Z17" s="46"/>
      <c r="AA17" s="344"/>
      <c r="AB17" s="51"/>
      <c r="AC17" s="46"/>
      <c r="AD17" s="344"/>
      <c r="AE17" s="729"/>
      <c r="AF17" s="50"/>
      <c r="AG17" s="46"/>
      <c r="AH17" t="str">
        <f ca="1" t="shared" si="9"/>
        <v/>
      </c>
      <c r="AI17" s="46"/>
      <c r="AJ17" s="339"/>
      <c r="AK17" s="339"/>
      <c r="AL17" s="52"/>
      <c r="AM17" s="273">
        <f t="shared" si="2"/>
        <v>7</v>
      </c>
      <c r="AN17" s="51"/>
      <c r="AO17" s="43" t="str">
        <f>IF(+$B17="Sat",IF(SUM(AN11:AN17)&gt;0,AVERAGE(AN11:AN17)," "),"")</f>
        <v/>
      </c>
      <c r="AP17" s="51"/>
      <c r="AQ17" s="69" t="str">
        <f>IF(+$B17="Sat",IF(SUM(AP11:AP17)&gt;0,AVERAGE(AP11:AP17)," "),"")</f>
        <v/>
      </c>
      <c r="AR17" s="44" t="str">
        <f ca="1" t="shared" si="3"/>
        <v/>
      </c>
      <c r="AS17" s="55" t="str">
        <f>IF(+$B17="Sat",IF(SUM(AR11:AR17)&gt;0,AVERAGE(AR11:AR17)," "),"")</f>
        <v/>
      </c>
      <c r="AT17" s="51"/>
      <c r="AU17" s="69" t="str">
        <f>IF(+$B17="Sat",IF(SUM(AT11:AT17)&gt;0,AVERAGE(AT11:AT17)," "),"")</f>
        <v/>
      </c>
      <c r="AV17" s="44" t="str">
        <f ca="1" t="shared" si="4"/>
        <v/>
      </c>
      <c r="AW17" s="43" t="str">
        <f>IF(+$B17="Sat",IF(SUM(AV11:AV17)&gt;0,AVERAGE(AV11:AV17)," "),"")</f>
        <v/>
      </c>
      <c r="AX17" s="51"/>
      <c r="AY17" s="70" t="str">
        <f>IF(+$B17="Sat",IF(SUM(AX11:AX17)&gt;0,AVERAGE(AX11:AX17)," "),"")</f>
        <v/>
      </c>
      <c r="AZ17" s="45" t="str">
        <f ca="1" t="shared" si="5"/>
        <v/>
      </c>
      <c r="BA17" s="43" t="str">
        <f>IF(+$B17="Sat",IF(SUM(AZ11:AZ17)&gt;0,AVERAGE(AZ11:AZ17)," "),"")</f>
        <v/>
      </c>
      <c r="BB17" s="51"/>
      <c r="BC17" s="52"/>
      <c r="BD17" s="273">
        <f t="shared" si="6"/>
        <v>7</v>
      </c>
      <c r="BE17" s="51"/>
      <c r="BF17" s="52"/>
      <c r="BG17" s="339"/>
      <c r="BH17" s="46"/>
      <c r="BI17" s="46"/>
      <c r="BJ17" s="46"/>
      <c r="BK17" s="46"/>
      <c r="BL17" s="46"/>
      <c r="BM17" s="46"/>
      <c r="BN17" s="46"/>
      <c r="BO17" s="46"/>
      <c r="BP17" s="52"/>
      <c r="BQ17" s="46"/>
      <c r="BR17" s="52"/>
      <c r="BS17" s="272">
        <f t="shared" si="10"/>
        <v>7</v>
      </c>
      <c r="BT17" s="47"/>
      <c r="BU17" s="820" t="str">
        <f ca="1" t="shared" si="11"/>
        <v/>
      </c>
      <c r="BV17" s="50"/>
      <c r="BW17" s="823" t="str">
        <f ca="1" t="shared" si="12"/>
        <v/>
      </c>
      <c r="BX17" s="50"/>
      <c r="BY17" s="32"/>
      <c r="BZ17" s="46"/>
      <c r="CA17" s="37"/>
      <c r="CB17" s="37"/>
      <c r="CC17" s="32"/>
      <c r="CD17" s="46"/>
      <c r="CE17" s="32"/>
      <c r="CF17" s="47"/>
      <c r="CG17" s="764"/>
      <c r="CH17" s="763"/>
    </row>
    <row r="18" spans="1:86" ht="15" customHeight="1">
      <c r="A18" s="243">
        <v>8</v>
      </c>
      <c r="B18" s="242" t="str">
        <f t="shared" si="7"/>
        <v>Tue</v>
      </c>
      <c r="C18" s="46"/>
      <c r="D18" s="47"/>
      <c r="E18" s="47"/>
      <c r="F18" s="48"/>
      <c r="G18" s="49"/>
      <c r="H18" s="50"/>
      <c r="I18" s="46"/>
      <c r="J18" s="47"/>
      <c r="K18" s="51"/>
      <c r="L18" s="339"/>
      <c r="M18" s="46"/>
      <c r="N18" s="42" t="str">
        <f ca="1" t="shared" si="8"/>
        <v/>
      </c>
      <c r="O18" s="46"/>
      <c r="P18" s="42" t="str">
        <f ca="1" t="shared" si="0"/>
        <v/>
      </c>
      <c r="Q18" s="46"/>
      <c r="R18" s="46"/>
      <c r="S18" s="52"/>
      <c r="T18" s="249">
        <f t="shared" si="1"/>
        <v>8</v>
      </c>
      <c r="U18" s="51"/>
      <c r="V18" s="46"/>
      <c r="W18" s="344"/>
      <c r="X18" s="46"/>
      <c r="Y18" s="46"/>
      <c r="Z18" s="46"/>
      <c r="AA18" s="344"/>
      <c r="AB18" s="51"/>
      <c r="AC18" s="46"/>
      <c r="AD18" s="344"/>
      <c r="AE18" s="729"/>
      <c r="AF18" s="50"/>
      <c r="AG18" s="46"/>
      <c r="AH18" t="str">
        <f ca="1" t="shared" si="9"/>
        <v/>
      </c>
      <c r="AI18" s="46"/>
      <c r="AJ18" s="339"/>
      <c r="AK18" s="339"/>
      <c r="AL18" s="52"/>
      <c r="AM18" s="273">
        <f t="shared" si="2"/>
        <v>8</v>
      </c>
      <c r="AN18" s="51"/>
      <c r="AO18" s="43" t="str">
        <f aca="true" t="shared" si="13" ref="AO18:AO40">IF(+$B18="Sat",IF(SUM(AN12:AN18)&gt;0,AVERAGE(AN12:AN18)," "),"")</f>
        <v/>
      </c>
      <c r="AP18" s="51"/>
      <c r="AQ18" s="69" t="str">
        <f aca="true" t="shared" si="14" ref="AQ18:AS33">IF(+$B18="Sat",IF(SUM(AP12:AP18)&gt;0,AVERAGE(AP12:AP18)," "),"")</f>
        <v/>
      </c>
      <c r="AR18" s="44" t="str">
        <f ca="1" t="shared" si="3"/>
        <v/>
      </c>
      <c r="AS18" s="55" t="str">
        <f t="shared" si="14"/>
        <v/>
      </c>
      <c r="AT18" s="51"/>
      <c r="AU18" s="69" t="str">
        <f aca="true" t="shared" si="15" ref="AU18:AU40">IF(+$B18="Sat",IF(SUM(AT12:AT18)&gt;0,AVERAGE(AT12:AT18)," "),"")</f>
        <v/>
      </c>
      <c r="AV18" s="44" t="str">
        <f ca="1" t="shared" si="4"/>
        <v/>
      </c>
      <c r="AW18" s="43" t="str">
        <f aca="true" t="shared" si="16" ref="AW18:AW40">IF(+$B18="Sat",IF(SUM(AV12:AV18)&gt;0,AVERAGE(AV12:AV18)," "),"")</f>
        <v/>
      </c>
      <c r="AX18" s="51"/>
      <c r="AY18" s="70" t="str">
        <f aca="true" t="shared" si="17" ref="AY18:AY40">IF(+$B18="Sat",IF(SUM(AX12:AX18)&gt;0,AVERAGE(AX12:AX18)," "),"")</f>
        <v/>
      </c>
      <c r="AZ18" s="45" t="str">
        <f ca="1" t="shared" si="5"/>
        <v/>
      </c>
      <c r="BA18" s="43" t="str">
        <f aca="true" t="shared" si="18" ref="BA18:BA40">IF(+$B18="Sat",IF(SUM(AZ12:AZ18)&gt;0,AVERAGE(AZ12:AZ18)," "),"")</f>
        <v/>
      </c>
      <c r="BB18" s="51"/>
      <c r="BC18" s="52"/>
      <c r="BD18" s="273">
        <f t="shared" si="6"/>
        <v>8</v>
      </c>
      <c r="BE18" s="51"/>
      <c r="BF18" s="52"/>
      <c r="BG18" s="339"/>
      <c r="BH18" s="46"/>
      <c r="BI18" s="46"/>
      <c r="BJ18" s="46"/>
      <c r="BK18" s="46"/>
      <c r="BL18" s="46"/>
      <c r="BM18" s="46"/>
      <c r="BN18" s="46"/>
      <c r="BO18" s="46"/>
      <c r="BP18" s="52"/>
      <c r="BQ18" s="46"/>
      <c r="BR18" s="52"/>
      <c r="BS18" s="272">
        <f t="shared" si="10"/>
        <v>8</v>
      </c>
      <c r="BT18" s="47"/>
      <c r="BU18" s="820" t="str">
        <f ca="1" t="shared" si="11"/>
        <v/>
      </c>
      <c r="BV18" s="50"/>
      <c r="BW18" s="823" t="str">
        <f ca="1" t="shared" si="12"/>
        <v/>
      </c>
      <c r="BX18" s="50"/>
      <c r="BY18" s="32"/>
      <c r="BZ18" s="46"/>
      <c r="CA18" s="37"/>
      <c r="CB18" s="37"/>
      <c r="CC18" s="32"/>
      <c r="CD18" s="46"/>
      <c r="CE18" s="32"/>
      <c r="CF18" s="47"/>
      <c r="CG18" s="764"/>
      <c r="CH18" s="763"/>
    </row>
    <row r="19" spans="1:86" ht="15" customHeight="1">
      <c r="A19" s="243">
        <v>9</v>
      </c>
      <c r="B19" s="242" t="str">
        <f t="shared" si="7"/>
        <v>Wed</v>
      </c>
      <c r="C19" s="46"/>
      <c r="D19" s="47"/>
      <c r="E19" s="47"/>
      <c r="F19" s="48"/>
      <c r="G19" s="49"/>
      <c r="H19" s="50"/>
      <c r="I19" s="46"/>
      <c r="J19" s="47"/>
      <c r="K19" s="51"/>
      <c r="L19" s="339"/>
      <c r="M19" s="46"/>
      <c r="N19" s="42" t="str">
        <f ca="1" t="shared" si="8"/>
        <v/>
      </c>
      <c r="O19" s="46"/>
      <c r="P19" s="42" t="str">
        <f ca="1" t="shared" si="0"/>
        <v/>
      </c>
      <c r="Q19" s="46"/>
      <c r="R19" s="46"/>
      <c r="S19" s="52"/>
      <c r="T19" s="249">
        <f t="shared" si="1"/>
        <v>9</v>
      </c>
      <c r="U19" s="51"/>
      <c r="V19" s="46"/>
      <c r="W19" s="344"/>
      <c r="X19" s="46"/>
      <c r="Y19" s="46"/>
      <c r="Z19" s="46"/>
      <c r="AA19" s="344"/>
      <c r="AB19" s="51"/>
      <c r="AC19" s="46"/>
      <c r="AD19" s="344"/>
      <c r="AE19" s="729"/>
      <c r="AF19" s="50"/>
      <c r="AG19" s="46"/>
      <c r="AH19" t="str">
        <f ca="1" t="shared" si="9"/>
        <v/>
      </c>
      <c r="AI19" s="46"/>
      <c r="AJ19" s="339"/>
      <c r="AK19" s="339"/>
      <c r="AL19" s="52"/>
      <c r="AM19" s="273">
        <f t="shared" si="2"/>
        <v>9</v>
      </c>
      <c r="AN19" s="51"/>
      <c r="AO19" s="43" t="str">
        <f t="shared" si="13"/>
        <v/>
      </c>
      <c r="AP19" s="51"/>
      <c r="AQ19" s="69" t="str">
        <f t="shared" si="14"/>
        <v/>
      </c>
      <c r="AR19" s="44" t="str">
        <f ca="1" t="shared" si="3"/>
        <v/>
      </c>
      <c r="AS19" s="55" t="str">
        <f t="shared" si="14"/>
        <v/>
      </c>
      <c r="AT19" s="51"/>
      <c r="AU19" s="69" t="str">
        <f t="shared" si="15"/>
        <v/>
      </c>
      <c r="AV19" s="44" t="str">
        <f ca="1" t="shared" si="4"/>
        <v/>
      </c>
      <c r="AW19" s="43" t="str">
        <f t="shared" si="16"/>
        <v/>
      </c>
      <c r="AX19" s="51"/>
      <c r="AY19" s="70" t="str">
        <f t="shared" si="17"/>
        <v/>
      </c>
      <c r="AZ19" s="45" t="str">
        <f ca="1" t="shared" si="5"/>
        <v/>
      </c>
      <c r="BA19" s="43" t="str">
        <f t="shared" si="18"/>
        <v/>
      </c>
      <c r="BB19" s="51"/>
      <c r="BC19" s="52"/>
      <c r="BD19" s="273">
        <f t="shared" si="6"/>
        <v>9</v>
      </c>
      <c r="BE19" s="51"/>
      <c r="BF19" s="52"/>
      <c r="BG19" s="339"/>
      <c r="BH19" s="46"/>
      <c r="BI19" s="46"/>
      <c r="BJ19" s="46"/>
      <c r="BK19" s="46"/>
      <c r="BL19" s="46"/>
      <c r="BM19" s="46"/>
      <c r="BN19" s="46"/>
      <c r="BO19" s="46"/>
      <c r="BP19" s="52"/>
      <c r="BQ19" s="46"/>
      <c r="BR19" s="52"/>
      <c r="BS19" s="272">
        <f t="shared" si="10"/>
        <v>9</v>
      </c>
      <c r="BT19" s="47"/>
      <c r="BU19" s="820" t="str">
        <f ca="1" t="shared" si="11"/>
        <v/>
      </c>
      <c r="BV19" s="50"/>
      <c r="BW19" s="823" t="str">
        <f ca="1" t="shared" si="12"/>
        <v/>
      </c>
      <c r="BX19" s="50"/>
      <c r="BY19" s="32"/>
      <c r="BZ19" s="46"/>
      <c r="CA19" s="37"/>
      <c r="CB19" s="37"/>
      <c r="CC19" s="32"/>
      <c r="CD19" s="46"/>
      <c r="CE19" s="32"/>
      <c r="CF19" s="47"/>
      <c r="CG19" s="764"/>
      <c r="CH19" s="763"/>
    </row>
    <row r="20" spans="1:86" ht="15" customHeight="1" thickBot="1">
      <c r="A20" s="244">
        <v>10</v>
      </c>
      <c r="B20" s="245" t="str">
        <f t="shared" si="7"/>
        <v>Thu</v>
      </c>
      <c r="C20" s="56"/>
      <c r="D20" s="57"/>
      <c r="E20" s="57"/>
      <c r="F20" s="58"/>
      <c r="G20" s="59"/>
      <c r="H20" s="60"/>
      <c r="I20" s="56"/>
      <c r="J20" s="57"/>
      <c r="K20" s="61"/>
      <c r="L20" s="340"/>
      <c r="M20" s="56"/>
      <c r="N20" s="65" t="str">
        <f ca="1" t="shared" si="8"/>
        <v/>
      </c>
      <c r="O20" s="56"/>
      <c r="P20" s="65" t="str">
        <f ca="1" t="shared" si="0"/>
        <v/>
      </c>
      <c r="Q20" s="56"/>
      <c r="R20" s="56"/>
      <c r="S20" s="62"/>
      <c r="T20" s="251">
        <f t="shared" si="1"/>
        <v>10</v>
      </c>
      <c r="U20" s="61"/>
      <c r="V20" s="56"/>
      <c r="W20" s="345"/>
      <c r="X20" s="56"/>
      <c r="Y20" s="56"/>
      <c r="Z20" s="56"/>
      <c r="AA20" s="345"/>
      <c r="AB20" s="61"/>
      <c r="AC20" s="56"/>
      <c r="AD20" s="345"/>
      <c r="AE20" s="730"/>
      <c r="AF20" s="60"/>
      <c r="AG20" s="56"/>
      <c r="AH20" t="str">
        <f ca="1" t="shared" si="9"/>
        <v/>
      </c>
      <c r="AI20" s="56"/>
      <c r="AJ20" s="340"/>
      <c r="AK20" s="340"/>
      <c r="AL20" s="62"/>
      <c r="AM20" s="274">
        <f t="shared" si="2"/>
        <v>10</v>
      </c>
      <c r="AN20" s="61"/>
      <c r="AO20" s="66" t="str">
        <f t="shared" si="13"/>
        <v/>
      </c>
      <c r="AP20" s="61"/>
      <c r="AQ20" s="65" t="str">
        <f t="shared" si="14"/>
        <v/>
      </c>
      <c r="AR20" s="86" t="str">
        <f ca="1" t="shared" si="3"/>
        <v/>
      </c>
      <c r="AS20" s="66" t="str">
        <f t="shared" si="14"/>
        <v/>
      </c>
      <c r="AT20" s="61"/>
      <c r="AU20" s="65" t="str">
        <f t="shared" si="15"/>
        <v/>
      </c>
      <c r="AV20" s="86" t="str">
        <f ca="1" t="shared" si="4"/>
        <v/>
      </c>
      <c r="AW20" s="66" t="str">
        <f t="shared" si="16"/>
        <v/>
      </c>
      <c r="AX20" s="61"/>
      <c r="AY20" s="71" t="str">
        <f t="shared" si="17"/>
        <v/>
      </c>
      <c r="AZ20" s="67" t="str">
        <f ca="1" t="shared" si="5"/>
        <v/>
      </c>
      <c r="BA20" s="66" t="str">
        <f t="shared" si="18"/>
        <v/>
      </c>
      <c r="BB20" s="61"/>
      <c r="BC20" s="62"/>
      <c r="BD20" s="274">
        <f t="shared" si="6"/>
        <v>10</v>
      </c>
      <c r="BE20" s="61"/>
      <c r="BF20" s="62"/>
      <c r="BG20" s="340"/>
      <c r="BH20" s="56"/>
      <c r="BI20" s="56"/>
      <c r="BJ20" s="56"/>
      <c r="BK20" s="56"/>
      <c r="BL20" s="56"/>
      <c r="BM20" s="56"/>
      <c r="BN20" s="56"/>
      <c r="BO20" s="56"/>
      <c r="BP20" s="62"/>
      <c r="BQ20" s="56"/>
      <c r="BR20" s="62"/>
      <c r="BS20" s="274">
        <f t="shared" si="10"/>
        <v>10</v>
      </c>
      <c r="BT20" s="57"/>
      <c r="BU20" s="821" t="str">
        <f ca="1" t="shared" si="11"/>
        <v/>
      </c>
      <c r="BV20" s="60"/>
      <c r="BW20" s="824" t="str">
        <f ca="1" t="shared" si="12"/>
        <v/>
      </c>
      <c r="BX20" s="60"/>
      <c r="BY20" s="765"/>
      <c r="BZ20" s="56"/>
      <c r="CA20" s="60"/>
      <c r="CB20" s="60"/>
      <c r="CC20" s="765"/>
      <c r="CD20" s="56"/>
      <c r="CE20" s="765"/>
      <c r="CF20" s="57"/>
      <c r="CG20" s="760"/>
      <c r="CH20" s="761"/>
    </row>
    <row r="21" spans="1:86" ht="15" customHeight="1">
      <c r="A21" s="241">
        <v>11</v>
      </c>
      <c r="B21" s="246" t="str">
        <f t="shared" si="7"/>
        <v>Fri</v>
      </c>
      <c r="C21" s="38"/>
      <c r="D21" s="34"/>
      <c r="E21" s="34"/>
      <c r="F21" s="35"/>
      <c r="G21" s="36"/>
      <c r="H21" s="37"/>
      <c r="I21" s="38"/>
      <c r="J21" s="34"/>
      <c r="K21" s="39"/>
      <c r="L21" s="338"/>
      <c r="M21" s="38"/>
      <c r="N21" s="42" t="str">
        <f ca="1" t="shared" si="8"/>
        <v/>
      </c>
      <c r="O21" s="38"/>
      <c r="P21" s="42" t="str">
        <f ca="1" t="shared" si="0"/>
        <v/>
      </c>
      <c r="Q21" s="38"/>
      <c r="R21" s="38"/>
      <c r="S21" s="40"/>
      <c r="T21" s="247">
        <f t="shared" si="1"/>
        <v>11</v>
      </c>
      <c r="U21" s="39"/>
      <c r="V21" s="38"/>
      <c r="W21" s="343"/>
      <c r="X21" s="38"/>
      <c r="Y21" s="38"/>
      <c r="Z21" s="38"/>
      <c r="AA21" s="343"/>
      <c r="AB21" s="39"/>
      <c r="AC21" s="38"/>
      <c r="AD21" s="343"/>
      <c r="AE21" s="731"/>
      <c r="AF21" s="37"/>
      <c r="AG21" s="38"/>
      <c r="AH21" t="str">
        <f ca="1" t="shared" si="9"/>
        <v/>
      </c>
      <c r="AI21" s="38"/>
      <c r="AJ21" s="338"/>
      <c r="AK21" s="338"/>
      <c r="AL21" s="40"/>
      <c r="AM21" s="272">
        <f t="shared" si="2"/>
        <v>11</v>
      </c>
      <c r="AN21" s="39"/>
      <c r="AO21" s="55" t="str">
        <f t="shared" si="13"/>
        <v/>
      </c>
      <c r="AP21" s="39"/>
      <c r="AQ21" s="42" t="str">
        <f t="shared" si="14"/>
        <v/>
      </c>
      <c r="AR21" s="44" t="str">
        <f ca="1" t="shared" si="3"/>
        <v/>
      </c>
      <c r="AS21" s="55" t="str">
        <f t="shared" si="14"/>
        <v/>
      </c>
      <c r="AT21" s="39"/>
      <c r="AU21" s="42" t="str">
        <f t="shared" si="15"/>
        <v/>
      </c>
      <c r="AV21" s="44" t="str">
        <f ca="1" t="shared" si="4"/>
        <v/>
      </c>
      <c r="AW21" s="55" t="str">
        <f t="shared" si="16"/>
        <v/>
      </c>
      <c r="AX21" s="39"/>
      <c r="AY21" s="68" t="str">
        <f t="shared" si="17"/>
        <v/>
      </c>
      <c r="AZ21" s="137" t="str">
        <f ca="1" t="shared" si="5"/>
        <v/>
      </c>
      <c r="BA21" s="55" t="str">
        <f t="shared" si="18"/>
        <v/>
      </c>
      <c r="BB21" s="39"/>
      <c r="BC21" s="40"/>
      <c r="BD21" s="272">
        <f t="shared" si="6"/>
        <v>11</v>
      </c>
      <c r="BE21" s="39"/>
      <c r="BF21" s="40"/>
      <c r="BG21" s="338"/>
      <c r="BH21" s="38"/>
      <c r="BI21" s="38"/>
      <c r="BJ21" s="38"/>
      <c r="BK21" s="38"/>
      <c r="BL21" s="38"/>
      <c r="BM21" s="38"/>
      <c r="BN21" s="38"/>
      <c r="BO21" s="38"/>
      <c r="BP21" s="40"/>
      <c r="BQ21" s="38"/>
      <c r="BR21" s="40"/>
      <c r="BS21" s="272">
        <f t="shared" si="10"/>
        <v>11</v>
      </c>
      <c r="BT21" s="34"/>
      <c r="BU21" s="789" t="str">
        <f ca="1" t="shared" si="11"/>
        <v/>
      </c>
      <c r="BV21" s="37"/>
      <c r="BW21" s="789" t="str">
        <f ca="1" t="shared" si="12"/>
        <v/>
      </c>
      <c r="BX21" s="37"/>
      <c r="BY21" s="32"/>
      <c r="BZ21" s="38"/>
      <c r="CA21" s="37"/>
      <c r="CB21" s="37"/>
      <c r="CC21" s="32"/>
      <c r="CD21" s="38"/>
      <c r="CE21" s="32"/>
      <c r="CF21" s="34"/>
      <c r="CG21" s="766"/>
      <c r="CH21" s="763"/>
    </row>
    <row r="22" spans="1:86" ht="15" customHeight="1">
      <c r="A22" s="243">
        <v>12</v>
      </c>
      <c r="B22" s="242" t="str">
        <f t="shared" si="7"/>
        <v>Sat</v>
      </c>
      <c r="C22" s="46"/>
      <c r="D22" s="47"/>
      <c r="E22" s="47"/>
      <c r="F22" s="48"/>
      <c r="G22" s="49"/>
      <c r="H22" s="50"/>
      <c r="I22" s="46"/>
      <c r="J22" s="47"/>
      <c r="K22" s="51"/>
      <c r="L22" s="339"/>
      <c r="M22" s="46"/>
      <c r="N22" s="42" t="str">
        <f ca="1" t="shared" si="8"/>
        <v/>
      </c>
      <c r="O22" s="46"/>
      <c r="P22" s="42" t="str">
        <f ca="1" t="shared" si="0"/>
        <v/>
      </c>
      <c r="Q22" s="46"/>
      <c r="R22" s="46"/>
      <c r="S22" s="52"/>
      <c r="T22" s="249">
        <f t="shared" si="1"/>
        <v>12</v>
      </c>
      <c r="U22" s="51"/>
      <c r="V22" s="46"/>
      <c r="W22" s="344"/>
      <c r="X22" s="46"/>
      <c r="Y22" s="46"/>
      <c r="Z22" s="46"/>
      <c r="AA22" s="344"/>
      <c r="AB22" s="51"/>
      <c r="AC22" s="46"/>
      <c r="AD22" s="344"/>
      <c r="AE22" s="729"/>
      <c r="AF22" s="50"/>
      <c r="AG22" s="46"/>
      <c r="AH22" t="str">
        <f ca="1" t="shared" si="9"/>
        <v/>
      </c>
      <c r="AI22" s="46"/>
      <c r="AJ22" s="339"/>
      <c r="AK22" s="339"/>
      <c r="AL22" s="52"/>
      <c r="AM22" s="273">
        <f t="shared" si="2"/>
        <v>12</v>
      </c>
      <c r="AN22" s="51"/>
      <c r="AO22" s="43" t="str">
        <f t="shared" si="13"/>
        <v xml:space="preserve"> </v>
      </c>
      <c r="AP22" s="51"/>
      <c r="AQ22" s="69" t="str">
        <f t="shared" si="14"/>
        <v xml:space="preserve"> </v>
      </c>
      <c r="AR22" s="44" t="str">
        <f ca="1" t="shared" si="3"/>
        <v/>
      </c>
      <c r="AS22" s="55" t="str">
        <f ca="1" t="shared" si="14"/>
        <v xml:space="preserve"> </v>
      </c>
      <c r="AT22" s="51"/>
      <c r="AU22" s="69" t="str">
        <f t="shared" si="15"/>
        <v xml:space="preserve"> </v>
      </c>
      <c r="AV22" s="44" t="str">
        <f ca="1" t="shared" si="4"/>
        <v/>
      </c>
      <c r="AW22" s="43" t="str">
        <f ca="1" t="shared" si="16"/>
        <v xml:space="preserve"> </v>
      </c>
      <c r="AX22" s="51"/>
      <c r="AY22" s="70" t="str">
        <f t="shared" si="17"/>
        <v xml:space="preserve"> </v>
      </c>
      <c r="AZ22" s="45" t="str">
        <f ca="1" t="shared" si="5"/>
        <v/>
      </c>
      <c r="BA22" s="43" t="str">
        <f ca="1" t="shared" si="18"/>
        <v xml:space="preserve"> </v>
      </c>
      <c r="BB22" s="51"/>
      <c r="BC22" s="52"/>
      <c r="BD22" s="273">
        <f t="shared" si="6"/>
        <v>12</v>
      </c>
      <c r="BE22" s="51"/>
      <c r="BF22" s="52"/>
      <c r="BG22" s="339"/>
      <c r="BH22" s="46"/>
      <c r="BI22" s="46"/>
      <c r="BJ22" s="46"/>
      <c r="BK22" s="46"/>
      <c r="BL22" s="46"/>
      <c r="BM22" s="46"/>
      <c r="BN22" s="46"/>
      <c r="BO22" s="46"/>
      <c r="BP22" s="52"/>
      <c r="BQ22" s="46"/>
      <c r="BR22" s="52"/>
      <c r="BS22" s="272">
        <f t="shared" si="10"/>
        <v>12</v>
      </c>
      <c r="BT22" s="47"/>
      <c r="BU22" s="820" t="str">
        <f ca="1" t="shared" si="11"/>
        <v/>
      </c>
      <c r="BV22" s="50"/>
      <c r="BW22" s="823" t="str">
        <f ca="1" t="shared" si="12"/>
        <v/>
      </c>
      <c r="BX22" s="50"/>
      <c r="BY22" s="32"/>
      <c r="BZ22" s="46"/>
      <c r="CA22" s="37"/>
      <c r="CB22" s="37"/>
      <c r="CC22" s="32"/>
      <c r="CD22" s="46"/>
      <c r="CE22" s="32"/>
      <c r="CF22" s="47"/>
      <c r="CG22" s="764"/>
      <c r="CH22" s="763"/>
    </row>
    <row r="23" spans="1:86" ht="15" customHeight="1">
      <c r="A23" s="243">
        <v>13</v>
      </c>
      <c r="B23" s="242" t="str">
        <f t="shared" si="7"/>
        <v>Sun</v>
      </c>
      <c r="C23" s="46"/>
      <c r="D23" s="47"/>
      <c r="E23" s="47"/>
      <c r="F23" s="48"/>
      <c r="G23" s="49"/>
      <c r="H23" s="50"/>
      <c r="I23" s="46"/>
      <c r="J23" s="47"/>
      <c r="K23" s="51"/>
      <c r="L23" s="339"/>
      <c r="M23" s="46"/>
      <c r="N23" s="42" t="str">
        <f ca="1" t="shared" si="8"/>
        <v/>
      </c>
      <c r="O23" s="46"/>
      <c r="P23" s="42" t="str">
        <f ca="1" t="shared" si="0"/>
        <v/>
      </c>
      <c r="Q23" s="46"/>
      <c r="R23" s="46"/>
      <c r="S23" s="52"/>
      <c r="T23" s="249">
        <f t="shared" si="1"/>
        <v>13</v>
      </c>
      <c r="U23" s="51"/>
      <c r="V23" s="46"/>
      <c r="W23" s="344"/>
      <c r="X23" s="46"/>
      <c r="Y23" s="46"/>
      <c r="Z23" s="46"/>
      <c r="AA23" s="344"/>
      <c r="AB23" s="51"/>
      <c r="AC23" s="46"/>
      <c r="AD23" s="344"/>
      <c r="AE23" s="729"/>
      <c r="AF23" s="50"/>
      <c r="AG23" s="46"/>
      <c r="AH23" t="str">
        <f ca="1" t="shared" si="9"/>
        <v/>
      </c>
      <c r="AI23" s="46"/>
      <c r="AJ23" s="339"/>
      <c r="AK23" s="339"/>
      <c r="AL23" s="52"/>
      <c r="AM23" s="273">
        <f t="shared" si="2"/>
        <v>13</v>
      </c>
      <c r="AN23" s="51"/>
      <c r="AO23" s="43" t="str">
        <f t="shared" si="13"/>
        <v/>
      </c>
      <c r="AP23" s="51"/>
      <c r="AQ23" s="69" t="str">
        <f t="shared" si="14"/>
        <v/>
      </c>
      <c r="AR23" s="44" t="str">
        <f ca="1" t="shared" si="3"/>
        <v/>
      </c>
      <c r="AS23" s="55" t="str">
        <f t="shared" si="14"/>
        <v/>
      </c>
      <c r="AT23" s="51"/>
      <c r="AU23" s="69" t="str">
        <f t="shared" si="15"/>
        <v/>
      </c>
      <c r="AV23" s="44" t="str">
        <f ca="1" t="shared" si="4"/>
        <v/>
      </c>
      <c r="AW23" s="43" t="str">
        <f t="shared" si="16"/>
        <v/>
      </c>
      <c r="AX23" s="51"/>
      <c r="AY23" s="70" t="str">
        <f t="shared" si="17"/>
        <v/>
      </c>
      <c r="AZ23" s="45" t="str">
        <f ca="1" t="shared" si="5"/>
        <v/>
      </c>
      <c r="BA23" s="43" t="str">
        <f t="shared" si="18"/>
        <v/>
      </c>
      <c r="BB23" s="51"/>
      <c r="BC23" s="52"/>
      <c r="BD23" s="273">
        <f t="shared" si="6"/>
        <v>13</v>
      </c>
      <c r="BE23" s="51"/>
      <c r="BF23" s="52"/>
      <c r="BG23" s="339"/>
      <c r="BH23" s="46"/>
      <c r="BI23" s="46"/>
      <c r="BJ23" s="46"/>
      <c r="BK23" s="46"/>
      <c r="BL23" s="46"/>
      <c r="BM23" s="46"/>
      <c r="BN23" s="46"/>
      <c r="BO23" s="46"/>
      <c r="BP23" s="52"/>
      <c r="BQ23" s="46"/>
      <c r="BR23" s="52"/>
      <c r="BS23" s="272">
        <f t="shared" si="10"/>
        <v>13</v>
      </c>
      <c r="BT23" s="47"/>
      <c r="BU23" s="823" t="str">
        <f ca="1" t="shared" si="11"/>
        <v/>
      </c>
      <c r="BV23" s="50"/>
      <c r="BW23" s="823" t="str">
        <f ca="1" t="shared" si="12"/>
        <v/>
      </c>
      <c r="BX23" s="50"/>
      <c r="BY23" s="32"/>
      <c r="BZ23" s="46"/>
      <c r="CA23" s="37"/>
      <c r="CB23" s="37"/>
      <c r="CC23" s="32"/>
      <c r="CD23" s="46"/>
      <c r="CE23" s="32"/>
      <c r="CF23" s="47"/>
      <c r="CG23" s="764"/>
      <c r="CH23" s="767"/>
    </row>
    <row r="24" spans="1:86" ht="15" customHeight="1">
      <c r="A24" s="243">
        <v>14</v>
      </c>
      <c r="B24" s="242" t="str">
        <f t="shared" si="7"/>
        <v>Mon</v>
      </c>
      <c r="C24" s="46"/>
      <c r="D24" s="47"/>
      <c r="E24" s="47"/>
      <c r="F24" s="48"/>
      <c r="G24" s="49"/>
      <c r="H24" s="50"/>
      <c r="I24" s="46"/>
      <c r="J24" s="47"/>
      <c r="K24" s="51"/>
      <c r="L24" s="339"/>
      <c r="M24" s="46"/>
      <c r="N24" s="42" t="str">
        <f ca="1" t="shared" si="8"/>
        <v/>
      </c>
      <c r="O24" s="46"/>
      <c r="P24" s="42" t="str">
        <f ca="1" t="shared" si="0"/>
        <v/>
      </c>
      <c r="Q24" s="46"/>
      <c r="R24" s="46"/>
      <c r="S24" s="52"/>
      <c r="T24" s="249">
        <f t="shared" si="1"/>
        <v>14</v>
      </c>
      <c r="U24" s="51"/>
      <c r="V24" s="46"/>
      <c r="W24" s="344"/>
      <c r="X24" s="46"/>
      <c r="Y24" s="46"/>
      <c r="Z24" s="46"/>
      <c r="AA24" s="344"/>
      <c r="AB24" s="51"/>
      <c r="AC24" s="46"/>
      <c r="AD24" s="344"/>
      <c r="AE24" s="729"/>
      <c r="AF24" s="50"/>
      <c r="AG24" s="46"/>
      <c r="AH24" t="str">
        <f ca="1" t="shared" si="9"/>
        <v/>
      </c>
      <c r="AI24" s="46"/>
      <c r="AJ24" s="339"/>
      <c r="AK24" s="339"/>
      <c r="AL24" s="52"/>
      <c r="AM24" s="273">
        <f t="shared" si="2"/>
        <v>14</v>
      </c>
      <c r="AN24" s="51"/>
      <c r="AO24" s="43" t="str">
        <f t="shared" si="13"/>
        <v/>
      </c>
      <c r="AP24" s="51"/>
      <c r="AQ24" s="69" t="str">
        <f t="shared" si="14"/>
        <v/>
      </c>
      <c r="AR24" s="44" t="str">
        <f ca="1" t="shared" si="3"/>
        <v/>
      </c>
      <c r="AS24" s="55" t="str">
        <f t="shared" si="14"/>
        <v/>
      </c>
      <c r="AT24" s="51"/>
      <c r="AU24" s="69" t="str">
        <f t="shared" si="15"/>
        <v/>
      </c>
      <c r="AV24" s="44" t="str">
        <f ca="1" t="shared" si="4"/>
        <v/>
      </c>
      <c r="AW24" s="43" t="str">
        <f t="shared" si="16"/>
        <v/>
      </c>
      <c r="AX24" s="51"/>
      <c r="AY24" s="70" t="str">
        <f t="shared" si="17"/>
        <v/>
      </c>
      <c r="AZ24" s="45" t="str">
        <f ca="1" t="shared" si="5"/>
        <v/>
      </c>
      <c r="BA24" s="43" t="str">
        <f t="shared" si="18"/>
        <v/>
      </c>
      <c r="BB24" s="51"/>
      <c r="BC24" s="52"/>
      <c r="BD24" s="273">
        <f t="shared" si="6"/>
        <v>14</v>
      </c>
      <c r="BE24" s="51"/>
      <c r="BF24" s="52"/>
      <c r="BG24" s="339"/>
      <c r="BH24" s="46"/>
      <c r="BI24" s="46"/>
      <c r="BJ24" s="46"/>
      <c r="BK24" s="46"/>
      <c r="BL24" s="46"/>
      <c r="BM24" s="46"/>
      <c r="BN24" s="46"/>
      <c r="BO24" s="46"/>
      <c r="BP24" s="52"/>
      <c r="BQ24" s="46"/>
      <c r="BR24" s="52"/>
      <c r="BS24" s="272">
        <f t="shared" si="10"/>
        <v>14</v>
      </c>
      <c r="BT24" s="47"/>
      <c r="BU24" s="820" t="str">
        <f ca="1" t="shared" si="11"/>
        <v/>
      </c>
      <c r="BV24" s="50"/>
      <c r="BW24" s="823" t="str">
        <f ca="1" t="shared" si="12"/>
        <v/>
      </c>
      <c r="BX24" s="50"/>
      <c r="BY24" s="32"/>
      <c r="BZ24" s="46"/>
      <c r="CA24" s="37"/>
      <c r="CB24" s="37"/>
      <c r="CC24" s="32"/>
      <c r="CD24" s="46"/>
      <c r="CE24" s="32"/>
      <c r="CF24" s="47"/>
      <c r="CG24" s="764"/>
      <c r="CH24" s="302"/>
    </row>
    <row r="25" spans="1:86" ht="15" customHeight="1" thickBot="1">
      <c r="A25" s="244">
        <v>15</v>
      </c>
      <c r="B25" s="245" t="str">
        <f t="shared" si="7"/>
        <v>Tue</v>
      </c>
      <c r="C25" s="56"/>
      <c r="D25" s="57"/>
      <c r="E25" s="57"/>
      <c r="F25" s="58"/>
      <c r="G25" s="59"/>
      <c r="H25" s="60"/>
      <c r="I25" s="56"/>
      <c r="J25" s="57"/>
      <c r="K25" s="61"/>
      <c r="L25" s="340"/>
      <c r="M25" s="56"/>
      <c r="N25" s="65" t="str">
        <f ca="1" t="shared" si="8"/>
        <v/>
      </c>
      <c r="O25" s="56"/>
      <c r="P25" s="65" t="str">
        <f ca="1" t="shared" si="0"/>
        <v/>
      </c>
      <c r="Q25" s="56"/>
      <c r="R25" s="56"/>
      <c r="S25" s="62"/>
      <c r="T25" s="251">
        <f t="shared" si="1"/>
        <v>15</v>
      </c>
      <c r="U25" s="61"/>
      <c r="V25" s="56"/>
      <c r="W25" s="345"/>
      <c r="X25" s="56"/>
      <c r="Y25" s="56"/>
      <c r="Z25" s="56"/>
      <c r="AA25" s="345"/>
      <c r="AB25" s="61"/>
      <c r="AC25" s="56"/>
      <c r="AD25" s="345"/>
      <c r="AE25" s="730"/>
      <c r="AF25" s="60"/>
      <c r="AG25" s="56"/>
      <c r="AH25" t="str">
        <f ca="1" t="shared" si="9"/>
        <v/>
      </c>
      <c r="AI25" s="56"/>
      <c r="AJ25" s="340"/>
      <c r="AK25" s="340"/>
      <c r="AL25" s="62"/>
      <c r="AM25" s="274">
        <f t="shared" si="2"/>
        <v>15</v>
      </c>
      <c r="AN25" s="61"/>
      <c r="AO25" s="66" t="str">
        <f t="shared" si="13"/>
        <v/>
      </c>
      <c r="AP25" s="61"/>
      <c r="AQ25" s="65" t="str">
        <f t="shared" si="14"/>
        <v/>
      </c>
      <c r="AR25" s="86" t="str">
        <f ca="1" t="shared" si="3"/>
        <v/>
      </c>
      <c r="AS25" s="66" t="str">
        <f t="shared" si="14"/>
        <v/>
      </c>
      <c r="AT25" s="61"/>
      <c r="AU25" s="65" t="str">
        <f t="shared" si="15"/>
        <v/>
      </c>
      <c r="AV25" s="86" t="str">
        <f ca="1" t="shared" si="4"/>
        <v/>
      </c>
      <c r="AW25" s="66" t="str">
        <f t="shared" si="16"/>
        <v/>
      </c>
      <c r="AX25" s="61"/>
      <c r="AY25" s="71" t="str">
        <f t="shared" si="17"/>
        <v/>
      </c>
      <c r="AZ25" s="67" t="str">
        <f ca="1" t="shared" si="5"/>
        <v/>
      </c>
      <c r="BA25" s="66" t="str">
        <f t="shared" si="18"/>
        <v/>
      </c>
      <c r="BB25" s="61"/>
      <c r="BC25" s="62"/>
      <c r="BD25" s="274">
        <f t="shared" si="6"/>
        <v>15</v>
      </c>
      <c r="BE25" s="61"/>
      <c r="BF25" s="62"/>
      <c r="BG25" s="340"/>
      <c r="BH25" s="56"/>
      <c r="BI25" s="56"/>
      <c r="BJ25" s="56"/>
      <c r="BK25" s="56"/>
      <c r="BL25" s="56"/>
      <c r="BM25" s="56"/>
      <c r="BN25" s="56"/>
      <c r="BO25" s="56"/>
      <c r="BP25" s="62"/>
      <c r="BQ25" s="56"/>
      <c r="BR25" s="62"/>
      <c r="BS25" s="759">
        <f t="shared" si="10"/>
        <v>15</v>
      </c>
      <c r="BT25" s="57"/>
      <c r="BU25" s="822" t="str">
        <f ca="1" t="shared" si="11"/>
        <v/>
      </c>
      <c r="BV25" s="60"/>
      <c r="BW25" s="824" t="str">
        <f ca="1" t="shared" si="12"/>
        <v/>
      </c>
      <c r="BX25" s="60"/>
      <c r="BY25" s="765"/>
      <c r="BZ25" s="56"/>
      <c r="CA25" s="60"/>
      <c r="CB25" s="60"/>
      <c r="CC25" s="765"/>
      <c r="CD25" s="56"/>
      <c r="CE25" s="765"/>
      <c r="CF25" s="57"/>
      <c r="CG25" s="760"/>
      <c r="CH25" s="768"/>
    </row>
    <row r="26" spans="1:86" ht="15" customHeight="1">
      <c r="A26" s="241">
        <v>16</v>
      </c>
      <c r="B26" s="246" t="str">
        <f t="shared" si="7"/>
        <v>Wed</v>
      </c>
      <c r="C26" s="38"/>
      <c r="D26" s="34"/>
      <c r="E26" s="34"/>
      <c r="F26" s="35"/>
      <c r="G26" s="36"/>
      <c r="H26" s="37"/>
      <c r="I26" s="38"/>
      <c r="J26" s="34"/>
      <c r="K26" s="39"/>
      <c r="L26" s="338"/>
      <c r="M26" s="38"/>
      <c r="N26" s="42" t="str">
        <f ca="1" t="shared" si="8"/>
        <v/>
      </c>
      <c r="O26" s="38"/>
      <c r="P26" s="42" t="str">
        <f ca="1" t="shared" si="0"/>
        <v/>
      </c>
      <c r="Q26" s="38"/>
      <c r="R26" s="38"/>
      <c r="S26" s="40"/>
      <c r="T26" s="247">
        <f t="shared" si="1"/>
        <v>16</v>
      </c>
      <c r="U26" s="39"/>
      <c r="V26" s="38"/>
      <c r="W26" s="343"/>
      <c r="X26" s="38"/>
      <c r="Y26" s="38"/>
      <c r="Z26" s="38"/>
      <c r="AA26" s="343"/>
      <c r="AB26" s="39"/>
      <c r="AC26" s="38"/>
      <c r="AD26" s="343"/>
      <c r="AE26" s="731"/>
      <c r="AF26" s="37"/>
      <c r="AG26" s="38"/>
      <c r="AH26" t="str">
        <f ca="1" t="shared" si="9"/>
        <v/>
      </c>
      <c r="AI26" s="38"/>
      <c r="AJ26" s="338"/>
      <c r="AK26" s="338"/>
      <c r="AL26" s="40"/>
      <c r="AM26" s="272">
        <f t="shared" si="2"/>
        <v>16</v>
      </c>
      <c r="AN26" s="39"/>
      <c r="AO26" s="55" t="str">
        <f t="shared" si="13"/>
        <v/>
      </c>
      <c r="AP26" s="39"/>
      <c r="AQ26" s="42" t="str">
        <f t="shared" si="14"/>
        <v/>
      </c>
      <c r="AR26" s="44" t="str">
        <f ca="1" t="shared" si="3"/>
        <v/>
      </c>
      <c r="AS26" s="55" t="str">
        <f t="shared" si="14"/>
        <v/>
      </c>
      <c r="AT26" s="39"/>
      <c r="AU26" s="42" t="str">
        <f t="shared" si="15"/>
        <v/>
      </c>
      <c r="AV26" s="44" t="str">
        <f ca="1" t="shared" si="4"/>
        <v/>
      </c>
      <c r="AW26" s="55" t="str">
        <f t="shared" si="16"/>
        <v/>
      </c>
      <c r="AX26" s="39"/>
      <c r="AY26" s="68" t="str">
        <f t="shared" si="17"/>
        <v/>
      </c>
      <c r="AZ26" s="45" t="str">
        <f ca="1" t="shared" si="5"/>
        <v/>
      </c>
      <c r="BA26" s="55" t="str">
        <f t="shared" si="18"/>
        <v/>
      </c>
      <c r="BB26" s="39"/>
      <c r="BC26" s="40"/>
      <c r="BD26" s="272">
        <f t="shared" si="6"/>
        <v>16</v>
      </c>
      <c r="BE26" s="39"/>
      <c r="BF26" s="40"/>
      <c r="BG26" s="338"/>
      <c r="BH26" s="38"/>
      <c r="BI26" s="38"/>
      <c r="BJ26" s="38"/>
      <c r="BK26" s="38"/>
      <c r="BL26" s="38"/>
      <c r="BM26" s="38"/>
      <c r="BN26" s="38"/>
      <c r="BO26" s="38"/>
      <c r="BP26" s="40"/>
      <c r="BQ26" s="38"/>
      <c r="BR26" s="40"/>
      <c r="BS26" s="762">
        <f t="shared" si="10"/>
        <v>16</v>
      </c>
      <c r="BT26" s="34"/>
      <c r="BU26" s="820" t="str">
        <f ca="1" t="shared" si="11"/>
        <v/>
      </c>
      <c r="BV26" s="37"/>
      <c r="BW26" s="789" t="str">
        <f ca="1" t="shared" si="12"/>
        <v/>
      </c>
      <c r="BX26" s="37"/>
      <c r="BY26" s="32"/>
      <c r="BZ26" s="38"/>
      <c r="CA26" s="37"/>
      <c r="CB26" s="37"/>
      <c r="CC26" s="32"/>
      <c r="CD26" s="38"/>
      <c r="CE26" s="32"/>
      <c r="CF26" s="34"/>
      <c r="CG26" s="764"/>
      <c r="CH26" s="302"/>
    </row>
    <row r="27" spans="1:86" ht="15" customHeight="1">
      <c r="A27" s="243">
        <v>17</v>
      </c>
      <c r="B27" s="242" t="str">
        <f t="shared" si="7"/>
        <v>Thu</v>
      </c>
      <c r="C27" s="46"/>
      <c r="D27" s="47"/>
      <c r="E27" s="47"/>
      <c r="F27" s="48"/>
      <c r="G27" s="49"/>
      <c r="H27" s="50"/>
      <c r="I27" s="46"/>
      <c r="J27" s="47"/>
      <c r="K27" s="51"/>
      <c r="L27" s="339"/>
      <c r="M27" s="46"/>
      <c r="N27" s="42" t="str">
        <f ca="1" t="shared" si="8"/>
        <v/>
      </c>
      <c r="O27" s="46"/>
      <c r="P27" s="42" t="str">
        <f ca="1" t="shared" si="0"/>
        <v/>
      </c>
      <c r="Q27" s="46"/>
      <c r="R27" s="46"/>
      <c r="S27" s="52"/>
      <c r="T27" s="249">
        <f t="shared" si="1"/>
        <v>17</v>
      </c>
      <c r="U27" s="51"/>
      <c r="V27" s="46"/>
      <c r="W27" s="344"/>
      <c r="X27" s="46"/>
      <c r="Y27" s="46"/>
      <c r="Z27" s="46"/>
      <c r="AA27" s="344"/>
      <c r="AB27" s="51"/>
      <c r="AC27" s="46"/>
      <c r="AD27" s="344"/>
      <c r="AE27" s="729"/>
      <c r="AF27" s="50"/>
      <c r="AG27" s="46"/>
      <c r="AH27" t="str">
        <f ca="1" t="shared" si="9"/>
        <v/>
      </c>
      <c r="AI27" s="46"/>
      <c r="AJ27" s="339"/>
      <c r="AK27" s="339"/>
      <c r="AL27" s="52"/>
      <c r="AM27" s="273">
        <f t="shared" si="2"/>
        <v>17</v>
      </c>
      <c r="AN27" s="51"/>
      <c r="AO27" s="43" t="str">
        <f t="shared" si="13"/>
        <v/>
      </c>
      <c r="AP27" s="51"/>
      <c r="AQ27" s="69" t="str">
        <f t="shared" si="14"/>
        <v/>
      </c>
      <c r="AR27" s="44" t="str">
        <f ca="1" t="shared" si="3"/>
        <v/>
      </c>
      <c r="AS27" s="55" t="str">
        <f t="shared" si="14"/>
        <v/>
      </c>
      <c r="AT27" s="51"/>
      <c r="AU27" s="69" t="str">
        <f t="shared" si="15"/>
        <v/>
      </c>
      <c r="AV27" s="44" t="str">
        <f ca="1" t="shared" si="4"/>
        <v/>
      </c>
      <c r="AW27" s="43" t="str">
        <f t="shared" si="16"/>
        <v/>
      </c>
      <c r="AX27" s="51"/>
      <c r="AY27" s="70" t="str">
        <f t="shared" si="17"/>
        <v/>
      </c>
      <c r="AZ27" s="45" t="str">
        <f ca="1" t="shared" si="5"/>
        <v/>
      </c>
      <c r="BA27" s="43" t="str">
        <f t="shared" si="18"/>
        <v/>
      </c>
      <c r="BB27" s="51"/>
      <c r="BC27" s="52"/>
      <c r="BD27" s="273">
        <f t="shared" si="6"/>
        <v>17</v>
      </c>
      <c r="BE27" s="51"/>
      <c r="BF27" s="52"/>
      <c r="BG27" s="339"/>
      <c r="BH27" s="46"/>
      <c r="BI27" s="46"/>
      <c r="BJ27" s="46"/>
      <c r="BK27" s="46"/>
      <c r="BL27" s="46"/>
      <c r="BM27" s="46"/>
      <c r="BN27" s="46"/>
      <c r="BO27" s="46"/>
      <c r="BP27" s="52"/>
      <c r="BQ27" s="46"/>
      <c r="BR27" s="52"/>
      <c r="BS27" s="272">
        <f t="shared" si="10"/>
        <v>17</v>
      </c>
      <c r="BT27" s="47"/>
      <c r="BU27" s="820" t="str">
        <f ca="1" t="shared" si="11"/>
        <v/>
      </c>
      <c r="BV27" s="50"/>
      <c r="BW27" s="823" t="str">
        <f ca="1" t="shared" si="12"/>
        <v/>
      </c>
      <c r="BX27" s="50"/>
      <c r="BY27" s="32"/>
      <c r="BZ27" s="46"/>
      <c r="CA27" s="37"/>
      <c r="CB27" s="37"/>
      <c r="CC27" s="32"/>
      <c r="CD27" s="46"/>
      <c r="CE27" s="32"/>
      <c r="CF27" s="47"/>
      <c r="CG27" s="764"/>
      <c r="CH27" s="302"/>
    </row>
    <row r="28" spans="1:86" ht="15" customHeight="1">
      <c r="A28" s="243">
        <v>18</v>
      </c>
      <c r="B28" s="242" t="str">
        <f t="shared" si="7"/>
        <v>Fri</v>
      </c>
      <c r="C28" s="46"/>
      <c r="D28" s="47"/>
      <c r="E28" s="47"/>
      <c r="F28" s="48"/>
      <c r="G28" s="49"/>
      <c r="H28" s="50"/>
      <c r="I28" s="46"/>
      <c r="J28" s="47"/>
      <c r="K28" s="51"/>
      <c r="L28" s="339"/>
      <c r="M28" s="46"/>
      <c r="N28" s="42" t="str">
        <f ca="1" t="shared" si="8"/>
        <v/>
      </c>
      <c r="O28" s="46"/>
      <c r="P28" s="42" t="str">
        <f ca="1" t="shared" si="0"/>
        <v/>
      </c>
      <c r="Q28" s="46"/>
      <c r="R28" s="46"/>
      <c r="S28" s="52"/>
      <c r="T28" s="249">
        <f t="shared" si="1"/>
        <v>18</v>
      </c>
      <c r="U28" s="51"/>
      <c r="V28" s="46"/>
      <c r="W28" s="344"/>
      <c r="X28" s="46"/>
      <c r="Y28" s="46"/>
      <c r="Z28" s="46"/>
      <c r="AA28" s="344"/>
      <c r="AB28" s="51"/>
      <c r="AC28" s="46"/>
      <c r="AD28" s="344"/>
      <c r="AE28" s="729"/>
      <c r="AF28" s="50"/>
      <c r="AG28" s="46"/>
      <c r="AH28" t="str">
        <f ca="1" t="shared" si="9"/>
        <v/>
      </c>
      <c r="AI28" s="46"/>
      <c r="AJ28" s="339"/>
      <c r="AK28" s="339"/>
      <c r="AL28" s="52"/>
      <c r="AM28" s="273">
        <f t="shared" si="2"/>
        <v>18</v>
      </c>
      <c r="AN28" s="51"/>
      <c r="AO28" s="43" t="str">
        <f t="shared" si="13"/>
        <v/>
      </c>
      <c r="AP28" s="51"/>
      <c r="AQ28" s="69" t="str">
        <f t="shared" si="14"/>
        <v/>
      </c>
      <c r="AR28" s="44" t="str">
        <f ca="1" t="shared" si="3"/>
        <v/>
      </c>
      <c r="AS28" s="55" t="str">
        <f t="shared" si="14"/>
        <v/>
      </c>
      <c r="AT28" s="51"/>
      <c r="AU28" s="69" t="str">
        <f t="shared" si="15"/>
        <v/>
      </c>
      <c r="AV28" s="44" t="str">
        <f ca="1" t="shared" si="4"/>
        <v/>
      </c>
      <c r="AW28" s="43" t="str">
        <f t="shared" si="16"/>
        <v/>
      </c>
      <c r="AX28" s="51"/>
      <c r="AY28" s="70" t="str">
        <f t="shared" si="17"/>
        <v/>
      </c>
      <c r="AZ28" s="45" t="str">
        <f ca="1" t="shared" si="5"/>
        <v/>
      </c>
      <c r="BA28" s="43" t="str">
        <f t="shared" si="18"/>
        <v/>
      </c>
      <c r="BB28" s="51"/>
      <c r="BC28" s="52"/>
      <c r="BD28" s="273">
        <f t="shared" si="6"/>
        <v>18</v>
      </c>
      <c r="BE28" s="51"/>
      <c r="BF28" s="52"/>
      <c r="BG28" s="339"/>
      <c r="BH28" s="46"/>
      <c r="BI28" s="46"/>
      <c r="BJ28" s="46"/>
      <c r="BK28" s="46"/>
      <c r="BL28" s="46"/>
      <c r="BM28" s="46"/>
      <c r="BN28" s="46"/>
      <c r="BO28" s="46"/>
      <c r="BP28" s="52"/>
      <c r="BQ28" s="46"/>
      <c r="BR28" s="52"/>
      <c r="BS28" s="272">
        <f t="shared" si="10"/>
        <v>18</v>
      </c>
      <c r="BT28" s="47"/>
      <c r="BU28" s="820" t="str">
        <f ca="1" t="shared" si="11"/>
        <v/>
      </c>
      <c r="BV28" s="50"/>
      <c r="BW28" s="823" t="str">
        <f ca="1" t="shared" si="12"/>
        <v/>
      </c>
      <c r="BX28" s="50"/>
      <c r="BY28" s="32"/>
      <c r="BZ28" s="46"/>
      <c r="CA28" s="37"/>
      <c r="CB28" s="37"/>
      <c r="CC28" s="32"/>
      <c r="CD28" s="46"/>
      <c r="CE28" s="32"/>
      <c r="CF28" s="47"/>
      <c r="CG28" s="764"/>
      <c r="CH28" s="302"/>
    </row>
    <row r="29" spans="1:86" ht="15" customHeight="1">
      <c r="A29" s="243">
        <v>19</v>
      </c>
      <c r="B29" s="242" t="str">
        <f t="shared" si="7"/>
        <v>Sat</v>
      </c>
      <c r="C29" s="46"/>
      <c r="D29" s="47"/>
      <c r="E29" s="47"/>
      <c r="F29" s="48"/>
      <c r="G29" s="49"/>
      <c r="H29" s="50"/>
      <c r="I29" s="46"/>
      <c r="J29" s="47"/>
      <c r="K29" s="51"/>
      <c r="L29" s="339"/>
      <c r="M29" s="46"/>
      <c r="N29" s="42" t="str">
        <f ca="1" t="shared" si="8"/>
        <v/>
      </c>
      <c r="O29" s="46"/>
      <c r="P29" s="42" t="str">
        <f ca="1" t="shared" si="0"/>
        <v/>
      </c>
      <c r="Q29" s="46"/>
      <c r="R29" s="46"/>
      <c r="S29" s="52"/>
      <c r="T29" s="249">
        <f t="shared" si="1"/>
        <v>19</v>
      </c>
      <c r="U29" s="51"/>
      <c r="V29" s="46"/>
      <c r="W29" s="344"/>
      <c r="X29" s="46"/>
      <c r="Y29" s="46"/>
      <c r="Z29" s="46"/>
      <c r="AA29" s="344"/>
      <c r="AB29" s="51"/>
      <c r="AC29" s="46"/>
      <c r="AD29" s="344"/>
      <c r="AE29" s="729"/>
      <c r="AF29" s="50"/>
      <c r="AG29" s="46"/>
      <c r="AH29" t="str">
        <f ca="1" t="shared" si="9"/>
        <v/>
      </c>
      <c r="AI29" s="46"/>
      <c r="AJ29" s="339"/>
      <c r="AK29" s="339"/>
      <c r="AL29" s="52"/>
      <c r="AM29" s="273">
        <f t="shared" si="2"/>
        <v>19</v>
      </c>
      <c r="AN29" s="51"/>
      <c r="AO29" s="43" t="str">
        <f t="shared" si="13"/>
        <v xml:space="preserve"> </v>
      </c>
      <c r="AP29" s="51"/>
      <c r="AQ29" s="69" t="str">
        <f t="shared" si="14"/>
        <v xml:space="preserve"> </v>
      </c>
      <c r="AR29" s="44" t="str">
        <f ca="1" t="shared" si="3"/>
        <v/>
      </c>
      <c r="AS29" s="55" t="str">
        <f ca="1" t="shared" si="14"/>
        <v xml:space="preserve"> </v>
      </c>
      <c r="AT29" s="51"/>
      <c r="AU29" s="69" t="str">
        <f t="shared" si="15"/>
        <v xml:space="preserve"> </v>
      </c>
      <c r="AV29" s="44" t="str">
        <f ca="1" t="shared" si="4"/>
        <v/>
      </c>
      <c r="AW29" s="43" t="str">
        <f ca="1" t="shared" si="16"/>
        <v xml:space="preserve"> </v>
      </c>
      <c r="AX29" s="51"/>
      <c r="AY29" s="70" t="str">
        <f t="shared" si="17"/>
        <v xml:space="preserve"> </v>
      </c>
      <c r="AZ29" s="45" t="str">
        <f ca="1" t="shared" si="5"/>
        <v/>
      </c>
      <c r="BA29" s="43" t="str">
        <f ca="1" t="shared" si="18"/>
        <v xml:space="preserve"> </v>
      </c>
      <c r="BB29" s="51"/>
      <c r="BC29" s="52"/>
      <c r="BD29" s="273">
        <f t="shared" si="6"/>
        <v>19</v>
      </c>
      <c r="BE29" s="51"/>
      <c r="BF29" s="52"/>
      <c r="BG29" s="339"/>
      <c r="BH29" s="46"/>
      <c r="BI29" s="46"/>
      <c r="BJ29" s="46"/>
      <c r="BK29" s="46"/>
      <c r="BL29" s="46"/>
      <c r="BM29" s="46"/>
      <c r="BN29" s="46"/>
      <c r="BO29" s="46"/>
      <c r="BP29" s="52"/>
      <c r="BQ29" s="46"/>
      <c r="BR29" s="52"/>
      <c r="BS29" s="272">
        <f t="shared" si="10"/>
        <v>19</v>
      </c>
      <c r="BT29" s="47"/>
      <c r="BU29" s="820" t="str">
        <f ca="1" t="shared" si="11"/>
        <v/>
      </c>
      <c r="BV29" s="50"/>
      <c r="BW29" s="823" t="str">
        <f ca="1" t="shared" si="12"/>
        <v/>
      </c>
      <c r="BX29" s="50"/>
      <c r="BY29" s="32"/>
      <c r="BZ29" s="46"/>
      <c r="CA29" s="37"/>
      <c r="CB29" s="37"/>
      <c r="CC29" s="32"/>
      <c r="CD29" s="46"/>
      <c r="CE29" s="32"/>
      <c r="CF29" s="47"/>
      <c r="CG29" s="764"/>
      <c r="CH29" s="302"/>
    </row>
    <row r="30" spans="1:86" ht="15" customHeight="1" thickBot="1">
      <c r="A30" s="244">
        <v>20</v>
      </c>
      <c r="B30" s="245" t="str">
        <f t="shared" si="7"/>
        <v>Sun</v>
      </c>
      <c r="C30" s="56"/>
      <c r="D30" s="57"/>
      <c r="E30" s="57"/>
      <c r="F30" s="58"/>
      <c r="G30" s="59"/>
      <c r="H30" s="60"/>
      <c r="I30" s="56"/>
      <c r="J30" s="57"/>
      <c r="K30" s="61"/>
      <c r="L30" s="340"/>
      <c r="M30" s="56"/>
      <c r="N30" s="65" t="str">
        <f ca="1" t="shared" si="8"/>
        <v/>
      </c>
      <c r="O30" s="56"/>
      <c r="P30" s="65" t="str">
        <f ca="1" t="shared" si="0"/>
        <v/>
      </c>
      <c r="Q30" s="56"/>
      <c r="R30" s="56"/>
      <c r="S30" s="62"/>
      <c r="T30" s="251">
        <f t="shared" si="1"/>
        <v>20</v>
      </c>
      <c r="U30" s="61"/>
      <c r="V30" s="56"/>
      <c r="W30" s="345"/>
      <c r="X30" s="56"/>
      <c r="Y30" s="56"/>
      <c r="Z30" s="56"/>
      <c r="AA30" s="345"/>
      <c r="AB30" s="61"/>
      <c r="AC30" s="56"/>
      <c r="AD30" s="345"/>
      <c r="AE30" s="730"/>
      <c r="AF30" s="60"/>
      <c r="AG30" s="56"/>
      <c r="AH30" t="str">
        <f ca="1" t="shared" si="9"/>
        <v/>
      </c>
      <c r="AI30" s="56"/>
      <c r="AJ30" s="340"/>
      <c r="AK30" s="340"/>
      <c r="AL30" s="62"/>
      <c r="AM30" s="274">
        <f t="shared" si="2"/>
        <v>20</v>
      </c>
      <c r="AN30" s="61"/>
      <c r="AO30" s="66" t="str">
        <f t="shared" si="13"/>
        <v/>
      </c>
      <c r="AP30" s="61"/>
      <c r="AQ30" s="65" t="str">
        <f t="shared" si="14"/>
        <v/>
      </c>
      <c r="AR30" s="86" t="str">
        <f ca="1" t="shared" si="3"/>
        <v/>
      </c>
      <c r="AS30" s="66" t="str">
        <f t="shared" si="14"/>
        <v/>
      </c>
      <c r="AT30" s="61"/>
      <c r="AU30" s="65" t="str">
        <f t="shared" si="15"/>
        <v/>
      </c>
      <c r="AV30" s="86" t="str">
        <f ca="1" t="shared" si="4"/>
        <v/>
      </c>
      <c r="AW30" s="66" t="str">
        <f t="shared" si="16"/>
        <v/>
      </c>
      <c r="AX30" s="61"/>
      <c r="AY30" s="71" t="str">
        <f t="shared" si="17"/>
        <v/>
      </c>
      <c r="AZ30" s="67" t="str">
        <f ca="1" t="shared" si="5"/>
        <v/>
      </c>
      <c r="BA30" s="66" t="str">
        <f t="shared" si="18"/>
        <v/>
      </c>
      <c r="BB30" s="61"/>
      <c r="BC30" s="62"/>
      <c r="BD30" s="274">
        <f t="shared" si="6"/>
        <v>20</v>
      </c>
      <c r="BE30" s="61"/>
      <c r="BF30" s="62"/>
      <c r="BG30" s="340"/>
      <c r="BH30" s="56"/>
      <c r="BI30" s="56"/>
      <c r="BJ30" s="56"/>
      <c r="BK30" s="56"/>
      <c r="BL30" s="56"/>
      <c r="BM30" s="56"/>
      <c r="BN30" s="56"/>
      <c r="BO30" s="56"/>
      <c r="BP30" s="62"/>
      <c r="BQ30" s="56"/>
      <c r="BR30" s="62"/>
      <c r="BS30" s="759">
        <f t="shared" si="10"/>
        <v>20</v>
      </c>
      <c r="BT30" s="57"/>
      <c r="BU30" s="822" t="str">
        <f ca="1" t="shared" si="11"/>
        <v/>
      </c>
      <c r="BV30" s="60"/>
      <c r="BW30" s="824" t="str">
        <f ca="1" t="shared" si="12"/>
        <v/>
      </c>
      <c r="BX30" s="60"/>
      <c r="BY30" s="765"/>
      <c r="BZ30" s="56"/>
      <c r="CA30" s="60"/>
      <c r="CB30" s="60"/>
      <c r="CC30" s="765"/>
      <c r="CD30" s="56"/>
      <c r="CE30" s="765"/>
      <c r="CF30" s="57"/>
      <c r="CG30" s="760"/>
      <c r="CH30" s="768"/>
    </row>
    <row r="31" spans="1:86" ht="15" customHeight="1">
      <c r="A31" s="241">
        <v>21</v>
      </c>
      <c r="B31" s="246" t="str">
        <f t="shared" si="7"/>
        <v>Mon</v>
      </c>
      <c r="C31" s="38"/>
      <c r="D31" s="34"/>
      <c r="E31" s="34"/>
      <c r="F31" s="35"/>
      <c r="G31" s="36"/>
      <c r="H31" s="37"/>
      <c r="I31" s="38"/>
      <c r="J31" s="34"/>
      <c r="K31" s="39"/>
      <c r="L31" s="338"/>
      <c r="M31" s="38"/>
      <c r="N31" s="42" t="str">
        <f ca="1" t="shared" si="8"/>
        <v/>
      </c>
      <c r="O31" s="38"/>
      <c r="P31" s="42" t="str">
        <f ca="1" t="shared" si="0"/>
        <v/>
      </c>
      <c r="Q31" s="38"/>
      <c r="R31" s="38"/>
      <c r="S31" s="40"/>
      <c r="T31" s="247">
        <f t="shared" si="1"/>
        <v>21</v>
      </c>
      <c r="U31" s="39"/>
      <c r="V31" s="38"/>
      <c r="W31" s="343"/>
      <c r="X31" s="38"/>
      <c r="Y31" s="38"/>
      <c r="Z31" s="38"/>
      <c r="AA31" s="343"/>
      <c r="AB31" s="39"/>
      <c r="AC31" s="38"/>
      <c r="AD31" s="343"/>
      <c r="AE31" s="731"/>
      <c r="AF31" s="37"/>
      <c r="AG31" s="38"/>
      <c r="AH31" t="str">
        <f ca="1" t="shared" si="9"/>
        <v/>
      </c>
      <c r="AI31" s="38"/>
      <c r="AJ31" s="338"/>
      <c r="AK31" s="338"/>
      <c r="AL31" s="40"/>
      <c r="AM31" s="272">
        <f t="shared" si="2"/>
        <v>21</v>
      </c>
      <c r="AN31" s="39"/>
      <c r="AO31" s="55" t="str">
        <f t="shared" si="13"/>
        <v/>
      </c>
      <c r="AP31" s="39"/>
      <c r="AQ31" s="42" t="str">
        <f t="shared" si="14"/>
        <v/>
      </c>
      <c r="AR31" s="44" t="str">
        <f ca="1" t="shared" si="3"/>
        <v/>
      </c>
      <c r="AS31" s="55" t="str">
        <f t="shared" si="14"/>
        <v/>
      </c>
      <c r="AT31" s="39"/>
      <c r="AU31" s="42" t="str">
        <f t="shared" si="15"/>
        <v/>
      </c>
      <c r="AV31" s="44" t="str">
        <f ca="1" t="shared" si="4"/>
        <v/>
      </c>
      <c r="AW31" s="55" t="str">
        <f t="shared" si="16"/>
        <v/>
      </c>
      <c r="AX31" s="39"/>
      <c r="AY31" s="68" t="str">
        <f t="shared" si="17"/>
        <v/>
      </c>
      <c r="AZ31" s="45" t="str">
        <f ca="1" t="shared" si="5"/>
        <v/>
      </c>
      <c r="BA31" s="55" t="str">
        <f t="shared" si="18"/>
        <v/>
      </c>
      <c r="BB31" s="39"/>
      <c r="BC31" s="40"/>
      <c r="BD31" s="272">
        <f t="shared" si="6"/>
        <v>21</v>
      </c>
      <c r="BE31" s="39"/>
      <c r="BF31" s="40"/>
      <c r="BG31" s="338"/>
      <c r="BH31" s="38"/>
      <c r="BI31" s="38"/>
      <c r="BJ31" s="38"/>
      <c r="BK31" s="38"/>
      <c r="BL31" s="38"/>
      <c r="BM31" s="38"/>
      <c r="BN31" s="38"/>
      <c r="BO31" s="38"/>
      <c r="BP31" s="40"/>
      <c r="BQ31" s="38"/>
      <c r="BR31" s="40"/>
      <c r="BS31" s="762">
        <f t="shared" si="10"/>
        <v>21</v>
      </c>
      <c r="BT31" s="34"/>
      <c r="BU31" s="820" t="str">
        <f ca="1" t="shared" si="11"/>
        <v/>
      </c>
      <c r="BV31" s="37"/>
      <c r="BW31" s="789" t="str">
        <f ca="1" t="shared" si="12"/>
        <v/>
      </c>
      <c r="BX31" s="37"/>
      <c r="BY31" s="32"/>
      <c r="BZ31" s="38"/>
      <c r="CA31" s="37"/>
      <c r="CB31" s="37"/>
      <c r="CC31" s="32"/>
      <c r="CD31" s="38"/>
      <c r="CE31" s="32"/>
      <c r="CF31" s="34"/>
      <c r="CG31" s="764"/>
      <c r="CH31" s="302"/>
    </row>
    <row r="32" spans="1:86" ht="15" customHeight="1">
      <c r="A32" s="243">
        <v>22</v>
      </c>
      <c r="B32" s="242" t="str">
        <f t="shared" si="7"/>
        <v>Tue</v>
      </c>
      <c r="C32" s="46"/>
      <c r="D32" s="47"/>
      <c r="E32" s="47"/>
      <c r="F32" s="48"/>
      <c r="G32" s="49"/>
      <c r="H32" s="50"/>
      <c r="I32" s="46"/>
      <c r="J32" s="47"/>
      <c r="K32" s="51"/>
      <c r="L32" s="339"/>
      <c r="M32" s="46"/>
      <c r="N32" s="42" t="str">
        <f ca="1" t="shared" si="8"/>
        <v/>
      </c>
      <c r="O32" s="46"/>
      <c r="P32" s="42" t="str">
        <f ca="1" t="shared" si="0"/>
        <v/>
      </c>
      <c r="Q32" s="46"/>
      <c r="R32" s="46"/>
      <c r="S32" s="52"/>
      <c r="T32" s="249">
        <f t="shared" si="1"/>
        <v>22</v>
      </c>
      <c r="U32" s="51"/>
      <c r="V32" s="46"/>
      <c r="W32" s="344"/>
      <c r="X32" s="46"/>
      <c r="Y32" s="46"/>
      <c r="Z32" s="46"/>
      <c r="AA32" s="344"/>
      <c r="AB32" s="51"/>
      <c r="AC32" s="46"/>
      <c r="AD32" s="344"/>
      <c r="AE32" s="729"/>
      <c r="AF32" s="50"/>
      <c r="AG32" s="46"/>
      <c r="AH32" t="str">
        <f ca="1" t="shared" si="9"/>
        <v/>
      </c>
      <c r="AI32" s="46"/>
      <c r="AJ32" s="339"/>
      <c r="AK32" s="339"/>
      <c r="AL32" s="52"/>
      <c r="AM32" s="273">
        <f t="shared" si="2"/>
        <v>22</v>
      </c>
      <c r="AN32" s="51"/>
      <c r="AO32" s="43" t="str">
        <f t="shared" si="13"/>
        <v/>
      </c>
      <c r="AP32" s="51"/>
      <c r="AQ32" s="69" t="str">
        <f t="shared" si="14"/>
        <v/>
      </c>
      <c r="AR32" s="44" t="str">
        <f ca="1" t="shared" si="3"/>
        <v/>
      </c>
      <c r="AS32" s="55" t="str">
        <f t="shared" si="14"/>
        <v/>
      </c>
      <c r="AT32" s="51"/>
      <c r="AU32" s="69" t="str">
        <f t="shared" si="15"/>
        <v/>
      </c>
      <c r="AV32" s="44" t="str">
        <f ca="1" t="shared" si="4"/>
        <v/>
      </c>
      <c r="AW32" s="43" t="str">
        <f t="shared" si="16"/>
        <v/>
      </c>
      <c r="AX32" s="51"/>
      <c r="AY32" s="70" t="str">
        <f t="shared" si="17"/>
        <v/>
      </c>
      <c r="AZ32" s="45" t="str">
        <f ca="1" t="shared" si="5"/>
        <v/>
      </c>
      <c r="BA32" s="43" t="str">
        <f t="shared" si="18"/>
        <v/>
      </c>
      <c r="BB32" s="51"/>
      <c r="BC32" s="52"/>
      <c r="BD32" s="273">
        <f t="shared" si="6"/>
        <v>22</v>
      </c>
      <c r="BE32" s="51"/>
      <c r="BF32" s="52"/>
      <c r="BG32" s="339"/>
      <c r="BH32" s="46"/>
      <c r="BI32" s="46"/>
      <c r="BJ32" s="46"/>
      <c r="BK32" s="46"/>
      <c r="BL32" s="46"/>
      <c r="BM32" s="46"/>
      <c r="BN32" s="46"/>
      <c r="BO32" s="46"/>
      <c r="BP32" s="52"/>
      <c r="BQ32" s="46"/>
      <c r="BR32" s="52"/>
      <c r="BS32" s="272">
        <f t="shared" si="10"/>
        <v>22</v>
      </c>
      <c r="BT32" s="47"/>
      <c r="BU32" s="820" t="str">
        <f ca="1" t="shared" si="11"/>
        <v/>
      </c>
      <c r="BV32" s="50"/>
      <c r="BW32" s="823" t="str">
        <f ca="1" t="shared" si="12"/>
        <v/>
      </c>
      <c r="BX32" s="50"/>
      <c r="BY32" s="32"/>
      <c r="BZ32" s="46"/>
      <c r="CA32" s="37"/>
      <c r="CB32" s="37"/>
      <c r="CC32" s="32"/>
      <c r="CD32" s="46"/>
      <c r="CE32" s="32"/>
      <c r="CF32" s="47"/>
      <c r="CG32" s="764"/>
      <c r="CH32" s="302"/>
    </row>
    <row r="33" spans="1:86" ht="15" customHeight="1">
      <c r="A33" s="243">
        <v>23</v>
      </c>
      <c r="B33" s="242" t="str">
        <f t="shared" si="7"/>
        <v>Wed</v>
      </c>
      <c r="C33" s="46"/>
      <c r="D33" s="47"/>
      <c r="E33" s="47"/>
      <c r="F33" s="48"/>
      <c r="G33" s="49"/>
      <c r="H33" s="50"/>
      <c r="I33" s="46"/>
      <c r="J33" s="47"/>
      <c r="K33" s="51"/>
      <c r="L33" s="339"/>
      <c r="M33" s="46"/>
      <c r="N33" s="42" t="str">
        <f ca="1" t="shared" si="8"/>
        <v/>
      </c>
      <c r="O33" s="46"/>
      <c r="P33" s="42" t="str">
        <f ca="1" t="shared" si="0"/>
        <v/>
      </c>
      <c r="Q33" s="46"/>
      <c r="R33" s="46"/>
      <c r="S33" s="52"/>
      <c r="T33" s="249">
        <f t="shared" si="1"/>
        <v>23</v>
      </c>
      <c r="U33" s="51"/>
      <c r="V33" s="46"/>
      <c r="W33" s="344"/>
      <c r="X33" s="46"/>
      <c r="Y33" s="46"/>
      <c r="Z33" s="46"/>
      <c r="AA33" s="344"/>
      <c r="AB33" s="51"/>
      <c r="AC33" s="46"/>
      <c r="AD33" s="344"/>
      <c r="AE33" s="729"/>
      <c r="AF33" s="50"/>
      <c r="AG33" s="46"/>
      <c r="AH33" t="str">
        <f ca="1" t="shared" si="9"/>
        <v/>
      </c>
      <c r="AI33" s="46"/>
      <c r="AJ33" s="339"/>
      <c r="AK33" s="339"/>
      <c r="AL33" s="52"/>
      <c r="AM33" s="273">
        <f t="shared" si="2"/>
        <v>23</v>
      </c>
      <c r="AN33" s="51"/>
      <c r="AO33" s="43" t="str">
        <f t="shared" si="13"/>
        <v/>
      </c>
      <c r="AP33" s="51"/>
      <c r="AQ33" s="69" t="str">
        <f t="shared" si="14"/>
        <v/>
      </c>
      <c r="AR33" s="44" t="str">
        <f ca="1" t="shared" si="3"/>
        <v/>
      </c>
      <c r="AS33" s="55" t="str">
        <f t="shared" si="14"/>
        <v/>
      </c>
      <c r="AT33" s="51"/>
      <c r="AU33" s="69" t="str">
        <f t="shared" si="15"/>
        <v/>
      </c>
      <c r="AV33" s="44" t="str">
        <f ca="1" t="shared" si="4"/>
        <v/>
      </c>
      <c r="AW33" s="43" t="str">
        <f t="shared" si="16"/>
        <v/>
      </c>
      <c r="AX33" s="51"/>
      <c r="AY33" s="70" t="str">
        <f t="shared" si="17"/>
        <v/>
      </c>
      <c r="AZ33" s="45" t="str">
        <f ca="1" t="shared" si="5"/>
        <v/>
      </c>
      <c r="BA33" s="43" t="str">
        <f t="shared" si="18"/>
        <v/>
      </c>
      <c r="BB33" s="51"/>
      <c r="BC33" s="52"/>
      <c r="BD33" s="273">
        <f t="shared" si="6"/>
        <v>23</v>
      </c>
      <c r="BE33" s="51"/>
      <c r="BF33" s="52"/>
      <c r="BG33" s="339"/>
      <c r="BH33" s="46"/>
      <c r="BI33" s="46"/>
      <c r="BJ33" s="46"/>
      <c r="BK33" s="46"/>
      <c r="BL33" s="46"/>
      <c r="BM33" s="46"/>
      <c r="BN33" s="46"/>
      <c r="BO33" s="46"/>
      <c r="BP33" s="52"/>
      <c r="BQ33" s="46"/>
      <c r="BR33" s="52"/>
      <c r="BS33" s="272">
        <f t="shared" si="10"/>
        <v>23</v>
      </c>
      <c r="BT33" s="47"/>
      <c r="BU33" s="820" t="str">
        <f ca="1" t="shared" si="11"/>
        <v/>
      </c>
      <c r="BV33" s="50"/>
      <c r="BW33" s="823" t="str">
        <f ca="1" t="shared" si="12"/>
        <v/>
      </c>
      <c r="BX33" s="50"/>
      <c r="BY33" s="32"/>
      <c r="BZ33" s="46"/>
      <c r="CA33" s="37"/>
      <c r="CB33" s="37"/>
      <c r="CC33" s="32"/>
      <c r="CD33" s="46"/>
      <c r="CE33" s="32"/>
      <c r="CF33" s="47"/>
      <c r="CG33" s="764"/>
      <c r="CH33" s="302"/>
    </row>
    <row r="34" spans="1:86" ht="15" customHeight="1">
      <c r="A34" s="243">
        <v>24</v>
      </c>
      <c r="B34" s="242" t="str">
        <f t="shared" si="7"/>
        <v>Thu</v>
      </c>
      <c r="C34" s="46"/>
      <c r="D34" s="47"/>
      <c r="E34" s="47"/>
      <c r="F34" s="48"/>
      <c r="G34" s="49"/>
      <c r="H34" s="50"/>
      <c r="I34" s="46"/>
      <c r="J34" s="47"/>
      <c r="K34" s="51"/>
      <c r="L34" s="339"/>
      <c r="M34" s="46"/>
      <c r="N34" s="42" t="str">
        <f ca="1" t="shared" si="8"/>
        <v/>
      </c>
      <c r="O34" s="46"/>
      <c r="P34" s="42" t="str">
        <f ca="1" t="shared" si="0"/>
        <v/>
      </c>
      <c r="Q34" s="46"/>
      <c r="R34" s="46"/>
      <c r="S34" s="52"/>
      <c r="T34" s="249">
        <f t="shared" si="1"/>
        <v>24</v>
      </c>
      <c r="U34" s="51"/>
      <c r="V34" s="46"/>
      <c r="W34" s="344"/>
      <c r="X34" s="46"/>
      <c r="Y34" s="46"/>
      <c r="Z34" s="46"/>
      <c r="AA34" s="344"/>
      <c r="AB34" s="51"/>
      <c r="AC34" s="46"/>
      <c r="AD34" s="344"/>
      <c r="AE34" s="729"/>
      <c r="AF34" s="50"/>
      <c r="AG34" s="46"/>
      <c r="AH34" t="str">
        <f ca="1" t="shared" si="9"/>
        <v/>
      </c>
      <c r="AI34" s="46"/>
      <c r="AJ34" s="339"/>
      <c r="AK34" s="339"/>
      <c r="AL34" s="52"/>
      <c r="AM34" s="273">
        <f t="shared" si="2"/>
        <v>24</v>
      </c>
      <c r="AN34" s="51"/>
      <c r="AO34" s="43" t="str">
        <f t="shared" si="13"/>
        <v/>
      </c>
      <c r="AP34" s="51"/>
      <c r="AQ34" s="69" t="str">
        <f aca="true" t="shared" si="19" ref="AQ34:AS40">IF(+$B34="Sat",IF(SUM(AP28:AP34)&gt;0,AVERAGE(AP28:AP34)," "),"")</f>
        <v/>
      </c>
      <c r="AR34" s="44" t="str">
        <f ca="1" t="shared" si="3"/>
        <v/>
      </c>
      <c r="AS34" s="55" t="str">
        <f t="shared" si="19"/>
        <v/>
      </c>
      <c r="AT34" s="51"/>
      <c r="AU34" s="69" t="str">
        <f t="shared" si="15"/>
        <v/>
      </c>
      <c r="AV34" s="44" t="str">
        <f ca="1" t="shared" si="4"/>
        <v/>
      </c>
      <c r="AW34" s="43" t="str">
        <f t="shared" si="16"/>
        <v/>
      </c>
      <c r="AX34" s="51"/>
      <c r="AY34" s="70" t="str">
        <f t="shared" si="17"/>
        <v/>
      </c>
      <c r="AZ34" s="45" t="str">
        <f ca="1" t="shared" si="5"/>
        <v/>
      </c>
      <c r="BA34" s="43" t="str">
        <f t="shared" si="18"/>
        <v/>
      </c>
      <c r="BB34" s="51"/>
      <c r="BC34" s="52"/>
      <c r="BD34" s="273">
        <f t="shared" si="6"/>
        <v>24</v>
      </c>
      <c r="BE34" s="51"/>
      <c r="BF34" s="52"/>
      <c r="BG34" s="339"/>
      <c r="BH34" s="46"/>
      <c r="BI34" s="46"/>
      <c r="BJ34" s="46"/>
      <c r="BK34" s="46"/>
      <c r="BL34" s="46"/>
      <c r="BM34" s="46"/>
      <c r="BN34" s="46"/>
      <c r="BO34" s="46"/>
      <c r="BP34" s="52"/>
      <c r="BQ34" s="46"/>
      <c r="BR34" s="52"/>
      <c r="BS34" s="272">
        <f t="shared" si="10"/>
        <v>24</v>
      </c>
      <c r="BT34" s="47"/>
      <c r="BU34" s="820" t="str">
        <f ca="1" t="shared" si="11"/>
        <v/>
      </c>
      <c r="BV34" s="50"/>
      <c r="BW34" s="823" t="str">
        <f ca="1" t="shared" si="12"/>
        <v/>
      </c>
      <c r="BX34" s="50"/>
      <c r="BY34" s="32"/>
      <c r="BZ34" s="46"/>
      <c r="CA34" s="37"/>
      <c r="CB34" s="37"/>
      <c r="CC34" s="32"/>
      <c r="CD34" s="46"/>
      <c r="CE34" s="32"/>
      <c r="CF34" s="47"/>
      <c r="CG34" s="764"/>
      <c r="CH34" s="302"/>
    </row>
    <row r="35" spans="1:86" ht="15" customHeight="1" thickBot="1">
      <c r="A35" s="244">
        <v>25</v>
      </c>
      <c r="B35" s="245" t="str">
        <f t="shared" si="7"/>
        <v>Fri</v>
      </c>
      <c r="C35" s="56"/>
      <c r="D35" s="57"/>
      <c r="E35" s="57"/>
      <c r="F35" s="58"/>
      <c r="G35" s="59"/>
      <c r="H35" s="60"/>
      <c r="I35" s="56"/>
      <c r="J35" s="57"/>
      <c r="K35" s="61"/>
      <c r="L35" s="340"/>
      <c r="M35" s="56"/>
      <c r="N35" s="65" t="str">
        <f ca="1" t="shared" si="8"/>
        <v/>
      </c>
      <c r="O35" s="56"/>
      <c r="P35" s="65" t="str">
        <f ca="1" t="shared" si="0"/>
        <v/>
      </c>
      <c r="Q35" s="56"/>
      <c r="R35" s="56"/>
      <c r="S35" s="62"/>
      <c r="T35" s="251">
        <f t="shared" si="1"/>
        <v>25</v>
      </c>
      <c r="U35" s="61"/>
      <c r="V35" s="56"/>
      <c r="W35" s="345"/>
      <c r="X35" s="56"/>
      <c r="Y35" s="56"/>
      <c r="Z35" s="56"/>
      <c r="AA35" s="345"/>
      <c r="AB35" s="61"/>
      <c r="AC35" s="56"/>
      <c r="AD35" s="345"/>
      <c r="AE35" s="730"/>
      <c r="AF35" s="60"/>
      <c r="AG35" s="56"/>
      <c r="AH35" t="str">
        <f ca="1" t="shared" si="9"/>
        <v/>
      </c>
      <c r="AI35" s="56"/>
      <c r="AJ35" s="340"/>
      <c r="AK35" s="340"/>
      <c r="AL35" s="62"/>
      <c r="AM35" s="274">
        <f t="shared" si="2"/>
        <v>25</v>
      </c>
      <c r="AN35" s="61"/>
      <c r="AO35" s="66" t="str">
        <f t="shared" si="13"/>
        <v/>
      </c>
      <c r="AP35" s="61"/>
      <c r="AQ35" s="65" t="str">
        <f t="shared" si="19"/>
        <v/>
      </c>
      <c r="AR35" s="86" t="str">
        <f ca="1" t="shared" si="3"/>
        <v/>
      </c>
      <c r="AS35" s="66" t="str">
        <f t="shared" si="19"/>
        <v/>
      </c>
      <c r="AT35" s="61"/>
      <c r="AU35" s="65" t="str">
        <f t="shared" si="15"/>
        <v/>
      </c>
      <c r="AV35" s="86" t="str">
        <f ca="1" t="shared" si="4"/>
        <v/>
      </c>
      <c r="AW35" s="66" t="str">
        <f t="shared" si="16"/>
        <v/>
      </c>
      <c r="AX35" s="61"/>
      <c r="AY35" s="71" t="str">
        <f t="shared" si="17"/>
        <v/>
      </c>
      <c r="AZ35" s="67" t="str">
        <f ca="1" t="shared" si="5"/>
        <v/>
      </c>
      <c r="BA35" s="66" t="str">
        <f t="shared" si="18"/>
        <v/>
      </c>
      <c r="BB35" s="61"/>
      <c r="BC35" s="62"/>
      <c r="BD35" s="274">
        <f t="shared" si="6"/>
        <v>25</v>
      </c>
      <c r="BE35" s="61"/>
      <c r="BF35" s="62"/>
      <c r="BG35" s="340"/>
      <c r="BH35" s="56"/>
      <c r="BI35" s="56"/>
      <c r="BJ35" s="56"/>
      <c r="BK35" s="56"/>
      <c r="BL35" s="56"/>
      <c r="BM35" s="56"/>
      <c r="BN35" s="56"/>
      <c r="BO35" s="56"/>
      <c r="BP35" s="62"/>
      <c r="BQ35" s="56"/>
      <c r="BR35" s="62"/>
      <c r="BS35" s="759">
        <f t="shared" si="10"/>
        <v>25</v>
      </c>
      <c r="BT35" s="57"/>
      <c r="BU35" s="822" t="str">
        <f ca="1" t="shared" si="11"/>
        <v/>
      </c>
      <c r="BV35" s="60"/>
      <c r="BW35" s="824" t="str">
        <f ca="1" t="shared" si="12"/>
        <v/>
      </c>
      <c r="BX35" s="60"/>
      <c r="BY35" s="765"/>
      <c r="BZ35" s="56"/>
      <c r="CA35" s="60"/>
      <c r="CB35" s="60"/>
      <c r="CC35" s="765"/>
      <c r="CD35" s="56"/>
      <c r="CE35" s="765"/>
      <c r="CF35" s="57"/>
      <c r="CG35" s="760"/>
      <c r="CH35" s="768"/>
    </row>
    <row r="36" spans="1:86" ht="15" customHeight="1">
      <c r="A36" s="241">
        <v>26</v>
      </c>
      <c r="B36" s="246" t="str">
        <f t="shared" si="7"/>
        <v>Sat</v>
      </c>
      <c r="C36" s="38"/>
      <c r="D36" s="34"/>
      <c r="E36" s="34"/>
      <c r="F36" s="35"/>
      <c r="G36" s="36"/>
      <c r="H36" s="37"/>
      <c r="I36" s="38"/>
      <c r="J36" s="34"/>
      <c r="K36" s="39"/>
      <c r="L36" s="338"/>
      <c r="M36" s="38"/>
      <c r="N36" s="42" t="str">
        <f ca="1" t="shared" si="8"/>
        <v/>
      </c>
      <c r="O36" s="38"/>
      <c r="P36" s="42" t="str">
        <f ca="1" t="shared" si="0"/>
        <v/>
      </c>
      <c r="Q36" s="38"/>
      <c r="R36" s="38"/>
      <c r="S36" s="40"/>
      <c r="T36" s="247">
        <f t="shared" si="1"/>
        <v>26</v>
      </c>
      <c r="U36" s="39"/>
      <c r="V36" s="38"/>
      <c r="W36" s="343"/>
      <c r="X36" s="38"/>
      <c r="Y36" s="38"/>
      <c r="Z36" s="38"/>
      <c r="AA36" s="343"/>
      <c r="AB36" s="39"/>
      <c r="AC36" s="38"/>
      <c r="AD36" s="343"/>
      <c r="AE36" s="731"/>
      <c r="AF36" s="37"/>
      <c r="AG36" s="38"/>
      <c r="AH36" t="str">
        <f ca="1" t="shared" si="9"/>
        <v/>
      </c>
      <c r="AI36" s="38"/>
      <c r="AJ36" s="338"/>
      <c r="AK36" s="338"/>
      <c r="AL36" s="40"/>
      <c r="AM36" s="272">
        <f t="shared" si="2"/>
        <v>26</v>
      </c>
      <c r="AN36" s="39"/>
      <c r="AO36" s="55" t="str">
        <f t="shared" si="13"/>
        <v xml:space="preserve"> </v>
      </c>
      <c r="AP36" s="39"/>
      <c r="AQ36" s="42" t="str">
        <f t="shared" si="19"/>
        <v xml:space="preserve"> </v>
      </c>
      <c r="AR36" s="44" t="str">
        <f ca="1" t="shared" si="3"/>
        <v/>
      </c>
      <c r="AS36" s="55" t="str">
        <f ca="1" t="shared" si="19"/>
        <v xml:space="preserve"> </v>
      </c>
      <c r="AT36" s="39"/>
      <c r="AU36" s="42" t="str">
        <f t="shared" si="15"/>
        <v xml:space="preserve"> </v>
      </c>
      <c r="AV36" s="44" t="str">
        <f ca="1" t="shared" si="4"/>
        <v/>
      </c>
      <c r="AW36" s="55" t="str">
        <f ca="1" t="shared" si="16"/>
        <v xml:space="preserve"> </v>
      </c>
      <c r="AX36" s="39"/>
      <c r="AY36" s="68" t="str">
        <f t="shared" si="17"/>
        <v xml:space="preserve"> </v>
      </c>
      <c r="AZ36" s="45" t="str">
        <f ca="1" t="shared" si="5"/>
        <v/>
      </c>
      <c r="BA36" s="55" t="str">
        <f ca="1" t="shared" si="18"/>
        <v xml:space="preserve"> </v>
      </c>
      <c r="BB36" s="39"/>
      <c r="BC36" s="40"/>
      <c r="BD36" s="272">
        <f t="shared" si="6"/>
        <v>26</v>
      </c>
      <c r="BE36" s="39"/>
      <c r="BF36" s="40"/>
      <c r="BG36" s="338"/>
      <c r="BH36" s="38"/>
      <c r="BI36" s="38"/>
      <c r="BJ36" s="38"/>
      <c r="BK36" s="38"/>
      <c r="BL36" s="38"/>
      <c r="BM36" s="38"/>
      <c r="BN36" s="38"/>
      <c r="BO36" s="38"/>
      <c r="BP36" s="40"/>
      <c r="BQ36" s="38"/>
      <c r="BR36" s="40"/>
      <c r="BS36" s="762">
        <f t="shared" si="10"/>
        <v>26</v>
      </c>
      <c r="BT36" s="34"/>
      <c r="BU36" s="820" t="str">
        <f ca="1" t="shared" si="11"/>
        <v/>
      </c>
      <c r="BV36" s="37"/>
      <c r="BW36" s="789" t="str">
        <f ca="1" t="shared" si="12"/>
        <v/>
      </c>
      <c r="BX36" s="37"/>
      <c r="BY36" s="32"/>
      <c r="BZ36" s="38"/>
      <c r="CA36" s="37"/>
      <c r="CB36" s="37"/>
      <c r="CC36" s="32"/>
      <c r="CD36" s="38"/>
      <c r="CE36" s="32"/>
      <c r="CF36" s="34"/>
      <c r="CG36" s="764"/>
      <c r="CH36" s="302"/>
    </row>
    <row r="37" spans="1:86" ht="15" customHeight="1">
      <c r="A37" s="243">
        <v>27</v>
      </c>
      <c r="B37" s="242" t="str">
        <f t="shared" si="7"/>
        <v>Sun</v>
      </c>
      <c r="C37" s="46"/>
      <c r="D37" s="47"/>
      <c r="E37" s="47"/>
      <c r="F37" s="48"/>
      <c r="G37" s="49"/>
      <c r="H37" s="50"/>
      <c r="I37" s="46"/>
      <c r="J37" s="47"/>
      <c r="K37" s="51"/>
      <c r="L37" s="339"/>
      <c r="M37" s="46"/>
      <c r="N37" s="42" t="str">
        <f ca="1" t="shared" si="8"/>
        <v/>
      </c>
      <c r="O37" s="46"/>
      <c r="P37" s="42" t="str">
        <f ca="1" t="shared" si="0"/>
        <v/>
      </c>
      <c r="Q37" s="46"/>
      <c r="R37" s="46"/>
      <c r="S37" s="52"/>
      <c r="T37" s="249">
        <f t="shared" si="1"/>
        <v>27</v>
      </c>
      <c r="U37" s="51"/>
      <c r="V37" s="46"/>
      <c r="W37" s="344"/>
      <c r="X37" s="46"/>
      <c r="Y37" s="46"/>
      <c r="Z37" s="46"/>
      <c r="AA37" s="344"/>
      <c r="AB37" s="51"/>
      <c r="AC37" s="46"/>
      <c r="AD37" s="344"/>
      <c r="AE37" s="729"/>
      <c r="AF37" s="46"/>
      <c r="AG37" s="46"/>
      <c r="AH37" t="str">
        <f ca="1" t="shared" si="9"/>
        <v/>
      </c>
      <c r="AI37" s="46"/>
      <c r="AJ37" s="339"/>
      <c r="AK37" s="339"/>
      <c r="AL37" s="52"/>
      <c r="AM37" s="273">
        <f t="shared" si="2"/>
        <v>27</v>
      </c>
      <c r="AN37" s="51"/>
      <c r="AO37" s="43" t="str">
        <f t="shared" si="13"/>
        <v/>
      </c>
      <c r="AP37" s="51"/>
      <c r="AQ37" s="69" t="str">
        <f t="shared" si="19"/>
        <v/>
      </c>
      <c r="AR37" s="44" t="str">
        <f ca="1" t="shared" si="3"/>
        <v/>
      </c>
      <c r="AS37" s="55" t="str">
        <f t="shared" si="19"/>
        <v/>
      </c>
      <c r="AT37" s="51"/>
      <c r="AU37" s="69" t="str">
        <f t="shared" si="15"/>
        <v/>
      </c>
      <c r="AV37" s="44" t="str">
        <f ca="1" t="shared" si="4"/>
        <v/>
      </c>
      <c r="AW37" s="43" t="str">
        <f t="shared" si="16"/>
        <v/>
      </c>
      <c r="AX37" s="51"/>
      <c r="AY37" s="70" t="str">
        <f t="shared" si="17"/>
        <v/>
      </c>
      <c r="AZ37" s="45" t="str">
        <f ca="1" t="shared" si="5"/>
        <v/>
      </c>
      <c r="BA37" s="43" t="str">
        <f t="shared" si="18"/>
        <v/>
      </c>
      <c r="BB37" s="51"/>
      <c r="BC37" s="52"/>
      <c r="BD37" s="273">
        <f t="shared" si="6"/>
        <v>27</v>
      </c>
      <c r="BE37" s="51"/>
      <c r="BF37" s="52"/>
      <c r="BG37" s="339"/>
      <c r="BH37" s="46"/>
      <c r="BI37" s="46"/>
      <c r="BJ37" s="46"/>
      <c r="BK37" s="46"/>
      <c r="BL37" s="46"/>
      <c r="BM37" s="46"/>
      <c r="BN37" s="46"/>
      <c r="BO37" s="46"/>
      <c r="BP37" s="52"/>
      <c r="BQ37" s="46"/>
      <c r="BR37" s="52"/>
      <c r="BS37" s="272">
        <f t="shared" si="10"/>
        <v>27</v>
      </c>
      <c r="BT37" s="47"/>
      <c r="BU37" s="820" t="str">
        <f ca="1" t="shared" si="11"/>
        <v/>
      </c>
      <c r="BV37" s="50"/>
      <c r="BW37" s="823" t="str">
        <f ca="1" t="shared" si="12"/>
        <v/>
      </c>
      <c r="BX37" s="50"/>
      <c r="BY37" s="32"/>
      <c r="BZ37" s="46"/>
      <c r="CA37" s="37"/>
      <c r="CB37" s="37"/>
      <c r="CC37" s="32"/>
      <c r="CD37" s="46"/>
      <c r="CE37" s="32"/>
      <c r="CF37" s="47"/>
      <c r="CG37" s="764"/>
      <c r="CH37" s="302"/>
    </row>
    <row r="38" spans="1:86" ht="15" customHeight="1">
      <c r="A38" s="243">
        <v>28</v>
      </c>
      <c r="B38" s="242" t="str">
        <f t="shared" si="7"/>
        <v>Mon</v>
      </c>
      <c r="C38" s="46"/>
      <c r="D38" s="47"/>
      <c r="E38" s="47"/>
      <c r="F38" s="48"/>
      <c r="G38" s="49"/>
      <c r="H38" s="50"/>
      <c r="I38" s="46"/>
      <c r="J38" s="47"/>
      <c r="K38" s="51"/>
      <c r="L38" s="339"/>
      <c r="M38" s="46"/>
      <c r="N38" s="42" t="str">
        <f ca="1" t="shared" si="8"/>
        <v/>
      </c>
      <c r="O38" s="46"/>
      <c r="P38" s="42" t="str">
        <f ca="1" t="shared" si="0"/>
        <v/>
      </c>
      <c r="Q38" s="46"/>
      <c r="R38" s="46"/>
      <c r="S38" s="52"/>
      <c r="T38" s="249">
        <f t="shared" si="1"/>
        <v>28</v>
      </c>
      <c r="U38" s="51"/>
      <c r="V38" s="46"/>
      <c r="W38" s="344"/>
      <c r="X38" s="46"/>
      <c r="Y38" s="46"/>
      <c r="Z38" s="46"/>
      <c r="AA38" s="344"/>
      <c r="AB38" s="51"/>
      <c r="AC38" s="46"/>
      <c r="AD38" s="344"/>
      <c r="AE38" s="729"/>
      <c r="AF38" s="50"/>
      <c r="AG38" s="46"/>
      <c r="AH38" t="str">
        <f ca="1" t="shared" si="9"/>
        <v/>
      </c>
      <c r="AI38" s="46"/>
      <c r="AJ38" s="339"/>
      <c r="AK38" s="339"/>
      <c r="AL38" s="52"/>
      <c r="AM38" s="273">
        <f t="shared" si="2"/>
        <v>28</v>
      </c>
      <c r="AN38" s="51"/>
      <c r="AO38" s="43" t="str">
        <f t="shared" si="13"/>
        <v/>
      </c>
      <c r="AP38" s="51"/>
      <c r="AQ38" s="69" t="str">
        <f t="shared" si="19"/>
        <v/>
      </c>
      <c r="AR38" s="44" t="str">
        <f ca="1" t="shared" si="3"/>
        <v/>
      </c>
      <c r="AS38" s="55" t="str">
        <f t="shared" si="19"/>
        <v/>
      </c>
      <c r="AT38" s="51"/>
      <c r="AU38" s="69" t="str">
        <f t="shared" si="15"/>
        <v/>
      </c>
      <c r="AV38" s="44" t="str">
        <f ca="1" t="shared" si="4"/>
        <v/>
      </c>
      <c r="AW38" s="43" t="str">
        <f t="shared" si="16"/>
        <v/>
      </c>
      <c r="AX38" s="51"/>
      <c r="AY38" s="70" t="str">
        <f t="shared" si="17"/>
        <v/>
      </c>
      <c r="AZ38" s="45" t="str">
        <f ca="1" t="shared" si="5"/>
        <v/>
      </c>
      <c r="BA38" s="43" t="str">
        <f t="shared" si="18"/>
        <v/>
      </c>
      <c r="BB38" s="51"/>
      <c r="BC38" s="52"/>
      <c r="BD38" s="273">
        <f t="shared" si="6"/>
        <v>28</v>
      </c>
      <c r="BE38" s="51"/>
      <c r="BF38" s="52"/>
      <c r="BG38" s="339"/>
      <c r="BH38" s="46"/>
      <c r="BI38" s="46"/>
      <c r="BJ38" s="46"/>
      <c r="BK38" s="46"/>
      <c r="BL38" s="46"/>
      <c r="BM38" s="46"/>
      <c r="BN38" s="46"/>
      <c r="BO38" s="46"/>
      <c r="BP38" s="52"/>
      <c r="BQ38" s="46"/>
      <c r="BR38" s="52"/>
      <c r="BS38" s="272">
        <f t="shared" si="10"/>
        <v>28</v>
      </c>
      <c r="BT38" s="47"/>
      <c r="BU38" s="820" t="str">
        <f ca="1" t="shared" si="11"/>
        <v/>
      </c>
      <c r="BV38" s="50"/>
      <c r="BW38" s="823" t="str">
        <f ca="1" t="shared" si="12"/>
        <v/>
      </c>
      <c r="BX38" s="50"/>
      <c r="BY38" s="32"/>
      <c r="BZ38" s="46"/>
      <c r="CA38" s="37"/>
      <c r="CB38" s="37"/>
      <c r="CC38" s="32"/>
      <c r="CD38" s="46"/>
      <c r="CE38" s="32"/>
      <c r="CF38" s="47"/>
      <c r="CG38" s="764"/>
      <c r="CH38" s="302"/>
    </row>
    <row r="39" spans="1:86" ht="15" customHeight="1">
      <c r="A39" s="243">
        <v>29</v>
      </c>
      <c r="B39" s="242" t="str">
        <f t="shared" si="7"/>
        <v>Tue</v>
      </c>
      <c r="C39" s="46"/>
      <c r="D39" s="47"/>
      <c r="E39" s="47"/>
      <c r="F39" s="48"/>
      <c r="G39" s="49"/>
      <c r="H39" s="50"/>
      <c r="I39" s="46"/>
      <c r="J39" s="47"/>
      <c r="K39" s="51"/>
      <c r="L39" s="339"/>
      <c r="M39" s="46"/>
      <c r="N39" s="42" t="str">
        <f ca="1" t="shared" si="8"/>
        <v/>
      </c>
      <c r="O39" s="46"/>
      <c r="P39" s="42" t="str">
        <f ca="1" t="shared" si="0"/>
        <v/>
      </c>
      <c r="Q39" s="46"/>
      <c r="R39" s="46"/>
      <c r="S39" s="52"/>
      <c r="T39" s="249">
        <f t="shared" si="1"/>
        <v>29</v>
      </c>
      <c r="U39" s="51"/>
      <c r="V39" s="46"/>
      <c r="W39" s="344"/>
      <c r="X39" s="46"/>
      <c r="Y39" s="46"/>
      <c r="Z39" s="46"/>
      <c r="AA39" s="344"/>
      <c r="AB39" s="51"/>
      <c r="AC39" s="46"/>
      <c r="AD39" s="344"/>
      <c r="AE39" s="729"/>
      <c r="AF39" s="50"/>
      <c r="AG39" s="46"/>
      <c r="AH39" t="str">
        <f ca="1" t="shared" si="9"/>
        <v/>
      </c>
      <c r="AI39" s="46"/>
      <c r="AJ39" s="339"/>
      <c r="AK39" s="339"/>
      <c r="AL39" s="52"/>
      <c r="AM39" s="273">
        <f t="shared" si="2"/>
        <v>29</v>
      </c>
      <c r="AN39" s="51"/>
      <c r="AO39" s="43" t="str">
        <f t="shared" si="13"/>
        <v/>
      </c>
      <c r="AP39" s="51"/>
      <c r="AQ39" s="69" t="str">
        <f t="shared" si="19"/>
        <v/>
      </c>
      <c r="AR39" s="44" t="str">
        <f ca="1" t="shared" si="3"/>
        <v/>
      </c>
      <c r="AS39" s="55" t="str">
        <f t="shared" si="19"/>
        <v/>
      </c>
      <c r="AT39" s="51"/>
      <c r="AU39" s="69" t="str">
        <f t="shared" si="15"/>
        <v/>
      </c>
      <c r="AV39" s="44" t="str">
        <f ca="1" t="shared" si="4"/>
        <v/>
      </c>
      <c r="AW39" s="43" t="str">
        <f t="shared" si="16"/>
        <v/>
      </c>
      <c r="AX39" s="51"/>
      <c r="AY39" s="70" t="str">
        <f t="shared" si="17"/>
        <v/>
      </c>
      <c r="AZ39" s="45" t="str">
        <f ca="1" t="shared" si="5"/>
        <v/>
      </c>
      <c r="BA39" s="43" t="str">
        <f t="shared" si="18"/>
        <v/>
      </c>
      <c r="BB39" s="51"/>
      <c r="BC39" s="52"/>
      <c r="BD39" s="273">
        <f t="shared" si="6"/>
        <v>29</v>
      </c>
      <c r="BE39" s="51"/>
      <c r="BF39" s="52"/>
      <c r="BG39" s="339"/>
      <c r="BH39" s="46"/>
      <c r="BI39" s="46"/>
      <c r="BJ39" s="46"/>
      <c r="BK39" s="46"/>
      <c r="BL39" s="46"/>
      <c r="BM39" s="46"/>
      <c r="BN39" s="46"/>
      <c r="BO39" s="46"/>
      <c r="BP39" s="52"/>
      <c r="BQ39" s="46"/>
      <c r="BR39" s="52"/>
      <c r="BS39" s="272">
        <f t="shared" si="10"/>
        <v>29</v>
      </c>
      <c r="BT39" s="47"/>
      <c r="BU39" s="820" t="str">
        <f ca="1" t="shared" si="11"/>
        <v/>
      </c>
      <c r="BV39" s="50"/>
      <c r="BW39" s="823" t="str">
        <f ca="1" t="shared" si="12"/>
        <v/>
      </c>
      <c r="BX39" s="50"/>
      <c r="BY39" s="32"/>
      <c r="BZ39" s="46"/>
      <c r="CA39" s="37"/>
      <c r="CB39" s="37"/>
      <c r="CC39" s="32"/>
      <c r="CD39" s="46"/>
      <c r="CE39" s="32"/>
      <c r="CF39" s="47"/>
      <c r="CG39" s="764"/>
      <c r="CH39" s="302"/>
    </row>
    <row r="40" spans="1:86" ht="15" customHeight="1">
      <c r="A40" s="243">
        <v>30</v>
      </c>
      <c r="B40" s="242" t="str">
        <f t="shared" si="7"/>
        <v>Wed</v>
      </c>
      <c r="C40" s="46"/>
      <c r="D40" s="47"/>
      <c r="E40" s="47"/>
      <c r="F40" s="48"/>
      <c r="G40" s="49"/>
      <c r="H40" s="50"/>
      <c r="I40" s="46"/>
      <c r="J40" s="47"/>
      <c r="K40" s="51"/>
      <c r="L40" s="339"/>
      <c r="M40" s="46"/>
      <c r="N40" s="42" t="str">
        <f ca="1" t="shared" si="8"/>
        <v/>
      </c>
      <c r="O40" s="46"/>
      <c r="P40" s="42" t="str">
        <f ca="1" t="shared" si="0"/>
        <v/>
      </c>
      <c r="Q40" s="46"/>
      <c r="R40" s="46"/>
      <c r="S40" s="52"/>
      <c r="T40" s="249">
        <f t="shared" si="1"/>
        <v>30</v>
      </c>
      <c r="U40" s="51"/>
      <c r="V40" s="46"/>
      <c r="W40" s="344"/>
      <c r="X40" s="46"/>
      <c r="Y40" s="46"/>
      <c r="Z40" s="46"/>
      <c r="AA40" s="344"/>
      <c r="AB40" s="51"/>
      <c r="AC40" s="46"/>
      <c r="AD40" s="344"/>
      <c r="AE40" s="729"/>
      <c r="AF40" s="50"/>
      <c r="AG40" s="46"/>
      <c r="AH40" t="str">
        <f ca="1" t="shared" si="9"/>
        <v/>
      </c>
      <c r="AI40" s="46"/>
      <c r="AJ40" s="339"/>
      <c r="AK40" s="339"/>
      <c r="AL40" s="52"/>
      <c r="AM40" s="273">
        <f t="shared" si="2"/>
        <v>30</v>
      </c>
      <c r="AN40" s="51"/>
      <c r="AO40" s="43" t="str">
        <f t="shared" si="13"/>
        <v/>
      </c>
      <c r="AP40" s="51"/>
      <c r="AQ40" s="69" t="str">
        <f t="shared" si="19"/>
        <v/>
      </c>
      <c r="AR40" s="44" t="str">
        <f ca="1" t="shared" si="3"/>
        <v/>
      </c>
      <c r="AS40" s="43" t="str">
        <f t="shared" si="19"/>
        <v/>
      </c>
      <c r="AT40" s="51"/>
      <c r="AU40" s="69" t="str">
        <f t="shared" si="15"/>
        <v/>
      </c>
      <c r="AV40" s="44" t="str">
        <f ca="1" t="shared" si="4"/>
        <v/>
      </c>
      <c r="AW40" s="43" t="str">
        <f t="shared" si="16"/>
        <v/>
      </c>
      <c r="AX40" s="51"/>
      <c r="AY40" s="70" t="str">
        <f t="shared" si="17"/>
        <v/>
      </c>
      <c r="AZ40" s="45" t="str">
        <f ca="1" t="shared" si="5"/>
        <v/>
      </c>
      <c r="BA40" s="43" t="str">
        <f t="shared" si="18"/>
        <v/>
      </c>
      <c r="BB40" s="51"/>
      <c r="BC40" s="52"/>
      <c r="BD40" s="273">
        <f t="shared" si="6"/>
        <v>30</v>
      </c>
      <c r="BE40" s="51"/>
      <c r="BF40" s="52"/>
      <c r="BG40" s="339"/>
      <c r="BH40" s="46"/>
      <c r="BI40" s="46"/>
      <c r="BJ40" s="46"/>
      <c r="BK40" s="46"/>
      <c r="BL40" s="46"/>
      <c r="BM40" s="46"/>
      <c r="BN40" s="46"/>
      <c r="BO40" s="46"/>
      <c r="BP40" s="52"/>
      <c r="BQ40" s="46"/>
      <c r="BR40" s="52"/>
      <c r="BS40" s="272">
        <f t="shared" si="10"/>
        <v>30</v>
      </c>
      <c r="BT40" s="47"/>
      <c r="BU40" s="820" t="str">
        <f ca="1" t="shared" si="11"/>
        <v/>
      </c>
      <c r="BV40" s="50"/>
      <c r="BW40" s="823" t="str">
        <f ca="1" t="shared" si="12"/>
        <v/>
      </c>
      <c r="BX40" s="50"/>
      <c r="BY40" s="32"/>
      <c r="BZ40" s="46"/>
      <c r="CA40" s="37"/>
      <c r="CB40" s="37"/>
      <c r="CC40" s="32"/>
      <c r="CD40" s="46"/>
      <c r="CE40" s="32"/>
      <c r="CF40" s="47"/>
      <c r="CG40" s="764"/>
      <c r="CH40" s="302"/>
    </row>
    <row r="41" spans="1:86" ht="15" customHeight="1" thickBot="1">
      <c r="A41" s="244">
        <v>31</v>
      </c>
      <c r="B41" s="245" t="str">
        <f t="shared" si="7"/>
        <v>Thu</v>
      </c>
      <c r="C41" s="56"/>
      <c r="D41" s="57"/>
      <c r="E41" s="57"/>
      <c r="F41" s="58"/>
      <c r="G41" s="59"/>
      <c r="H41" s="60"/>
      <c r="I41" s="56"/>
      <c r="J41" s="57"/>
      <c r="K41" s="61"/>
      <c r="L41" s="340"/>
      <c r="M41" s="56"/>
      <c r="N41" s="65" t="str">
        <f ca="1" t="shared" si="8"/>
        <v/>
      </c>
      <c r="O41" s="56"/>
      <c r="P41" s="65" t="str">
        <f ca="1" t="shared" si="0"/>
        <v/>
      </c>
      <c r="Q41" s="56"/>
      <c r="R41" s="56"/>
      <c r="S41" s="62"/>
      <c r="T41" s="251">
        <f t="shared" si="1"/>
        <v>31</v>
      </c>
      <c r="U41" s="61"/>
      <c r="V41" s="56"/>
      <c r="W41" s="345"/>
      <c r="X41" s="56"/>
      <c r="Y41" s="56"/>
      <c r="Z41" s="56"/>
      <c r="AA41" s="345"/>
      <c r="AB41" s="61"/>
      <c r="AC41" s="56"/>
      <c r="AD41" s="345"/>
      <c r="AE41" s="729"/>
      <c r="AF41" s="60"/>
      <c r="AG41" s="56"/>
      <c r="AH41" t="str">
        <f ca="1" t="shared" si="9"/>
        <v/>
      </c>
      <c r="AI41" s="56"/>
      <c r="AJ41" s="340"/>
      <c r="AK41" s="340"/>
      <c r="AL41" s="62"/>
      <c r="AM41" s="274">
        <f t="shared" si="2"/>
        <v>31</v>
      </c>
      <c r="AN41" s="61"/>
      <c r="AO41" s="66" t="str">
        <f>IF(SUM(AN35:AN41)=0,"",IF(+$B41="Sat",AVERAGE(AN35:AN41),IF(+$B41="Fri",AVERAGE(AN36:AN41,Sep!AN$11),IF(+$B41="Thu",AVERAGE(AN37:AN41,Sep!AN$11:AN$12),IF(+$B41="Wed",AVERAGE(AN38:AN41,Sep!AN$11:AN$13)," ")))))</f>
        <v/>
      </c>
      <c r="AP41" s="61"/>
      <c r="AQ41" s="65" t="str">
        <f>IF(AND(+$B41="Sat",SUM(AP35:AP41)&gt;0),AVERAGE(AP35:AP41),IF(AND(+$B41="Fri",SUM(AP36:AP41,Sep!AP$11)&gt;0),AVERAGE(AP36:AP41,Sep!AP$11),IF(AND(+$B41="Thu",SUM(AP37:AP41,Sep!AP$11:AP$12)&gt;0),AVERAGE(AP37:AP41,Sep!AP$11:AP$12),IF(AND($B41="Wed",SUM(AP38:AP41,Sep!AP$11:AP$13)&gt;0),AVERAGE(AP38:AP41,Sep!AP$11:AP$13),""))))</f>
        <v/>
      </c>
      <c r="AR41" s="86" t="str">
        <f ca="1" t="shared" si="3"/>
        <v/>
      </c>
      <c r="AS41" s="66" t="str">
        <f ca="1">IF(AND(+$B41="Sat",SUM(AR35:AR41)&gt;0),AVERAGE(AR35:AR41),IF(AND(+$B41="Fri",SUM(AR36:AR41,Sep!AR$11)&gt;0),AVERAGE(AR36:AR41,Sep!AR$11),IF(AND(+$B41="Thu",SUM(AR37:AR41,Sep!AR$11:AR$12)&gt;0),AVERAGE(AR37:AR41,Sep!AR$11:AR$12),IF(AND($B41="Wed",SUM(AR38:AR41,Sep!AR$11:AR$13)&gt;0),AVERAGE(AR38:AR41,Sep!AR$11:AR$13),""))))</f>
        <v/>
      </c>
      <c r="AT41" s="61"/>
      <c r="AU41" s="65" t="str">
        <f>IF(AND(+$B41="Sat",SUM(AT35:AT41)&gt;0),AVERAGE(AT35:AT41),IF(AND(+$B41="Fri",SUM(AT36:AT41,Sep!AT$11)&gt;0),AVERAGE(AT36:AT41,Sep!AT$11),IF(AND(+$B41="Thu",SUM(AT37:AT41,Sep!AT$11:AT$12)&gt;0),AVERAGE(AT37:AT41,Sep!AT$11:AT$12),IF(AND($B41="Wed",SUM(AT38:AT41,Sep!AT$11:AT$13)&gt;0),AVERAGE(AT38:AT41,Sep!AT$11:AT$13),""))))</f>
        <v/>
      </c>
      <c r="AV41" s="86" t="str">
        <f ca="1" t="shared" si="4"/>
        <v/>
      </c>
      <c r="AW41" s="66" t="str">
        <f ca="1">IF(AND(+$B41="Sat",SUM(AV35:AV41)&gt;0),AVERAGE(AV35:AV41),IF(AND(+$B41="Fri",SUM(AV36:AV41,Sep!AV$11)&gt;0),AVERAGE(AV36:AV41,Sep!AV$11),IF(AND(+$B41="Thu",SUM(AV37:AV41,Sep!AV$11:AV$12)&gt;0),AVERAGE(AV37:AV41,Sep!AV$11:AV$12),IF(AND($B41="Wed",SUM(AV38:AV41,Sep!AV$11:AV$13)&gt;0),AVERAGE(AV38:AV41,Sep!AV$11:AV$13),""))))</f>
        <v/>
      </c>
      <c r="AX41" s="61"/>
      <c r="AY41" s="65" t="str">
        <f>IF(AND(+$B41="Sat",SUM(AX35:AX41)&gt;0),AVERAGE(AX35:AX41),IF(AND(+$B41="Fri",SUM(AX36:AX41,Sep!AX$11)&gt;0),AVERAGE(AX36:AX41,Sep!AX$11),IF(AND(+$B41="Thu",SUM(AX37:AX41,Sep!AX$11:AX$12)&gt;0),AVERAGE(AX37:AX41,Sep!AX$11:AX$12),IF(AND($B41="Wed",SUM(AX38:AX41,Sep!AX$11:AX$13)&gt;0),AVERAGE(AX38:AX41,Sep!AX$11:AX$13),""))))</f>
        <v/>
      </c>
      <c r="AZ41" s="86" t="str">
        <f ca="1" t="shared" si="5"/>
        <v/>
      </c>
      <c r="BA41" s="66" t="str">
        <f ca="1">IF(AND(+$B41="Sat",SUM(AZ35:AZ41)&gt;0),AVERAGE(AZ35:AZ41),IF(AND(+$B41="Fri",SUM(AZ36:AZ41,Sep!AZ$11)&gt;0),AVERAGE(AZ36:AZ41,Sep!AZ$11),IF(AND(+$B41="Thu",SUM(AZ37:AZ41,Sep!AZ$11:AZ$12)&gt;0),AVERAGE(AZ37:AZ41,Sep!AZ$11:AZ$12),IF(AND($B41="Wed",SUM(AZ38:AZ41,Sep!AZ$11:AZ$13)&gt;0),AVERAGE(AZ38:AZ41,Sep!AZ$11:AZ$13),""))))</f>
        <v/>
      </c>
      <c r="BB41" s="61"/>
      <c r="BC41" s="62"/>
      <c r="BD41" s="274">
        <f t="shared" si="6"/>
        <v>31</v>
      </c>
      <c r="BE41" s="61"/>
      <c r="BF41" s="62"/>
      <c r="BG41" s="340"/>
      <c r="BH41" s="56"/>
      <c r="BI41" s="56"/>
      <c r="BJ41" s="56"/>
      <c r="BK41" s="56"/>
      <c r="BL41" s="56"/>
      <c r="BM41" s="56"/>
      <c r="BN41" s="56"/>
      <c r="BO41" s="56"/>
      <c r="BP41" s="62"/>
      <c r="BQ41" s="56"/>
      <c r="BR41" s="62"/>
      <c r="BS41" s="272">
        <f t="shared" si="10"/>
        <v>31</v>
      </c>
      <c r="BT41" s="57"/>
      <c r="BU41" s="822" t="str">
        <f ca="1" t="shared" si="11"/>
        <v/>
      </c>
      <c r="BV41" s="60"/>
      <c r="BW41" s="823" t="str">
        <f ca="1" t="shared" si="12"/>
        <v/>
      </c>
      <c r="BX41" s="60"/>
      <c r="BY41" s="765"/>
      <c r="BZ41" s="56"/>
      <c r="CA41" s="60"/>
      <c r="CB41" s="60"/>
      <c r="CC41" s="765"/>
      <c r="CD41" s="56"/>
      <c r="CE41" s="765"/>
      <c r="CF41" s="56"/>
      <c r="CG41" s="765"/>
      <c r="CH41" s="768"/>
    </row>
    <row r="42" spans="1:86" ht="15" customHeight="1" thickBot="1" thickTop="1">
      <c r="A42" s="247" t="s">
        <v>38</v>
      </c>
      <c r="B42" s="248"/>
      <c r="C42" s="356"/>
      <c r="D42" s="42" t="str">
        <f>IF(SUM(D11:D41)&gt;0,AVERAGE(D11:D41)," ")</f>
        <v xml:space="preserve"> </v>
      </c>
      <c r="E42" s="34"/>
      <c r="F42" s="73"/>
      <c r="G42" s="74"/>
      <c r="H42" s="3" t="str">
        <f>IF(SUM(H11:H41)&gt;0,AVERAGE(H11:H41)," ")</f>
        <v xml:space="preserve"> </v>
      </c>
      <c r="I42" s="42" t="str">
        <f>IF(SUM(I11:I41)&gt;0,AVERAGE(I11:I41)," ")</f>
        <v xml:space="preserve"> </v>
      </c>
      <c r="J42" s="68" t="str">
        <f>IF(SUM(J11:J41)&gt;0,AVERAGE(J11:J41)," ")</f>
        <v xml:space="preserve"> </v>
      </c>
      <c r="K42" s="41" t="str">
        <f>IF(SUM(K11:K41)&gt;0,AVERAGE(K11:K41)," ")</f>
        <v xml:space="preserve"> </v>
      </c>
      <c r="L42" s="341"/>
      <c r="M42" s="42" t="str">
        <f aca="true" t="shared" si="20" ref="M42:S42">IF(SUM(M11:M41)&gt;0,AVERAGE(M11:M41)," ")</f>
        <v xml:space="preserve"> </v>
      </c>
      <c r="N42" s="42" t="str">
        <f ca="1">IF(SUM(N11:N41)&gt;0,AVERAGE(N11:N41)," ")</f>
        <v xml:space="preserve"> </v>
      </c>
      <c r="O42" s="42" t="str">
        <f t="shared" si="20"/>
        <v xml:space="preserve"> </v>
      </c>
      <c r="P42" s="42" t="str">
        <f ca="1">IF(SUM(P11:P41)&gt;0,AVERAGE(P11:P41)," ")</f>
        <v xml:space="preserve"> </v>
      </c>
      <c r="Q42" s="42" t="str">
        <f t="shared" si="20"/>
        <v xml:space="preserve"> </v>
      </c>
      <c r="R42" s="42" t="str">
        <f t="shared" si="20"/>
        <v xml:space="preserve"> </v>
      </c>
      <c r="S42" s="55" t="str">
        <f t="shared" si="20"/>
        <v xml:space="preserve"> </v>
      </c>
      <c r="T42" s="247" t="s">
        <v>39</v>
      </c>
      <c r="U42" s="41" t="str">
        <f aca="true" t="shared" si="21" ref="U42:AA42">IF(SUM(U11:U41)&gt;0,AVERAGE(U11:U41)," ")</f>
        <v xml:space="preserve"> </v>
      </c>
      <c r="V42" s="42" t="str">
        <f t="shared" si="21"/>
        <v xml:space="preserve"> </v>
      </c>
      <c r="W42" s="55" t="str">
        <f t="shared" si="21"/>
        <v xml:space="preserve"> </v>
      </c>
      <c r="X42" s="42" t="str">
        <f t="shared" si="21"/>
        <v xml:space="preserve"> </v>
      </c>
      <c r="Y42" s="42" t="str">
        <f t="shared" si="21"/>
        <v xml:space="preserve"> </v>
      </c>
      <c r="Z42" s="42" t="str">
        <f t="shared" si="21"/>
        <v xml:space="preserve"> </v>
      </c>
      <c r="AA42" s="42" t="str">
        <f t="shared" si="21"/>
        <v xml:space="preserve"> </v>
      </c>
      <c r="AB42" s="41" t="str">
        <f>IF(SUM(AB11:AB41)&gt;0,AVERAGE(AB11:AB41)," ")</f>
        <v xml:space="preserve"> </v>
      </c>
      <c r="AC42" s="42" t="str">
        <f>IF(SUM(AC11:AC41)&gt;0,AVERAGE(AC11:AC41)," ")</f>
        <v xml:space="preserve"> </v>
      </c>
      <c r="AD42" s="55" t="str">
        <f>IF(SUM(AD11:AD41)&gt;0,AVERAGE(AD11:AD41)," ")</f>
        <v xml:space="preserve"> </v>
      </c>
      <c r="AE42" s="680"/>
      <c r="AF42" s="669" t="str">
        <f>IF(SUM(AF11:AF41)&gt;0,AVERAGE(AF11:AF41)," ")</f>
        <v xml:space="preserve"> </v>
      </c>
      <c r="AG42" s="714" t="str">
        <f>IF(SUM(AG11:AG41)&gt;0,AVERAGE(AG11:AG41)," ")</f>
        <v xml:space="preserve"> </v>
      </c>
      <c r="AH42" s="68"/>
      <c r="AI42" s="876" t="str">
        <f ca="1">IF(SUM(AH11:AH41)&gt;0,GEOMEAN(AH11:AH41),"")</f>
        <v/>
      </c>
      <c r="AJ42" s="839"/>
      <c r="AK42" s="709" t="str">
        <f>IF(SUM(AK11:AK41)&gt;0,AVERAGE(AK11:AK41)," ")</f>
        <v xml:space="preserve"> </v>
      </c>
      <c r="AL42" s="55" t="str">
        <f>IF(SUM(AL11:AL41)&gt;0,AVERAGE(AL11:AL41)," ")</f>
        <v xml:space="preserve"> </v>
      </c>
      <c r="AM42" s="247" t="s">
        <v>82</v>
      </c>
      <c r="AN42" s="669" t="str">
        <f>IF(SUM(AN11:AN41)&gt;0,AVERAGE(AN11:AN41)," ")</f>
        <v xml:space="preserve"> </v>
      </c>
      <c r="AO42" s="77"/>
      <c r="AP42" s="698" t="str">
        <f>IF(SUM(AP11:AP41)&gt;0,AVERAGE(AP11:AP41)," ")</f>
        <v xml:space="preserve"> </v>
      </c>
      <c r="AQ42" s="699"/>
      <c r="AR42" s="667" t="str">
        <f ca="1">IF(SUM(AR11:AR41)&gt;0,AVERAGE(AR11:AR41)," ")</f>
        <v xml:space="preserve"> </v>
      </c>
      <c r="AS42" s="699"/>
      <c r="AT42" s="698" t="str">
        <f>IF(SUM(AT11:AT41)&gt;0,AVERAGE(AT11:AT41)," ")</f>
        <v xml:space="preserve"> </v>
      </c>
      <c r="AU42" s="668"/>
      <c r="AV42" s="667" t="str">
        <f ca="1">IF(SUM(AV11:AV41)&gt;0,AVERAGE(AV11:AV41)," ")</f>
        <v xml:space="preserve"> </v>
      </c>
      <c r="AW42" s="699"/>
      <c r="AX42" s="669" t="str">
        <f>IF(SUM(AX11:AX41)&gt;0,AVERAGE(AX11:AX41)," ")</f>
        <v xml:space="preserve"> </v>
      </c>
      <c r="AY42" s="699"/>
      <c r="AZ42" s="667" t="str">
        <f ca="1">IF(SUM(AZ11:AZ41)&gt;0,AVERAGE(AZ11:AZ41)," ")</f>
        <v xml:space="preserve"> </v>
      </c>
      <c r="BA42" s="77"/>
      <c r="BB42" s="880" t="str">
        <f>IF(SUM(BB11:BB41)&gt;0,AVERAGE(BB11:BB41)," ")</f>
        <v xml:space="preserve"> </v>
      </c>
      <c r="BC42" s="820" t="str">
        <f>IF(SUM(BC11:BC41)&gt;0,AVERAGE(BC11:BC41)," ")</f>
        <v xml:space="preserve"> </v>
      </c>
      <c r="BD42" s="247" t="s">
        <v>39</v>
      </c>
      <c r="BE42" s="41" t="str">
        <f>IF(SUM(BE11:BE41)&gt;0,AVERAGE(BE11:BE41)," ")</f>
        <v xml:space="preserve"> </v>
      </c>
      <c r="BF42" s="55" t="str">
        <f>IF(SUM(BF11:BF41)&gt;0,AVERAGE(BF11:BF41)," ")</f>
        <v xml:space="preserve"> </v>
      </c>
      <c r="BG42" s="76"/>
      <c r="BH42" s="42" t="str">
        <f aca="true" t="shared" si="22" ref="BH42:BP42">IF(SUM(BH11:BH41)&gt;0,AVERAGE(BH11:BH41)," ")</f>
        <v xml:space="preserve"> </v>
      </c>
      <c r="BI42" s="42" t="str">
        <f t="shared" si="22"/>
        <v xml:space="preserve"> </v>
      </c>
      <c r="BJ42" s="42" t="str">
        <f t="shared" si="22"/>
        <v xml:space="preserve"> </v>
      </c>
      <c r="BK42" s="42" t="str">
        <f t="shared" si="22"/>
        <v xml:space="preserve"> </v>
      </c>
      <c r="BL42" s="42" t="str">
        <f t="shared" si="22"/>
        <v xml:space="preserve"> </v>
      </c>
      <c r="BM42" s="42" t="str">
        <f t="shared" si="22"/>
        <v xml:space="preserve"> </v>
      </c>
      <c r="BN42" s="42" t="str">
        <f t="shared" si="22"/>
        <v xml:space="preserve"> </v>
      </c>
      <c r="BO42" s="42" t="str">
        <f t="shared" si="22"/>
        <v xml:space="preserve"> </v>
      </c>
      <c r="BP42" s="55" t="str">
        <f t="shared" si="22"/>
        <v xml:space="preserve"> </v>
      </c>
      <c r="BQ42" s="42" t="str">
        <f>IF(SUM(BQ11:BQ41)&gt;0,AVERAGE(BQ11:BQ41)," ")</f>
        <v xml:space="preserve"> </v>
      </c>
      <c r="BR42" s="55" t="str">
        <f>IF(SUM(BR11:BR41)&gt;0,AVERAGE(BR11:BR41)," ")</f>
        <v xml:space="preserve"> </v>
      </c>
      <c r="BS42" s="762" t="s">
        <v>39</v>
      </c>
      <c r="BT42" s="42" t="str">
        <f>IF(SUM(BT11:BT41)&gt;0,AVERAGE(BT11:BT41)," ")</f>
        <v xml:space="preserve"> </v>
      </c>
      <c r="BU42" s="616" t="str">
        <f ca="1">IF(SUM(BU11:BU41)&gt;0,AVERAGE(BU11:BU41)," ")</f>
        <v xml:space="preserve"> </v>
      </c>
      <c r="BV42" s="3" t="str">
        <f>IF(SUM(BV11:BV41)&gt;0,AVERAGE(BV11:BV41)," ")</f>
        <v xml:space="preserve"> </v>
      </c>
      <c r="BW42" s="616" t="str">
        <f ca="1">IF(SUM(BW11:BW41)&gt;0,AVERAGE(BW11:BW41)," ")</f>
        <v xml:space="preserve"> </v>
      </c>
      <c r="BX42" s="769" t="str">
        <f aca="true" t="shared" si="23" ref="BX42:CH42">IF(SUM(BX11:BX41)&gt;0,AVERAGE(BX11:BX41)," ")</f>
        <v xml:space="preserve"> </v>
      </c>
      <c r="BY42" s="44" t="str">
        <f t="shared" si="23"/>
        <v xml:space="preserve"> </v>
      </c>
      <c r="BZ42" s="42" t="str">
        <f t="shared" si="23"/>
        <v xml:space="preserve"> </v>
      </c>
      <c r="CA42" s="45" t="str">
        <f>IF(SUM(CA11:CA41)&gt;0,AVERAGE(CA11:CA41)," ")</f>
        <v xml:space="preserve"> </v>
      </c>
      <c r="CB42" s="42" t="str">
        <f>IF(SUM(CB11:CB41)&gt;0,AVERAGE(CB11:CB41)," ")</f>
        <v xml:space="preserve"> </v>
      </c>
      <c r="CC42" s="45" t="str">
        <f t="shared" si="23"/>
        <v xml:space="preserve"> </v>
      </c>
      <c r="CD42" s="42" t="str">
        <f t="shared" si="23"/>
        <v xml:space="preserve"> </v>
      </c>
      <c r="CE42" s="44" t="str">
        <f t="shared" si="23"/>
        <v xml:space="preserve"> </v>
      </c>
      <c r="CF42" s="68" t="str">
        <f t="shared" si="23"/>
        <v xml:space="preserve"> </v>
      </c>
      <c r="CG42" s="45" t="str">
        <f t="shared" si="23"/>
        <v xml:space="preserve"> </v>
      </c>
      <c r="CH42" s="770" t="str">
        <f t="shared" si="23"/>
        <v xml:space="preserve"> </v>
      </c>
    </row>
    <row r="43" spans="1:86" ht="15" customHeight="1" thickBot="1" thickTop="1">
      <c r="A43" s="249" t="s">
        <v>40</v>
      </c>
      <c r="B43" s="250"/>
      <c r="C43" s="280"/>
      <c r="D43" s="69" t="str">
        <f>IF(SUM(D11:D41)&gt;0,MAX(D11:D41)," ")</f>
        <v xml:space="preserve"> </v>
      </c>
      <c r="E43" s="70" t="str">
        <f>IF(SUM(E11:E41)&gt;0,MAX(E11:E41)," ")</f>
        <v xml:space="preserve"> </v>
      </c>
      <c r="F43" s="80"/>
      <c r="G43" s="81"/>
      <c r="H43" s="82" t="str">
        <f aca="true" t="shared" si="24" ref="H43:S43">IF(SUM(H11:H41)&gt;0,MAX(H11:H41)," ")</f>
        <v xml:space="preserve"> </v>
      </c>
      <c r="I43" s="69" t="str">
        <f t="shared" si="24"/>
        <v xml:space="preserve"> </v>
      </c>
      <c r="J43" s="70" t="str">
        <f t="shared" si="24"/>
        <v xml:space="preserve"> </v>
      </c>
      <c r="K43" s="53" t="str">
        <f t="shared" si="24"/>
        <v xml:space="preserve"> </v>
      </c>
      <c r="L43" s="342" t="str">
        <f t="shared" si="24"/>
        <v xml:space="preserve"> </v>
      </c>
      <c r="M43" s="69" t="str">
        <f t="shared" si="24"/>
        <v xml:space="preserve"> </v>
      </c>
      <c r="N43" s="83" t="str">
        <f ca="1">IF(SUM(N11:N41)&gt;0,MAX(N11:N41)," ")</f>
        <v xml:space="preserve"> </v>
      </c>
      <c r="O43" s="69" t="str">
        <f t="shared" si="24"/>
        <v xml:space="preserve"> </v>
      </c>
      <c r="P43" s="83" t="str">
        <f ca="1">IF(SUM(P11:P41)&gt;0,MAX(P11:P41)," ")</f>
        <v xml:space="preserve"> </v>
      </c>
      <c r="Q43" s="69" t="str">
        <f t="shared" si="24"/>
        <v xml:space="preserve"> </v>
      </c>
      <c r="R43" s="69" t="str">
        <f t="shared" si="24"/>
        <v xml:space="preserve"> </v>
      </c>
      <c r="S43" s="43" t="str">
        <f t="shared" si="24"/>
        <v xml:space="preserve"> </v>
      </c>
      <c r="T43" s="249" t="s">
        <v>41</v>
      </c>
      <c r="U43" s="53" t="str">
        <f aca="true" t="shared" si="25" ref="U43:AA43">IF(SUM(U11:U41)&gt;0,MAX(U11:U41)," ")</f>
        <v xml:space="preserve"> </v>
      </c>
      <c r="V43" s="69" t="str">
        <f t="shared" si="25"/>
        <v xml:space="preserve"> </v>
      </c>
      <c r="W43" s="43" t="str">
        <f t="shared" si="25"/>
        <v xml:space="preserve"> </v>
      </c>
      <c r="X43" s="69" t="str">
        <f t="shared" si="25"/>
        <v xml:space="preserve"> </v>
      </c>
      <c r="Y43" s="69" t="str">
        <f t="shared" si="25"/>
        <v xml:space="preserve"> </v>
      </c>
      <c r="Z43" s="69" t="str">
        <f t="shared" si="25"/>
        <v xml:space="preserve"> </v>
      </c>
      <c r="AA43" s="69" t="str">
        <f t="shared" si="25"/>
        <v xml:space="preserve"> </v>
      </c>
      <c r="AB43" s="53" t="str">
        <f>IF(SUM(AB11:AB41)&gt;0,MAX(AB11:AB41)," ")</f>
        <v xml:space="preserve"> </v>
      </c>
      <c r="AC43" s="69" t="str">
        <f>IF(SUM(AC11:AC41)&gt;0,MAX(AC11:AC41)," ")</f>
        <v xml:space="preserve"> </v>
      </c>
      <c r="AD43" s="43" t="str">
        <f>IF(SUM(AD11:AD41)&gt;0,MAX(AD11:AD41)," ")</f>
        <v xml:space="preserve"> </v>
      </c>
      <c r="AE43" s="684"/>
      <c r="AF43" s="715" t="str">
        <f>IF(SUM(AF11:AF41)&gt;0,MAX(AF11:AF41)," ")</f>
        <v xml:space="preserve"> </v>
      </c>
      <c r="AG43" s="669" t="str">
        <f>IF(SUM(AG11:AG41)&gt;0,MAX(AG11:AG41)," ")</f>
        <v xml:space="preserve"> </v>
      </c>
      <c r="AH43" s="69" t="str">
        <f ca="1">IF(AI42&lt;&gt;"",MAX(AH11:AH41),"")</f>
        <v/>
      </c>
      <c r="AI43" s="877" t="str">
        <f ca="1">IF(AH43=63200,"TNTC",AH43)</f>
        <v/>
      </c>
      <c r="AJ43" s="342" t="str">
        <f>IF(SUM(AJ11:AJ41)&gt;0,MAX(AJ11:AJ41)," ")</f>
        <v xml:space="preserve"> </v>
      </c>
      <c r="AK43" s="708" t="str">
        <f>IF(SUM(AK11:AK41)&gt;0,MAX(AK11:AK41)," ")</f>
        <v xml:space="preserve"> </v>
      </c>
      <c r="AL43" s="43" t="str">
        <f>IF(SUM(AL11:AL41)&gt;0,MAX(AL11:AL41)," ")</f>
        <v xml:space="preserve"> </v>
      </c>
      <c r="AM43" s="249" t="s">
        <v>83</v>
      </c>
      <c r="AN43" s="53" t="str">
        <f aca="true" t="shared" si="26" ref="AN43:BC43">IF(SUM(AN11:AN41)&gt;0,MAX(AN11:AN41)," ")</f>
        <v xml:space="preserve"> </v>
      </c>
      <c r="AO43" s="84" t="str">
        <f t="shared" si="26"/>
        <v xml:space="preserve"> </v>
      </c>
      <c r="AP43" s="700" t="str">
        <f t="shared" si="26"/>
        <v xml:space="preserve"> </v>
      </c>
      <c r="AQ43" s="669" t="str">
        <f t="shared" si="26"/>
        <v xml:space="preserve"> </v>
      </c>
      <c r="AR43" s="701" t="str">
        <f ca="1" t="shared" si="26"/>
        <v xml:space="preserve"> </v>
      </c>
      <c r="AS43" s="669" t="str">
        <f ca="1" t="shared" si="26"/>
        <v xml:space="preserve"> </v>
      </c>
      <c r="AT43" s="702" t="str">
        <f t="shared" si="26"/>
        <v xml:space="preserve"> </v>
      </c>
      <c r="AU43" s="669" t="str">
        <f t="shared" si="26"/>
        <v xml:space="preserve"> </v>
      </c>
      <c r="AV43" s="701" t="str">
        <f ca="1" t="shared" si="26"/>
        <v xml:space="preserve"> </v>
      </c>
      <c r="AW43" s="703" t="str">
        <f ca="1" t="shared" si="26"/>
        <v xml:space="preserve"> </v>
      </c>
      <c r="AX43" s="702" t="str">
        <f t="shared" si="26"/>
        <v xml:space="preserve"> </v>
      </c>
      <c r="AY43" s="669" t="str">
        <f t="shared" si="26"/>
        <v xml:space="preserve"> </v>
      </c>
      <c r="AZ43" s="701" t="str">
        <f ca="1" t="shared" si="26"/>
        <v xml:space="preserve"> </v>
      </c>
      <c r="BA43" s="669" t="str">
        <f ca="1" t="shared" si="26"/>
        <v xml:space="preserve"> </v>
      </c>
      <c r="BB43" s="881" t="str">
        <f t="shared" si="26"/>
        <v xml:space="preserve"> </v>
      </c>
      <c r="BC43" s="824" t="str">
        <f t="shared" si="26"/>
        <v xml:space="preserve"> </v>
      </c>
      <c r="BD43" s="249" t="s">
        <v>41</v>
      </c>
      <c r="BE43" s="53" t="str">
        <f>IF(SUM(BE11:BE41)&gt;0,MAX(BE11:BE41)," ")</f>
        <v xml:space="preserve"> </v>
      </c>
      <c r="BF43" s="43" t="str">
        <f aca="true" t="shared" si="27" ref="BF43:BP43">IF(SUM(BF11:BF41)&gt;0,MAX(BF11:BF41)," ")</f>
        <v xml:space="preserve"> </v>
      </c>
      <c r="BG43" s="53" t="str">
        <f t="shared" si="27"/>
        <v xml:space="preserve"> </v>
      </c>
      <c r="BH43" s="69" t="str">
        <f t="shared" si="27"/>
        <v xml:space="preserve"> </v>
      </c>
      <c r="BI43" s="69" t="str">
        <f t="shared" si="27"/>
        <v xml:space="preserve"> </v>
      </c>
      <c r="BJ43" s="69" t="str">
        <f t="shared" si="27"/>
        <v xml:space="preserve"> </v>
      </c>
      <c r="BK43" s="69" t="str">
        <f t="shared" si="27"/>
        <v xml:space="preserve"> </v>
      </c>
      <c r="BL43" s="69" t="str">
        <f t="shared" si="27"/>
        <v xml:space="preserve"> </v>
      </c>
      <c r="BM43" s="69" t="str">
        <f t="shared" si="27"/>
        <v xml:space="preserve"> </v>
      </c>
      <c r="BN43" s="69" t="str">
        <f t="shared" si="27"/>
        <v xml:space="preserve"> </v>
      </c>
      <c r="BO43" s="69" t="str">
        <f t="shared" si="27"/>
        <v xml:space="preserve"> </v>
      </c>
      <c r="BP43" s="43" t="str">
        <f t="shared" si="27"/>
        <v xml:space="preserve"> </v>
      </c>
      <c r="BQ43" s="69" t="str">
        <f>IF(SUM(BQ11:BQ41)&gt;0,MAX(BQ11:BQ41)," ")</f>
        <v xml:space="preserve"> </v>
      </c>
      <c r="BR43" s="43" t="str">
        <f>IF(SUM(BR11:BR41)&gt;0,MAX(BR11:BR41)," ")</f>
        <v xml:space="preserve"> </v>
      </c>
      <c r="BS43" s="273" t="s">
        <v>41</v>
      </c>
      <c r="BT43" s="69" t="str">
        <f>IF(SUM(BT11:BT41)&gt;0,MAX(BT11:BT41)," ")</f>
        <v xml:space="preserve"> </v>
      </c>
      <c r="BU43" s="43" t="str">
        <f ca="1">IF(SUM(BU11:BU41)&gt;0,MAX(BU11:BU41)," ")</f>
        <v xml:space="preserve"> </v>
      </c>
      <c r="BV43" s="82" t="str">
        <f>IF(SUM(BV11:BV41)&gt;0,MAX(BV11:BV41)," ")</f>
        <v xml:space="preserve"> </v>
      </c>
      <c r="BW43" s="43" t="str">
        <f ca="1">IF(SUM(BW11:BW41)&gt;0,MAX(BW11:BW41)," ")</f>
        <v xml:space="preserve"> </v>
      </c>
      <c r="BX43" s="572" t="str">
        <f aca="true" t="shared" si="28" ref="BX43:CH43">IF(SUM(BX11:BX41)&gt;0,MAX(BX11:BX41)," ")</f>
        <v xml:space="preserve"> </v>
      </c>
      <c r="BY43" s="771" t="str">
        <f t="shared" si="28"/>
        <v xml:space="preserve"> </v>
      </c>
      <c r="BZ43" s="83" t="str">
        <f t="shared" si="28"/>
        <v xml:space="preserve"> </v>
      </c>
      <c r="CA43" s="772" t="str">
        <f>IF(SUM(CA11:CA41)&gt;0,MAX(CA11:CA41)," ")</f>
        <v xml:space="preserve"> </v>
      </c>
      <c r="CB43" s="83" t="str">
        <f>IF(SUM(CB11:CB41)&gt;0,MAX(CB11:CB41)," ")</f>
        <v xml:space="preserve"> </v>
      </c>
      <c r="CC43" s="772" t="str">
        <f t="shared" si="28"/>
        <v xml:space="preserve"> </v>
      </c>
      <c r="CD43" s="83" t="str">
        <f t="shared" si="28"/>
        <v xml:space="preserve"> </v>
      </c>
      <c r="CE43" s="771" t="str">
        <f t="shared" si="28"/>
        <v xml:space="preserve"> </v>
      </c>
      <c r="CF43" s="85" t="str">
        <f t="shared" si="28"/>
        <v xml:space="preserve"> </v>
      </c>
      <c r="CG43" s="772" t="str">
        <f t="shared" si="28"/>
        <v xml:space="preserve"> </v>
      </c>
      <c r="CH43" s="773" t="str">
        <f t="shared" si="28"/>
        <v xml:space="preserve"> </v>
      </c>
    </row>
    <row r="44" spans="1:86" ht="15" customHeight="1" thickBot="1" thickTop="1">
      <c r="A44" s="249" t="s">
        <v>42</v>
      </c>
      <c r="B44" s="250"/>
      <c r="C44" s="280"/>
      <c r="D44" s="69" t="str">
        <f>IF(SUM(D11:D41)&gt;0,MIN(D11:D41),"")</f>
        <v/>
      </c>
      <c r="E44" s="47"/>
      <c r="F44" s="80"/>
      <c r="G44" s="81"/>
      <c r="H44" s="54" t="str">
        <f>IF(SUM(H11:H41)&gt;0,MIN(H11:H41),"")</f>
        <v/>
      </c>
      <c r="I44" s="69" t="str">
        <f aca="true" t="shared" si="29" ref="I44:S44">IF(SUM(I11:I41)&gt;0,MIN(I11:I41),"")</f>
        <v/>
      </c>
      <c r="J44" s="82" t="str">
        <f t="shared" si="29"/>
        <v/>
      </c>
      <c r="K44" s="53" t="str">
        <f t="shared" si="29"/>
        <v/>
      </c>
      <c r="L44" s="342" t="str">
        <f t="shared" si="29"/>
        <v/>
      </c>
      <c r="M44" s="69" t="str">
        <f t="shared" si="29"/>
        <v/>
      </c>
      <c r="N44" s="69" t="str">
        <f ca="1" t="shared" si="29"/>
        <v/>
      </c>
      <c r="O44" s="69" t="str">
        <f t="shared" si="29"/>
        <v/>
      </c>
      <c r="P44" s="69" t="str">
        <f ca="1" t="shared" si="29"/>
        <v/>
      </c>
      <c r="Q44" s="69" t="str">
        <f t="shared" si="29"/>
        <v/>
      </c>
      <c r="R44" s="69" t="str">
        <f t="shared" si="29"/>
        <v/>
      </c>
      <c r="S44" s="43" t="str">
        <f t="shared" si="29"/>
        <v/>
      </c>
      <c r="T44" s="249" t="s">
        <v>43</v>
      </c>
      <c r="U44" s="53" t="str">
        <f aca="true" t="shared" si="30" ref="U44:AA44">IF(SUM(U11:U41)&gt;0,MIN(U11:U41),"")</f>
        <v/>
      </c>
      <c r="V44" s="69" t="str">
        <f t="shared" si="30"/>
        <v/>
      </c>
      <c r="W44" s="43" t="str">
        <f t="shared" si="30"/>
        <v/>
      </c>
      <c r="X44" s="69" t="str">
        <f t="shared" si="30"/>
        <v/>
      </c>
      <c r="Y44" s="69" t="str">
        <f t="shared" si="30"/>
        <v/>
      </c>
      <c r="Z44" s="69" t="str">
        <f t="shared" si="30"/>
        <v/>
      </c>
      <c r="AA44" s="69" t="str">
        <f t="shared" si="30"/>
        <v/>
      </c>
      <c r="AB44" s="53" t="str">
        <f>IF(SUM(AB11:AB41)&gt;0,MIN(AB11:AB41),"")</f>
        <v/>
      </c>
      <c r="AC44" s="69" t="str">
        <f>IF(SUM(AC11:AC41)&gt;0,MIN(AC11:AC41),"")</f>
        <v/>
      </c>
      <c r="AD44" s="43" t="str">
        <f>IF(SUM(AD11:AD41)&gt;0,MIN(AD11:AD41),"")</f>
        <v/>
      </c>
      <c r="AE44" s="684"/>
      <c r="AF44" s="716" t="str">
        <f>IF(SUM(AF11:AF41)&gt;0,MIN(AF11:AF41),"")</f>
        <v/>
      </c>
      <c r="AG44" s="717" t="str">
        <f>IF(SUM(AG11:AG41)&gt;0,MIN(AG11:AG41),"")</f>
        <v/>
      </c>
      <c r="AH44" s="70"/>
      <c r="AI44" s="708" t="str">
        <f>IF(SUM(AI11:AI41)&gt;0,MIN(AI11:AI41),"")</f>
        <v/>
      </c>
      <c r="AJ44" s="672" t="str">
        <f>IF(SUM(AJ11:AJ41)&gt;0,MIN(AJ11:AJ41),"")</f>
        <v/>
      </c>
      <c r="AK44" s="669" t="str">
        <f>IF(SUM(AK11:AK41)&gt;0,MIN(AK11:AK41),"")</f>
        <v/>
      </c>
      <c r="AL44" s="671" t="str">
        <f>IF(SUM(AL11:AL41)&gt;0,MIN(AL11:AL41),"")</f>
        <v/>
      </c>
      <c r="AM44" s="249" t="s">
        <v>84</v>
      </c>
      <c r="AN44" s="684" t="str">
        <f aca="true" t="shared" si="31" ref="AN44:BC44">IF(SUM(AN11:AN41)&gt;0,MIN(AN11:AN41),"")</f>
        <v/>
      </c>
      <c r="AO44" s="711" t="str">
        <f t="shared" si="31"/>
        <v/>
      </c>
      <c r="AP44" s="679" t="str">
        <f t="shared" si="31"/>
        <v/>
      </c>
      <c r="AQ44" s="704" t="str">
        <f t="shared" si="31"/>
        <v/>
      </c>
      <c r="AR44" s="705" t="str">
        <f ca="1" t="shared" si="31"/>
        <v/>
      </c>
      <c r="AS44" s="706" t="str">
        <f ca="1" t="shared" si="31"/>
        <v/>
      </c>
      <c r="AT44" s="679" t="str">
        <f t="shared" si="31"/>
        <v/>
      </c>
      <c r="AU44" s="704" t="str">
        <f t="shared" si="31"/>
        <v/>
      </c>
      <c r="AV44" s="705" t="str">
        <f ca="1" t="shared" si="31"/>
        <v/>
      </c>
      <c r="AW44" s="706" t="str">
        <f ca="1" t="shared" si="31"/>
        <v/>
      </c>
      <c r="AX44" s="679" t="str">
        <f t="shared" si="31"/>
        <v/>
      </c>
      <c r="AY44" s="707" t="str">
        <f t="shared" si="31"/>
        <v/>
      </c>
      <c r="AZ44" s="708" t="str">
        <f ca="1" t="shared" si="31"/>
        <v/>
      </c>
      <c r="BA44" s="706" t="str">
        <f ca="1" t="shared" si="31"/>
        <v/>
      </c>
      <c r="BB44" s="882" t="str">
        <f t="shared" si="31"/>
        <v/>
      </c>
      <c r="BC44" s="823" t="str">
        <f t="shared" si="31"/>
        <v/>
      </c>
      <c r="BD44" s="249" t="s">
        <v>43</v>
      </c>
      <c r="BE44" s="684" t="str">
        <f aca="true" t="shared" si="32" ref="BE44:BP44">IF(SUM(BE11:BE41)&gt;0,MIN(BE11:BE41),"")</f>
        <v/>
      </c>
      <c r="BF44" s="711" t="str">
        <f t="shared" si="32"/>
        <v/>
      </c>
      <c r="BG44" s="53" t="str">
        <f t="shared" si="32"/>
        <v/>
      </c>
      <c r="BH44" s="710" t="str">
        <f t="shared" si="32"/>
        <v/>
      </c>
      <c r="BI44" s="710" t="str">
        <f t="shared" si="32"/>
        <v/>
      </c>
      <c r="BJ44" s="710" t="str">
        <f t="shared" si="32"/>
        <v/>
      </c>
      <c r="BK44" s="710" t="str">
        <f t="shared" si="32"/>
        <v/>
      </c>
      <c r="BL44" s="710" t="str">
        <f t="shared" si="32"/>
        <v/>
      </c>
      <c r="BM44" s="710" t="str">
        <f t="shared" si="32"/>
        <v/>
      </c>
      <c r="BN44" s="710" t="str">
        <f t="shared" si="32"/>
        <v/>
      </c>
      <c r="BO44" s="710" t="str">
        <f t="shared" si="32"/>
        <v/>
      </c>
      <c r="BP44" s="711" t="str">
        <f t="shared" si="32"/>
        <v/>
      </c>
      <c r="BQ44" s="69" t="str">
        <f>IF(SUM(BQ11:BQ41)&gt;0,MIN(BQ11:BQ41),"")</f>
        <v/>
      </c>
      <c r="BR44" s="43" t="str">
        <f>IF(SUM(BR11:BR41)&gt;0,MIN(BR11:BR41),"")</f>
        <v/>
      </c>
      <c r="BS44" s="273" t="s">
        <v>43</v>
      </c>
      <c r="BT44" s="63" t="str">
        <f>IF(SUM(BT11:BT41)&gt;0,MIN(BT11:BT41),"")</f>
        <v/>
      </c>
      <c r="BU44" s="66" t="str">
        <f ca="1">IF(SUM(BU11:BU41)&gt;0,MIN(BU11:BU41),"")</f>
        <v/>
      </c>
      <c r="BV44" s="678" t="str">
        <f>IF(SUM(BV11:BV41)&gt;0,MIN(BV11:BV41),"")</f>
        <v/>
      </c>
      <c r="BW44" s="66" t="str">
        <f ca="1">IF(SUM(BW11:BW41)&gt;0,MIN(BW11:BW41),"")</f>
        <v/>
      </c>
      <c r="BX44" s="775" t="str">
        <f aca="true" t="shared" si="33" ref="BX44:CH44">IF(SUM(BX11:BX41)&gt;0,MIN(BX11:BX41),"")</f>
        <v/>
      </c>
      <c r="BY44" s="705" t="str">
        <f t="shared" si="33"/>
        <v/>
      </c>
      <c r="BZ44" s="708" t="str">
        <f t="shared" si="33"/>
        <v/>
      </c>
      <c r="CA44" s="705" t="str">
        <f>IF(SUM(CA11:CA41)&gt;0,MIN(CA11:CA41),"")</f>
        <v/>
      </c>
      <c r="CB44" s="708" t="str">
        <f>IF(SUM(CB11:CB41)&gt;0,MIN(CB11:CB41),"")</f>
        <v/>
      </c>
      <c r="CC44" s="705" t="str">
        <f t="shared" si="33"/>
        <v/>
      </c>
      <c r="CD44" s="708" t="str">
        <f t="shared" si="33"/>
        <v/>
      </c>
      <c r="CE44" s="705" t="str">
        <f t="shared" si="33"/>
        <v/>
      </c>
      <c r="CF44" s="705" t="str">
        <f t="shared" si="33"/>
        <v/>
      </c>
      <c r="CG44" s="708" t="str">
        <f t="shared" si="33"/>
        <v/>
      </c>
      <c r="CH44" s="776" t="str">
        <f t="shared" si="33"/>
        <v/>
      </c>
    </row>
    <row r="45" spans="1:86" ht="14.45" customHeight="1" thickBot="1" thickTop="1">
      <c r="A45" s="590"/>
      <c r="B45" s="586"/>
      <c r="C45" s="586"/>
      <c r="D45" s="586"/>
      <c r="E45" s="587"/>
      <c r="F45" s="588"/>
      <c r="G45" s="589"/>
      <c r="H45" s="590"/>
      <c r="I45" s="586"/>
      <c r="J45" s="591"/>
      <c r="K45" s="586"/>
      <c r="L45" s="592"/>
      <c r="M45" s="586"/>
      <c r="N45" s="586"/>
      <c r="O45" s="586"/>
      <c r="P45" s="586"/>
      <c r="Q45" s="586"/>
      <c r="R45" s="586"/>
      <c r="S45" s="591"/>
      <c r="T45" s="938" t="s">
        <v>154</v>
      </c>
      <c r="U45" s="939"/>
      <c r="V45" s="940"/>
      <c r="W45" s="591"/>
      <c r="X45" s="590"/>
      <c r="Y45" s="593"/>
      <c r="Z45" s="586"/>
      <c r="AA45" s="593"/>
      <c r="AB45" s="590"/>
      <c r="AC45" s="586"/>
      <c r="AD45" s="591"/>
      <c r="AE45" s="586"/>
      <c r="AF45" s="586"/>
      <c r="AG45" s="606"/>
      <c r="AH45" s="586"/>
      <c r="AI45" s="879" t="str">
        <f ca="1">'E.coli Standalone Calculation'!P38</f>
        <v/>
      </c>
      <c r="AJ45" s="592"/>
      <c r="AK45" s="579"/>
      <c r="AL45" s="591"/>
      <c r="AM45" s="611"/>
      <c r="AN45" s="586"/>
      <c r="AO45" s="591"/>
      <c r="AP45" s="586"/>
      <c r="AQ45" s="592"/>
      <c r="AR45" s="586"/>
      <c r="AS45" s="591"/>
      <c r="AT45" s="586"/>
      <c r="AU45" s="592"/>
      <c r="AV45" s="586"/>
      <c r="AW45" s="586"/>
      <c r="AX45" s="590"/>
      <c r="AY45" s="592"/>
      <c r="AZ45" s="586"/>
      <c r="BA45" s="586"/>
      <c r="BB45" s="590"/>
      <c r="BC45" s="591"/>
      <c r="BD45" s="602"/>
      <c r="BE45" s="603"/>
      <c r="BF45" s="591"/>
      <c r="BG45" s="586"/>
      <c r="BH45" s="592"/>
      <c r="BI45" s="586"/>
      <c r="BJ45" s="586"/>
      <c r="BK45" s="586"/>
      <c r="BL45" s="586"/>
      <c r="BM45" s="586"/>
      <c r="BN45" s="586"/>
      <c r="BO45" s="586"/>
      <c r="BP45" s="591"/>
      <c r="BQ45" s="603"/>
      <c r="BR45" s="591"/>
      <c r="BS45" s="777"/>
      <c r="BT45" s="603"/>
      <c r="BU45" s="579"/>
      <c r="BV45" s="579"/>
      <c r="BW45" s="579"/>
      <c r="BX45" s="778"/>
      <c r="BY45" s="778"/>
      <c r="BZ45" s="778"/>
      <c r="CA45" s="778"/>
      <c r="CB45" s="778"/>
      <c r="CC45" s="778"/>
      <c r="CD45" s="778"/>
      <c r="CE45" s="778"/>
      <c r="CF45" s="778"/>
      <c r="CG45" s="778"/>
      <c r="CH45" s="779"/>
    </row>
    <row r="46" spans="1:86" ht="14.45" customHeight="1" thickBot="1" thickTop="1">
      <c r="A46" s="601"/>
      <c r="B46" s="594"/>
      <c r="C46" s="594"/>
      <c r="D46" s="594"/>
      <c r="E46" s="595"/>
      <c r="F46" s="596"/>
      <c r="G46" s="595"/>
      <c r="H46" s="594"/>
      <c r="I46" s="594"/>
      <c r="J46" s="597"/>
      <c r="K46" s="594"/>
      <c r="L46" s="598"/>
      <c r="M46" s="594"/>
      <c r="N46" s="594"/>
      <c r="O46" s="594"/>
      <c r="P46" s="594"/>
      <c r="Q46" s="594"/>
      <c r="R46" s="594"/>
      <c r="S46" s="597"/>
      <c r="T46" s="941" t="s">
        <v>178</v>
      </c>
      <c r="U46" s="942"/>
      <c r="V46" s="943"/>
      <c r="W46" s="597"/>
      <c r="X46" s="599"/>
      <c r="Y46" s="600"/>
      <c r="Z46" s="594"/>
      <c r="AA46" s="600"/>
      <c r="AB46" s="599"/>
      <c r="AC46" s="594"/>
      <c r="AD46" s="597"/>
      <c r="AE46" s="594"/>
      <c r="AF46" s="594"/>
      <c r="AG46" s="607"/>
      <c r="AH46" s="597"/>
      <c r="AI46" s="874" t="str">
        <f ca="1">'E.coli Standalone Calculation'!P41</f>
        <v/>
      </c>
      <c r="AJ46" s="608"/>
      <c r="AK46" s="579"/>
      <c r="AL46" s="597"/>
      <c r="AM46" s="612"/>
      <c r="AN46" s="594"/>
      <c r="AO46" s="597"/>
      <c r="AP46" s="594"/>
      <c r="AQ46" s="598"/>
      <c r="AR46" s="594"/>
      <c r="AS46" s="594"/>
      <c r="AT46" s="599"/>
      <c r="AU46" s="598"/>
      <c r="AV46" s="594"/>
      <c r="AW46" s="597"/>
      <c r="AX46" s="594"/>
      <c r="AY46" s="598"/>
      <c r="AZ46" s="594"/>
      <c r="BA46" s="594"/>
      <c r="BB46" s="599"/>
      <c r="BC46" s="597"/>
      <c r="BD46" s="605"/>
      <c r="BE46" s="579"/>
      <c r="BF46" s="604"/>
      <c r="BG46" s="594"/>
      <c r="BH46" s="598"/>
      <c r="BI46" s="594"/>
      <c r="BJ46" s="594"/>
      <c r="BK46" s="594"/>
      <c r="BL46" s="594"/>
      <c r="BM46" s="594"/>
      <c r="BN46" s="594"/>
      <c r="BO46" s="594"/>
      <c r="BP46" s="579"/>
      <c r="BQ46" s="599"/>
      <c r="BR46" s="597"/>
      <c r="BS46" s="785"/>
      <c r="BT46" s="786"/>
      <c r="BU46" s="780"/>
      <c r="BV46" s="780"/>
      <c r="BW46" s="780"/>
      <c r="BX46" s="780"/>
      <c r="BY46" s="780"/>
      <c r="BZ46" s="780"/>
      <c r="CA46" s="780"/>
      <c r="CB46" s="780"/>
      <c r="CC46" s="780"/>
      <c r="CD46" s="780"/>
      <c r="CE46" s="780"/>
      <c r="CF46" s="780"/>
      <c r="CG46" s="780"/>
      <c r="CH46" s="781"/>
    </row>
    <row r="47" spans="1:86" ht="15" customHeight="1" thickBot="1">
      <c r="A47" s="477" t="s">
        <v>44</v>
      </c>
      <c r="B47" s="255"/>
      <c r="C47" s="254"/>
      <c r="D47" s="125"/>
      <c r="E47" s="85">
        <f>COUNT(E11:E41)</f>
        <v>0</v>
      </c>
      <c r="F47" s="478">
        <f>COUNTA(F11:F41)</f>
        <v>0</v>
      </c>
      <c r="G47" s="307">
        <f>COUNTA(G11:G41)</f>
        <v>0</v>
      </c>
      <c r="H47" s="479">
        <f>COUNT(H11:H41)</f>
        <v>0</v>
      </c>
      <c r="I47" s="83">
        <f aca="true" t="shared" si="34" ref="I47:BA47">COUNT(I11:I41)</f>
        <v>0</v>
      </c>
      <c r="J47" s="84">
        <f t="shared" si="34"/>
        <v>0</v>
      </c>
      <c r="K47" s="479">
        <f t="shared" si="34"/>
        <v>0</v>
      </c>
      <c r="L47" s="83">
        <f t="shared" si="34"/>
        <v>0</v>
      </c>
      <c r="M47" s="83">
        <f t="shared" si="34"/>
        <v>0</v>
      </c>
      <c r="N47" s="83">
        <f ca="1" t="shared" si="34"/>
        <v>0</v>
      </c>
      <c r="O47" s="83">
        <f t="shared" si="34"/>
        <v>0</v>
      </c>
      <c r="P47" s="83">
        <f ca="1" t="shared" si="34"/>
        <v>0</v>
      </c>
      <c r="Q47" s="83">
        <f t="shared" si="34"/>
        <v>0</v>
      </c>
      <c r="R47" s="83">
        <f t="shared" si="34"/>
        <v>0</v>
      </c>
      <c r="S47" s="84">
        <f t="shared" si="34"/>
        <v>0</v>
      </c>
      <c r="T47" s="251" t="s">
        <v>77</v>
      </c>
      <c r="U47" s="63">
        <f aca="true" t="shared" si="35" ref="U47:AA47">COUNT(U11:U41)</f>
        <v>0</v>
      </c>
      <c r="V47" s="65">
        <f t="shared" si="35"/>
        <v>0</v>
      </c>
      <c r="W47" s="66">
        <f t="shared" si="35"/>
        <v>0</v>
      </c>
      <c r="X47" s="65">
        <f t="shared" si="35"/>
        <v>0</v>
      </c>
      <c r="Y47" s="65">
        <f t="shared" si="35"/>
        <v>0</v>
      </c>
      <c r="Z47" s="65">
        <f t="shared" si="35"/>
        <v>0</v>
      </c>
      <c r="AA47" s="65">
        <f t="shared" si="35"/>
        <v>0</v>
      </c>
      <c r="AB47" s="63">
        <f>COUNT(AB11:AB41)</f>
        <v>0</v>
      </c>
      <c r="AC47" s="65">
        <f>COUNT(AC11:AC41)</f>
        <v>0</v>
      </c>
      <c r="AD47" s="66">
        <f>COUNT(AD11:AD41)</f>
        <v>0</v>
      </c>
      <c r="AE47" s="691"/>
      <c r="AF47" s="678">
        <f aca="true" t="shared" si="36" ref="AF47:AL47">COUNT(AF11:AF41)</f>
        <v>0</v>
      </c>
      <c r="AG47" s="65">
        <f t="shared" si="36"/>
        <v>0</v>
      </c>
      <c r="AH47" s="71"/>
      <c r="AI47" s="65">
        <f ca="1">COUNT(AH11:AH41)</f>
        <v>0</v>
      </c>
      <c r="AJ47" s="65">
        <f t="shared" si="36"/>
        <v>0</v>
      </c>
      <c r="AK47" s="65">
        <f t="shared" si="36"/>
        <v>0</v>
      </c>
      <c r="AL47" s="66">
        <f t="shared" si="36"/>
        <v>0</v>
      </c>
      <c r="AM47" s="275" t="s">
        <v>77</v>
      </c>
      <c r="AN47" s="63">
        <f t="shared" si="34"/>
        <v>0</v>
      </c>
      <c r="AO47" s="118">
        <f t="shared" si="34"/>
        <v>0</v>
      </c>
      <c r="AP47" s="63">
        <f t="shared" si="34"/>
        <v>0</v>
      </c>
      <c r="AQ47" s="72">
        <f t="shared" si="34"/>
        <v>0</v>
      </c>
      <c r="AR47" s="72">
        <f ca="1" t="shared" si="34"/>
        <v>0</v>
      </c>
      <c r="AS47" s="118">
        <f ca="1" t="shared" si="34"/>
        <v>0</v>
      </c>
      <c r="AT47" s="63">
        <f t="shared" si="34"/>
        <v>0</v>
      </c>
      <c r="AU47" s="72">
        <f t="shared" si="34"/>
        <v>0</v>
      </c>
      <c r="AV47" s="72">
        <f ca="1" t="shared" si="34"/>
        <v>0</v>
      </c>
      <c r="AW47" s="118">
        <f ca="1" t="shared" si="34"/>
        <v>0</v>
      </c>
      <c r="AX47" s="63">
        <f t="shared" si="34"/>
        <v>0</v>
      </c>
      <c r="AY47" s="72">
        <f t="shared" si="34"/>
        <v>0</v>
      </c>
      <c r="AZ47" s="72">
        <f ca="1" t="shared" si="34"/>
        <v>0</v>
      </c>
      <c r="BA47" s="118">
        <f ca="1" t="shared" si="34"/>
        <v>0</v>
      </c>
      <c r="BB47" s="128">
        <f>COUNT(BB11:BB41)</f>
        <v>0</v>
      </c>
      <c r="BC47" s="129">
        <f>COUNT(BC11:BC41)</f>
        <v>0</v>
      </c>
      <c r="BD47" s="275" t="s">
        <v>77</v>
      </c>
      <c r="BE47" s="64">
        <f>COUNT(BE11:BE41)</f>
        <v>0</v>
      </c>
      <c r="BF47" s="66">
        <f aca="true" t="shared" si="37" ref="BF47:BP47">COUNT(BF11:BF41)</f>
        <v>0</v>
      </c>
      <c r="BG47" s="63">
        <f t="shared" si="37"/>
        <v>0</v>
      </c>
      <c r="BH47" s="65">
        <f t="shared" si="37"/>
        <v>0</v>
      </c>
      <c r="BI47" s="65">
        <f t="shared" si="37"/>
        <v>0</v>
      </c>
      <c r="BJ47" s="65">
        <f t="shared" si="37"/>
        <v>0</v>
      </c>
      <c r="BK47" s="65">
        <f t="shared" si="37"/>
        <v>0</v>
      </c>
      <c r="BL47" s="65">
        <f t="shared" si="37"/>
        <v>0</v>
      </c>
      <c r="BM47" s="65">
        <f t="shared" si="37"/>
        <v>0</v>
      </c>
      <c r="BN47" s="65">
        <f t="shared" si="37"/>
        <v>0</v>
      </c>
      <c r="BO47" s="65">
        <f t="shared" si="37"/>
        <v>0</v>
      </c>
      <c r="BP47" s="66">
        <f t="shared" si="37"/>
        <v>0</v>
      </c>
      <c r="BQ47" s="65">
        <f>COUNT(BQ11:BQ41)</f>
        <v>0</v>
      </c>
      <c r="BR47" s="66">
        <f>COUNT(BR11:BR41)</f>
        <v>0</v>
      </c>
      <c r="BS47" s="813" t="s">
        <v>77</v>
      </c>
      <c r="BT47" s="782">
        <f>COUNT(BT11:BT41)</f>
        <v>0</v>
      </c>
      <c r="BU47" s="72">
        <f ca="1">COUNT(BU11:BU41)</f>
        <v>0</v>
      </c>
      <c r="BV47" s="72">
        <f>COUNT(BV11:BV41)</f>
        <v>0</v>
      </c>
      <c r="BW47" s="814">
        <f ca="1">COUNT(BW11:BW41)</f>
        <v>0</v>
      </c>
      <c r="BX47" s="811">
        <f aca="true" t="shared" si="38" ref="BX47:CH47">COUNT(BX11:BX41)</f>
        <v>0</v>
      </c>
      <c r="BY47" s="72">
        <f t="shared" si="38"/>
        <v>0</v>
      </c>
      <c r="BZ47" s="72">
        <f t="shared" si="38"/>
        <v>0</v>
      </c>
      <c r="CA47" s="72">
        <f>COUNT(CA11:CA41)</f>
        <v>0</v>
      </c>
      <c r="CB47" s="72">
        <f>COUNT(CB11:CB41)</f>
        <v>0</v>
      </c>
      <c r="CC47" s="72">
        <f t="shared" si="38"/>
        <v>0</v>
      </c>
      <c r="CD47" s="72">
        <f t="shared" si="38"/>
        <v>0</v>
      </c>
      <c r="CE47" s="72">
        <f t="shared" si="38"/>
        <v>0</v>
      </c>
      <c r="CF47" s="72">
        <f t="shared" si="38"/>
        <v>0</v>
      </c>
      <c r="CG47" s="72">
        <f t="shared" si="38"/>
        <v>0</v>
      </c>
      <c r="CH47" s="118">
        <f t="shared" si="38"/>
        <v>0</v>
      </c>
    </row>
    <row r="48" spans="1:71" ht="13.5" customHeight="1" thickBot="1">
      <c r="A48" s="990" t="s">
        <v>128</v>
      </c>
      <c r="B48" s="991"/>
      <c r="C48" s="991"/>
      <c r="D48" s="991"/>
      <c r="E48" s="991"/>
      <c r="F48" s="991"/>
      <c r="G48" s="991"/>
      <c r="H48" s="991"/>
      <c r="I48" s="991"/>
      <c r="J48" s="991"/>
      <c r="K48" s="489" t="s">
        <v>195</v>
      </c>
      <c r="L48" s="236"/>
      <c r="M48" s="236"/>
      <c r="N48" s="236"/>
      <c r="O48" s="236"/>
      <c r="P48" s="490"/>
      <c r="Q48" s="491" t="s">
        <v>129</v>
      </c>
      <c r="R48" s="236"/>
      <c r="S48" s="264"/>
      <c r="T48" s="346" t="s">
        <v>45</v>
      </c>
      <c r="U48" s="236"/>
      <c r="V48" s="236"/>
      <c r="W48" s="236"/>
      <c r="X48" s="236"/>
      <c r="Y48" s="236"/>
      <c r="Z48" s="236"/>
      <c r="AA48" s="236"/>
      <c r="AB48" s="236"/>
      <c r="AC48" s="236"/>
      <c r="AD48" s="236"/>
      <c r="AE48" s="236"/>
      <c r="AF48" s="236"/>
      <c r="AG48" s="236"/>
      <c r="AH48" s="236"/>
      <c r="AI48" s="236"/>
      <c r="AJ48" s="236"/>
      <c r="AK48" s="236"/>
      <c r="AL48" s="264"/>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29"/>
      <c r="BR48" s="229"/>
      <c r="BS48" s="229"/>
    </row>
    <row r="49" spans="1:71" ht="12.75">
      <c r="A49" s="992"/>
      <c r="B49" s="993"/>
      <c r="C49" s="993"/>
      <c r="D49" s="993"/>
      <c r="E49" s="993"/>
      <c r="F49" s="993"/>
      <c r="G49" s="993"/>
      <c r="H49" s="993"/>
      <c r="I49" s="993"/>
      <c r="J49" s="993"/>
      <c r="K49" s="916"/>
      <c r="L49" s="917"/>
      <c r="M49" s="917"/>
      <c r="N49" s="917"/>
      <c r="O49" s="917"/>
      <c r="P49" s="1004"/>
      <c r="Q49" s="1000"/>
      <c r="R49" s="1001"/>
      <c r="S49" s="1002"/>
      <c r="T49" s="1006"/>
      <c r="U49" s="1007"/>
      <c r="V49" s="1007"/>
      <c r="W49" s="1007"/>
      <c r="X49" s="1007"/>
      <c r="Y49" s="1007"/>
      <c r="Z49" s="1007"/>
      <c r="AA49" s="1007"/>
      <c r="AB49" s="1007"/>
      <c r="AC49" s="1007"/>
      <c r="AD49" s="1007"/>
      <c r="AE49" s="1007"/>
      <c r="AF49" s="1007"/>
      <c r="AG49" s="1007"/>
      <c r="AH49" s="1007"/>
      <c r="AI49" s="1007"/>
      <c r="AJ49" s="1007"/>
      <c r="AK49" s="1007"/>
      <c r="AL49" s="1008"/>
      <c r="AM49" s="229"/>
      <c r="AN49" s="90" t="s">
        <v>46</v>
      </c>
      <c r="AO49" s="91"/>
      <c r="AP49" s="91"/>
      <c r="AQ49" s="91"/>
      <c r="AR49" s="91"/>
      <c r="AS49" s="91"/>
      <c r="AT49" s="91"/>
      <c r="AU49" s="91"/>
      <c r="AV49" s="91"/>
      <c r="AW49" s="91"/>
      <c r="AX49" s="92"/>
      <c r="AY49" s="349" t="s">
        <v>47</v>
      </c>
      <c r="AZ49" s="236"/>
      <c r="BA49" s="264"/>
      <c r="BB49" s="229"/>
      <c r="BC49" s="229"/>
      <c r="BD49" s="229"/>
      <c r="BE49" s="929" t="s">
        <v>179</v>
      </c>
      <c r="BF49" s="930"/>
      <c r="BG49" s="930"/>
      <c r="BH49" s="930"/>
      <c r="BI49" s="930"/>
      <c r="BJ49" s="930"/>
      <c r="BK49" s="930"/>
      <c r="BL49" s="930"/>
      <c r="BM49" s="931"/>
      <c r="BN49" s="229"/>
      <c r="BO49" s="229"/>
      <c r="BP49" s="229"/>
      <c r="BQ49" s="229"/>
      <c r="BR49" s="229"/>
      <c r="BS49" s="229"/>
    </row>
    <row r="50" spans="1:71" ht="12.75">
      <c r="A50" s="992"/>
      <c r="B50" s="993"/>
      <c r="C50" s="993"/>
      <c r="D50" s="993"/>
      <c r="E50" s="993"/>
      <c r="F50" s="993"/>
      <c r="G50" s="993"/>
      <c r="H50" s="993"/>
      <c r="I50" s="993"/>
      <c r="J50" s="993"/>
      <c r="K50" s="1005"/>
      <c r="L50" s="917"/>
      <c r="M50" s="917"/>
      <c r="N50" s="917"/>
      <c r="O50" s="917"/>
      <c r="P50" s="1004"/>
      <c r="Q50" s="1003"/>
      <c r="R50" s="1001"/>
      <c r="S50" s="1002"/>
      <c r="T50" s="1006"/>
      <c r="U50" s="1007"/>
      <c r="V50" s="1007"/>
      <c r="W50" s="1007"/>
      <c r="X50" s="1007"/>
      <c r="Y50" s="1007"/>
      <c r="Z50" s="1007"/>
      <c r="AA50" s="1007"/>
      <c r="AB50" s="1007"/>
      <c r="AC50" s="1007"/>
      <c r="AD50" s="1007"/>
      <c r="AE50" s="1007"/>
      <c r="AF50" s="1007"/>
      <c r="AG50" s="1007"/>
      <c r="AH50" s="1007"/>
      <c r="AI50" s="1007"/>
      <c r="AJ50" s="1007"/>
      <c r="AK50" s="1007"/>
      <c r="AL50" s="1008"/>
      <c r="AM50" s="229"/>
      <c r="AN50" s="279" t="s">
        <v>48</v>
      </c>
      <c r="AO50" s="250"/>
      <c r="AP50" s="280"/>
      <c r="AQ50" s="285" t="s">
        <v>49</v>
      </c>
      <c r="AR50" s="286"/>
      <c r="AS50" s="285" t="s">
        <v>50</v>
      </c>
      <c r="AT50" s="286"/>
      <c r="AU50" s="287" t="s">
        <v>51</v>
      </c>
      <c r="AV50" s="288"/>
      <c r="AW50" s="287" t="s">
        <v>52</v>
      </c>
      <c r="AX50" s="289"/>
      <c r="AY50" s="348" t="s">
        <v>53</v>
      </c>
      <c r="AZ50" s="229"/>
      <c r="BA50" s="100">
        <f>IF(SUM(AN11:AN41)&gt;0,SUM(AN11:AN41),SUM(K11:K41))</f>
        <v>0</v>
      </c>
      <c r="BB50" s="229"/>
      <c r="BC50" s="229"/>
      <c r="BD50" s="229"/>
      <c r="BE50" s="932"/>
      <c r="BF50" s="933"/>
      <c r="BG50" s="933"/>
      <c r="BH50" s="933"/>
      <c r="BI50" s="933"/>
      <c r="BJ50" s="933"/>
      <c r="BK50" s="933"/>
      <c r="BL50" s="933"/>
      <c r="BM50" s="934"/>
      <c r="BN50" s="229"/>
      <c r="BO50" s="229"/>
      <c r="BP50" s="229"/>
      <c r="BQ50" s="229"/>
      <c r="BR50" s="229"/>
      <c r="BS50" s="229"/>
    </row>
    <row r="51" spans="1:71" ht="14.25" thickBot="1">
      <c r="A51" s="992"/>
      <c r="B51" s="993"/>
      <c r="C51" s="993"/>
      <c r="D51" s="993"/>
      <c r="E51" s="993"/>
      <c r="F51" s="993"/>
      <c r="G51" s="993"/>
      <c r="H51" s="993"/>
      <c r="I51" s="993"/>
      <c r="J51" s="993"/>
      <c r="K51" s="997"/>
      <c r="L51" s="998"/>
      <c r="M51" s="998"/>
      <c r="N51" s="998"/>
      <c r="O51" s="998"/>
      <c r="P51" s="999"/>
      <c r="Q51" s="492"/>
      <c r="R51" s="267"/>
      <c r="S51" s="268"/>
      <c r="T51" s="1006"/>
      <c r="U51" s="1007"/>
      <c r="V51" s="1007"/>
      <c r="W51" s="1007"/>
      <c r="X51" s="1007"/>
      <c r="Y51" s="1007"/>
      <c r="Z51" s="1007"/>
      <c r="AA51" s="1007"/>
      <c r="AB51" s="1007"/>
      <c r="AC51" s="1007"/>
      <c r="AD51" s="1007"/>
      <c r="AE51" s="1007"/>
      <c r="AF51" s="1007"/>
      <c r="AG51" s="1007"/>
      <c r="AH51" s="1007"/>
      <c r="AI51" s="1007"/>
      <c r="AJ51" s="1007"/>
      <c r="AK51" s="1007"/>
      <c r="AL51" s="1008"/>
      <c r="AM51" s="229"/>
      <c r="AN51" s="279" t="s">
        <v>54</v>
      </c>
      <c r="AO51" s="281"/>
      <c r="AP51" s="282"/>
      <c r="AQ51" s="103" t="str">
        <f>IF(U47=0," NA",(+M42-U42)/M42*100)</f>
        <v xml:space="preserve"> NA</v>
      </c>
      <c r="AR51" s="104"/>
      <c r="AS51" s="103" t="str">
        <f>IF(V47=0," NA",(+O42-V42)/O42*100)</f>
        <v xml:space="preserve"> NA</v>
      </c>
      <c r="AT51" s="104"/>
      <c r="AU51" s="105" t="s">
        <v>11</v>
      </c>
      <c r="AV51" s="106"/>
      <c r="AW51" s="105" t="s">
        <v>11</v>
      </c>
      <c r="AX51" s="106"/>
      <c r="AY51" s="247"/>
      <c r="AZ51" s="248"/>
      <c r="BA51" s="265"/>
      <c r="BB51" s="229"/>
      <c r="BC51" s="229"/>
      <c r="BD51" s="229"/>
      <c r="BE51" s="932"/>
      <c r="BF51" s="933"/>
      <c r="BG51" s="933"/>
      <c r="BH51" s="933"/>
      <c r="BI51" s="933"/>
      <c r="BJ51" s="933"/>
      <c r="BK51" s="933"/>
      <c r="BL51" s="933"/>
      <c r="BM51" s="934"/>
      <c r="BN51" s="229"/>
      <c r="BO51" s="229"/>
      <c r="BP51" s="229"/>
      <c r="BQ51" s="229"/>
      <c r="BR51" s="229"/>
      <c r="BS51" s="229"/>
    </row>
    <row r="52" spans="1:71" ht="13.5">
      <c r="A52" s="992"/>
      <c r="B52" s="993"/>
      <c r="C52" s="993"/>
      <c r="D52" s="993"/>
      <c r="E52" s="993"/>
      <c r="F52" s="993"/>
      <c r="G52" s="993"/>
      <c r="H52" s="993"/>
      <c r="I52" s="993"/>
      <c r="J52" s="993"/>
      <c r="K52" s="489" t="s">
        <v>196</v>
      </c>
      <c r="L52" s="493"/>
      <c r="M52" s="236"/>
      <c r="N52" s="236"/>
      <c r="O52" s="236"/>
      <c r="P52" s="494"/>
      <c r="Q52" s="491" t="s">
        <v>129</v>
      </c>
      <c r="R52" s="236"/>
      <c r="S52" s="264"/>
      <c r="T52" s="1006"/>
      <c r="U52" s="1007"/>
      <c r="V52" s="1007"/>
      <c r="W52" s="1007"/>
      <c r="X52" s="1007"/>
      <c r="Y52" s="1007"/>
      <c r="Z52" s="1007"/>
      <c r="AA52" s="1007"/>
      <c r="AB52" s="1007"/>
      <c r="AC52" s="1007"/>
      <c r="AD52" s="1007"/>
      <c r="AE52" s="1007"/>
      <c r="AF52" s="1007"/>
      <c r="AG52" s="1007"/>
      <c r="AH52" s="1007"/>
      <c r="AI52" s="1007"/>
      <c r="AJ52" s="1007"/>
      <c r="AK52" s="1007"/>
      <c r="AL52" s="1008"/>
      <c r="AM52" s="229"/>
      <c r="AN52" s="279" t="str">
        <f>IF(+AN53="Tertiary Treatment","Secondary Treatment"," ")</f>
        <v>Secondary Treatment</v>
      </c>
      <c r="AO52" s="281"/>
      <c r="AP52" s="282"/>
      <c r="AQ52" s="103" t="str">
        <f>IF(AB47=0," NA",IF(U47=0,(+M42-AB42)/M42*100,(+U42-AB42)/U42*100))</f>
        <v xml:space="preserve"> NA</v>
      </c>
      <c r="AR52" s="104"/>
      <c r="AS52" s="103" t="str">
        <f>IF(AC47=0," NA",IF(V47=0,(+O42-AC42)/O42*100,(+V42-AC42)/V42*100))</f>
        <v xml:space="preserve"> NA</v>
      </c>
      <c r="AT52" s="104"/>
      <c r="AU52" s="105" t="s">
        <v>55</v>
      </c>
      <c r="AV52" s="106"/>
      <c r="AW52" s="105" t="s">
        <v>55</v>
      </c>
      <c r="AX52" s="106"/>
      <c r="AY52" s="1012" t="s">
        <v>56</v>
      </c>
      <c r="AZ52" s="1013"/>
      <c r="BA52" s="1014"/>
      <c r="BB52" s="229"/>
      <c r="BC52" s="229"/>
      <c r="BD52" s="229"/>
      <c r="BE52" s="932"/>
      <c r="BF52" s="933"/>
      <c r="BG52" s="933"/>
      <c r="BH52" s="933"/>
      <c r="BI52" s="933"/>
      <c r="BJ52" s="933"/>
      <c r="BK52" s="933"/>
      <c r="BL52" s="933"/>
      <c r="BM52" s="934"/>
      <c r="BN52" s="229"/>
      <c r="BO52" s="229"/>
      <c r="BP52" s="229"/>
      <c r="BQ52" s="229"/>
      <c r="BR52" s="229"/>
      <c r="BS52" s="229"/>
    </row>
    <row r="53" spans="1:71" ht="13.5">
      <c r="A53" s="992"/>
      <c r="B53" s="993"/>
      <c r="C53" s="993"/>
      <c r="D53" s="993"/>
      <c r="E53" s="993"/>
      <c r="F53" s="993"/>
      <c r="G53" s="993"/>
      <c r="H53" s="993"/>
      <c r="I53" s="993"/>
      <c r="J53" s="993"/>
      <c r="K53" s="495" t="s">
        <v>197</v>
      </c>
      <c r="L53" s="240"/>
      <c r="M53" s="240"/>
      <c r="N53" s="240"/>
      <c r="O53" s="240"/>
      <c r="P53" s="240"/>
      <c r="Q53" s="1000"/>
      <c r="R53" s="1001"/>
      <c r="S53" s="1002"/>
      <c r="T53" s="1006"/>
      <c r="U53" s="1007"/>
      <c r="V53" s="1007"/>
      <c r="W53" s="1007"/>
      <c r="X53" s="1007"/>
      <c r="Y53" s="1007"/>
      <c r="Z53" s="1007"/>
      <c r="AA53" s="1007"/>
      <c r="AB53" s="1007"/>
      <c r="AC53" s="1007"/>
      <c r="AD53" s="1007"/>
      <c r="AE53" s="1007"/>
      <c r="AF53" s="1007"/>
      <c r="AG53" s="1007"/>
      <c r="AH53" s="1007"/>
      <c r="AI53" s="1007"/>
      <c r="AJ53" s="1007"/>
      <c r="AK53" s="1007"/>
      <c r="AL53" s="1008"/>
      <c r="AM53" s="229"/>
      <c r="AN53" s="279" t="str">
        <f>IF(AND(+U47+V47&gt;0,+AB47+AC47=0),"Secondary Treatment","Tertiary Treatment")</f>
        <v>Tertiary Treatment</v>
      </c>
      <c r="AO53" s="281"/>
      <c r="AP53" s="282"/>
      <c r="AQ53" s="103" t="str">
        <f>IF(U47+AB47=0," NA",IF(AB47&gt;0,(+AB42-AP42)/AB42*100,(+U42-AP42)/U42*100))</f>
        <v xml:space="preserve"> NA</v>
      </c>
      <c r="AR53" s="104"/>
      <c r="AS53" s="103" t="str">
        <f>IF(V47+AC47=0," NA",IF(AC47&gt;0,(+AC42-AT42)/AC42*100,(+V42-AT42)/V42*100))</f>
        <v xml:space="preserve"> NA</v>
      </c>
      <c r="AT53" s="104"/>
      <c r="AU53" s="105" t="s">
        <v>55</v>
      </c>
      <c r="AV53" s="106"/>
      <c r="AW53" s="105" t="s">
        <v>55</v>
      </c>
      <c r="AX53" s="106"/>
      <c r="AY53" s="347" t="s">
        <v>57</v>
      </c>
      <c r="AZ53" s="229"/>
      <c r="BA53" s="107" t="str">
        <f>IF(AN47+K47=0,"",IF(AN47&gt;0,+AN42/O4,K42/O4))</f>
        <v/>
      </c>
      <c r="BB53" s="229"/>
      <c r="BC53" s="229"/>
      <c r="BD53" s="229"/>
      <c r="BE53" s="932"/>
      <c r="BF53" s="933"/>
      <c r="BG53" s="933"/>
      <c r="BH53" s="933"/>
      <c r="BI53" s="933"/>
      <c r="BJ53" s="933"/>
      <c r="BK53" s="933"/>
      <c r="BL53" s="933"/>
      <c r="BM53" s="934"/>
      <c r="BN53" s="229"/>
      <c r="BO53" s="229"/>
      <c r="BP53" s="229"/>
      <c r="BQ53" s="229"/>
      <c r="BR53" s="229"/>
      <c r="BS53" s="229"/>
    </row>
    <row r="54" spans="1:71" ht="13.5" customHeight="1" thickBot="1">
      <c r="A54" s="992"/>
      <c r="B54" s="993"/>
      <c r="C54" s="993"/>
      <c r="D54" s="993"/>
      <c r="E54" s="993"/>
      <c r="F54" s="993"/>
      <c r="G54" s="993"/>
      <c r="H54" s="993"/>
      <c r="I54" s="993"/>
      <c r="J54" s="993"/>
      <c r="K54" s="916"/>
      <c r="L54" s="917"/>
      <c r="M54" s="917"/>
      <c r="N54" s="917"/>
      <c r="O54" s="917"/>
      <c r="P54" s="918"/>
      <c r="Q54" s="1003"/>
      <c r="R54" s="1001"/>
      <c r="S54" s="1002"/>
      <c r="T54" s="1006"/>
      <c r="U54" s="1007"/>
      <c r="V54" s="1007"/>
      <c r="W54" s="1007"/>
      <c r="X54" s="1007"/>
      <c r="Y54" s="1007"/>
      <c r="Z54" s="1007"/>
      <c r="AA54" s="1007"/>
      <c r="AB54" s="1007"/>
      <c r="AC54" s="1007"/>
      <c r="AD54" s="1007"/>
      <c r="AE54" s="1007"/>
      <c r="AF54" s="1007"/>
      <c r="AG54" s="1007"/>
      <c r="AH54" s="1007"/>
      <c r="AI54" s="1007"/>
      <c r="AJ54" s="1007"/>
      <c r="AK54" s="1007"/>
      <c r="AL54" s="1008"/>
      <c r="AM54" s="229"/>
      <c r="AN54" s="275" t="s">
        <v>58</v>
      </c>
      <c r="AO54" s="283"/>
      <c r="AP54" s="284"/>
      <c r="AQ54" s="111" t="str">
        <f>IF(M42=" "," NA",(+M42-AP42)/M42*100)</f>
        <v xml:space="preserve"> NA</v>
      </c>
      <c r="AR54" s="112"/>
      <c r="AS54" s="111" t="str">
        <f>IF(O42=" "," NA",(+O42-AT42)/O42*100)</f>
        <v xml:space="preserve"> NA</v>
      </c>
      <c r="AT54" s="112"/>
      <c r="AU54" s="111" t="str">
        <f>IF(R42=" "," NA",(+R42-AX42)/R42*100)</f>
        <v xml:space="preserve"> NA</v>
      </c>
      <c r="AV54" s="112"/>
      <c r="AW54" s="111" t="str">
        <f>IF(Q42=" "," NA",(+Q42-AL42)/Q42*100)</f>
        <v xml:space="preserve"> NA</v>
      </c>
      <c r="AX54" s="113"/>
      <c r="AY54" s="269"/>
      <c r="AZ54" s="262"/>
      <c r="BA54" s="271"/>
      <c r="BB54" s="229"/>
      <c r="BC54" s="229"/>
      <c r="BD54" s="229"/>
      <c r="BE54" s="935"/>
      <c r="BF54" s="936"/>
      <c r="BG54" s="936"/>
      <c r="BH54" s="936"/>
      <c r="BI54" s="936"/>
      <c r="BJ54" s="936"/>
      <c r="BK54" s="936"/>
      <c r="BL54" s="936"/>
      <c r="BM54" s="937"/>
      <c r="BN54" s="229"/>
      <c r="BO54" s="229"/>
      <c r="BP54" s="229"/>
      <c r="BQ54" s="229"/>
      <c r="BR54" s="229"/>
      <c r="BS54" s="229"/>
    </row>
    <row r="55" spans="1:71" ht="24" customHeight="1" thickBot="1">
      <c r="A55" s="1076"/>
      <c r="B55" s="1077"/>
      <c r="C55" s="1077"/>
      <c r="D55" s="1077"/>
      <c r="E55" s="1077"/>
      <c r="F55" s="1077"/>
      <c r="G55" s="1077"/>
      <c r="H55" s="1077"/>
      <c r="I55" s="1077"/>
      <c r="J55" s="1077"/>
      <c r="K55" s="919"/>
      <c r="L55" s="920"/>
      <c r="M55" s="920"/>
      <c r="N55" s="920"/>
      <c r="O55" s="920"/>
      <c r="P55" s="921"/>
      <c r="Q55" s="496"/>
      <c r="R55" s="262"/>
      <c r="S55" s="271"/>
      <c r="T55" s="1009"/>
      <c r="U55" s="1010"/>
      <c r="V55" s="1010"/>
      <c r="W55" s="1010"/>
      <c r="X55" s="1010"/>
      <c r="Y55" s="1010"/>
      <c r="Z55" s="1010"/>
      <c r="AA55" s="1010"/>
      <c r="AB55" s="1010"/>
      <c r="AC55" s="1010"/>
      <c r="AD55" s="1010"/>
      <c r="AE55" s="1010"/>
      <c r="AF55" s="1010"/>
      <c r="AG55" s="1010"/>
      <c r="AH55" s="1010"/>
      <c r="AI55" s="1010"/>
      <c r="AJ55" s="1010"/>
      <c r="AK55" s="1010"/>
      <c r="AL55" s="1011"/>
      <c r="AM55" s="229"/>
      <c r="AN55" s="231" t="str">
        <f>IF(OR(Q42=" ",AL42=" ",LEFT(Q10,4)&lt;&gt;"Phos",LEFT(AL10,4)&lt;&gt;"Phos"),"","Phosphorus limit would be")</f>
        <v/>
      </c>
      <c r="AO55" s="231"/>
      <c r="AP55" s="231"/>
      <c r="AQ55" s="231"/>
      <c r="AR55" s="231" t="str">
        <f>IF(OR(Q42=" ",+AL42=" ",LEFT(Q10,4)&lt;&gt;"Phos",LEFT(AL10,4)&lt;&gt;"Phos"),"",IF(+Q42&gt;=5,1,IF(+Q42&gt;=4,80,IF(+Q42&gt;=3,75,IF(Q42&gt;=2,70,IF(Q42&gt;=1,65,60))))))</f>
        <v/>
      </c>
      <c r="AS55" s="231" t="str">
        <f>IF(OR(Q42=" ",+AL42=" ",LEFT(Q10,4)&lt;&gt;"Phos",LEFT(AL10,4)&lt;&gt;"Phos"),"",IF(+Q42&gt;=5,"mg/l.","% removal."))</f>
        <v/>
      </c>
      <c r="AT55" s="231"/>
      <c r="AU55" s="231" t="str">
        <f>IF(OR(Q42=" ",+AL42=" ",LEFT(Q10,4)&lt;&gt;"Phos",LEFT(AL10,4)&lt;&gt;"Phos"),"",IF(OR(AND(+Q42&gt;=5,AL42&gt;1),AND(+Q42&gt;=4,+Q42&lt;5,AW54&lt;80),AND(+Q42&gt;=3,+Q42&lt;4,AW54&lt;75),AND(+Q42&gt;=2,+Q42&lt;3,AW54&lt;70),AND(+Q42&gt;=1,+Q42&lt;2,AW54&lt;65),AND(+Q42&lt;1,AW54&lt;60)),"(compliance not achieved)","(compliance achieved)"))</f>
        <v/>
      </c>
      <c r="AV55" s="231"/>
      <c r="AW55" s="231"/>
      <c r="AX55" s="231"/>
      <c r="AY55" s="231"/>
      <c r="AZ55" s="231"/>
      <c r="BA55" s="231"/>
      <c r="BB55" s="229"/>
      <c r="BC55" s="229"/>
      <c r="BD55" s="229"/>
      <c r="BE55" s="229"/>
      <c r="BF55" s="229"/>
      <c r="BG55" s="229"/>
      <c r="BH55" s="229"/>
      <c r="BI55" s="229"/>
      <c r="BJ55" s="229"/>
      <c r="BK55" s="229"/>
      <c r="BL55" s="229"/>
      <c r="BM55" s="229"/>
      <c r="BN55" s="229"/>
      <c r="BO55" s="229"/>
      <c r="BP55" s="229"/>
      <c r="BQ55" s="229"/>
      <c r="BR55" s="229"/>
      <c r="BS55" s="229"/>
    </row>
    <row r="56" spans="1:85" ht="12.75">
      <c r="A56" s="996" t="s">
        <v>207</v>
      </c>
      <c r="B56" s="996"/>
      <c r="C56" s="996"/>
      <c r="D56" s="996"/>
      <c r="E56" s="996"/>
      <c r="F56" s="996"/>
      <c r="G56" s="996"/>
      <c r="H56" s="996"/>
      <c r="I56" s="996"/>
      <c r="J56" s="996"/>
      <c r="K56" s="996"/>
      <c r="L56" s="996"/>
      <c r="M56" s="996"/>
      <c r="N56" s="996"/>
      <c r="O56" s="996"/>
      <c r="P56" s="996"/>
      <c r="Q56" s="996"/>
      <c r="R56" s="996"/>
      <c r="S56" s="996"/>
      <c r="T56" s="996" t="s">
        <v>208</v>
      </c>
      <c r="U56" s="996"/>
      <c r="V56" s="996"/>
      <c r="W56" s="996"/>
      <c r="X56" s="996"/>
      <c r="Y56" s="996"/>
      <c r="Z56" s="996"/>
      <c r="AA56" s="996"/>
      <c r="AB56" s="996"/>
      <c r="AC56" s="996"/>
      <c r="AD56" s="996"/>
      <c r="AE56" s="996"/>
      <c r="AF56" s="996"/>
      <c r="AG56" s="996"/>
      <c r="AH56" s="996"/>
      <c r="AI56" s="996"/>
      <c r="AJ56" s="996"/>
      <c r="AK56" s="996"/>
      <c r="AL56" s="996"/>
      <c r="AM56" s="913" t="s">
        <v>209</v>
      </c>
      <c r="AN56" s="913"/>
      <c r="AO56" s="913"/>
      <c r="AP56" s="913"/>
      <c r="AQ56" s="913"/>
      <c r="AR56" s="913"/>
      <c r="AS56" s="913"/>
      <c r="AT56" s="913"/>
      <c r="AU56" s="913"/>
      <c r="AV56" s="913"/>
      <c r="AW56" s="913"/>
      <c r="AX56" s="913"/>
      <c r="AY56" s="913"/>
      <c r="AZ56" s="913"/>
      <c r="BA56" s="913"/>
      <c r="BB56" s="913"/>
      <c r="BC56" s="913"/>
      <c r="BD56" s="913" t="s">
        <v>205</v>
      </c>
      <c r="BE56" s="913"/>
      <c r="BF56" s="913"/>
      <c r="BG56" s="913"/>
      <c r="BH56" s="913"/>
      <c r="BI56" s="913"/>
      <c r="BJ56" s="913"/>
      <c r="BK56" s="913"/>
      <c r="BL56" s="913"/>
      <c r="BM56" s="913"/>
      <c r="BN56" s="913"/>
      <c r="BO56" s="913"/>
      <c r="BP56" s="913"/>
      <c r="BQ56" s="913"/>
      <c r="BR56" s="913"/>
      <c r="BS56" s="913" t="s">
        <v>206</v>
      </c>
      <c r="BT56" s="913"/>
      <c r="BU56" s="913"/>
      <c r="BV56" s="913"/>
      <c r="BW56" s="913"/>
      <c r="BX56" s="913"/>
      <c r="BY56" s="913"/>
      <c r="BZ56" s="913"/>
      <c r="CA56" s="913"/>
      <c r="CB56" s="913"/>
      <c r="CC56" s="913"/>
      <c r="CD56" s="913"/>
      <c r="CE56" s="913"/>
      <c r="CF56" s="913"/>
      <c r="CG56" s="913"/>
    </row>
  </sheetData>
  <sheetProtection algorithmName="SHA-512" hashValue="0yKhg+QAcRxmMSpRcvCfB+/lo5o65lybBVmBuWbC0gTSXEFgR6ZlI2yMh2eumebA6Q+xTCU5IjESOcxpq1IKaQ==" saltValue="nYcyJWBlLS7lhRelyaM+pw==" spinCount="100000" sheet="1" selectLockedCells="1"/>
  <mergeCells count="60">
    <mergeCell ref="CH8:CH10"/>
    <mergeCell ref="BT9:BU9"/>
    <mergeCell ref="CB8:CB10"/>
    <mergeCell ref="CC8:CC10"/>
    <mergeCell ref="CD8:CD10"/>
    <mergeCell ref="CE8:CE10"/>
    <mergeCell ref="CF8:CF10"/>
    <mergeCell ref="CG8:CG10"/>
    <mergeCell ref="BT8:BW8"/>
    <mergeCell ref="BV9:BW9"/>
    <mergeCell ref="A56:S56"/>
    <mergeCell ref="T56:AL56"/>
    <mergeCell ref="AM56:BC56"/>
    <mergeCell ref="A48:J55"/>
    <mergeCell ref="T49:AL55"/>
    <mergeCell ref="AY52:BA52"/>
    <mergeCell ref="Q53:S54"/>
    <mergeCell ref="K54:P55"/>
    <mergeCell ref="T45:V45"/>
    <mergeCell ref="T46:V46"/>
    <mergeCell ref="K51:P51"/>
    <mergeCell ref="K49:P50"/>
    <mergeCell ref="Q49:S50"/>
    <mergeCell ref="C8:C10"/>
    <mergeCell ref="F8:F10"/>
    <mergeCell ref="G8:G10"/>
    <mergeCell ref="D8:D10"/>
    <mergeCell ref="BK6:BP7"/>
    <mergeCell ref="AB8:AD8"/>
    <mergeCell ref="AB9:AD9"/>
    <mergeCell ref="AM6:AO6"/>
    <mergeCell ref="AU6:AZ7"/>
    <mergeCell ref="AN8:BA8"/>
    <mergeCell ref="K2:O2"/>
    <mergeCell ref="P2:R2"/>
    <mergeCell ref="AD6:AK7"/>
    <mergeCell ref="Q4:S4"/>
    <mergeCell ref="P6:Q6"/>
    <mergeCell ref="M5:Q5"/>
    <mergeCell ref="R6:S6"/>
    <mergeCell ref="K7:N7"/>
    <mergeCell ref="K5:L5"/>
    <mergeCell ref="P7:Q7"/>
    <mergeCell ref="R7:S7"/>
    <mergeCell ref="BS56:CG56"/>
    <mergeCell ref="BO9:BO10"/>
    <mergeCell ref="BN9:BN10"/>
    <mergeCell ref="BM9:BM10"/>
    <mergeCell ref="BL9:BL10"/>
    <mergeCell ref="BR9:BR10"/>
    <mergeCell ref="BP9:BP10"/>
    <mergeCell ref="BX8:BX10"/>
    <mergeCell ref="BY8:BY10"/>
    <mergeCell ref="BZ8:BZ10"/>
    <mergeCell ref="CA8:CA10"/>
    <mergeCell ref="BD56:BR56"/>
    <mergeCell ref="BE49:BM54"/>
    <mergeCell ref="BQ9:BQ10"/>
    <mergeCell ref="BJ9:BJ10"/>
    <mergeCell ref="BK9:BK10"/>
  </mergeCells>
  <dataValidations count="1">
    <dataValidation type="list" allowBlank="1" showInputMessage="1" showErrorMessage="1" errorTitle="Error Code 570" error="This is an invalid input. press CANCEL and see instructions._x000a__x000a_RETRY and HELP, will not assist in this error" sqref="AE11:AE41">
      <formula1>$AG$4:$AG$5</formula1>
    </dataValidation>
  </dataValidations>
  <printOptions horizontalCentered="1" verticalCentered="1"/>
  <pageMargins left="0.25" right="0.25" top="0.2" bottom="0.2" header="0.5" footer="0.5"/>
  <pageSetup fitToWidth="4" horizontalDpi="600" verticalDpi="600" orientation="portrait" scale="84" r:id="rId4"/>
  <colBreaks count="4" manualBreakCount="4">
    <brk id="19" max="16383" man="1"/>
    <brk id="38" max="16383" man="1"/>
    <brk id="55" max="16383" man="1"/>
    <brk id="70" max="16383" man="1"/>
  </colBreaks>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H55"/>
  <sheetViews>
    <sheetView showGridLines="0" zoomScale="90" zoomScaleNormal="9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0" max="10" width="6.57421875" style="0" customWidth="1"/>
    <col min="11" max="11" width="7.7109375" style="0" customWidth="1"/>
    <col min="12" max="12" width="5.7109375" style="0" customWidth="1"/>
    <col min="17" max="19" width="5.7109375" style="0" customWidth="1"/>
    <col min="20" max="20" width="5.140625" style="0" customWidth="1"/>
    <col min="31" max="31" width="3.57421875" style="0" customWidth="1"/>
    <col min="34" max="34" width="6.7109375" style="0" hidden="1" customWidth="1"/>
    <col min="39" max="39" width="4.7109375" style="0" customWidth="1"/>
    <col min="40" max="41" width="7.7109375" style="0" customWidth="1"/>
    <col min="54" max="55" width="5.7109375" style="0" customWidth="1"/>
    <col min="71" max="71" width="5.00390625" style="0" customWidth="1"/>
  </cols>
  <sheetData>
    <row r="1" spans="1:71" ht="15.75">
      <c r="A1" s="229"/>
      <c r="B1" s="229"/>
      <c r="C1" s="229"/>
      <c r="D1" s="229"/>
      <c r="E1" s="229"/>
      <c r="F1" s="230"/>
      <c r="G1" s="230"/>
      <c r="H1" s="230"/>
      <c r="I1" s="230"/>
      <c r="J1" s="230"/>
      <c r="K1" s="308" t="s">
        <v>0</v>
      </c>
      <c r="L1" s="309"/>
      <c r="M1" s="310"/>
      <c r="N1" s="309"/>
      <c r="O1" s="311"/>
      <c r="P1" s="312" t="s">
        <v>1</v>
      </c>
      <c r="Q1" s="235"/>
      <c r="R1" s="235"/>
      <c r="S1" s="237"/>
      <c r="T1" s="497" t="s">
        <v>131</v>
      </c>
      <c r="U1" s="263"/>
      <c r="V1" s="263"/>
      <c r="W1" s="229"/>
      <c r="X1" s="263"/>
      <c r="Y1" s="263"/>
      <c r="Z1" s="263"/>
      <c r="AA1" s="229"/>
      <c r="AB1" s="229"/>
      <c r="AC1" s="229"/>
      <c r="AD1" s="229"/>
      <c r="AE1" s="229"/>
      <c r="AF1" s="229"/>
      <c r="AG1" s="229"/>
      <c r="AH1" s="229"/>
      <c r="AI1" s="229"/>
      <c r="AJ1" s="229"/>
      <c r="AK1" s="229"/>
      <c r="AL1" s="229"/>
      <c r="AM1" s="497" t="s">
        <v>131</v>
      </c>
      <c r="AN1" s="229"/>
      <c r="AO1" s="229"/>
      <c r="AP1" s="229"/>
      <c r="AQ1" s="229"/>
      <c r="AR1" s="229"/>
      <c r="AS1" s="229"/>
      <c r="AT1" s="229"/>
      <c r="AU1" s="229"/>
      <c r="AV1" s="229"/>
      <c r="AW1" s="229"/>
      <c r="AX1" s="229"/>
      <c r="AY1" s="229"/>
      <c r="AZ1" s="229"/>
      <c r="BA1" s="229"/>
      <c r="BB1" s="229"/>
      <c r="BC1" s="229"/>
      <c r="BD1" s="497" t="s">
        <v>131</v>
      </c>
      <c r="BE1" s="229"/>
      <c r="BF1" s="229"/>
      <c r="BG1" s="229"/>
      <c r="BH1" s="229"/>
      <c r="BI1" s="229"/>
      <c r="BJ1" s="229"/>
      <c r="BK1" s="229"/>
      <c r="BL1" s="229"/>
      <c r="BM1" s="229"/>
      <c r="BN1" s="229"/>
      <c r="BO1" s="229"/>
      <c r="BP1" s="229"/>
      <c r="BQ1" s="229"/>
      <c r="BR1" s="229"/>
      <c r="BS1" s="229"/>
    </row>
    <row r="2" spans="1:71" ht="15.75">
      <c r="A2" s="229"/>
      <c r="B2" s="229"/>
      <c r="C2" s="229"/>
      <c r="D2" s="497" t="s">
        <v>131</v>
      </c>
      <c r="E2" s="230"/>
      <c r="F2" s="230"/>
      <c r="G2" s="230"/>
      <c r="H2" s="230"/>
      <c r="I2" s="230"/>
      <c r="J2" s="230"/>
      <c r="K2" s="1059" t="str">
        <f>Aug!K2</f>
        <v>Exampleville</v>
      </c>
      <c r="L2" s="1060">
        <f>Aug!L2</f>
        <v>0</v>
      </c>
      <c r="M2" s="1060">
        <f>Aug!M2</f>
        <v>0</v>
      </c>
      <c r="N2" s="1060">
        <f>Aug!N2</f>
        <v>0</v>
      </c>
      <c r="O2" s="1061">
        <f>Aug!O2</f>
        <v>0</v>
      </c>
      <c r="P2" s="1062" t="str">
        <f>Aug!P2</f>
        <v>IN0000000</v>
      </c>
      <c r="Q2" s="1060">
        <f>Aug!Q2</f>
        <v>0</v>
      </c>
      <c r="R2" s="1060">
        <f>Aug!R2</f>
        <v>0</v>
      </c>
      <c r="S2" s="239"/>
      <c r="T2" s="497" t="s">
        <v>132</v>
      </c>
      <c r="U2" s="240"/>
      <c r="V2" s="240"/>
      <c r="W2" s="229"/>
      <c r="X2" s="229"/>
      <c r="Y2" s="240"/>
      <c r="Z2" s="240"/>
      <c r="AA2" s="229"/>
      <c r="AB2" s="229"/>
      <c r="AC2" s="229"/>
      <c r="AD2" s="475"/>
      <c r="AE2" s="475"/>
      <c r="AF2" s="476"/>
      <c r="AG2" s="476"/>
      <c r="AH2" s="476"/>
      <c r="AI2" s="476"/>
      <c r="AJ2" s="476"/>
      <c r="AK2" s="229"/>
      <c r="AL2" s="229"/>
      <c r="AM2" s="497" t="s">
        <v>132</v>
      </c>
      <c r="AN2" s="229"/>
      <c r="AO2" s="229"/>
      <c r="AP2" s="229"/>
      <c r="AQ2" s="229"/>
      <c r="AR2" s="229"/>
      <c r="AS2" s="229"/>
      <c r="AT2" s="229"/>
      <c r="AU2" s="229"/>
      <c r="AV2" s="240"/>
      <c r="AW2" s="229"/>
      <c r="AX2" s="229"/>
      <c r="AY2" s="240"/>
      <c r="AZ2" s="240"/>
      <c r="BA2" s="240"/>
      <c r="BB2" s="240"/>
      <c r="BC2" s="240"/>
      <c r="BD2" s="497" t="s">
        <v>132</v>
      </c>
      <c r="BE2" s="229"/>
      <c r="BF2" s="229"/>
      <c r="BG2" s="229"/>
      <c r="BH2" s="229"/>
      <c r="BI2" s="229"/>
      <c r="BJ2" s="229"/>
      <c r="BK2" s="229"/>
      <c r="BL2" s="240"/>
      <c r="BM2" s="240"/>
      <c r="BN2" s="240"/>
      <c r="BO2" s="229"/>
      <c r="BP2" s="229"/>
      <c r="BQ2" s="240"/>
      <c r="BR2" s="229"/>
      <c r="BS2" s="229"/>
    </row>
    <row r="3" spans="1:77" ht="15.75">
      <c r="A3" s="229"/>
      <c r="B3" s="229"/>
      <c r="C3" s="229"/>
      <c r="D3" s="497" t="s">
        <v>132</v>
      </c>
      <c r="E3" s="230"/>
      <c r="F3" s="230"/>
      <c r="G3" s="230"/>
      <c r="H3" s="230"/>
      <c r="I3" s="230"/>
      <c r="J3" s="230"/>
      <c r="K3" s="313" t="s">
        <v>109</v>
      </c>
      <c r="L3" s="314"/>
      <c r="M3" s="315" t="s">
        <v>4</v>
      </c>
      <c r="N3" s="316"/>
      <c r="O3" s="317" t="s">
        <v>110</v>
      </c>
      <c r="P3" s="318"/>
      <c r="Q3" s="319" t="s">
        <v>111</v>
      </c>
      <c r="R3" s="240"/>
      <c r="S3" s="238"/>
      <c r="T3" s="497" t="s">
        <v>133</v>
      </c>
      <c r="U3" s="240"/>
      <c r="V3" s="240"/>
      <c r="W3" s="229"/>
      <c r="X3" s="229"/>
      <c r="Y3" s="240"/>
      <c r="Z3" s="240"/>
      <c r="AA3" s="229"/>
      <c r="AB3" s="229"/>
      <c r="AC3" s="229"/>
      <c r="AD3" s="266"/>
      <c r="AE3" s="266"/>
      <c r="AF3" s="229"/>
      <c r="AG3" s="229"/>
      <c r="AH3" s="229"/>
      <c r="AI3" s="229"/>
      <c r="AJ3" s="229"/>
      <c r="AK3" s="229"/>
      <c r="AL3" s="267"/>
      <c r="AM3" s="497" t="s">
        <v>133</v>
      </c>
      <c r="AN3" s="229"/>
      <c r="AO3" s="229"/>
      <c r="AP3" s="229"/>
      <c r="AQ3" s="229"/>
      <c r="AR3" s="229"/>
      <c r="AS3" s="229"/>
      <c r="AT3" s="229"/>
      <c r="AU3" s="266"/>
      <c r="AV3" s="229"/>
      <c r="AW3" s="229"/>
      <c r="AX3" s="229"/>
      <c r="AY3" s="229"/>
      <c r="AZ3" s="229"/>
      <c r="BA3" s="229"/>
      <c r="BB3" s="267"/>
      <c r="BC3" s="267"/>
      <c r="BD3" s="497" t="s">
        <v>133</v>
      </c>
      <c r="BE3" s="229"/>
      <c r="BF3" s="229"/>
      <c r="BG3" s="229"/>
      <c r="BH3" s="229"/>
      <c r="BI3" s="229"/>
      <c r="BJ3" s="229"/>
      <c r="BK3" s="266"/>
      <c r="BL3" s="229"/>
      <c r="BM3" s="229"/>
      <c r="BN3" s="229"/>
      <c r="BO3" s="229"/>
      <c r="BP3" s="229"/>
      <c r="BQ3" s="240"/>
      <c r="BR3" s="229"/>
      <c r="BS3" s="497" t="s">
        <v>133</v>
      </c>
      <c r="BT3" s="229"/>
      <c r="BU3" s="229"/>
      <c r="BV3" s="229"/>
      <c r="BW3" s="229"/>
      <c r="BX3" s="229"/>
      <c r="BY3" s="229"/>
    </row>
    <row r="4" spans="1:77" ht="16.5" thickBot="1">
      <c r="A4" s="229"/>
      <c r="B4" s="229"/>
      <c r="C4" s="229"/>
      <c r="D4" s="497" t="s">
        <v>133</v>
      </c>
      <c r="E4" s="230"/>
      <c r="F4" s="230"/>
      <c r="G4" s="230"/>
      <c r="H4" s="230"/>
      <c r="I4" s="230"/>
      <c r="J4" s="230"/>
      <c r="K4" s="325" t="s">
        <v>67</v>
      </c>
      <c r="L4" s="326"/>
      <c r="M4" s="327">
        <f>Aug!M4</f>
        <v>2023</v>
      </c>
      <c r="N4" s="328"/>
      <c r="O4" s="744">
        <f>Aug!O4</f>
        <v>0.002</v>
      </c>
      <c r="P4" s="329" t="s">
        <v>107</v>
      </c>
      <c r="Q4" s="1066" t="str">
        <f>Aug!Q4</f>
        <v>555/555-1234</v>
      </c>
      <c r="R4" s="1067">
        <f>Aug!R4</f>
        <v>0</v>
      </c>
      <c r="S4" s="1068">
        <f>Aug!S4</f>
        <v>0</v>
      </c>
      <c r="T4" s="474" t="str">
        <f>+Jan!T4</f>
        <v>State Form 53340 (R6 / 2-23)</v>
      </c>
      <c r="U4" s="240"/>
      <c r="V4" s="240"/>
      <c r="W4" s="229"/>
      <c r="X4" s="229"/>
      <c r="Y4" s="229"/>
      <c r="Z4" s="229"/>
      <c r="AA4" s="229"/>
      <c r="AB4" s="229"/>
      <c r="AC4" s="229"/>
      <c r="AD4" s="229"/>
      <c r="AE4" s="229"/>
      <c r="AF4" s="229"/>
      <c r="AG4" s="231" t="s">
        <v>198</v>
      </c>
      <c r="AH4" s="229"/>
      <c r="AI4" s="229"/>
      <c r="AJ4" s="240"/>
      <c r="AK4" s="240"/>
      <c r="AL4" s="229"/>
      <c r="AM4" s="474" t="str">
        <f>+Jan!AM4</f>
        <v>State Form 53340 (R6 / 2-23)</v>
      </c>
      <c r="AN4" s="229"/>
      <c r="AO4" s="229"/>
      <c r="AP4" s="229"/>
      <c r="AQ4" s="229"/>
      <c r="AR4" s="229"/>
      <c r="AS4" s="229"/>
      <c r="AT4" s="229"/>
      <c r="AU4" s="229"/>
      <c r="AV4" s="229"/>
      <c r="AW4" s="240"/>
      <c r="AX4" s="240"/>
      <c r="AY4" s="229"/>
      <c r="AZ4" s="229"/>
      <c r="BA4" s="229"/>
      <c r="BB4" s="229"/>
      <c r="BC4" s="229"/>
      <c r="BD4" s="474" t="str">
        <f>+Jan!BD4</f>
        <v>State Form 53340 (R6 / 2-23)</v>
      </c>
      <c r="BE4" s="229"/>
      <c r="BF4" s="229"/>
      <c r="BG4" s="229"/>
      <c r="BH4" s="229"/>
      <c r="BI4" s="229"/>
      <c r="BJ4" s="229"/>
      <c r="BK4" s="229"/>
      <c r="BL4" s="229"/>
      <c r="BM4" s="229"/>
      <c r="BN4" s="229"/>
      <c r="BO4" s="240"/>
      <c r="BP4" s="240"/>
      <c r="BQ4" s="240"/>
      <c r="BR4" s="229"/>
      <c r="BS4" s="474" t="str">
        <f>+Jan!BS4</f>
        <v>State Form 53340 (R6 / 2-23)</v>
      </c>
      <c r="BT4" s="229"/>
      <c r="BU4" s="229"/>
      <c r="BV4" s="229"/>
      <c r="BW4" s="229"/>
      <c r="BX4" s="229"/>
      <c r="BY4" s="229"/>
    </row>
    <row r="5" spans="1:77" ht="16.5" thickBot="1">
      <c r="A5" s="229"/>
      <c r="B5" s="229"/>
      <c r="C5" s="229"/>
      <c r="D5" s="506" t="str">
        <f>Jan!D5</f>
        <v>State Form 53340 (R6 / 2-23)</v>
      </c>
      <c r="E5" s="229"/>
      <c r="F5" s="230"/>
      <c r="G5" s="230"/>
      <c r="H5" s="230"/>
      <c r="I5" s="230"/>
      <c r="J5" s="231" t="str">
        <f>CONCATENATE("9/1/",M4)</f>
        <v>9/1/2023</v>
      </c>
      <c r="K5" s="983" t="s">
        <v>130</v>
      </c>
      <c r="L5" s="984"/>
      <c r="M5" s="1095" t="str">
        <f>+Aug!M5</f>
        <v>wwtp@city.org</v>
      </c>
      <c r="N5" s="1095"/>
      <c r="O5" s="1095"/>
      <c r="P5" s="1095"/>
      <c r="Q5" s="1096"/>
      <c r="R5" s="743" t="str">
        <f>+Feb!R5</f>
        <v>001</v>
      </c>
      <c r="S5" s="745" t="str">
        <f>+Feb!S5</f>
        <v>A</v>
      </c>
      <c r="T5" s="498" t="s">
        <v>0</v>
      </c>
      <c r="U5" s="235"/>
      <c r="V5" s="505"/>
      <c r="W5" s="500" t="s">
        <v>1</v>
      </c>
      <c r="X5" s="499"/>
      <c r="Y5" s="500" t="s">
        <v>3</v>
      </c>
      <c r="Z5" s="505"/>
      <c r="AA5" s="500" t="s">
        <v>4</v>
      </c>
      <c r="AB5" s="264"/>
      <c r="AC5" s="229"/>
      <c r="AD5" s="229"/>
      <c r="AE5" s="229"/>
      <c r="AF5" s="229"/>
      <c r="AG5" s="231"/>
      <c r="AH5" s="229"/>
      <c r="AI5" s="229"/>
      <c r="AJ5" s="229"/>
      <c r="AK5" s="229"/>
      <c r="AL5" s="229"/>
      <c r="AM5" s="502" t="s">
        <v>0</v>
      </c>
      <c r="AN5" s="503"/>
      <c r="AO5" s="504"/>
      <c r="AP5" s="500" t="s">
        <v>1</v>
      </c>
      <c r="AQ5" s="235"/>
      <c r="AR5" s="500" t="s">
        <v>3</v>
      </c>
      <c r="AS5" s="235"/>
      <c r="AT5" s="501" t="s">
        <v>4</v>
      </c>
      <c r="AU5" s="229"/>
      <c r="AV5" s="229"/>
      <c r="AW5" s="229"/>
      <c r="AX5" s="229"/>
      <c r="AY5" s="229"/>
      <c r="AZ5" s="229"/>
      <c r="BA5" s="229"/>
      <c r="BB5" s="229"/>
      <c r="BC5" s="229"/>
      <c r="BD5" s="498" t="s">
        <v>0</v>
      </c>
      <c r="BE5" s="499"/>
      <c r="BF5" s="500" t="s">
        <v>1</v>
      </c>
      <c r="BG5" s="235"/>
      <c r="BH5" s="500" t="s">
        <v>3</v>
      </c>
      <c r="BI5" s="235"/>
      <c r="BJ5" s="501" t="s">
        <v>4</v>
      </c>
      <c r="BK5" s="229"/>
      <c r="BL5" s="229"/>
      <c r="BM5" s="229"/>
      <c r="BN5" s="229"/>
      <c r="BO5" s="229"/>
      <c r="BP5" s="229"/>
      <c r="BQ5" s="240"/>
      <c r="BR5" s="229"/>
      <c r="BS5" s="498" t="s">
        <v>0</v>
      </c>
      <c r="BT5" s="499"/>
      <c r="BU5" s="500" t="s">
        <v>1</v>
      </c>
      <c r="BV5" s="235"/>
      <c r="BW5" s="500" t="s">
        <v>3</v>
      </c>
      <c r="BX5" s="235"/>
      <c r="BY5" s="501" t="s">
        <v>4</v>
      </c>
    </row>
    <row r="6" spans="1:77" ht="12.75" customHeight="1">
      <c r="A6" s="232"/>
      <c r="B6" s="229"/>
      <c r="C6" s="229"/>
      <c r="D6" s="229"/>
      <c r="E6" s="229"/>
      <c r="F6" s="233"/>
      <c r="G6" s="233"/>
      <c r="H6" s="233"/>
      <c r="I6" s="233"/>
      <c r="J6" s="233"/>
      <c r="K6" s="308" t="s">
        <v>112</v>
      </c>
      <c r="L6" s="309"/>
      <c r="M6" s="310"/>
      <c r="N6" s="309"/>
      <c r="O6" s="322" t="s">
        <v>113</v>
      </c>
      <c r="P6" s="947" t="s">
        <v>6</v>
      </c>
      <c r="Q6" s="980"/>
      <c r="R6" s="947" t="s">
        <v>114</v>
      </c>
      <c r="S6" s="948"/>
      <c r="T6" s="488" t="str">
        <f>+K2</f>
        <v>Exampleville</v>
      </c>
      <c r="U6" s="256"/>
      <c r="V6" s="257"/>
      <c r="W6" s="258" t="str">
        <f>+P2</f>
        <v>IN0000000</v>
      </c>
      <c r="X6" s="259"/>
      <c r="Y6" s="260" t="str">
        <f>+K4</f>
        <v>September</v>
      </c>
      <c r="Z6" s="257"/>
      <c r="AA6" s="261">
        <f>+M4</f>
        <v>2023</v>
      </c>
      <c r="AB6" s="265"/>
      <c r="AC6" s="229"/>
      <c r="AD6" s="924"/>
      <c r="AE6" s="924"/>
      <c r="AF6" s="924"/>
      <c r="AG6" s="924"/>
      <c r="AH6" s="924"/>
      <c r="AI6" s="924"/>
      <c r="AJ6" s="924"/>
      <c r="AK6" s="924"/>
      <c r="AL6" s="267"/>
      <c r="AM6" s="949" t="str">
        <f>+K2</f>
        <v>Exampleville</v>
      </c>
      <c r="AN6" s="950"/>
      <c r="AO6" s="951"/>
      <c r="AP6" s="261" t="str">
        <f>+P2</f>
        <v>IN0000000</v>
      </c>
      <c r="AQ6" s="256"/>
      <c r="AR6" s="261" t="str">
        <f>+K4</f>
        <v>September</v>
      </c>
      <c r="AS6" s="256"/>
      <c r="AT6" s="484">
        <f>+M4</f>
        <v>2023</v>
      </c>
      <c r="AU6" s="924"/>
      <c r="AV6" s="905"/>
      <c r="AW6" s="905"/>
      <c r="AX6" s="905"/>
      <c r="AY6" s="905"/>
      <c r="AZ6" s="905"/>
      <c r="BA6" s="229"/>
      <c r="BB6" s="267"/>
      <c r="BC6" s="267"/>
      <c r="BD6" s="483" t="str">
        <f>+K2</f>
        <v>Exampleville</v>
      </c>
      <c r="BE6" s="259"/>
      <c r="BF6" s="261" t="str">
        <f>+P2</f>
        <v>IN0000000</v>
      </c>
      <c r="BG6" s="256"/>
      <c r="BH6" s="261" t="str">
        <f>+K4</f>
        <v>September</v>
      </c>
      <c r="BI6" s="256"/>
      <c r="BJ6" s="484">
        <f>+M4</f>
        <v>2023</v>
      </c>
      <c r="BK6" s="924"/>
      <c r="BL6" s="925"/>
      <c r="BM6" s="925"/>
      <c r="BN6" s="925"/>
      <c r="BO6" s="925"/>
      <c r="BP6" s="926"/>
      <c r="BQ6" s="240"/>
      <c r="BR6" s="229"/>
      <c r="BS6" s="483" t="str">
        <f>BD6</f>
        <v>Exampleville</v>
      </c>
      <c r="BT6" s="259"/>
      <c r="BU6" s="261" t="str">
        <f>BF6</f>
        <v>IN0000000</v>
      </c>
      <c r="BV6" s="256"/>
      <c r="BW6" s="261" t="str">
        <f>BH6</f>
        <v>September</v>
      </c>
      <c r="BX6" s="256"/>
      <c r="BY6" s="484">
        <f>BJ6</f>
        <v>2023</v>
      </c>
    </row>
    <row r="7" spans="1:77" ht="13.5" thickBot="1">
      <c r="A7" s="234"/>
      <c r="B7" s="229"/>
      <c r="C7" s="229"/>
      <c r="D7" s="229"/>
      <c r="E7" s="229"/>
      <c r="F7" s="229"/>
      <c r="G7" s="229"/>
      <c r="H7" s="229"/>
      <c r="I7" s="229"/>
      <c r="J7" s="229"/>
      <c r="K7" s="1046" t="str">
        <f>Aug!K7</f>
        <v>Chris A. Operator</v>
      </c>
      <c r="L7" s="1109">
        <f>Aug!L7</f>
        <v>0</v>
      </c>
      <c r="M7" s="1109">
        <f>Aug!M7</f>
        <v>0</v>
      </c>
      <c r="N7" s="1109">
        <f>Aug!N7</f>
        <v>0</v>
      </c>
      <c r="O7" s="330" t="str">
        <f>Aug!O7</f>
        <v>V</v>
      </c>
      <c r="P7" s="1048">
        <f>Aug!P7</f>
        <v>9999</v>
      </c>
      <c r="Q7" s="1110">
        <f>Aug!Q7</f>
        <v>0</v>
      </c>
      <c r="R7" s="1069">
        <f>Aug!R7</f>
        <v>37437</v>
      </c>
      <c r="S7" s="1108">
        <f>Aug!S7</f>
        <v>0</v>
      </c>
      <c r="T7" s="485"/>
      <c r="U7" s="270"/>
      <c r="V7" s="270"/>
      <c r="W7" s="486"/>
      <c r="X7" s="262"/>
      <c r="Y7" s="262"/>
      <c r="Z7" s="262"/>
      <c r="AA7" s="262"/>
      <c r="AB7" s="271"/>
      <c r="AC7" s="262"/>
      <c r="AD7" s="1088"/>
      <c r="AE7" s="1088"/>
      <c r="AF7" s="1088"/>
      <c r="AG7" s="1088"/>
      <c r="AH7" s="1088"/>
      <c r="AI7" s="1088"/>
      <c r="AJ7" s="1088"/>
      <c r="AK7" s="1088"/>
      <c r="AL7" s="262"/>
      <c r="AM7" s="485"/>
      <c r="AN7" s="262"/>
      <c r="AO7" s="486"/>
      <c r="AP7" s="262"/>
      <c r="AQ7" s="262"/>
      <c r="AR7" s="262"/>
      <c r="AS7" s="252"/>
      <c r="AT7" s="324"/>
      <c r="AU7" s="952"/>
      <c r="AV7" s="952"/>
      <c r="AW7" s="952"/>
      <c r="AX7" s="952"/>
      <c r="AY7" s="952"/>
      <c r="AZ7" s="952"/>
      <c r="BA7" s="262"/>
      <c r="BB7" s="253"/>
      <c r="BC7" s="262"/>
      <c r="BD7" s="485"/>
      <c r="BE7" s="262"/>
      <c r="BF7" s="486"/>
      <c r="BG7" s="262"/>
      <c r="BH7" s="262"/>
      <c r="BI7" s="262"/>
      <c r="BJ7" s="487"/>
      <c r="BK7" s="927"/>
      <c r="BL7" s="927"/>
      <c r="BM7" s="927"/>
      <c r="BN7" s="927"/>
      <c r="BO7" s="927"/>
      <c r="BP7" s="928"/>
      <c r="BQ7" s="270"/>
      <c r="BR7" s="262"/>
      <c r="BS7" s="485"/>
      <c r="BT7" s="262"/>
      <c r="BU7" s="486"/>
      <c r="BV7" s="262"/>
      <c r="BW7" s="262"/>
      <c r="BX7" s="262"/>
      <c r="BY7" s="487"/>
    </row>
    <row r="8" spans="1:86" ht="12.75" customHeight="1" thickBot="1">
      <c r="A8" s="617"/>
      <c r="B8" s="618"/>
      <c r="C8" s="1078" t="str">
        <f>+Aug!C8</f>
        <v>Man-Hours at Plant                   (Plants less than 1 MGD only)</v>
      </c>
      <c r="D8" s="1025" t="str">
        <f>+Aug!D8</f>
        <v>Air Temperature</v>
      </c>
      <c r="E8" s="290" t="s">
        <v>89</v>
      </c>
      <c r="F8" s="1015" t="str">
        <f>+Aug!F8</f>
        <v>Bypass At Plant Site                       ("x" If Occurred)</v>
      </c>
      <c r="G8" s="1017" t="str">
        <f>+Aug!G8</f>
        <v>Sanitary Sewer Overflow
("x" If Occurred)</v>
      </c>
      <c r="H8" s="619" t="s">
        <v>8</v>
      </c>
      <c r="I8" s="619"/>
      <c r="J8" s="619"/>
      <c r="K8" s="620" t="s">
        <v>9</v>
      </c>
      <c r="L8" s="619"/>
      <c r="M8" s="619"/>
      <c r="N8" s="619"/>
      <c r="O8" s="619"/>
      <c r="P8" s="619"/>
      <c r="Q8" s="619"/>
      <c r="R8" s="619"/>
      <c r="S8" s="621"/>
      <c r="T8" s="622" t="s">
        <v>11</v>
      </c>
      <c r="U8" s="620" t="s">
        <v>10</v>
      </c>
      <c r="V8" s="619"/>
      <c r="W8" s="621"/>
      <c r="X8" s="623" t="s">
        <v>100</v>
      </c>
      <c r="Y8" s="623"/>
      <c r="Z8" s="619"/>
      <c r="AA8" s="619"/>
      <c r="AB8" s="1081" t="s">
        <v>12</v>
      </c>
      <c r="AC8" s="1082"/>
      <c r="AD8" s="1083"/>
      <c r="AE8" s="688"/>
      <c r="AF8" s="624" t="s">
        <v>13</v>
      </c>
      <c r="AG8" s="482"/>
      <c r="AH8" s="482"/>
      <c r="AI8" s="482"/>
      <c r="AJ8" s="482"/>
      <c r="AK8" s="482"/>
      <c r="AL8" s="481"/>
      <c r="AM8" s="276" t="s">
        <v>11</v>
      </c>
      <c r="AN8" s="1028" t="s">
        <v>13</v>
      </c>
      <c r="AO8" s="1029"/>
      <c r="AP8" s="1029"/>
      <c r="AQ8" s="1029"/>
      <c r="AR8" s="1029"/>
      <c r="AS8" s="1029"/>
      <c r="AT8" s="1029"/>
      <c r="AU8" s="1030"/>
      <c r="AV8" s="1030"/>
      <c r="AW8" s="1030"/>
      <c r="AX8" s="1030"/>
      <c r="AY8" s="1030"/>
      <c r="AZ8" s="1030"/>
      <c r="BA8" s="1030"/>
      <c r="BB8" s="480"/>
      <c r="BC8" s="481"/>
      <c r="BD8" s="276" t="s">
        <v>11</v>
      </c>
      <c r="BE8" s="620" t="s">
        <v>14</v>
      </c>
      <c r="BF8" s="621"/>
      <c r="BG8" s="625" t="s">
        <v>15</v>
      </c>
      <c r="BH8" s="623"/>
      <c r="BI8" s="623"/>
      <c r="BJ8" s="623"/>
      <c r="BK8" s="626"/>
      <c r="BL8" s="626"/>
      <c r="BM8" s="626"/>
      <c r="BN8" s="626"/>
      <c r="BO8" s="626"/>
      <c r="BP8" s="627"/>
      <c r="BQ8" s="626"/>
      <c r="BR8" s="627"/>
      <c r="BS8" s="276" t="s">
        <v>11</v>
      </c>
      <c r="BT8" s="1037" t="str">
        <f>Jan!BT8</f>
        <v xml:space="preserve">Final Effluent </v>
      </c>
      <c r="BU8" s="1038"/>
      <c r="BV8" s="1038"/>
      <c r="BW8" s="1039"/>
      <c r="BX8" s="1050">
        <f>Jan!BX8</f>
        <v>0</v>
      </c>
      <c r="BY8" s="1053" t="str">
        <f>Jan!BY8</f>
        <v xml:space="preserve"> </v>
      </c>
      <c r="BZ8" s="1053" t="str">
        <f>Jan!BZ8</f>
        <v xml:space="preserve"> </v>
      </c>
      <c r="CA8" s="1053" t="str">
        <f>Jan!CA8</f>
        <v xml:space="preserve"> </v>
      </c>
      <c r="CB8" s="1053" t="str">
        <f>Jan!CB8</f>
        <v xml:space="preserve"> </v>
      </c>
      <c r="CC8" s="1053" t="str">
        <f>Jan!CC8</f>
        <v xml:space="preserve"> </v>
      </c>
      <c r="CD8" s="1053" t="str">
        <f>Jan!CD8</f>
        <v xml:space="preserve"> </v>
      </c>
      <c r="CE8" s="1053" t="str">
        <f>Jan!CE8</f>
        <v xml:space="preserve"> </v>
      </c>
      <c r="CF8" s="1053" t="str">
        <f>Jan!CF8</f>
        <v xml:space="preserve"> </v>
      </c>
      <c r="CG8" s="1053" t="str">
        <f>Jan!CG8</f>
        <v xml:space="preserve"> </v>
      </c>
      <c r="CH8" s="1084" t="str">
        <f>Jan!CH8</f>
        <v xml:space="preserve"> </v>
      </c>
    </row>
    <row r="9" spans="1:86" ht="12.75" customHeight="1" thickBot="1">
      <c r="A9" s="628"/>
      <c r="B9" s="629"/>
      <c r="C9" s="1079">
        <f>+Jan!C9</f>
        <v>0</v>
      </c>
      <c r="D9" s="1026"/>
      <c r="E9" s="291">
        <f>SUM(E11:E40)</f>
        <v>0</v>
      </c>
      <c r="F9" s="901">
        <f>+Jan!F9</f>
        <v>0</v>
      </c>
      <c r="G9" s="1018">
        <f>+Jan!G9</f>
        <v>0</v>
      </c>
      <c r="H9" s="626" t="s">
        <v>17</v>
      </c>
      <c r="I9" s="626"/>
      <c r="J9" s="626"/>
      <c r="K9" s="630" t="s">
        <v>11</v>
      </c>
      <c r="L9" s="626"/>
      <c r="M9" s="626"/>
      <c r="N9" s="626"/>
      <c r="O9" s="626"/>
      <c r="P9" s="626"/>
      <c r="Q9" s="626"/>
      <c r="R9" s="626"/>
      <c r="S9" s="627"/>
      <c r="T9" s="631" t="s">
        <v>11</v>
      </c>
      <c r="U9" s="630" t="s">
        <v>16</v>
      </c>
      <c r="V9" s="626"/>
      <c r="W9" s="632"/>
      <c r="X9" s="633" t="s">
        <v>101</v>
      </c>
      <c r="Y9" s="634"/>
      <c r="Z9" s="635" t="s">
        <v>11</v>
      </c>
      <c r="AA9" s="636"/>
      <c r="AB9" s="1073" t="s">
        <v>16</v>
      </c>
      <c r="AC9" s="1074"/>
      <c r="AD9" s="1075"/>
      <c r="AE9" s="689"/>
      <c r="AF9" s="626" t="s">
        <v>11</v>
      </c>
      <c r="AG9" s="626"/>
      <c r="AH9" s="626"/>
      <c r="AI9" s="626"/>
      <c r="AJ9" s="626"/>
      <c r="AK9" s="626"/>
      <c r="AL9" s="627"/>
      <c r="AM9" s="637"/>
      <c r="AN9" s="638" t="s">
        <v>81</v>
      </c>
      <c r="AO9" s="639"/>
      <c r="AP9" s="638" t="s">
        <v>78</v>
      </c>
      <c r="AQ9" s="640"/>
      <c r="AR9" s="640"/>
      <c r="AS9" s="641"/>
      <c r="AT9" s="638" t="s">
        <v>79</v>
      </c>
      <c r="AU9" s="640"/>
      <c r="AV9" s="640"/>
      <c r="AW9" s="641"/>
      <c r="AX9" s="638" t="s">
        <v>51</v>
      </c>
      <c r="AY9" s="640"/>
      <c r="AZ9" s="640"/>
      <c r="BA9" s="641"/>
      <c r="BB9" s="642" t="s">
        <v>87</v>
      </c>
      <c r="BC9" s="643"/>
      <c r="BD9" s="637"/>
      <c r="BE9" s="630" t="s">
        <v>18</v>
      </c>
      <c r="BF9" s="627"/>
      <c r="BG9" s="630" t="s">
        <v>19</v>
      </c>
      <c r="BH9" s="626"/>
      <c r="BI9" s="644"/>
      <c r="BJ9" s="1057" t="str">
        <f>+Aug!BJ9</f>
        <v>Supernatant Withdrawn 
hrs. or Gal. x 1000</v>
      </c>
      <c r="BK9" s="1057" t="str">
        <f>+Aug!BK9</f>
        <v>Supernatant BOD5 mg/l 
or  NH3-N mg/l</v>
      </c>
      <c r="BL9" s="1057" t="str">
        <f>+Aug!BL9</f>
        <v>Total Solids in Incoming Sludge - %</v>
      </c>
      <c r="BM9" s="1063" t="str">
        <f>+Aug!BM9</f>
        <v>Total Solids in Digested Sludge - %</v>
      </c>
      <c r="BN9" s="1056" t="str">
        <f>+Aug!BN9</f>
        <v>Volatile Solids in Incoming Sludge - %</v>
      </c>
      <c r="BO9" s="1056" t="str">
        <f>+Aug!BO9</f>
        <v>Volatile Solids in Digested Sludge - %</v>
      </c>
      <c r="BP9" s="1071" t="str">
        <f>+Aug!BP9</f>
        <v>Digested Sludge Withdrawn 
hrs. or Gal. x 1000</v>
      </c>
      <c r="BQ9" s="1056" t="str">
        <f>+Aug!BQ9</f>
        <v xml:space="preserve"> </v>
      </c>
      <c r="BR9" s="1071" t="str">
        <f>+Aug!BR9</f>
        <v xml:space="preserve"> </v>
      </c>
      <c r="BS9" s="637"/>
      <c r="BT9" s="1037" t="str">
        <f>Jan!BT9</f>
        <v>Phosphorus</v>
      </c>
      <c r="BU9" s="1039"/>
      <c r="BV9" s="1037" t="str">
        <f>Jan!BV9</f>
        <v>Total Nitrogen</v>
      </c>
      <c r="BW9" s="1039"/>
      <c r="BX9" s="1051"/>
      <c r="BY9" s="1054"/>
      <c r="BZ9" s="1054"/>
      <c r="CA9" s="1054"/>
      <c r="CB9" s="1054"/>
      <c r="CC9" s="1054"/>
      <c r="CD9" s="1054"/>
      <c r="CE9" s="1054"/>
      <c r="CF9" s="1054"/>
      <c r="CG9" s="1054"/>
      <c r="CH9" s="1085"/>
    </row>
    <row r="10" spans="1:86" ht="109.5" customHeight="1" thickBot="1">
      <c r="A10" s="645" t="s">
        <v>24</v>
      </c>
      <c r="B10" s="646" t="s">
        <v>25</v>
      </c>
      <c r="C10" s="1080">
        <f>+Jan!C10</f>
        <v>0</v>
      </c>
      <c r="D10" s="1027"/>
      <c r="E10" s="647" t="str">
        <f>+Aug!E10</f>
        <v>Precipitation - Inches</v>
      </c>
      <c r="F10" s="1016">
        <f>+Jan!F10</f>
        <v>0</v>
      </c>
      <c r="G10" s="1019">
        <f>+Jan!G10</f>
        <v>0</v>
      </c>
      <c r="H10" s="648" t="str">
        <f>+Aug!H10</f>
        <v>Chlorine - Lbs</v>
      </c>
      <c r="I10" s="649" t="str">
        <f>+Aug!I10</f>
        <v xml:space="preserve">               Lbs/Day  or                    Gal./Day</v>
      </c>
      <c r="J10" s="649" t="str">
        <f>+Aug!J10</f>
        <v xml:space="preserve">               Lbs/Day  or                    Gal./Day</v>
      </c>
      <c r="K10" s="650" t="str">
        <f>+Aug!K10</f>
        <v>Influent Flow Rate 
(If Metered) (MGD)</v>
      </c>
      <c r="L10" s="651" t="str">
        <f>+Aug!L10</f>
        <v>pH</v>
      </c>
      <c r="M10" s="651" t="str">
        <f>+Aug!M10</f>
        <v>CBOD5 - mg/l</v>
      </c>
      <c r="N10" s="652" t="str">
        <f>+Aug!N10</f>
        <v>CBOD5 - lbs</v>
      </c>
      <c r="O10" s="651" t="str">
        <f>+Aug!O10</f>
        <v>Susp. Solids - mg/l</v>
      </c>
      <c r="P10" s="651" t="str">
        <f>+Aug!P10</f>
        <v>Susp. Solids - lbs</v>
      </c>
      <c r="Q10" s="651" t="str">
        <f>+Aug!Q10</f>
        <v xml:space="preserve">Phosphorus - mg/l </v>
      </c>
      <c r="R10" s="651" t="str">
        <f>+Aug!R10</f>
        <v>Ammonia - mg/l</v>
      </c>
      <c r="S10" s="660" t="str">
        <f>+Aug!S10</f>
        <v xml:space="preserve"> </v>
      </c>
      <c r="T10" s="654" t="s">
        <v>24</v>
      </c>
      <c r="U10" s="650" t="str">
        <f>+Aug!U10</f>
        <v>CBOD5 - mg/l</v>
      </c>
      <c r="V10" s="652" t="str">
        <f>+Aug!V10</f>
        <v>Susp. Solids - mg/l</v>
      </c>
      <c r="W10" s="651" t="str">
        <f>+Aug!W10</f>
        <v>Dissolved Oxygen - mg/l</v>
      </c>
      <c r="X10" s="655" t="str">
        <f>+Aug!X10</f>
        <v>Total Flow to Filter - mgd</v>
      </c>
      <c r="Y10" s="656" t="str">
        <f>+Aug!Y10</f>
        <v>Biological Growth (L)ight, (N)ormal, (H)eavy</v>
      </c>
      <c r="Z10" s="651" t="str">
        <f>+Aug!Z10</f>
        <v>Load       Cell            Weight  -  1000 lbs.</v>
      </c>
      <c r="AA10" s="651" t="str">
        <f>+Aug!AA10</f>
        <v>Dissolved Oxygen         After 1st Stage</v>
      </c>
      <c r="AB10" s="650" t="str">
        <f>+Aug!AB10</f>
        <v>CBOD5 - mg/l</v>
      </c>
      <c r="AC10" s="652" t="str">
        <f>+Aug!AC10</f>
        <v>Susp. Solids - mg/l</v>
      </c>
      <c r="AD10" s="660" t="str">
        <f>+Aug!AD10</f>
        <v>Dissolved Oxygen - mg/l</v>
      </c>
      <c r="AE10" s="683"/>
      <c r="AF10" s="674" t="str">
        <f>+Aug!AF10</f>
        <v>Residual Chlorine - Final</v>
      </c>
      <c r="AG10" s="652" t="str">
        <f>+Aug!AG10</f>
        <v>Residual Chlorine - Contact Tank</v>
      </c>
      <c r="AH10" s="658"/>
      <c r="AI10" s="651" t="str">
        <f>+Aug!AI10</f>
        <v>E. Coli - colony/100 ml</v>
      </c>
      <c r="AJ10" s="651" t="str">
        <f>+Aug!AJ10</f>
        <v>pH</v>
      </c>
      <c r="AK10" s="652" t="str">
        <f>+Aug!AK10</f>
        <v>Dissolved Oxygen - mg/l</v>
      </c>
      <c r="AL10" s="653" t="str">
        <f>+Aug!AL10</f>
        <v xml:space="preserve">Phosphorus - mg/l </v>
      </c>
      <c r="AM10" s="659" t="s">
        <v>24</v>
      </c>
      <c r="AN10" s="657" t="str">
        <f>+Aug!AN10</f>
        <v>Effluent Flow Rate (MGD)</v>
      </c>
      <c r="AO10" s="660" t="str">
        <f>+Aug!AO10</f>
        <v>Effluent Flow         Weekly Average</v>
      </c>
      <c r="AP10" s="657" t="str">
        <f>+Aug!AP10</f>
        <v>CBOD5 - mg/l</v>
      </c>
      <c r="AQ10" s="651" t="str">
        <f>+Aug!AQ10</f>
        <v>CBOD5 - mg/l      Weekly Average</v>
      </c>
      <c r="AR10" s="661" t="str">
        <f>+Aug!AR10</f>
        <v>CBOD5 - lbs</v>
      </c>
      <c r="AS10" s="660" t="str">
        <f>+Aug!AS10</f>
        <v>CBOD5 - lbs/day         Weekly Average</v>
      </c>
      <c r="AT10" s="657" t="str">
        <f>+Aug!AT10</f>
        <v>Susp. Solids - mg/l</v>
      </c>
      <c r="AU10" s="651" t="str">
        <f>+Aug!AU10</f>
        <v>Susp. Solids - mg/l        Weekly Average</v>
      </c>
      <c r="AV10" s="662" t="str">
        <f>+Aug!AV10</f>
        <v>Susp. Solids - lbs</v>
      </c>
      <c r="AW10" s="660" t="str">
        <f>+Aug!AW10</f>
        <v>Susp. Solids - lbs/day    Weekly Average</v>
      </c>
      <c r="AX10" s="657" t="str">
        <f>+Aug!AX10</f>
        <v>Ammonia - mg/l</v>
      </c>
      <c r="AY10" s="663" t="str">
        <f>+Aug!AY10</f>
        <v>Ammonia - mg/l   Weekly Average</v>
      </c>
      <c r="AZ10" s="662" t="str">
        <f>+Aug!AZ10</f>
        <v>Ammonia - lbs</v>
      </c>
      <c r="BA10" s="660" t="str">
        <f>+Aug!BA10</f>
        <v>Ammonia - lbs/day   Weekly Average</v>
      </c>
      <c r="BB10" s="657" t="str">
        <f>+Aug!BB10</f>
        <v xml:space="preserve"> </v>
      </c>
      <c r="BC10" s="660" t="str">
        <f>+Aug!BC10</f>
        <v xml:space="preserve"> </v>
      </c>
      <c r="BD10" s="659" t="s">
        <v>24</v>
      </c>
      <c r="BE10" s="650" t="str">
        <f>+Aug!BE10</f>
        <v>Primary Sludge
Gal. x 1000</v>
      </c>
      <c r="BF10" s="660" t="str">
        <f>+Aug!BF10</f>
        <v>Secondary Sludge
Gal. x 1000</v>
      </c>
      <c r="BG10" s="650" t="str">
        <f>+Aug!BG10</f>
        <v>pH</v>
      </c>
      <c r="BH10" s="651" t="str">
        <f>+Aug!BH10</f>
        <v>Gas Production  
Cubic Ft. x 1000</v>
      </c>
      <c r="BI10" s="651" t="str">
        <f>+Aug!BI10</f>
        <v>Temperature - F</v>
      </c>
      <c r="BJ10" s="1058"/>
      <c r="BK10" s="1058"/>
      <c r="BL10" s="1027"/>
      <c r="BM10" s="1027"/>
      <c r="BN10" s="1027"/>
      <c r="BO10" s="1027"/>
      <c r="BP10" s="1072"/>
      <c r="BQ10" s="1027"/>
      <c r="BR10" s="1072"/>
      <c r="BS10" s="825" t="s">
        <v>24</v>
      </c>
      <c r="BT10" s="750" t="str">
        <f>Jan!BT10</f>
        <v xml:space="preserve">Phosphorus - mg/l </v>
      </c>
      <c r="BU10" s="750" t="str">
        <f>Jan!BU10</f>
        <v>Phosphorus - lbs/day</v>
      </c>
      <c r="BV10" s="756" t="str">
        <f>Jan!BV10</f>
        <v>Total Nitrogen- mg/l</v>
      </c>
      <c r="BW10" s="750" t="str">
        <f>Jan!BW10</f>
        <v>Total Nitrogen- lbs/day</v>
      </c>
      <c r="BX10" s="1052"/>
      <c r="BY10" s="1055"/>
      <c r="BZ10" s="1055"/>
      <c r="CA10" s="1055"/>
      <c r="CB10" s="1055"/>
      <c r="CC10" s="1055"/>
      <c r="CD10" s="1055"/>
      <c r="CE10" s="1055"/>
      <c r="CF10" s="1055"/>
      <c r="CG10" s="1055"/>
      <c r="CH10" s="1086"/>
    </row>
    <row r="11" spans="1:86" ht="15" customHeight="1">
      <c r="A11" s="241">
        <v>1</v>
      </c>
      <c r="B11" s="242" t="str">
        <f>TEXT(J$5+A11-1,"DDD")</f>
        <v>Fri</v>
      </c>
      <c r="C11" s="32"/>
      <c r="D11" s="33"/>
      <c r="E11" s="34"/>
      <c r="F11" s="35"/>
      <c r="G11" s="36"/>
      <c r="H11" s="37"/>
      <c r="I11" s="38"/>
      <c r="J11" s="34"/>
      <c r="K11" s="39"/>
      <c r="L11" s="338"/>
      <c r="M11" s="38"/>
      <c r="N11" s="42" t="str">
        <f ca="1">IF(CELL("type",M11)="L","",IF(M11*($K11+$AN11)=0,"",IF($K11&gt;0,+$K11*M11*8.34,$AN11*M11*8.34)))</f>
        <v/>
      </c>
      <c r="O11" s="38"/>
      <c r="P11" s="42" t="str">
        <f ca="1">IF(CELL("type",O11)="L","",IF(O11*($K11+$AN11)=0,"",IF($K11&gt;0,+$K11*O11*8.34,$AN11*O11*8.34)))</f>
        <v/>
      </c>
      <c r="Q11" s="38"/>
      <c r="R11" s="38"/>
      <c r="S11" s="40"/>
      <c r="T11" s="247">
        <f aca="true" t="shared" si="0" ref="T11:T40">+A11</f>
        <v>1</v>
      </c>
      <c r="U11" s="39"/>
      <c r="V11" s="38"/>
      <c r="W11" s="343"/>
      <c r="X11" s="38"/>
      <c r="Y11" s="38"/>
      <c r="Z11" s="38"/>
      <c r="AA11" s="343"/>
      <c r="AB11" s="39"/>
      <c r="AC11" s="38"/>
      <c r="AD11" s="343"/>
      <c r="AE11" s="729"/>
      <c r="AF11" s="37"/>
      <c r="AG11" s="38"/>
      <c r="AH11" t="str">
        <f ca="1">IF(CELL("type",AI11)="b","",IF(AI11="tntc",63200,IF(AI11=0,1,AI11)))</f>
        <v/>
      </c>
      <c r="AI11" s="38"/>
      <c r="AJ11" s="338"/>
      <c r="AK11" s="338"/>
      <c r="AL11" s="40"/>
      <c r="AM11" s="272">
        <f aca="true" t="shared" si="1" ref="AM11:AM39">+A11</f>
        <v>1</v>
      </c>
      <c r="AN11" s="39"/>
      <c r="AO11" s="55"/>
      <c r="AP11" s="39"/>
      <c r="AQ11" s="42"/>
      <c r="AR11" s="42" t="str">
        <f ca="1">IF(CELL("type",AP11)="L","",IF(AP11*($K11+$AN11)=0,"",IF($AN11&gt;0,+$AN11*AP11*8.345,$K11*AP11*8.345)))</f>
        <v/>
      </c>
      <c r="AS11" s="55"/>
      <c r="AT11" s="39"/>
      <c r="AU11" s="42"/>
      <c r="AV11" s="42" t="str">
        <f ca="1">IF(CELL("type",AT11)="L","",IF(AT11*($K11+$AN11)=0,"",IF($AN11&gt;0,+$AN11*AT11*8.345,$K11*AT11*8.345)))</f>
        <v/>
      </c>
      <c r="AW11" s="55"/>
      <c r="AX11" s="39"/>
      <c r="AY11" s="42"/>
      <c r="AZ11" s="42" t="str">
        <f ca="1">IF(CELL("type",AX11)="L","",IF(AX11*($K11+$AN11)=0,"",IF($AN11&gt;0,+$AN11*AX11*8.345,$K11*AX11*8.345)))</f>
        <v/>
      </c>
      <c r="BA11" s="55"/>
      <c r="BB11" s="39"/>
      <c r="BC11" s="40"/>
      <c r="BD11" s="272">
        <f>+A11</f>
        <v>1</v>
      </c>
      <c r="BE11" s="39"/>
      <c r="BF11" s="40"/>
      <c r="BG11" s="338"/>
      <c r="BH11" s="38"/>
      <c r="BI11" s="38"/>
      <c r="BJ11" s="38"/>
      <c r="BK11" s="38"/>
      <c r="BL11" s="38"/>
      <c r="BM11" s="38"/>
      <c r="BN11" s="38"/>
      <c r="BO11" s="38"/>
      <c r="BP11" s="40"/>
      <c r="BQ11" s="38"/>
      <c r="BR11" s="52"/>
      <c r="BS11" s="762">
        <f>BD11</f>
        <v>1</v>
      </c>
      <c r="BT11" s="34"/>
      <c r="BU11" s="820" t="str">
        <f ca="1">IF(CELL("type",BT11)="L","",IF(BT11*($K11+$AN11)=0,"",IF($AN11&gt;0,+$AN11*BT11*8.345,$K11*BT11*8.345)))</f>
        <v/>
      </c>
      <c r="BV11" s="37"/>
      <c r="BW11" s="823" t="str">
        <f ca="1">IF(CELL("type",BV11)="L","",IF(BV11*($K11+$AN11)=0,"",IF($AN11&gt;0,+$AN11*BV11*8.345,$K11*BV11*8.345)))</f>
        <v/>
      </c>
      <c r="BX11" s="37"/>
      <c r="BY11" s="38"/>
      <c r="BZ11" s="38"/>
      <c r="CA11" s="38"/>
      <c r="CB11" s="38"/>
      <c r="CC11" s="38"/>
      <c r="CD11" s="38"/>
      <c r="CE11" s="38"/>
      <c r="CF11" s="38"/>
      <c r="CG11" s="38"/>
      <c r="CH11" s="40"/>
    </row>
    <row r="12" spans="1:86" ht="15" customHeight="1">
      <c r="A12" s="243">
        <v>2</v>
      </c>
      <c r="B12" s="242" t="str">
        <f aca="true" t="shared" si="2" ref="B12:B40">TEXT(J$5+A12-1,"DDD")</f>
        <v>Sat</v>
      </c>
      <c r="C12" s="46"/>
      <c r="D12" s="47"/>
      <c r="E12" s="47"/>
      <c r="F12" s="48"/>
      <c r="G12" s="49"/>
      <c r="H12" s="50"/>
      <c r="I12" s="46"/>
      <c r="J12" s="47"/>
      <c r="K12" s="51"/>
      <c r="L12" s="339"/>
      <c r="M12" s="46"/>
      <c r="N12" s="42" t="str">
        <f aca="true" t="shared" si="3" ref="N12:N40">IF(CELL("type",M12)="L","",IF(M12*(K12+AN12)=0,"",IF(K12&gt;0,+K12*M12*8.34,AN12*M12*8.34)))</f>
        <v/>
      </c>
      <c r="O12" s="46"/>
      <c r="P12" s="42" t="str">
        <f aca="true" t="shared" si="4" ref="P12:P40">IF(CELL("type",O12)="L","",IF(O12*($K12+$AN12)=0,"",IF($K12&gt;0,+$K12*O12*8.34,$AN12*O12*8.34)))</f>
        <v/>
      </c>
      <c r="Q12" s="46"/>
      <c r="R12" s="46"/>
      <c r="S12" s="52"/>
      <c r="T12" s="249">
        <f t="shared" si="0"/>
        <v>2</v>
      </c>
      <c r="U12" s="51"/>
      <c r="V12" s="46"/>
      <c r="W12" s="344"/>
      <c r="X12" s="46"/>
      <c r="Y12" s="38"/>
      <c r="Z12" s="46"/>
      <c r="AA12" s="344"/>
      <c r="AB12" s="51"/>
      <c r="AC12" s="46"/>
      <c r="AD12" s="344"/>
      <c r="AE12" s="729"/>
      <c r="AF12" s="50"/>
      <c r="AG12" s="46"/>
      <c r="AH12" t="str">
        <f aca="true" t="shared" si="5" ref="AH12:AH40">IF(CELL("type",AI12)="b","",IF(AI12="tntc",63200,IF(AI12=0,1,AI12)))</f>
        <v/>
      </c>
      <c r="AI12" s="46"/>
      <c r="AJ12" s="339"/>
      <c r="AK12" s="339"/>
      <c r="AL12" s="52"/>
      <c r="AM12" s="273">
        <f t="shared" si="1"/>
        <v>2</v>
      </c>
      <c r="AN12" s="51"/>
      <c r="AO12" s="43"/>
      <c r="AP12" s="51"/>
      <c r="AQ12" s="69"/>
      <c r="AR12" s="136" t="str">
        <f aca="true" t="shared" si="6" ref="AR12:AR40">IF(CELL("type",AP12)="L","",IF(AP12*($K12+$AN12)=0,"",IF($AN12&gt;0,+$AN12*AP12*8.345,$K12*AP12*8.345)))</f>
        <v/>
      </c>
      <c r="AS12" s="43"/>
      <c r="AT12" s="51"/>
      <c r="AU12" s="69"/>
      <c r="AV12" s="136" t="str">
        <f aca="true" t="shared" si="7" ref="AV12:AV40">IF(CELL("type",AT12)="L","",IF(AT12*($K12+$AN12)=0,"",IF($AN12&gt;0,+$AN12*AT12*8.345,$K12*AT12*8.345)))</f>
        <v/>
      </c>
      <c r="AW12" s="43"/>
      <c r="AX12" s="51"/>
      <c r="AY12" s="69"/>
      <c r="AZ12" s="136" t="str">
        <f aca="true" t="shared" si="8" ref="AZ12:AZ40">IF(CELL("type",AX12)="L","",IF(AX12*($K12+$AN12)=0,"",IF($AN12&gt;0,+$AN12*AX12*8.345,$K12*AX12*8.345)))</f>
        <v/>
      </c>
      <c r="BA12" s="43"/>
      <c r="BB12" s="51"/>
      <c r="BC12" s="52"/>
      <c r="BD12" s="273">
        <f aca="true" t="shared" si="9" ref="BD12:BD40">+A12</f>
        <v>2</v>
      </c>
      <c r="BE12" s="51"/>
      <c r="BF12" s="52"/>
      <c r="BG12" s="339"/>
      <c r="BH12" s="46"/>
      <c r="BI12" s="46"/>
      <c r="BJ12" s="46"/>
      <c r="BK12" s="46"/>
      <c r="BL12" s="46"/>
      <c r="BM12" s="46"/>
      <c r="BN12" s="46"/>
      <c r="BO12" s="46"/>
      <c r="BP12" s="52"/>
      <c r="BQ12" s="46"/>
      <c r="BR12" s="52"/>
      <c r="BS12" s="272">
        <f aca="true" t="shared" si="10" ref="BS12:BS40">BD12</f>
        <v>2</v>
      </c>
      <c r="BT12" s="47"/>
      <c r="BU12" s="820" t="str">
        <f aca="true" t="shared" si="11" ref="BU12:BU40">IF(CELL("type",BT12)="L","",IF(BT12*($K12+$AN12)=0,"",IF($AN12&gt;0,+$AN12*BT12*8.345,$K12*BT12*8.345)))</f>
        <v/>
      </c>
      <c r="BV12" s="50"/>
      <c r="BW12" s="823" t="str">
        <f aca="true" t="shared" si="12" ref="BW12:BW40">IF(CELL("type",BV12)="L","",IF(BV12*($K12+$AN12)=0,"",IF($AN12&gt;0,+$AN12*BV12*8.345,$K12*BV12*8.345)))</f>
        <v/>
      </c>
      <c r="BX12" s="50"/>
      <c r="BY12" s="757"/>
      <c r="BZ12" s="46"/>
      <c r="CA12" s="46"/>
      <c r="CB12" s="46"/>
      <c r="CC12" s="757"/>
      <c r="CD12" s="46"/>
      <c r="CE12" s="757"/>
      <c r="CF12" s="46"/>
      <c r="CG12" s="757"/>
      <c r="CH12" s="758"/>
    </row>
    <row r="13" spans="1:86" ht="15" customHeight="1">
      <c r="A13" s="243">
        <v>3</v>
      </c>
      <c r="B13" s="242" t="str">
        <f t="shared" si="2"/>
        <v>Sun</v>
      </c>
      <c r="C13" s="46"/>
      <c r="D13" s="47"/>
      <c r="E13" s="47"/>
      <c r="F13" s="48"/>
      <c r="G13" s="49"/>
      <c r="H13" s="50"/>
      <c r="I13" s="46"/>
      <c r="J13" s="47"/>
      <c r="K13" s="51"/>
      <c r="L13" s="339"/>
      <c r="M13" s="46"/>
      <c r="N13" s="42" t="str">
        <f ca="1" t="shared" si="3"/>
        <v/>
      </c>
      <c r="O13" s="46"/>
      <c r="P13" s="42" t="str">
        <f ca="1" t="shared" si="4"/>
        <v/>
      </c>
      <c r="Q13" s="46"/>
      <c r="R13" s="46"/>
      <c r="S13" s="52"/>
      <c r="T13" s="249">
        <f t="shared" si="0"/>
        <v>3</v>
      </c>
      <c r="U13" s="51"/>
      <c r="V13" s="46"/>
      <c r="W13" s="344"/>
      <c r="X13" s="46"/>
      <c r="Y13" s="46"/>
      <c r="Z13" s="46"/>
      <c r="AA13" s="344"/>
      <c r="AB13" s="51"/>
      <c r="AC13" s="46"/>
      <c r="AD13" s="344"/>
      <c r="AE13" s="729"/>
      <c r="AF13" s="50"/>
      <c r="AG13" s="46"/>
      <c r="AH13" t="str">
        <f ca="1" t="shared" si="5"/>
        <v/>
      </c>
      <c r="AI13" s="46"/>
      <c r="AJ13" s="339"/>
      <c r="AK13" s="339"/>
      <c r="AL13" s="52"/>
      <c r="AM13" s="273">
        <f t="shared" si="1"/>
        <v>3</v>
      </c>
      <c r="AN13" s="51"/>
      <c r="AO13" s="43"/>
      <c r="AP13" s="51"/>
      <c r="AQ13" s="69"/>
      <c r="AR13" s="136" t="str">
        <f ca="1" t="shared" si="6"/>
        <v/>
      </c>
      <c r="AS13" s="43"/>
      <c r="AT13" s="51"/>
      <c r="AU13" s="69"/>
      <c r="AV13" s="136" t="str">
        <f ca="1" t="shared" si="7"/>
        <v/>
      </c>
      <c r="AW13" s="43"/>
      <c r="AX13" s="51"/>
      <c r="AY13" s="69"/>
      <c r="AZ13" s="136" t="str">
        <f ca="1" t="shared" si="8"/>
        <v/>
      </c>
      <c r="BA13" s="43"/>
      <c r="BB13" s="51"/>
      <c r="BC13" s="52"/>
      <c r="BD13" s="273">
        <f t="shared" si="9"/>
        <v>3</v>
      </c>
      <c r="BE13" s="51"/>
      <c r="BF13" s="52"/>
      <c r="BG13" s="339"/>
      <c r="BH13" s="46"/>
      <c r="BI13" s="46"/>
      <c r="BJ13" s="46"/>
      <c r="BK13" s="46"/>
      <c r="BL13" s="46"/>
      <c r="BM13" s="46"/>
      <c r="BN13" s="46"/>
      <c r="BO13" s="46"/>
      <c r="BP13" s="52"/>
      <c r="BQ13" s="46"/>
      <c r="BR13" s="52"/>
      <c r="BS13" s="272">
        <f t="shared" si="10"/>
        <v>3</v>
      </c>
      <c r="BT13" s="47"/>
      <c r="BU13" s="820" t="str">
        <f ca="1" t="shared" si="11"/>
        <v/>
      </c>
      <c r="BV13" s="50"/>
      <c r="BW13" s="823" t="str">
        <f ca="1" t="shared" si="12"/>
        <v/>
      </c>
      <c r="BX13" s="50"/>
      <c r="BY13" s="757"/>
      <c r="BZ13" s="46"/>
      <c r="CA13" s="46"/>
      <c r="CB13" s="46"/>
      <c r="CC13" s="757"/>
      <c r="CD13" s="46"/>
      <c r="CE13" s="757"/>
      <c r="CF13" s="46"/>
      <c r="CG13" s="757"/>
      <c r="CH13" s="758"/>
    </row>
    <row r="14" spans="1:86" ht="15" customHeight="1">
      <c r="A14" s="243">
        <v>4</v>
      </c>
      <c r="B14" s="242" t="str">
        <f t="shared" si="2"/>
        <v>Mon</v>
      </c>
      <c r="C14" s="46"/>
      <c r="D14" s="47"/>
      <c r="E14" s="47"/>
      <c r="F14" s="48"/>
      <c r="G14" s="49"/>
      <c r="H14" s="50"/>
      <c r="I14" s="46"/>
      <c r="J14" s="47"/>
      <c r="K14" s="51"/>
      <c r="L14" s="339"/>
      <c r="M14" s="46"/>
      <c r="N14" s="42" t="str">
        <f ca="1" t="shared" si="3"/>
        <v/>
      </c>
      <c r="O14" s="46"/>
      <c r="P14" s="42" t="str">
        <f ca="1" t="shared" si="4"/>
        <v/>
      </c>
      <c r="Q14" s="46"/>
      <c r="R14" s="46"/>
      <c r="S14" s="52"/>
      <c r="T14" s="249">
        <f t="shared" si="0"/>
        <v>4</v>
      </c>
      <c r="U14" s="51"/>
      <c r="V14" s="46"/>
      <c r="W14" s="344"/>
      <c r="X14" s="46"/>
      <c r="Y14" s="46"/>
      <c r="Z14" s="46"/>
      <c r="AA14" s="344"/>
      <c r="AB14" s="51"/>
      <c r="AC14" s="46"/>
      <c r="AD14" s="344"/>
      <c r="AE14" s="729"/>
      <c r="AF14" s="50"/>
      <c r="AG14" s="46"/>
      <c r="AH14" t="str">
        <f ca="1" t="shared" si="5"/>
        <v/>
      </c>
      <c r="AI14" s="46"/>
      <c r="AJ14" s="339"/>
      <c r="AK14" s="339"/>
      <c r="AL14" s="52"/>
      <c r="AM14" s="273">
        <f t="shared" si="1"/>
        <v>4</v>
      </c>
      <c r="AN14" s="51"/>
      <c r="AO14" s="43" t="str">
        <f>IF(+$B14="Sat",IF(SUM(AN$11:AN14)&gt;0,AVERAGE(AN$11:AN14,Aug!AN39:AN$41)," "),"")</f>
        <v/>
      </c>
      <c r="AP14" s="51"/>
      <c r="AQ14" s="69" t="str">
        <f>IF(+$B14="Sat",IF(SUM(AP$11:AP14,Aug!AP39:AP$41)&gt;0,AVERAGE(AP$11:AP14,Aug!AP39:AP$41),""),"")</f>
        <v/>
      </c>
      <c r="AR14" s="136" t="str">
        <f ca="1" t="shared" si="6"/>
        <v/>
      </c>
      <c r="AS14" s="55" t="str">
        <f>IF(+$B14="Sat",IF(SUM(AR$11:AR14,Aug!AR39:AR$41)&gt;0,AVERAGE(AR$11:AR14,Aug!AR39:AR$41),""),"")</f>
        <v/>
      </c>
      <c r="AT14" s="51"/>
      <c r="AU14" s="69" t="str">
        <f>IF(+$B14="Sat",IF(SUM(AT$11:AT14,Aug!AT39:AT$41)&gt;0,AVERAGE(AT$11:AT14,Aug!AT39:AT$41),""),"")</f>
        <v/>
      </c>
      <c r="AV14" s="136" t="str">
        <f ca="1" t="shared" si="7"/>
        <v/>
      </c>
      <c r="AW14" s="55" t="str">
        <f>IF(+$B14="Sat",IF(SUM(AV$11:AV14,Aug!AV39:AV$41)&gt;0,AVERAGE(AV$11:AV14,Aug!AV39:AV$41),""),"")</f>
        <v/>
      </c>
      <c r="AX14" s="51"/>
      <c r="AY14" s="69" t="str">
        <f>IF(+$B14="Sat",IF(SUM(AX$11:AX14,Aug!AX39:AX$41)&gt;0,AVERAGE(AX$11:AX14,Aug!AX39:AX$41),""),"")</f>
        <v/>
      </c>
      <c r="AZ14" s="136" t="str">
        <f ca="1" t="shared" si="8"/>
        <v/>
      </c>
      <c r="BA14" s="55" t="str">
        <f>IF(+$B14="Sat",IF(SUM(AZ$11:AZ14,Aug!AZ39:AZ$41)&gt;0,AVERAGE(AZ$11:AZ14,Aug!AZ39:AZ$41),""),"")</f>
        <v/>
      </c>
      <c r="BB14" s="51"/>
      <c r="BC14" s="52"/>
      <c r="BD14" s="273">
        <f t="shared" si="9"/>
        <v>4</v>
      </c>
      <c r="BE14" s="51"/>
      <c r="BF14" s="52"/>
      <c r="BG14" s="339"/>
      <c r="BH14" s="46"/>
      <c r="BI14" s="46"/>
      <c r="BJ14" s="46"/>
      <c r="BK14" s="46"/>
      <c r="BL14" s="46"/>
      <c r="BM14" s="46"/>
      <c r="BN14" s="46"/>
      <c r="BO14" s="46"/>
      <c r="BP14" s="52"/>
      <c r="BQ14" s="46"/>
      <c r="BR14" s="52"/>
      <c r="BS14" s="272">
        <f t="shared" si="10"/>
        <v>4</v>
      </c>
      <c r="BT14" s="47"/>
      <c r="BU14" s="820" t="str">
        <f ca="1" t="shared" si="11"/>
        <v/>
      </c>
      <c r="BV14" s="50"/>
      <c r="BW14" s="823" t="str">
        <f ca="1" t="shared" si="12"/>
        <v/>
      </c>
      <c r="BX14" s="50"/>
      <c r="BY14" s="757"/>
      <c r="BZ14" s="46"/>
      <c r="CA14" s="46"/>
      <c r="CB14" s="46"/>
      <c r="CC14" s="757"/>
      <c r="CD14" s="46"/>
      <c r="CE14" s="757"/>
      <c r="CF14" s="46"/>
      <c r="CG14" s="757"/>
      <c r="CH14" s="758"/>
    </row>
    <row r="15" spans="1:86" ht="15" customHeight="1" thickBot="1">
      <c r="A15" s="244">
        <v>5</v>
      </c>
      <c r="B15" s="245" t="str">
        <f t="shared" si="2"/>
        <v>Tue</v>
      </c>
      <c r="C15" s="56"/>
      <c r="D15" s="57"/>
      <c r="E15" s="57"/>
      <c r="F15" s="58"/>
      <c r="G15" s="59"/>
      <c r="H15" s="60"/>
      <c r="I15" s="56"/>
      <c r="J15" s="57"/>
      <c r="K15" s="61"/>
      <c r="L15" s="340"/>
      <c r="M15" s="56"/>
      <c r="N15" s="65" t="str">
        <f ca="1" t="shared" si="3"/>
        <v/>
      </c>
      <c r="O15" s="56"/>
      <c r="P15" s="65" t="str">
        <f ca="1" t="shared" si="4"/>
        <v/>
      </c>
      <c r="Q15" s="56"/>
      <c r="R15" s="56"/>
      <c r="S15" s="62"/>
      <c r="T15" s="251">
        <f t="shared" si="0"/>
        <v>5</v>
      </c>
      <c r="U15" s="61"/>
      <c r="V15" s="56"/>
      <c r="W15" s="345"/>
      <c r="X15" s="56"/>
      <c r="Y15" s="56"/>
      <c r="Z15" s="56"/>
      <c r="AA15" s="345"/>
      <c r="AB15" s="61"/>
      <c r="AC15" s="56"/>
      <c r="AD15" s="345"/>
      <c r="AE15" s="730"/>
      <c r="AF15" s="60"/>
      <c r="AG15" s="56"/>
      <c r="AH15" t="str">
        <f ca="1" t="shared" si="5"/>
        <v/>
      </c>
      <c r="AI15" s="56"/>
      <c r="AJ15" s="340"/>
      <c r="AK15" s="340"/>
      <c r="AL15" s="62"/>
      <c r="AM15" s="274">
        <f t="shared" si="1"/>
        <v>5</v>
      </c>
      <c r="AN15" s="61"/>
      <c r="AO15" s="66" t="str">
        <f>IF(+$B15="Sat",IF(SUM(AN$11:AN15)&gt;0,AVERAGE(AN$11:AN15,Aug!AN40:AN$41)," "),"")</f>
        <v/>
      </c>
      <c r="AP15" s="61"/>
      <c r="AQ15" s="65" t="str">
        <f>IF(+$B15="Sat",IF(SUM(AP$11:AP15,Aug!AP40:AP$41)&gt;0,AVERAGE(AP$11:AP15,Aug!AP40:AP$41),""),"")</f>
        <v/>
      </c>
      <c r="AR15" s="67" t="str">
        <f ca="1" t="shared" si="6"/>
        <v/>
      </c>
      <c r="AS15" s="66" t="str">
        <f>IF(+$B15="Sat",IF(SUM(AR$11:AR15,Aug!AR40:AR$41)&gt;0,AVERAGE(AR$11:AR15,Aug!AR40:AR$41),""),"")</f>
        <v/>
      </c>
      <c r="AT15" s="61"/>
      <c r="AU15" s="65" t="str">
        <f>IF(+$B15="Sat",IF(SUM(AT$11:AT15,Aug!AT40:AT$41)&gt;0,AVERAGE(AT$11:AT15,Aug!AT40:AT$41),""),"")</f>
        <v/>
      </c>
      <c r="AV15" s="67" t="str">
        <f ca="1" t="shared" si="7"/>
        <v/>
      </c>
      <c r="AW15" s="66" t="str">
        <f>IF(+$B15="Sat",IF(SUM(AV$11:AV15,Aug!AV40:AV$41)&gt;0,AVERAGE(AV$11:AV15,Aug!AV40:AV$41),""),"")</f>
        <v/>
      </c>
      <c r="AX15" s="61"/>
      <c r="AY15" s="65" t="str">
        <f>IF(+$B15="Sat",IF(SUM(AX$11:AX15,Aug!AX40:AX$41)&gt;0,AVERAGE(AX$11:AX15,Aug!AX40:AX$41),""),"")</f>
        <v/>
      </c>
      <c r="AZ15" s="67" t="str">
        <f ca="1" t="shared" si="8"/>
        <v/>
      </c>
      <c r="BA15" s="66" t="str">
        <f>IF(+$B15="Sat",IF(SUM(AZ$11:AZ15,Aug!AZ40:AZ$41)&gt;0,AVERAGE(AZ$11:AZ15,Aug!AZ40:AZ$41),""),"")</f>
        <v/>
      </c>
      <c r="BB15" s="61"/>
      <c r="BC15" s="62"/>
      <c r="BD15" s="274">
        <f t="shared" si="9"/>
        <v>5</v>
      </c>
      <c r="BE15" s="61"/>
      <c r="BF15" s="62"/>
      <c r="BG15" s="340"/>
      <c r="BH15" s="56"/>
      <c r="BI15" s="56"/>
      <c r="BJ15" s="56"/>
      <c r="BK15" s="56"/>
      <c r="BL15" s="56"/>
      <c r="BM15" s="56"/>
      <c r="BN15" s="56"/>
      <c r="BO15" s="56"/>
      <c r="BP15" s="62"/>
      <c r="BQ15" s="56"/>
      <c r="BR15" s="62"/>
      <c r="BS15" s="759">
        <f t="shared" si="10"/>
        <v>5</v>
      </c>
      <c r="BT15" s="57"/>
      <c r="BU15" s="821" t="str">
        <f ca="1" t="shared" si="11"/>
        <v/>
      </c>
      <c r="BV15" s="60"/>
      <c r="BW15" s="824" t="str">
        <f ca="1" t="shared" si="12"/>
        <v/>
      </c>
      <c r="BX15" s="60"/>
      <c r="BY15" s="760"/>
      <c r="BZ15" s="56"/>
      <c r="CA15" s="56"/>
      <c r="CB15" s="56"/>
      <c r="CC15" s="760"/>
      <c r="CD15" s="56"/>
      <c r="CE15" s="760"/>
      <c r="CF15" s="56"/>
      <c r="CG15" s="760"/>
      <c r="CH15" s="761"/>
    </row>
    <row r="16" spans="1:86" ht="15" customHeight="1">
      <c r="A16" s="241">
        <v>6</v>
      </c>
      <c r="B16" s="246" t="str">
        <f t="shared" si="2"/>
        <v>Wed</v>
      </c>
      <c r="C16" s="38"/>
      <c r="D16" s="34"/>
      <c r="E16" s="34"/>
      <c r="F16" s="35"/>
      <c r="G16" s="36"/>
      <c r="H16" s="37"/>
      <c r="I16" s="38"/>
      <c r="J16" s="34"/>
      <c r="K16" s="39"/>
      <c r="L16" s="338"/>
      <c r="M16" s="38"/>
      <c r="N16" s="42" t="str">
        <f ca="1" t="shared" si="3"/>
        <v/>
      </c>
      <c r="O16" s="38"/>
      <c r="P16" s="42" t="str">
        <f ca="1" t="shared" si="4"/>
        <v/>
      </c>
      <c r="Q16" s="38"/>
      <c r="R16" s="38"/>
      <c r="S16" s="40"/>
      <c r="T16" s="247">
        <f t="shared" si="0"/>
        <v>6</v>
      </c>
      <c r="U16" s="39"/>
      <c r="V16" s="38"/>
      <c r="W16" s="343"/>
      <c r="X16" s="38"/>
      <c r="Y16" s="38"/>
      <c r="Z16" s="38"/>
      <c r="AA16" s="343"/>
      <c r="AB16" s="39"/>
      <c r="AC16" s="38"/>
      <c r="AD16" s="343"/>
      <c r="AE16" s="731"/>
      <c r="AF16" s="37"/>
      <c r="AG16" s="38"/>
      <c r="AH16" t="str">
        <f ca="1" t="shared" si="5"/>
        <v/>
      </c>
      <c r="AI16" s="38"/>
      <c r="AJ16" s="338"/>
      <c r="AK16" s="338"/>
      <c r="AL16" s="40"/>
      <c r="AM16" s="272">
        <f t="shared" si="1"/>
        <v>6</v>
      </c>
      <c r="AN16" s="39"/>
      <c r="AO16" s="55" t="str">
        <f>IF(+$B16="Sat",IF(SUM(AN$11:AN16)&gt;0,AVERAGE(AN$11:AN16,Aug!AN41:AN$41)," "),"")</f>
        <v/>
      </c>
      <c r="AP16" s="39"/>
      <c r="AQ16" s="42" t="str">
        <f>IF(+$B16="Sat",IF(SUM(AP$11:AP16)&gt;0,AVERAGE(AP$11:AP16,Aug!AP41:AP$41)," "),"")</f>
        <v/>
      </c>
      <c r="AR16" s="44" t="str">
        <f ca="1" t="shared" si="6"/>
        <v/>
      </c>
      <c r="AS16" s="55" t="str">
        <f>IF(+$B16="Sat",IF(SUM(AR$11:AR16)&gt;0,AVERAGE(AR$11:AR16,Aug!AR41:AR$41)," "),"")</f>
        <v/>
      </c>
      <c r="AT16" s="39"/>
      <c r="AU16" s="42" t="str">
        <f>IF(+$B16="Sat",IF(SUM(AT$11:AT16)&gt;0,AVERAGE(AT$11:AT16,Aug!AT41:AT$41)," "),"")</f>
        <v/>
      </c>
      <c r="AV16" s="44" t="str">
        <f ca="1" t="shared" si="7"/>
        <v/>
      </c>
      <c r="AW16" s="55" t="str">
        <f>IF(+$B16="Sat",IF(SUM(AV$11:AV16)&gt;0,AVERAGE(AV$11:AV16,Aug!AV41:AV$41)," "),"")</f>
        <v/>
      </c>
      <c r="AX16" s="39"/>
      <c r="AY16" s="68" t="str">
        <f>IF(+$B16="Sat",IF(SUM(AX$11:AX16)&gt;0,AVERAGE(AX$11:AX16,Aug!AX41:AX$41)," "),"")</f>
        <v/>
      </c>
      <c r="AZ16" s="137" t="str">
        <f ca="1" t="shared" si="8"/>
        <v/>
      </c>
      <c r="BA16" s="55" t="str">
        <f>IF(+$B16="Sat",IF(SUM(AZ$11:AZ16)&gt;0,AVERAGE(AZ$11:AZ16,Aug!AZ41:AZ$41)," "),"")</f>
        <v/>
      </c>
      <c r="BB16" s="39"/>
      <c r="BC16" s="40"/>
      <c r="BD16" s="272">
        <f t="shared" si="9"/>
        <v>6</v>
      </c>
      <c r="BE16" s="39"/>
      <c r="BF16" s="40"/>
      <c r="BG16" s="338"/>
      <c r="BH16" s="38"/>
      <c r="BI16" s="38"/>
      <c r="BJ16" s="38"/>
      <c r="BK16" s="38"/>
      <c r="BL16" s="38"/>
      <c r="BM16" s="38"/>
      <c r="BN16" s="38"/>
      <c r="BO16" s="38"/>
      <c r="BP16" s="40"/>
      <c r="BQ16" s="38"/>
      <c r="BR16" s="40"/>
      <c r="BS16" s="762">
        <f t="shared" si="10"/>
        <v>6</v>
      </c>
      <c r="BT16" s="34"/>
      <c r="BU16" s="789" t="str">
        <f ca="1" t="shared" si="11"/>
        <v/>
      </c>
      <c r="BV16" s="37"/>
      <c r="BW16" s="789" t="str">
        <f ca="1" t="shared" si="12"/>
        <v/>
      </c>
      <c r="BX16" s="37"/>
      <c r="BY16" s="32"/>
      <c r="BZ16" s="38"/>
      <c r="CA16" s="37"/>
      <c r="CB16" s="37"/>
      <c r="CC16" s="32"/>
      <c r="CD16" s="38"/>
      <c r="CE16" s="32"/>
      <c r="CF16" s="38"/>
      <c r="CG16" s="32"/>
      <c r="CH16" s="763"/>
    </row>
    <row r="17" spans="1:86" ht="15" customHeight="1">
      <c r="A17" s="243">
        <v>7</v>
      </c>
      <c r="B17" s="242" t="str">
        <f t="shared" si="2"/>
        <v>Thu</v>
      </c>
      <c r="C17" s="46"/>
      <c r="D17" s="47"/>
      <c r="E17" s="47"/>
      <c r="F17" s="48"/>
      <c r="G17" s="49"/>
      <c r="H17" s="50"/>
      <c r="I17" s="46"/>
      <c r="J17" s="47"/>
      <c r="K17" s="51"/>
      <c r="L17" s="339"/>
      <c r="M17" s="46"/>
      <c r="N17" s="42" t="str">
        <f ca="1" t="shared" si="3"/>
        <v/>
      </c>
      <c r="O17" s="46"/>
      <c r="P17" s="42" t="str">
        <f ca="1" t="shared" si="4"/>
        <v/>
      </c>
      <c r="Q17" s="46"/>
      <c r="R17" s="46"/>
      <c r="S17" s="52"/>
      <c r="T17" s="249">
        <f t="shared" si="0"/>
        <v>7</v>
      </c>
      <c r="U17" s="51"/>
      <c r="V17" s="46"/>
      <c r="W17" s="344"/>
      <c r="X17" s="46"/>
      <c r="Y17" s="46"/>
      <c r="Z17" s="46"/>
      <c r="AA17" s="344"/>
      <c r="AB17" s="51"/>
      <c r="AC17" s="46"/>
      <c r="AD17" s="344"/>
      <c r="AE17" s="729"/>
      <c r="AF17" s="50"/>
      <c r="AG17" s="46"/>
      <c r="AH17" t="str">
        <f ca="1" t="shared" si="5"/>
        <v/>
      </c>
      <c r="AI17" s="46"/>
      <c r="AJ17" s="339"/>
      <c r="AK17" s="339"/>
      <c r="AL17" s="52"/>
      <c r="AM17" s="273">
        <f t="shared" si="1"/>
        <v>7</v>
      </c>
      <c r="AN17" s="51"/>
      <c r="AO17" s="43" t="str">
        <f>IF(+$B17="Sat",IF(SUM(AN11:AN17)&gt;0,AVERAGE(AN11:AN17)," "),"")</f>
        <v/>
      </c>
      <c r="AP17" s="51"/>
      <c r="AQ17" s="69" t="str">
        <f>IF(+$B17="Sat",IF(SUM(AP11:AP17)&gt;0,AVERAGE(AP11:AP17)," "),"")</f>
        <v/>
      </c>
      <c r="AR17" s="44" t="str">
        <f ca="1" t="shared" si="6"/>
        <v/>
      </c>
      <c r="AS17" s="55" t="str">
        <f>IF(+$B17="Sat",IF(SUM(AR11:AR17)&gt;0,AVERAGE(AR11:AR17)," "),"")</f>
        <v/>
      </c>
      <c r="AT17" s="51"/>
      <c r="AU17" s="69" t="str">
        <f>IF(+$B17="Sat",IF(SUM(AT11:AT17)&gt;0,AVERAGE(AT11:AT17)," "),"")</f>
        <v/>
      </c>
      <c r="AV17" s="44" t="str">
        <f ca="1" t="shared" si="7"/>
        <v/>
      </c>
      <c r="AW17" s="43" t="str">
        <f>IF(+$B17="Sat",IF(SUM(AV11:AV17)&gt;0,AVERAGE(AV11:AV17)," "),"")</f>
        <v/>
      </c>
      <c r="AX17" s="51"/>
      <c r="AY17" s="70" t="str">
        <f>IF(+$B17="Sat",IF(SUM(AX11:AX17)&gt;0,AVERAGE(AX11:AX17)," "),"")</f>
        <v/>
      </c>
      <c r="AZ17" s="45" t="str">
        <f ca="1" t="shared" si="8"/>
        <v/>
      </c>
      <c r="BA17" s="43" t="str">
        <f>IF(+$B17="Sat",IF(SUM(AZ11:AZ17)&gt;0,AVERAGE(AZ11:AZ17)," "),"")</f>
        <v/>
      </c>
      <c r="BB17" s="51"/>
      <c r="BC17" s="52"/>
      <c r="BD17" s="273">
        <f t="shared" si="9"/>
        <v>7</v>
      </c>
      <c r="BE17" s="51"/>
      <c r="BF17" s="52"/>
      <c r="BG17" s="339"/>
      <c r="BH17" s="46"/>
      <c r="BI17" s="46"/>
      <c r="BJ17" s="46"/>
      <c r="BK17" s="46"/>
      <c r="BL17" s="46"/>
      <c r="BM17" s="46"/>
      <c r="BN17" s="46"/>
      <c r="BO17" s="46"/>
      <c r="BP17" s="52"/>
      <c r="BQ17" s="46"/>
      <c r="BR17" s="52"/>
      <c r="BS17" s="272">
        <f t="shared" si="10"/>
        <v>7</v>
      </c>
      <c r="BT17" s="47"/>
      <c r="BU17" s="820" t="str">
        <f ca="1" t="shared" si="11"/>
        <v/>
      </c>
      <c r="BV17" s="50"/>
      <c r="BW17" s="823" t="str">
        <f ca="1" t="shared" si="12"/>
        <v/>
      </c>
      <c r="BX17" s="50"/>
      <c r="BY17" s="32"/>
      <c r="BZ17" s="46"/>
      <c r="CA17" s="37"/>
      <c r="CB17" s="37"/>
      <c r="CC17" s="32"/>
      <c r="CD17" s="46"/>
      <c r="CE17" s="32"/>
      <c r="CF17" s="47"/>
      <c r="CG17" s="764"/>
      <c r="CH17" s="763"/>
    </row>
    <row r="18" spans="1:86" ht="15" customHeight="1">
      <c r="A18" s="243">
        <v>8</v>
      </c>
      <c r="B18" s="242" t="str">
        <f t="shared" si="2"/>
        <v>Fri</v>
      </c>
      <c r="C18" s="46"/>
      <c r="D18" s="47"/>
      <c r="E18" s="47"/>
      <c r="F18" s="48"/>
      <c r="G18" s="49"/>
      <c r="H18" s="50"/>
      <c r="I18" s="46"/>
      <c r="J18" s="47"/>
      <c r="K18" s="51"/>
      <c r="L18" s="339"/>
      <c r="M18" s="46"/>
      <c r="N18" s="42" t="str">
        <f ca="1" t="shared" si="3"/>
        <v/>
      </c>
      <c r="O18" s="46"/>
      <c r="P18" s="42" t="str">
        <f ca="1" t="shared" si="4"/>
        <v/>
      </c>
      <c r="Q18" s="46"/>
      <c r="R18" s="46"/>
      <c r="S18" s="52"/>
      <c r="T18" s="249">
        <f t="shared" si="0"/>
        <v>8</v>
      </c>
      <c r="U18" s="51"/>
      <c r="V18" s="46"/>
      <c r="W18" s="344"/>
      <c r="X18" s="46"/>
      <c r="Y18" s="46"/>
      <c r="Z18" s="46"/>
      <c r="AA18" s="344"/>
      <c r="AB18" s="51"/>
      <c r="AC18" s="46"/>
      <c r="AD18" s="344"/>
      <c r="AE18" s="729"/>
      <c r="AF18" s="50"/>
      <c r="AG18" s="46"/>
      <c r="AH18" t="str">
        <f ca="1" t="shared" si="5"/>
        <v/>
      </c>
      <c r="AI18" s="46"/>
      <c r="AJ18" s="339"/>
      <c r="AK18" s="339"/>
      <c r="AL18" s="52"/>
      <c r="AM18" s="273">
        <f t="shared" si="1"/>
        <v>8</v>
      </c>
      <c r="AN18" s="51"/>
      <c r="AO18" s="43" t="str">
        <f aca="true" t="shared" si="13" ref="AO18:AO39">IF(+$B18="Sat",IF(SUM(AN12:AN18)&gt;0,AVERAGE(AN12:AN18)," "),"")</f>
        <v/>
      </c>
      <c r="AP18" s="51"/>
      <c r="AQ18" s="69" t="str">
        <f aca="true" t="shared" si="14" ref="AQ18:AS33">IF(+$B18="Sat",IF(SUM(AP12:AP18)&gt;0,AVERAGE(AP12:AP18)," "),"")</f>
        <v/>
      </c>
      <c r="AR18" s="44" t="str">
        <f ca="1" t="shared" si="6"/>
        <v/>
      </c>
      <c r="AS18" s="55" t="str">
        <f t="shared" si="14"/>
        <v/>
      </c>
      <c r="AT18" s="51"/>
      <c r="AU18" s="69" t="str">
        <f aca="true" t="shared" si="15" ref="AU18:AU39">IF(+$B18="Sat",IF(SUM(AT12:AT18)&gt;0,AVERAGE(AT12:AT18)," "),"")</f>
        <v/>
      </c>
      <c r="AV18" s="44" t="str">
        <f ca="1" t="shared" si="7"/>
        <v/>
      </c>
      <c r="AW18" s="43" t="str">
        <f aca="true" t="shared" si="16" ref="AW18:AW39">IF(+$B18="Sat",IF(SUM(AV12:AV18)&gt;0,AVERAGE(AV12:AV18)," "),"")</f>
        <v/>
      </c>
      <c r="AX18" s="51"/>
      <c r="AY18" s="70" t="str">
        <f aca="true" t="shared" si="17" ref="AY18:AY39">IF(+$B18="Sat",IF(SUM(AX12:AX18)&gt;0,AVERAGE(AX12:AX18)," "),"")</f>
        <v/>
      </c>
      <c r="AZ18" s="45" t="str">
        <f ca="1" t="shared" si="8"/>
        <v/>
      </c>
      <c r="BA18" s="43" t="str">
        <f aca="true" t="shared" si="18" ref="BA18:BA39">IF(+$B18="Sat",IF(SUM(AZ12:AZ18)&gt;0,AVERAGE(AZ12:AZ18)," "),"")</f>
        <v/>
      </c>
      <c r="BB18" s="51"/>
      <c r="BC18" s="52"/>
      <c r="BD18" s="273">
        <f t="shared" si="9"/>
        <v>8</v>
      </c>
      <c r="BE18" s="51"/>
      <c r="BF18" s="52"/>
      <c r="BG18" s="339"/>
      <c r="BH18" s="46"/>
      <c r="BI18" s="46"/>
      <c r="BJ18" s="46"/>
      <c r="BK18" s="46"/>
      <c r="BL18" s="46"/>
      <c r="BM18" s="46"/>
      <c r="BN18" s="46"/>
      <c r="BO18" s="46"/>
      <c r="BP18" s="52"/>
      <c r="BQ18" s="46"/>
      <c r="BR18" s="52"/>
      <c r="BS18" s="272">
        <f t="shared" si="10"/>
        <v>8</v>
      </c>
      <c r="BT18" s="47"/>
      <c r="BU18" s="820" t="str">
        <f ca="1" t="shared" si="11"/>
        <v/>
      </c>
      <c r="BV18" s="50"/>
      <c r="BW18" s="823" t="str">
        <f ca="1" t="shared" si="12"/>
        <v/>
      </c>
      <c r="BX18" s="50"/>
      <c r="BY18" s="32"/>
      <c r="BZ18" s="46"/>
      <c r="CA18" s="37"/>
      <c r="CB18" s="37"/>
      <c r="CC18" s="32"/>
      <c r="CD18" s="46"/>
      <c r="CE18" s="32"/>
      <c r="CF18" s="47"/>
      <c r="CG18" s="764"/>
      <c r="CH18" s="763"/>
    </row>
    <row r="19" spans="1:86" ht="15" customHeight="1">
      <c r="A19" s="243">
        <v>9</v>
      </c>
      <c r="B19" s="242" t="str">
        <f t="shared" si="2"/>
        <v>Sat</v>
      </c>
      <c r="C19" s="46"/>
      <c r="D19" s="47"/>
      <c r="E19" s="47"/>
      <c r="F19" s="48"/>
      <c r="G19" s="49"/>
      <c r="H19" s="50"/>
      <c r="I19" s="46"/>
      <c r="J19" s="47"/>
      <c r="K19" s="51"/>
      <c r="L19" s="339"/>
      <c r="M19" s="46"/>
      <c r="N19" s="42" t="str">
        <f ca="1" t="shared" si="3"/>
        <v/>
      </c>
      <c r="O19" s="46"/>
      <c r="P19" s="42" t="str">
        <f ca="1" t="shared" si="4"/>
        <v/>
      </c>
      <c r="Q19" s="46"/>
      <c r="R19" s="46"/>
      <c r="S19" s="52"/>
      <c r="T19" s="249">
        <f t="shared" si="0"/>
        <v>9</v>
      </c>
      <c r="U19" s="51"/>
      <c r="V19" s="46"/>
      <c r="W19" s="344"/>
      <c r="X19" s="46"/>
      <c r="Y19" s="46"/>
      <c r="Z19" s="46"/>
      <c r="AA19" s="344"/>
      <c r="AB19" s="51"/>
      <c r="AC19" s="46"/>
      <c r="AD19" s="344"/>
      <c r="AE19" s="729"/>
      <c r="AF19" s="50"/>
      <c r="AG19" s="46"/>
      <c r="AH19" t="str">
        <f ca="1" t="shared" si="5"/>
        <v/>
      </c>
      <c r="AI19" s="46"/>
      <c r="AJ19" s="339"/>
      <c r="AK19" s="339"/>
      <c r="AL19" s="52"/>
      <c r="AM19" s="273">
        <f t="shared" si="1"/>
        <v>9</v>
      </c>
      <c r="AN19" s="51"/>
      <c r="AO19" s="43" t="str">
        <f t="shared" si="13"/>
        <v xml:space="preserve"> </v>
      </c>
      <c r="AP19" s="51"/>
      <c r="AQ19" s="69" t="str">
        <f t="shared" si="14"/>
        <v xml:space="preserve"> </v>
      </c>
      <c r="AR19" s="44" t="str">
        <f ca="1" t="shared" si="6"/>
        <v/>
      </c>
      <c r="AS19" s="55" t="str">
        <f ca="1" t="shared" si="14"/>
        <v xml:space="preserve"> </v>
      </c>
      <c r="AT19" s="51"/>
      <c r="AU19" s="69" t="str">
        <f t="shared" si="15"/>
        <v xml:space="preserve"> </v>
      </c>
      <c r="AV19" s="44" t="str">
        <f ca="1" t="shared" si="7"/>
        <v/>
      </c>
      <c r="AW19" s="43" t="str">
        <f ca="1" t="shared" si="16"/>
        <v xml:space="preserve"> </v>
      </c>
      <c r="AX19" s="51"/>
      <c r="AY19" s="70" t="str">
        <f t="shared" si="17"/>
        <v xml:space="preserve"> </v>
      </c>
      <c r="AZ19" s="45" t="str">
        <f ca="1" t="shared" si="8"/>
        <v/>
      </c>
      <c r="BA19" s="43" t="str">
        <f ca="1" t="shared" si="18"/>
        <v xml:space="preserve"> </v>
      </c>
      <c r="BB19" s="51"/>
      <c r="BC19" s="52"/>
      <c r="BD19" s="273">
        <f t="shared" si="9"/>
        <v>9</v>
      </c>
      <c r="BE19" s="51"/>
      <c r="BF19" s="52"/>
      <c r="BG19" s="339"/>
      <c r="BH19" s="46"/>
      <c r="BI19" s="46"/>
      <c r="BJ19" s="46"/>
      <c r="BK19" s="46"/>
      <c r="BL19" s="46"/>
      <c r="BM19" s="46"/>
      <c r="BN19" s="46"/>
      <c r="BO19" s="46"/>
      <c r="BP19" s="52"/>
      <c r="BQ19" s="46"/>
      <c r="BR19" s="52"/>
      <c r="BS19" s="272">
        <f t="shared" si="10"/>
        <v>9</v>
      </c>
      <c r="BT19" s="47"/>
      <c r="BU19" s="820" t="str">
        <f ca="1" t="shared" si="11"/>
        <v/>
      </c>
      <c r="BV19" s="50"/>
      <c r="BW19" s="823" t="str">
        <f ca="1" t="shared" si="12"/>
        <v/>
      </c>
      <c r="BX19" s="50"/>
      <c r="BY19" s="32"/>
      <c r="BZ19" s="46"/>
      <c r="CA19" s="37"/>
      <c r="CB19" s="37"/>
      <c r="CC19" s="32"/>
      <c r="CD19" s="46"/>
      <c r="CE19" s="32"/>
      <c r="CF19" s="47"/>
      <c r="CG19" s="764"/>
      <c r="CH19" s="763"/>
    </row>
    <row r="20" spans="1:86" ht="15" customHeight="1" thickBot="1">
      <c r="A20" s="244">
        <v>10</v>
      </c>
      <c r="B20" s="245" t="str">
        <f t="shared" si="2"/>
        <v>Sun</v>
      </c>
      <c r="C20" s="56"/>
      <c r="D20" s="57"/>
      <c r="E20" s="57"/>
      <c r="F20" s="58"/>
      <c r="G20" s="59"/>
      <c r="H20" s="60"/>
      <c r="I20" s="56"/>
      <c r="J20" s="57"/>
      <c r="K20" s="61"/>
      <c r="L20" s="340"/>
      <c r="M20" s="56"/>
      <c r="N20" s="65" t="str">
        <f ca="1" t="shared" si="3"/>
        <v/>
      </c>
      <c r="O20" s="56"/>
      <c r="P20" s="65" t="str">
        <f ca="1" t="shared" si="4"/>
        <v/>
      </c>
      <c r="Q20" s="56"/>
      <c r="R20" s="56"/>
      <c r="S20" s="62"/>
      <c r="T20" s="251">
        <f t="shared" si="0"/>
        <v>10</v>
      </c>
      <c r="U20" s="61"/>
      <c r="V20" s="56"/>
      <c r="W20" s="345"/>
      <c r="X20" s="56"/>
      <c r="Y20" s="56"/>
      <c r="Z20" s="56"/>
      <c r="AA20" s="345"/>
      <c r="AB20" s="61"/>
      <c r="AC20" s="56"/>
      <c r="AD20" s="345"/>
      <c r="AE20" s="730"/>
      <c r="AF20" s="60"/>
      <c r="AG20" s="56"/>
      <c r="AH20" t="str">
        <f ca="1" t="shared" si="5"/>
        <v/>
      </c>
      <c r="AI20" s="56"/>
      <c r="AJ20" s="340"/>
      <c r="AK20" s="340"/>
      <c r="AL20" s="62"/>
      <c r="AM20" s="274">
        <f t="shared" si="1"/>
        <v>10</v>
      </c>
      <c r="AN20" s="61"/>
      <c r="AO20" s="66" t="str">
        <f t="shared" si="13"/>
        <v/>
      </c>
      <c r="AP20" s="61"/>
      <c r="AQ20" s="65" t="str">
        <f t="shared" si="14"/>
        <v/>
      </c>
      <c r="AR20" s="86" t="str">
        <f ca="1" t="shared" si="6"/>
        <v/>
      </c>
      <c r="AS20" s="66" t="str">
        <f t="shared" si="14"/>
        <v/>
      </c>
      <c r="AT20" s="61"/>
      <c r="AU20" s="65" t="str">
        <f t="shared" si="15"/>
        <v/>
      </c>
      <c r="AV20" s="86" t="str">
        <f ca="1" t="shared" si="7"/>
        <v/>
      </c>
      <c r="AW20" s="66" t="str">
        <f t="shared" si="16"/>
        <v/>
      </c>
      <c r="AX20" s="61"/>
      <c r="AY20" s="71" t="str">
        <f t="shared" si="17"/>
        <v/>
      </c>
      <c r="AZ20" s="67" t="str">
        <f ca="1" t="shared" si="8"/>
        <v/>
      </c>
      <c r="BA20" s="66" t="str">
        <f t="shared" si="18"/>
        <v/>
      </c>
      <c r="BB20" s="61"/>
      <c r="BC20" s="62"/>
      <c r="BD20" s="274">
        <f t="shared" si="9"/>
        <v>10</v>
      </c>
      <c r="BE20" s="61"/>
      <c r="BF20" s="62"/>
      <c r="BG20" s="340"/>
      <c r="BH20" s="56"/>
      <c r="BI20" s="56"/>
      <c r="BJ20" s="56"/>
      <c r="BK20" s="56"/>
      <c r="BL20" s="56"/>
      <c r="BM20" s="56"/>
      <c r="BN20" s="56"/>
      <c r="BO20" s="56"/>
      <c r="BP20" s="62"/>
      <c r="BQ20" s="56"/>
      <c r="BR20" s="62"/>
      <c r="BS20" s="274">
        <f t="shared" si="10"/>
        <v>10</v>
      </c>
      <c r="BT20" s="57"/>
      <c r="BU20" s="821" t="str">
        <f ca="1" t="shared" si="11"/>
        <v/>
      </c>
      <c r="BV20" s="60"/>
      <c r="BW20" s="824" t="str">
        <f ca="1" t="shared" si="12"/>
        <v/>
      </c>
      <c r="BX20" s="60"/>
      <c r="BY20" s="765"/>
      <c r="BZ20" s="56"/>
      <c r="CA20" s="60"/>
      <c r="CB20" s="60"/>
      <c r="CC20" s="765"/>
      <c r="CD20" s="56"/>
      <c r="CE20" s="765"/>
      <c r="CF20" s="57"/>
      <c r="CG20" s="760"/>
      <c r="CH20" s="761"/>
    </row>
    <row r="21" spans="1:86" ht="15" customHeight="1">
      <c r="A21" s="241">
        <v>11</v>
      </c>
      <c r="B21" s="246" t="str">
        <f t="shared" si="2"/>
        <v>Mon</v>
      </c>
      <c r="C21" s="38"/>
      <c r="D21" s="34"/>
      <c r="E21" s="34"/>
      <c r="F21" s="35"/>
      <c r="G21" s="36"/>
      <c r="H21" s="37"/>
      <c r="I21" s="38"/>
      <c r="J21" s="34"/>
      <c r="K21" s="39"/>
      <c r="L21" s="338"/>
      <c r="M21" s="38"/>
      <c r="N21" s="42" t="str">
        <f ca="1" t="shared" si="3"/>
        <v/>
      </c>
      <c r="O21" s="38"/>
      <c r="P21" s="42" t="str">
        <f ca="1" t="shared" si="4"/>
        <v/>
      </c>
      <c r="Q21" s="38"/>
      <c r="R21" s="38"/>
      <c r="S21" s="40"/>
      <c r="T21" s="247">
        <f t="shared" si="0"/>
        <v>11</v>
      </c>
      <c r="U21" s="39"/>
      <c r="V21" s="38"/>
      <c r="W21" s="343"/>
      <c r="X21" s="38"/>
      <c r="Y21" s="38"/>
      <c r="Z21" s="38"/>
      <c r="AA21" s="343"/>
      <c r="AB21" s="39"/>
      <c r="AC21" s="38"/>
      <c r="AD21" s="343"/>
      <c r="AE21" s="731"/>
      <c r="AF21" s="37"/>
      <c r="AG21" s="38"/>
      <c r="AH21" t="str">
        <f ca="1" t="shared" si="5"/>
        <v/>
      </c>
      <c r="AI21" s="38"/>
      <c r="AJ21" s="338"/>
      <c r="AK21" s="338"/>
      <c r="AL21" s="40"/>
      <c r="AM21" s="272">
        <f t="shared" si="1"/>
        <v>11</v>
      </c>
      <c r="AN21" s="39"/>
      <c r="AO21" s="55" t="str">
        <f t="shared" si="13"/>
        <v/>
      </c>
      <c r="AP21" s="39"/>
      <c r="AQ21" s="42" t="str">
        <f t="shared" si="14"/>
        <v/>
      </c>
      <c r="AR21" s="44" t="str">
        <f ca="1" t="shared" si="6"/>
        <v/>
      </c>
      <c r="AS21" s="55" t="str">
        <f t="shared" si="14"/>
        <v/>
      </c>
      <c r="AT21" s="39"/>
      <c r="AU21" s="42" t="str">
        <f t="shared" si="15"/>
        <v/>
      </c>
      <c r="AV21" s="44" t="str">
        <f ca="1" t="shared" si="7"/>
        <v/>
      </c>
      <c r="AW21" s="55" t="str">
        <f t="shared" si="16"/>
        <v/>
      </c>
      <c r="AX21" s="39"/>
      <c r="AY21" s="68" t="str">
        <f t="shared" si="17"/>
        <v/>
      </c>
      <c r="AZ21" s="137" t="str">
        <f ca="1" t="shared" si="8"/>
        <v/>
      </c>
      <c r="BA21" s="55" t="str">
        <f t="shared" si="18"/>
        <v/>
      </c>
      <c r="BB21" s="39"/>
      <c r="BC21" s="40"/>
      <c r="BD21" s="272">
        <f t="shared" si="9"/>
        <v>11</v>
      </c>
      <c r="BE21" s="39"/>
      <c r="BF21" s="40"/>
      <c r="BG21" s="338"/>
      <c r="BH21" s="38"/>
      <c r="BI21" s="38"/>
      <c r="BJ21" s="38"/>
      <c r="BK21" s="38"/>
      <c r="BL21" s="38"/>
      <c r="BM21" s="38"/>
      <c r="BN21" s="38"/>
      <c r="BO21" s="38"/>
      <c r="BP21" s="40"/>
      <c r="BQ21" s="38"/>
      <c r="BR21" s="40"/>
      <c r="BS21" s="272">
        <f t="shared" si="10"/>
        <v>11</v>
      </c>
      <c r="BT21" s="34"/>
      <c r="BU21" s="789" t="str">
        <f ca="1" t="shared" si="11"/>
        <v/>
      </c>
      <c r="BV21" s="37"/>
      <c r="BW21" s="789" t="str">
        <f ca="1" t="shared" si="12"/>
        <v/>
      </c>
      <c r="BX21" s="37"/>
      <c r="BY21" s="32"/>
      <c r="BZ21" s="38"/>
      <c r="CA21" s="37"/>
      <c r="CB21" s="37"/>
      <c r="CC21" s="32"/>
      <c r="CD21" s="38"/>
      <c r="CE21" s="32"/>
      <c r="CF21" s="34"/>
      <c r="CG21" s="766"/>
      <c r="CH21" s="763"/>
    </row>
    <row r="22" spans="1:86" ht="15" customHeight="1">
      <c r="A22" s="243">
        <v>12</v>
      </c>
      <c r="B22" s="242" t="str">
        <f t="shared" si="2"/>
        <v>Tue</v>
      </c>
      <c r="C22" s="46"/>
      <c r="D22" s="47"/>
      <c r="E22" s="47"/>
      <c r="F22" s="48"/>
      <c r="G22" s="49"/>
      <c r="H22" s="50"/>
      <c r="I22" s="46"/>
      <c r="J22" s="47"/>
      <c r="K22" s="51"/>
      <c r="L22" s="339"/>
      <c r="M22" s="46"/>
      <c r="N22" s="42" t="str">
        <f ca="1" t="shared" si="3"/>
        <v/>
      </c>
      <c r="O22" s="46"/>
      <c r="P22" s="42" t="str">
        <f ca="1" t="shared" si="4"/>
        <v/>
      </c>
      <c r="Q22" s="46"/>
      <c r="R22" s="46"/>
      <c r="S22" s="52"/>
      <c r="T22" s="249">
        <f t="shared" si="0"/>
        <v>12</v>
      </c>
      <c r="U22" s="51"/>
      <c r="V22" s="46"/>
      <c r="W22" s="344"/>
      <c r="X22" s="46"/>
      <c r="Y22" s="46"/>
      <c r="Z22" s="46"/>
      <c r="AA22" s="344"/>
      <c r="AB22" s="51"/>
      <c r="AC22" s="46"/>
      <c r="AD22" s="344"/>
      <c r="AE22" s="729"/>
      <c r="AF22" s="50"/>
      <c r="AG22" s="46"/>
      <c r="AH22" t="str">
        <f ca="1" t="shared" si="5"/>
        <v/>
      </c>
      <c r="AI22" s="46"/>
      <c r="AJ22" s="339"/>
      <c r="AK22" s="339"/>
      <c r="AL22" s="52"/>
      <c r="AM22" s="273">
        <f t="shared" si="1"/>
        <v>12</v>
      </c>
      <c r="AN22" s="51"/>
      <c r="AO22" s="43" t="str">
        <f t="shared" si="13"/>
        <v/>
      </c>
      <c r="AP22" s="51"/>
      <c r="AQ22" s="69" t="str">
        <f t="shared" si="14"/>
        <v/>
      </c>
      <c r="AR22" s="44" t="str">
        <f ca="1" t="shared" si="6"/>
        <v/>
      </c>
      <c r="AS22" s="55" t="str">
        <f t="shared" si="14"/>
        <v/>
      </c>
      <c r="AT22" s="51"/>
      <c r="AU22" s="69" t="str">
        <f t="shared" si="15"/>
        <v/>
      </c>
      <c r="AV22" s="44" t="str">
        <f ca="1" t="shared" si="7"/>
        <v/>
      </c>
      <c r="AW22" s="43" t="str">
        <f t="shared" si="16"/>
        <v/>
      </c>
      <c r="AX22" s="51"/>
      <c r="AY22" s="70" t="str">
        <f t="shared" si="17"/>
        <v/>
      </c>
      <c r="AZ22" s="45" t="str">
        <f ca="1" t="shared" si="8"/>
        <v/>
      </c>
      <c r="BA22" s="43" t="str">
        <f t="shared" si="18"/>
        <v/>
      </c>
      <c r="BB22" s="51"/>
      <c r="BC22" s="52"/>
      <c r="BD22" s="273">
        <f t="shared" si="9"/>
        <v>12</v>
      </c>
      <c r="BE22" s="51"/>
      <c r="BF22" s="52"/>
      <c r="BG22" s="339"/>
      <c r="BH22" s="46"/>
      <c r="BI22" s="46"/>
      <c r="BJ22" s="46"/>
      <c r="BK22" s="46"/>
      <c r="BL22" s="46"/>
      <c r="BM22" s="46"/>
      <c r="BN22" s="46"/>
      <c r="BO22" s="46"/>
      <c r="BP22" s="52"/>
      <c r="BQ22" s="46"/>
      <c r="BR22" s="52"/>
      <c r="BS22" s="272">
        <f t="shared" si="10"/>
        <v>12</v>
      </c>
      <c r="BT22" s="47"/>
      <c r="BU22" s="820" t="str">
        <f ca="1" t="shared" si="11"/>
        <v/>
      </c>
      <c r="BV22" s="50"/>
      <c r="BW22" s="823" t="str">
        <f ca="1" t="shared" si="12"/>
        <v/>
      </c>
      <c r="BX22" s="50"/>
      <c r="BY22" s="32"/>
      <c r="BZ22" s="46"/>
      <c r="CA22" s="37"/>
      <c r="CB22" s="37"/>
      <c r="CC22" s="32"/>
      <c r="CD22" s="46"/>
      <c r="CE22" s="32"/>
      <c r="CF22" s="47"/>
      <c r="CG22" s="764"/>
      <c r="CH22" s="763"/>
    </row>
    <row r="23" spans="1:86" ht="15" customHeight="1">
      <c r="A23" s="243">
        <v>13</v>
      </c>
      <c r="B23" s="242" t="str">
        <f t="shared" si="2"/>
        <v>Wed</v>
      </c>
      <c r="C23" s="46"/>
      <c r="D23" s="47"/>
      <c r="E23" s="47"/>
      <c r="F23" s="48"/>
      <c r="G23" s="49"/>
      <c r="H23" s="50"/>
      <c r="I23" s="46"/>
      <c r="J23" s="47"/>
      <c r="K23" s="51"/>
      <c r="L23" s="339"/>
      <c r="M23" s="46"/>
      <c r="N23" s="42" t="str">
        <f ca="1" t="shared" si="3"/>
        <v/>
      </c>
      <c r="O23" s="46"/>
      <c r="P23" s="42" t="str">
        <f ca="1" t="shared" si="4"/>
        <v/>
      </c>
      <c r="Q23" s="46"/>
      <c r="R23" s="46"/>
      <c r="S23" s="52"/>
      <c r="T23" s="249">
        <f t="shared" si="0"/>
        <v>13</v>
      </c>
      <c r="U23" s="51"/>
      <c r="V23" s="46"/>
      <c r="W23" s="344"/>
      <c r="X23" s="46"/>
      <c r="Y23" s="46"/>
      <c r="Z23" s="46"/>
      <c r="AA23" s="344"/>
      <c r="AB23" s="51"/>
      <c r="AC23" s="46"/>
      <c r="AD23" s="344"/>
      <c r="AE23" s="729"/>
      <c r="AF23" s="50"/>
      <c r="AG23" s="46"/>
      <c r="AH23" t="str">
        <f ca="1" t="shared" si="5"/>
        <v/>
      </c>
      <c r="AI23" s="46"/>
      <c r="AJ23" s="339"/>
      <c r="AK23" s="339"/>
      <c r="AL23" s="52"/>
      <c r="AM23" s="273">
        <f t="shared" si="1"/>
        <v>13</v>
      </c>
      <c r="AN23" s="51"/>
      <c r="AO23" s="43" t="str">
        <f t="shared" si="13"/>
        <v/>
      </c>
      <c r="AP23" s="51"/>
      <c r="AQ23" s="69" t="str">
        <f t="shared" si="14"/>
        <v/>
      </c>
      <c r="AR23" s="44" t="str">
        <f ca="1" t="shared" si="6"/>
        <v/>
      </c>
      <c r="AS23" s="55" t="str">
        <f t="shared" si="14"/>
        <v/>
      </c>
      <c r="AT23" s="51"/>
      <c r="AU23" s="69" t="str">
        <f t="shared" si="15"/>
        <v/>
      </c>
      <c r="AV23" s="44" t="str">
        <f ca="1" t="shared" si="7"/>
        <v/>
      </c>
      <c r="AW23" s="43" t="str">
        <f t="shared" si="16"/>
        <v/>
      </c>
      <c r="AX23" s="51"/>
      <c r="AY23" s="70" t="str">
        <f t="shared" si="17"/>
        <v/>
      </c>
      <c r="AZ23" s="45" t="str">
        <f ca="1" t="shared" si="8"/>
        <v/>
      </c>
      <c r="BA23" s="43" t="str">
        <f t="shared" si="18"/>
        <v/>
      </c>
      <c r="BB23" s="51"/>
      <c r="BC23" s="52"/>
      <c r="BD23" s="273">
        <f t="shared" si="9"/>
        <v>13</v>
      </c>
      <c r="BE23" s="51"/>
      <c r="BF23" s="52"/>
      <c r="BG23" s="339"/>
      <c r="BH23" s="46"/>
      <c r="BI23" s="46"/>
      <c r="BJ23" s="46"/>
      <c r="BK23" s="46"/>
      <c r="BL23" s="46"/>
      <c r="BM23" s="46"/>
      <c r="BN23" s="46"/>
      <c r="BO23" s="46"/>
      <c r="BP23" s="52"/>
      <c r="BQ23" s="46"/>
      <c r="BR23" s="52"/>
      <c r="BS23" s="272">
        <f t="shared" si="10"/>
        <v>13</v>
      </c>
      <c r="BT23" s="47"/>
      <c r="BU23" s="823" t="str">
        <f ca="1" t="shared" si="11"/>
        <v/>
      </c>
      <c r="BV23" s="50"/>
      <c r="BW23" s="823" t="str">
        <f ca="1" t="shared" si="12"/>
        <v/>
      </c>
      <c r="BX23" s="50"/>
      <c r="BY23" s="32"/>
      <c r="BZ23" s="46"/>
      <c r="CA23" s="37"/>
      <c r="CB23" s="37"/>
      <c r="CC23" s="32"/>
      <c r="CD23" s="46"/>
      <c r="CE23" s="32"/>
      <c r="CF23" s="47"/>
      <c r="CG23" s="764"/>
      <c r="CH23" s="767"/>
    </row>
    <row r="24" spans="1:86" ht="15" customHeight="1">
      <c r="A24" s="243">
        <v>14</v>
      </c>
      <c r="B24" s="242" t="str">
        <f t="shared" si="2"/>
        <v>Thu</v>
      </c>
      <c r="C24" s="46"/>
      <c r="D24" s="47"/>
      <c r="E24" s="47"/>
      <c r="F24" s="48"/>
      <c r="G24" s="49"/>
      <c r="H24" s="50"/>
      <c r="I24" s="46"/>
      <c r="J24" s="47"/>
      <c r="K24" s="51"/>
      <c r="L24" s="339"/>
      <c r="M24" s="46"/>
      <c r="N24" s="42" t="str">
        <f ca="1" t="shared" si="3"/>
        <v/>
      </c>
      <c r="O24" s="46"/>
      <c r="P24" s="42" t="str">
        <f ca="1" t="shared" si="4"/>
        <v/>
      </c>
      <c r="Q24" s="46"/>
      <c r="R24" s="46"/>
      <c r="S24" s="52"/>
      <c r="T24" s="249">
        <f t="shared" si="0"/>
        <v>14</v>
      </c>
      <c r="U24" s="51"/>
      <c r="V24" s="46"/>
      <c r="W24" s="344"/>
      <c r="X24" s="46"/>
      <c r="Y24" s="46"/>
      <c r="Z24" s="46"/>
      <c r="AA24" s="344"/>
      <c r="AB24" s="51"/>
      <c r="AC24" s="46"/>
      <c r="AD24" s="344"/>
      <c r="AE24" s="729"/>
      <c r="AF24" s="50"/>
      <c r="AG24" s="46"/>
      <c r="AH24" t="str">
        <f ca="1" t="shared" si="5"/>
        <v/>
      </c>
      <c r="AI24" s="46"/>
      <c r="AJ24" s="339"/>
      <c r="AK24" s="339"/>
      <c r="AL24" s="52"/>
      <c r="AM24" s="273">
        <f t="shared" si="1"/>
        <v>14</v>
      </c>
      <c r="AN24" s="51"/>
      <c r="AO24" s="43" t="str">
        <f t="shared" si="13"/>
        <v/>
      </c>
      <c r="AP24" s="51"/>
      <c r="AQ24" s="69" t="str">
        <f t="shared" si="14"/>
        <v/>
      </c>
      <c r="AR24" s="44" t="str">
        <f ca="1" t="shared" si="6"/>
        <v/>
      </c>
      <c r="AS24" s="55" t="str">
        <f t="shared" si="14"/>
        <v/>
      </c>
      <c r="AT24" s="51"/>
      <c r="AU24" s="69" t="str">
        <f t="shared" si="15"/>
        <v/>
      </c>
      <c r="AV24" s="44" t="str">
        <f ca="1" t="shared" si="7"/>
        <v/>
      </c>
      <c r="AW24" s="43" t="str">
        <f t="shared" si="16"/>
        <v/>
      </c>
      <c r="AX24" s="51"/>
      <c r="AY24" s="70" t="str">
        <f t="shared" si="17"/>
        <v/>
      </c>
      <c r="AZ24" s="45" t="str">
        <f ca="1" t="shared" si="8"/>
        <v/>
      </c>
      <c r="BA24" s="43" t="str">
        <f t="shared" si="18"/>
        <v/>
      </c>
      <c r="BB24" s="51"/>
      <c r="BC24" s="52"/>
      <c r="BD24" s="273">
        <f t="shared" si="9"/>
        <v>14</v>
      </c>
      <c r="BE24" s="51"/>
      <c r="BF24" s="52"/>
      <c r="BG24" s="339"/>
      <c r="BH24" s="46"/>
      <c r="BI24" s="46"/>
      <c r="BJ24" s="46"/>
      <c r="BK24" s="46"/>
      <c r="BL24" s="46"/>
      <c r="BM24" s="46"/>
      <c r="BN24" s="46"/>
      <c r="BO24" s="46"/>
      <c r="BP24" s="52"/>
      <c r="BQ24" s="46"/>
      <c r="BR24" s="52"/>
      <c r="BS24" s="272">
        <f t="shared" si="10"/>
        <v>14</v>
      </c>
      <c r="BT24" s="47"/>
      <c r="BU24" s="820" t="str">
        <f ca="1" t="shared" si="11"/>
        <v/>
      </c>
      <c r="BV24" s="50"/>
      <c r="BW24" s="823" t="str">
        <f ca="1" t="shared" si="12"/>
        <v/>
      </c>
      <c r="BX24" s="50"/>
      <c r="BY24" s="32"/>
      <c r="BZ24" s="46"/>
      <c r="CA24" s="37"/>
      <c r="CB24" s="37"/>
      <c r="CC24" s="32"/>
      <c r="CD24" s="46"/>
      <c r="CE24" s="32"/>
      <c r="CF24" s="47"/>
      <c r="CG24" s="764"/>
      <c r="CH24" s="302"/>
    </row>
    <row r="25" spans="1:86" ht="15" customHeight="1" thickBot="1">
      <c r="A25" s="244">
        <v>15</v>
      </c>
      <c r="B25" s="245" t="str">
        <f t="shared" si="2"/>
        <v>Fri</v>
      </c>
      <c r="C25" s="56"/>
      <c r="D25" s="57"/>
      <c r="E25" s="57"/>
      <c r="F25" s="58"/>
      <c r="G25" s="59"/>
      <c r="H25" s="60"/>
      <c r="I25" s="56"/>
      <c r="J25" s="57"/>
      <c r="K25" s="61"/>
      <c r="L25" s="340"/>
      <c r="M25" s="56"/>
      <c r="N25" s="65" t="str">
        <f ca="1" t="shared" si="3"/>
        <v/>
      </c>
      <c r="O25" s="56"/>
      <c r="P25" s="65" t="str">
        <f ca="1" t="shared" si="4"/>
        <v/>
      </c>
      <c r="Q25" s="56"/>
      <c r="R25" s="56"/>
      <c r="S25" s="62"/>
      <c r="T25" s="251">
        <f t="shared" si="0"/>
        <v>15</v>
      </c>
      <c r="U25" s="61"/>
      <c r="V25" s="56"/>
      <c r="W25" s="345"/>
      <c r="X25" s="56"/>
      <c r="Y25" s="56"/>
      <c r="Z25" s="56"/>
      <c r="AA25" s="345"/>
      <c r="AB25" s="61"/>
      <c r="AC25" s="56"/>
      <c r="AD25" s="345"/>
      <c r="AE25" s="730"/>
      <c r="AF25" s="60"/>
      <c r="AG25" s="56"/>
      <c r="AH25" t="str">
        <f ca="1" t="shared" si="5"/>
        <v/>
      </c>
      <c r="AI25" s="56"/>
      <c r="AJ25" s="340"/>
      <c r="AK25" s="340"/>
      <c r="AL25" s="62"/>
      <c r="AM25" s="274">
        <f t="shared" si="1"/>
        <v>15</v>
      </c>
      <c r="AN25" s="61"/>
      <c r="AO25" s="66" t="str">
        <f t="shared" si="13"/>
        <v/>
      </c>
      <c r="AP25" s="61"/>
      <c r="AQ25" s="65" t="str">
        <f t="shared" si="14"/>
        <v/>
      </c>
      <c r="AR25" s="86" t="str">
        <f ca="1" t="shared" si="6"/>
        <v/>
      </c>
      <c r="AS25" s="66" t="str">
        <f t="shared" si="14"/>
        <v/>
      </c>
      <c r="AT25" s="61"/>
      <c r="AU25" s="65" t="str">
        <f t="shared" si="15"/>
        <v/>
      </c>
      <c r="AV25" s="86" t="str">
        <f ca="1" t="shared" si="7"/>
        <v/>
      </c>
      <c r="AW25" s="66" t="str">
        <f t="shared" si="16"/>
        <v/>
      </c>
      <c r="AX25" s="61"/>
      <c r="AY25" s="71" t="str">
        <f t="shared" si="17"/>
        <v/>
      </c>
      <c r="AZ25" s="67" t="str">
        <f ca="1" t="shared" si="8"/>
        <v/>
      </c>
      <c r="BA25" s="66" t="str">
        <f t="shared" si="18"/>
        <v/>
      </c>
      <c r="BB25" s="61"/>
      <c r="BC25" s="62"/>
      <c r="BD25" s="274">
        <f t="shared" si="9"/>
        <v>15</v>
      </c>
      <c r="BE25" s="61"/>
      <c r="BF25" s="62"/>
      <c r="BG25" s="340"/>
      <c r="BH25" s="56"/>
      <c r="BI25" s="56"/>
      <c r="BJ25" s="56"/>
      <c r="BK25" s="56"/>
      <c r="BL25" s="56"/>
      <c r="BM25" s="56"/>
      <c r="BN25" s="56"/>
      <c r="BO25" s="56"/>
      <c r="BP25" s="62"/>
      <c r="BQ25" s="56"/>
      <c r="BR25" s="62"/>
      <c r="BS25" s="759">
        <f t="shared" si="10"/>
        <v>15</v>
      </c>
      <c r="BT25" s="57"/>
      <c r="BU25" s="822" t="str">
        <f ca="1" t="shared" si="11"/>
        <v/>
      </c>
      <c r="BV25" s="60"/>
      <c r="BW25" s="824" t="str">
        <f ca="1" t="shared" si="12"/>
        <v/>
      </c>
      <c r="BX25" s="60"/>
      <c r="BY25" s="765"/>
      <c r="BZ25" s="56"/>
      <c r="CA25" s="60"/>
      <c r="CB25" s="60"/>
      <c r="CC25" s="765"/>
      <c r="CD25" s="56"/>
      <c r="CE25" s="765"/>
      <c r="CF25" s="57"/>
      <c r="CG25" s="760"/>
      <c r="CH25" s="768"/>
    </row>
    <row r="26" spans="1:86" ht="15" customHeight="1">
      <c r="A26" s="241">
        <v>16</v>
      </c>
      <c r="B26" s="246" t="str">
        <f t="shared" si="2"/>
        <v>Sat</v>
      </c>
      <c r="C26" s="38"/>
      <c r="D26" s="34"/>
      <c r="E26" s="34"/>
      <c r="F26" s="35"/>
      <c r="G26" s="36"/>
      <c r="H26" s="37"/>
      <c r="I26" s="38"/>
      <c r="J26" s="34"/>
      <c r="K26" s="39"/>
      <c r="L26" s="338"/>
      <c r="M26" s="38"/>
      <c r="N26" s="42" t="str">
        <f ca="1" t="shared" si="3"/>
        <v/>
      </c>
      <c r="O26" s="38"/>
      <c r="P26" s="42" t="str">
        <f ca="1" t="shared" si="4"/>
        <v/>
      </c>
      <c r="Q26" s="38"/>
      <c r="R26" s="38"/>
      <c r="S26" s="40"/>
      <c r="T26" s="247">
        <f t="shared" si="0"/>
        <v>16</v>
      </c>
      <c r="U26" s="39"/>
      <c r="V26" s="38"/>
      <c r="W26" s="343"/>
      <c r="X26" s="38"/>
      <c r="Y26" s="38"/>
      <c r="Z26" s="38"/>
      <c r="AA26" s="343"/>
      <c r="AB26" s="39"/>
      <c r="AC26" s="38"/>
      <c r="AD26" s="343"/>
      <c r="AE26" s="731"/>
      <c r="AF26" s="37"/>
      <c r="AG26" s="38"/>
      <c r="AH26" t="str">
        <f ca="1" t="shared" si="5"/>
        <v/>
      </c>
      <c r="AI26" s="38"/>
      <c r="AJ26" s="338"/>
      <c r="AK26" s="338"/>
      <c r="AL26" s="40"/>
      <c r="AM26" s="272">
        <f t="shared" si="1"/>
        <v>16</v>
      </c>
      <c r="AN26" s="39"/>
      <c r="AO26" s="55" t="str">
        <f t="shared" si="13"/>
        <v xml:space="preserve"> </v>
      </c>
      <c r="AP26" s="39"/>
      <c r="AQ26" s="42" t="str">
        <f t="shared" si="14"/>
        <v xml:space="preserve"> </v>
      </c>
      <c r="AR26" s="44" t="str">
        <f ca="1" t="shared" si="6"/>
        <v/>
      </c>
      <c r="AS26" s="55" t="str">
        <f ca="1" t="shared" si="14"/>
        <v xml:space="preserve"> </v>
      </c>
      <c r="AT26" s="39"/>
      <c r="AU26" s="42" t="str">
        <f t="shared" si="15"/>
        <v xml:space="preserve"> </v>
      </c>
      <c r="AV26" s="44" t="str">
        <f ca="1" t="shared" si="7"/>
        <v/>
      </c>
      <c r="AW26" s="55" t="str">
        <f ca="1" t="shared" si="16"/>
        <v xml:space="preserve"> </v>
      </c>
      <c r="AX26" s="39"/>
      <c r="AY26" s="68" t="str">
        <f t="shared" si="17"/>
        <v xml:space="preserve"> </v>
      </c>
      <c r="AZ26" s="45" t="str">
        <f ca="1" t="shared" si="8"/>
        <v/>
      </c>
      <c r="BA26" s="55" t="str">
        <f ca="1" t="shared" si="18"/>
        <v xml:space="preserve"> </v>
      </c>
      <c r="BB26" s="39"/>
      <c r="BC26" s="40"/>
      <c r="BD26" s="272">
        <f t="shared" si="9"/>
        <v>16</v>
      </c>
      <c r="BE26" s="39"/>
      <c r="BF26" s="40"/>
      <c r="BG26" s="338"/>
      <c r="BH26" s="38"/>
      <c r="BI26" s="38"/>
      <c r="BJ26" s="38"/>
      <c r="BK26" s="38"/>
      <c r="BL26" s="38"/>
      <c r="BM26" s="38"/>
      <c r="BN26" s="38"/>
      <c r="BO26" s="38"/>
      <c r="BP26" s="40"/>
      <c r="BQ26" s="38"/>
      <c r="BR26" s="40"/>
      <c r="BS26" s="762">
        <f t="shared" si="10"/>
        <v>16</v>
      </c>
      <c r="BT26" s="34"/>
      <c r="BU26" s="820" t="str">
        <f ca="1" t="shared" si="11"/>
        <v/>
      </c>
      <c r="BV26" s="37"/>
      <c r="BW26" s="789" t="str">
        <f ca="1" t="shared" si="12"/>
        <v/>
      </c>
      <c r="BX26" s="37"/>
      <c r="BY26" s="32"/>
      <c r="BZ26" s="38"/>
      <c r="CA26" s="37"/>
      <c r="CB26" s="37"/>
      <c r="CC26" s="32"/>
      <c r="CD26" s="38"/>
      <c r="CE26" s="32"/>
      <c r="CF26" s="34"/>
      <c r="CG26" s="764"/>
      <c r="CH26" s="302"/>
    </row>
    <row r="27" spans="1:86" ht="15" customHeight="1">
      <c r="A27" s="243">
        <v>17</v>
      </c>
      <c r="B27" s="242" t="str">
        <f t="shared" si="2"/>
        <v>Sun</v>
      </c>
      <c r="C27" s="46"/>
      <c r="D27" s="47"/>
      <c r="E27" s="47"/>
      <c r="F27" s="48"/>
      <c r="G27" s="49"/>
      <c r="H27" s="50"/>
      <c r="I27" s="46"/>
      <c r="J27" s="47"/>
      <c r="K27" s="51"/>
      <c r="L27" s="339"/>
      <c r="M27" s="46"/>
      <c r="N27" s="42" t="str">
        <f ca="1" t="shared" si="3"/>
        <v/>
      </c>
      <c r="O27" s="46"/>
      <c r="P27" s="42" t="str">
        <f ca="1" t="shared" si="4"/>
        <v/>
      </c>
      <c r="Q27" s="46"/>
      <c r="R27" s="46"/>
      <c r="S27" s="52"/>
      <c r="T27" s="249">
        <f t="shared" si="0"/>
        <v>17</v>
      </c>
      <c r="U27" s="51"/>
      <c r="V27" s="46"/>
      <c r="W27" s="344"/>
      <c r="X27" s="46"/>
      <c r="Y27" s="46"/>
      <c r="Z27" s="46"/>
      <c r="AA27" s="344"/>
      <c r="AB27" s="51"/>
      <c r="AC27" s="46"/>
      <c r="AD27" s="344"/>
      <c r="AE27" s="729"/>
      <c r="AF27" s="50"/>
      <c r="AG27" s="46"/>
      <c r="AH27" t="str">
        <f ca="1" t="shared" si="5"/>
        <v/>
      </c>
      <c r="AI27" s="46"/>
      <c r="AJ27" s="339"/>
      <c r="AK27" s="339"/>
      <c r="AL27" s="52"/>
      <c r="AM27" s="273">
        <f t="shared" si="1"/>
        <v>17</v>
      </c>
      <c r="AN27" s="51"/>
      <c r="AO27" s="43" t="str">
        <f t="shared" si="13"/>
        <v/>
      </c>
      <c r="AP27" s="51"/>
      <c r="AQ27" s="69" t="str">
        <f t="shared" si="14"/>
        <v/>
      </c>
      <c r="AR27" s="44" t="str">
        <f ca="1" t="shared" si="6"/>
        <v/>
      </c>
      <c r="AS27" s="55" t="str">
        <f t="shared" si="14"/>
        <v/>
      </c>
      <c r="AT27" s="51"/>
      <c r="AU27" s="69" t="str">
        <f t="shared" si="15"/>
        <v/>
      </c>
      <c r="AV27" s="44" t="str">
        <f ca="1" t="shared" si="7"/>
        <v/>
      </c>
      <c r="AW27" s="43" t="str">
        <f t="shared" si="16"/>
        <v/>
      </c>
      <c r="AX27" s="51"/>
      <c r="AY27" s="70" t="str">
        <f t="shared" si="17"/>
        <v/>
      </c>
      <c r="AZ27" s="45" t="str">
        <f ca="1" t="shared" si="8"/>
        <v/>
      </c>
      <c r="BA27" s="43" t="str">
        <f t="shared" si="18"/>
        <v/>
      </c>
      <c r="BB27" s="51"/>
      <c r="BC27" s="52"/>
      <c r="BD27" s="273">
        <f t="shared" si="9"/>
        <v>17</v>
      </c>
      <c r="BE27" s="51"/>
      <c r="BF27" s="52"/>
      <c r="BG27" s="339"/>
      <c r="BH27" s="46"/>
      <c r="BI27" s="46"/>
      <c r="BJ27" s="46"/>
      <c r="BK27" s="46"/>
      <c r="BL27" s="46"/>
      <c r="BM27" s="46"/>
      <c r="BN27" s="46"/>
      <c r="BO27" s="46"/>
      <c r="BP27" s="52"/>
      <c r="BQ27" s="46"/>
      <c r="BR27" s="52"/>
      <c r="BS27" s="272">
        <f t="shared" si="10"/>
        <v>17</v>
      </c>
      <c r="BT27" s="47"/>
      <c r="BU27" s="820" t="str">
        <f ca="1" t="shared" si="11"/>
        <v/>
      </c>
      <c r="BV27" s="50"/>
      <c r="BW27" s="823" t="str">
        <f ca="1" t="shared" si="12"/>
        <v/>
      </c>
      <c r="BX27" s="50"/>
      <c r="BY27" s="32"/>
      <c r="BZ27" s="46"/>
      <c r="CA27" s="37"/>
      <c r="CB27" s="37"/>
      <c r="CC27" s="32"/>
      <c r="CD27" s="46"/>
      <c r="CE27" s="32"/>
      <c r="CF27" s="47"/>
      <c r="CG27" s="764"/>
      <c r="CH27" s="302"/>
    </row>
    <row r="28" spans="1:86" ht="15" customHeight="1">
      <c r="A28" s="243">
        <v>18</v>
      </c>
      <c r="B28" s="242" t="str">
        <f t="shared" si="2"/>
        <v>Mon</v>
      </c>
      <c r="C28" s="46"/>
      <c r="D28" s="47"/>
      <c r="E28" s="47"/>
      <c r="F28" s="48"/>
      <c r="G28" s="49"/>
      <c r="H28" s="50"/>
      <c r="I28" s="46"/>
      <c r="J28" s="47"/>
      <c r="K28" s="51"/>
      <c r="L28" s="339"/>
      <c r="M28" s="46"/>
      <c r="N28" s="42" t="str">
        <f ca="1" t="shared" si="3"/>
        <v/>
      </c>
      <c r="O28" s="46"/>
      <c r="P28" s="42" t="str">
        <f ca="1" t="shared" si="4"/>
        <v/>
      </c>
      <c r="Q28" s="46"/>
      <c r="R28" s="46"/>
      <c r="S28" s="52"/>
      <c r="T28" s="249">
        <f t="shared" si="0"/>
        <v>18</v>
      </c>
      <c r="U28" s="51"/>
      <c r="V28" s="46"/>
      <c r="W28" s="344"/>
      <c r="X28" s="46"/>
      <c r="Y28" s="46"/>
      <c r="Z28" s="46"/>
      <c r="AA28" s="344"/>
      <c r="AB28" s="51"/>
      <c r="AC28" s="46"/>
      <c r="AD28" s="344"/>
      <c r="AE28" s="729"/>
      <c r="AF28" s="50"/>
      <c r="AG28" s="46"/>
      <c r="AH28" t="str">
        <f ca="1" t="shared" si="5"/>
        <v/>
      </c>
      <c r="AI28" s="46"/>
      <c r="AJ28" s="339"/>
      <c r="AK28" s="339"/>
      <c r="AL28" s="52"/>
      <c r="AM28" s="273">
        <f t="shared" si="1"/>
        <v>18</v>
      </c>
      <c r="AN28" s="51"/>
      <c r="AO28" s="43" t="str">
        <f t="shared" si="13"/>
        <v/>
      </c>
      <c r="AP28" s="51"/>
      <c r="AQ28" s="69" t="str">
        <f t="shared" si="14"/>
        <v/>
      </c>
      <c r="AR28" s="44" t="str">
        <f ca="1" t="shared" si="6"/>
        <v/>
      </c>
      <c r="AS28" s="55" t="str">
        <f t="shared" si="14"/>
        <v/>
      </c>
      <c r="AT28" s="51"/>
      <c r="AU28" s="69" t="str">
        <f t="shared" si="15"/>
        <v/>
      </c>
      <c r="AV28" s="44" t="str">
        <f ca="1" t="shared" si="7"/>
        <v/>
      </c>
      <c r="AW28" s="43" t="str">
        <f t="shared" si="16"/>
        <v/>
      </c>
      <c r="AX28" s="51"/>
      <c r="AY28" s="70" t="str">
        <f t="shared" si="17"/>
        <v/>
      </c>
      <c r="AZ28" s="45" t="str">
        <f ca="1" t="shared" si="8"/>
        <v/>
      </c>
      <c r="BA28" s="43" t="str">
        <f t="shared" si="18"/>
        <v/>
      </c>
      <c r="BB28" s="51"/>
      <c r="BC28" s="52"/>
      <c r="BD28" s="273">
        <f t="shared" si="9"/>
        <v>18</v>
      </c>
      <c r="BE28" s="51"/>
      <c r="BF28" s="52"/>
      <c r="BG28" s="339"/>
      <c r="BH28" s="46"/>
      <c r="BI28" s="46"/>
      <c r="BJ28" s="46"/>
      <c r="BK28" s="46"/>
      <c r="BL28" s="46"/>
      <c r="BM28" s="46"/>
      <c r="BN28" s="46"/>
      <c r="BO28" s="46"/>
      <c r="BP28" s="52"/>
      <c r="BQ28" s="46"/>
      <c r="BR28" s="52"/>
      <c r="BS28" s="272">
        <f t="shared" si="10"/>
        <v>18</v>
      </c>
      <c r="BT28" s="47"/>
      <c r="BU28" s="820" t="str">
        <f ca="1" t="shared" si="11"/>
        <v/>
      </c>
      <c r="BV28" s="50"/>
      <c r="BW28" s="823" t="str">
        <f ca="1" t="shared" si="12"/>
        <v/>
      </c>
      <c r="BX28" s="50"/>
      <c r="BY28" s="32"/>
      <c r="BZ28" s="46"/>
      <c r="CA28" s="37"/>
      <c r="CB28" s="37"/>
      <c r="CC28" s="32"/>
      <c r="CD28" s="46"/>
      <c r="CE28" s="32"/>
      <c r="CF28" s="47"/>
      <c r="CG28" s="764"/>
      <c r="CH28" s="302"/>
    </row>
    <row r="29" spans="1:86" ht="15" customHeight="1">
      <c r="A29" s="243">
        <v>19</v>
      </c>
      <c r="B29" s="242" t="str">
        <f t="shared" si="2"/>
        <v>Tue</v>
      </c>
      <c r="C29" s="46"/>
      <c r="D29" s="47"/>
      <c r="E29" s="47"/>
      <c r="F29" s="48"/>
      <c r="G29" s="49"/>
      <c r="H29" s="50"/>
      <c r="I29" s="46"/>
      <c r="J29" s="47"/>
      <c r="K29" s="51"/>
      <c r="L29" s="339"/>
      <c r="M29" s="46"/>
      <c r="N29" s="42" t="str">
        <f ca="1" t="shared" si="3"/>
        <v/>
      </c>
      <c r="O29" s="46"/>
      <c r="P29" s="42" t="str">
        <f ca="1" t="shared" si="4"/>
        <v/>
      </c>
      <c r="Q29" s="46"/>
      <c r="R29" s="46"/>
      <c r="S29" s="52"/>
      <c r="T29" s="249">
        <f t="shared" si="0"/>
        <v>19</v>
      </c>
      <c r="U29" s="51"/>
      <c r="V29" s="46"/>
      <c r="W29" s="344"/>
      <c r="X29" s="46"/>
      <c r="Y29" s="46"/>
      <c r="Z29" s="46"/>
      <c r="AA29" s="344"/>
      <c r="AB29" s="51"/>
      <c r="AC29" s="46"/>
      <c r="AD29" s="344"/>
      <c r="AE29" s="729"/>
      <c r="AF29" s="50"/>
      <c r="AG29" s="46"/>
      <c r="AH29" t="str">
        <f ca="1" t="shared" si="5"/>
        <v/>
      </c>
      <c r="AI29" s="46"/>
      <c r="AJ29" s="339"/>
      <c r="AK29" s="339"/>
      <c r="AL29" s="52"/>
      <c r="AM29" s="273">
        <f t="shared" si="1"/>
        <v>19</v>
      </c>
      <c r="AN29" s="51"/>
      <c r="AO29" s="43" t="str">
        <f t="shared" si="13"/>
        <v/>
      </c>
      <c r="AP29" s="51"/>
      <c r="AQ29" s="69" t="str">
        <f t="shared" si="14"/>
        <v/>
      </c>
      <c r="AR29" s="44" t="str">
        <f ca="1" t="shared" si="6"/>
        <v/>
      </c>
      <c r="AS29" s="55" t="str">
        <f t="shared" si="14"/>
        <v/>
      </c>
      <c r="AT29" s="51"/>
      <c r="AU29" s="69" t="str">
        <f t="shared" si="15"/>
        <v/>
      </c>
      <c r="AV29" s="44" t="str">
        <f ca="1" t="shared" si="7"/>
        <v/>
      </c>
      <c r="AW29" s="43" t="str">
        <f t="shared" si="16"/>
        <v/>
      </c>
      <c r="AX29" s="51"/>
      <c r="AY29" s="70" t="str">
        <f t="shared" si="17"/>
        <v/>
      </c>
      <c r="AZ29" s="45" t="str">
        <f ca="1" t="shared" si="8"/>
        <v/>
      </c>
      <c r="BA29" s="43" t="str">
        <f t="shared" si="18"/>
        <v/>
      </c>
      <c r="BB29" s="51"/>
      <c r="BC29" s="52"/>
      <c r="BD29" s="273">
        <f t="shared" si="9"/>
        <v>19</v>
      </c>
      <c r="BE29" s="51"/>
      <c r="BF29" s="52"/>
      <c r="BG29" s="339"/>
      <c r="BH29" s="46"/>
      <c r="BI29" s="46"/>
      <c r="BJ29" s="46"/>
      <c r="BK29" s="46"/>
      <c r="BL29" s="46"/>
      <c r="BM29" s="46"/>
      <c r="BN29" s="46"/>
      <c r="BO29" s="46"/>
      <c r="BP29" s="52"/>
      <c r="BQ29" s="46"/>
      <c r="BR29" s="52"/>
      <c r="BS29" s="272">
        <f t="shared" si="10"/>
        <v>19</v>
      </c>
      <c r="BT29" s="47"/>
      <c r="BU29" s="820" t="str">
        <f ca="1" t="shared" si="11"/>
        <v/>
      </c>
      <c r="BV29" s="50"/>
      <c r="BW29" s="823" t="str">
        <f ca="1" t="shared" si="12"/>
        <v/>
      </c>
      <c r="BX29" s="50"/>
      <c r="BY29" s="32"/>
      <c r="BZ29" s="46"/>
      <c r="CA29" s="37"/>
      <c r="CB29" s="37"/>
      <c r="CC29" s="32"/>
      <c r="CD29" s="46"/>
      <c r="CE29" s="32"/>
      <c r="CF29" s="47"/>
      <c r="CG29" s="764"/>
      <c r="CH29" s="302"/>
    </row>
    <row r="30" spans="1:86" ht="15" customHeight="1" thickBot="1">
      <c r="A30" s="244">
        <v>20</v>
      </c>
      <c r="B30" s="245" t="str">
        <f t="shared" si="2"/>
        <v>Wed</v>
      </c>
      <c r="C30" s="56"/>
      <c r="D30" s="57"/>
      <c r="E30" s="57"/>
      <c r="F30" s="58"/>
      <c r="G30" s="59"/>
      <c r="H30" s="60"/>
      <c r="I30" s="56"/>
      <c r="J30" s="57"/>
      <c r="K30" s="61"/>
      <c r="L30" s="340"/>
      <c r="M30" s="56"/>
      <c r="N30" s="65" t="str">
        <f ca="1" t="shared" si="3"/>
        <v/>
      </c>
      <c r="O30" s="56"/>
      <c r="P30" s="65" t="str">
        <f ca="1" t="shared" si="4"/>
        <v/>
      </c>
      <c r="Q30" s="56"/>
      <c r="R30" s="56"/>
      <c r="S30" s="62"/>
      <c r="T30" s="251">
        <f t="shared" si="0"/>
        <v>20</v>
      </c>
      <c r="U30" s="61"/>
      <c r="V30" s="56"/>
      <c r="W30" s="345"/>
      <c r="X30" s="56"/>
      <c r="Y30" s="56"/>
      <c r="Z30" s="56"/>
      <c r="AA30" s="345"/>
      <c r="AB30" s="61"/>
      <c r="AC30" s="56"/>
      <c r="AD30" s="345"/>
      <c r="AE30" s="730"/>
      <c r="AF30" s="60"/>
      <c r="AG30" s="56"/>
      <c r="AH30" t="str">
        <f ca="1" t="shared" si="5"/>
        <v/>
      </c>
      <c r="AI30" s="56"/>
      <c r="AJ30" s="340"/>
      <c r="AK30" s="340"/>
      <c r="AL30" s="62"/>
      <c r="AM30" s="274">
        <f t="shared" si="1"/>
        <v>20</v>
      </c>
      <c r="AN30" s="61"/>
      <c r="AO30" s="66" t="str">
        <f t="shared" si="13"/>
        <v/>
      </c>
      <c r="AP30" s="61"/>
      <c r="AQ30" s="65" t="str">
        <f t="shared" si="14"/>
        <v/>
      </c>
      <c r="AR30" s="86" t="str">
        <f ca="1" t="shared" si="6"/>
        <v/>
      </c>
      <c r="AS30" s="66" t="str">
        <f t="shared" si="14"/>
        <v/>
      </c>
      <c r="AT30" s="61"/>
      <c r="AU30" s="65" t="str">
        <f t="shared" si="15"/>
        <v/>
      </c>
      <c r="AV30" s="86" t="str">
        <f ca="1" t="shared" si="7"/>
        <v/>
      </c>
      <c r="AW30" s="66" t="str">
        <f t="shared" si="16"/>
        <v/>
      </c>
      <c r="AX30" s="61"/>
      <c r="AY30" s="71" t="str">
        <f t="shared" si="17"/>
        <v/>
      </c>
      <c r="AZ30" s="67" t="str">
        <f ca="1" t="shared" si="8"/>
        <v/>
      </c>
      <c r="BA30" s="66" t="str">
        <f t="shared" si="18"/>
        <v/>
      </c>
      <c r="BB30" s="61"/>
      <c r="BC30" s="62"/>
      <c r="BD30" s="274">
        <f t="shared" si="9"/>
        <v>20</v>
      </c>
      <c r="BE30" s="61"/>
      <c r="BF30" s="62"/>
      <c r="BG30" s="340"/>
      <c r="BH30" s="56"/>
      <c r="BI30" s="56"/>
      <c r="BJ30" s="56"/>
      <c r="BK30" s="56"/>
      <c r="BL30" s="56"/>
      <c r="BM30" s="56"/>
      <c r="BN30" s="56"/>
      <c r="BO30" s="56"/>
      <c r="BP30" s="62"/>
      <c r="BQ30" s="56"/>
      <c r="BR30" s="62"/>
      <c r="BS30" s="759">
        <f t="shared" si="10"/>
        <v>20</v>
      </c>
      <c r="BT30" s="57"/>
      <c r="BU30" s="822" t="str">
        <f ca="1" t="shared" si="11"/>
        <v/>
      </c>
      <c r="BV30" s="60"/>
      <c r="BW30" s="824" t="str">
        <f ca="1" t="shared" si="12"/>
        <v/>
      </c>
      <c r="BX30" s="60"/>
      <c r="BY30" s="765"/>
      <c r="BZ30" s="56"/>
      <c r="CA30" s="60"/>
      <c r="CB30" s="60"/>
      <c r="CC30" s="765"/>
      <c r="CD30" s="56"/>
      <c r="CE30" s="765"/>
      <c r="CF30" s="57"/>
      <c r="CG30" s="760"/>
      <c r="CH30" s="768"/>
    </row>
    <row r="31" spans="1:86" ht="15" customHeight="1">
      <c r="A31" s="241">
        <v>21</v>
      </c>
      <c r="B31" s="246" t="str">
        <f t="shared" si="2"/>
        <v>Thu</v>
      </c>
      <c r="C31" s="38"/>
      <c r="D31" s="34"/>
      <c r="E31" s="34"/>
      <c r="F31" s="35"/>
      <c r="G31" s="36"/>
      <c r="H31" s="37"/>
      <c r="I31" s="38"/>
      <c r="J31" s="34"/>
      <c r="K31" s="39"/>
      <c r="L31" s="338"/>
      <c r="M31" s="38"/>
      <c r="N31" s="42" t="str">
        <f ca="1" t="shared" si="3"/>
        <v/>
      </c>
      <c r="O31" s="38"/>
      <c r="P31" s="42" t="str">
        <f ca="1" t="shared" si="4"/>
        <v/>
      </c>
      <c r="Q31" s="38"/>
      <c r="R31" s="38"/>
      <c r="S31" s="40"/>
      <c r="T31" s="247">
        <f t="shared" si="0"/>
        <v>21</v>
      </c>
      <c r="U31" s="39"/>
      <c r="V31" s="38"/>
      <c r="W31" s="343"/>
      <c r="X31" s="38"/>
      <c r="Y31" s="38"/>
      <c r="Z31" s="38"/>
      <c r="AA31" s="343"/>
      <c r="AB31" s="39"/>
      <c r="AC31" s="38"/>
      <c r="AD31" s="343"/>
      <c r="AE31" s="731"/>
      <c r="AF31" s="37"/>
      <c r="AG31" s="38"/>
      <c r="AH31" t="str">
        <f ca="1" t="shared" si="5"/>
        <v/>
      </c>
      <c r="AI31" s="38"/>
      <c r="AJ31" s="338"/>
      <c r="AK31" s="338"/>
      <c r="AL31" s="40"/>
      <c r="AM31" s="272">
        <f t="shared" si="1"/>
        <v>21</v>
      </c>
      <c r="AN31" s="39"/>
      <c r="AO31" s="55" t="str">
        <f t="shared" si="13"/>
        <v/>
      </c>
      <c r="AP31" s="39"/>
      <c r="AQ31" s="42" t="str">
        <f t="shared" si="14"/>
        <v/>
      </c>
      <c r="AR31" s="44" t="str">
        <f ca="1" t="shared" si="6"/>
        <v/>
      </c>
      <c r="AS31" s="55" t="str">
        <f t="shared" si="14"/>
        <v/>
      </c>
      <c r="AT31" s="39"/>
      <c r="AU31" s="42" t="str">
        <f t="shared" si="15"/>
        <v/>
      </c>
      <c r="AV31" s="44" t="str">
        <f ca="1" t="shared" si="7"/>
        <v/>
      </c>
      <c r="AW31" s="55" t="str">
        <f t="shared" si="16"/>
        <v/>
      </c>
      <c r="AX31" s="39"/>
      <c r="AY31" s="68" t="str">
        <f t="shared" si="17"/>
        <v/>
      </c>
      <c r="AZ31" s="45" t="str">
        <f ca="1" t="shared" si="8"/>
        <v/>
      </c>
      <c r="BA31" s="55" t="str">
        <f t="shared" si="18"/>
        <v/>
      </c>
      <c r="BB31" s="39"/>
      <c r="BC31" s="40"/>
      <c r="BD31" s="272">
        <f t="shared" si="9"/>
        <v>21</v>
      </c>
      <c r="BE31" s="39"/>
      <c r="BF31" s="40"/>
      <c r="BG31" s="338"/>
      <c r="BH31" s="38"/>
      <c r="BI31" s="38"/>
      <c r="BJ31" s="38"/>
      <c r="BK31" s="38"/>
      <c r="BL31" s="38"/>
      <c r="BM31" s="38"/>
      <c r="BN31" s="38"/>
      <c r="BO31" s="38"/>
      <c r="BP31" s="40"/>
      <c r="BQ31" s="38"/>
      <c r="BR31" s="40"/>
      <c r="BS31" s="762">
        <f t="shared" si="10"/>
        <v>21</v>
      </c>
      <c r="BT31" s="34"/>
      <c r="BU31" s="820" t="str">
        <f ca="1" t="shared" si="11"/>
        <v/>
      </c>
      <c r="BV31" s="37"/>
      <c r="BW31" s="789" t="str">
        <f ca="1" t="shared" si="12"/>
        <v/>
      </c>
      <c r="BX31" s="37"/>
      <c r="BY31" s="32"/>
      <c r="BZ31" s="38"/>
      <c r="CA31" s="37"/>
      <c r="CB31" s="37"/>
      <c r="CC31" s="32"/>
      <c r="CD31" s="38"/>
      <c r="CE31" s="32"/>
      <c r="CF31" s="34"/>
      <c r="CG31" s="764"/>
      <c r="CH31" s="302"/>
    </row>
    <row r="32" spans="1:86" ht="15" customHeight="1">
      <c r="A32" s="243">
        <v>22</v>
      </c>
      <c r="B32" s="242" t="str">
        <f t="shared" si="2"/>
        <v>Fri</v>
      </c>
      <c r="C32" s="46"/>
      <c r="D32" s="47"/>
      <c r="E32" s="47"/>
      <c r="F32" s="48"/>
      <c r="G32" s="49"/>
      <c r="H32" s="50"/>
      <c r="I32" s="46"/>
      <c r="J32" s="47"/>
      <c r="K32" s="51"/>
      <c r="L32" s="339"/>
      <c r="M32" s="46"/>
      <c r="N32" s="42" t="str">
        <f ca="1" t="shared" si="3"/>
        <v/>
      </c>
      <c r="O32" s="46"/>
      <c r="P32" s="42" t="str">
        <f ca="1" t="shared" si="4"/>
        <v/>
      </c>
      <c r="Q32" s="46"/>
      <c r="R32" s="46"/>
      <c r="S32" s="52"/>
      <c r="T32" s="249">
        <f t="shared" si="0"/>
        <v>22</v>
      </c>
      <c r="U32" s="51"/>
      <c r="V32" s="46"/>
      <c r="W32" s="344"/>
      <c r="X32" s="46"/>
      <c r="Y32" s="46"/>
      <c r="Z32" s="46"/>
      <c r="AA32" s="344"/>
      <c r="AB32" s="51"/>
      <c r="AC32" s="46"/>
      <c r="AD32" s="344"/>
      <c r="AE32" s="729"/>
      <c r="AF32" s="50"/>
      <c r="AG32" s="46"/>
      <c r="AH32" t="str">
        <f ca="1" t="shared" si="5"/>
        <v/>
      </c>
      <c r="AI32" s="46"/>
      <c r="AJ32" s="339"/>
      <c r="AK32" s="339"/>
      <c r="AL32" s="52"/>
      <c r="AM32" s="273">
        <f t="shared" si="1"/>
        <v>22</v>
      </c>
      <c r="AN32" s="51"/>
      <c r="AO32" s="43" t="str">
        <f t="shared" si="13"/>
        <v/>
      </c>
      <c r="AP32" s="51"/>
      <c r="AQ32" s="69" t="str">
        <f t="shared" si="14"/>
        <v/>
      </c>
      <c r="AR32" s="44" t="str">
        <f ca="1" t="shared" si="6"/>
        <v/>
      </c>
      <c r="AS32" s="55" t="str">
        <f t="shared" si="14"/>
        <v/>
      </c>
      <c r="AT32" s="51"/>
      <c r="AU32" s="69" t="str">
        <f t="shared" si="15"/>
        <v/>
      </c>
      <c r="AV32" s="44" t="str">
        <f ca="1" t="shared" si="7"/>
        <v/>
      </c>
      <c r="AW32" s="43" t="str">
        <f t="shared" si="16"/>
        <v/>
      </c>
      <c r="AX32" s="51"/>
      <c r="AY32" s="70" t="str">
        <f t="shared" si="17"/>
        <v/>
      </c>
      <c r="AZ32" s="45" t="str">
        <f ca="1" t="shared" si="8"/>
        <v/>
      </c>
      <c r="BA32" s="43" t="str">
        <f t="shared" si="18"/>
        <v/>
      </c>
      <c r="BB32" s="51"/>
      <c r="BC32" s="52"/>
      <c r="BD32" s="273">
        <f t="shared" si="9"/>
        <v>22</v>
      </c>
      <c r="BE32" s="51"/>
      <c r="BF32" s="52"/>
      <c r="BG32" s="339"/>
      <c r="BH32" s="46"/>
      <c r="BI32" s="46"/>
      <c r="BJ32" s="46"/>
      <c r="BK32" s="46"/>
      <c r="BL32" s="46"/>
      <c r="BM32" s="46"/>
      <c r="BN32" s="46"/>
      <c r="BO32" s="46"/>
      <c r="BP32" s="52"/>
      <c r="BQ32" s="46"/>
      <c r="BR32" s="52"/>
      <c r="BS32" s="272">
        <f t="shared" si="10"/>
        <v>22</v>
      </c>
      <c r="BT32" s="47"/>
      <c r="BU32" s="820" t="str">
        <f ca="1" t="shared" si="11"/>
        <v/>
      </c>
      <c r="BV32" s="50"/>
      <c r="BW32" s="823" t="str">
        <f ca="1" t="shared" si="12"/>
        <v/>
      </c>
      <c r="BX32" s="50"/>
      <c r="BY32" s="32"/>
      <c r="BZ32" s="46"/>
      <c r="CA32" s="37"/>
      <c r="CB32" s="37"/>
      <c r="CC32" s="32"/>
      <c r="CD32" s="46"/>
      <c r="CE32" s="32"/>
      <c r="CF32" s="47"/>
      <c r="CG32" s="764"/>
      <c r="CH32" s="302"/>
    </row>
    <row r="33" spans="1:86" ht="15" customHeight="1">
      <c r="A33" s="243">
        <v>23</v>
      </c>
      <c r="B33" s="242" t="str">
        <f t="shared" si="2"/>
        <v>Sat</v>
      </c>
      <c r="C33" s="46"/>
      <c r="D33" s="47"/>
      <c r="E33" s="47"/>
      <c r="F33" s="48"/>
      <c r="G33" s="49"/>
      <c r="H33" s="50"/>
      <c r="I33" s="46"/>
      <c r="J33" s="47"/>
      <c r="K33" s="51"/>
      <c r="L33" s="339"/>
      <c r="M33" s="46"/>
      <c r="N33" s="42" t="str">
        <f ca="1" t="shared" si="3"/>
        <v/>
      </c>
      <c r="O33" s="46"/>
      <c r="P33" s="42" t="str">
        <f ca="1" t="shared" si="4"/>
        <v/>
      </c>
      <c r="Q33" s="46"/>
      <c r="R33" s="46"/>
      <c r="S33" s="52"/>
      <c r="T33" s="249">
        <f t="shared" si="0"/>
        <v>23</v>
      </c>
      <c r="U33" s="51"/>
      <c r="V33" s="46"/>
      <c r="W33" s="344"/>
      <c r="X33" s="46"/>
      <c r="Y33" s="46"/>
      <c r="Z33" s="46"/>
      <c r="AA33" s="344"/>
      <c r="AB33" s="51"/>
      <c r="AC33" s="46"/>
      <c r="AD33" s="344"/>
      <c r="AE33" s="729"/>
      <c r="AF33" s="50"/>
      <c r="AG33" s="46"/>
      <c r="AH33" t="str">
        <f ca="1" t="shared" si="5"/>
        <v/>
      </c>
      <c r="AI33" s="46"/>
      <c r="AJ33" s="339"/>
      <c r="AK33" s="339"/>
      <c r="AL33" s="52"/>
      <c r="AM33" s="273">
        <f t="shared" si="1"/>
        <v>23</v>
      </c>
      <c r="AN33" s="51"/>
      <c r="AO33" s="43" t="str">
        <f t="shared" si="13"/>
        <v xml:space="preserve"> </v>
      </c>
      <c r="AP33" s="51"/>
      <c r="AQ33" s="69" t="str">
        <f t="shared" si="14"/>
        <v xml:space="preserve"> </v>
      </c>
      <c r="AR33" s="44" t="str">
        <f ca="1" t="shared" si="6"/>
        <v/>
      </c>
      <c r="AS33" s="55" t="str">
        <f ca="1" t="shared" si="14"/>
        <v xml:space="preserve"> </v>
      </c>
      <c r="AT33" s="51"/>
      <c r="AU33" s="69" t="str">
        <f t="shared" si="15"/>
        <v xml:space="preserve"> </v>
      </c>
      <c r="AV33" s="44" t="str">
        <f ca="1" t="shared" si="7"/>
        <v/>
      </c>
      <c r="AW33" s="43" t="str">
        <f ca="1" t="shared" si="16"/>
        <v xml:space="preserve"> </v>
      </c>
      <c r="AX33" s="51"/>
      <c r="AY33" s="70" t="str">
        <f t="shared" si="17"/>
        <v xml:space="preserve"> </v>
      </c>
      <c r="AZ33" s="45" t="str">
        <f ca="1" t="shared" si="8"/>
        <v/>
      </c>
      <c r="BA33" s="43" t="str">
        <f ca="1" t="shared" si="18"/>
        <v xml:space="preserve"> </v>
      </c>
      <c r="BB33" s="51"/>
      <c r="BC33" s="52"/>
      <c r="BD33" s="273">
        <f t="shared" si="9"/>
        <v>23</v>
      </c>
      <c r="BE33" s="51"/>
      <c r="BF33" s="52"/>
      <c r="BG33" s="339"/>
      <c r="BH33" s="46"/>
      <c r="BI33" s="46"/>
      <c r="BJ33" s="46"/>
      <c r="BK33" s="46"/>
      <c r="BL33" s="46"/>
      <c r="BM33" s="46"/>
      <c r="BN33" s="46"/>
      <c r="BO33" s="46"/>
      <c r="BP33" s="52"/>
      <c r="BQ33" s="46"/>
      <c r="BR33" s="52"/>
      <c r="BS33" s="272">
        <f t="shared" si="10"/>
        <v>23</v>
      </c>
      <c r="BT33" s="47"/>
      <c r="BU33" s="820" t="str">
        <f ca="1" t="shared" si="11"/>
        <v/>
      </c>
      <c r="BV33" s="50"/>
      <c r="BW33" s="823" t="str">
        <f ca="1" t="shared" si="12"/>
        <v/>
      </c>
      <c r="BX33" s="50"/>
      <c r="BY33" s="32"/>
      <c r="BZ33" s="46"/>
      <c r="CA33" s="37"/>
      <c r="CB33" s="37"/>
      <c r="CC33" s="32"/>
      <c r="CD33" s="46"/>
      <c r="CE33" s="32"/>
      <c r="CF33" s="47"/>
      <c r="CG33" s="764"/>
      <c r="CH33" s="302"/>
    </row>
    <row r="34" spans="1:86" ht="15" customHeight="1">
      <c r="A34" s="243">
        <v>24</v>
      </c>
      <c r="B34" s="242" t="str">
        <f t="shared" si="2"/>
        <v>Sun</v>
      </c>
      <c r="C34" s="46"/>
      <c r="D34" s="47"/>
      <c r="E34" s="47"/>
      <c r="F34" s="48"/>
      <c r="G34" s="49"/>
      <c r="H34" s="50"/>
      <c r="I34" s="46"/>
      <c r="J34" s="47"/>
      <c r="K34" s="51"/>
      <c r="L34" s="339"/>
      <c r="M34" s="46"/>
      <c r="N34" s="42" t="str">
        <f ca="1" t="shared" si="3"/>
        <v/>
      </c>
      <c r="O34" s="46"/>
      <c r="P34" s="42" t="str">
        <f ca="1" t="shared" si="4"/>
        <v/>
      </c>
      <c r="Q34" s="46"/>
      <c r="R34" s="46"/>
      <c r="S34" s="52"/>
      <c r="T34" s="249">
        <f t="shared" si="0"/>
        <v>24</v>
      </c>
      <c r="U34" s="51"/>
      <c r="V34" s="46"/>
      <c r="W34" s="344"/>
      <c r="X34" s="46"/>
      <c r="Y34" s="46"/>
      <c r="Z34" s="46"/>
      <c r="AA34" s="344"/>
      <c r="AB34" s="51"/>
      <c r="AC34" s="46"/>
      <c r="AD34" s="344"/>
      <c r="AE34" s="729"/>
      <c r="AF34" s="50"/>
      <c r="AG34" s="46"/>
      <c r="AH34" t="str">
        <f ca="1" t="shared" si="5"/>
        <v/>
      </c>
      <c r="AI34" s="46"/>
      <c r="AJ34" s="339"/>
      <c r="AK34" s="339"/>
      <c r="AL34" s="52"/>
      <c r="AM34" s="273">
        <f t="shared" si="1"/>
        <v>24</v>
      </c>
      <c r="AN34" s="51"/>
      <c r="AO34" s="43" t="str">
        <f t="shared" si="13"/>
        <v/>
      </c>
      <c r="AP34" s="51"/>
      <c r="AQ34" s="69" t="str">
        <f aca="true" t="shared" si="19" ref="AQ34:AS39">IF(+$B34="Sat",IF(SUM(AP28:AP34)&gt;0,AVERAGE(AP28:AP34)," "),"")</f>
        <v/>
      </c>
      <c r="AR34" s="44" t="str">
        <f ca="1" t="shared" si="6"/>
        <v/>
      </c>
      <c r="AS34" s="55" t="str">
        <f t="shared" si="19"/>
        <v/>
      </c>
      <c r="AT34" s="51"/>
      <c r="AU34" s="69" t="str">
        <f t="shared" si="15"/>
        <v/>
      </c>
      <c r="AV34" s="44" t="str">
        <f ca="1" t="shared" si="7"/>
        <v/>
      </c>
      <c r="AW34" s="43" t="str">
        <f t="shared" si="16"/>
        <v/>
      </c>
      <c r="AX34" s="51"/>
      <c r="AY34" s="70" t="str">
        <f t="shared" si="17"/>
        <v/>
      </c>
      <c r="AZ34" s="45" t="str">
        <f ca="1" t="shared" si="8"/>
        <v/>
      </c>
      <c r="BA34" s="43" t="str">
        <f t="shared" si="18"/>
        <v/>
      </c>
      <c r="BB34" s="51"/>
      <c r="BC34" s="52"/>
      <c r="BD34" s="273">
        <f t="shared" si="9"/>
        <v>24</v>
      </c>
      <c r="BE34" s="51"/>
      <c r="BF34" s="52"/>
      <c r="BG34" s="339"/>
      <c r="BH34" s="46"/>
      <c r="BI34" s="46"/>
      <c r="BJ34" s="46"/>
      <c r="BK34" s="46"/>
      <c r="BL34" s="46"/>
      <c r="BM34" s="46"/>
      <c r="BN34" s="46"/>
      <c r="BO34" s="46"/>
      <c r="BP34" s="52"/>
      <c r="BQ34" s="46"/>
      <c r="BR34" s="52"/>
      <c r="BS34" s="272">
        <f t="shared" si="10"/>
        <v>24</v>
      </c>
      <c r="BT34" s="47"/>
      <c r="BU34" s="820" t="str">
        <f ca="1" t="shared" si="11"/>
        <v/>
      </c>
      <c r="BV34" s="50"/>
      <c r="BW34" s="823" t="str">
        <f ca="1" t="shared" si="12"/>
        <v/>
      </c>
      <c r="BX34" s="50"/>
      <c r="BY34" s="32"/>
      <c r="BZ34" s="46"/>
      <c r="CA34" s="37"/>
      <c r="CB34" s="37"/>
      <c r="CC34" s="32"/>
      <c r="CD34" s="46"/>
      <c r="CE34" s="32"/>
      <c r="CF34" s="47"/>
      <c r="CG34" s="764"/>
      <c r="CH34" s="302"/>
    </row>
    <row r="35" spans="1:86" ht="15" customHeight="1" thickBot="1">
      <c r="A35" s="244">
        <v>25</v>
      </c>
      <c r="B35" s="245" t="str">
        <f t="shared" si="2"/>
        <v>Mon</v>
      </c>
      <c r="C35" s="56"/>
      <c r="D35" s="57"/>
      <c r="E35" s="57"/>
      <c r="F35" s="58"/>
      <c r="G35" s="59"/>
      <c r="H35" s="60"/>
      <c r="I35" s="56"/>
      <c r="J35" s="57"/>
      <c r="K35" s="61"/>
      <c r="L35" s="340"/>
      <c r="M35" s="56"/>
      <c r="N35" s="65" t="str">
        <f ca="1" t="shared" si="3"/>
        <v/>
      </c>
      <c r="O35" s="56"/>
      <c r="P35" s="65" t="str">
        <f ca="1" t="shared" si="4"/>
        <v/>
      </c>
      <c r="Q35" s="56"/>
      <c r="R35" s="56"/>
      <c r="S35" s="62"/>
      <c r="T35" s="251">
        <f t="shared" si="0"/>
        <v>25</v>
      </c>
      <c r="U35" s="61"/>
      <c r="V35" s="56"/>
      <c r="W35" s="345"/>
      <c r="X35" s="56"/>
      <c r="Y35" s="56"/>
      <c r="Z35" s="56"/>
      <c r="AA35" s="345"/>
      <c r="AB35" s="61"/>
      <c r="AC35" s="56"/>
      <c r="AD35" s="345"/>
      <c r="AE35" s="732"/>
      <c r="AF35" s="60"/>
      <c r="AG35" s="56"/>
      <c r="AH35" t="str">
        <f ca="1" t="shared" si="5"/>
        <v/>
      </c>
      <c r="AI35" s="56"/>
      <c r="AJ35" s="340"/>
      <c r="AK35" s="340"/>
      <c r="AL35" s="62"/>
      <c r="AM35" s="274">
        <f t="shared" si="1"/>
        <v>25</v>
      </c>
      <c r="AN35" s="61"/>
      <c r="AO35" s="66" t="str">
        <f t="shared" si="13"/>
        <v/>
      </c>
      <c r="AP35" s="61"/>
      <c r="AQ35" s="65" t="str">
        <f t="shared" si="19"/>
        <v/>
      </c>
      <c r="AR35" s="86" t="str">
        <f ca="1" t="shared" si="6"/>
        <v/>
      </c>
      <c r="AS35" s="66" t="str">
        <f t="shared" si="19"/>
        <v/>
      </c>
      <c r="AT35" s="61"/>
      <c r="AU35" s="65" t="str">
        <f t="shared" si="15"/>
        <v/>
      </c>
      <c r="AV35" s="86" t="str">
        <f ca="1" t="shared" si="7"/>
        <v/>
      </c>
      <c r="AW35" s="66" t="str">
        <f t="shared" si="16"/>
        <v/>
      </c>
      <c r="AX35" s="61"/>
      <c r="AY35" s="71" t="str">
        <f t="shared" si="17"/>
        <v/>
      </c>
      <c r="AZ35" s="67" t="str">
        <f ca="1" t="shared" si="8"/>
        <v/>
      </c>
      <c r="BA35" s="66" t="str">
        <f t="shared" si="18"/>
        <v/>
      </c>
      <c r="BB35" s="61"/>
      <c r="BC35" s="62"/>
      <c r="BD35" s="274">
        <f t="shared" si="9"/>
        <v>25</v>
      </c>
      <c r="BE35" s="61"/>
      <c r="BF35" s="62"/>
      <c r="BG35" s="340"/>
      <c r="BH35" s="56"/>
      <c r="BI35" s="56"/>
      <c r="BJ35" s="56"/>
      <c r="BK35" s="56"/>
      <c r="BL35" s="56"/>
      <c r="BM35" s="56"/>
      <c r="BN35" s="56"/>
      <c r="BO35" s="56"/>
      <c r="BP35" s="62"/>
      <c r="BQ35" s="56"/>
      <c r="BR35" s="62"/>
      <c r="BS35" s="759">
        <f t="shared" si="10"/>
        <v>25</v>
      </c>
      <c r="BT35" s="57"/>
      <c r="BU35" s="822" t="str">
        <f ca="1" t="shared" si="11"/>
        <v/>
      </c>
      <c r="BV35" s="60"/>
      <c r="BW35" s="824" t="str">
        <f ca="1" t="shared" si="12"/>
        <v/>
      </c>
      <c r="BX35" s="60"/>
      <c r="BY35" s="765"/>
      <c r="BZ35" s="56"/>
      <c r="CA35" s="60"/>
      <c r="CB35" s="60"/>
      <c r="CC35" s="765"/>
      <c r="CD35" s="56"/>
      <c r="CE35" s="765"/>
      <c r="CF35" s="57"/>
      <c r="CG35" s="760"/>
      <c r="CH35" s="768"/>
    </row>
    <row r="36" spans="1:86" ht="15" customHeight="1">
      <c r="A36" s="241">
        <v>26</v>
      </c>
      <c r="B36" s="246" t="str">
        <f t="shared" si="2"/>
        <v>Tue</v>
      </c>
      <c r="C36" s="38"/>
      <c r="D36" s="34"/>
      <c r="E36" s="34"/>
      <c r="F36" s="35"/>
      <c r="G36" s="36"/>
      <c r="H36" s="37"/>
      <c r="I36" s="38"/>
      <c r="J36" s="34"/>
      <c r="K36" s="39"/>
      <c r="L36" s="338"/>
      <c r="M36" s="38"/>
      <c r="N36" s="42" t="str">
        <f ca="1" t="shared" si="3"/>
        <v/>
      </c>
      <c r="O36" s="38"/>
      <c r="P36" s="42" t="str">
        <f ca="1" t="shared" si="4"/>
        <v/>
      </c>
      <c r="Q36" s="38"/>
      <c r="R36" s="38"/>
      <c r="S36" s="40"/>
      <c r="T36" s="247">
        <f t="shared" si="0"/>
        <v>26</v>
      </c>
      <c r="U36" s="39"/>
      <c r="V36" s="38"/>
      <c r="W36" s="343"/>
      <c r="X36" s="38"/>
      <c r="Y36" s="38"/>
      <c r="Z36" s="38"/>
      <c r="AA36" s="343"/>
      <c r="AB36" s="39"/>
      <c r="AC36" s="38"/>
      <c r="AD36" s="343"/>
      <c r="AE36" s="729"/>
      <c r="AF36" s="37"/>
      <c r="AG36" s="38"/>
      <c r="AH36" t="str">
        <f ca="1" t="shared" si="5"/>
        <v/>
      </c>
      <c r="AI36" s="38"/>
      <c r="AJ36" s="338"/>
      <c r="AK36" s="338"/>
      <c r="AL36" s="40"/>
      <c r="AM36" s="272">
        <f t="shared" si="1"/>
        <v>26</v>
      </c>
      <c r="AN36" s="39"/>
      <c r="AO36" s="55" t="str">
        <f t="shared" si="13"/>
        <v/>
      </c>
      <c r="AP36" s="39"/>
      <c r="AQ36" s="42" t="str">
        <f t="shared" si="19"/>
        <v/>
      </c>
      <c r="AR36" s="44" t="str">
        <f ca="1" t="shared" si="6"/>
        <v/>
      </c>
      <c r="AS36" s="55" t="str">
        <f t="shared" si="19"/>
        <v/>
      </c>
      <c r="AT36" s="39"/>
      <c r="AU36" s="42" t="str">
        <f t="shared" si="15"/>
        <v/>
      </c>
      <c r="AV36" s="44" t="str">
        <f ca="1" t="shared" si="7"/>
        <v/>
      </c>
      <c r="AW36" s="55" t="str">
        <f t="shared" si="16"/>
        <v/>
      </c>
      <c r="AX36" s="39"/>
      <c r="AY36" s="68" t="str">
        <f t="shared" si="17"/>
        <v/>
      </c>
      <c r="AZ36" s="45" t="str">
        <f ca="1" t="shared" si="8"/>
        <v/>
      </c>
      <c r="BA36" s="55" t="str">
        <f t="shared" si="18"/>
        <v/>
      </c>
      <c r="BB36" s="39"/>
      <c r="BC36" s="40"/>
      <c r="BD36" s="272">
        <f t="shared" si="9"/>
        <v>26</v>
      </c>
      <c r="BE36" s="39"/>
      <c r="BF36" s="40"/>
      <c r="BG36" s="338"/>
      <c r="BH36" s="38"/>
      <c r="BI36" s="38"/>
      <c r="BJ36" s="38"/>
      <c r="BK36" s="38"/>
      <c r="BL36" s="38"/>
      <c r="BM36" s="38"/>
      <c r="BN36" s="38"/>
      <c r="BO36" s="38"/>
      <c r="BP36" s="40"/>
      <c r="BQ36" s="38"/>
      <c r="BR36" s="40"/>
      <c r="BS36" s="762">
        <f t="shared" si="10"/>
        <v>26</v>
      </c>
      <c r="BT36" s="34"/>
      <c r="BU36" s="820" t="str">
        <f ca="1" t="shared" si="11"/>
        <v/>
      </c>
      <c r="BV36" s="37"/>
      <c r="BW36" s="789" t="str">
        <f ca="1" t="shared" si="12"/>
        <v/>
      </c>
      <c r="BX36" s="37"/>
      <c r="BY36" s="32"/>
      <c r="BZ36" s="38"/>
      <c r="CA36" s="37"/>
      <c r="CB36" s="37"/>
      <c r="CC36" s="32"/>
      <c r="CD36" s="38"/>
      <c r="CE36" s="32"/>
      <c r="CF36" s="34"/>
      <c r="CG36" s="764"/>
      <c r="CH36" s="302"/>
    </row>
    <row r="37" spans="1:86" ht="15" customHeight="1">
      <c r="A37" s="243">
        <v>27</v>
      </c>
      <c r="B37" s="242" t="str">
        <f t="shared" si="2"/>
        <v>Wed</v>
      </c>
      <c r="C37" s="46"/>
      <c r="D37" s="47"/>
      <c r="E37" s="47"/>
      <c r="F37" s="48"/>
      <c r="G37" s="49"/>
      <c r="H37" s="50"/>
      <c r="I37" s="46"/>
      <c r="J37" s="47"/>
      <c r="K37" s="51"/>
      <c r="L37" s="339"/>
      <c r="M37" s="46"/>
      <c r="N37" s="42" t="str">
        <f ca="1" t="shared" si="3"/>
        <v/>
      </c>
      <c r="O37" s="46"/>
      <c r="P37" s="42" t="str">
        <f ca="1" t="shared" si="4"/>
        <v/>
      </c>
      <c r="Q37" s="46"/>
      <c r="R37" s="46"/>
      <c r="S37" s="52"/>
      <c r="T37" s="249">
        <f t="shared" si="0"/>
        <v>27</v>
      </c>
      <c r="U37" s="51"/>
      <c r="V37" s="46"/>
      <c r="W37" s="344"/>
      <c r="X37" s="46"/>
      <c r="Y37" s="46"/>
      <c r="Z37" s="46"/>
      <c r="AA37" s="344"/>
      <c r="AB37" s="51"/>
      <c r="AC37" s="46"/>
      <c r="AD37" s="344"/>
      <c r="AE37" s="729"/>
      <c r="AF37" s="50"/>
      <c r="AG37" s="46"/>
      <c r="AH37" t="str">
        <f ca="1" t="shared" si="5"/>
        <v/>
      </c>
      <c r="AI37" s="46"/>
      <c r="AJ37" s="339"/>
      <c r="AK37" s="339"/>
      <c r="AL37" s="52"/>
      <c r="AM37" s="273">
        <f t="shared" si="1"/>
        <v>27</v>
      </c>
      <c r="AN37" s="51"/>
      <c r="AO37" s="43" t="str">
        <f t="shared" si="13"/>
        <v/>
      </c>
      <c r="AP37" s="51"/>
      <c r="AQ37" s="69" t="str">
        <f t="shared" si="19"/>
        <v/>
      </c>
      <c r="AR37" s="44" t="str">
        <f ca="1" t="shared" si="6"/>
        <v/>
      </c>
      <c r="AS37" s="55" t="str">
        <f t="shared" si="19"/>
        <v/>
      </c>
      <c r="AT37" s="51"/>
      <c r="AU37" s="69" t="str">
        <f t="shared" si="15"/>
        <v/>
      </c>
      <c r="AV37" s="44" t="str">
        <f ca="1" t="shared" si="7"/>
        <v/>
      </c>
      <c r="AW37" s="43" t="str">
        <f t="shared" si="16"/>
        <v/>
      </c>
      <c r="AX37" s="51"/>
      <c r="AY37" s="70" t="str">
        <f t="shared" si="17"/>
        <v/>
      </c>
      <c r="AZ37" s="45" t="str">
        <f ca="1" t="shared" si="8"/>
        <v/>
      </c>
      <c r="BA37" s="43" t="str">
        <f t="shared" si="18"/>
        <v/>
      </c>
      <c r="BB37" s="51"/>
      <c r="BC37" s="52"/>
      <c r="BD37" s="273">
        <f t="shared" si="9"/>
        <v>27</v>
      </c>
      <c r="BE37" s="51"/>
      <c r="BF37" s="52"/>
      <c r="BG37" s="339"/>
      <c r="BH37" s="46"/>
      <c r="BI37" s="46"/>
      <c r="BJ37" s="46"/>
      <c r="BK37" s="46"/>
      <c r="BL37" s="46"/>
      <c r="BM37" s="46"/>
      <c r="BN37" s="46"/>
      <c r="BO37" s="46"/>
      <c r="BP37" s="52"/>
      <c r="BQ37" s="46"/>
      <c r="BR37" s="52"/>
      <c r="BS37" s="272">
        <f t="shared" si="10"/>
        <v>27</v>
      </c>
      <c r="BT37" s="47"/>
      <c r="BU37" s="820" t="str">
        <f ca="1" t="shared" si="11"/>
        <v/>
      </c>
      <c r="BV37" s="50"/>
      <c r="BW37" s="823" t="str">
        <f ca="1" t="shared" si="12"/>
        <v/>
      </c>
      <c r="BX37" s="50"/>
      <c r="BY37" s="32"/>
      <c r="BZ37" s="46"/>
      <c r="CA37" s="37"/>
      <c r="CB37" s="37"/>
      <c r="CC37" s="32"/>
      <c r="CD37" s="46"/>
      <c r="CE37" s="32"/>
      <c r="CF37" s="47"/>
      <c r="CG37" s="764"/>
      <c r="CH37" s="302"/>
    </row>
    <row r="38" spans="1:86" ht="15" customHeight="1">
      <c r="A38" s="243">
        <v>28</v>
      </c>
      <c r="B38" s="242" t="str">
        <f t="shared" si="2"/>
        <v>Thu</v>
      </c>
      <c r="C38" s="46"/>
      <c r="D38" s="47"/>
      <c r="E38" s="47"/>
      <c r="F38" s="48"/>
      <c r="G38" s="49"/>
      <c r="H38" s="50"/>
      <c r="I38" s="46"/>
      <c r="J38" s="47"/>
      <c r="K38" s="51"/>
      <c r="L38" s="339"/>
      <c r="M38" s="46"/>
      <c r="N38" s="42" t="str">
        <f ca="1" t="shared" si="3"/>
        <v/>
      </c>
      <c r="O38" s="46"/>
      <c r="P38" s="42" t="str">
        <f ca="1" t="shared" si="4"/>
        <v/>
      </c>
      <c r="Q38" s="46"/>
      <c r="R38" s="46"/>
      <c r="S38" s="52"/>
      <c r="T38" s="249">
        <f t="shared" si="0"/>
        <v>28</v>
      </c>
      <c r="U38" s="51"/>
      <c r="V38" s="46"/>
      <c r="W38" s="344"/>
      <c r="X38" s="46"/>
      <c r="Y38" s="46"/>
      <c r="Z38" s="46"/>
      <c r="AA38" s="344"/>
      <c r="AB38" s="51"/>
      <c r="AC38" s="46"/>
      <c r="AD38" s="344"/>
      <c r="AE38" s="729"/>
      <c r="AF38" s="50"/>
      <c r="AG38" s="46"/>
      <c r="AH38" t="str">
        <f ca="1" t="shared" si="5"/>
        <v/>
      </c>
      <c r="AI38" s="46"/>
      <c r="AJ38" s="339"/>
      <c r="AK38" s="339"/>
      <c r="AL38" s="52"/>
      <c r="AM38" s="273">
        <f t="shared" si="1"/>
        <v>28</v>
      </c>
      <c r="AN38" s="51"/>
      <c r="AO38" s="43" t="str">
        <f t="shared" si="13"/>
        <v/>
      </c>
      <c r="AP38" s="51"/>
      <c r="AQ38" s="69" t="str">
        <f t="shared" si="19"/>
        <v/>
      </c>
      <c r="AR38" s="44" t="str">
        <f ca="1" t="shared" si="6"/>
        <v/>
      </c>
      <c r="AS38" s="55" t="str">
        <f t="shared" si="19"/>
        <v/>
      </c>
      <c r="AT38" s="51"/>
      <c r="AU38" s="69" t="str">
        <f t="shared" si="15"/>
        <v/>
      </c>
      <c r="AV38" s="44" t="str">
        <f ca="1" t="shared" si="7"/>
        <v/>
      </c>
      <c r="AW38" s="43" t="str">
        <f t="shared" si="16"/>
        <v/>
      </c>
      <c r="AX38" s="51"/>
      <c r="AY38" s="70" t="str">
        <f t="shared" si="17"/>
        <v/>
      </c>
      <c r="AZ38" s="45" t="str">
        <f ca="1" t="shared" si="8"/>
        <v/>
      </c>
      <c r="BA38" s="43" t="str">
        <f t="shared" si="18"/>
        <v/>
      </c>
      <c r="BB38" s="51"/>
      <c r="BC38" s="52"/>
      <c r="BD38" s="273">
        <f t="shared" si="9"/>
        <v>28</v>
      </c>
      <c r="BE38" s="51"/>
      <c r="BF38" s="52"/>
      <c r="BG38" s="339"/>
      <c r="BH38" s="46"/>
      <c r="BI38" s="46"/>
      <c r="BJ38" s="46"/>
      <c r="BK38" s="46"/>
      <c r="BL38" s="46"/>
      <c r="BM38" s="46"/>
      <c r="BN38" s="46"/>
      <c r="BO38" s="46"/>
      <c r="BP38" s="52"/>
      <c r="BQ38" s="46"/>
      <c r="BR38" s="52"/>
      <c r="BS38" s="272">
        <f t="shared" si="10"/>
        <v>28</v>
      </c>
      <c r="BT38" s="47"/>
      <c r="BU38" s="820" t="str">
        <f ca="1" t="shared" si="11"/>
        <v/>
      </c>
      <c r="BV38" s="50"/>
      <c r="BW38" s="823" t="str">
        <f ca="1" t="shared" si="12"/>
        <v/>
      </c>
      <c r="BX38" s="50"/>
      <c r="BY38" s="32"/>
      <c r="BZ38" s="46"/>
      <c r="CA38" s="37"/>
      <c r="CB38" s="37"/>
      <c r="CC38" s="32"/>
      <c r="CD38" s="46"/>
      <c r="CE38" s="32"/>
      <c r="CF38" s="47"/>
      <c r="CG38" s="764"/>
      <c r="CH38" s="302"/>
    </row>
    <row r="39" spans="1:86" ht="15" customHeight="1">
      <c r="A39" s="243">
        <v>29</v>
      </c>
      <c r="B39" s="242" t="str">
        <f t="shared" si="2"/>
        <v>Fri</v>
      </c>
      <c r="C39" s="46"/>
      <c r="D39" s="47"/>
      <c r="E39" s="47"/>
      <c r="F39" s="48"/>
      <c r="G39" s="49"/>
      <c r="H39" s="50"/>
      <c r="I39" s="46"/>
      <c r="J39" s="47"/>
      <c r="K39" s="51"/>
      <c r="L39" s="339"/>
      <c r="M39" s="46"/>
      <c r="N39" s="42" t="str">
        <f ca="1" t="shared" si="3"/>
        <v/>
      </c>
      <c r="O39" s="46"/>
      <c r="P39" s="42" t="str">
        <f ca="1" t="shared" si="4"/>
        <v/>
      </c>
      <c r="Q39" s="46"/>
      <c r="R39" s="46"/>
      <c r="S39" s="52"/>
      <c r="T39" s="249">
        <f t="shared" si="0"/>
        <v>29</v>
      </c>
      <c r="U39" s="51"/>
      <c r="V39" s="46"/>
      <c r="W39" s="344"/>
      <c r="X39" s="46"/>
      <c r="Y39" s="46"/>
      <c r="Z39" s="46"/>
      <c r="AA39" s="344"/>
      <c r="AB39" s="51"/>
      <c r="AC39" s="46"/>
      <c r="AD39" s="344"/>
      <c r="AE39" s="729"/>
      <c r="AF39" s="50"/>
      <c r="AG39" s="46"/>
      <c r="AH39" t="str">
        <f ca="1" t="shared" si="5"/>
        <v/>
      </c>
      <c r="AI39" s="46"/>
      <c r="AJ39" s="339"/>
      <c r="AK39" s="339"/>
      <c r="AL39" s="52"/>
      <c r="AM39" s="273">
        <f t="shared" si="1"/>
        <v>29</v>
      </c>
      <c r="AN39" s="51"/>
      <c r="AO39" s="43" t="str">
        <f t="shared" si="13"/>
        <v/>
      </c>
      <c r="AP39" s="51"/>
      <c r="AQ39" s="69" t="str">
        <f t="shared" si="19"/>
        <v/>
      </c>
      <c r="AR39" s="44" t="str">
        <f ca="1" t="shared" si="6"/>
        <v/>
      </c>
      <c r="AS39" s="55" t="str">
        <f t="shared" si="19"/>
        <v/>
      </c>
      <c r="AT39" s="51"/>
      <c r="AU39" s="69" t="str">
        <f t="shared" si="15"/>
        <v/>
      </c>
      <c r="AV39" s="44" t="str">
        <f ca="1" t="shared" si="7"/>
        <v/>
      </c>
      <c r="AW39" s="43" t="str">
        <f t="shared" si="16"/>
        <v/>
      </c>
      <c r="AX39" s="51"/>
      <c r="AY39" s="70" t="str">
        <f t="shared" si="17"/>
        <v/>
      </c>
      <c r="AZ39" s="45" t="str">
        <f ca="1" t="shared" si="8"/>
        <v/>
      </c>
      <c r="BA39" s="43" t="str">
        <f t="shared" si="18"/>
        <v/>
      </c>
      <c r="BB39" s="51"/>
      <c r="BC39" s="52"/>
      <c r="BD39" s="273">
        <f t="shared" si="9"/>
        <v>29</v>
      </c>
      <c r="BE39" s="51"/>
      <c r="BF39" s="52"/>
      <c r="BG39" s="339"/>
      <c r="BH39" s="46"/>
      <c r="BI39" s="46"/>
      <c r="BJ39" s="46"/>
      <c r="BK39" s="46"/>
      <c r="BL39" s="46"/>
      <c r="BM39" s="46"/>
      <c r="BN39" s="46"/>
      <c r="BO39" s="46"/>
      <c r="BP39" s="52"/>
      <c r="BQ39" s="46"/>
      <c r="BR39" s="52"/>
      <c r="BS39" s="272">
        <f t="shared" si="10"/>
        <v>29</v>
      </c>
      <c r="BT39" s="47"/>
      <c r="BU39" s="820" t="str">
        <f ca="1" t="shared" si="11"/>
        <v/>
      </c>
      <c r="BV39" s="50"/>
      <c r="BW39" s="823" t="str">
        <f ca="1" t="shared" si="12"/>
        <v/>
      </c>
      <c r="BX39" s="50"/>
      <c r="BY39" s="32"/>
      <c r="BZ39" s="46"/>
      <c r="CA39" s="37"/>
      <c r="CB39" s="37"/>
      <c r="CC39" s="32"/>
      <c r="CD39" s="46"/>
      <c r="CE39" s="32"/>
      <c r="CF39" s="47"/>
      <c r="CG39" s="764"/>
      <c r="CH39" s="302"/>
    </row>
    <row r="40" spans="1:86" ht="15" customHeight="1" thickBot="1">
      <c r="A40" s="243">
        <v>30</v>
      </c>
      <c r="B40" s="242" t="str">
        <f t="shared" si="2"/>
        <v>Sat</v>
      </c>
      <c r="C40" s="46"/>
      <c r="D40" s="47"/>
      <c r="E40" s="47"/>
      <c r="F40" s="48"/>
      <c r="G40" s="49"/>
      <c r="H40" s="50"/>
      <c r="I40" s="46"/>
      <c r="J40" s="47"/>
      <c r="K40" s="51"/>
      <c r="L40" s="339"/>
      <c r="M40" s="46"/>
      <c r="N40" s="42" t="str">
        <f ca="1" t="shared" si="3"/>
        <v/>
      </c>
      <c r="O40" s="46"/>
      <c r="P40" s="42" t="str">
        <f ca="1" t="shared" si="4"/>
        <v/>
      </c>
      <c r="Q40" s="46"/>
      <c r="R40" s="46"/>
      <c r="S40" s="52"/>
      <c r="T40" s="249">
        <f t="shared" si="0"/>
        <v>30</v>
      </c>
      <c r="U40" s="51"/>
      <c r="V40" s="46"/>
      <c r="W40" s="344"/>
      <c r="X40" s="46"/>
      <c r="Y40" s="46"/>
      <c r="Z40" s="46"/>
      <c r="AA40" s="344"/>
      <c r="AB40" s="51"/>
      <c r="AC40" s="46"/>
      <c r="AD40" s="344"/>
      <c r="AE40" s="729"/>
      <c r="AF40" s="50"/>
      <c r="AG40" s="46"/>
      <c r="AH40" t="str">
        <f ca="1" t="shared" si="5"/>
        <v/>
      </c>
      <c r="AI40" s="46"/>
      <c r="AJ40" s="339"/>
      <c r="AK40" s="339"/>
      <c r="AL40" s="52"/>
      <c r="AM40" s="273">
        <f>+A40</f>
        <v>30</v>
      </c>
      <c r="AN40" s="51"/>
      <c r="AO40" s="43" t="str">
        <f>IF(SUM(AN34:AN40)=0,"",IF(+$B40="Sat",AVERAGE(AN34:AN40),IF(+$B40="Fri",AVERAGE(AN35:AN40,Oct!AN$11),IF(+$B40="Thu",AVERAGE(AN36:AN40,Oct!AN$11:AN$12),IF(+$B40="Wed",AVERAGE(AN37:AN40,Oct!AN$11:AN$13)," ")))))</f>
        <v/>
      </c>
      <c r="AP40" s="51"/>
      <c r="AQ40" s="69" t="str">
        <f>IF(AND(+$B40="Sat",SUM(AP34:AP40)&gt;0),AVERAGE(AP34:AP40),IF(AND(+$B40="Fri",SUM(AP35:AP40,Oct!AP$11)&gt;0),AVERAGE(AP35:AP40,Oct!AP$11),IF(AND(+$B40="Thu",SUM(AP36:AP40,Oct!AP$11:AP$12)&gt;0),AVERAGE(AP36:AP40,Oct!AP$11:AP$12),IF(AND(+$B40="Wed",SUM(AP37:AP40,Oct!AP$11:AP$13)&gt;0),AVERAGE(AP37:AP40,Oct!AP$11:AP$13),""))))</f>
        <v/>
      </c>
      <c r="AR40" s="44" t="str">
        <f ca="1" t="shared" si="6"/>
        <v/>
      </c>
      <c r="AS40" s="43" t="str">
        <f ca="1">IF(AND(+$B40="Sat",SUM(AR34:AR40)&gt;0),AVERAGE(AR34:AR40),IF(AND(+$B40="Fri",SUM(AR35:AR40,Oct!AR$11)&gt;0),AVERAGE(AR35:AR40,Oct!AR$11),IF(AND(+$B40="Thu",SUM(AR36:AR40,Oct!AR$11:AR$12)&gt;0),AVERAGE(AR36:AR40,Oct!AR$11:AR$12),IF(AND(+$B40="Wed",SUM(AR37:AR40,Oct!AR$11:AR$13)&gt;0),AVERAGE(AR37:AR40,Oct!AR$11:AR$13),""))))</f>
        <v/>
      </c>
      <c r="AT40" s="51"/>
      <c r="AU40" s="69" t="str">
        <f>IF(AND(+$B40="Sat",SUM(AT34:AT40)&gt;0),AVERAGE(AT34:AT40),IF(AND(+$B40="Fri",SUM(AT35:AT40,Oct!AT$11)&gt;0),AVERAGE(AT35:AT40,Oct!AT$11),IF(AND(+$B40="Thu",SUM(AT36:AT40,Oct!AT$11:AT$12)&gt;0),AVERAGE(AT36:AT40,Oct!AT$11:AT$12),IF(AND(+$B40="Wed",SUM(AT37:AT40,Oct!AT$11:AT$13)&gt;0),AVERAGE(AT37:AT40,Oct!AT$11:AT$13),""))))</f>
        <v/>
      </c>
      <c r="AV40" s="44" t="str">
        <f ca="1" t="shared" si="7"/>
        <v/>
      </c>
      <c r="AW40" s="43" t="str">
        <f ca="1">IF(AND(+$B40="Sat",SUM(AV34:AV40)&gt;0),AVERAGE(AV34:AV40),IF(AND(+$B40="Fri",SUM(AV35:AV40,Oct!AV$11)&gt;0),AVERAGE(AV35:AV40,Oct!AV$11),IF(AND(+$B40="Thu",SUM(AV36:AV40,Oct!AV$11:AV$12)&gt;0),AVERAGE(AV36:AV40,Oct!AV$11:AV$12),IF(AND(+$B40="Wed",SUM(AV37:AV40,Oct!AV$11:AV$13)&gt;0),AVERAGE(AV37:AV40,Oct!AV$11:AV$13),""))))</f>
        <v/>
      </c>
      <c r="AX40" s="51"/>
      <c r="AY40" s="69" t="str">
        <f>IF(AND(+$B40="Sat",SUM(AX34:AX40)&gt;0),AVERAGE(AX34:AX40),IF(AND(+$B40="Fri",SUM(AX35:AX40,Oct!AX$11)&gt;0),AVERAGE(AX35:AX40,Oct!AX$11),IF(AND(+$B40="Thu",SUM(AX36:AX40,Oct!AX$11:AX$12)&gt;0),AVERAGE(AX36:AX40,Oct!AX$11:AX$12),IF(AND(+$B40="Wed",SUM(AX37:AX40,Oct!AX$11:AX$13)&gt;0),AVERAGE(AX37:AX40,Oct!AX$11:AX$13),""))))</f>
        <v/>
      </c>
      <c r="AZ40" s="44" t="str">
        <f ca="1" t="shared" si="8"/>
        <v/>
      </c>
      <c r="BA40" s="43" t="str">
        <f ca="1">IF(AND(+$B40="Sat",SUM(AZ34:AZ40)&gt;0),AVERAGE(AZ34:AZ40),IF(AND(+$B40="Fri",SUM(AZ35:AZ40,Oct!AZ$11)&gt;0),AVERAGE(AZ35:AZ40,Oct!AZ$11),IF(AND(+$B40="Thu",SUM(AZ36:AZ40,Oct!AZ$11:AZ$12)&gt;0),AVERAGE(AZ36:AZ40,Oct!AZ$11:AZ$12),IF(AND(+$B40="Wed",SUM(AZ37:AZ40,Oct!AZ$11:AZ$13)&gt;0),AVERAGE(AZ37:AZ40,Oct!AZ$11:AZ$13),""))))</f>
        <v/>
      </c>
      <c r="BB40" s="51"/>
      <c r="BC40" s="52"/>
      <c r="BD40" s="273">
        <f t="shared" si="9"/>
        <v>30</v>
      </c>
      <c r="BE40" s="51"/>
      <c r="BF40" s="52"/>
      <c r="BG40" s="339"/>
      <c r="BH40" s="46"/>
      <c r="BI40" s="46"/>
      <c r="BJ40" s="46"/>
      <c r="BK40" s="46"/>
      <c r="BL40" s="46"/>
      <c r="BM40" s="46"/>
      <c r="BN40" s="46"/>
      <c r="BO40" s="46"/>
      <c r="BP40" s="52"/>
      <c r="BQ40" s="46"/>
      <c r="BR40" s="52"/>
      <c r="BS40" s="272">
        <f t="shared" si="10"/>
        <v>30</v>
      </c>
      <c r="BT40" s="47"/>
      <c r="BU40" s="820" t="str">
        <f ca="1" t="shared" si="11"/>
        <v/>
      </c>
      <c r="BV40" s="50"/>
      <c r="BW40" s="823" t="str">
        <f ca="1" t="shared" si="12"/>
        <v/>
      </c>
      <c r="BX40" s="50"/>
      <c r="BY40" s="32"/>
      <c r="BZ40" s="46"/>
      <c r="CA40" s="37"/>
      <c r="CB40" s="37"/>
      <c r="CC40" s="32"/>
      <c r="CD40" s="46"/>
      <c r="CE40" s="32"/>
      <c r="CF40" s="47"/>
      <c r="CG40" s="764"/>
      <c r="CH40" s="302"/>
    </row>
    <row r="41" spans="1:86" ht="15" customHeight="1" thickBot="1" thickTop="1">
      <c r="A41" s="247" t="s">
        <v>38</v>
      </c>
      <c r="B41" s="248"/>
      <c r="C41" s="872" t="s">
        <v>234</v>
      </c>
      <c r="D41" s="42" t="str">
        <f>IF(SUM(D11:D40)&gt;0,AVERAGE(D11:D40)," ")</f>
        <v xml:space="preserve"> </v>
      </c>
      <c r="E41" s="34"/>
      <c r="F41" s="73"/>
      <c r="G41" s="74"/>
      <c r="H41" s="3" t="str">
        <f>IF(SUM(H11:H40)&gt;0,AVERAGE(H11:H40)," ")</f>
        <v xml:space="preserve"> </v>
      </c>
      <c r="I41" s="42" t="str">
        <f>IF(SUM(I11:I40)&gt;0,AVERAGE(I11:I40)," ")</f>
        <v xml:space="preserve"> </v>
      </c>
      <c r="J41" s="68" t="str">
        <f>IF(SUM(J11:J40)&gt;0,AVERAGE(J11:J40)," ")</f>
        <v xml:space="preserve"> </v>
      </c>
      <c r="K41" s="41" t="str">
        <f>IF(SUM(K11:K40)&gt;0,AVERAGE(K11:K40)," ")</f>
        <v xml:space="preserve"> </v>
      </c>
      <c r="L41" s="341"/>
      <c r="M41" s="42" t="str">
        <f aca="true" t="shared" si="20" ref="M41:S41">IF(SUM(M11:M40)&gt;0,AVERAGE(M11:M40)," ")</f>
        <v xml:space="preserve"> </v>
      </c>
      <c r="N41" s="42" t="str">
        <f ca="1" t="shared" si="20"/>
        <v xml:space="preserve"> </v>
      </c>
      <c r="O41" s="42" t="str">
        <f t="shared" si="20"/>
        <v xml:space="preserve"> </v>
      </c>
      <c r="P41" s="42" t="str">
        <f ca="1" t="shared" si="20"/>
        <v xml:space="preserve"> </v>
      </c>
      <c r="Q41" s="42" t="str">
        <f t="shared" si="20"/>
        <v xml:space="preserve"> </v>
      </c>
      <c r="R41" s="42" t="str">
        <f t="shared" si="20"/>
        <v xml:space="preserve"> </v>
      </c>
      <c r="S41" s="55" t="str">
        <f t="shared" si="20"/>
        <v xml:space="preserve"> </v>
      </c>
      <c r="T41" s="247" t="s">
        <v>39</v>
      </c>
      <c r="U41" s="41" t="str">
        <f aca="true" t="shared" si="21" ref="U41:AD41">IF(SUM(U11:U40)&gt;0,AVERAGE(U11:U40)," ")</f>
        <v xml:space="preserve"> </v>
      </c>
      <c r="V41" s="42" t="str">
        <f t="shared" si="21"/>
        <v xml:space="preserve"> </v>
      </c>
      <c r="W41" s="55" t="str">
        <f t="shared" si="21"/>
        <v xml:space="preserve"> </v>
      </c>
      <c r="X41" s="42" t="str">
        <f t="shared" si="21"/>
        <v xml:space="preserve"> </v>
      </c>
      <c r="Y41" s="42" t="str">
        <f t="shared" si="21"/>
        <v xml:space="preserve"> </v>
      </c>
      <c r="Z41" s="42" t="str">
        <f t="shared" si="21"/>
        <v xml:space="preserve"> </v>
      </c>
      <c r="AA41" s="42" t="str">
        <f t="shared" si="21"/>
        <v xml:space="preserve"> </v>
      </c>
      <c r="AB41" s="41" t="str">
        <f t="shared" si="21"/>
        <v xml:space="preserve"> </v>
      </c>
      <c r="AC41" s="42" t="str">
        <f t="shared" si="21"/>
        <v xml:space="preserve"> </v>
      </c>
      <c r="AD41" s="55" t="str">
        <f t="shared" si="21"/>
        <v xml:space="preserve"> </v>
      </c>
      <c r="AE41" s="680"/>
      <c r="AF41" s="669" t="str">
        <f>IF(SUM(AF11:AF40)&gt;0,AVERAGE(AF11:AF40)," ")</f>
        <v xml:space="preserve"> </v>
      </c>
      <c r="AG41" s="714" t="str">
        <f>IF(SUM(AG11:AG40)&gt;0,AVERAGE(AG11:AG40)," ")</f>
        <v xml:space="preserve"> </v>
      </c>
      <c r="AH41" s="68"/>
      <c r="AI41" s="876" t="str">
        <f ca="1">IF(SUM(AH11:AH40)&gt;0,GEOMEAN(AH11:AH40),"")</f>
        <v/>
      </c>
      <c r="AJ41" s="839"/>
      <c r="AK41" s="709" t="str">
        <f>IF(SUM(AK11:AK40)&gt;0,AVERAGE(AK11:AK40)," ")</f>
        <v xml:space="preserve"> </v>
      </c>
      <c r="AL41" s="55" t="str">
        <f>IF(SUM(AL11:AL40)&gt;0,AVERAGE(AL11:AL40)," ")</f>
        <v xml:space="preserve"> </v>
      </c>
      <c r="AM41" s="247" t="s">
        <v>82</v>
      </c>
      <c r="AN41" s="669" t="str">
        <f>IF(SUM(AN11:AN40)&gt;0,AVERAGE(AN11:AN40)," ")</f>
        <v xml:space="preserve"> </v>
      </c>
      <c r="AO41" s="77"/>
      <c r="AP41" s="698" t="str">
        <f>IF(SUM(AP11:AP40)&gt;0,AVERAGE(AP11:AP40)," ")</f>
        <v xml:space="preserve"> </v>
      </c>
      <c r="AQ41" s="699"/>
      <c r="AR41" s="667" t="str">
        <f ca="1">IF(SUM(AR11:AR40)&gt;0,AVERAGE(AR11:AR40)," ")</f>
        <v xml:space="preserve"> </v>
      </c>
      <c r="AS41" s="699"/>
      <c r="AT41" s="698" t="str">
        <f>IF(SUM(AT11:AT40)&gt;0,AVERAGE(AT11:AT40)," ")</f>
        <v xml:space="preserve"> </v>
      </c>
      <c r="AU41" s="668"/>
      <c r="AV41" s="667" t="str">
        <f ca="1">IF(SUM(AV11:AV40)&gt;0,AVERAGE(AV11:AV40)," ")</f>
        <v xml:space="preserve"> </v>
      </c>
      <c r="AW41" s="699"/>
      <c r="AX41" s="669" t="str">
        <f>IF(SUM(AX11:AX40)&gt;0,AVERAGE(AX11:AX40)," ")</f>
        <v xml:space="preserve"> </v>
      </c>
      <c r="AY41" s="699"/>
      <c r="AZ41" s="667" t="str">
        <f ca="1">IF(SUM(AZ11:AZ40)&gt;0,AVERAGE(AZ11:AZ40)," ")</f>
        <v xml:space="preserve"> </v>
      </c>
      <c r="BA41" s="77"/>
      <c r="BB41" s="880" t="str">
        <f>IF(SUM(BB11:BB40)&gt;0,AVERAGE(BB11:BB40)," ")</f>
        <v xml:space="preserve"> </v>
      </c>
      <c r="BC41" s="820" t="str">
        <f>IF(SUM(BC11:BC40)&gt;0,AVERAGE(BC11:BC40)," ")</f>
        <v xml:space="preserve"> </v>
      </c>
      <c r="BD41" s="247" t="s">
        <v>39</v>
      </c>
      <c r="BE41" s="41" t="str">
        <f>IF(SUM(BE11:BE40)&gt;0,AVERAGE(BE11:BE40)," ")</f>
        <v xml:space="preserve"> </v>
      </c>
      <c r="BF41" s="55" t="str">
        <f>IF(SUM(BF11:BF40)&gt;0,AVERAGE(BF11:BF40)," ")</f>
        <v xml:space="preserve"> </v>
      </c>
      <c r="BG41" s="76"/>
      <c r="BH41" s="42" t="str">
        <f aca="true" t="shared" si="22" ref="BH41:BN41">IF(SUM(BH11:BH40)&gt;0,AVERAGE(BH11:BH40)," ")</f>
        <v xml:space="preserve"> </v>
      </c>
      <c r="BI41" s="42" t="str">
        <f t="shared" si="22"/>
        <v xml:space="preserve"> </v>
      </c>
      <c r="BJ41" s="42" t="str">
        <f t="shared" si="22"/>
        <v xml:space="preserve"> </v>
      </c>
      <c r="BK41" s="42" t="str">
        <f t="shared" si="22"/>
        <v xml:space="preserve"> </v>
      </c>
      <c r="BL41" s="42" t="str">
        <f t="shared" si="22"/>
        <v xml:space="preserve"> </v>
      </c>
      <c r="BM41" s="42" t="str">
        <f t="shared" si="22"/>
        <v xml:space="preserve"> </v>
      </c>
      <c r="BN41" s="42" t="str">
        <f t="shared" si="22"/>
        <v xml:space="preserve"> </v>
      </c>
      <c r="BO41" s="42" t="str">
        <f>IF(SUM(BO11:BO40)&gt;0,AVERAGE(BO11:BO40)," ")</f>
        <v xml:space="preserve"> </v>
      </c>
      <c r="BP41" s="55" t="str">
        <f>IF(SUM(BP11:BP40)&gt;0,AVERAGE(BP11:BP40)," ")</f>
        <v xml:space="preserve"> </v>
      </c>
      <c r="BQ41" s="42" t="str">
        <f>IF(SUM(BQ11:BQ40)&gt;0,AVERAGE(BQ4:BQ11)," ")</f>
        <v xml:space="preserve"> </v>
      </c>
      <c r="BR41" s="616" t="str">
        <f>IF(SUM(BR11:BR40)&gt;0,AVERAGE(BR11:BR40)," ")</f>
        <v xml:space="preserve"> </v>
      </c>
      <c r="BS41" s="762" t="s">
        <v>39</v>
      </c>
      <c r="BT41" s="42" t="str">
        <f>IF(SUM(BT11:BT40)&gt;0,AVERAGE(BT11:BT40)," ")</f>
        <v xml:space="preserve"> </v>
      </c>
      <c r="BU41" s="616" t="str">
        <f ca="1">IF(SUM(BU11:BU40)&gt;0,AVERAGE(BU11:BU40)," ")</f>
        <v xml:space="preserve"> </v>
      </c>
      <c r="BV41" s="3" t="str">
        <f>IF(SUM(BV11:BV40)&gt;0,AVERAGE(BV11:BV40)," ")</f>
        <v xml:space="preserve"> </v>
      </c>
      <c r="BW41" s="616" t="str">
        <f ca="1">IF(SUM(BW11:BW40)&gt;0,AVERAGE(BW11:BW40)," ")</f>
        <v xml:space="preserve"> </v>
      </c>
      <c r="BX41" s="827" t="str">
        <f aca="true" t="shared" si="23" ref="BX41:CG41">IF(SUM(BX11:BX40)&gt;0,AVERAGE(BX11:BX40)," ")</f>
        <v xml:space="preserve"> </v>
      </c>
      <c r="BY41" s="137" t="str">
        <f t="shared" si="23"/>
        <v xml:space="preserve"> </v>
      </c>
      <c r="BZ41" s="137" t="str">
        <f t="shared" si="23"/>
        <v xml:space="preserve"> </v>
      </c>
      <c r="CA41" s="137" t="str">
        <f t="shared" si="23"/>
        <v xml:space="preserve"> </v>
      </c>
      <c r="CB41" s="137" t="str">
        <f t="shared" si="23"/>
        <v xml:space="preserve"> </v>
      </c>
      <c r="CC41" s="137" t="str">
        <f t="shared" si="23"/>
        <v xml:space="preserve"> </v>
      </c>
      <c r="CD41" s="838" t="str">
        <f t="shared" si="23"/>
        <v xml:space="preserve"> </v>
      </c>
      <c r="CE41" s="137" t="str">
        <f t="shared" si="23"/>
        <v xml:space="preserve"> </v>
      </c>
      <c r="CF41" s="829" t="str">
        <f t="shared" si="23"/>
        <v xml:space="preserve"> </v>
      </c>
      <c r="CG41" s="829" t="str">
        <f t="shared" si="23"/>
        <v xml:space="preserve"> </v>
      </c>
      <c r="CH41" s="770" t="str">
        <f>IF(SUM(CH11:CH40)&gt;0,AVERAGE(CH11:CH40)," ")</f>
        <v xml:space="preserve"> </v>
      </c>
    </row>
    <row r="42" spans="1:86" ht="15" customHeight="1" thickBot="1" thickTop="1">
      <c r="A42" s="249" t="s">
        <v>40</v>
      </c>
      <c r="B42" s="250"/>
      <c r="C42" s="280"/>
      <c r="D42" s="69" t="str">
        <f>IF(SUM(D11:D40)&gt;0,MAX(D11:D40)," ")</f>
        <v xml:space="preserve"> </v>
      </c>
      <c r="E42" s="70" t="str">
        <f>IF(SUM(E11:E40)&gt;0,MAX(E11:E40)," ")</f>
        <v xml:space="preserve"> </v>
      </c>
      <c r="F42" s="80"/>
      <c r="G42" s="81"/>
      <c r="H42" s="82" t="str">
        <f aca="true" t="shared" si="24" ref="H42:S42">IF(SUM(H11:H40)&gt;0,MAX(H11:H40)," ")</f>
        <v xml:space="preserve"> </v>
      </c>
      <c r="I42" s="69" t="str">
        <f t="shared" si="24"/>
        <v xml:space="preserve"> </v>
      </c>
      <c r="J42" s="70" t="str">
        <f t="shared" si="24"/>
        <v xml:space="preserve"> </v>
      </c>
      <c r="K42" s="53" t="str">
        <f t="shared" si="24"/>
        <v xml:space="preserve"> </v>
      </c>
      <c r="L42" s="342" t="str">
        <f t="shared" si="24"/>
        <v xml:space="preserve"> </v>
      </c>
      <c r="M42" s="69" t="str">
        <f t="shared" si="24"/>
        <v xml:space="preserve"> </v>
      </c>
      <c r="N42" s="83" t="str">
        <f ca="1" t="shared" si="24"/>
        <v xml:space="preserve"> </v>
      </c>
      <c r="O42" s="69" t="str">
        <f t="shared" si="24"/>
        <v xml:space="preserve"> </v>
      </c>
      <c r="P42" s="83" t="str">
        <f ca="1" t="shared" si="24"/>
        <v xml:space="preserve"> </v>
      </c>
      <c r="Q42" s="69" t="str">
        <f t="shared" si="24"/>
        <v xml:space="preserve"> </v>
      </c>
      <c r="R42" s="69" t="str">
        <f t="shared" si="24"/>
        <v xml:space="preserve"> </v>
      </c>
      <c r="S42" s="43" t="str">
        <f t="shared" si="24"/>
        <v xml:space="preserve"> </v>
      </c>
      <c r="T42" s="249" t="s">
        <v>41</v>
      </c>
      <c r="U42" s="53" t="str">
        <f aca="true" t="shared" si="25" ref="U42:AD42">IF(SUM(U11:U40)&gt;0,MAX(U11:U40)," ")</f>
        <v xml:space="preserve"> </v>
      </c>
      <c r="V42" s="69" t="str">
        <f t="shared" si="25"/>
        <v xml:space="preserve"> </v>
      </c>
      <c r="W42" s="43" t="str">
        <f t="shared" si="25"/>
        <v xml:space="preserve"> </v>
      </c>
      <c r="X42" s="69" t="str">
        <f t="shared" si="25"/>
        <v xml:space="preserve"> </v>
      </c>
      <c r="Y42" s="69" t="str">
        <f t="shared" si="25"/>
        <v xml:space="preserve"> </v>
      </c>
      <c r="Z42" s="69" t="str">
        <f t="shared" si="25"/>
        <v xml:space="preserve"> </v>
      </c>
      <c r="AA42" s="69" t="str">
        <f t="shared" si="25"/>
        <v xml:space="preserve"> </v>
      </c>
      <c r="AB42" s="53" t="str">
        <f t="shared" si="25"/>
        <v xml:space="preserve"> </v>
      </c>
      <c r="AC42" s="69" t="str">
        <f t="shared" si="25"/>
        <v xml:space="preserve"> </v>
      </c>
      <c r="AD42" s="43" t="str">
        <f t="shared" si="25"/>
        <v xml:space="preserve"> </v>
      </c>
      <c r="AE42" s="684"/>
      <c r="AF42" s="715" t="str">
        <f>IF(SUM(AF11:AF40)&gt;0,MAX(AF11:AF40)," ")</f>
        <v xml:space="preserve"> </v>
      </c>
      <c r="AG42" s="669" t="str">
        <f>IF(SUM(AG11:AG40)&gt;0,MAX(AG11:AG40)," ")</f>
        <v xml:space="preserve"> </v>
      </c>
      <c r="AH42" s="69" t="str">
        <f ca="1">IF(AI41&lt;&gt;"",MAX(AH11:AH40),"")</f>
        <v/>
      </c>
      <c r="AI42" s="877" t="str">
        <f ca="1">IF(AH42=63200,"TNTC",AH42)</f>
        <v/>
      </c>
      <c r="AJ42" s="342" t="str">
        <f>IF(SUM(AJ11:AJ40)&gt;0,MAX(AJ11:AJ40)," ")</f>
        <v xml:space="preserve"> </v>
      </c>
      <c r="AK42" s="708" t="str">
        <f>IF(SUM(AK11:AK40)&gt;0,MAX(AK11:AK40)," ")</f>
        <v xml:space="preserve"> </v>
      </c>
      <c r="AL42" s="43" t="str">
        <f>IF(SUM(AL11:AL40)&gt;0,MAX(AL11:AL40)," ")</f>
        <v xml:space="preserve"> </v>
      </c>
      <c r="AM42" s="249" t="s">
        <v>83</v>
      </c>
      <c r="AN42" s="53" t="str">
        <f>IF(SUM(AN11:AN40)&gt;0,MAX(AN11:AN40)," ")</f>
        <v xml:space="preserve"> </v>
      </c>
      <c r="AO42" s="84" t="str">
        <f>IF(SUM(AO11:AO40)&gt;0,MAX(AO11:AO40)," ")</f>
        <v xml:space="preserve"> </v>
      </c>
      <c r="AP42" s="700" t="str">
        <f>IF(SUM(AP11:AP40)&gt;0,MAX(AP11:AP40)," ")</f>
        <v xml:space="preserve"> </v>
      </c>
      <c r="AQ42" s="669" t="str">
        <f>IF(SUM(AQ11:AQ40)&gt;0,MAX(AQ11:AQ40)," ")</f>
        <v xml:space="preserve"> </v>
      </c>
      <c r="AR42" s="701" t="str">
        <f aca="true" t="shared" si="26" ref="AR42:AY42">IF(SUM(AR11:AR40)&gt;0,MAX(AR11:AR40)," ")</f>
        <v xml:space="preserve"> </v>
      </c>
      <c r="AS42" s="669" t="str">
        <f ca="1" t="shared" si="26"/>
        <v xml:space="preserve"> </v>
      </c>
      <c r="AT42" s="702" t="str">
        <f t="shared" si="26"/>
        <v xml:space="preserve"> </v>
      </c>
      <c r="AU42" s="669" t="str">
        <f t="shared" si="26"/>
        <v xml:space="preserve"> </v>
      </c>
      <c r="AV42" s="701" t="str">
        <f ca="1" t="shared" si="26"/>
        <v xml:space="preserve"> </v>
      </c>
      <c r="AW42" s="703" t="str">
        <f ca="1" t="shared" si="26"/>
        <v xml:space="preserve"> </v>
      </c>
      <c r="AX42" s="702" t="str">
        <f t="shared" si="26"/>
        <v xml:space="preserve"> </v>
      </c>
      <c r="AY42" s="669" t="str">
        <f t="shared" si="26"/>
        <v xml:space="preserve"> </v>
      </c>
      <c r="AZ42" s="701" t="str">
        <f ca="1">IF(SUM(AZ11:AZ40)&gt;0,MAX(AZ11:AZ40)," ")</f>
        <v xml:space="preserve"> </v>
      </c>
      <c r="BA42" s="669" t="str">
        <f ca="1">IF(SUM(BA11:BA40)&gt;0,MAX(BA11:BA40)," ")</f>
        <v xml:space="preserve"> </v>
      </c>
      <c r="BB42" s="881" t="str">
        <f>IF(SUM(BB11:BB40)&gt;0,MAX(BB11:BB40)," ")</f>
        <v xml:space="preserve"> </v>
      </c>
      <c r="BC42" s="824" t="str">
        <f>IF(SUM(BC11:BC40)&gt;0,MAX(BC11:BC40)," ")</f>
        <v xml:space="preserve"> </v>
      </c>
      <c r="BD42" s="249" t="s">
        <v>41</v>
      </c>
      <c r="BE42" s="53" t="str">
        <f>IF(SUM(BE11:BE40)&gt;0,MAX(BE11:BE40)," ")</f>
        <v xml:space="preserve"> </v>
      </c>
      <c r="BF42" s="43" t="str">
        <f>IF(SUM(BF11:BF40)&gt;0,MAX(BF11:BF40)," ")</f>
        <v xml:space="preserve"> </v>
      </c>
      <c r="BG42" s="53" t="str">
        <f>IF(SUM(BG11:BG40)&gt;0,MAX(BG11:BG40)," ")</f>
        <v xml:space="preserve"> </v>
      </c>
      <c r="BH42" s="69" t="str">
        <f aca="true" t="shared" si="27" ref="BH42:BN42">IF(SUM(BH11:BH40)&gt;0,MAX(BH11:BH40)," ")</f>
        <v xml:space="preserve"> </v>
      </c>
      <c r="BI42" s="69" t="str">
        <f t="shared" si="27"/>
        <v xml:space="preserve"> </v>
      </c>
      <c r="BJ42" s="69" t="str">
        <f t="shared" si="27"/>
        <v xml:space="preserve"> </v>
      </c>
      <c r="BK42" s="69" t="str">
        <f t="shared" si="27"/>
        <v xml:space="preserve"> </v>
      </c>
      <c r="BL42" s="69" t="str">
        <f t="shared" si="27"/>
        <v xml:space="preserve"> </v>
      </c>
      <c r="BM42" s="69" t="str">
        <f t="shared" si="27"/>
        <v xml:space="preserve"> </v>
      </c>
      <c r="BN42" s="69" t="str">
        <f t="shared" si="27"/>
        <v xml:space="preserve"> </v>
      </c>
      <c r="BO42" s="69" t="str">
        <f>IF(SUM(BO11:BO40)&gt;0,MAX(BO11:BO40)," ")</f>
        <v xml:space="preserve"> </v>
      </c>
      <c r="BP42" s="43" t="str">
        <f>IF(SUM(BP11:BP40)&gt;0,MAX(BP11:BP40)," ")</f>
        <v xml:space="preserve"> </v>
      </c>
      <c r="BQ42" s="69" t="str">
        <f>IF(SUM(BQ11:BQ40)&gt;0,MAX(BQ11:BQ40)," ")</f>
        <v xml:space="preserve"> </v>
      </c>
      <c r="BR42" s="43" t="str">
        <f>IF(SUM(BR11:BR40)&gt;0,MAX(BR11:BR40)," ")</f>
        <v xml:space="preserve"> </v>
      </c>
      <c r="BS42" s="273" t="s">
        <v>41</v>
      </c>
      <c r="BT42" s="69" t="str">
        <f>IF(SUM(BT11:BT40)&gt;0,MAX(BT11:BT40)," ")</f>
        <v xml:space="preserve"> </v>
      </c>
      <c r="BU42" s="43" t="str">
        <f ca="1">IF(SUM(BU11:BU40)&gt;0,MAX(BU11:BU40)," ")</f>
        <v xml:space="preserve"> </v>
      </c>
      <c r="BV42" s="82" t="str">
        <f>IF(SUM(BV11:BV40)&gt;0,MAX(BV11:BV40)," ")</f>
        <v xml:space="preserve"> </v>
      </c>
      <c r="BW42" s="43" t="str">
        <f ca="1">IF(SUM(BW11:BW40)&gt;0,MAX(BW11:BW40)," ")</f>
        <v xml:space="preserve"> </v>
      </c>
      <c r="BX42" s="832" t="str">
        <f aca="true" t="shared" si="28" ref="BX42:CG42">IF(SUM(BX11:BX40)&gt;0,MAX(BX11:BX40)," ")</f>
        <v xml:space="preserve"> </v>
      </c>
      <c r="BY42" s="772" t="str">
        <f t="shared" si="28"/>
        <v xml:space="preserve"> </v>
      </c>
      <c r="BZ42" s="772" t="str">
        <f t="shared" si="28"/>
        <v xml:space="preserve"> </v>
      </c>
      <c r="CA42" s="772" t="str">
        <f t="shared" si="28"/>
        <v xml:space="preserve"> </v>
      </c>
      <c r="CB42" s="772" t="str">
        <f t="shared" si="28"/>
        <v xml:space="preserve"> </v>
      </c>
      <c r="CC42" s="772" t="str">
        <f t="shared" si="28"/>
        <v xml:space="preserve"> </v>
      </c>
      <c r="CD42" s="772" t="str">
        <f t="shared" si="28"/>
        <v xml:space="preserve"> </v>
      </c>
      <c r="CE42" s="771" t="str">
        <f t="shared" si="28"/>
        <v xml:space="preserve"> </v>
      </c>
      <c r="CF42" s="771" t="str">
        <f t="shared" si="28"/>
        <v xml:space="preserve"> </v>
      </c>
      <c r="CG42" s="830" t="str">
        <f t="shared" si="28"/>
        <v xml:space="preserve"> </v>
      </c>
      <c r="CH42" s="773" t="str">
        <f>IF(SUM(CH11:CH40)&gt;0,MAX(CH11:CH40)," ")</f>
        <v xml:space="preserve"> </v>
      </c>
    </row>
    <row r="43" spans="1:86" ht="15" customHeight="1" thickBot="1" thickTop="1">
      <c r="A43" s="249" t="s">
        <v>42</v>
      </c>
      <c r="B43" s="250"/>
      <c r="C43" s="280"/>
      <c r="D43" s="69" t="str">
        <f>IF(SUM(D11:D40)&gt;0,MIN(D11:D40),"")</f>
        <v/>
      </c>
      <c r="E43" s="47"/>
      <c r="F43" s="80"/>
      <c r="G43" s="81"/>
      <c r="H43" s="54" t="str">
        <f aca="true" t="shared" si="29" ref="H43:S43">IF(SUM(H11:H40)&gt;0,MIN(H11:H40),"")</f>
        <v/>
      </c>
      <c r="I43" s="69" t="str">
        <f t="shared" si="29"/>
        <v/>
      </c>
      <c r="J43" s="82" t="str">
        <f t="shared" si="29"/>
        <v/>
      </c>
      <c r="K43" s="53" t="str">
        <f t="shared" si="29"/>
        <v/>
      </c>
      <c r="L43" s="342" t="str">
        <f t="shared" si="29"/>
        <v/>
      </c>
      <c r="M43" s="69" t="str">
        <f t="shared" si="29"/>
        <v/>
      </c>
      <c r="N43" s="69" t="str">
        <f ca="1" t="shared" si="29"/>
        <v/>
      </c>
      <c r="O43" s="69" t="str">
        <f t="shared" si="29"/>
        <v/>
      </c>
      <c r="P43" s="69" t="str">
        <f ca="1" t="shared" si="29"/>
        <v/>
      </c>
      <c r="Q43" s="69" t="str">
        <f t="shared" si="29"/>
        <v/>
      </c>
      <c r="R43" s="69" t="str">
        <f t="shared" si="29"/>
        <v/>
      </c>
      <c r="S43" s="43" t="str">
        <f t="shared" si="29"/>
        <v/>
      </c>
      <c r="T43" s="249" t="s">
        <v>43</v>
      </c>
      <c r="U43" s="53" t="str">
        <f aca="true" t="shared" si="30" ref="U43:AD43">IF(SUM(U11:U40)&gt;0,MIN(U11:U40),"")</f>
        <v/>
      </c>
      <c r="V43" s="69" t="str">
        <f t="shared" si="30"/>
        <v/>
      </c>
      <c r="W43" s="43" t="str">
        <f t="shared" si="30"/>
        <v/>
      </c>
      <c r="X43" s="69" t="str">
        <f t="shared" si="30"/>
        <v/>
      </c>
      <c r="Y43" s="69" t="str">
        <f t="shared" si="30"/>
        <v/>
      </c>
      <c r="Z43" s="69" t="str">
        <f t="shared" si="30"/>
        <v/>
      </c>
      <c r="AA43" s="69" t="str">
        <f t="shared" si="30"/>
        <v/>
      </c>
      <c r="AB43" s="53" t="str">
        <f t="shared" si="30"/>
        <v/>
      </c>
      <c r="AC43" s="69" t="str">
        <f t="shared" si="30"/>
        <v/>
      </c>
      <c r="AD43" s="43" t="str">
        <f t="shared" si="30"/>
        <v/>
      </c>
      <c r="AE43" s="684"/>
      <c r="AF43" s="716" t="str">
        <f>IF(SUM(AF11:AF40)&gt;0,MIN(AF11:AF40),"")</f>
        <v/>
      </c>
      <c r="AG43" s="717" t="str">
        <f>IF(SUM(AG11:AG40)&gt;0,MIN(AG11:AG40),"")</f>
        <v/>
      </c>
      <c r="AH43" s="70"/>
      <c r="AI43" s="708" t="str">
        <f>IF(SUM(AI11:AI40)&gt;0,MIN(AI11:AI40),"")</f>
        <v/>
      </c>
      <c r="AJ43" s="672" t="str">
        <f>IF(SUM(AJ11:AJ40)&gt;0,MIN(AJ11:AJ40),"")</f>
        <v/>
      </c>
      <c r="AK43" s="669" t="str">
        <f>IF(SUM(AK11:AK40)&gt;0,MIN(AK11:AK40),"")</f>
        <v/>
      </c>
      <c r="AL43" s="671" t="str">
        <f>IF(SUM(AL11:AL40)&gt;0,MIN(AL11:AL40),"")</f>
        <v/>
      </c>
      <c r="AM43" s="249" t="s">
        <v>84</v>
      </c>
      <c r="AN43" s="684" t="str">
        <f>IF(SUM(AN11:AN40)&gt;0,MIN(AN11:AN40),"")</f>
        <v/>
      </c>
      <c r="AO43" s="711" t="str">
        <f>IF(SUM(AO11:AO40)&gt;0,MIN(AO11:AO40),"")</f>
        <v/>
      </c>
      <c r="AP43" s="679" t="str">
        <f>IF(SUM(AP11:AP40)&gt;0,MIN(AP11:AP40),"")</f>
        <v/>
      </c>
      <c r="AQ43" s="704" t="str">
        <f>IF(SUM(AQ11:AQ40)&gt;0,MIN(AQ11:AQ40),"")</f>
        <v/>
      </c>
      <c r="AR43" s="705" t="str">
        <f aca="true" t="shared" si="31" ref="AR43:BC43">IF(SUM(AR11:AR40)&gt;0,MIN(AR11:AR40),"")</f>
        <v/>
      </c>
      <c r="AS43" s="706" t="str">
        <f ca="1" t="shared" si="31"/>
        <v/>
      </c>
      <c r="AT43" s="679" t="str">
        <f t="shared" si="31"/>
        <v/>
      </c>
      <c r="AU43" s="704" t="str">
        <f t="shared" si="31"/>
        <v/>
      </c>
      <c r="AV43" s="705" t="str">
        <f ca="1" t="shared" si="31"/>
        <v/>
      </c>
      <c r="AW43" s="706" t="str">
        <f ca="1" t="shared" si="31"/>
        <v/>
      </c>
      <c r="AX43" s="679" t="str">
        <f t="shared" si="31"/>
        <v/>
      </c>
      <c r="AY43" s="707" t="str">
        <f t="shared" si="31"/>
        <v/>
      </c>
      <c r="AZ43" s="708" t="str">
        <f ca="1" t="shared" si="31"/>
        <v/>
      </c>
      <c r="BA43" s="706" t="str">
        <f ca="1" t="shared" si="31"/>
        <v/>
      </c>
      <c r="BB43" s="882" t="str">
        <f t="shared" si="31"/>
        <v/>
      </c>
      <c r="BC43" s="823" t="str">
        <f t="shared" si="31"/>
        <v/>
      </c>
      <c r="BD43" s="249" t="s">
        <v>43</v>
      </c>
      <c r="BE43" s="684" t="str">
        <f>IF(SUM(BE11:BE40)&gt;0,MIN(BE11:BE40),"")</f>
        <v/>
      </c>
      <c r="BF43" s="711" t="str">
        <f>IF(SUM(BF11:BF40)&gt;0,MIN(BF11:BF40),"")</f>
        <v/>
      </c>
      <c r="BG43" s="53" t="str">
        <f>IF(SUM(BG11:BG40)&gt;0,MIN(BG11:BG40),"")</f>
        <v/>
      </c>
      <c r="BH43" s="710" t="str">
        <f aca="true" t="shared" si="32" ref="BH43:BN43">IF(SUM(BH11:BH40)&gt;0,MIN(BH11:BH40),"")</f>
        <v/>
      </c>
      <c r="BI43" s="710" t="str">
        <f t="shared" si="32"/>
        <v/>
      </c>
      <c r="BJ43" s="710" t="str">
        <f t="shared" si="32"/>
        <v/>
      </c>
      <c r="BK43" s="710" t="str">
        <f t="shared" si="32"/>
        <v/>
      </c>
      <c r="BL43" s="710" t="str">
        <f t="shared" si="32"/>
        <v/>
      </c>
      <c r="BM43" s="710" t="str">
        <f t="shared" si="32"/>
        <v/>
      </c>
      <c r="BN43" s="710" t="str">
        <f t="shared" si="32"/>
        <v/>
      </c>
      <c r="BO43" s="710" t="str">
        <f>IF(SUM(BO11:BO40)&gt;0,MIN(BO11:BO40),"")</f>
        <v/>
      </c>
      <c r="BP43" s="711" t="str">
        <f>IF(SUM(BP11:BP40)&gt;0,MIN(BP11:BP40),"")</f>
        <v/>
      </c>
      <c r="BQ43" s="69" t="str">
        <f>IF(SUM(BQ11:BQ40)&gt;0,MIN(BQ11:BQ40),"")</f>
        <v/>
      </c>
      <c r="BR43" s="43" t="str">
        <f>IF(SUM(BR11:BR40)&gt;0,MIN(BR11:BR40),"")</f>
        <v/>
      </c>
      <c r="BS43" s="774" t="s">
        <v>43</v>
      </c>
      <c r="BT43" s="63" t="str">
        <f>IF(SUM(BT11:BT40)&gt;0,MIN(BT11:BT40),"")</f>
        <v/>
      </c>
      <c r="BU43" s="66" t="str">
        <f ca="1">IF(SUM(BU11:BU40)&gt;0,MIN(BU11:BU40),"")</f>
        <v/>
      </c>
      <c r="BV43" s="678" t="str">
        <f>IF(SUM(BV11:BV40)&gt;0,MIN(BV11:BV40),"")</f>
        <v/>
      </c>
      <c r="BW43" s="66" t="str">
        <f ca="1">IF(SUM(BW11:BW40)&gt;0,MIN(BW11:BW40),"")</f>
        <v/>
      </c>
      <c r="BX43" s="833" t="str">
        <f aca="true" t="shared" si="33" ref="BX43:CG43">IF(SUM(BX11:BX40)&gt;0,MIN(BX11:BX40),"")</f>
        <v/>
      </c>
      <c r="BY43" s="837" t="str">
        <f t="shared" si="33"/>
        <v/>
      </c>
      <c r="BZ43" s="837" t="str">
        <f t="shared" si="33"/>
        <v/>
      </c>
      <c r="CA43" s="837" t="str">
        <f t="shared" si="33"/>
        <v/>
      </c>
      <c r="CB43" s="837" t="str">
        <f t="shared" si="33"/>
        <v/>
      </c>
      <c r="CC43" s="837" t="str">
        <f t="shared" si="33"/>
        <v/>
      </c>
      <c r="CD43" s="837" t="str">
        <f t="shared" si="33"/>
        <v/>
      </c>
      <c r="CE43" s="834" t="str">
        <f t="shared" si="33"/>
        <v/>
      </c>
      <c r="CF43" s="834" t="str">
        <f t="shared" si="33"/>
        <v/>
      </c>
      <c r="CG43" s="831" t="str">
        <f t="shared" si="33"/>
        <v/>
      </c>
      <c r="CH43" s="828" t="str">
        <f>IF(SUM(CH11:CH40)&gt;0,MIN(CH11:CH40),"")</f>
        <v/>
      </c>
    </row>
    <row r="44" spans="1:86" ht="14.45" customHeight="1" thickBot="1" thickTop="1">
      <c r="A44" s="590"/>
      <c r="B44" s="586"/>
      <c r="C44" s="586"/>
      <c r="D44" s="586"/>
      <c r="E44" s="587"/>
      <c r="F44" s="588"/>
      <c r="G44" s="589"/>
      <c r="H44" s="590"/>
      <c r="I44" s="586"/>
      <c r="J44" s="591"/>
      <c r="K44" s="586"/>
      <c r="L44" s="592"/>
      <c r="M44" s="586"/>
      <c r="N44" s="586"/>
      <c r="O44" s="586"/>
      <c r="P44" s="586"/>
      <c r="Q44" s="586"/>
      <c r="R44" s="586"/>
      <c r="S44" s="591"/>
      <c r="T44" s="938" t="s">
        <v>154</v>
      </c>
      <c r="U44" s="939"/>
      <c r="V44" s="940"/>
      <c r="W44" s="591"/>
      <c r="X44" s="590"/>
      <c r="Y44" s="593"/>
      <c r="Z44" s="586"/>
      <c r="AA44" s="593"/>
      <c r="AB44" s="590"/>
      <c r="AC44" s="586"/>
      <c r="AD44" s="591"/>
      <c r="AE44" s="586"/>
      <c r="AF44" s="586"/>
      <c r="AG44" s="606"/>
      <c r="AH44" s="586"/>
      <c r="AI44" s="879" t="str">
        <f ca="1">'E.coli Standalone Calculation'!L38</f>
        <v/>
      </c>
      <c r="AJ44" s="592"/>
      <c r="AK44" s="579"/>
      <c r="AL44" s="591"/>
      <c r="AM44" s="611"/>
      <c r="AN44" s="586"/>
      <c r="AO44" s="591"/>
      <c r="AP44" s="586"/>
      <c r="AQ44" s="592"/>
      <c r="AR44" s="586"/>
      <c r="AS44" s="591"/>
      <c r="AT44" s="586"/>
      <c r="AU44" s="592"/>
      <c r="AV44" s="586"/>
      <c r="AW44" s="586"/>
      <c r="AX44" s="590"/>
      <c r="AY44" s="592"/>
      <c r="AZ44" s="586"/>
      <c r="BA44" s="586"/>
      <c r="BB44" s="590"/>
      <c r="BC44" s="591"/>
      <c r="BD44" s="602"/>
      <c r="BE44" s="603"/>
      <c r="BF44" s="591"/>
      <c r="BG44" s="586"/>
      <c r="BH44" s="592"/>
      <c r="BI44" s="586"/>
      <c r="BJ44" s="586"/>
      <c r="BK44" s="586"/>
      <c r="BL44" s="586"/>
      <c r="BM44" s="586"/>
      <c r="BN44" s="586"/>
      <c r="BO44" s="586"/>
      <c r="BP44" s="591"/>
      <c r="BQ44" s="603"/>
      <c r="BR44" s="591"/>
      <c r="BS44" s="817"/>
      <c r="BT44" s="603"/>
      <c r="BU44" s="579"/>
      <c r="BV44" s="579"/>
      <c r="BW44" s="579"/>
      <c r="BX44" s="778"/>
      <c r="BY44" s="778"/>
      <c r="BZ44" s="778"/>
      <c r="CA44" s="778"/>
      <c r="CB44" s="778"/>
      <c r="CC44" s="778"/>
      <c r="CD44" s="778"/>
      <c r="CE44" s="778"/>
      <c r="CF44" s="778"/>
      <c r="CG44" s="778"/>
      <c r="CH44" s="779"/>
    </row>
    <row r="45" spans="1:86" ht="14.45" customHeight="1" thickBot="1" thickTop="1">
      <c r="A45" s="601"/>
      <c r="B45" s="594"/>
      <c r="C45" s="594"/>
      <c r="D45" s="594"/>
      <c r="E45" s="595"/>
      <c r="F45" s="596"/>
      <c r="G45" s="595"/>
      <c r="H45" s="594"/>
      <c r="I45" s="594"/>
      <c r="J45" s="597"/>
      <c r="K45" s="594"/>
      <c r="L45" s="598"/>
      <c r="M45" s="594"/>
      <c r="N45" s="594"/>
      <c r="O45" s="594"/>
      <c r="P45" s="594"/>
      <c r="Q45" s="594"/>
      <c r="R45" s="594"/>
      <c r="S45" s="597"/>
      <c r="T45" s="941" t="s">
        <v>178</v>
      </c>
      <c r="U45" s="942"/>
      <c r="V45" s="943"/>
      <c r="W45" s="597"/>
      <c r="X45" s="599"/>
      <c r="Y45" s="600"/>
      <c r="Z45" s="594"/>
      <c r="AA45" s="600"/>
      <c r="AB45" s="599"/>
      <c r="AC45" s="594"/>
      <c r="AD45" s="597"/>
      <c r="AE45" s="594"/>
      <c r="AF45" s="594"/>
      <c r="AG45" s="607"/>
      <c r="AH45" s="597"/>
      <c r="AI45" s="874" t="str">
        <f ca="1">'E.coli Standalone Calculation'!L41</f>
        <v/>
      </c>
      <c r="AJ45" s="608"/>
      <c r="AK45" s="579"/>
      <c r="AL45" s="597"/>
      <c r="AM45" s="612"/>
      <c r="AN45" s="594"/>
      <c r="AO45" s="597"/>
      <c r="AP45" s="594"/>
      <c r="AQ45" s="598"/>
      <c r="AR45" s="594"/>
      <c r="AS45" s="594"/>
      <c r="AT45" s="599"/>
      <c r="AU45" s="598"/>
      <c r="AV45" s="594"/>
      <c r="AW45" s="597"/>
      <c r="AX45" s="594"/>
      <c r="AY45" s="598"/>
      <c r="AZ45" s="594"/>
      <c r="BA45" s="594"/>
      <c r="BB45" s="599"/>
      <c r="BC45" s="597"/>
      <c r="BD45" s="605"/>
      <c r="BE45" s="579"/>
      <c r="BF45" s="604"/>
      <c r="BG45" s="594"/>
      <c r="BH45" s="598"/>
      <c r="BI45" s="594"/>
      <c r="BJ45" s="594"/>
      <c r="BK45" s="594"/>
      <c r="BL45" s="594"/>
      <c r="BM45" s="594"/>
      <c r="BN45" s="594"/>
      <c r="BO45" s="594"/>
      <c r="BP45" s="579"/>
      <c r="BQ45" s="599"/>
      <c r="BR45" s="597"/>
      <c r="BS45" s="818"/>
      <c r="BT45" s="786"/>
      <c r="BU45" s="780"/>
      <c r="BV45" s="780"/>
      <c r="BW45" s="780"/>
      <c r="BX45" s="780"/>
      <c r="BY45" s="780"/>
      <c r="BZ45" s="780"/>
      <c r="CA45" s="780"/>
      <c r="CB45" s="780"/>
      <c r="CC45" s="780"/>
      <c r="CD45" s="780"/>
      <c r="CE45" s="780"/>
      <c r="CF45" s="780"/>
      <c r="CG45" s="780"/>
      <c r="CH45" s="781"/>
    </row>
    <row r="46" spans="1:86" ht="15" customHeight="1" thickBot="1">
      <c r="A46" s="251" t="s">
        <v>44</v>
      </c>
      <c r="B46" s="252"/>
      <c r="C46" s="357"/>
      <c r="D46" s="125"/>
      <c r="E46" s="85">
        <f>COUNT(E11:E40)</f>
        <v>0</v>
      </c>
      <c r="F46" s="478">
        <f>COUNTA(F11:F40)</f>
        <v>0</v>
      </c>
      <c r="G46" s="307">
        <f>COUNTA(G11:G40)</f>
        <v>0</v>
      </c>
      <c r="H46" s="479">
        <f>COUNT(H11:H40)</f>
        <v>0</v>
      </c>
      <c r="I46" s="83">
        <f>COUNT(I11:I40)</f>
        <v>0</v>
      </c>
      <c r="J46" s="84">
        <f>COUNT(J11:J40)</f>
        <v>0</v>
      </c>
      <c r="K46" s="479">
        <f>COUNT(K11:K40)</f>
        <v>0</v>
      </c>
      <c r="L46" s="83">
        <f aca="true" t="shared" si="34" ref="L46:S46">COUNT(L11:L40)</f>
        <v>0</v>
      </c>
      <c r="M46" s="83">
        <f t="shared" si="34"/>
        <v>0</v>
      </c>
      <c r="N46" s="83">
        <f ca="1" t="shared" si="34"/>
        <v>0</v>
      </c>
      <c r="O46" s="83">
        <f t="shared" si="34"/>
        <v>0</v>
      </c>
      <c r="P46" s="83">
        <f ca="1" t="shared" si="34"/>
        <v>0</v>
      </c>
      <c r="Q46" s="83">
        <f t="shared" si="34"/>
        <v>0</v>
      </c>
      <c r="R46" s="83">
        <f t="shared" si="34"/>
        <v>0</v>
      </c>
      <c r="S46" s="84">
        <f t="shared" si="34"/>
        <v>0</v>
      </c>
      <c r="T46" s="251" t="s">
        <v>77</v>
      </c>
      <c r="U46" s="63">
        <f aca="true" t="shared" si="35" ref="U46:AD46">COUNT(U11:U40)</f>
        <v>0</v>
      </c>
      <c r="V46" s="65">
        <f t="shared" si="35"/>
        <v>0</v>
      </c>
      <c r="W46" s="66">
        <f t="shared" si="35"/>
        <v>0</v>
      </c>
      <c r="X46" s="65">
        <f t="shared" si="35"/>
        <v>0</v>
      </c>
      <c r="Y46" s="65">
        <f t="shared" si="35"/>
        <v>0</v>
      </c>
      <c r="Z46" s="65">
        <f t="shared" si="35"/>
        <v>0</v>
      </c>
      <c r="AA46" s="65">
        <f t="shared" si="35"/>
        <v>0</v>
      </c>
      <c r="AB46" s="63">
        <f t="shared" si="35"/>
        <v>0</v>
      </c>
      <c r="AC46" s="65">
        <f t="shared" si="35"/>
        <v>0</v>
      </c>
      <c r="AD46" s="66">
        <f t="shared" si="35"/>
        <v>0</v>
      </c>
      <c r="AE46" s="686"/>
      <c r="AF46" s="65">
        <f>COUNT(AF11:AF40)</f>
        <v>0</v>
      </c>
      <c r="AG46" s="65">
        <f>COUNT(AG11:AG40)</f>
        <v>0</v>
      </c>
      <c r="AH46" s="71"/>
      <c r="AI46" s="65">
        <f ca="1">COUNT(AH11:AH40)</f>
        <v>0</v>
      </c>
      <c r="AJ46" s="65">
        <f>COUNT(AJ11:AJ40)</f>
        <v>0</v>
      </c>
      <c r="AK46" s="65">
        <f>COUNT(AK11:AK40)</f>
        <v>0</v>
      </c>
      <c r="AL46" s="66">
        <f>COUNT(AL11:AL40)</f>
        <v>0</v>
      </c>
      <c r="AM46" s="275" t="s">
        <v>77</v>
      </c>
      <c r="AN46" s="63">
        <f>COUNT(AN11:AN40)</f>
        <v>0</v>
      </c>
      <c r="AO46" s="118">
        <f>COUNT(AO11:AO40)</f>
        <v>0</v>
      </c>
      <c r="AP46" s="577">
        <f>COUNT(AP11:AP40)</f>
        <v>0</v>
      </c>
      <c r="AQ46" s="72">
        <f>COUNT(AQ11:AQ40)</f>
        <v>0</v>
      </c>
      <c r="AR46" s="72">
        <f aca="true" t="shared" si="36" ref="AR46:BC46">COUNT(AR11:AR40)</f>
        <v>0</v>
      </c>
      <c r="AS46" s="118">
        <f ca="1" t="shared" si="36"/>
        <v>0</v>
      </c>
      <c r="AT46" s="63">
        <f t="shared" si="36"/>
        <v>0</v>
      </c>
      <c r="AU46" s="72">
        <f t="shared" si="36"/>
        <v>0</v>
      </c>
      <c r="AV46" s="72">
        <f ca="1" t="shared" si="36"/>
        <v>0</v>
      </c>
      <c r="AW46" s="118">
        <f ca="1" t="shared" si="36"/>
        <v>0</v>
      </c>
      <c r="AX46" s="63">
        <f t="shared" si="36"/>
        <v>0</v>
      </c>
      <c r="AY46" s="72">
        <f t="shared" si="36"/>
        <v>0</v>
      </c>
      <c r="AZ46" s="72">
        <f ca="1" t="shared" si="36"/>
        <v>0</v>
      </c>
      <c r="BA46" s="118">
        <f ca="1" t="shared" si="36"/>
        <v>0</v>
      </c>
      <c r="BB46" s="128">
        <f t="shared" si="36"/>
        <v>0</v>
      </c>
      <c r="BC46" s="129">
        <f t="shared" si="36"/>
        <v>0</v>
      </c>
      <c r="BD46" s="275" t="s">
        <v>77</v>
      </c>
      <c r="BE46" s="64">
        <f>COUNT(BE11:BE40)</f>
        <v>0</v>
      </c>
      <c r="BF46" s="66">
        <f>COUNT(BF11:BF40)</f>
        <v>0</v>
      </c>
      <c r="BG46" s="65">
        <f aca="true" t="shared" si="37" ref="BG46:BN46">COUNT(BG11:BG40)</f>
        <v>0</v>
      </c>
      <c r="BH46" s="65">
        <f t="shared" si="37"/>
        <v>0</v>
      </c>
      <c r="BI46" s="65">
        <f t="shared" si="37"/>
        <v>0</v>
      </c>
      <c r="BJ46" s="65">
        <f t="shared" si="37"/>
        <v>0</v>
      </c>
      <c r="BK46" s="65">
        <f t="shared" si="37"/>
        <v>0</v>
      </c>
      <c r="BL46" s="65">
        <f t="shared" si="37"/>
        <v>0</v>
      </c>
      <c r="BM46" s="65">
        <f t="shared" si="37"/>
        <v>0</v>
      </c>
      <c r="BN46" s="65">
        <f t="shared" si="37"/>
        <v>0</v>
      </c>
      <c r="BO46" s="65">
        <f>COUNT(BO11:BO40)</f>
        <v>0</v>
      </c>
      <c r="BP46" s="66">
        <f>COUNT(BP11:BP40)</f>
        <v>0</v>
      </c>
      <c r="BQ46" s="65">
        <f>COUNT(BQ11:BQ40)</f>
        <v>0</v>
      </c>
      <c r="BR46" s="66">
        <f>COUNT(BR11:BR40)</f>
        <v>0</v>
      </c>
      <c r="BS46" s="819" t="s">
        <v>77</v>
      </c>
      <c r="BT46" s="577">
        <f>COUNT(BT11:BT40)</f>
        <v>0</v>
      </c>
      <c r="BU46" s="72">
        <f ca="1">COUNT(BU11:BU40)</f>
        <v>0</v>
      </c>
      <c r="BV46" s="72">
        <f>COUNT(BV11:BV40)</f>
        <v>0</v>
      </c>
      <c r="BW46" s="814">
        <f ca="1">COUNT(BW11:BW40)</f>
        <v>0</v>
      </c>
      <c r="BX46" s="578">
        <f aca="true" t="shared" si="38" ref="BX46:CG46">COUNT(BX11:BX40)</f>
        <v>0</v>
      </c>
      <c r="BY46" s="811">
        <f t="shared" si="38"/>
        <v>0</v>
      </c>
      <c r="BZ46" s="836">
        <f t="shared" si="38"/>
        <v>0</v>
      </c>
      <c r="CA46" s="836">
        <f t="shared" si="38"/>
        <v>0</v>
      </c>
      <c r="CB46" s="673">
        <f t="shared" si="38"/>
        <v>0</v>
      </c>
      <c r="CC46" s="811">
        <f t="shared" si="38"/>
        <v>0</v>
      </c>
      <c r="CD46" s="673">
        <f t="shared" si="38"/>
        <v>0</v>
      </c>
      <c r="CE46" s="811">
        <f t="shared" si="38"/>
        <v>0</v>
      </c>
      <c r="CF46" s="811">
        <f t="shared" si="38"/>
        <v>0</v>
      </c>
      <c r="CG46" s="673">
        <f t="shared" si="38"/>
        <v>0</v>
      </c>
      <c r="CH46" s="835">
        <f>COUNT(CH11:CH40)</f>
        <v>0</v>
      </c>
    </row>
    <row r="47" spans="1:71" ht="14.25" thickBot="1">
      <c r="A47" s="990" t="s">
        <v>128</v>
      </c>
      <c r="B47" s="991"/>
      <c r="C47" s="991"/>
      <c r="D47" s="991"/>
      <c r="E47" s="991"/>
      <c r="F47" s="991"/>
      <c r="G47" s="991"/>
      <c r="H47" s="991"/>
      <c r="I47" s="991"/>
      <c r="J47" s="991"/>
      <c r="K47" s="489" t="s">
        <v>195</v>
      </c>
      <c r="L47" s="236"/>
      <c r="M47" s="236"/>
      <c r="N47" s="236"/>
      <c r="O47" s="236"/>
      <c r="P47" s="490"/>
      <c r="Q47" s="491" t="s">
        <v>129</v>
      </c>
      <c r="R47" s="236"/>
      <c r="S47" s="264"/>
      <c r="T47" s="346" t="s">
        <v>45</v>
      </c>
      <c r="U47" s="236"/>
      <c r="V47" s="236"/>
      <c r="W47" s="236"/>
      <c r="X47" s="236"/>
      <c r="Y47" s="236"/>
      <c r="Z47" s="236"/>
      <c r="AA47" s="236"/>
      <c r="AB47" s="236"/>
      <c r="AC47" s="236"/>
      <c r="AD47" s="236"/>
      <c r="AE47" s="236"/>
      <c r="AF47" s="236"/>
      <c r="AG47" s="236"/>
      <c r="AH47" s="236"/>
      <c r="AI47" s="236"/>
      <c r="AJ47" s="236"/>
      <c r="AK47" s="236"/>
      <c r="AL47" s="264"/>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row>
    <row r="48" spans="1:71" ht="12.75">
      <c r="A48" s="992"/>
      <c r="B48" s="993"/>
      <c r="C48" s="993"/>
      <c r="D48" s="993"/>
      <c r="E48" s="993"/>
      <c r="F48" s="993"/>
      <c r="G48" s="993"/>
      <c r="H48" s="993"/>
      <c r="I48" s="993"/>
      <c r="J48" s="993"/>
      <c r="K48" s="916"/>
      <c r="L48" s="917"/>
      <c r="M48" s="917"/>
      <c r="N48" s="917"/>
      <c r="O48" s="917"/>
      <c r="P48" s="1004"/>
      <c r="Q48" s="1000"/>
      <c r="R48" s="1001"/>
      <c r="S48" s="1002"/>
      <c r="T48" s="1006"/>
      <c r="U48" s="1007"/>
      <c r="V48" s="1007"/>
      <c r="W48" s="1007"/>
      <c r="X48" s="1007"/>
      <c r="Y48" s="1007"/>
      <c r="Z48" s="1007"/>
      <c r="AA48" s="1007"/>
      <c r="AB48" s="1007"/>
      <c r="AC48" s="1007"/>
      <c r="AD48" s="1007"/>
      <c r="AE48" s="1007"/>
      <c r="AF48" s="1007"/>
      <c r="AG48" s="1007"/>
      <c r="AH48" s="1007"/>
      <c r="AI48" s="1007"/>
      <c r="AJ48" s="1007"/>
      <c r="AK48" s="1007"/>
      <c r="AL48" s="1008"/>
      <c r="AM48" s="229"/>
      <c r="AN48" s="90" t="s">
        <v>46</v>
      </c>
      <c r="AO48" s="91"/>
      <c r="AP48" s="91"/>
      <c r="AQ48" s="91"/>
      <c r="AR48" s="91"/>
      <c r="AS48" s="91"/>
      <c r="AT48" s="91"/>
      <c r="AU48" s="91"/>
      <c r="AV48" s="91"/>
      <c r="AW48" s="91"/>
      <c r="AX48" s="92"/>
      <c r="AY48" s="349" t="s">
        <v>47</v>
      </c>
      <c r="AZ48" s="236"/>
      <c r="BA48" s="264"/>
      <c r="BB48" s="229"/>
      <c r="BC48" s="229"/>
      <c r="BD48" s="229"/>
      <c r="BE48" s="929" t="s">
        <v>179</v>
      </c>
      <c r="BF48" s="930"/>
      <c r="BG48" s="930"/>
      <c r="BH48" s="930"/>
      <c r="BI48" s="930"/>
      <c r="BJ48" s="930"/>
      <c r="BK48" s="930"/>
      <c r="BL48" s="930"/>
      <c r="BM48" s="931"/>
      <c r="BN48" s="229"/>
      <c r="BO48" s="229"/>
      <c r="BP48" s="229"/>
      <c r="BQ48" s="229"/>
      <c r="BR48" s="229"/>
      <c r="BS48" s="229"/>
    </row>
    <row r="49" spans="1:71" ht="12.75">
      <c r="A49" s="992"/>
      <c r="B49" s="993"/>
      <c r="C49" s="993"/>
      <c r="D49" s="993"/>
      <c r="E49" s="993"/>
      <c r="F49" s="993"/>
      <c r="G49" s="993"/>
      <c r="H49" s="993"/>
      <c r="I49" s="993"/>
      <c r="J49" s="993"/>
      <c r="K49" s="1005"/>
      <c r="L49" s="917"/>
      <c r="M49" s="917"/>
      <c r="N49" s="917"/>
      <c r="O49" s="917"/>
      <c r="P49" s="1004"/>
      <c r="Q49" s="1003"/>
      <c r="R49" s="1001"/>
      <c r="S49" s="1002"/>
      <c r="T49" s="1006"/>
      <c r="U49" s="1007"/>
      <c r="V49" s="1007"/>
      <c r="W49" s="1007"/>
      <c r="X49" s="1007"/>
      <c r="Y49" s="1007"/>
      <c r="Z49" s="1007"/>
      <c r="AA49" s="1007"/>
      <c r="AB49" s="1007"/>
      <c r="AC49" s="1007"/>
      <c r="AD49" s="1007"/>
      <c r="AE49" s="1007"/>
      <c r="AF49" s="1007"/>
      <c r="AG49" s="1007"/>
      <c r="AH49" s="1007"/>
      <c r="AI49" s="1007"/>
      <c r="AJ49" s="1007"/>
      <c r="AK49" s="1007"/>
      <c r="AL49" s="1008"/>
      <c r="AM49" s="229"/>
      <c r="AN49" s="279" t="s">
        <v>48</v>
      </c>
      <c r="AO49" s="250"/>
      <c r="AP49" s="280"/>
      <c r="AQ49" s="285" t="s">
        <v>49</v>
      </c>
      <c r="AR49" s="286"/>
      <c r="AS49" s="285" t="s">
        <v>50</v>
      </c>
      <c r="AT49" s="286"/>
      <c r="AU49" s="287" t="s">
        <v>51</v>
      </c>
      <c r="AV49" s="288"/>
      <c r="AW49" s="287" t="s">
        <v>52</v>
      </c>
      <c r="AX49" s="289"/>
      <c r="AY49" s="348" t="s">
        <v>53</v>
      </c>
      <c r="AZ49" s="229"/>
      <c r="BA49" s="100">
        <f>IF(SUM(AN11:AN40)&gt;0,SUM(AN11:AN40),SUM(K11:K40))</f>
        <v>0</v>
      </c>
      <c r="BB49" s="229"/>
      <c r="BC49" s="229"/>
      <c r="BD49" s="229"/>
      <c r="BE49" s="932"/>
      <c r="BF49" s="933"/>
      <c r="BG49" s="933"/>
      <c r="BH49" s="933"/>
      <c r="BI49" s="933"/>
      <c r="BJ49" s="933"/>
      <c r="BK49" s="933"/>
      <c r="BL49" s="933"/>
      <c r="BM49" s="934"/>
      <c r="BN49" s="229"/>
      <c r="BO49" s="229"/>
      <c r="BP49" s="229"/>
      <c r="BQ49" s="229"/>
      <c r="BR49" s="229"/>
      <c r="BS49" s="229"/>
    </row>
    <row r="50" spans="1:71" ht="14.25" thickBot="1">
      <c r="A50" s="992"/>
      <c r="B50" s="993"/>
      <c r="C50" s="993"/>
      <c r="D50" s="993"/>
      <c r="E50" s="993"/>
      <c r="F50" s="993"/>
      <c r="G50" s="993"/>
      <c r="H50" s="993"/>
      <c r="I50" s="993"/>
      <c r="J50" s="993"/>
      <c r="K50" s="997"/>
      <c r="L50" s="998"/>
      <c r="M50" s="998"/>
      <c r="N50" s="998"/>
      <c r="O50" s="998"/>
      <c r="P50" s="999"/>
      <c r="Q50" s="492"/>
      <c r="R50" s="267"/>
      <c r="S50" s="268"/>
      <c r="T50" s="1006"/>
      <c r="U50" s="1007"/>
      <c r="V50" s="1007"/>
      <c r="W50" s="1007"/>
      <c r="X50" s="1007"/>
      <c r="Y50" s="1007"/>
      <c r="Z50" s="1007"/>
      <c r="AA50" s="1007"/>
      <c r="AB50" s="1007"/>
      <c r="AC50" s="1007"/>
      <c r="AD50" s="1007"/>
      <c r="AE50" s="1007"/>
      <c r="AF50" s="1007"/>
      <c r="AG50" s="1007"/>
      <c r="AH50" s="1007"/>
      <c r="AI50" s="1007"/>
      <c r="AJ50" s="1007"/>
      <c r="AK50" s="1007"/>
      <c r="AL50" s="1008"/>
      <c r="AM50" s="229"/>
      <c r="AN50" s="279" t="s">
        <v>54</v>
      </c>
      <c r="AO50" s="281"/>
      <c r="AP50" s="282"/>
      <c r="AQ50" s="103" t="str">
        <f>IF(U46=0," NA",(+M41-U41)/M41*100)</f>
        <v xml:space="preserve"> NA</v>
      </c>
      <c r="AR50" s="104"/>
      <c r="AS50" s="103" t="str">
        <f>IF(V46=0," NA",(+O41-V41)/O41*100)</f>
        <v xml:space="preserve"> NA</v>
      </c>
      <c r="AT50" s="104"/>
      <c r="AU50" s="105" t="s">
        <v>11</v>
      </c>
      <c r="AV50" s="106"/>
      <c r="AW50" s="105" t="s">
        <v>11</v>
      </c>
      <c r="AX50" s="106"/>
      <c r="AY50" s="247"/>
      <c r="AZ50" s="248"/>
      <c r="BA50" s="265"/>
      <c r="BB50" s="229"/>
      <c r="BC50" s="229"/>
      <c r="BD50" s="229"/>
      <c r="BE50" s="932"/>
      <c r="BF50" s="933"/>
      <c r="BG50" s="933"/>
      <c r="BH50" s="933"/>
      <c r="BI50" s="933"/>
      <c r="BJ50" s="933"/>
      <c r="BK50" s="933"/>
      <c r="BL50" s="933"/>
      <c r="BM50" s="934"/>
      <c r="BN50" s="229"/>
      <c r="BO50" s="229"/>
      <c r="BP50" s="229"/>
      <c r="BQ50" s="229"/>
      <c r="BR50" s="229"/>
      <c r="BS50" s="229"/>
    </row>
    <row r="51" spans="1:71" ht="13.5">
      <c r="A51" s="992"/>
      <c r="B51" s="993"/>
      <c r="C51" s="993"/>
      <c r="D51" s="993"/>
      <c r="E51" s="993"/>
      <c r="F51" s="993"/>
      <c r="G51" s="993"/>
      <c r="H51" s="993"/>
      <c r="I51" s="993"/>
      <c r="J51" s="993"/>
      <c r="K51" s="489" t="s">
        <v>196</v>
      </c>
      <c r="L51" s="493"/>
      <c r="M51" s="236"/>
      <c r="N51" s="236"/>
      <c r="O51" s="236"/>
      <c r="P51" s="494"/>
      <c r="Q51" s="491" t="s">
        <v>129</v>
      </c>
      <c r="R51" s="236"/>
      <c r="S51" s="264"/>
      <c r="T51" s="1006"/>
      <c r="U51" s="1007"/>
      <c r="V51" s="1007"/>
      <c r="W51" s="1007"/>
      <c r="X51" s="1007"/>
      <c r="Y51" s="1007"/>
      <c r="Z51" s="1007"/>
      <c r="AA51" s="1007"/>
      <c r="AB51" s="1007"/>
      <c r="AC51" s="1007"/>
      <c r="AD51" s="1007"/>
      <c r="AE51" s="1007"/>
      <c r="AF51" s="1007"/>
      <c r="AG51" s="1007"/>
      <c r="AH51" s="1007"/>
      <c r="AI51" s="1007"/>
      <c r="AJ51" s="1007"/>
      <c r="AK51" s="1007"/>
      <c r="AL51" s="1008"/>
      <c r="AM51" s="229"/>
      <c r="AN51" s="279" t="str">
        <f>IF(+AN52="Tertiary Treatment","Secondary Treatment"," ")</f>
        <v>Secondary Treatment</v>
      </c>
      <c r="AO51" s="281"/>
      <c r="AP51" s="282"/>
      <c r="AQ51" s="103" t="str">
        <f>IF(AB46=0," NA",IF(U46=0,(+M41-AB41)/M41*100,(+U41-AB41)/U41*100))</f>
        <v xml:space="preserve"> NA</v>
      </c>
      <c r="AR51" s="104"/>
      <c r="AS51" s="103" t="str">
        <f>IF(AC46=0," NA",IF(V46=0,(+O41-AC41)/O41*100,(+V41-AC41)/V41*100))</f>
        <v xml:space="preserve"> NA</v>
      </c>
      <c r="AT51" s="104"/>
      <c r="AU51" s="105" t="s">
        <v>55</v>
      </c>
      <c r="AV51" s="106"/>
      <c r="AW51" s="105" t="s">
        <v>55</v>
      </c>
      <c r="AX51" s="106"/>
      <c r="AY51" s="1012" t="s">
        <v>56</v>
      </c>
      <c r="AZ51" s="1013"/>
      <c r="BA51" s="1014"/>
      <c r="BB51" s="229"/>
      <c r="BC51" s="229"/>
      <c r="BD51" s="229"/>
      <c r="BE51" s="932"/>
      <c r="BF51" s="933"/>
      <c r="BG51" s="933"/>
      <c r="BH51" s="933"/>
      <c r="BI51" s="933"/>
      <c r="BJ51" s="933"/>
      <c r="BK51" s="933"/>
      <c r="BL51" s="933"/>
      <c r="BM51" s="934"/>
      <c r="BN51" s="229"/>
      <c r="BO51" s="229"/>
      <c r="BP51" s="229"/>
      <c r="BQ51" s="229"/>
      <c r="BR51" s="229"/>
      <c r="BS51" s="229"/>
    </row>
    <row r="52" spans="1:71" ht="13.5">
      <c r="A52" s="992"/>
      <c r="B52" s="993"/>
      <c r="C52" s="993"/>
      <c r="D52" s="993"/>
      <c r="E52" s="993"/>
      <c r="F52" s="993"/>
      <c r="G52" s="993"/>
      <c r="H52" s="993"/>
      <c r="I52" s="993"/>
      <c r="J52" s="993"/>
      <c r="K52" s="495" t="s">
        <v>197</v>
      </c>
      <c r="L52" s="240"/>
      <c r="M52" s="240"/>
      <c r="N52" s="240"/>
      <c r="O52" s="240"/>
      <c r="P52" s="240"/>
      <c r="Q52" s="1000"/>
      <c r="R52" s="1001"/>
      <c r="S52" s="1002"/>
      <c r="T52" s="1006"/>
      <c r="U52" s="1007"/>
      <c r="V52" s="1007"/>
      <c r="W52" s="1007"/>
      <c r="X52" s="1007"/>
      <c r="Y52" s="1007"/>
      <c r="Z52" s="1007"/>
      <c r="AA52" s="1007"/>
      <c r="AB52" s="1007"/>
      <c r="AC52" s="1007"/>
      <c r="AD52" s="1007"/>
      <c r="AE52" s="1007"/>
      <c r="AF52" s="1007"/>
      <c r="AG52" s="1007"/>
      <c r="AH52" s="1007"/>
      <c r="AI52" s="1007"/>
      <c r="AJ52" s="1007"/>
      <c r="AK52" s="1007"/>
      <c r="AL52" s="1008"/>
      <c r="AM52" s="229"/>
      <c r="AN52" s="279" t="str">
        <f>IF(AND(+U46+V46&gt;0,+AB46+AC46=0),"Secondary Treatment","Tertiary Treatment")</f>
        <v>Tertiary Treatment</v>
      </c>
      <c r="AO52" s="281"/>
      <c r="AP52" s="282"/>
      <c r="AQ52" s="103" t="str">
        <f>IF(U46+AB46=0," NA",IF(AB46&gt;0,(+AB41-AP41)/AB41*100,(+U41-AP41)/U41*100))</f>
        <v xml:space="preserve"> NA</v>
      </c>
      <c r="AR52" s="104"/>
      <c r="AS52" s="103" t="str">
        <f>IF(V46+AC46=0," NA",IF(AC46&gt;0,(+AC41-AT41)/AC41*100,(+V41-AT41)/V41*100))</f>
        <v xml:space="preserve"> NA</v>
      </c>
      <c r="AT52" s="104"/>
      <c r="AU52" s="105" t="s">
        <v>55</v>
      </c>
      <c r="AV52" s="106"/>
      <c r="AW52" s="105" t="s">
        <v>55</v>
      </c>
      <c r="AX52" s="106"/>
      <c r="AY52" s="347" t="s">
        <v>57</v>
      </c>
      <c r="AZ52" s="229"/>
      <c r="BA52" s="107" t="str">
        <f>IF(AN46+K46=0,"",IF(AN46&gt;0,+AN41/O4,K41/O4))</f>
        <v/>
      </c>
      <c r="BB52" s="229"/>
      <c r="BC52" s="229"/>
      <c r="BD52" s="229"/>
      <c r="BE52" s="932"/>
      <c r="BF52" s="933"/>
      <c r="BG52" s="933"/>
      <c r="BH52" s="933"/>
      <c r="BI52" s="933"/>
      <c r="BJ52" s="933"/>
      <c r="BK52" s="933"/>
      <c r="BL52" s="933"/>
      <c r="BM52" s="934"/>
      <c r="BN52" s="229"/>
      <c r="BO52" s="229"/>
      <c r="BP52" s="229"/>
      <c r="BQ52" s="229"/>
      <c r="BR52" s="229"/>
      <c r="BS52" s="229"/>
    </row>
    <row r="53" spans="1:71" ht="13.5" customHeight="1" thickBot="1">
      <c r="A53" s="992"/>
      <c r="B53" s="993"/>
      <c r="C53" s="993"/>
      <c r="D53" s="993"/>
      <c r="E53" s="993"/>
      <c r="F53" s="993"/>
      <c r="G53" s="993"/>
      <c r="H53" s="993"/>
      <c r="I53" s="993"/>
      <c r="J53" s="993"/>
      <c r="K53" s="916"/>
      <c r="L53" s="917"/>
      <c r="M53" s="917"/>
      <c r="N53" s="917"/>
      <c r="O53" s="917"/>
      <c r="P53" s="918"/>
      <c r="Q53" s="1003"/>
      <c r="R53" s="1001"/>
      <c r="S53" s="1002"/>
      <c r="T53" s="1006"/>
      <c r="U53" s="1007"/>
      <c r="V53" s="1007"/>
      <c r="W53" s="1007"/>
      <c r="X53" s="1007"/>
      <c r="Y53" s="1007"/>
      <c r="Z53" s="1007"/>
      <c r="AA53" s="1007"/>
      <c r="AB53" s="1007"/>
      <c r="AC53" s="1007"/>
      <c r="AD53" s="1007"/>
      <c r="AE53" s="1007"/>
      <c r="AF53" s="1007"/>
      <c r="AG53" s="1007"/>
      <c r="AH53" s="1007"/>
      <c r="AI53" s="1007"/>
      <c r="AJ53" s="1007"/>
      <c r="AK53" s="1007"/>
      <c r="AL53" s="1008"/>
      <c r="AM53" s="229"/>
      <c r="AN53" s="275" t="s">
        <v>58</v>
      </c>
      <c r="AO53" s="283"/>
      <c r="AP53" s="284"/>
      <c r="AQ53" s="111" t="str">
        <f>IF(M41=" "," NA",(+M41-AP41)/M41*100)</f>
        <v xml:space="preserve"> NA</v>
      </c>
      <c r="AR53" s="112"/>
      <c r="AS53" s="111" t="str">
        <f>IF(O41=" "," NA",(+O41-AT41)/O41*100)</f>
        <v xml:space="preserve"> NA</v>
      </c>
      <c r="AT53" s="112"/>
      <c r="AU53" s="111" t="str">
        <f>IF(R41=" "," NA",(+R41-AX41)/R41*100)</f>
        <v xml:space="preserve"> NA</v>
      </c>
      <c r="AV53" s="112"/>
      <c r="AW53" s="111" t="str">
        <f>IF(Q41=" "," NA",(+Q41-AL41)/Q41*100)</f>
        <v xml:space="preserve"> NA</v>
      </c>
      <c r="AX53" s="113"/>
      <c r="AY53" s="269"/>
      <c r="AZ53" s="262"/>
      <c r="BA53" s="271"/>
      <c r="BB53" s="229"/>
      <c r="BC53" s="229"/>
      <c r="BD53" s="229"/>
      <c r="BE53" s="935"/>
      <c r="BF53" s="936"/>
      <c r="BG53" s="936"/>
      <c r="BH53" s="936"/>
      <c r="BI53" s="936"/>
      <c r="BJ53" s="936"/>
      <c r="BK53" s="936"/>
      <c r="BL53" s="936"/>
      <c r="BM53" s="937"/>
      <c r="BN53" s="229"/>
      <c r="BO53" s="229"/>
      <c r="BP53" s="229"/>
      <c r="BQ53" s="229"/>
      <c r="BR53" s="229"/>
      <c r="BS53" s="229"/>
    </row>
    <row r="54" spans="1:71" ht="25.5" customHeight="1" thickBot="1">
      <c r="A54" s="1076"/>
      <c r="B54" s="1077"/>
      <c r="C54" s="1077"/>
      <c r="D54" s="1077"/>
      <c r="E54" s="1077"/>
      <c r="F54" s="1077"/>
      <c r="G54" s="1077"/>
      <c r="H54" s="1077"/>
      <c r="I54" s="1077"/>
      <c r="J54" s="1077"/>
      <c r="K54" s="919"/>
      <c r="L54" s="920"/>
      <c r="M54" s="920"/>
      <c r="N54" s="920"/>
      <c r="O54" s="920"/>
      <c r="P54" s="921"/>
      <c r="Q54" s="496"/>
      <c r="R54" s="262"/>
      <c r="S54" s="271"/>
      <c r="T54" s="1009"/>
      <c r="U54" s="1010"/>
      <c r="V54" s="1010"/>
      <c r="W54" s="1010"/>
      <c r="X54" s="1010"/>
      <c r="Y54" s="1010"/>
      <c r="Z54" s="1010"/>
      <c r="AA54" s="1010"/>
      <c r="AB54" s="1010"/>
      <c r="AC54" s="1010"/>
      <c r="AD54" s="1010"/>
      <c r="AE54" s="1010"/>
      <c r="AF54" s="1010"/>
      <c r="AG54" s="1010"/>
      <c r="AH54" s="1010"/>
      <c r="AI54" s="1010"/>
      <c r="AJ54" s="1010"/>
      <c r="AK54" s="1010"/>
      <c r="AL54" s="1011"/>
      <c r="AM54" s="229"/>
      <c r="AN54" s="231" t="str">
        <f>IF(OR(Q41=" ",AL41=" ",LEFT(Q10,4)&lt;&gt;"Phos",LEFT(AL10,4)&lt;&gt;"Phos"),"","Phosphorus limit would be")</f>
        <v/>
      </c>
      <c r="AO54" s="231"/>
      <c r="AP54" s="231"/>
      <c r="AQ54" s="231"/>
      <c r="AR54" s="231" t="str">
        <f>IF(OR(Q41=" ",+AL41=" ",LEFT(Q10,4)&lt;&gt;"Phos",LEFT(AL10,4)&lt;&gt;"Phos"),"",IF(+Q41&gt;=5,1,IF(+Q41&gt;=4,80,IF(+Q41&gt;=3,75,IF(Q41&gt;=2,70,IF(Q41&gt;=1,65,60))))))</f>
        <v/>
      </c>
      <c r="AS54" s="231" t="str">
        <f>IF(OR(Q41=" ",+AL41=" ",LEFT(Q10,4)&lt;&gt;"Phos",LEFT(AL10,4)&lt;&gt;"Phos"),"",IF(+Q41&gt;=5,"mg/l.","% removal."))</f>
        <v/>
      </c>
      <c r="AT54" s="231"/>
      <c r="AU54" s="231" t="str">
        <f>IF(OR(Q41=" ",+AL41=" ",LEFT(Q10,4)&lt;&gt;"Phos",LEFT(AL10,4)&lt;&gt;"Phos"),"",IF(OR(AND(+Q41&gt;=5,AL41&gt;1),AND(+Q41&gt;=4,+Q41&lt;5,AW53&lt;80),AND(+Q41&gt;=3,+Q41&lt;4,AW53&lt;75),AND(+Q41&gt;=2,+Q41&lt;3,AW53&lt;70),AND(+Q41&gt;=1,+Q41&lt;2,AW53&lt;65),AND(+Q41&lt;1,AW53&lt;60)),"(compliance not achieved)","(compliance achieved)"))</f>
        <v/>
      </c>
      <c r="AV54" s="231"/>
      <c r="AW54" s="231"/>
      <c r="AX54" s="231"/>
      <c r="AY54" s="231"/>
      <c r="AZ54" s="231"/>
      <c r="BA54" s="231"/>
      <c r="BB54" s="229"/>
      <c r="BC54" s="229"/>
      <c r="BD54" s="229"/>
      <c r="BE54" s="229"/>
      <c r="BF54" s="229"/>
      <c r="BG54" s="229"/>
      <c r="BH54" s="229"/>
      <c r="BI54" s="229"/>
      <c r="BJ54" s="229"/>
      <c r="BK54" s="229"/>
      <c r="BL54" s="229"/>
      <c r="BM54" s="229"/>
      <c r="BN54" s="229"/>
      <c r="BO54" s="229"/>
      <c r="BP54" s="229"/>
      <c r="BQ54" s="229"/>
      <c r="BR54" s="229"/>
      <c r="BS54" s="229"/>
    </row>
    <row r="55" spans="1:85" ht="12.75">
      <c r="A55" s="996" t="s">
        <v>207</v>
      </c>
      <c r="B55" s="996"/>
      <c r="C55" s="996"/>
      <c r="D55" s="996"/>
      <c r="E55" s="996"/>
      <c r="F55" s="996"/>
      <c r="G55" s="996"/>
      <c r="H55" s="996"/>
      <c r="I55" s="996"/>
      <c r="J55" s="996"/>
      <c r="K55" s="996"/>
      <c r="L55" s="996"/>
      <c r="M55" s="996"/>
      <c r="N55" s="996"/>
      <c r="O55" s="996"/>
      <c r="P55" s="996"/>
      <c r="Q55" s="996"/>
      <c r="R55" s="996"/>
      <c r="S55" s="996"/>
      <c r="T55" s="996" t="s">
        <v>208</v>
      </c>
      <c r="U55" s="996"/>
      <c r="V55" s="996"/>
      <c r="W55" s="996"/>
      <c r="X55" s="996"/>
      <c r="Y55" s="996"/>
      <c r="Z55" s="996"/>
      <c r="AA55" s="996"/>
      <c r="AB55" s="996"/>
      <c r="AC55" s="996"/>
      <c r="AD55" s="996"/>
      <c r="AE55" s="996"/>
      <c r="AF55" s="996"/>
      <c r="AG55" s="996"/>
      <c r="AH55" s="996"/>
      <c r="AI55" s="996"/>
      <c r="AJ55" s="996"/>
      <c r="AK55" s="996"/>
      <c r="AL55" s="996"/>
      <c r="AM55" s="913" t="s">
        <v>209</v>
      </c>
      <c r="AN55" s="913"/>
      <c r="AO55" s="913"/>
      <c r="AP55" s="913"/>
      <c r="AQ55" s="913"/>
      <c r="AR55" s="913"/>
      <c r="AS55" s="913"/>
      <c r="AT55" s="913"/>
      <c r="AU55" s="913"/>
      <c r="AV55" s="913"/>
      <c r="AW55" s="913"/>
      <c r="AX55" s="913"/>
      <c r="AY55" s="913"/>
      <c r="AZ55" s="913"/>
      <c r="BA55" s="913"/>
      <c r="BB55" s="913"/>
      <c r="BC55" s="913"/>
      <c r="BD55" s="913" t="s">
        <v>205</v>
      </c>
      <c r="BE55" s="913"/>
      <c r="BF55" s="913"/>
      <c r="BG55" s="913"/>
      <c r="BH55" s="913"/>
      <c r="BI55" s="913"/>
      <c r="BJ55" s="913"/>
      <c r="BK55" s="913"/>
      <c r="BL55" s="913"/>
      <c r="BM55" s="913"/>
      <c r="BN55" s="913"/>
      <c r="BO55" s="913"/>
      <c r="BP55" s="913"/>
      <c r="BQ55" s="913"/>
      <c r="BR55" s="913"/>
      <c r="BS55" s="913" t="s">
        <v>206</v>
      </c>
      <c r="BT55" s="913"/>
      <c r="BU55" s="913"/>
      <c r="BV55" s="913"/>
      <c r="BW55" s="913"/>
      <c r="BX55" s="913"/>
      <c r="BY55" s="913"/>
      <c r="BZ55" s="913"/>
      <c r="CA55" s="913"/>
      <c r="CB55" s="913"/>
      <c r="CC55" s="913"/>
      <c r="CD55" s="913"/>
      <c r="CE55" s="913"/>
      <c r="CF55" s="913"/>
      <c r="CG55" s="913"/>
    </row>
  </sheetData>
  <sheetProtection algorithmName="SHA-512" hashValue="6StnBgfqnrPbudAsH2U9RDtawtT29FIPP3ssU6MbPFS6HcxlpBSy9/iMYdbEaoaw2FI8z4mWOwJA78NQnOQndA==" saltValue="w6PQ94UmeBFiK7elMwf/Jw==" spinCount="100000" sheet="1" selectLockedCells="1"/>
  <mergeCells count="60">
    <mergeCell ref="CH8:CH10"/>
    <mergeCell ref="BT9:BU9"/>
    <mergeCell ref="CB8:CB10"/>
    <mergeCell ref="CC8:CC10"/>
    <mergeCell ref="CD8:CD10"/>
    <mergeCell ref="CE8:CE10"/>
    <mergeCell ref="CF8:CF10"/>
    <mergeCell ref="CG8:CG10"/>
    <mergeCell ref="BT8:BW8"/>
    <mergeCell ref="BV9:BW9"/>
    <mergeCell ref="BX8:BX10"/>
    <mergeCell ref="BY8:BY10"/>
    <mergeCell ref="BZ8:BZ10"/>
    <mergeCell ref="CA8:CA10"/>
    <mergeCell ref="Q52:S53"/>
    <mergeCell ref="BR9:BR10"/>
    <mergeCell ref="BQ9:BQ10"/>
    <mergeCell ref="BN9:BN10"/>
    <mergeCell ref="T45:V45"/>
    <mergeCell ref="BO9:BO10"/>
    <mergeCell ref="T44:V44"/>
    <mergeCell ref="AB9:AD9"/>
    <mergeCell ref="K5:L5"/>
    <mergeCell ref="R6:S6"/>
    <mergeCell ref="K7:N7"/>
    <mergeCell ref="P7:Q7"/>
    <mergeCell ref="P6:Q6"/>
    <mergeCell ref="M5:Q5"/>
    <mergeCell ref="AB8:AD8"/>
    <mergeCell ref="BD55:BR55"/>
    <mergeCell ref="A47:J54"/>
    <mergeCell ref="A55:S55"/>
    <mergeCell ref="T55:AL55"/>
    <mergeCell ref="AM55:BC55"/>
    <mergeCell ref="T48:AL54"/>
    <mergeCell ref="AY51:BA51"/>
    <mergeCell ref="K48:P49"/>
    <mergeCell ref="K50:P50"/>
    <mergeCell ref="BE48:BM53"/>
    <mergeCell ref="Q48:S49"/>
    <mergeCell ref="K53:P54"/>
    <mergeCell ref="C8:C10"/>
    <mergeCell ref="F8:F10"/>
    <mergeCell ref="G8:G10"/>
    <mergeCell ref="AN8:BA8"/>
    <mergeCell ref="D8:D10"/>
    <mergeCell ref="BS55:CG55"/>
    <mergeCell ref="K2:O2"/>
    <mergeCell ref="P2:R2"/>
    <mergeCell ref="AD6:AK7"/>
    <mergeCell ref="BJ9:BJ10"/>
    <mergeCell ref="BM9:BM10"/>
    <mergeCell ref="AM6:AO6"/>
    <mergeCell ref="AU6:AZ7"/>
    <mergeCell ref="BK6:BP7"/>
    <mergeCell ref="Q4:S4"/>
    <mergeCell ref="BP9:BP10"/>
    <mergeCell ref="BK9:BK10"/>
    <mergeCell ref="BL9:BL10"/>
    <mergeCell ref="R7:S7"/>
  </mergeCells>
  <dataValidations count="1">
    <dataValidation type="list" allowBlank="1" showInputMessage="1" showErrorMessage="1" errorTitle="Error Code 570" error="This is an invalid input. press CANCEL and see instructions._x000a__x000a_RETRY and HELP, will not assist in this error" sqref="AE11:AE40">
      <formula1>$AG$4:$AG$5</formula1>
    </dataValidation>
  </dataValidations>
  <printOptions horizontalCentered="1" verticalCentered="1"/>
  <pageMargins left="0.25" right="0.25" top="0.2" bottom="0.2" header="0.5" footer="0.5"/>
  <pageSetup fitToWidth="4" horizontalDpi="600" verticalDpi="600" orientation="portrait" scale="84" r:id="rId4"/>
  <colBreaks count="4" manualBreakCount="4">
    <brk id="19" max="16383" man="1"/>
    <brk id="38" max="16383" man="1"/>
    <brk id="55" max="16383" man="1"/>
    <brk id="70" max="16383" man="1"/>
  </colBreaks>
  <drawing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H56"/>
  <sheetViews>
    <sheetView showGridLines="0" zoomScale="90" zoomScaleNormal="9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0" width="6.140625" style="0" customWidth="1"/>
    <col min="31" max="31" width="3.57421875" style="0" customWidth="1"/>
    <col min="34" max="34" width="6.7109375" style="0" hidden="1" customWidth="1"/>
    <col min="39" max="39" width="4.7109375" style="0" customWidth="1"/>
    <col min="40" max="41" width="7.7109375" style="0" customWidth="1"/>
    <col min="55" max="55" width="5.7109375" style="0" customWidth="1"/>
    <col min="71" max="71" width="4.7109375" style="0" customWidth="1"/>
  </cols>
  <sheetData>
    <row r="1" spans="1:71" ht="15.75">
      <c r="A1" s="229"/>
      <c r="B1" s="229"/>
      <c r="C1" s="229"/>
      <c r="D1" s="229"/>
      <c r="E1" s="229"/>
      <c r="F1" s="230"/>
      <c r="G1" s="230"/>
      <c r="H1" s="230"/>
      <c r="I1" s="230"/>
      <c r="J1" s="230"/>
      <c r="K1" s="308" t="s">
        <v>0</v>
      </c>
      <c r="L1" s="309"/>
      <c r="M1" s="310"/>
      <c r="N1" s="309"/>
      <c r="O1" s="311"/>
      <c r="P1" s="312" t="s">
        <v>1</v>
      </c>
      <c r="Q1" s="235"/>
      <c r="R1" s="235"/>
      <c r="S1" s="237"/>
      <c r="T1" s="497" t="s">
        <v>131</v>
      </c>
      <c r="U1" s="263"/>
      <c r="V1" s="263"/>
      <c r="W1" s="229"/>
      <c r="X1" s="263"/>
      <c r="Y1" s="263"/>
      <c r="Z1" s="263"/>
      <c r="AA1" s="229"/>
      <c r="AB1" s="229"/>
      <c r="AC1" s="229"/>
      <c r="AD1" s="229"/>
      <c r="AE1" s="229"/>
      <c r="AF1" s="229"/>
      <c r="AG1" s="229"/>
      <c r="AH1" s="229"/>
      <c r="AI1" s="229"/>
      <c r="AJ1" s="229"/>
      <c r="AK1" s="229"/>
      <c r="AL1" s="229"/>
      <c r="AM1" s="497" t="s">
        <v>131</v>
      </c>
      <c r="AN1" s="229"/>
      <c r="AO1" s="229"/>
      <c r="AP1" s="229"/>
      <c r="AQ1" s="229"/>
      <c r="AR1" s="229"/>
      <c r="AS1" s="229"/>
      <c r="AT1" s="229"/>
      <c r="AU1" s="229"/>
      <c r="AV1" s="229"/>
      <c r="AW1" s="229"/>
      <c r="AX1" s="229"/>
      <c r="AY1" s="229"/>
      <c r="AZ1" s="229"/>
      <c r="BA1" s="229"/>
      <c r="BB1" s="229"/>
      <c r="BC1" s="229"/>
      <c r="BD1" s="497" t="s">
        <v>131</v>
      </c>
      <c r="BE1" s="229"/>
      <c r="BF1" s="229"/>
      <c r="BG1" s="229"/>
      <c r="BH1" s="229"/>
      <c r="BI1" s="229"/>
      <c r="BJ1" s="229"/>
      <c r="BK1" s="229"/>
      <c r="BL1" s="229"/>
      <c r="BM1" s="229"/>
      <c r="BN1" s="229"/>
      <c r="BO1" s="229"/>
      <c r="BP1" s="229"/>
      <c r="BQ1" s="229"/>
      <c r="BR1" s="229"/>
      <c r="BS1" s="229"/>
    </row>
    <row r="2" spans="1:71" ht="15.75">
      <c r="A2" s="229"/>
      <c r="B2" s="229"/>
      <c r="C2" s="229"/>
      <c r="D2" s="497" t="s">
        <v>131</v>
      </c>
      <c r="E2" s="230"/>
      <c r="F2" s="230"/>
      <c r="G2" s="230"/>
      <c r="H2" s="230"/>
      <c r="I2" s="230"/>
      <c r="J2" s="230"/>
      <c r="K2" s="1059" t="str">
        <f>Sep!K2</f>
        <v>Exampleville</v>
      </c>
      <c r="L2" s="1060">
        <f>Sep!L2</f>
        <v>0</v>
      </c>
      <c r="M2" s="1060">
        <f>Sep!M2</f>
        <v>0</v>
      </c>
      <c r="N2" s="1060">
        <f>Sep!N2</f>
        <v>0</v>
      </c>
      <c r="O2" s="1061">
        <f>Sep!O2</f>
        <v>0</v>
      </c>
      <c r="P2" s="1062" t="str">
        <f>Sep!P2</f>
        <v>IN0000000</v>
      </c>
      <c r="Q2" s="1060">
        <f>Sep!Q2</f>
        <v>0</v>
      </c>
      <c r="R2" s="1060">
        <f>Sep!R2</f>
        <v>0</v>
      </c>
      <c r="S2" s="239"/>
      <c r="T2" s="497" t="s">
        <v>132</v>
      </c>
      <c r="U2" s="240"/>
      <c r="V2" s="240"/>
      <c r="W2" s="229"/>
      <c r="X2" s="229"/>
      <c r="Y2" s="240"/>
      <c r="Z2" s="240"/>
      <c r="AA2" s="229"/>
      <c r="AB2" s="229"/>
      <c r="AC2" s="229"/>
      <c r="AD2" s="475"/>
      <c r="AE2" s="475"/>
      <c r="AF2" s="476"/>
      <c r="AG2" s="476"/>
      <c r="AH2" s="476"/>
      <c r="AI2" s="476"/>
      <c r="AJ2" s="476"/>
      <c r="AK2" s="229"/>
      <c r="AL2" s="229"/>
      <c r="AM2" s="497" t="s">
        <v>132</v>
      </c>
      <c r="AN2" s="229"/>
      <c r="AO2" s="229"/>
      <c r="AP2" s="229"/>
      <c r="AQ2" s="229"/>
      <c r="AR2" s="229"/>
      <c r="AS2" s="229"/>
      <c r="AT2" s="229"/>
      <c r="AU2" s="229"/>
      <c r="AV2" s="240"/>
      <c r="AW2" s="229"/>
      <c r="AX2" s="229"/>
      <c r="AY2" s="240"/>
      <c r="AZ2" s="240"/>
      <c r="BA2" s="240"/>
      <c r="BB2" s="240"/>
      <c r="BC2" s="240"/>
      <c r="BD2" s="497" t="s">
        <v>132</v>
      </c>
      <c r="BE2" s="229"/>
      <c r="BF2" s="229"/>
      <c r="BG2" s="229"/>
      <c r="BH2" s="229"/>
      <c r="BI2" s="229"/>
      <c r="BJ2" s="229"/>
      <c r="BK2" s="229"/>
      <c r="BL2" s="240"/>
      <c r="BM2" s="240"/>
      <c r="BN2" s="240"/>
      <c r="BO2" s="229"/>
      <c r="BP2" s="229"/>
      <c r="BQ2" s="240"/>
      <c r="BR2" s="229"/>
      <c r="BS2" s="229"/>
    </row>
    <row r="3" spans="1:77" ht="15.75">
      <c r="A3" s="229"/>
      <c r="B3" s="229"/>
      <c r="C3" s="229"/>
      <c r="D3" s="497" t="s">
        <v>132</v>
      </c>
      <c r="E3" s="230"/>
      <c r="F3" s="230"/>
      <c r="G3" s="230"/>
      <c r="H3" s="230"/>
      <c r="I3" s="230"/>
      <c r="J3" s="230"/>
      <c r="K3" s="313" t="s">
        <v>109</v>
      </c>
      <c r="L3" s="314"/>
      <c r="M3" s="315" t="s">
        <v>4</v>
      </c>
      <c r="N3" s="316"/>
      <c r="O3" s="317" t="s">
        <v>110</v>
      </c>
      <c r="P3" s="318"/>
      <c r="Q3" s="319" t="s">
        <v>111</v>
      </c>
      <c r="R3" s="240"/>
      <c r="S3" s="238"/>
      <c r="T3" s="497" t="s">
        <v>133</v>
      </c>
      <c r="U3" s="240"/>
      <c r="V3" s="240"/>
      <c r="W3" s="229"/>
      <c r="X3" s="229"/>
      <c r="Y3" s="240"/>
      <c r="Z3" s="240"/>
      <c r="AA3" s="229"/>
      <c r="AB3" s="229"/>
      <c r="AC3" s="229"/>
      <c r="AD3" s="266"/>
      <c r="AE3" s="266"/>
      <c r="AF3" s="229"/>
      <c r="AG3" s="229"/>
      <c r="AH3" s="229"/>
      <c r="AI3" s="229"/>
      <c r="AJ3" s="229"/>
      <c r="AK3" s="229"/>
      <c r="AL3" s="267"/>
      <c r="AM3" s="497" t="s">
        <v>133</v>
      </c>
      <c r="AN3" s="229"/>
      <c r="AO3" s="229"/>
      <c r="AP3" s="229"/>
      <c r="AQ3" s="229"/>
      <c r="AR3" s="229"/>
      <c r="AS3" s="229"/>
      <c r="AT3" s="229"/>
      <c r="AU3" s="266"/>
      <c r="AV3" s="229"/>
      <c r="AW3" s="229"/>
      <c r="AX3" s="229"/>
      <c r="AY3" s="229"/>
      <c r="AZ3" s="229"/>
      <c r="BA3" s="229"/>
      <c r="BB3" s="267"/>
      <c r="BC3" s="267"/>
      <c r="BD3" s="497" t="s">
        <v>133</v>
      </c>
      <c r="BE3" s="229"/>
      <c r="BF3" s="229"/>
      <c r="BG3" s="229"/>
      <c r="BH3" s="229"/>
      <c r="BI3" s="229"/>
      <c r="BJ3" s="229"/>
      <c r="BK3" s="266"/>
      <c r="BL3" s="229"/>
      <c r="BM3" s="229"/>
      <c r="BN3" s="229"/>
      <c r="BO3" s="229"/>
      <c r="BP3" s="229"/>
      <c r="BQ3" s="240"/>
      <c r="BR3" s="229"/>
      <c r="BS3" s="497" t="s">
        <v>133</v>
      </c>
      <c r="BT3" s="229"/>
      <c r="BU3" s="229"/>
      <c r="BV3" s="229"/>
      <c r="BW3" s="229"/>
      <c r="BX3" s="229"/>
      <c r="BY3" s="229"/>
    </row>
    <row r="4" spans="1:77" ht="16.5" thickBot="1">
      <c r="A4" s="229"/>
      <c r="B4" s="229"/>
      <c r="C4" s="229"/>
      <c r="D4" s="497" t="s">
        <v>133</v>
      </c>
      <c r="E4" s="230"/>
      <c r="F4" s="230"/>
      <c r="G4" s="230"/>
      <c r="H4" s="230"/>
      <c r="I4" s="230"/>
      <c r="J4" s="230"/>
      <c r="K4" s="325" t="s">
        <v>68</v>
      </c>
      <c r="L4" s="326"/>
      <c r="M4" s="327">
        <f>Sep!M4</f>
        <v>2023</v>
      </c>
      <c r="N4" s="328"/>
      <c r="O4" s="744">
        <f>Sep!O4</f>
        <v>0.002</v>
      </c>
      <c r="P4" s="329" t="s">
        <v>107</v>
      </c>
      <c r="Q4" s="1066" t="str">
        <f>Sep!Q4</f>
        <v>555/555-1234</v>
      </c>
      <c r="R4" s="1067">
        <f>Sep!R4</f>
        <v>0</v>
      </c>
      <c r="S4" s="1068">
        <f>Sep!S4</f>
        <v>0</v>
      </c>
      <c r="T4" s="474" t="str">
        <f>+Jan!T4</f>
        <v>State Form 53340 (R6 / 2-23)</v>
      </c>
      <c r="U4" s="240"/>
      <c r="V4" s="240"/>
      <c r="W4" s="229"/>
      <c r="X4" s="229"/>
      <c r="Y4" s="229"/>
      <c r="Z4" s="229"/>
      <c r="AA4" s="229"/>
      <c r="AB4" s="229"/>
      <c r="AC4" s="229"/>
      <c r="AD4" s="229"/>
      <c r="AE4" s="229"/>
      <c r="AF4" s="229"/>
      <c r="AG4" s="231" t="s">
        <v>198</v>
      </c>
      <c r="AH4" s="229"/>
      <c r="AI4" s="229"/>
      <c r="AJ4" s="240"/>
      <c r="AK4" s="240"/>
      <c r="AL4" s="229"/>
      <c r="AM4" s="474" t="str">
        <f>+Jan!AM4</f>
        <v>State Form 53340 (R6 / 2-23)</v>
      </c>
      <c r="AN4" s="229"/>
      <c r="AO4" s="229"/>
      <c r="AP4" s="229"/>
      <c r="AQ4" s="229"/>
      <c r="AR4" s="229"/>
      <c r="AS4" s="229"/>
      <c r="AT4" s="229"/>
      <c r="AU4" s="229"/>
      <c r="AV4" s="229"/>
      <c r="AW4" s="240"/>
      <c r="AX4" s="240"/>
      <c r="AY4" s="229"/>
      <c r="AZ4" s="229"/>
      <c r="BA4" s="229"/>
      <c r="BB4" s="229"/>
      <c r="BC4" s="229"/>
      <c r="BD4" s="474" t="str">
        <f>+Jan!BD4</f>
        <v>State Form 53340 (R6 / 2-23)</v>
      </c>
      <c r="BE4" s="229"/>
      <c r="BF4" s="229"/>
      <c r="BG4" s="229"/>
      <c r="BH4" s="229"/>
      <c r="BI4" s="229"/>
      <c r="BJ4" s="229"/>
      <c r="BK4" s="229"/>
      <c r="BL4" s="229"/>
      <c r="BM4" s="229"/>
      <c r="BN4" s="229"/>
      <c r="BO4" s="240"/>
      <c r="BP4" s="240"/>
      <c r="BQ4" s="240"/>
      <c r="BR4" s="229"/>
      <c r="BS4" s="474" t="str">
        <f>+Jan!BS4</f>
        <v>State Form 53340 (R6 / 2-23)</v>
      </c>
      <c r="BT4" s="229"/>
      <c r="BU4" s="229"/>
      <c r="BV4" s="229"/>
      <c r="BW4" s="229"/>
      <c r="BX4" s="229"/>
      <c r="BY4" s="229"/>
    </row>
    <row r="5" spans="1:77" ht="16.5" thickBot="1">
      <c r="A5" s="229"/>
      <c r="B5" s="229"/>
      <c r="C5" s="229"/>
      <c r="D5" s="506" t="str">
        <f>Jan!D5</f>
        <v>State Form 53340 (R6 / 2-23)</v>
      </c>
      <c r="E5" s="229"/>
      <c r="F5" s="230"/>
      <c r="G5" s="230"/>
      <c r="H5" s="230"/>
      <c r="I5" s="230"/>
      <c r="J5" s="231" t="str">
        <f>CONCATENATE("10/1/",M4)</f>
        <v>10/1/2023</v>
      </c>
      <c r="K5" s="983" t="s">
        <v>130</v>
      </c>
      <c r="L5" s="984"/>
      <c r="M5" s="1095" t="str">
        <f>+Sep!M5</f>
        <v>wwtp@city.org</v>
      </c>
      <c r="N5" s="1095"/>
      <c r="O5" s="1095"/>
      <c r="P5" s="1095"/>
      <c r="Q5" s="1096"/>
      <c r="R5" s="743" t="str">
        <f>+Feb!R5</f>
        <v>001</v>
      </c>
      <c r="S5" s="745" t="str">
        <f>+Feb!S5</f>
        <v>A</v>
      </c>
      <c r="T5" s="498" t="s">
        <v>0</v>
      </c>
      <c r="U5" s="235"/>
      <c r="V5" s="505"/>
      <c r="W5" s="500" t="s">
        <v>1</v>
      </c>
      <c r="X5" s="499"/>
      <c r="Y5" s="500" t="s">
        <v>3</v>
      </c>
      <c r="Z5" s="505"/>
      <c r="AA5" s="500" t="s">
        <v>4</v>
      </c>
      <c r="AB5" s="264"/>
      <c r="AC5" s="229"/>
      <c r="AD5" s="229"/>
      <c r="AE5" s="229"/>
      <c r="AF5" s="229"/>
      <c r="AG5" s="231"/>
      <c r="AH5" s="229"/>
      <c r="AI5" s="229"/>
      <c r="AJ5" s="229"/>
      <c r="AK5" s="229"/>
      <c r="AL5" s="229"/>
      <c r="AM5" s="502" t="s">
        <v>0</v>
      </c>
      <c r="AN5" s="503"/>
      <c r="AO5" s="504"/>
      <c r="AP5" s="500" t="s">
        <v>1</v>
      </c>
      <c r="AQ5" s="235"/>
      <c r="AR5" s="500" t="s">
        <v>3</v>
      </c>
      <c r="AS5" s="235"/>
      <c r="AT5" s="501" t="s">
        <v>4</v>
      </c>
      <c r="AU5" s="229"/>
      <c r="AV5" s="229"/>
      <c r="AW5" s="229"/>
      <c r="AX5" s="229"/>
      <c r="AY5" s="229"/>
      <c r="AZ5" s="229"/>
      <c r="BA5" s="229"/>
      <c r="BB5" s="229"/>
      <c r="BC5" s="229"/>
      <c r="BD5" s="498" t="s">
        <v>0</v>
      </c>
      <c r="BE5" s="236"/>
      <c r="BF5" s="500" t="s">
        <v>1</v>
      </c>
      <c r="BG5" s="235"/>
      <c r="BH5" s="500" t="s">
        <v>3</v>
      </c>
      <c r="BI5" s="235"/>
      <c r="BJ5" s="501" t="s">
        <v>4</v>
      </c>
      <c r="BK5" s="229"/>
      <c r="BL5" s="229"/>
      <c r="BM5" s="229"/>
      <c r="BN5" s="229"/>
      <c r="BO5" s="229"/>
      <c r="BP5" s="229"/>
      <c r="BQ5" s="240"/>
      <c r="BR5" s="229"/>
      <c r="BS5" s="498" t="s">
        <v>0</v>
      </c>
      <c r="BT5" s="499"/>
      <c r="BU5" s="500" t="s">
        <v>1</v>
      </c>
      <c r="BV5" s="235"/>
      <c r="BW5" s="500" t="s">
        <v>3</v>
      </c>
      <c r="BX5" s="235"/>
      <c r="BY5" s="501" t="s">
        <v>4</v>
      </c>
    </row>
    <row r="6" spans="1:77" ht="12.75" customHeight="1">
      <c r="A6" s="232"/>
      <c r="B6" s="229"/>
      <c r="C6" s="229"/>
      <c r="D6" s="229"/>
      <c r="E6" s="229"/>
      <c r="F6" s="233"/>
      <c r="G6" s="233"/>
      <c r="H6" s="233"/>
      <c r="I6" s="233"/>
      <c r="J6" s="233"/>
      <c r="K6" s="308" t="s">
        <v>112</v>
      </c>
      <c r="L6" s="309"/>
      <c r="M6" s="310"/>
      <c r="N6" s="309"/>
      <c r="O6" s="322" t="s">
        <v>113</v>
      </c>
      <c r="P6" s="947" t="s">
        <v>6</v>
      </c>
      <c r="Q6" s="980"/>
      <c r="R6" s="947" t="s">
        <v>114</v>
      </c>
      <c r="S6" s="948"/>
      <c r="T6" s="488" t="str">
        <f>+K2</f>
        <v>Exampleville</v>
      </c>
      <c r="U6" s="256"/>
      <c r="V6" s="257"/>
      <c r="W6" s="258" t="str">
        <f>+P2</f>
        <v>IN0000000</v>
      </c>
      <c r="X6" s="259"/>
      <c r="Y6" s="260" t="str">
        <f>+K4</f>
        <v>October</v>
      </c>
      <c r="Z6" s="257"/>
      <c r="AA6" s="261">
        <f>+M4</f>
        <v>2023</v>
      </c>
      <c r="AB6" s="265"/>
      <c r="AC6" s="229"/>
      <c r="AD6" s="924"/>
      <c r="AE6" s="924"/>
      <c r="AF6" s="924"/>
      <c r="AG6" s="924"/>
      <c r="AH6" s="924"/>
      <c r="AI6" s="924"/>
      <c r="AJ6" s="924"/>
      <c r="AK6" s="924"/>
      <c r="AL6" s="267"/>
      <c r="AM6" s="949" t="str">
        <f>+K2</f>
        <v>Exampleville</v>
      </c>
      <c r="AN6" s="950"/>
      <c r="AO6" s="951"/>
      <c r="AP6" s="261" t="str">
        <f>+P2</f>
        <v>IN0000000</v>
      </c>
      <c r="AQ6" s="256"/>
      <c r="AR6" s="261" t="str">
        <f>+K4</f>
        <v>October</v>
      </c>
      <c r="AS6" s="256"/>
      <c r="AT6" s="484">
        <f>+M4</f>
        <v>2023</v>
      </c>
      <c r="AU6" s="924"/>
      <c r="AV6" s="905"/>
      <c r="AW6" s="905"/>
      <c r="AX6" s="905"/>
      <c r="AY6" s="905"/>
      <c r="AZ6" s="905"/>
      <c r="BA6" s="229"/>
      <c r="BB6" s="267"/>
      <c r="BC6" s="267"/>
      <c r="BD6" s="483" t="str">
        <f>+K2</f>
        <v>Exampleville</v>
      </c>
      <c r="BE6" s="248"/>
      <c r="BF6" s="261" t="str">
        <f>+P2</f>
        <v>IN0000000</v>
      </c>
      <c r="BG6" s="256"/>
      <c r="BH6" s="261" t="str">
        <f>+K4</f>
        <v>October</v>
      </c>
      <c r="BI6" s="256"/>
      <c r="BJ6" s="484">
        <f>+M4</f>
        <v>2023</v>
      </c>
      <c r="BK6" s="924"/>
      <c r="BL6" s="925"/>
      <c r="BM6" s="925"/>
      <c r="BN6" s="925"/>
      <c r="BO6" s="925"/>
      <c r="BP6" s="926"/>
      <c r="BQ6" s="240"/>
      <c r="BR6" s="229"/>
      <c r="BS6" s="483" t="str">
        <f>BD6</f>
        <v>Exampleville</v>
      </c>
      <c r="BT6" s="259"/>
      <c r="BU6" s="261" t="str">
        <f>BF6</f>
        <v>IN0000000</v>
      </c>
      <c r="BV6" s="256"/>
      <c r="BW6" s="261" t="str">
        <f>BH6</f>
        <v>October</v>
      </c>
      <c r="BX6" s="256"/>
      <c r="BY6" s="484">
        <f>BJ6</f>
        <v>2023</v>
      </c>
    </row>
    <row r="7" spans="1:77" ht="13.5" thickBot="1">
      <c r="A7" s="234"/>
      <c r="B7" s="229"/>
      <c r="C7" s="229"/>
      <c r="D7" s="229"/>
      <c r="E7" s="229"/>
      <c r="F7" s="229"/>
      <c r="G7" s="229"/>
      <c r="H7" s="229"/>
      <c r="I7" s="229"/>
      <c r="J7" s="229"/>
      <c r="K7" s="1046" t="str">
        <f>Sep!K7</f>
        <v>Chris A. Operator</v>
      </c>
      <c r="L7" s="1109">
        <f>Sep!L7</f>
        <v>0</v>
      </c>
      <c r="M7" s="1109">
        <f>Sep!M7</f>
        <v>0</v>
      </c>
      <c r="N7" s="1109">
        <f>Sep!N7</f>
        <v>0</v>
      </c>
      <c r="O7" s="330" t="str">
        <f>Sep!O7</f>
        <v>V</v>
      </c>
      <c r="P7" s="1048">
        <f>Sep!P7</f>
        <v>9999</v>
      </c>
      <c r="Q7" s="1110">
        <f>Sep!Q7</f>
        <v>0</v>
      </c>
      <c r="R7" s="1069">
        <f>Sep!R7</f>
        <v>37437</v>
      </c>
      <c r="S7" s="1108">
        <f>Sep!S7</f>
        <v>0</v>
      </c>
      <c r="T7" s="485"/>
      <c r="U7" s="270"/>
      <c r="V7" s="270"/>
      <c r="W7" s="486"/>
      <c r="X7" s="262"/>
      <c r="Y7" s="262"/>
      <c r="Z7" s="262"/>
      <c r="AA7" s="262"/>
      <c r="AB7" s="271"/>
      <c r="AC7" s="262"/>
      <c r="AD7" s="1088"/>
      <c r="AE7" s="1088"/>
      <c r="AF7" s="1088"/>
      <c r="AG7" s="1088"/>
      <c r="AH7" s="1088"/>
      <c r="AI7" s="1088"/>
      <c r="AJ7" s="1088"/>
      <c r="AK7" s="1088"/>
      <c r="AL7" s="262"/>
      <c r="AM7" s="485"/>
      <c r="AN7" s="262"/>
      <c r="AO7" s="486"/>
      <c r="AP7" s="262"/>
      <c r="AQ7" s="262"/>
      <c r="AR7" s="262"/>
      <c r="AS7" s="252"/>
      <c r="AT7" s="324"/>
      <c r="AU7" s="952"/>
      <c r="AV7" s="952"/>
      <c r="AW7" s="952"/>
      <c r="AX7" s="952"/>
      <c r="AY7" s="952"/>
      <c r="AZ7" s="952"/>
      <c r="BA7" s="262"/>
      <c r="BB7" s="253"/>
      <c r="BC7" s="262"/>
      <c r="BD7" s="485"/>
      <c r="BE7" s="262"/>
      <c r="BF7" s="486"/>
      <c r="BG7" s="262"/>
      <c r="BH7" s="262"/>
      <c r="BI7" s="262"/>
      <c r="BJ7" s="487"/>
      <c r="BK7" s="927"/>
      <c r="BL7" s="927"/>
      <c r="BM7" s="927"/>
      <c r="BN7" s="927"/>
      <c r="BO7" s="927"/>
      <c r="BP7" s="928"/>
      <c r="BQ7" s="270"/>
      <c r="BR7" s="262"/>
      <c r="BS7" s="485"/>
      <c r="BT7" s="262"/>
      <c r="BU7" s="486"/>
      <c r="BV7" s="262"/>
      <c r="BW7" s="262"/>
      <c r="BX7" s="262"/>
      <c r="BY7" s="487"/>
    </row>
    <row r="8" spans="1:86" ht="12.75" customHeight="1" thickBot="1">
      <c r="A8" s="617"/>
      <c r="B8" s="618"/>
      <c r="C8" s="1078" t="str">
        <f>+Sep!C8</f>
        <v>Man-Hours at Plant                   (Plants less than 1 MGD only)</v>
      </c>
      <c r="D8" s="1025" t="str">
        <f>+Sep!D8</f>
        <v>Air Temperature</v>
      </c>
      <c r="E8" s="290" t="s">
        <v>89</v>
      </c>
      <c r="F8" s="1015" t="str">
        <f>+Sep!F8</f>
        <v>Bypass At Plant Site                       ("x" If Occurred)</v>
      </c>
      <c r="G8" s="1017" t="str">
        <f>+Sep!G8</f>
        <v>Sanitary Sewer Overflow
("x" If Occurred)</v>
      </c>
      <c r="H8" s="619" t="s">
        <v>8</v>
      </c>
      <c r="I8" s="619"/>
      <c r="J8" s="619"/>
      <c r="K8" s="620" t="s">
        <v>9</v>
      </c>
      <c r="L8" s="619"/>
      <c r="M8" s="619"/>
      <c r="N8" s="619"/>
      <c r="O8" s="619"/>
      <c r="P8" s="619"/>
      <c r="Q8" s="619"/>
      <c r="R8" s="619"/>
      <c r="S8" s="621"/>
      <c r="T8" s="622" t="s">
        <v>11</v>
      </c>
      <c r="U8" s="620" t="s">
        <v>10</v>
      </c>
      <c r="V8" s="619"/>
      <c r="W8" s="621"/>
      <c r="X8" s="623" t="s">
        <v>100</v>
      </c>
      <c r="Y8" s="623"/>
      <c r="Z8" s="619"/>
      <c r="AA8" s="619"/>
      <c r="AB8" s="1081" t="s">
        <v>12</v>
      </c>
      <c r="AC8" s="1082"/>
      <c r="AD8" s="1083"/>
      <c r="AE8" s="688"/>
      <c r="AF8" s="624" t="s">
        <v>13</v>
      </c>
      <c r="AG8" s="482"/>
      <c r="AH8" s="482"/>
      <c r="AI8" s="482"/>
      <c r="AJ8" s="482"/>
      <c r="AK8" s="482"/>
      <c r="AL8" s="481"/>
      <c r="AM8" s="276" t="s">
        <v>11</v>
      </c>
      <c r="AN8" s="1028" t="s">
        <v>13</v>
      </c>
      <c r="AO8" s="1029"/>
      <c r="AP8" s="1029"/>
      <c r="AQ8" s="1029"/>
      <c r="AR8" s="1029"/>
      <c r="AS8" s="1029"/>
      <c r="AT8" s="1029"/>
      <c r="AU8" s="1030"/>
      <c r="AV8" s="1030"/>
      <c r="AW8" s="1030"/>
      <c r="AX8" s="1030"/>
      <c r="AY8" s="1030"/>
      <c r="AZ8" s="1030"/>
      <c r="BA8" s="1030"/>
      <c r="BB8" s="480"/>
      <c r="BC8" s="481"/>
      <c r="BD8" s="276" t="s">
        <v>11</v>
      </c>
      <c r="BE8" s="620" t="s">
        <v>14</v>
      </c>
      <c r="BF8" s="621"/>
      <c r="BG8" s="625" t="s">
        <v>15</v>
      </c>
      <c r="BH8" s="623"/>
      <c r="BI8" s="623"/>
      <c r="BJ8" s="623"/>
      <c r="BK8" s="626"/>
      <c r="BL8" s="626"/>
      <c r="BM8" s="626"/>
      <c r="BN8" s="626"/>
      <c r="BO8" s="626"/>
      <c r="BP8" s="627"/>
      <c r="BQ8" s="626"/>
      <c r="BR8" s="627"/>
      <c r="BS8" s="276" t="s">
        <v>11</v>
      </c>
      <c r="BT8" s="1037" t="str">
        <f>Jan!BT8</f>
        <v xml:space="preserve">Final Effluent </v>
      </c>
      <c r="BU8" s="1038"/>
      <c r="BV8" s="1038"/>
      <c r="BW8" s="1039"/>
      <c r="BX8" s="1050">
        <f>Jan!BX8</f>
        <v>0</v>
      </c>
      <c r="BY8" s="1053" t="str">
        <f>Jan!BY8</f>
        <v xml:space="preserve"> </v>
      </c>
      <c r="BZ8" s="1053" t="str">
        <f>Jan!BZ8</f>
        <v xml:space="preserve"> </v>
      </c>
      <c r="CA8" s="1053" t="str">
        <f>Jan!CA8</f>
        <v xml:space="preserve"> </v>
      </c>
      <c r="CB8" s="1053" t="str">
        <f>Jan!CB8</f>
        <v xml:space="preserve"> </v>
      </c>
      <c r="CC8" s="1053" t="str">
        <f>Jan!CC8</f>
        <v xml:space="preserve"> </v>
      </c>
      <c r="CD8" s="1053" t="str">
        <f>Jan!CD8</f>
        <v xml:space="preserve"> </v>
      </c>
      <c r="CE8" s="1053" t="str">
        <f>Jan!CE8</f>
        <v xml:space="preserve"> </v>
      </c>
      <c r="CF8" s="1053" t="str">
        <f>Jan!CF8</f>
        <v xml:space="preserve"> </v>
      </c>
      <c r="CG8" s="1053" t="str">
        <f>Jan!CG8</f>
        <v xml:space="preserve"> </v>
      </c>
      <c r="CH8" s="1084" t="str">
        <f>Jan!CH8</f>
        <v xml:space="preserve"> </v>
      </c>
    </row>
    <row r="9" spans="1:86" ht="12.75" customHeight="1" thickBot="1">
      <c r="A9" s="628"/>
      <c r="B9" s="629"/>
      <c r="C9" s="1079">
        <f>+Jan!C9</f>
        <v>0</v>
      </c>
      <c r="D9" s="1026"/>
      <c r="E9" s="291">
        <f>SUM(E11:E41)</f>
        <v>0</v>
      </c>
      <c r="F9" s="901">
        <f>+Jan!F9</f>
        <v>0</v>
      </c>
      <c r="G9" s="1018">
        <f>+Jan!G9</f>
        <v>0</v>
      </c>
      <c r="H9" s="626" t="s">
        <v>17</v>
      </c>
      <c r="I9" s="626"/>
      <c r="J9" s="626"/>
      <c r="K9" s="630" t="s">
        <v>11</v>
      </c>
      <c r="L9" s="626"/>
      <c r="M9" s="626"/>
      <c r="N9" s="626"/>
      <c r="O9" s="626"/>
      <c r="P9" s="626"/>
      <c r="Q9" s="626"/>
      <c r="R9" s="626"/>
      <c r="S9" s="627"/>
      <c r="T9" s="631" t="s">
        <v>11</v>
      </c>
      <c r="U9" s="630" t="s">
        <v>16</v>
      </c>
      <c r="V9" s="626"/>
      <c r="W9" s="632"/>
      <c r="X9" s="633" t="s">
        <v>101</v>
      </c>
      <c r="Y9" s="634"/>
      <c r="Z9" s="635" t="s">
        <v>11</v>
      </c>
      <c r="AA9" s="636"/>
      <c r="AB9" s="1073" t="s">
        <v>16</v>
      </c>
      <c r="AC9" s="1074"/>
      <c r="AD9" s="1075"/>
      <c r="AE9" s="689"/>
      <c r="AF9" s="626" t="s">
        <v>11</v>
      </c>
      <c r="AG9" s="626"/>
      <c r="AH9" s="626"/>
      <c r="AI9" s="626"/>
      <c r="AJ9" s="626"/>
      <c r="AK9" s="626"/>
      <c r="AL9" s="627"/>
      <c r="AM9" s="637"/>
      <c r="AN9" s="638" t="s">
        <v>81</v>
      </c>
      <c r="AO9" s="639"/>
      <c r="AP9" s="638" t="s">
        <v>78</v>
      </c>
      <c r="AQ9" s="640"/>
      <c r="AR9" s="640"/>
      <c r="AS9" s="641"/>
      <c r="AT9" s="638" t="s">
        <v>79</v>
      </c>
      <c r="AU9" s="640"/>
      <c r="AV9" s="640"/>
      <c r="AW9" s="641"/>
      <c r="AX9" s="638" t="s">
        <v>51</v>
      </c>
      <c r="AY9" s="640"/>
      <c r="AZ9" s="640"/>
      <c r="BA9" s="641"/>
      <c r="BB9" s="642" t="s">
        <v>87</v>
      </c>
      <c r="BC9" s="643"/>
      <c r="BD9" s="637"/>
      <c r="BE9" s="630" t="s">
        <v>18</v>
      </c>
      <c r="BF9" s="627"/>
      <c r="BG9" s="630" t="s">
        <v>19</v>
      </c>
      <c r="BH9" s="626"/>
      <c r="BI9" s="644"/>
      <c r="BJ9" s="1057" t="str">
        <f>+Sep!BJ9</f>
        <v>Supernatant Withdrawn 
hrs. or Gal. x 1000</v>
      </c>
      <c r="BK9" s="1057" t="str">
        <f>+Sep!BK9</f>
        <v>Supernatant BOD5 mg/l 
or  NH3-N mg/l</v>
      </c>
      <c r="BL9" s="1057" t="str">
        <f>+Sep!BL9</f>
        <v>Total Solids in Incoming Sludge - %</v>
      </c>
      <c r="BM9" s="1063" t="str">
        <f>+Sep!BM9</f>
        <v>Total Solids in Digested Sludge - %</v>
      </c>
      <c r="BN9" s="1056" t="str">
        <f>+Sep!BN9</f>
        <v>Volatile Solids in Incoming Sludge - %</v>
      </c>
      <c r="BO9" s="1056" t="str">
        <f>+Sep!BO9</f>
        <v>Volatile Solids in Digested Sludge - %</v>
      </c>
      <c r="BP9" s="1071" t="str">
        <f>+Sep!BP9</f>
        <v>Digested Sludge Withdrawn 
hrs. or Gal. x 1000</v>
      </c>
      <c r="BQ9" s="1056" t="str">
        <f>+Sep!BQ9</f>
        <v xml:space="preserve"> </v>
      </c>
      <c r="BR9" s="1071" t="str">
        <f>+Sep!BR9</f>
        <v xml:space="preserve"> </v>
      </c>
      <c r="BS9" s="637"/>
      <c r="BT9" s="1037" t="str">
        <f>Jan!BT9</f>
        <v>Phosphorus</v>
      </c>
      <c r="BU9" s="1039"/>
      <c r="BV9" s="1037" t="str">
        <f>Jan!BV9</f>
        <v>Total Nitrogen</v>
      </c>
      <c r="BW9" s="1039"/>
      <c r="BX9" s="1051"/>
      <c r="BY9" s="1054"/>
      <c r="BZ9" s="1054"/>
      <c r="CA9" s="1054"/>
      <c r="CB9" s="1054"/>
      <c r="CC9" s="1054"/>
      <c r="CD9" s="1054"/>
      <c r="CE9" s="1054"/>
      <c r="CF9" s="1054"/>
      <c r="CG9" s="1054"/>
      <c r="CH9" s="1085"/>
    </row>
    <row r="10" spans="1:86" ht="109.5" customHeight="1" thickBot="1">
      <c r="A10" s="645" t="s">
        <v>24</v>
      </c>
      <c r="B10" s="646" t="s">
        <v>25</v>
      </c>
      <c r="C10" s="1080">
        <f>+Jan!C10</f>
        <v>0</v>
      </c>
      <c r="D10" s="1027"/>
      <c r="E10" s="647" t="str">
        <f>+Sep!E10</f>
        <v>Precipitation - Inches</v>
      </c>
      <c r="F10" s="1016">
        <f>+Jan!F10</f>
        <v>0</v>
      </c>
      <c r="G10" s="1019">
        <f>+Jan!G10</f>
        <v>0</v>
      </c>
      <c r="H10" s="648" t="str">
        <f>+Sep!H10</f>
        <v>Chlorine - Lbs</v>
      </c>
      <c r="I10" s="649" t="str">
        <f>+Sep!I10</f>
        <v xml:space="preserve">               Lbs/Day  or                    Gal./Day</v>
      </c>
      <c r="J10" s="649" t="str">
        <f>+Sep!J10</f>
        <v xml:space="preserve">               Lbs/Day  or                    Gal./Day</v>
      </c>
      <c r="K10" s="650" t="str">
        <f>+Sep!K10</f>
        <v>Influent Flow Rate 
(If Metered) (MGD)</v>
      </c>
      <c r="L10" s="651" t="str">
        <f>+Sep!L10</f>
        <v>pH</v>
      </c>
      <c r="M10" s="651" t="str">
        <f>+Sep!M10</f>
        <v>CBOD5 - mg/l</v>
      </c>
      <c r="N10" s="652" t="str">
        <f>+Sep!N10</f>
        <v>CBOD5 - lbs</v>
      </c>
      <c r="O10" s="651" t="str">
        <f>+Sep!O10</f>
        <v>Susp. Solids - mg/l</v>
      </c>
      <c r="P10" s="651" t="str">
        <f>+Sep!P10</f>
        <v>Susp. Solids - lbs</v>
      </c>
      <c r="Q10" s="651" t="str">
        <f>+Sep!Q10</f>
        <v xml:space="preserve">Phosphorus - mg/l </v>
      </c>
      <c r="R10" s="651" t="str">
        <f>+Sep!R10</f>
        <v>Ammonia - mg/l</v>
      </c>
      <c r="S10" s="660" t="str">
        <f>+Sep!S10</f>
        <v xml:space="preserve"> </v>
      </c>
      <c r="T10" s="654" t="s">
        <v>24</v>
      </c>
      <c r="U10" s="650" t="str">
        <f>+Sep!U10</f>
        <v>CBOD5 - mg/l</v>
      </c>
      <c r="V10" s="652" t="str">
        <f>+Sep!V10</f>
        <v>Susp. Solids - mg/l</v>
      </c>
      <c r="W10" s="651" t="str">
        <f>+Sep!W10</f>
        <v>Dissolved Oxygen - mg/l</v>
      </c>
      <c r="X10" s="655" t="str">
        <f>+Sep!X10</f>
        <v>Total Flow to Filter - mgd</v>
      </c>
      <c r="Y10" s="656" t="str">
        <f>+Sep!Y10</f>
        <v>Biological Growth (L)ight, (N)ormal, (H)eavy</v>
      </c>
      <c r="Z10" s="651" t="str">
        <f>+Sep!Z10</f>
        <v>Load       Cell            Weight  -  1000 lbs.</v>
      </c>
      <c r="AA10" s="651" t="str">
        <f>+Sep!AA10</f>
        <v>Dissolved Oxygen         After 1st Stage</v>
      </c>
      <c r="AB10" s="650" t="str">
        <f>+Sep!AB10</f>
        <v>CBOD5 - mg/l</v>
      </c>
      <c r="AC10" s="652" t="str">
        <f>+Sep!AC10</f>
        <v>Susp. Solids - mg/l</v>
      </c>
      <c r="AD10" s="660" t="str">
        <f>+Sep!AD10</f>
        <v>Dissolved Oxygen - mg/l</v>
      </c>
      <c r="AE10" s="683"/>
      <c r="AF10" s="674" t="str">
        <f>+Sep!AF10</f>
        <v>Residual Chlorine - Final</v>
      </c>
      <c r="AG10" s="652" t="str">
        <f>+Sep!AG10</f>
        <v>Residual Chlorine - Contact Tank</v>
      </c>
      <c r="AH10" s="658"/>
      <c r="AI10" s="651" t="str">
        <f>+Sep!AI10</f>
        <v>E. Coli - colony/100 ml</v>
      </c>
      <c r="AJ10" s="651" t="str">
        <f>+Sep!AJ10</f>
        <v>pH</v>
      </c>
      <c r="AK10" s="652" t="str">
        <f>+Sep!AK10</f>
        <v>Dissolved Oxygen - mg/l</v>
      </c>
      <c r="AL10" s="653" t="str">
        <f>+Sep!AL10</f>
        <v xml:space="preserve">Phosphorus - mg/l </v>
      </c>
      <c r="AM10" s="659" t="s">
        <v>24</v>
      </c>
      <c r="AN10" s="657" t="str">
        <f>+Sep!AN10</f>
        <v>Effluent Flow Rate (MGD)</v>
      </c>
      <c r="AO10" s="660" t="str">
        <f>+Sep!AO10</f>
        <v>Effluent Flow         Weekly Average</v>
      </c>
      <c r="AP10" s="657" t="str">
        <f>+Sep!AP10</f>
        <v>CBOD5 - mg/l</v>
      </c>
      <c r="AQ10" s="651" t="str">
        <f>+Sep!AQ10</f>
        <v>CBOD5 - mg/l      Weekly Average</v>
      </c>
      <c r="AR10" s="661" t="str">
        <f>+Sep!AR10</f>
        <v>CBOD5 - lbs</v>
      </c>
      <c r="AS10" s="660" t="str">
        <f>+Sep!AS10</f>
        <v>CBOD5 - lbs/day         Weekly Average</v>
      </c>
      <c r="AT10" s="657" t="str">
        <f>+Sep!AT10</f>
        <v>Susp. Solids - mg/l</v>
      </c>
      <c r="AU10" s="651" t="str">
        <f>+Sep!AU10</f>
        <v>Susp. Solids - mg/l        Weekly Average</v>
      </c>
      <c r="AV10" s="662" t="str">
        <f>+Sep!AV10</f>
        <v>Susp. Solids - lbs</v>
      </c>
      <c r="AW10" s="660" t="str">
        <f>+Sep!AW10</f>
        <v>Susp. Solids - lbs/day    Weekly Average</v>
      </c>
      <c r="AX10" s="657" t="str">
        <f>+Sep!AX10</f>
        <v>Ammonia - mg/l</v>
      </c>
      <c r="AY10" s="663" t="str">
        <f>+Sep!AY10</f>
        <v>Ammonia - mg/l   Weekly Average</v>
      </c>
      <c r="AZ10" s="662" t="str">
        <f>+Sep!AZ10</f>
        <v>Ammonia - lbs</v>
      </c>
      <c r="BA10" s="660" t="str">
        <f>+Sep!BA10</f>
        <v>Ammonia - lbs/day   Weekly Average</v>
      </c>
      <c r="BB10" s="657" t="str">
        <f>+Sep!BB10</f>
        <v xml:space="preserve"> </v>
      </c>
      <c r="BC10" s="660" t="str">
        <f>+Sep!BC10</f>
        <v xml:space="preserve"> </v>
      </c>
      <c r="BD10" s="659" t="s">
        <v>24</v>
      </c>
      <c r="BE10" s="650" t="str">
        <f>+Sep!BE10</f>
        <v>Primary Sludge
Gal. x 1000</v>
      </c>
      <c r="BF10" s="660" t="str">
        <f>+Sep!BF10</f>
        <v>Secondary Sludge
Gal. x 1000</v>
      </c>
      <c r="BG10" s="650" t="str">
        <f>+Sep!BG10</f>
        <v>pH</v>
      </c>
      <c r="BH10" s="651" t="str">
        <f>+Sep!BH10</f>
        <v>Gas Production  
Cubic Ft. x 1000</v>
      </c>
      <c r="BI10" s="651" t="str">
        <f>+Sep!BI10</f>
        <v>Temperature - F</v>
      </c>
      <c r="BJ10" s="1058"/>
      <c r="BK10" s="1058"/>
      <c r="BL10" s="1027"/>
      <c r="BM10" s="1027"/>
      <c r="BN10" s="1027"/>
      <c r="BO10" s="1027"/>
      <c r="BP10" s="1072"/>
      <c r="BQ10" s="1027"/>
      <c r="BR10" s="1072"/>
      <c r="BS10" s="825" t="s">
        <v>24</v>
      </c>
      <c r="BT10" s="750" t="str">
        <f>Jan!BT10</f>
        <v xml:space="preserve">Phosphorus - mg/l </v>
      </c>
      <c r="BU10" s="750" t="str">
        <f>Jan!BU10</f>
        <v>Phosphorus - lbs/day</v>
      </c>
      <c r="BV10" s="756" t="str">
        <f>Jan!BV10</f>
        <v>Total Nitrogen- mg/l</v>
      </c>
      <c r="BW10" s="750" t="str">
        <f>Jan!BW10</f>
        <v>Total Nitrogen- lbs/day</v>
      </c>
      <c r="BX10" s="1052"/>
      <c r="BY10" s="1055"/>
      <c r="BZ10" s="1055"/>
      <c r="CA10" s="1055"/>
      <c r="CB10" s="1055"/>
      <c r="CC10" s="1055"/>
      <c r="CD10" s="1055"/>
      <c r="CE10" s="1055"/>
      <c r="CF10" s="1055"/>
      <c r="CG10" s="1055"/>
      <c r="CH10" s="1086"/>
    </row>
    <row r="11" spans="1:86" ht="15" customHeight="1">
      <c r="A11" s="241">
        <v>1</v>
      </c>
      <c r="B11" s="242" t="str">
        <f>TEXT(J$5+A11-1,"DDD")</f>
        <v>Sun</v>
      </c>
      <c r="C11" s="32"/>
      <c r="D11" s="33"/>
      <c r="E11" s="34"/>
      <c r="F11" s="35"/>
      <c r="G11" s="36"/>
      <c r="H11" s="37"/>
      <c r="I11" s="38"/>
      <c r="J11" s="34"/>
      <c r="K11" s="39"/>
      <c r="L11" s="338"/>
      <c r="M11" s="38"/>
      <c r="N11" s="42" t="str">
        <f ca="1">IF(CELL("type",M11)="L","",IF(M11*($K11+$AN11)=0,"",IF($K11&gt;0,+$K11*M11*8.34,$AN11*M11*8.34)))</f>
        <v/>
      </c>
      <c r="O11" s="38"/>
      <c r="P11" s="42" t="str">
        <f ca="1">IF(CELL("type",O11)="L","",IF(O11*($K11+$AN11)=0,"",IF($K11&gt;0,+$K11*O11*8.34,$AN11*O11*8.34)))</f>
        <v/>
      </c>
      <c r="Q11" s="38"/>
      <c r="R11" s="38"/>
      <c r="S11" s="40"/>
      <c r="T11" s="247">
        <f aca="true" t="shared" si="0" ref="T11:T41">+A11</f>
        <v>1</v>
      </c>
      <c r="U11" s="39"/>
      <c r="V11" s="38"/>
      <c r="W11" s="343"/>
      <c r="X11" s="38"/>
      <c r="Y11" s="38"/>
      <c r="Z11" s="38"/>
      <c r="AA11" s="343"/>
      <c r="AB11" s="39"/>
      <c r="AC11" s="38"/>
      <c r="AD11" s="343"/>
      <c r="AE11" s="729"/>
      <c r="AF11" s="37"/>
      <c r="AG11" s="38"/>
      <c r="AH11" t="str">
        <f ca="1">IF(CELL("type",AI11)="b","",IF(AI11="tntc",63200,IF(AI11=0,1,AI11)))</f>
        <v/>
      </c>
      <c r="AI11" s="38"/>
      <c r="AJ11" s="338"/>
      <c r="AK11" s="338"/>
      <c r="AL11" s="40"/>
      <c r="AM11" s="272">
        <f aca="true" t="shared" si="1" ref="AM11:AM40">+A11</f>
        <v>1</v>
      </c>
      <c r="AN11" s="39"/>
      <c r="AO11" s="55"/>
      <c r="AP11" s="39"/>
      <c r="AQ11" s="42"/>
      <c r="AR11" s="42" t="str">
        <f ca="1">IF(CELL("type",AP11)="L","",IF(AP11*($K11+$AN11)=0,"",IF($AN11&gt;0,+$AN11*AP11*8.345,$K11*AP11*8.345)))</f>
        <v/>
      </c>
      <c r="AS11" s="55"/>
      <c r="AT11" s="39"/>
      <c r="AU11" s="42"/>
      <c r="AV11" s="42" t="str">
        <f ca="1">IF(CELL("type",AT11)="L","",IF(AT11*($K11+$AN11)=0,"",IF($AN11&gt;0,+$AN11*AT11*8.345,$K11*AT11*8.345)))</f>
        <v/>
      </c>
      <c r="AW11" s="55"/>
      <c r="AX11" s="39"/>
      <c r="AY11" s="42"/>
      <c r="AZ11" s="42" t="str">
        <f ca="1">IF(CELL("type",AX11)="L","",IF(AX11*($K11+$AN11)=0,"",IF($AN11&gt;0,+$AN11*AX11*8.345,$K11*AX11*8.345)))</f>
        <v/>
      </c>
      <c r="BA11" s="55"/>
      <c r="BB11" s="39"/>
      <c r="BC11" s="40"/>
      <c r="BD11" s="272">
        <f>+A11</f>
        <v>1</v>
      </c>
      <c r="BE11" s="39"/>
      <c r="BF11" s="40"/>
      <c r="BG11" s="338"/>
      <c r="BH11" s="38"/>
      <c r="BI11" s="38"/>
      <c r="BJ11" s="38"/>
      <c r="BK11" s="38"/>
      <c r="BL11" s="38"/>
      <c r="BM11" s="38"/>
      <c r="BN11" s="38"/>
      <c r="BO11" s="38"/>
      <c r="BP11" s="40"/>
      <c r="BQ11" s="38"/>
      <c r="BR11" s="40"/>
      <c r="BS11" s="762">
        <f>BD11</f>
        <v>1</v>
      </c>
      <c r="BT11" s="34"/>
      <c r="BU11" s="820" t="str">
        <f ca="1">IF(CELL("type",BT11)="L","",IF(BT11*($K11+$AN11)=0,"",IF($AN11&gt;0,+$AN11*BT11*8.345,$K11*BT11*8.345)))</f>
        <v/>
      </c>
      <c r="BV11" s="37"/>
      <c r="BW11" s="823" t="str">
        <f ca="1">IF(CELL("type",BV11)="L","",IF(BV11*($K11+$AN11)=0,"",IF($AN11&gt;0,+$AN11*BV11*8.345,$K11*BV11*8.345)))</f>
        <v/>
      </c>
      <c r="BX11" s="37"/>
      <c r="BY11" s="38"/>
      <c r="BZ11" s="38"/>
      <c r="CA11" s="38"/>
      <c r="CB11" s="38"/>
      <c r="CC11" s="38"/>
      <c r="CD11" s="38"/>
      <c r="CE11" s="38"/>
      <c r="CF11" s="38"/>
      <c r="CG11" s="38"/>
      <c r="CH11" s="40"/>
    </row>
    <row r="12" spans="1:86" ht="15" customHeight="1">
      <c r="A12" s="243">
        <v>2</v>
      </c>
      <c r="B12" s="242" t="str">
        <f aca="true" t="shared" si="2" ref="B12:B41">TEXT(J$5+A12-1,"DDD")</f>
        <v>Mon</v>
      </c>
      <c r="C12" s="46"/>
      <c r="D12" s="47"/>
      <c r="E12" s="47"/>
      <c r="F12" s="48"/>
      <c r="G12" s="49"/>
      <c r="H12" s="50"/>
      <c r="I12" s="46"/>
      <c r="J12" s="47"/>
      <c r="K12" s="51"/>
      <c r="L12" s="339"/>
      <c r="M12" s="46"/>
      <c r="N12" s="42" t="str">
        <f aca="true" t="shared" si="3" ref="N12:N41">IF(CELL("type",M12)="L","",IF(M12*(K12+AN12)=0,"",IF(K12&gt;0,+K12*M12*8.34,AN12*M12*8.34)))</f>
        <v/>
      </c>
      <c r="O12" s="46"/>
      <c r="P12" s="42" t="str">
        <f aca="true" t="shared" si="4" ref="P12:P41">IF(CELL("type",O12)="L","",IF(O12*($K12+$AN12)=0,"",IF($K12&gt;0,+$K12*O12*8.34,$AN12*O12*8.34)))</f>
        <v/>
      </c>
      <c r="Q12" s="46"/>
      <c r="R12" s="46"/>
      <c r="S12" s="52"/>
      <c r="T12" s="249">
        <f t="shared" si="0"/>
        <v>2</v>
      </c>
      <c r="U12" s="51"/>
      <c r="V12" s="46"/>
      <c r="W12" s="344"/>
      <c r="X12" s="46"/>
      <c r="Y12" s="38"/>
      <c r="Z12" s="46"/>
      <c r="AA12" s="344"/>
      <c r="AB12" s="51"/>
      <c r="AC12" s="46"/>
      <c r="AD12" s="344"/>
      <c r="AE12" s="729"/>
      <c r="AF12" s="50"/>
      <c r="AG12" s="46"/>
      <c r="AH12" t="str">
        <f aca="true" t="shared" si="5" ref="AH12:AH41">IF(CELL("type",AI12)="b","",IF(AI12="tntc",63200,IF(AI12=0,1,AI12)))</f>
        <v/>
      </c>
      <c r="AI12" s="46"/>
      <c r="AJ12" s="339"/>
      <c r="AK12" s="339"/>
      <c r="AL12" s="52"/>
      <c r="AM12" s="273">
        <f t="shared" si="1"/>
        <v>2</v>
      </c>
      <c r="AN12" s="51"/>
      <c r="AO12" s="43"/>
      <c r="AP12" s="51"/>
      <c r="AQ12" s="69"/>
      <c r="AR12" s="136" t="str">
        <f aca="true" t="shared" si="6" ref="AR12:AR41">IF(CELL("type",AP12)="L","",IF(AP12*($K12+$AN12)=0,"",IF($AN12&gt;0,+$AN12*AP12*8.345,$K12*AP12*8.345)))</f>
        <v/>
      </c>
      <c r="AS12" s="43"/>
      <c r="AT12" s="51"/>
      <c r="AU12" s="69"/>
      <c r="AV12" s="136" t="str">
        <f aca="true" t="shared" si="7" ref="AV12:AV41">IF(CELL("type",AT12)="L","",IF(AT12*($K12+$AN12)=0,"",IF($AN12&gt;0,+$AN12*AT12*8.345,$K12*AT12*8.345)))</f>
        <v/>
      </c>
      <c r="AW12" s="43"/>
      <c r="AX12" s="51"/>
      <c r="AY12" s="69"/>
      <c r="AZ12" s="136" t="str">
        <f aca="true" t="shared" si="8" ref="AZ12:AZ41">IF(CELL("type",AX12)="L","",IF(AX12*($K12+$AN12)=0,"",IF($AN12&gt;0,+$AN12*AX12*8.345,$K12*AX12*8.345)))</f>
        <v/>
      </c>
      <c r="BA12" s="43"/>
      <c r="BB12" s="51"/>
      <c r="BC12" s="52"/>
      <c r="BD12" s="273">
        <f aca="true" t="shared" si="9" ref="BD12:BD40">+A12</f>
        <v>2</v>
      </c>
      <c r="BE12" s="51"/>
      <c r="BF12" s="52"/>
      <c r="BG12" s="339"/>
      <c r="BH12" s="46"/>
      <c r="BI12" s="46"/>
      <c r="BJ12" s="46"/>
      <c r="BK12" s="46"/>
      <c r="BL12" s="46"/>
      <c r="BM12" s="46"/>
      <c r="BN12" s="46"/>
      <c r="BO12" s="46"/>
      <c r="BP12" s="52"/>
      <c r="BQ12" s="46"/>
      <c r="BR12" s="52"/>
      <c r="BS12" s="272">
        <f aca="true" t="shared" si="10" ref="BS12:BS41">BD12</f>
        <v>2</v>
      </c>
      <c r="BT12" s="47"/>
      <c r="BU12" s="820" t="str">
        <f aca="true" t="shared" si="11" ref="BU12:BU41">IF(CELL("type",BT12)="L","",IF(BT12*($K12+$AN12)=0,"",IF($AN12&gt;0,+$AN12*BT12*8.345,$K12*BT12*8.345)))</f>
        <v/>
      </c>
      <c r="BV12" s="50"/>
      <c r="BW12" s="823" t="str">
        <f aca="true" t="shared" si="12" ref="BW12:BW41">IF(CELL("type",BV12)="L","",IF(BV12*($K12+$AN12)=0,"",IF($AN12&gt;0,+$AN12*BV12*8.345,$K12*BV12*8.345)))</f>
        <v/>
      </c>
      <c r="BX12" s="50"/>
      <c r="BY12" s="757"/>
      <c r="BZ12" s="46"/>
      <c r="CA12" s="46"/>
      <c r="CB12" s="46"/>
      <c r="CC12" s="757"/>
      <c r="CD12" s="46"/>
      <c r="CE12" s="757"/>
      <c r="CF12" s="46"/>
      <c r="CG12" s="757"/>
      <c r="CH12" s="758"/>
    </row>
    <row r="13" spans="1:86" ht="15" customHeight="1">
      <c r="A13" s="243">
        <v>3</v>
      </c>
      <c r="B13" s="242" t="str">
        <f t="shared" si="2"/>
        <v>Tue</v>
      </c>
      <c r="C13" s="46"/>
      <c r="D13" s="47"/>
      <c r="E13" s="47"/>
      <c r="F13" s="48"/>
      <c r="G13" s="49"/>
      <c r="H13" s="50"/>
      <c r="I13" s="46"/>
      <c r="J13" s="47"/>
      <c r="K13" s="51"/>
      <c r="L13" s="339"/>
      <c r="M13" s="46"/>
      <c r="N13" s="42" t="str">
        <f ca="1" t="shared" si="3"/>
        <v/>
      </c>
      <c r="O13" s="46"/>
      <c r="P13" s="42" t="str">
        <f ca="1" t="shared" si="4"/>
        <v/>
      </c>
      <c r="Q13" s="46"/>
      <c r="R13" s="46"/>
      <c r="S13" s="52"/>
      <c r="T13" s="249">
        <f t="shared" si="0"/>
        <v>3</v>
      </c>
      <c r="U13" s="51"/>
      <c r="V13" s="46"/>
      <c r="W13" s="344"/>
      <c r="X13" s="46"/>
      <c r="Y13" s="46"/>
      <c r="Z13" s="46"/>
      <c r="AA13" s="344"/>
      <c r="AB13" s="51"/>
      <c r="AC13" s="46"/>
      <c r="AD13" s="344"/>
      <c r="AE13" s="729"/>
      <c r="AF13" s="50"/>
      <c r="AG13" s="46"/>
      <c r="AH13" t="str">
        <f ca="1" t="shared" si="5"/>
        <v/>
      </c>
      <c r="AI13" s="46"/>
      <c r="AJ13" s="339"/>
      <c r="AK13" s="339"/>
      <c r="AL13" s="52"/>
      <c r="AM13" s="273">
        <f t="shared" si="1"/>
        <v>3</v>
      </c>
      <c r="AN13" s="51"/>
      <c r="AO13" s="43"/>
      <c r="AP13" s="51"/>
      <c r="AQ13" s="69"/>
      <c r="AR13" s="136" t="str">
        <f ca="1" t="shared" si="6"/>
        <v/>
      </c>
      <c r="AS13" s="43"/>
      <c r="AT13" s="51"/>
      <c r="AU13" s="69"/>
      <c r="AV13" s="136" t="str">
        <f ca="1" t="shared" si="7"/>
        <v/>
      </c>
      <c r="AW13" s="43"/>
      <c r="AX13" s="51"/>
      <c r="AY13" s="69"/>
      <c r="AZ13" s="136" t="str">
        <f ca="1" t="shared" si="8"/>
        <v/>
      </c>
      <c r="BA13" s="43"/>
      <c r="BB13" s="51"/>
      <c r="BC13" s="52"/>
      <c r="BD13" s="273">
        <f t="shared" si="9"/>
        <v>3</v>
      </c>
      <c r="BE13" s="51"/>
      <c r="BF13" s="52"/>
      <c r="BG13" s="339"/>
      <c r="BH13" s="46"/>
      <c r="BI13" s="46"/>
      <c r="BJ13" s="46"/>
      <c r="BK13" s="46"/>
      <c r="BL13" s="46"/>
      <c r="BM13" s="46"/>
      <c r="BN13" s="46"/>
      <c r="BO13" s="46"/>
      <c r="BP13" s="52"/>
      <c r="BQ13" s="46"/>
      <c r="BR13" s="52"/>
      <c r="BS13" s="272">
        <f t="shared" si="10"/>
        <v>3</v>
      </c>
      <c r="BT13" s="47"/>
      <c r="BU13" s="820" t="str">
        <f ca="1" t="shared" si="11"/>
        <v/>
      </c>
      <c r="BV13" s="50"/>
      <c r="BW13" s="823" t="str">
        <f ca="1" t="shared" si="12"/>
        <v/>
      </c>
      <c r="BX13" s="50"/>
      <c r="BY13" s="757"/>
      <c r="BZ13" s="46"/>
      <c r="CA13" s="46"/>
      <c r="CB13" s="46"/>
      <c r="CC13" s="757"/>
      <c r="CD13" s="46"/>
      <c r="CE13" s="757"/>
      <c r="CF13" s="46"/>
      <c r="CG13" s="757"/>
      <c r="CH13" s="758"/>
    </row>
    <row r="14" spans="1:86" ht="15" customHeight="1">
      <c r="A14" s="243">
        <v>4</v>
      </c>
      <c r="B14" s="242" t="str">
        <f t="shared" si="2"/>
        <v>Wed</v>
      </c>
      <c r="C14" s="46"/>
      <c r="D14" s="47"/>
      <c r="E14" s="47"/>
      <c r="F14" s="48"/>
      <c r="G14" s="49"/>
      <c r="H14" s="50"/>
      <c r="I14" s="46"/>
      <c r="J14" s="47"/>
      <c r="K14" s="51"/>
      <c r="L14" s="339"/>
      <c r="M14" s="46"/>
      <c r="N14" s="42" t="str">
        <f ca="1" t="shared" si="3"/>
        <v/>
      </c>
      <c r="O14" s="46"/>
      <c r="P14" s="42" t="str">
        <f ca="1" t="shared" si="4"/>
        <v/>
      </c>
      <c r="Q14" s="46"/>
      <c r="R14" s="46"/>
      <c r="S14" s="52"/>
      <c r="T14" s="249">
        <f t="shared" si="0"/>
        <v>4</v>
      </c>
      <c r="U14" s="51"/>
      <c r="V14" s="46"/>
      <c r="W14" s="344"/>
      <c r="X14" s="46"/>
      <c r="Y14" s="46"/>
      <c r="Z14" s="46"/>
      <c r="AA14" s="344"/>
      <c r="AB14" s="51"/>
      <c r="AC14" s="46"/>
      <c r="AD14" s="344"/>
      <c r="AE14" s="729"/>
      <c r="AF14" s="50"/>
      <c r="AG14" s="46"/>
      <c r="AH14" t="str">
        <f ca="1" t="shared" si="5"/>
        <v/>
      </c>
      <c r="AI14" s="46"/>
      <c r="AJ14" s="339"/>
      <c r="AK14" s="339"/>
      <c r="AL14" s="52"/>
      <c r="AM14" s="273">
        <f t="shared" si="1"/>
        <v>4</v>
      </c>
      <c r="AN14" s="51"/>
      <c r="AO14" s="43" t="str">
        <f>IF(+$B14="Sat",IF(SUM(AN$11:AN14)&gt;0,AVERAGE(AN$11:AN14,Sep!AN38:AN$40)," "),"")</f>
        <v/>
      </c>
      <c r="AP14" s="51"/>
      <c r="AQ14" s="69" t="str">
        <f>IF(+$B14="Sat",IF(SUM(AP$11:AP14,Sep!AP38:AP$40)&gt;0,AVERAGE(AP$11:AP14,Sep!AP38:AP$40),""),"")</f>
        <v/>
      </c>
      <c r="AR14" s="136" t="str">
        <f ca="1" t="shared" si="6"/>
        <v/>
      </c>
      <c r="AS14" s="55" t="str">
        <f>IF(+$B14="Sat",IF(SUM(AR$11:AR14,Sep!AR38:AR$40)&gt;0,AVERAGE(AR$11:AR14,Sep!AR38:AR$40),""),"")</f>
        <v/>
      </c>
      <c r="AT14" s="51"/>
      <c r="AU14" s="69" t="str">
        <f>IF(+$B14="Sat",IF(SUM(AT$11:AT14,Sep!AT38:AT$40)&gt;0,AVERAGE(AT$11:AT14,Sep!AT38:AT$40),""),"")</f>
        <v/>
      </c>
      <c r="AV14" s="136" t="str">
        <f ca="1" t="shared" si="7"/>
        <v/>
      </c>
      <c r="AW14" s="55" t="str">
        <f>IF(+$B14="Sat",IF(SUM(AV$11:AV14,Sep!AV38:AV$40)&gt;0,AVERAGE(AV$11:AV14,Sep!AV38:AV$40),""),"")</f>
        <v/>
      </c>
      <c r="AX14" s="51"/>
      <c r="AY14" s="69" t="str">
        <f>IF(+$B14="Sat",IF(SUM(AX$11:AX14,Sep!AX38:AX$40)&gt;0,AVERAGE(AX$11:AX14,Sep!AX38:AX$40),""),"")</f>
        <v/>
      </c>
      <c r="AZ14" s="136" t="str">
        <f ca="1" t="shared" si="8"/>
        <v/>
      </c>
      <c r="BA14" s="55" t="str">
        <f>IF(+$B14="Sat",IF(SUM(AZ$11:AZ14,Sep!AZ38:AZ$40)&gt;0,AVERAGE(AZ$11:AZ14,Sep!AZ38:AZ$40),""),"")</f>
        <v/>
      </c>
      <c r="BB14" s="51"/>
      <c r="BC14" s="52"/>
      <c r="BD14" s="273">
        <f t="shared" si="9"/>
        <v>4</v>
      </c>
      <c r="BE14" s="51"/>
      <c r="BF14" s="52"/>
      <c r="BG14" s="339"/>
      <c r="BH14" s="46"/>
      <c r="BI14" s="46"/>
      <c r="BJ14" s="46"/>
      <c r="BK14" s="46"/>
      <c r="BL14" s="46"/>
      <c r="BM14" s="46"/>
      <c r="BN14" s="46"/>
      <c r="BO14" s="46"/>
      <c r="BP14" s="52"/>
      <c r="BQ14" s="46"/>
      <c r="BR14" s="52"/>
      <c r="BS14" s="272">
        <f t="shared" si="10"/>
        <v>4</v>
      </c>
      <c r="BT14" s="47"/>
      <c r="BU14" s="820" t="str">
        <f ca="1" t="shared" si="11"/>
        <v/>
      </c>
      <c r="BV14" s="50"/>
      <c r="BW14" s="823" t="str">
        <f ca="1" t="shared" si="12"/>
        <v/>
      </c>
      <c r="BX14" s="50"/>
      <c r="BY14" s="757"/>
      <c r="BZ14" s="46"/>
      <c r="CA14" s="46"/>
      <c r="CB14" s="46"/>
      <c r="CC14" s="757"/>
      <c r="CD14" s="46"/>
      <c r="CE14" s="757"/>
      <c r="CF14" s="46"/>
      <c r="CG14" s="757"/>
      <c r="CH14" s="758"/>
    </row>
    <row r="15" spans="1:86" ht="15" customHeight="1" thickBot="1">
      <c r="A15" s="244">
        <v>5</v>
      </c>
      <c r="B15" s="245" t="str">
        <f t="shared" si="2"/>
        <v>Thu</v>
      </c>
      <c r="C15" s="56"/>
      <c r="D15" s="57"/>
      <c r="E15" s="57"/>
      <c r="F15" s="58"/>
      <c r="G15" s="59"/>
      <c r="H15" s="60"/>
      <c r="I15" s="56"/>
      <c r="J15" s="57"/>
      <c r="K15" s="61"/>
      <c r="L15" s="340"/>
      <c r="M15" s="56"/>
      <c r="N15" s="65" t="str">
        <f ca="1" t="shared" si="3"/>
        <v/>
      </c>
      <c r="O15" s="56"/>
      <c r="P15" s="65" t="str">
        <f ca="1" t="shared" si="4"/>
        <v/>
      </c>
      <c r="Q15" s="56"/>
      <c r="R15" s="56"/>
      <c r="S15" s="62"/>
      <c r="T15" s="251">
        <f t="shared" si="0"/>
        <v>5</v>
      </c>
      <c r="U15" s="61"/>
      <c r="V15" s="56"/>
      <c r="W15" s="345"/>
      <c r="X15" s="56"/>
      <c r="Y15" s="56"/>
      <c r="Z15" s="56"/>
      <c r="AA15" s="345"/>
      <c r="AB15" s="61"/>
      <c r="AC15" s="56"/>
      <c r="AD15" s="345"/>
      <c r="AE15" s="732"/>
      <c r="AF15" s="60"/>
      <c r="AG15" s="56"/>
      <c r="AH15" t="str">
        <f ca="1" t="shared" si="5"/>
        <v/>
      </c>
      <c r="AI15" s="56"/>
      <c r="AJ15" s="340"/>
      <c r="AK15" s="340"/>
      <c r="AL15" s="62"/>
      <c r="AM15" s="274">
        <f t="shared" si="1"/>
        <v>5</v>
      </c>
      <c r="AN15" s="61"/>
      <c r="AO15" s="66" t="str">
        <f>IF(+$B15="Sat",IF(SUM(AN$11:AN15)&gt;0,AVERAGE(AN$11:AN15,Sep!AN39:AN$40)," "),"")</f>
        <v/>
      </c>
      <c r="AP15" s="61"/>
      <c r="AQ15" s="65" t="str">
        <f>IF(+$B15="Sat",IF(SUM(AP$11:AP15,Sep!AP39:AP$40)&gt;0,AVERAGE(AP$11:AP15,Sep!AP39:AP$40),""),"")</f>
        <v/>
      </c>
      <c r="AR15" s="67" t="str">
        <f ca="1" t="shared" si="6"/>
        <v/>
      </c>
      <c r="AS15" s="66" t="str">
        <f>IF(+$B15="Sat",IF(SUM(AR$11:AR15,Sep!AR39:AR$40)&gt;0,AVERAGE(AR$11:AR15,Sep!AR39:AR$40),""),"")</f>
        <v/>
      </c>
      <c r="AT15" s="61"/>
      <c r="AU15" s="65" t="str">
        <f>IF(+$B15="Sat",IF(SUM(AT$11:AT15,Sep!AT39:AT$40)&gt;0,AVERAGE(AT$11:AT15,Sep!AT39:AT$40),""),"")</f>
        <v/>
      </c>
      <c r="AV15" s="67" t="str">
        <f ca="1" t="shared" si="7"/>
        <v/>
      </c>
      <c r="AW15" s="66" t="str">
        <f>IF(+$B15="Sat",IF(SUM(AV$11:AV15,Sep!AV39:AV$40)&gt;0,AVERAGE(AV$11:AV15,Sep!AV39:AV$40),""),"")</f>
        <v/>
      </c>
      <c r="AX15" s="61"/>
      <c r="AY15" s="65" t="str">
        <f>IF(+$B15="Sat",IF(SUM(AX$11:AX15,Sep!AX39:AX$40)&gt;0,AVERAGE(AX$11:AX15,Sep!AX39:AX$40),""),"")</f>
        <v/>
      </c>
      <c r="AZ15" s="67" t="str">
        <f ca="1" t="shared" si="8"/>
        <v/>
      </c>
      <c r="BA15" s="66" t="str">
        <f>IF(+$B15="Sat",IF(SUM(AZ$11:AZ15,Sep!AZ39:AZ$40)&gt;0,AVERAGE(AZ$11:AZ15,Sep!AZ39:AZ$40),""),"")</f>
        <v/>
      </c>
      <c r="BB15" s="61"/>
      <c r="BC15" s="62"/>
      <c r="BD15" s="274">
        <f t="shared" si="9"/>
        <v>5</v>
      </c>
      <c r="BE15" s="61"/>
      <c r="BF15" s="62"/>
      <c r="BG15" s="340"/>
      <c r="BH15" s="56"/>
      <c r="BI15" s="56"/>
      <c r="BJ15" s="56"/>
      <c r="BK15" s="56"/>
      <c r="BL15" s="56"/>
      <c r="BM15" s="56"/>
      <c r="BN15" s="56"/>
      <c r="BO15" s="56"/>
      <c r="BP15" s="62"/>
      <c r="BQ15" s="56"/>
      <c r="BR15" s="62"/>
      <c r="BS15" s="759">
        <f t="shared" si="10"/>
        <v>5</v>
      </c>
      <c r="BT15" s="57"/>
      <c r="BU15" s="821" t="str">
        <f ca="1" t="shared" si="11"/>
        <v/>
      </c>
      <c r="BV15" s="60"/>
      <c r="BW15" s="824" t="str">
        <f ca="1" t="shared" si="12"/>
        <v/>
      </c>
      <c r="BX15" s="60"/>
      <c r="BY15" s="760"/>
      <c r="BZ15" s="56"/>
      <c r="CA15" s="56"/>
      <c r="CB15" s="56"/>
      <c r="CC15" s="760"/>
      <c r="CD15" s="56"/>
      <c r="CE15" s="760"/>
      <c r="CF15" s="56"/>
      <c r="CG15" s="760"/>
      <c r="CH15" s="761"/>
    </row>
    <row r="16" spans="1:86" ht="15" customHeight="1">
      <c r="A16" s="241">
        <v>6</v>
      </c>
      <c r="B16" s="246" t="str">
        <f t="shared" si="2"/>
        <v>Fri</v>
      </c>
      <c r="C16" s="38"/>
      <c r="D16" s="34"/>
      <c r="E16" s="34"/>
      <c r="F16" s="35"/>
      <c r="G16" s="36"/>
      <c r="H16" s="37"/>
      <c r="I16" s="38"/>
      <c r="J16" s="34"/>
      <c r="K16" s="39"/>
      <c r="L16" s="338"/>
      <c r="M16" s="38"/>
      <c r="N16" s="42" t="str">
        <f ca="1" t="shared" si="3"/>
        <v/>
      </c>
      <c r="O16" s="38"/>
      <c r="P16" s="42" t="str">
        <f ca="1" t="shared" si="4"/>
        <v/>
      </c>
      <c r="Q16" s="38"/>
      <c r="R16" s="38"/>
      <c r="S16" s="40"/>
      <c r="T16" s="247">
        <f t="shared" si="0"/>
        <v>6</v>
      </c>
      <c r="U16" s="39"/>
      <c r="V16" s="38"/>
      <c r="W16" s="343"/>
      <c r="X16" s="38"/>
      <c r="Y16" s="38"/>
      <c r="Z16" s="38"/>
      <c r="AA16" s="343"/>
      <c r="AB16" s="39"/>
      <c r="AC16" s="38"/>
      <c r="AD16" s="343"/>
      <c r="AE16" s="729"/>
      <c r="AF16" s="37"/>
      <c r="AG16" s="38"/>
      <c r="AH16" t="str">
        <f ca="1" t="shared" si="5"/>
        <v/>
      </c>
      <c r="AI16" s="38"/>
      <c r="AJ16" s="338"/>
      <c r="AK16" s="338"/>
      <c r="AL16" s="40"/>
      <c r="AM16" s="272">
        <f t="shared" si="1"/>
        <v>6</v>
      </c>
      <c r="AN16" s="39"/>
      <c r="AO16" s="55" t="str">
        <f>IF(+$B16="Sat",IF(SUM(AN$11:AN16)&gt;0,AVERAGE(AN$11:AN16,Sep!AN40:AN$40)," "),"")</f>
        <v/>
      </c>
      <c r="AP16" s="39"/>
      <c r="AQ16" s="42" t="str">
        <f>IF(+$B16="Sat",IF(SUM(AP$11:AP16)&gt;0,AVERAGE(AP$11:AP16,Sep!AP40:AP$40)," "),"")</f>
        <v/>
      </c>
      <c r="AR16" s="44" t="str">
        <f ca="1" t="shared" si="6"/>
        <v/>
      </c>
      <c r="AS16" s="55" t="str">
        <f>IF(+$B16="Sat",IF(SUM(AR$11:AR16)&gt;0,AVERAGE(AR$11:AR16,Sep!AR40:AR$40)," "),"")</f>
        <v/>
      </c>
      <c r="AT16" s="39"/>
      <c r="AU16" s="42" t="str">
        <f>IF(+$B16="Sat",IF(SUM(AT$11:AT16)&gt;0,AVERAGE(AT$11:AT16,Sep!AT40:AT$40)," "),"")</f>
        <v/>
      </c>
      <c r="AV16" s="44" t="str">
        <f ca="1" t="shared" si="7"/>
        <v/>
      </c>
      <c r="AW16" s="55" t="str">
        <f>IF(+$B16="Sat",IF(SUM(AV$11:AV16)&gt;0,AVERAGE(AV$11:AV16,Sep!AV40:AV$40)," "),"")</f>
        <v/>
      </c>
      <c r="AX16" s="39"/>
      <c r="AY16" s="68" t="str">
        <f>IF(+$B16="Sat",IF(SUM(AX$11:AX16)&gt;0,AVERAGE(AX$11:AX16,Sep!AX40:AX$40)," "),"")</f>
        <v/>
      </c>
      <c r="AZ16" s="137" t="str">
        <f ca="1" t="shared" si="8"/>
        <v/>
      </c>
      <c r="BA16" s="55" t="str">
        <f>IF(+$B16="Sat",IF(SUM(AZ$11:AZ16)&gt;0,AVERAGE(AZ$11:AZ16,Sep!AZ40:AZ$40)," "),"")</f>
        <v/>
      </c>
      <c r="BB16" s="39"/>
      <c r="BC16" s="40"/>
      <c r="BD16" s="272">
        <f t="shared" si="9"/>
        <v>6</v>
      </c>
      <c r="BE16" s="39"/>
      <c r="BF16" s="40"/>
      <c r="BG16" s="338"/>
      <c r="BH16" s="38"/>
      <c r="BI16" s="38"/>
      <c r="BJ16" s="38"/>
      <c r="BK16" s="38"/>
      <c r="BL16" s="38"/>
      <c r="BM16" s="38"/>
      <c r="BN16" s="38"/>
      <c r="BO16" s="38"/>
      <c r="BP16" s="40"/>
      <c r="BQ16" s="38"/>
      <c r="BR16" s="40"/>
      <c r="BS16" s="762">
        <f t="shared" si="10"/>
        <v>6</v>
      </c>
      <c r="BT16" s="34"/>
      <c r="BU16" s="789" t="str">
        <f ca="1" t="shared" si="11"/>
        <v/>
      </c>
      <c r="BV16" s="37"/>
      <c r="BW16" s="789" t="str">
        <f ca="1" t="shared" si="12"/>
        <v/>
      </c>
      <c r="BX16" s="37"/>
      <c r="BY16" s="32"/>
      <c r="BZ16" s="38"/>
      <c r="CA16" s="37"/>
      <c r="CB16" s="37"/>
      <c r="CC16" s="32"/>
      <c r="CD16" s="38"/>
      <c r="CE16" s="32"/>
      <c r="CF16" s="38"/>
      <c r="CG16" s="32"/>
      <c r="CH16" s="763"/>
    </row>
    <row r="17" spans="1:86" ht="15" customHeight="1">
      <c r="A17" s="243">
        <v>7</v>
      </c>
      <c r="B17" s="242" t="str">
        <f t="shared" si="2"/>
        <v>Sat</v>
      </c>
      <c r="C17" s="46"/>
      <c r="D17" s="47"/>
      <c r="E17" s="47"/>
      <c r="F17" s="48"/>
      <c r="G17" s="49"/>
      <c r="H17" s="50"/>
      <c r="I17" s="46"/>
      <c r="J17" s="47"/>
      <c r="K17" s="51"/>
      <c r="L17" s="339"/>
      <c r="M17" s="46"/>
      <c r="N17" s="42" t="str">
        <f ca="1" t="shared" si="3"/>
        <v/>
      </c>
      <c r="O17" s="46"/>
      <c r="P17" s="42" t="str">
        <f ca="1" t="shared" si="4"/>
        <v/>
      </c>
      <c r="Q17" s="46"/>
      <c r="R17" s="46"/>
      <c r="S17" s="52"/>
      <c r="T17" s="249">
        <f t="shared" si="0"/>
        <v>7</v>
      </c>
      <c r="U17" s="51"/>
      <c r="V17" s="46"/>
      <c r="W17" s="344"/>
      <c r="X17" s="46"/>
      <c r="Y17" s="46"/>
      <c r="Z17" s="46"/>
      <c r="AA17" s="344"/>
      <c r="AB17" s="51"/>
      <c r="AC17" s="46"/>
      <c r="AD17" s="344"/>
      <c r="AE17" s="729"/>
      <c r="AF17" s="50"/>
      <c r="AG17" s="46"/>
      <c r="AH17" t="str">
        <f ca="1" t="shared" si="5"/>
        <v/>
      </c>
      <c r="AI17" s="46"/>
      <c r="AJ17" s="339"/>
      <c r="AK17" s="339"/>
      <c r="AL17" s="52"/>
      <c r="AM17" s="273">
        <f t="shared" si="1"/>
        <v>7</v>
      </c>
      <c r="AN17" s="51"/>
      <c r="AO17" s="43" t="str">
        <f>IF(+$B17="Sat",IF(SUM(AN11:AN17)&gt;0,AVERAGE(AN11:AN17)," "),"")</f>
        <v xml:space="preserve"> </v>
      </c>
      <c r="AP17" s="51"/>
      <c r="AQ17" s="69" t="str">
        <f>IF(+$B17="Sat",IF(SUM(AP11:AP17)&gt;0,AVERAGE(AP11:AP17)," "),"")</f>
        <v xml:space="preserve"> </v>
      </c>
      <c r="AR17" s="44" t="str">
        <f ca="1" t="shared" si="6"/>
        <v/>
      </c>
      <c r="AS17" s="55" t="str">
        <f ca="1">IF(+$B17="Sat",IF(SUM(AR11:AR17)&gt;0,AVERAGE(AR11:AR17)," "),"")</f>
        <v xml:space="preserve"> </v>
      </c>
      <c r="AT17" s="51"/>
      <c r="AU17" s="69" t="str">
        <f>IF(+$B17="Sat",IF(SUM(AT11:AT17)&gt;0,AVERAGE(AT11:AT17)," "),"")</f>
        <v xml:space="preserve"> </v>
      </c>
      <c r="AV17" s="44" t="str">
        <f ca="1" t="shared" si="7"/>
        <v/>
      </c>
      <c r="AW17" s="43" t="str">
        <f ca="1">IF(+$B17="Sat",IF(SUM(AV11:AV17)&gt;0,AVERAGE(AV11:AV17)," "),"")</f>
        <v xml:space="preserve"> </v>
      </c>
      <c r="AX17" s="51"/>
      <c r="AY17" s="70" t="str">
        <f>IF(+$B17="Sat",IF(SUM(AX11:AX17)&gt;0,AVERAGE(AX11:AX17)," "),"")</f>
        <v xml:space="preserve"> </v>
      </c>
      <c r="AZ17" s="45" t="str">
        <f ca="1" t="shared" si="8"/>
        <v/>
      </c>
      <c r="BA17" s="43" t="str">
        <f ca="1">IF(+$B17="Sat",IF(SUM(AZ11:AZ17)&gt;0,AVERAGE(AZ11:AZ17)," "),"")</f>
        <v xml:space="preserve"> </v>
      </c>
      <c r="BB17" s="51"/>
      <c r="BC17" s="52"/>
      <c r="BD17" s="273">
        <f t="shared" si="9"/>
        <v>7</v>
      </c>
      <c r="BE17" s="51"/>
      <c r="BF17" s="52"/>
      <c r="BG17" s="339"/>
      <c r="BH17" s="46"/>
      <c r="BI17" s="46"/>
      <c r="BJ17" s="46"/>
      <c r="BK17" s="46"/>
      <c r="BL17" s="46"/>
      <c r="BM17" s="46"/>
      <c r="BN17" s="46"/>
      <c r="BO17" s="46"/>
      <c r="BP17" s="52"/>
      <c r="BQ17" s="46"/>
      <c r="BR17" s="52"/>
      <c r="BS17" s="272">
        <f t="shared" si="10"/>
        <v>7</v>
      </c>
      <c r="BT17" s="47"/>
      <c r="BU17" s="820" t="str">
        <f ca="1" t="shared" si="11"/>
        <v/>
      </c>
      <c r="BV17" s="50"/>
      <c r="BW17" s="823" t="str">
        <f ca="1" t="shared" si="12"/>
        <v/>
      </c>
      <c r="BX17" s="50"/>
      <c r="BY17" s="32"/>
      <c r="BZ17" s="46"/>
      <c r="CA17" s="37"/>
      <c r="CB17" s="37"/>
      <c r="CC17" s="32"/>
      <c r="CD17" s="46"/>
      <c r="CE17" s="32"/>
      <c r="CF17" s="47"/>
      <c r="CG17" s="764"/>
      <c r="CH17" s="763"/>
    </row>
    <row r="18" spans="1:86" ht="15" customHeight="1">
      <c r="A18" s="243">
        <v>8</v>
      </c>
      <c r="B18" s="242" t="str">
        <f t="shared" si="2"/>
        <v>Sun</v>
      </c>
      <c r="C18" s="46"/>
      <c r="D18" s="47"/>
      <c r="E18" s="47"/>
      <c r="F18" s="48"/>
      <c r="G18" s="49"/>
      <c r="H18" s="50"/>
      <c r="I18" s="46"/>
      <c r="J18" s="47"/>
      <c r="K18" s="51"/>
      <c r="L18" s="339"/>
      <c r="M18" s="46"/>
      <c r="N18" s="42" t="str">
        <f ca="1" t="shared" si="3"/>
        <v/>
      </c>
      <c r="O18" s="46"/>
      <c r="P18" s="42" t="str">
        <f ca="1" t="shared" si="4"/>
        <v/>
      </c>
      <c r="Q18" s="46"/>
      <c r="R18" s="46"/>
      <c r="S18" s="52"/>
      <c r="T18" s="249">
        <f t="shared" si="0"/>
        <v>8</v>
      </c>
      <c r="U18" s="51"/>
      <c r="V18" s="46"/>
      <c r="W18" s="344"/>
      <c r="X18" s="46"/>
      <c r="Y18" s="46"/>
      <c r="Z18" s="46"/>
      <c r="AA18" s="344"/>
      <c r="AB18" s="51"/>
      <c r="AC18" s="46"/>
      <c r="AD18" s="344"/>
      <c r="AE18" s="729"/>
      <c r="AF18" s="50"/>
      <c r="AG18" s="46"/>
      <c r="AH18" t="str">
        <f ca="1" t="shared" si="5"/>
        <v/>
      </c>
      <c r="AI18" s="46"/>
      <c r="AJ18" s="339"/>
      <c r="AK18" s="339"/>
      <c r="AL18" s="52"/>
      <c r="AM18" s="273">
        <f t="shared" si="1"/>
        <v>8</v>
      </c>
      <c r="AN18" s="51"/>
      <c r="AO18" s="43" t="str">
        <f aca="true" t="shared" si="13" ref="AO18:AO40">IF(+$B18="Sat",IF(SUM(AN12:AN18)&gt;0,AVERAGE(AN12:AN18)," "),"")</f>
        <v/>
      </c>
      <c r="AP18" s="51"/>
      <c r="AQ18" s="69" t="str">
        <f aca="true" t="shared" si="14" ref="AQ18:AS33">IF(+$B18="Sat",IF(SUM(AP12:AP18)&gt;0,AVERAGE(AP12:AP18)," "),"")</f>
        <v/>
      </c>
      <c r="AR18" s="44" t="str">
        <f ca="1" t="shared" si="6"/>
        <v/>
      </c>
      <c r="AS18" s="55" t="str">
        <f t="shared" si="14"/>
        <v/>
      </c>
      <c r="AT18" s="51"/>
      <c r="AU18" s="69" t="str">
        <f aca="true" t="shared" si="15" ref="AU18:AU40">IF(+$B18="Sat",IF(SUM(AT12:AT18)&gt;0,AVERAGE(AT12:AT18)," "),"")</f>
        <v/>
      </c>
      <c r="AV18" s="44" t="str">
        <f ca="1" t="shared" si="7"/>
        <v/>
      </c>
      <c r="AW18" s="43" t="str">
        <f aca="true" t="shared" si="16" ref="AW18:AW40">IF(+$B18="Sat",IF(SUM(AV12:AV18)&gt;0,AVERAGE(AV12:AV18)," "),"")</f>
        <v/>
      </c>
      <c r="AX18" s="51"/>
      <c r="AY18" s="70" t="str">
        <f aca="true" t="shared" si="17" ref="AY18:AY40">IF(+$B18="Sat",IF(SUM(AX12:AX18)&gt;0,AVERAGE(AX12:AX18)," "),"")</f>
        <v/>
      </c>
      <c r="AZ18" s="45" t="str">
        <f ca="1" t="shared" si="8"/>
        <v/>
      </c>
      <c r="BA18" s="43" t="str">
        <f aca="true" t="shared" si="18" ref="BA18:BA40">IF(+$B18="Sat",IF(SUM(AZ12:AZ18)&gt;0,AVERAGE(AZ12:AZ18)," "),"")</f>
        <v/>
      </c>
      <c r="BB18" s="51"/>
      <c r="BC18" s="52"/>
      <c r="BD18" s="273">
        <f t="shared" si="9"/>
        <v>8</v>
      </c>
      <c r="BE18" s="51"/>
      <c r="BF18" s="52"/>
      <c r="BG18" s="339"/>
      <c r="BH18" s="46"/>
      <c r="BI18" s="46"/>
      <c r="BJ18" s="46"/>
      <c r="BK18" s="46"/>
      <c r="BL18" s="46"/>
      <c r="BM18" s="46"/>
      <c r="BN18" s="46"/>
      <c r="BO18" s="46"/>
      <c r="BP18" s="52"/>
      <c r="BQ18" s="46"/>
      <c r="BR18" s="52"/>
      <c r="BS18" s="272">
        <f t="shared" si="10"/>
        <v>8</v>
      </c>
      <c r="BT18" s="47"/>
      <c r="BU18" s="820" t="str">
        <f ca="1" t="shared" si="11"/>
        <v/>
      </c>
      <c r="BV18" s="50"/>
      <c r="BW18" s="823" t="str">
        <f ca="1" t="shared" si="12"/>
        <v/>
      </c>
      <c r="BX18" s="50"/>
      <c r="BY18" s="32"/>
      <c r="BZ18" s="46"/>
      <c r="CA18" s="37"/>
      <c r="CB18" s="37"/>
      <c r="CC18" s="32"/>
      <c r="CD18" s="46"/>
      <c r="CE18" s="32"/>
      <c r="CF18" s="47"/>
      <c r="CG18" s="764"/>
      <c r="CH18" s="763"/>
    </row>
    <row r="19" spans="1:86" ht="15" customHeight="1">
      <c r="A19" s="243">
        <v>9</v>
      </c>
      <c r="B19" s="242" t="str">
        <f t="shared" si="2"/>
        <v>Mon</v>
      </c>
      <c r="C19" s="46"/>
      <c r="D19" s="47"/>
      <c r="E19" s="47"/>
      <c r="F19" s="48"/>
      <c r="G19" s="49"/>
      <c r="H19" s="50"/>
      <c r="I19" s="46"/>
      <c r="J19" s="47"/>
      <c r="K19" s="51"/>
      <c r="L19" s="339"/>
      <c r="M19" s="46"/>
      <c r="N19" s="42" t="str">
        <f ca="1" t="shared" si="3"/>
        <v/>
      </c>
      <c r="O19" s="46"/>
      <c r="P19" s="42" t="str">
        <f ca="1" t="shared" si="4"/>
        <v/>
      </c>
      <c r="Q19" s="46"/>
      <c r="R19" s="46"/>
      <c r="S19" s="52"/>
      <c r="T19" s="249">
        <f t="shared" si="0"/>
        <v>9</v>
      </c>
      <c r="U19" s="51"/>
      <c r="V19" s="46"/>
      <c r="W19" s="344"/>
      <c r="X19" s="46"/>
      <c r="Y19" s="46"/>
      <c r="Z19" s="46"/>
      <c r="AA19" s="344"/>
      <c r="AB19" s="51"/>
      <c r="AC19" s="46"/>
      <c r="AD19" s="344"/>
      <c r="AE19" s="729"/>
      <c r="AF19" s="50"/>
      <c r="AG19" s="46"/>
      <c r="AH19" t="str">
        <f ca="1" t="shared" si="5"/>
        <v/>
      </c>
      <c r="AI19" s="46"/>
      <c r="AJ19" s="339"/>
      <c r="AK19" s="339"/>
      <c r="AL19" s="52"/>
      <c r="AM19" s="273">
        <f t="shared" si="1"/>
        <v>9</v>
      </c>
      <c r="AN19" s="51"/>
      <c r="AO19" s="43" t="str">
        <f t="shared" si="13"/>
        <v/>
      </c>
      <c r="AP19" s="51"/>
      <c r="AQ19" s="69" t="str">
        <f t="shared" si="14"/>
        <v/>
      </c>
      <c r="AR19" s="44" t="str">
        <f ca="1" t="shared" si="6"/>
        <v/>
      </c>
      <c r="AS19" s="55" t="str">
        <f t="shared" si="14"/>
        <v/>
      </c>
      <c r="AT19" s="51"/>
      <c r="AU19" s="69" t="str">
        <f t="shared" si="15"/>
        <v/>
      </c>
      <c r="AV19" s="44" t="str">
        <f ca="1" t="shared" si="7"/>
        <v/>
      </c>
      <c r="AW19" s="43" t="str">
        <f t="shared" si="16"/>
        <v/>
      </c>
      <c r="AX19" s="51"/>
      <c r="AY19" s="70" t="str">
        <f t="shared" si="17"/>
        <v/>
      </c>
      <c r="AZ19" s="45" t="str">
        <f ca="1" t="shared" si="8"/>
        <v/>
      </c>
      <c r="BA19" s="43" t="str">
        <f t="shared" si="18"/>
        <v/>
      </c>
      <c r="BB19" s="51"/>
      <c r="BC19" s="52"/>
      <c r="BD19" s="273">
        <f t="shared" si="9"/>
        <v>9</v>
      </c>
      <c r="BE19" s="51"/>
      <c r="BF19" s="52"/>
      <c r="BG19" s="339"/>
      <c r="BH19" s="46"/>
      <c r="BI19" s="46"/>
      <c r="BJ19" s="46"/>
      <c r="BK19" s="46"/>
      <c r="BL19" s="46"/>
      <c r="BM19" s="46"/>
      <c r="BN19" s="46"/>
      <c r="BO19" s="46"/>
      <c r="BP19" s="52"/>
      <c r="BQ19" s="46"/>
      <c r="BR19" s="52"/>
      <c r="BS19" s="272">
        <f t="shared" si="10"/>
        <v>9</v>
      </c>
      <c r="BT19" s="47"/>
      <c r="BU19" s="820" t="str">
        <f ca="1" t="shared" si="11"/>
        <v/>
      </c>
      <c r="BV19" s="50"/>
      <c r="BW19" s="823" t="str">
        <f ca="1" t="shared" si="12"/>
        <v/>
      </c>
      <c r="BX19" s="50"/>
      <c r="BY19" s="32"/>
      <c r="BZ19" s="46"/>
      <c r="CA19" s="37"/>
      <c r="CB19" s="37"/>
      <c r="CC19" s="32"/>
      <c r="CD19" s="46"/>
      <c r="CE19" s="32"/>
      <c r="CF19" s="47"/>
      <c r="CG19" s="764"/>
      <c r="CH19" s="763"/>
    </row>
    <row r="20" spans="1:86" ht="15" customHeight="1" thickBot="1">
      <c r="A20" s="244">
        <v>10</v>
      </c>
      <c r="B20" s="245" t="str">
        <f t="shared" si="2"/>
        <v>Tue</v>
      </c>
      <c r="C20" s="56"/>
      <c r="D20" s="57"/>
      <c r="E20" s="57"/>
      <c r="F20" s="58"/>
      <c r="G20" s="59"/>
      <c r="H20" s="60"/>
      <c r="I20" s="56"/>
      <c r="J20" s="57"/>
      <c r="K20" s="61"/>
      <c r="L20" s="340"/>
      <c r="M20" s="56"/>
      <c r="N20" s="65" t="str">
        <f ca="1" t="shared" si="3"/>
        <v/>
      </c>
      <c r="O20" s="56"/>
      <c r="P20" s="65" t="str">
        <f ca="1" t="shared" si="4"/>
        <v/>
      </c>
      <c r="Q20" s="56"/>
      <c r="R20" s="56"/>
      <c r="S20" s="62"/>
      <c r="T20" s="251">
        <f t="shared" si="0"/>
        <v>10</v>
      </c>
      <c r="U20" s="61"/>
      <c r="V20" s="56"/>
      <c r="W20" s="345"/>
      <c r="X20" s="56"/>
      <c r="Y20" s="56"/>
      <c r="Z20" s="56"/>
      <c r="AA20" s="345"/>
      <c r="AB20" s="61"/>
      <c r="AC20" s="56"/>
      <c r="AD20" s="345"/>
      <c r="AE20" s="730"/>
      <c r="AF20" s="60"/>
      <c r="AG20" s="56"/>
      <c r="AH20" t="str">
        <f ca="1" t="shared" si="5"/>
        <v/>
      </c>
      <c r="AI20" s="56"/>
      <c r="AJ20" s="340"/>
      <c r="AK20" s="340"/>
      <c r="AL20" s="62"/>
      <c r="AM20" s="274">
        <f t="shared" si="1"/>
        <v>10</v>
      </c>
      <c r="AN20" s="61"/>
      <c r="AO20" s="66" t="str">
        <f t="shared" si="13"/>
        <v/>
      </c>
      <c r="AP20" s="61"/>
      <c r="AQ20" s="65" t="str">
        <f t="shared" si="14"/>
        <v/>
      </c>
      <c r="AR20" s="86" t="str">
        <f ca="1" t="shared" si="6"/>
        <v/>
      </c>
      <c r="AS20" s="66" t="str">
        <f t="shared" si="14"/>
        <v/>
      </c>
      <c r="AT20" s="61"/>
      <c r="AU20" s="65" t="str">
        <f t="shared" si="15"/>
        <v/>
      </c>
      <c r="AV20" s="86" t="str">
        <f ca="1" t="shared" si="7"/>
        <v/>
      </c>
      <c r="AW20" s="66" t="str">
        <f t="shared" si="16"/>
        <v/>
      </c>
      <c r="AX20" s="61"/>
      <c r="AY20" s="71" t="str">
        <f t="shared" si="17"/>
        <v/>
      </c>
      <c r="AZ20" s="67" t="str">
        <f ca="1" t="shared" si="8"/>
        <v/>
      </c>
      <c r="BA20" s="66" t="str">
        <f t="shared" si="18"/>
        <v/>
      </c>
      <c r="BB20" s="61"/>
      <c r="BC20" s="62"/>
      <c r="BD20" s="274">
        <f t="shared" si="9"/>
        <v>10</v>
      </c>
      <c r="BE20" s="61"/>
      <c r="BF20" s="62"/>
      <c r="BG20" s="340"/>
      <c r="BH20" s="56"/>
      <c r="BI20" s="56"/>
      <c r="BJ20" s="56"/>
      <c r="BK20" s="56"/>
      <c r="BL20" s="56"/>
      <c r="BM20" s="56"/>
      <c r="BN20" s="56"/>
      <c r="BO20" s="56"/>
      <c r="BP20" s="62"/>
      <c r="BQ20" s="56"/>
      <c r="BR20" s="62"/>
      <c r="BS20" s="274">
        <f t="shared" si="10"/>
        <v>10</v>
      </c>
      <c r="BT20" s="57"/>
      <c r="BU20" s="821" t="str">
        <f ca="1" t="shared" si="11"/>
        <v/>
      </c>
      <c r="BV20" s="60"/>
      <c r="BW20" s="824" t="str">
        <f ca="1" t="shared" si="12"/>
        <v/>
      </c>
      <c r="BX20" s="60"/>
      <c r="BY20" s="765"/>
      <c r="BZ20" s="56"/>
      <c r="CA20" s="60"/>
      <c r="CB20" s="60"/>
      <c r="CC20" s="765"/>
      <c r="CD20" s="56"/>
      <c r="CE20" s="765"/>
      <c r="CF20" s="57"/>
      <c r="CG20" s="760"/>
      <c r="CH20" s="761"/>
    </row>
    <row r="21" spans="1:86" ht="15" customHeight="1">
      <c r="A21" s="241">
        <v>11</v>
      </c>
      <c r="B21" s="246" t="str">
        <f t="shared" si="2"/>
        <v>Wed</v>
      </c>
      <c r="C21" s="38"/>
      <c r="D21" s="34"/>
      <c r="E21" s="34"/>
      <c r="F21" s="35"/>
      <c r="G21" s="36"/>
      <c r="H21" s="37"/>
      <c r="I21" s="38"/>
      <c r="J21" s="34"/>
      <c r="K21" s="39"/>
      <c r="L21" s="338"/>
      <c r="M21" s="38"/>
      <c r="N21" s="42" t="str">
        <f ca="1" t="shared" si="3"/>
        <v/>
      </c>
      <c r="O21" s="38"/>
      <c r="P21" s="42" t="str">
        <f ca="1" t="shared" si="4"/>
        <v/>
      </c>
      <c r="Q21" s="38"/>
      <c r="R21" s="38"/>
      <c r="S21" s="40"/>
      <c r="T21" s="247">
        <f t="shared" si="0"/>
        <v>11</v>
      </c>
      <c r="U21" s="39"/>
      <c r="V21" s="38"/>
      <c r="W21" s="343"/>
      <c r="X21" s="38"/>
      <c r="Y21" s="38"/>
      <c r="Z21" s="38"/>
      <c r="AA21" s="343"/>
      <c r="AB21" s="39"/>
      <c r="AC21" s="38"/>
      <c r="AD21" s="343"/>
      <c r="AE21" s="731"/>
      <c r="AF21" s="37"/>
      <c r="AG21" s="38"/>
      <c r="AH21" t="str">
        <f ca="1" t="shared" si="5"/>
        <v/>
      </c>
      <c r="AI21" s="38"/>
      <c r="AJ21" s="338"/>
      <c r="AK21" s="338"/>
      <c r="AL21" s="40"/>
      <c r="AM21" s="272">
        <f t="shared" si="1"/>
        <v>11</v>
      </c>
      <c r="AN21" s="39"/>
      <c r="AO21" s="55" t="str">
        <f t="shared" si="13"/>
        <v/>
      </c>
      <c r="AP21" s="39"/>
      <c r="AQ21" s="42" t="str">
        <f t="shared" si="14"/>
        <v/>
      </c>
      <c r="AR21" s="44" t="str">
        <f ca="1" t="shared" si="6"/>
        <v/>
      </c>
      <c r="AS21" s="55" t="str">
        <f t="shared" si="14"/>
        <v/>
      </c>
      <c r="AT21" s="39"/>
      <c r="AU21" s="42" t="str">
        <f t="shared" si="15"/>
        <v/>
      </c>
      <c r="AV21" s="44" t="str">
        <f ca="1" t="shared" si="7"/>
        <v/>
      </c>
      <c r="AW21" s="55" t="str">
        <f t="shared" si="16"/>
        <v/>
      </c>
      <c r="AX21" s="39"/>
      <c r="AY21" s="68" t="str">
        <f t="shared" si="17"/>
        <v/>
      </c>
      <c r="AZ21" s="137" t="str">
        <f ca="1" t="shared" si="8"/>
        <v/>
      </c>
      <c r="BA21" s="55" t="str">
        <f t="shared" si="18"/>
        <v/>
      </c>
      <c r="BB21" s="39"/>
      <c r="BC21" s="40"/>
      <c r="BD21" s="272">
        <f t="shared" si="9"/>
        <v>11</v>
      </c>
      <c r="BE21" s="39"/>
      <c r="BF21" s="40"/>
      <c r="BG21" s="338"/>
      <c r="BH21" s="38"/>
      <c r="BI21" s="38"/>
      <c r="BJ21" s="38"/>
      <c r="BK21" s="38"/>
      <c r="BL21" s="38"/>
      <c r="BM21" s="38"/>
      <c r="BN21" s="38"/>
      <c r="BO21" s="38"/>
      <c r="BP21" s="40"/>
      <c r="BQ21" s="38"/>
      <c r="BR21" s="40"/>
      <c r="BS21" s="272">
        <f t="shared" si="10"/>
        <v>11</v>
      </c>
      <c r="BT21" s="34"/>
      <c r="BU21" s="789" t="str">
        <f ca="1" t="shared" si="11"/>
        <v/>
      </c>
      <c r="BV21" s="37"/>
      <c r="BW21" s="789" t="str">
        <f ca="1" t="shared" si="12"/>
        <v/>
      </c>
      <c r="BX21" s="37"/>
      <c r="BY21" s="32"/>
      <c r="BZ21" s="38"/>
      <c r="CA21" s="37"/>
      <c r="CB21" s="37"/>
      <c r="CC21" s="32"/>
      <c r="CD21" s="38"/>
      <c r="CE21" s="32"/>
      <c r="CF21" s="34"/>
      <c r="CG21" s="766"/>
      <c r="CH21" s="763"/>
    </row>
    <row r="22" spans="1:86" ht="15" customHeight="1">
      <c r="A22" s="243">
        <v>12</v>
      </c>
      <c r="B22" s="242" t="str">
        <f t="shared" si="2"/>
        <v>Thu</v>
      </c>
      <c r="C22" s="46"/>
      <c r="D22" s="47"/>
      <c r="E22" s="47"/>
      <c r="F22" s="48"/>
      <c r="G22" s="49"/>
      <c r="H22" s="50"/>
      <c r="I22" s="46"/>
      <c r="J22" s="47"/>
      <c r="K22" s="51"/>
      <c r="L22" s="339"/>
      <c r="M22" s="46"/>
      <c r="N22" s="42" t="str">
        <f ca="1" t="shared" si="3"/>
        <v/>
      </c>
      <c r="O22" s="46"/>
      <c r="P22" s="42" t="str">
        <f ca="1" t="shared" si="4"/>
        <v/>
      </c>
      <c r="Q22" s="46"/>
      <c r="R22" s="46"/>
      <c r="S22" s="52"/>
      <c r="T22" s="249">
        <f t="shared" si="0"/>
        <v>12</v>
      </c>
      <c r="U22" s="51"/>
      <c r="V22" s="46"/>
      <c r="W22" s="344"/>
      <c r="X22" s="46"/>
      <c r="Y22" s="46"/>
      <c r="Z22" s="46"/>
      <c r="AA22" s="344"/>
      <c r="AB22" s="51"/>
      <c r="AC22" s="46"/>
      <c r="AD22" s="344"/>
      <c r="AE22" s="729"/>
      <c r="AF22" s="50"/>
      <c r="AG22" s="46"/>
      <c r="AH22" t="str">
        <f ca="1" t="shared" si="5"/>
        <v/>
      </c>
      <c r="AI22" s="46"/>
      <c r="AJ22" s="339"/>
      <c r="AK22" s="339"/>
      <c r="AL22" s="52"/>
      <c r="AM22" s="273">
        <f t="shared" si="1"/>
        <v>12</v>
      </c>
      <c r="AN22" s="51"/>
      <c r="AO22" s="43" t="str">
        <f t="shared" si="13"/>
        <v/>
      </c>
      <c r="AP22" s="51"/>
      <c r="AQ22" s="69" t="str">
        <f t="shared" si="14"/>
        <v/>
      </c>
      <c r="AR22" s="44" t="str">
        <f ca="1" t="shared" si="6"/>
        <v/>
      </c>
      <c r="AS22" s="55" t="str">
        <f t="shared" si="14"/>
        <v/>
      </c>
      <c r="AT22" s="51"/>
      <c r="AU22" s="69" t="str">
        <f t="shared" si="15"/>
        <v/>
      </c>
      <c r="AV22" s="44" t="str">
        <f ca="1" t="shared" si="7"/>
        <v/>
      </c>
      <c r="AW22" s="43" t="str">
        <f t="shared" si="16"/>
        <v/>
      </c>
      <c r="AX22" s="51"/>
      <c r="AY22" s="70" t="str">
        <f t="shared" si="17"/>
        <v/>
      </c>
      <c r="AZ22" s="45" t="str">
        <f ca="1" t="shared" si="8"/>
        <v/>
      </c>
      <c r="BA22" s="43" t="str">
        <f t="shared" si="18"/>
        <v/>
      </c>
      <c r="BB22" s="51"/>
      <c r="BC22" s="52"/>
      <c r="BD22" s="273">
        <f t="shared" si="9"/>
        <v>12</v>
      </c>
      <c r="BE22" s="51"/>
      <c r="BF22" s="52"/>
      <c r="BG22" s="339"/>
      <c r="BH22" s="46"/>
      <c r="BI22" s="46"/>
      <c r="BJ22" s="46"/>
      <c r="BK22" s="46"/>
      <c r="BL22" s="46"/>
      <c r="BM22" s="46"/>
      <c r="BN22" s="46"/>
      <c r="BO22" s="46"/>
      <c r="BP22" s="52"/>
      <c r="BQ22" s="46"/>
      <c r="BR22" s="52"/>
      <c r="BS22" s="272">
        <f t="shared" si="10"/>
        <v>12</v>
      </c>
      <c r="BT22" s="47"/>
      <c r="BU22" s="820" t="str">
        <f ca="1" t="shared" si="11"/>
        <v/>
      </c>
      <c r="BV22" s="50"/>
      <c r="BW22" s="823" t="str">
        <f ca="1" t="shared" si="12"/>
        <v/>
      </c>
      <c r="BX22" s="50"/>
      <c r="BY22" s="32"/>
      <c r="BZ22" s="46"/>
      <c r="CA22" s="37"/>
      <c r="CB22" s="37"/>
      <c r="CC22" s="32"/>
      <c r="CD22" s="46"/>
      <c r="CE22" s="32"/>
      <c r="CF22" s="47"/>
      <c r="CG22" s="764"/>
      <c r="CH22" s="763"/>
    </row>
    <row r="23" spans="1:86" ht="15" customHeight="1">
      <c r="A23" s="243">
        <v>13</v>
      </c>
      <c r="B23" s="242" t="str">
        <f t="shared" si="2"/>
        <v>Fri</v>
      </c>
      <c r="C23" s="46"/>
      <c r="D23" s="47"/>
      <c r="E23" s="47"/>
      <c r="F23" s="48"/>
      <c r="G23" s="49"/>
      <c r="H23" s="50"/>
      <c r="I23" s="46"/>
      <c r="J23" s="47"/>
      <c r="K23" s="51"/>
      <c r="L23" s="339"/>
      <c r="M23" s="46"/>
      <c r="N23" s="42" t="str">
        <f ca="1" t="shared" si="3"/>
        <v/>
      </c>
      <c r="O23" s="46"/>
      <c r="P23" s="42" t="str">
        <f ca="1" t="shared" si="4"/>
        <v/>
      </c>
      <c r="Q23" s="46"/>
      <c r="R23" s="46"/>
      <c r="S23" s="52"/>
      <c r="T23" s="249">
        <f t="shared" si="0"/>
        <v>13</v>
      </c>
      <c r="U23" s="51"/>
      <c r="V23" s="46"/>
      <c r="W23" s="344"/>
      <c r="X23" s="46"/>
      <c r="Y23" s="46"/>
      <c r="Z23" s="46"/>
      <c r="AA23" s="344"/>
      <c r="AB23" s="51"/>
      <c r="AC23" s="46"/>
      <c r="AD23" s="344"/>
      <c r="AE23" s="729"/>
      <c r="AF23" s="50"/>
      <c r="AG23" s="46"/>
      <c r="AH23" t="str">
        <f ca="1" t="shared" si="5"/>
        <v/>
      </c>
      <c r="AI23" s="46"/>
      <c r="AJ23" s="339"/>
      <c r="AK23" s="339"/>
      <c r="AL23" s="52"/>
      <c r="AM23" s="273">
        <f t="shared" si="1"/>
        <v>13</v>
      </c>
      <c r="AN23" s="51"/>
      <c r="AO23" s="43" t="str">
        <f t="shared" si="13"/>
        <v/>
      </c>
      <c r="AP23" s="51"/>
      <c r="AQ23" s="69" t="str">
        <f t="shared" si="14"/>
        <v/>
      </c>
      <c r="AR23" s="44" t="str">
        <f ca="1" t="shared" si="6"/>
        <v/>
      </c>
      <c r="AS23" s="55" t="str">
        <f t="shared" si="14"/>
        <v/>
      </c>
      <c r="AT23" s="51"/>
      <c r="AU23" s="69" t="str">
        <f t="shared" si="15"/>
        <v/>
      </c>
      <c r="AV23" s="44" t="str">
        <f ca="1" t="shared" si="7"/>
        <v/>
      </c>
      <c r="AW23" s="43" t="str">
        <f t="shared" si="16"/>
        <v/>
      </c>
      <c r="AX23" s="51"/>
      <c r="AY23" s="70" t="str">
        <f t="shared" si="17"/>
        <v/>
      </c>
      <c r="AZ23" s="45" t="str">
        <f ca="1" t="shared" si="8"/>
        <v/>
      </c>
      <c r="BA23" s="43" t="str">
        <f t="shared" si="18"/>
        <v/>
      </c>
      <c r="BB23" s="51"/>
      <c r="BC23" s="52"/>
      <c r="BD23" s="273">
        <f t="shared" si="9"/>
        <v>13</v>
      </c>
      <c r="BE23" s="51"/>
      <c r="BF23" s="52"/>
      <c r="BG23" s="339"/>
      <c r="BH23" s="46"/>
      <c r="BI23" s="46"/>
      <c r="BJ23" s="46"/>
      <c r="BK23" s="46"/>
      <c r="BL23" s="46"/>
      <c r="BM23" s="46"/>
      <c r="BN23" s="46"/>
      <c r="BO23" s="46"/>
      <c r="BP23" s="52"/>
      <c r="BQ23" s="46"/>
      <c r="BR23" s="52"/>
      <c r="BS23" s="272">
        <f t="shared" si="10"/>
        <v>13</v>
      </c>
      <c r="BT23" s="47"/>
      <c r="BU23" s="823" t="str">
        <f ca="1" t="shared" si="11"/>
        <v/>
      </c>
      <c r="BV23" s="50"/>
      <c r="BW23" s="823" t="str">
        <f ca="1" t="shared" si="12"/>
        <v/>
      </c>
      <c r="BX23" s="50"/>
      <c r="BY23" s="32"/>
      <c r="BZ23" s="46"/>
      <c r="CA23" s="37"/>
      <c r="CB23" s="37"/>
      <c r="CC23" s="32"/>
      <c r="CD23" s="46"/>
      <c r="CE23" s="32"/>
      <c r="CF23" s="47"/>
      <c r="CG23" s="764"/>
      <c r="CH23" s="767"/>
    </row>
    <row r="24" spans="1:86" ht="15" customHeight="1">
      <c r="A24" s="243">
        <v>14</v>
      </c>
      <c r="B24" s="242" t="str">
        <f t="shared" si="2"/>
        <v>Sat</v>
      </c>
      <c r="C24" s="46"/>
      <c r="D24" s="47"/>
      <c r="E24" s="47"/>
      <c r="F24" s="48"/>
      <c r="G24" s="49"/>
      <c r="H24" s="50"/>
      <c r="I24" s="46"/>
      <c r="J24" s="47"/>
      <c r="K24" s="51"/>
      <c r="L24" s="339"/>
      <c r="M24" s="46"/>
      <c r="N24" s="42" t="str">
        <f ca="1" t="shared" si="3"/>
        <v/>
      </c>
      <c r="O24" s="46"/>
      <c r="P24" s="42" t="str">
        <f ca="1" t="shared" si="4"/>
        <v/>
      </c>
      <c r="Q24" s="46"/>
      <c r="R24" s="46"/>
      <c r="S24" s="52"/>
      <c r="T24" s="249">
        <f t="shared" si="0"/>
        <v>14</v>
      </c>
      <c r="U24" s="51"/>
      <c r="V24" s="46"/>
      <c r="W24" s="344"/>
      <c r="X24" s="46"/>
      <c r="Y24" s="46"/>
      <c r="Z24" s="46"/>
      <c r="AA24" s="344"/>
      <c r="AB24" s="51"/>
      <c r="AC24" s="46"/>
      <c r="AD24" s="344"/>
      <c r="AE24" s="729"/>
      <c r="AF24" s="50"/>
      <c r="AG24" s="46"/>
      <c r="AH24" t="str">
        <f ca="1" t="shared" si="5"/>
        <v/>
      </c>
      <c r="AI24" s="46"/>
      <c r="AJ24" s="339"/>
      <c r="AK24" s="339"/>
      <c r="AL24" s="52"/>
      <c r="AM24" s="273">
        <f t="shared" si="1"/>
        <v>14</v>
      </c>
      <c r="AN24" s="51"/>
      <c r="AO24" s="43" t="str">
        <f t="shared" si="13"/>
        <v xml:space="preserve"> </v>
      </c>
      <c r="AP24" s="51"/>
      <c r="AQ24" s="69" t="str">
        <f t="shared" si="14"/>
        <v xml:space="preserve"> </v>
      </c>
      <c r="AR24" s="44" t="str">
        <f ca="1" t="shared" si="6"/>
        <v/>
      </c>
      <c r="AS24" s="55" t="str">
        <f ca="1" t="shared" si="14"/>
        <v xml:space="preserve"> </v>
      </c>
      <c r="AT24" s="51"/>
      <c r="AU24" s="69" t="str">
        <f t="shared" si="15"/>
        <v xml:space="preserve"> </v>
      </c>
      <c r="AV24" s="44" t="str">
        <f ca="1" t="shared" si="7"/>
        <v/>
      </c>
      <c r="AW24" s="43" t="str">
        <f ca="1" t="shared" si="16"/>
        <v xml:space="preserve"> </v>
      </c>
      <c r="AX24" s="51"/>
      <c r="AY24" s="70" t="str">
        <f t="shared" si="17"/>
        <v xml:space="preserve"> </v>
      </c>
      <c r="AZ24" s="45" t="str">
        <f ca="1" t="shared" si="8"/>
        <v/>
      </c>
      <c r="BA24" s="43" t="str">
        <f ca="1" t="shared" si="18"/>
        <v xml:space="preserve"> </v>
      </c>
      <c r="BB24" s="51"/>
      <c r="BC24" s="52"/>
      <c r="BD24" s="273">
        <f t="shared" si="9"/>
        <v>14</v>
      </c>
      <c r="BE24" s="51"/>
      <c r="BF24" s="52"/>
      <c r="BG24" s="339"/>
      <c r="BH24" s="46"/>
      <c r="BI24" s="46"/>
      <c r="BJ24" s="46"/>
      <c r="BK24" s="46"/>
      <c r="BL24" s="46"/>
      <c r="BM24" s="46"/>
      <c r="BN24" s="46"/>
      <c r="BO24" s="46"/>
      <c r="BP24" s="52"/>
      <c r="BQ24" s="46"/>
      <c r="BR24" s="52"/>
      <c r="BS24" s="272">
        <f t="shared" si="10"/>
        <v>14</v>
      </c>
      <c r="BT24" s="47"/>
      <c r="BU24" s="820" t="str">
        <f ca="1" t="shared" si="11"/>
        <v/>
      </c>
      <c r="BV24" s="50"/>
      <c r="BW24" s="823" t="str">
        <f ca="1" t="shared" si="12"/>
        <v/>
      </c>
      <c r="BX24" s="50"/>
      <c r="BY24" s="32"/>
      <c r="BZ24" s="46"/>
      <c r="CA24" s="37"/>
      <c r="CB24" s="37"/>
      <c r="CC24" s="32"/>
      <c r="CD24" s="46"/>
      <c r="CE24" s="32"/>
      <c r="CF24" s="47"/>
      <c r="CG24" s="764"/>
      <c r="CH24" s="302"/>
    </row>
    <row r="25" spans="1:86" ht="15" customHeight="1" thickBot="1">
      <c r="A25" s="244">
        <v>15</v>
      </c>
      <c r="B25" s="245" t="str">
        <f t="shared" si="2"/>
        <v>Sun</v>
      </c>
      <c r="C25" s="56"/>
      <c r="D25" s="57"/>
      <c r="E25" s="57"/>
      <c r="F25" s="58"/>
      <c r="G25" s="59"/>
      <c r="H25" s="60"/>
      <c r="I25" s="56"/>
      <c r="J25" s="57"/>
      <c r="K25" s="61"/>
      <c r="L25" s="340"/>
      <c r="M25" s="56"/>
      <c r="N25" s="65" t="str">
        <f ca="1" t="shared" si="3"/>
        <v/>
      </c>
      <c r="O25" s="56"/>
      <c r="P25" s="65" t="str">
        <f ca="1" t="shared" si="4"/>
        <v/>
      </c>
      <c r="Q25" s="56"/>
      <c r="R25" s="56"/>
      <c r="S25" s="62"/>
      <c r="T25" s="251">
        <f t="shared" si="0"/>
        <v>15</v>
      </c>
      <c r="U25" s="61"/>
      <c r="V25" s="56"/>
      <c r="W25" s="345"/>
      <c r="X25" s="56"/>
      <c r="Y25" s="56"/>
      <c r="Z25" s="56"/>
      <c r="AA25" s="345"/>
      <c r="AB25" s="61"/>
      <c r="AC25" s="56"/>
      <c r="AD25" s="345"/>
      <c r="AE25" s="732"/>
      <c r="AF25" s="60"/>
      <c r="AG25" s="56"/>
      <c r="AH25" t="str">
        <f ca="1" t="shared" si="5"/>
        <v/>
      </c>
      <c r="AI25" s="56"/>
      <c r="AJ25" s="340"/>
      <c r="AK25" s="340"/>
      <c r="AL25" s="62"/>
      <c r="AM25" s="274">
        <f t="shared" si="1"/>
        <v>15</v>
      </c>
      <c r="AN25" s="61"/>
      <c r="AO25" s="66" t="str">
        <f t="shared" si="13"/>
        <v/>
      </c>
      <c r="AP25" s="61"/>
      <c r="AQ25" s="65" t="str">
        <f t="shared" si="14"/>
        <v/>
      </c>
      <c r="AR25" s="86" t="str">
        <f ca="1" t="shared" si="6"/>
        <v/>
      </c>
      <c r="AS25" s="66" t="str">
        <f t="shared" si="14"/>
        <v/>
      </c>
      <c r="AT25" s="61"/>
      <c r="AU25" s="65" t="str">
        <f t="shared" si="15"/>
        <v/>
      </c>
      <c r="AV25" s="86" t="str">
        <f ca="1" t="shared" si="7"/>
        <v/>
      </c>
      <c r="AW25" s="66" t="str">
        <f t="shared" si="16"/>
        <v/>
      </c>
      <c r="AX25" s="61"/>
      <c r="AY25" s="71" t="str">
        <f t="shared" si="17"/>
        <v/>
      </c>
      <c r="AZ25" s="67" t="str">
        <f ca="1" t="shared" si="8"/>
        <v/>
      </c>
      <c r="BA25" s="66" t="str">
        <f t="shared" si="18"/>
        <v/>
      </c>
      <c r="BB25" s="61"/>
      <c r="BC25" s="62"/>
      <c r="BD25" s="274">
        <f t="shared" si="9"/>
        <v>15</v>
      </c>
      <c r="BE25" s="61"/>
      <c r="BF25" s="62"/>
      <c r="BG25" s="340"/>
      <c r="BH25" s="56"/>
      <c r="BI25" s="56"/>
      <c r="BJ25" s="56"/>
      <c r="BK25" s="56"/>
      <c r="BL25" s="56"/>
      <c r="BM25" s="56"/>
      <c r="BN25" s="56"/>
      <c r="BO25" s="56"/>
      <c r="BP25" s="62"/>
      <c r="BQ25" s="56"/>
      <c r="BR25" s="62"/>
      <c r="BS25" s="759">
        <f t="shared" si="10"/>
        <v>15</v>
      </c>
      <c r="BT25" s="57"/>
      <c r="BU25" s="822" t="str">
        <f ca="1" t="shared" si="11"/>
        <v/>
      </c>
      <c r="BV25" s="60"/>
      <c r="BW25" s="824" t="str">
        <f ca="1" t="shared" si="12"/>
        <v/>
      </c>
      <c r="BX25" s="60"/>
      <c r="BY25" s="765"/>
      <c r="BZ25" s="56"/>
      <c r="CA25" s="60"/>
      <c r="CB25" s="60"/>
      <c r="CC25" s="765"/>
      <c r="CD25" s="56"/>
      <c r="CE25" s="765"/>
      <c r="CF25" s="57"/>
      <c r="CG25" s="760"/>
      <c r="CH25" s="768"/>
    </row>
    <row r="26" spans="1:86" ht="15" customHeight="1">
      <c r="A26" s="241">
        <v>16</v>
      </c>
      <c r="B26" s="246" t="str">
        <f t="shared" si="2"/>
        <v>Mon</v>
      </c>
      <c r="C26" s="38"/>
      <c r="D26" s="34"/>
      <c r="E26" s="34"/>
      <c r="F26" s="35"/>
      <c r="G26" s="36"/>
      <c r="H26" s="37"/>
      <c r="I26" s="38"/>
      <c r="J26" s="34"/>
      <c r="K26" s="39"/>
      <c r="L26" s="338"/>
      <c r="M26" s="38"/>
      <c r="N26" s="42" t="str">
        <f ca="1" t="shared" si="3"/>
        <v/>
      </c>
      <c r="O26" s="38"/>
      <c r="P26" s="42" t="str">
        <f ca="1" t="shared" si="4"/>
        <v/>
      </c>
      <c r="Q26" s="38"/>
      <c r="R26" s="38"/>
      <c r="S26" s="40"/>
      <c r="T26" s="247">
        <f t="shared" si="0"/>
        <v>16</v>
      </c>
      <c r="U26" s="39"/>
      <c r="V26" s="38"/>
      <c r="W26" s="343"/>
      <c r="X26" s="38"/>
      <c r="Y26" s="38"/>
      <c r="Z26" s="38"/>
      <c r="AA26" s="343"/>
      <c r="AB26" s="39"/>
      <c r="AC26" s="38"/>
      <c r="AD26" s="343"/>
      <c r="AE26" s="729"/>
      <c r="AF26" s="37"/>
      <c r="AG26" s="38"/>
      <c r="AH26" t="str">
        <f ca="1" t="shared" si="5"/>
        <v/>
      </c>
      <c r="AI26" s="38"/>
      <c r="AJ26" s="338"/>
      <c r="AK26" s="338"/>
      <c r="AL26" s="40"/>
      <c r="AM26" s="272">
        <f t="shared" si="1"/>
        <v>16</v>
      </c>
      <c r="AN26" s="39"/>
      <c r="AO26" s="55" t="str">
        <f t="shared" si="13"/>
        <v/>
      </c>
      <c r="AP26" s="39"/>
      <c r="AQ26" s="42" t="str">
        <f t="shared" si="14"/>
        <v/>
      </c>
      <c r="AR26" s="44" t="str">
        <f ca="1" t="shared" si="6"/>
        <v/>
      </c>
      <c r="AS26" s="55" t="str">
        <f t="shared" si="14"/>
        <v/>
      </c>
      <c r="AT26" s="39"/>
      <c r="AU26" s="42" t="str">
        <f t="shared" si="15"/>
        <v/>
      </c>
      <c r="AV26" s="44" t="str">
        <f ca="1" t="shared" si="7"/>
        <v/>
      </c>
      <c r="AW26" s="55" t="str">
        <f t="shared" si="16"/>
        <v/>
      </c>
      <c r="AX26" s="39"/>
      <c r="AY26" s="68" t="str">
        <f t="shared" si="17"/>
        <v/>
      </c>
      <c r="AZ26" s="45" t="str">
        <f ca="1" t="shared" si="8"/>
        <v/>
      </c>
      <c r="BA26" s="55" t="str">
        <f t="shared" si="18"/>
        <v/>
      </c>
      <c r="BB26" s="39"/>
      <c r="BC26" s="40"/>
      <c r="BD26" s="272">
        <f t="shared" si="9"/>
        <v>16</v>
      </c>
      <c r="BE26" s="39"/>
      <c r="BF26" s="40"/>
      <c r="BG26" s="338"/>
      <c r="BH26" s="38"/>
      <c r="BI26" s="38"/>
      <c r="BJ26" s="38"/>
      <c r="BK26" s="38"/>
      <c r="BL26" s="38"/>
      <c r="BM26" s="38"/>
      <c r="BN26" s="38"/>
      <c r="BO26" s="38"/>
      <c r="BP26" s="40"/>
      <c r="BQ26" s="38"/>
      <c r="BR26" s="40"/>
      <c r="BS26" s="762">
        <f t="shared" si="10"/>
        <v>16</v>
      </c>
      <c r="BT26" s="34"/>
      <c r="BU26" s="820" t="str">
        <f ca="1" t="shared" si="11"/>
        <v/>
      </c>
      <c r="BV26" s="37"/>
      <c r="BW26" s="789" t="str">
        <f ca="1" t="shared" si="12"/>
        <v/>
      </c>
      <c r="BX26" s="37"/>
      <c r="BY26" s="32"/>
      <c r="BZ26" s="38"/>
      <c r="CA26" s="37"/>
      <c r="CB26" s="37"/>
      <c r="CC26" s="32"/>
      <c r="CD26" s="38"/>
      <c r="CE26" s="32"/>
      <c r="CF26" s="34"/>
      <c r="CG26" s="764"/>
      <c r="CH26" s="302"/>
    </row>
    <row r="27" spans="1:86" ht="15" customHeight="1">
      <c r="A27" s="243">
        <v>17</v>
      </c>
      <c r="B27" s="242" t="str">
        <f t="shared" si="2"/>
        <v>Tue</v>
      </c>
      <c r="C27" s="46"/>
      <c r="D27" s="47"/>
      <c r="E27" s="47"/>
      <c r="F27" s="48"/>
      <c r="G27" s="49"/>
      <c r="H27" s="50"/>
      <c r="I27" s="46"/>
      <c r="J27" s="47"/>
      <c r="K27" s="51"/>
      <c r="L27" s="339"/>
      <c r="M27" s="46"/>
      <c r="N27" s="42" t="str">
        <f ca="1" t="shared" si="3"/>
        <v/>
      </c>
      <c r="O27" s="46"/>
      <c r="P27" s="42" t="str">
        <f ca="1" t="shared" si="4"/>
        <v/>
      </c>
      <c r="Q27" s="46"/>
      <c r="R27" s="46"/>
      <c r="S27" s="52"/>
      <c r="T27" s="249">
        <f t="shared" si="0"/>
        <v>17</v>
      </c>
      <c r="U27" s="51"/>
      <c r="V27" s="46"/>
      <c r="W27" s="344"/>
      <c r="X27" s="46"/>
      <c r="Y27" s="46"/>
      <c r="Z27" s="46"/>
      <c r="AA27" s="344"/>
      <c r="AB27" s="51"/>
      <c r="AC27" s="46"/>
      <c r="AD27" s="344"/>
      <c r="AE27" s="729"/>
      <c r="AF27" s="50"/>
      <c r="AG27" s="46"/>
      <c r="AH27" t="str">
        <f ca="1" t="shared" si="5"/>
        <v/>
      </c>
      <c r="AI27" s="46"/>
      <c r="AJ27" s="339"/>
      <c r="AK27" s="339"/>
      <c r="AL27" s="52"/>
      <c r="AM27" s="273">
        <f t="shared" si="1"/>
        <v>17</v>
      </c>
      <c r="AN27" s="51"/>
      <c r="AO27" s="43" t="str">
        <f t="shared" si="13"/>
        <v/>
      </c>
      <c r="AP27" s="51"/>
      <c r="AQ27" s="69" t="str">
        <f t="shared" si="14"/>
        <v/>
      </c>
      <c r="AR27" s="44" t="str">
        <f ca="1" t="shared" si="6"/>
        <v/>
      </c>
      <c r="AS27" s="55" t="str">
        <f t="shared" si="14"/>
        <v/>
      </c>
      <c r="AT27" s="51"/>
      <c r="AU27" s="69" t="str">
        <f t="shared" si="15"/>
        <v/>
      </c>
      <c r="AV27" s="44" t="str">
        <f ca="1" t="shared" si="7"/>
        <v/>
      </c>
      <c r="AW27" s="43" t="str">
        <f t="shared" si="16"/>
        <v/>
      </c>
      <c r="AX27" s="51"/>
      <c r="AY27" s="70" t="str">
        <f t="shared" si="17"/>
        <v/>
      </c>
      <c r="AZ27" s="45" t="str">
        <f ca="1" t="shared" si="8"/>
        <v/>
      </c>
      <c r="BA27" s="43" t="str">
        <f t="shared" si="18"/>
        <v/>
      </c>
      <c r="BB27" s="51"/>
      <c r="BC27" s="52"/>
      <c r="BD27" s="273">
        <f t="shared" si="9"/>
        <v>17</v>
      </c>
      <c r="BE27" s="51"/>
      <c r="BF27" s="52"/>
      <c r="BG27" s="339"/>
      <c r="BH27" s="46"/>
      <c r="BI27" s="46"/>
      <c r="BJ27" s="46"/>
      <c r="BK27" s="46"/>
      <c r="BL27" s="46"/>
      <c r="BM27" s="46"/>
      <c r="BN27" s="46"/>
      <c r="BO27" s="46"/>
      <c r="BP27" s="52"/>
      <c r="BQ27" s="46"/>
      <c r="BR27" s="52"/>
      <c r="BS27" s="272">
        <f t="shared" si="10"/>
        <v>17</v>
      </c>
      <c r="BT27" s="47"/>
      <c r="BU27" s="820" t="str">
        <f ca="1" t="shared" si="11"/>
        <v/>
      </c>
      <c r="BV27" s="50"/>
      <c r="BW27" s="823" t="str">
        <f ca="1" t="shared" si="12"/>
        <v/>
      </c>
      <c r="BX27" s="50"/>
      <c r="BY27" s="32"/>
      <c r="BZ27" s="46"/>
      <c r="CA27" s="37"/>
      <c r="CB27" s="37"/>
      <c r="CC27" s="32"/>
      <c r="CD27" s="46"/>
      <c r="CE27" s="32"/>
      <c r="CF27" s="47"/>
      <c r="CG27" s="764"/>
      <c r="CH27" s="302"/>
    </row>
    <row r="28" spans="1:86" ht="15" customHeight="1">
      <c r="A28" s="243">
        <v>18</v>
      </c>
      <c r="B28" s="242" t="str">
        <f t="shared" si="2"/>
        <v>Wed</v>
      </c>
      <c r="C28" s="46"/>
      <c r="D28" s="47"/>
      <c r="E28" s="47"/>
      <c r="F28" s="48"/>
      <c r="G28" s="49"/>
      <c r="H28" s="50"/>
      <c r="I28" s="46"/>
      <c r="J28" s="47"/>
      <c r="K28" s="51"/>
      <c r="L28" s="339"/>
      <c r="M28" s="46"/>
      <c r="N28" s="42" t="str">
        <f ca="1" t="shared" si="3"/>
        <v/>
      </c>
      <c r="O28" s="46"/>
      <c r="P28" s="42" t="str">
        <f ca="1" t="shared" si="4"/>
        <v/>
      </c>
      <c r="Q28" s="46"/>
      <c r="R28" s="46"/>
      <c r="S28" s="52"/>
      <c r="T28" s="249">
        <f t="shared" si="0"/>
        <v>18</v>
      </c>
      <c r="U28" s="51"/>
      <c r="V28" s="46"/>
      <c r="W28" s="344"/>
      <c r="X28" s="46"/>
      <c r="Y28" s="46"/>
      <c r="Z28" s="46"/>
      <c r="AA28" s="344"/>
      <c r="AB28" s="51"/>
      <c r="AC28" s="46"/>
      <c r="AD28" s="344"/>
      <c r="AE28" s="729"/>
      <c r="AF28" s="50"/>
      <c r="AG28" s="46"/>
      <c r="AH28" t="str">
        <f ca="1" t="shared" si="5"/>
        <v/>
      </c>
      <c r="AI28" s="46"/>
      <c r="AJ28" s="339"/>
      <c r="AK28" s="339"/>
      <c r="AL28" s="52"/>
      <c r="AM28" s="273">
        <f t="shared" si="1"/>
        <v>18</v>
      </c>
      <c r="AN28" s="51"/>
      <c r="AO28" s="43" t="str">
        <f t="shared" si="13"/>
        <v/>
      </c>
      <c r="AP28" s="51"/>
      <c r="AQ28" s="69" t="str">
        <f t="shared" si="14"/>
        <v/>
      </c>
      <c r="AR28" s="44" t="str">
        <f ca="1" t="shared" si="6"/>
        <v/>
      </c>
      <c r="AS28" s="55" t="str">
        <f t="shared" si="14"/>
        <v/>
      </c>
      <c r="AT28" s="51"/>
      <c r="AU28" s="69" t="str">
        <f t="shared" si="15"/>
        <v/>
      </c>
      <c r="AV28" s="44" t="str">
        <f ca="1" t="shared" si="7"/>
        <v/>
      </c>
      <c r="AW28" s="43" t="str">
        <f t="shared" si="16"/>
        <v/>
      </c>
      <c r="AX28" s="51"/>
      <c r="AY28" s="70" t="str">
        <f t="shared" si="17"/>
        <v/>
      </c>
      <c r="AZ28" s="45" t="str">
        <f ca="1" t="shared" si="8"/>
        <v/>
      </c>
      <c r="BA28" s="43" t="str">
        <f t="shared" si="18"/>
        <v/>
      </c>
      <c r="BB28" s="51"/>
      <c r="BC28" s="52"/>
      <c r="BD28" s="273">
        <f t="shared" si="9"/>
        <v>18</v>
      </c>
      <c r="BE28" s="51"/>
      <c r="BF28" s="52"/>
      <c r="BG28" s="339"/>
      <c r="BH28" s="46"/>
      <c r="BI28" s="46"/>
      <c r="BJ28" s="46"/>
      <c r="BK28" s="46"/>
      <c r="BL28" s="46"/>
      <c r="BM28" s="46"/>
      <c r="BN28" s="46"/>
      <c r="BO28" s="46"/>
      <c r="BP28" s="52"/>
      <c r="BQ28" s="46"/>
      <c r="BR28" s="52"/>
      <c r="BS28" s="272">
        <f t="shared" si="10"/>
        <v>18</v>
      </c>
      <c r="BT28" s="47"/>
      <c r="BU28" s="820" t="str">
        <f ca="1" t="shared" si="11"/>
        <v/>
      </c>
      <c r="BV28" s="50"/>
      <c r="BW28" s="823" t="str">
        <f ca="1" t="shared" si="12"/>
        <v/>
      </c>
      <c r="BX28" s="50"/>
      <c r="BY28" s="32"/>
      <c r="BZ28" s="46"/>
      <c r="CA28" s="37"/>
      <c r="CB28" s="37"/>
      <c r="CC28" s="32"/>
      <c r="CD28" s="46"/>
      <c r="CE28" s="32"/>
      <c r="CF28" s="47"/>
      <c r="CG28" s="764"/>
      <c r="CH28" s="302"/>
    </row>
    <row r="29" spans="1:86" ht="15" customHeight="1">
      <c r="A29" s="243">
        <v>19</v>
      </c>
      <c r="B29" s="242" t="str">
        <f t="shared" si="2"/>
        <v>Thu</v>
      </c>
      <c r="C29" s="46"/>
      <c r="D29" s="47"/>
      <c r="E29" s="47"/>
      <c r="F29" s="48"/>
      <c r="G29" s="49"/>
      <c r="H29" s="50"/>
      <c r="I29" s="46"/>
      <c r="J29" s="47"/>
      <c r="K29" s="51"/>
      <c r="L29" s="339"/>
      <c r="M29" s="46"/>
      <c r="N29" s="42" t="str">
        <f ca="1" t="shared" si="3"/>
        <v/>
      </c>
      <c r="O29" s="46"/>
      <c r="P29" s="42" t="str">
        <f ca="1" t="shared" si="4"/>
        <v/>
      </c>
      <c r="Q29" s="46"/>
      <c r="R29" s="46"/>
      <c r="S29" s="52"/>
      <c r="T29" s="249">
        <f t="shared" si="0"/>
        <v>19</v>
      </c>
      <c r="U29" s="51"/>
      <c r="V29" s="46"/>
      <c r="W29" s="344"/>
      <c r="X29" s="46"/>
      <c r="Y29" s="46"/>
      <c r="Z29" s="46"/>
      <c r="AA29" s="344"/>
      <c r="AB29" s="51"/>
      <c r="AC29" s="46"/>
      <c r="AD29" s="344"/>
      <c r="AE29" s="729"/>
      <c r="AF29" s="50"/>
      <c r="AG29" s="46"/>
      <c r="AH29" t="str">
        <f ca="1" t="shared" si="5"/>
        <v/>
      </c>
      <c r="AI29" s="46"/>
      <c r="AJ29" s="339"/>
      <c r="AK29" s="339"/>
      <c r="AL29" s="52"/>
      <c r="AM29" s="273">
        <f t="shared" si="1"/>
        <v>19</v>
      </c>
      <c r="AN29" s="51"/>
      <c r="AO29" s="43" t="str">
        <f t="shared" si="13"/>
        <v/>
      </c>
      <c r="AP29" s="51"/>
      <c r="AQ29" s="69" t="str">
        <f t="shared" si="14"/>
        <v/>
      </c>
      <c r="AR29" s="44" t="str">
        <f ca="1" t="shared" si="6"/>
        <v/>
      </c>
      <c r="AS29" s="55" t="str">
        <f t="shared" si="14"/>
        <v/>
      </c>
      <c r="AT29" s="51"/>
      <c r="AU29" s="69" t="str">
        <f t="shared" si="15"/>
        <v/>
      </c>
      <c r="AV29" s="44" t="str">
        <f ca="1" t="shared" si="7"/>
        <v/>
      </c>
      <c r="AW29" s="43" t="str">
        <f t="shared" si="16"/>
        <v/>
      </c>
      <c r="AX29" s="51"/>
      <c r="AY29" s="70" t="str">
        <f t="shared" si="17"/>
        <v/>
      </c>
      <c r="AZ29" s="45" t="str">
        <f ca="1" t="shared" si="8"/>
        <v/>
      </c>
      <c r="BA29" s="43" t="str">
        <f t="shared" si="18"/>
        <v/>
      </c>
      <c r="BB29" s="51"/>
      <c r="BC29" s="52"/>
      <c r="BD29" s="273">
        <f t="shared" si="9"/>
        <v>19</v>
      </c>
      <c r="BE29" s="51"/>
      <c r="BF29" s="52"/>
      <c r="BG29" s="339"/>
      <c r="BH29" s="46"/>
      <c r="BI29" s="46"/>
      <c r="BJ29" s="46"/>
      <c r="BK29" s="46"/>
      <c r="BL29" s="46"/>
      <c r="BM29" s="46"/>
      <c r="BN29" s="46"/>
      <c r="BO29" s="46"/>
      <c r="BP29" s="52"/>
      <c r="BQ29" s="46"/>
      <c r="BR29" s="52"/>
      <c r="BS29" s="272">
        <f t="shared" si="10"/>
        <v>19</v>
      </c>
      <c r="BT29" s="47"/>
      <c r="BU29" s="820" t="str">
        <f ca="1" t="shared" si="11"/>
        <v/>
      </c>
      <c r="BV29" s="50"/>
      <c r="BW29" s="823" t="str">
        <f ca="1" t="shared" si="12"/>
        <v/>
      </c>
      <c r="BX29" s="50"/>
      <c r="BY29" s="32"/>
      <c r="BZ29" s="46"/>
      <c r="CA29" s="37"/>
      <c r="CB29" s="37"/>
      <c r="CC29" s="32"/>
      <c r="CD29" s="46"/>
      <c r="CE29" s="32"/>
      <c r="CF29" s="47"/>
      <c r="CG29" s="764"/>
      <c r="CH29" s="302"/>
    </row>
    <row r="30" spans="1:86" ht="15" customHeight="1" thickBot="1">
      <c r="A30" s="244">
        <v>20</v>
      </c>
      <c r="B30" s="245" t="str">
        <f t="shared" si="2"/>
        <v>Fri</v>
      </c>
      <c r="C30" s="56"/>
      <c r="D30" s="57"/>
      <c r="E30" s="57"/>
      <c r="F30" s="58"/>
      <c r="G30" s="59"/>
      <c r="H30" s="60"/>
      <c r="I30" s="56"/>
      <c r="J30" s="57"/>
      <c r="K30" s="61"/>
      <c r="L30" s="340"/>
      <c r="M30" s="56"/>
      <c r="N30" s="65" t="str">
        <f ca="1" t="shared" si="3"/>
        <v/>
      </c>
      <c r="O30" s="56"/>
      <c r="P30" s="65" t="str">
        <f ca="1" t="shared" si="4"/>
        <v/>
      </c>
      <c r="Q30" s="56"/>
      <c r="R30" s="56"/>
      <c r="S30" s="62"/>
      <c r="T30" s="251">
        <f t="shared" si="0"/>
        <v>20</v>
      </c>
      <c r="U30" s="61"/>
      <c r="V30" s="56"/>
      <c r="W30" s="345"/>
      <c r="X30" s="56"/>
      <c r="Y30" s="56"/>
      <c r="Z30" s="56"/>
      <c r="AA30" s="345"/>
      <c r="AB30" s="61"/>
      <c r="AC30" s="56"/>
      <c r="AD30" s="345"/>
      <c r="AE30" s="732"/>
      <c r="AF30" s="60"/>
      <c r="AG30" s="56"/>
      <c r="AH30" t="str">
        <f ca="1" t="shared" si="5"/>
        <v/>
      </c>
      <c r="AI30" s="56"/>
      <c r="AJ30" s="340"/>
      <c r="AK30" s="340"/>
      <c r="AL30" s="62"/>
      <c r="AM30" s="274">
        <f t="shared" si="1"/>
        <v>20</v>
      </c>
      <c r="AN30" s="61"/>
      <c r="AO30" s="66" t="str">
        <f t="shared" si="13"/>
        <v/>
      </c>
      <c r="AP30" s="61"/>
      <c r="AQ30" s="65" t="str">
        <f t="shared" si="14"/>
        <v/>
      </c>
      <c r="AR30" s="86" t="str">
        <f ca="1" t="shared" si="6"/>
        <v/>
      </c>
      <c r="AS30" s="66" t="str">
        <f t="shared" si="14"/>
        <v/>
      </c>
      <c r="AT30" s="61"/>
      <c r="AU30" s="65" t="str">
        <f t="shared" si="15"/>
        <v/>
      </c>
      <c r="AV30" s="86" t="str">
        <f ca="1" t="shared" si="7"/>
        <v/>
      </c>
      <c r="AW30" s="66" t="str">
        <f t="shared" si="16"/>
        <v/>
      </c>
      <c r="AX30" s="61"/>
      <c r="AY30" s="71" t="str">
        <f t="shared" si="17"/>
        <v/>
      </c>
      <c r="AZ30" s="67" t="str">
        <f ca="1" t="shared" si="8"/>
        <v/>
      </c>
      <c r="BA30" s="66" t="str">
        <f t="shared" si="18"/>
        <v/>
      </c>
      <c r="BB30" s="61"/>
      <c r="BC30" s="62"/>
      <c r="BD30" s="274">
        <f t="shared" si="9"/>
        <v>20</v>
      </c>
      <c r="BE30" s="61"/>
      <c r="BF30" s="62"/>
      <c r="BG30" s="340"/>
      <c r="BH30" s="56"/>
      <c r="BI30" s="56"/>
      <c r="BJ30" s="56"/>
      <c r="BK30" s="56"/>
      <c r="BL30" s="56"/>
      <c r="BM30" s="56"/>
      <c r="BN30" s="56"/>
      <c r="BO30" s="56"/>
      <c r="BP30" s="62"/>
      <c r="BQ30" s="56"/>
      <c r="BR30" s="62"/>
      <c r="BS30" s="759">
        <f t="shared" si="10"/>
        <v>20</v>
      </c>
      <c r="BT30" s="57"/>
      <c r="BU30" s="822" t="str">
        <f ca="1" t="shared" si="11"/>
        <v/>
      </c>
      <c r="BV30" s="60"/>
      <c r="BW30" s="824" t="str">
        <f ca="1" t="shared" si="12"/>
        <v/>
      </c>
      <c r="BX30" s="60"/>
      <c r="BY30" s="765"/>
      <c r="BZ30" s="56"/>
      <c r="CA30" s="60"/>
      <c r="CB30" s="60"/>
      <c r="CC30" s="765"/>
      <c r="CD30" s="56"/>
      <c r="CE30" s="765"/>
      <c r="CF30" s="57"/>
      <c r="CG30" s="760"/>
      <c r="CH30" s="768"/>
    </row>
    <row r="31" spans="1:86" ht="15" customHeight="1">
      <c r="A31" s="241">
        <v>21</v>
      </c>
      <c r="B31" s="246" t="str">
        <f t="shared" si="2"/>
        <v>Sat</v>
      </c>
      <c r="C31" s="38"/>
      <c r="D31" s="34"/>
      <c r="E31" s="34"/>
      <c r="F31" s="35"/>
      <c r="G31" s="36"/>
      <c r="H31" s="37"/>
      <c r="I31" s="38"/>
      <c r="J31" s="34"/>
      <c r="K31" s="39"/>
      <c r="L31" s="338"/>
      <c r="M31" s="38"/>
      <c r="N31" s="42" t="str">
        <f ca="1" t="shared" si="3"/>
        <v/>
      </c>
      <c r="O31" s="38"/>
      <c r="P31" s="42" t="str">
        <f ca="1" t="shared" si="4"/>
        <v/>
      </c>
      <c r="Q31" s="38"/>
      <c r="R31" s="38"/>
      <c r="S31" s="40"/>
      <c r="T31" s="247">
        <f t="shared" si="0"/>
        <v>21</v>
      </c>
      <c r="U31" s="39"/>
      <c r="V31" s="38"/>
      <c r="W31" s="343"/>
      <c r="X31" s="38"/>
      <c r="Y31" s="38"/>
      <c r="Z31" s="38"/>
      <c r="AA31" s="343"/>
      <c r="AB31" s="39"/>
      <c r="AC31" s="38"/>
      <c r="AD31" s="343"/>
      <c r="AE31" s="729"/>
      <c r="AF31" s="37"/>
      <c r="AG31" s="38"/>
      <c r="AH31" t="str">
        <f ca="1" t="shared" si="5"/>
        <v/>
      </c>
      <c r="AI31" s="38"/>
      <c r="AJ31" s="338"/>
      <c r="AK31" s="338"/>
      <c r="AL31" s="40"/>
      <c r="AM31" s="272">
        <f t="shared" si="1"/>
        <v>21</v>
      </c>
      <c r="AN31" s="39"/>
      <c r="AO31" s="55" t="str">
        <f t="shared" si="13"/>
        <v xml:space="preserve"> </v>
      </c>
      <c r="AP31" s="39"/>
      <c r="AQ31" s="42" t="str">
        <f t="shared" si="14"/>
        <v xml:space="preserve"> </v>
      </c>
      <c r="AR31" s="44" t="str">
        <f ca="1" t="shared" si="6"/>
        <v/>
      </c>
      <c r="AS31" s="55" t="str">
        <f ca="1" t="shared" si="14"/>
        <v xml:space="preserve"> </v>
      </c>
      <c r="AT31" s="39"/>
      <c r="AU31" s="42" t="str">
        <f t="shared" si="15"/>
        <v xml:space="preserve"> </v>
      </c>
      <c r="AV31" s="44" t="str">
        <f ca="1" t="shared" si="7"/>
        <v/>
      </c>
      <c r="AW31" s="55" t="str">
        <f ca="1" t="shared" si="16"/>
        <v xml:space="preserve"> </v>
      </c>
      <c r="AX31" s="39"/>
      <c r="AY31" s="68" t="str">
        <f t="shared" si="17"/>
        <v xml:space="preserve"> </v>
      </c>
      <c r="AZ31" s="45" t="str">
        <f ca="1" t="shared" si="8"/>
        <v/>
      </c>
      <c r="BA31" s="55" t="str">
        <f ca="1" t="shared" si="18"/>
        <v xml:space="preserve"> </v>
      </c>
      <c r="BB31" s="39"/>
      <c r="BC31" s="40"/>
      <c r="BD31" s="272">
        <f t="shared" si="9"/>
        <v>21</v>
      </c>
      <c r="BE31" s="39"/>
      <c r="BF31" s="40"/>
      <c r="BG31" s="338"/>
      <c r="BH31" s="38"/>
      <c r="BI31" s="38"/>
      <c r="BJ31" s="38"/>
      <c r="BK31" s="38"/>
      <c r="BL31" s="38"/>
      <c r="BM31" s="38"/>
      <c r="BN31" s="38"/>
      <c r="BO31" s="38"/>
      <c r="BP31" s="40"/>
      <c r="BQ31" s="38"/>
      <c r="BR31" s="40"/>
      <c r="BS31" s="762">
        <f t="shared" si="10"/>
        <v>21</v>
      </c>
      <c r="BT31" s="34"/>
      <c r="BU31" s="820" t="str">
        <f ca="1" t="shared" si="11"/>
        <v/>
      </c>
      <c r="BV31" s="37"/>
      <c r="BW31" s="789" t="str">
        <f ca="1" t="shared" si="12"/>
        <v/>
      </c>
      <c r="BX31" s="37"/>
      <c r="BY31" s="32"/>
      <c r="BZ31" s="38"/>
      <c r="CA31" s="37"/>
      <c r="CB31" s="37"/>
      <c r="CC31" s="32"/>
      <c r="CD31" s="38"/>
      <c r="CE31" s="32"/>
      <c r="CF31" s="34"/>
      <c r="CG31" s="764"/>
      <c r="CH31" s="302"/>
    </row>
    <row r="32" spans="1:86" ht="15" customHeight="1">
      <c r="A32" s="243">
        <v>22</v>
      </c>
      <c r="B32" s="242" t="str">
        <f t="shared" si="2"/>
        <v>Sun</v>
      </c>
      <c r="C32" s="46"/>
      <c r="D32" s="47"/>
      <c r="E32" s="47"/>
      <c r="F32" s="48"/>
      <c r="G32" s="49"/>
      <c r="H32" s="50"/>
      <c r="I32" s="46"/>
      <c r="J32" s="47"/>
      <c r="K32" s="51"/>
      <c r="L32" s="339"/>
      <c r="M32" s="46"/>
      <c r="N32" s="42" t="str">
        <f ca="1" t="shared" si="3"/>
        <v/>
      </c>
      <c r="O32" s="46"/>
      <c r="P32" s="42" t="str">
        <f ca="1" t="shared" si="4"/>
        <v/>
      </c>
      <c r="Q32" s="46"/>
      <c r="R32" s="46"/>
      <c r="S32" s="52"/>
      <c r="T32" s="249">
        <f t="shared" si="0"/>
        <v>22</v>
      </c>
      <c r="U32" s="51"/>
      <c r="V32" s="46"/>
      <c r="W32" s="344"/>
      <c r="X32" s="46"/>
      <c r="Y32" s="46"/>
      <c r="Z32" s="46"/>
      <c r="AA32" s="344"/>
      <c r="AB32" s="51"/>
      <c r="AC32" s="46"/>
      <c r="AD32" s="344"/>
      <c r="AE32" s="729"/>
      <c r="AF32" s="50"/>
      <c r="AG32" s="46"/>
      <c r="AH32" t="str">
        <f ca="1" t="shared" si="5"/>
        <v/>
      </c>
      <c r="AI32" s="46"/>
      <c r="AJ32" s="339"/>
      <c r="AK32" s="339"/>
      <c r="AL32" s="52"/>
      <c r="AM32" s="273">
        <f t="shared" si="1"/>
        <v>22</v>
      </c>
      <c r="AN32" s="51"/>
      <c r="AO32" s="43" t="str">
        <f t="shared" si="13"/>
        <v/>
      </c>
      <c r="AP32" s="51"/>
      <c r="AQ32" s="69" t="str">
        <f t="shared" si="14"/>
        <v/>
      </c>
      <c r="AR32" s="44" t="str">
        <f ca="1" t="shared" si="6"/>
        <v/>
      </c>
      <c r="AS32" s="55" t="str">
        <f t="shared" si="14"/>
        <v/>
      </c>
      <c r="AT32" s="51"/>
      <c r="AU32" s="69" t="str">
        <f t="shared" si="15"/>
        <v/>
      </c>
      <c r="AV32" s="44" t="str">
        <f ca="1" t="shared" si="7"/>
        <v/>
      </c>
      <c r="AW32" s="43" t="str">
        <f t="shared" si="16"/>
        <v/>
      </c>
      <c r="AX32" s="51"/>
      <c r="AY32" s="70" t="str">
        <f t="shared" si="17"/>
        <v/>
      </c>
      <c r="AZ32" s="45" t="str">
        <f ca="1" t="shared" si="8"/>
        <v/>
      </c>
      <c r="BA32" s="43" t="str">
        <f t="shared" si="18"/>
        <v/>
      </c>
      <c r="BB32" s="51"/>
      <c r="BC32" s="52"/>
      <c r="BD32" s="273">
        <f t="shared" si="9"/>
        <v>22</v>
      </c>
      <c r="BE32" s="51"/>
      <c r="BF32" s="52"/>
      <c r="BG32" s="339"/>
      <c r="BH32" s="46"/>
      <c r="BI32" s="46"/>
      <c r="BJ32" s="46"/>
      <c r="BK32" s="46"/>
      <c r="BL32" s="46"/>
      <c r="BM32" s="46"/>
      <c r="BN32" s="46"/>
      <c r="BO32" s="46"/>
      <c r="BP32" s="52"/>
      <c r="BQ32" s="46"/>
      <c r="BR32" s="52"/>
      <c r="BS32" s="272">
        <f t="shared" si="10"/>
        <v>22</v>
      </c>
      <c r="BT32" s="47"/>
      <c r="BU32" s="820" t="str">
        <f ca="1" t="shared" si="11"/>
        <v/>
      </c>
      <c r="BV32" s="50"/>
      <c r="BW32" s="823" t="str">
        <f ca="1" t="shared" si="12"/>
        <v/>
      </c>
      <c r="BX32" s="50"/>
      <c r="BY32" s="32"/>
      <c r="BZ32" s="46"/>
      <c r="CA32" s="37"/>
      <c r="CB32" s="37"/>
      <c r="CC32" s="32"/>
      <c r="CD32" s="46"/>
      <c r="CE32" s="32"/>
      <c r="CF32" s="47"/>
      <c r="CG32" s="764"/>
      <c r="CH32" s="302"/>
    </row>
    <row r="33" spans="1:86" ht="15" customHeight="1">
      <c r="A33" s="243">
        <v>23</v>
      </c>
      <c r="B33" s="242" t="str">
        <f t="shared" si="2"/>
        <v>Mon</v>
      </c>
      <c r="C33" s="46"/>
      <c r="D33" s="47"/>
      <c r="E33" s="47"/>
      <c r="F33" s="48"/>
      <c r="G33" s="49"/>
      <c r="H33" s="50"/>
      <c r="I33" s="46"/>
      <c r="J33" s="47"/>
      <c r="K33" s="51"/>
      <c r="L33" s="339"/>
      <c r="M33" s="46"/>
      <c r="N33" s="42" t="str">
        <f ca="1" t="shared" si="3"/>
        <v/>
      </c>
      <c r="O33" s="46"/>
      <c r="P33" s="42" t="str">
        <f ca="1" t="shared" si="4"/>
        <v/>
      </c>
      <c r="Q33" s="46"/>
      <c r="R33" s="46"/>
      <c r="S33" s="52"/>
      <c r="T33" s="249">
        <f t="shared" si="0"/>
        <v>23</v>
      </c>
      <c r="U33" s="51"/>
      <c r="V33" s="46"/>
      <c r="W33" s="344"/>
      <c r="X33" s="46"/>
      <c r="Y33" s="46"/>
      <c r="Z33" s="46"/>
      <c r="AA33" s="344"/>
      <c r="AB33" s="51"/>
      <c r="AC33" s="46"/>
      <c r="AD33" s="344"/>
      <c r="AE33" s="729"/>
      <c r="AF33" s="50"/>
      <c r="AG33" s="46"/>
      <c r="AH33" t="str">
        <f ca="1" t="shared" si="5"/>
        <v/>
      </c>
      <c r="AI33" s="46"/>
      <c r="AJ33" s="339"/>
      <c r="AK33" s="339"/>
      <c r="AL33" s="52"/>
      <c r="AM33" s="273">
        <f t="shared" si="1"/>
        <v>23</v>
      </c>
      <c r="AN33" s="51"/>
      <c r="AO33" s="43" t="str">
        <f t="shared" si="13"/>
        <v/>
      </c>
      <c r="AP33" s="51"/>
      <c r="AQ33" s="69" t="str">
        <f t="shared" si="14"/>
        <v/>
      </c>
      <c r="AR33" s="44" t="str">
        <f ca="1" t="shared" si="6"/>
        <v/>
      </c>
      <c r="AS33" s="55" t="str">
        <f t="shared" si="14"/>
        <v/>
      </c>
      <c r="AT33" s="51"/>
      <c r="AU33" s="69" t="str">
        <f t="shared" si="15"/>
        <v/>
      </c>
      <c r="AV33" s="44" t="str">
        <f ca="1" t="shared" si="7"/>
        <v/>
      </c>
      <c r="AW33" s="43" t="str">
        <f t="shared" si="16"/>
        <v/>
      </c>
      <c r="AX33" s="51"/>
      <c r="AY33" s="70" t="str">
        <f t="shared" si="17"/>
        <v/>
      </c>
      <c r="AZ33" s="45" t="str">
        <f ca="1" t="shared" si="8"/>
        <v/>
      </c>
      <c r="BA33" s="43" t="str">
        <f t="shared" si="18"/>
        <v/>
      </c>
      <c r="BB33" s="51"/>
      <c r="BC33" s="52"/>
      <c r="BD33" s="273">
        <f t="shared" si="9"/>
        <v>23</v>
      </c>
      <c r="BE33" s="51"/>
      <c r="BF33" s="52"/>
      <c r="BG33" s="339"/>
      <c r="BH33" s="46"/>
      <c r="BI33" s="46"/>
      <c r="BJ33" s="46"/>
      <c r="BK33" s="46"/>
      <c r="BL33" s="46"/>
      <c r="BM33" s="46"/>
      <c r="BN33" s="46"/>
      <c r="BO33" s="46"/>
      <c r="BP33" s="52"/>
      <c r="BQ33" s="46"/>
      <c r="BR33" s="52"/>
      <c r="BS33" s="272">
        <f t="shared" si="10"/>
        <v>23</v>
      </c>
      <c r="BT33" s="47"/>
      <c r="BU33" s="820" t="str">
        <f ca="1" t="shared" si="11"/>
        <v/>
      </c>
      <c r="BV33" s="50"/>
      <c r="BW33" s="823" t="str">
        <f ca="1" t="shared" si="12"/>
        <v/>
      </c>
      <c r="BX33" s="50"/>
      <c r="BY33" s="32"/>
      <c r="BZ33" s="46"/>
      <c r="CA33" s="37"/>
      <c r="CB33" s="37"/>
      <c r="CC33" s="32"/>
      <c r="CD33" s="46"/>
      <c r="CE33" s="32"/>
      <c r="CF33" s="47"/>
      <c r="CG33" s="764"/>
      <c r="CH33" s="302"/>
    </row>
    <row r="34" spans="1:86" ht="15" customHeight="1">
      <c r="A34" s="243">
        <v>24</v>
      </c>
      <c r="B34" s="242" t="str">
        <f t="shared" si="2"/>
        <v>Tue</v>
      </c>
      <c r="C34" s="46"/>
      <c r="D34" s="47"/>
      <c r="E34" s="47"/>
      <c r="F34" s="48"/>
      <c r="G34" s="49"/>
      <c r="H34" s="50"/>
      <c r="I34" s="46"/>
      <c r="J34" s="47"/>
      <c r="K34" s="51"/>
      <c r="L34" s="339"/>
      <c r="M34" s="46"/>
      <c r="N34" s="42" t="str">
        <f ca="1" t="shared" si="3"/>
        <v/>
      </c>
      <c r="O34" s="46"/>
      <c r="P34" s="42" t="str">
        <f ca="1" t="shared" si="4"/>
        <v/>
      </c>
      <c r="Q34" s="46"/>
      <c r="R34" s="46"/>
      <c r="S34" s="52"/>
      <c r="T34" s="249">
        <f t="shared" si="0"/>
        <v>24</v>
      </c>
      <c r="U34" s="51"/>
      <c r="V34" s="46"/>
      <c r="W34" s="344"/>
      <c r="X34" s="46"/>
      <c r="Y34" s="46"/>
      <c r="Z34" s="46"/>
      <c r="AA34" s="344"/>
      <c r="AB34" s="51"/>
      <c r="AC34" s="46"/>
      <c r="AD34" s="344"/>
      <c r="AE34" s="729"/>
      <c r="AF34" s="50"/>
      <c r="AG34" s="46"/>
      <c r="AH34" t="str">
        <f ca="1" t="shared" si="5"/>
        <v/>
      </c>
      <c r="AI34" s="46"/>
      <c r="AJ34" s="339"/>
      <c r="AK34" s="339"/>
      <c r="AL34" s="52"/>
      <c r="AM34" s="273">
        <f t="shared" si="1"/>
        <v>24</v>
      </c>
      <c r="AN34" s="51"/>
      <c r="AO34" s="43" t="str">
        <f t="shared" si="13"/>
        <v/>
      </c>
      <c r="AP34" s="51"/>
      <c r="AQ34" s="69" t="str">
        <f aca="true" t="shared" si="19" ref="AQ34:AS40">IF(+$B34="Sat",IF(SUM(AP28:AP34)&gt;0,AVERAGE(AP28:AP34)," "),"")</f>
        <v/>
      </c>
      <c r="AR34" s="44" t="str">
        <f ca="1" t="shared" si="6"/>
        <v/>
      </c>
      <c r="AS34" s="55" t="str">
        <f t="shared" si="19"/>
        <v/>
      </c>
      <c r="AT34" s="51"/>
      <c r="AU34" s="69" t="str">
        <f t="shared" si="15"/>
        <v/>
      </c>
      <c r="AV34" s="44" t="str">
        <f ca="1" t="shared" si="7"/>
        <v/>
      </c>
      <c r="AW34" s="43" t="str">
        <f t="shared" si="16"/>
        <v/>
      </c>
      <c r="AX34" s="51"/>
      <c r="AY34" s="70" t="str">
        <f t="shared" si="17"/>
        <v/>
      </c>
      <c r="AZ34" s="45" t="str">
        <f ca="1" t="shared" si="8"/>
        <v/>
      </c>
      <c r="BA34" s="43" t="str">
        <f t="shared" si="18"/>
        <v/>
      </c>
      <c r="BB34" s="51"/>
      <c r="BC34" s="52"/>
      <c r="BD34" s="273">
        <f t="shared" si="9"/>
        <v>24</v>
      </c>
      <c r="BE34" s="51"/>
      <c r="BF34" s="52"/>
      <c r="BG34" s="339"/>
      <c r="BH34" s="46"/>
      <c r="BI34" s="46"/>
      <c r="BJ34" s="46"/>
      <c r="BK34" s="46"/>
      <c r="BL34" s="46"/>
      <c r="BM34" s="46"/>
      <c r="BN34" s="46"/>
      <c r="BO34" s="46"/>
      <c r="BP34" s="52"/>
      <c r="BQ34" s="46"/>
      <c r="BR34" s="52"/>
      <c r="BS34" s="272">
        <f t="shared" si="10"/>
        <v>24</v>
      </c>
      <c r="BT34" s="47"/>
      <c r="BU34" s="820" t="str">
        <f ca="1" t="shared" si="11"/>
        <v/>
      </c>
      <c r="BV34" s="50"/>
      <c r="BW34" s="823" t="str">
        <f ca="1" t="shared" si="12"/>
        <v/>
      </c>
      <c r="BX34" s="50"/>
      <c r="BY34" s="32"/>
      <c r="BZ34" s="46"/>
      <c r="CA34" s="37"/>
      <c r="CB34" s="37"/>
      <c r="CC34" s="32"/>
      <c r="CD34" s="46"/>
      <c r="CE34" s="32"/>
      <c r="CF34" s="47"/>
      <c r="CG34" s="764"/>
      <c r="CH34" s="302"/>
    </row>
    <row r="35" spans="1:86" ht="15" customHeight="1" thickBot="1">
      <c r="A35" s="244">
        <v>25</v>
      </c>
      <c r="B35" s="245" t="str">
        <f t="shared" si="2"/>
        <v>Wed</v>
      </c>
      <c r="C35" s="56"/>
      <c r="D35" s="57"/>
      <c r="E35" s="57"/>
      <c r="F35" s="58"/>
      <c r="G35" s="59"/>
      <c r="H35" s="60"/>
      <c r="I35" s="56"/>
      <c r="J35" s="57"/>
      <c r="K35" s="61"/>
      <c r="L35" s="340"/>
      <c r="M35" s="56"/>
      <c r="N35" s="65" t="str">
        <f ca="1" t="shared" si="3"/>
        <v/>
      </c>
      <c r="O35" s="56"/>
      <c r="P35" s="65" t="str">
        <f ca="1" t="shared" si="4"/>
        <v/>
      </c>
      <c r="Q35" s="56"/>
      <c r="R35" s="56"/>
      <c r="S35" s="62"/>
      <c r="T35" s="251">
        <f t="shared" si="0"/>
        <v>25</v>
      </c>
      <c r="U35" s="61"/>
      <c r="V35" s="56"/>
      <c r="W35" s="345"/>
      <c r="X35" s="56"/>
      <c r="Y35" s="56"/>
      <c r="Z35" s="56"/>
      <c r="AA35" s="345"/>
      <c r="AB35" s="61"/>
      <c r="AC35" s="56"/>
      <c r="AD35" s="345"/>
      <c r="AE35" s="732"/>
      <c r="AF35" s="60"/>
      <c r="AG35" s="56"/>
      <c r="AH35" t="str">
        <f ca="1" t="shared" si="5"/>
        <v/>
      </c>
      <c r="AI35" s="56"/>
      <c r="AJ35" s="340"/>
      <c r="AK35" s="340"/>
      <c r="AL35" s="62"/>
      <c r="AM35" s="274">
        <f t="shared" si="1"/>
        <v>25</v>
      </c>
      <c r="AN35" s="61"/>
      <c r="AO35" s="66" t="str">
        <f t="shared" si="13"/>
        <v/>
      </c>
      <c r="AP35" s="61"/>
      <c r="AQ35" s="65" t="str">
        <f t="shared" si="19"/>
        <v/>
      </c>
      <c r="AR35" s="86" t="str">
        <f ca="1" t="shared" si="6"/>
        <v/>
      </c>
      <c r="AS35" s="66" t="str">
        <f t="shared" si="19"/>
        <v/>
      </c>
      <c r="AT35" s="61"/>
      <c r="AU35" s="65" t="str">
        <f t="shared" si="15"/>
        <v/>
      </c>
      <c r="AV35" s="86" t="str">
        <f ca="1" t="shared" si="7"/>
        <v/>
      </c>
      <c r="AW35" s="66" t="str">
        <f t="shared" si="16"/>
        <v/>
      </c>
      <c r="AX35" s="61"/>
      <c r="AY35" s="71" t="str">
        <f t="shared" si="17"/>
        <v/>
      </c>
      <c r="AZ35" s="67" t="str">
        <f ca="1" t="shared" si="8"/>
        <v/>
      </c>
      <c r="BA35" s="66" t="str">
        <f t="shared" si="18"/>
        <v/>
      </c>
      <c r="BB35" s="61"/>
      <c r="BC35" s="62"/>
      <c r="BD35" s="274">
        <f t="shared" si="9"/>
        <v>25</v>
      </c>
      <c r="BE35" s="61"/>
      <c r="BF35" s="62"/>
      <c r="BG35" s="340"/>
      <c r="BH35" s="56"/>
      <c r="BI35" s="56"/>
      <c r="BJ35" s="56"/>
      <c r="BK35" s="56"/>
      <c r="BL35" s="56"/>
      <c r="BM35" s="56"/>
      <c r="BN35" s="56"/>
      <c r="BO35" s="56"/>
      <c r="BP35" s="62"/>
      <c r="BQ35" s="56"/>
      <c r="BR35" s="62"/>
      <c r="BS35" s="759">
        <f t="shared" si="10"/>
        <v>25</v>
      </c>
      <c r="BT35" s="57"/>
      <c r="BU35" s="822" t="str">
        <f ca="1" t="shared" si="11"/>
        <v/>
      </c>
      <c r="BV35" s="60"/>
      <c r="BW35" s="824" t="str">
        <f ca="1" t="shared" si="12"/>
        <v/>
      </c>
      <c r="BX35" s="60"/>
      <c r="BY35" s="765"/>
      <c r="BZ35" s="56"/>
      <c r="CA35" s="60"/>
      <c r="CB35" s="60"/>
      <c r="CC35" s="765"/>
      <c r="CD35" s="56"/>
      <c r="CE35" s="765"/>
      <c r="CF35" s="57"/>
      <c r="CG35" s="760"/>
      <c r="CH35" s="768"/>
    </row>
    <row r="36" spans="1:86" ht="15" customHeight="1">
      <c r="A36" s="241">
        <v>26</v>
      </c>
      <c r="B36" s="246" t="str">
        <f t="shared" si="2"/>
        <v>Thu</v>
      </c>
      <c r="C36" s="38"/>
      <c r="D36" s="34"/>
      <c r="E36" s="34"/>
      <c r="F36" s="35"/>
      <c r="G36" s="36"/>
      <c r="H36" s="37"/>
      <c r="I36" s="38"/>
      <c r="J36" s="34"/>
      <c r="K36" s="39"/>
      <c r="L36" s="338"/>
      <c r="M36" s="38"/>
      <c r="N36" s="42" t="str">
        <f ca="1" t="shared" si="3"/>
        <v/>
      </c>
      <c r="O36" s="38"/>
      <c r="P36" s="42" t="str">
        <f ca="1" t="shared" si="4"/>
        <v/>
      </c>
      <c r="Q36" s="38"/>
      <c r="R36" s="38"/>
      <c r="S36" s="40"/>
      <c r="T36" s="247">
        <f t="shared" si="0"/>
        <v>26</v>
      </c>
      <c r="U36" s="39"/>
      <c r="V36" s="38"/>
      <c r="W36" s="343"/>
      <c r="X36" s="38"/>
      <c r="Y36" s="38"/>
      <c r="Z36" s="38"/>
      <c r="AA36" s="343"/>
      <c r="AB36" s="39"/>
      <c r="AC36" s="38"/>
      <c r="AD36" s="343"/>
      <c r="AE36" s="731"/>
      <c r="AF36" s="37"/>
      <c r="AG36" s="38"/>
      <c r="AH36" t="str">
        <f ca="1" t="shared" si="5"/>
        <v/>
      </c>
      <c r="AI36" s="38"/>
      <c r="AJ36" s="338"/>
      <c r="AK36" s="338"/>
      <c r="AL36" s="40"/>
      <c r="AM36" s="272">
        <f t="shared" si="1"/>
        <v>26</v>
      </c>
      <c r="AN36" s="39"/>
      <c r="AO36" s="55" t="str">
        <f t="shared" si="13"/>
        <v/>
      </c>
      <c r="AP36" s="39"/>
      <c r="AQ36" s="42" t="str">
        <f t="shared" si="19"/>
        <v/>
      </c>
      <c r="AR36" s="44" t="str">
        <f ca="1" t="shared" si="6"/>
        <v/>
      </c>
      <c r="AS36" s="55" t="str">
        <f t="shared" si="19"/>
        <v/>
      </c>
      <c r="AT36" s="39"/>
      <c r="AU36" s="42" t="str">
        <f t="shared" si="15"/>
        <v/>
      </c>
      <c r="AV36" s="44" t="str">
        <f ca="1" t="shared" si="7"/>
        <v/>
      </c>
      <c r="AW36" s="55" t="str">
        <f t="shared" si="16"/>
        <v/>
      </c>
      <c r="AX36" s="39"/>
      <c r="AY36" s="68" t="str">
        <f t="shared" si="17"/>
        <v/>
      </c>
      <c r="AZ36" s="45" t="str">
        <f ca="1" t="shared" si="8"/>
        <v/>
      </c>
      <c r="BA36" s="55" t="str">
        <f t="shared" si="18"/>
        <v/>
      </c>
      <c r="BB36" s="39"/>
      <c r="BC36" s="40"/>
      <c r="BD36" s="272">
        <f t="shared" si="9"/>
        <v>26</v>
      </c>
      <c r="BE36" s="39"/>
      <c r="BF36" s="40"/>
      <c r="BG36" s="338"/>
      <c r="BH36" s="38"/>
      <c r="BI36" s="38"/>
      <c r="BJ36" s="38"/>
      <c r="BK36" s="38"/>
      <c r="BL36" s="38"/>
      <c r="BM36" s="38"/>
      <c r="BN36" s="38"/>
      <c r="BO36" s="38"/>
      <c r="BP36" s="40"/>
      <c r="BQ36" s="38"/>
      <c r="BR36" s="40"/>
      <c r="BS36" s="762">
        <f t="shared" si="10"/>
        <v>26</v>
      </c>
      <c r="BT36" s="34"/>
      <c r="BU36" s="820" t="str">
        <f ca="1" t="shared" si="11"/>
        <v/>
      </c>
      <c r="BV36" s="37"/>
      <c r="BW36" s="789" t="str">
        <f ca="1" t="shared" si="12"/>
        <v/>
      </c>
      <c r="BX36" s="37"/>
      <c r="BY36" s="32"/>
      <c r="BZ36" s="38"/>
      <c r="CA36" s="37"/>
      <c r="CB36" s="37"/>
      <c r="CC36" s="32"/>
      <c r="CD36" s="38"/>
      <c r="CE36" s="32"/>
      <c r="CF36" s="34"/>
      <c r="CG36" s="764"/>
      <c r="CH36" s="302"/>
    </row>
    <row r="37" spans="1:86" ht="15" customHeight="1">
      <c r="A37" s="243">
        <v>27</v>
      </c>
      <c r="B37" s="242" t="str">
        <f t="shared" si="2"/>
        <v>Fri</v>
      </c>
      <c r="C37" s="46"/>
      <c r="D37" s="47"/>
      <c r="E37" s="47"/>
      <c r="F37" s="48"/>
      <c r="G37" s="49"/>
      <c r="H37" s="50"/>
      <c r="I37" s="46"/>
      <c r="J37" s="47"/>
      <c r="K37" s="51"/>
      <c r="L37" s="339"/>
      <c r="M37" s="46"/>
      <c r="N37" s="42" t="str">
        <f ca="1" t="shared" si="3"/>
        <v/>
      </c>
      <c r="O37" s="46"/>
      <c r="P37" s="42" t="str">
        <f ca="1" t="shared" si="4"/>
        <v/>
      </c>
      <c r="Q37" s="46"/>
      <c r="R37" s="46"/>
      <c r="S37" s="52"/>
      <c r="T37" s="249">
        <f t="shared" si="0"/>
        <v>27</v>
      </c>
      <c r="U37" s="51"/>
      <c r="V37" s="46"/>
      <c r="W37" s="344"/>
      <c r="X37" s="46"/>
      <c r="Y37" s="46"/>
      <c r="Z37" s="46"/>
      <c r="AA37" s="344"/>
      <c r="AB37" s="51"/>
      <c r="AC37" s="46"/>
      <c r="AD37" s="344"/>
      <c r="AE37" s="729"/>
      <c r="AF37" s="50"/>
      <c r="AG37" s="46"/>
      <c r="AH37" t="str">
        <f ca="1" t="shared" si="5"/>
        <v/>
      </c>
      <c r="AI37" s="46"/>
      <c r="AJ37" s="339"/>
      <c r="AK37" s="339"/>
      <c r="AL37" s="52"/>
      <c r="AM37" s="273">
        <f t="shared" si="1"/>
        <v>27</v>
      </c>
      <c r="AN37" s="51"/>
      <c r="AO37" s="43" t="str">
        <f t="shared" si="13"/>
        <v/>
      </c>
      <c r="AP37" s="51"/>
      <c r="AQ37" s="69" t="str">
        <f t="shared" si="19"/>
        <v/>
      </c>
      <c r="AR37" s="44" t="str">
        <f ca="1" t="shared" si="6"/>
        <v/>
      </c>
      <c r="AS37" s="55" t="str">
        <f t="shared" si="19"/>
        <v/>
      </c>
      <c r="AT37" s="51"/>
      <c r="AU37" s="69" t="str">
        <f t="shared" si="15"/>
        <v/>
      </c>
      <c r="AV37" s="44" t="str">
        <f ca="1" t="shared" si="7"/>
        <v/>
      </c>
      <c r="AW37" s="43" t="str">
        <f t="shared" si="16"/>
        <v/>
      </c>
      <c r="AX37" s="51"/>
      <c r="AY37" s="70" t="str">
        <f t="shared" si="17"/>
        <v/>
      </c>
      <c r="AZ37" s="45" t="str">
        <f ca="1" t="shared" si="8"/>
        <v/>
      </c>
      <c r="BA37" s="43" t="str">
        <f t="shared" si="18"/>
        <v/>
      </c>
      <c r="BB37" s="51"/>
      <c r="BC37" s="52"/>
      <c r="BD37" s="273">
        <f t="shared" si="9"/>
        <v>27</v>
      </c>
      <c r="BE37" s="51"/>
      <c r="BF37" s="52"/>
      <c r="BG37" s="339"/>
      <c r="BH37" s="46"/>
      <c r="BI37" s="46"/>
      <c r="BJ37" s="46"/>
      <c r="BK37" s="46"/>
      <c r="BL37" s="46"/>
      <c r="BM37" s="46"/>
      <c r="BN37" s="46"/>
      <c r="BO37" s="46"/>
      <c r="BP37" s="52"/>
      <c r="BQ37" s="46"/>
      <c r="BR37" s="52"/>
      <c r="BS37" s="272">
        <f t="shared" si="10"/>
        <v>27</v>
      </c>
      <c r="BT37" s="47"/>
      <c r="BU37" s="820" t="str">
        <f ca="1" t="shared" si="11"/>
        <v/>
      </c>
      <c r="BV37" s="50"/>
      <c r="BW37" s="823" t="str">
        <f ca="1" t="shared" si="12"/>
        <v/>
      </c>
      <c r="BX37" s="50"/>
      <c r="BY37" s="32"/>
      <c r="BZ37" s="46"/>
      <c r="CA37" s="37"/>
      <c r="CB37" s="37"/>
      <c r="CC37" s="32"/>
      <c r="CD37" s="46"/>
      <c r="CE37" s="32"/>
      <c r="CF37" s="47"/>
      <c r="CG37" s="764"/>
      <c r="CH37" s="302"/>
    </row>
    <row r="38" spans="1:86" ht="15" customHeight="1">
      <c r="A38" s="243">
        <v>28</v>
      </c>
      <c r="B38" s="242" t="str">
        <f t="shared" si="2"/>
        <v>Sat</v>
      </c>
      <c r="C38" s="46"/>
      <c r="D38" s="47"/>
      <c r="E38" s="47"/>
      <c r="F38" s="48"/>
      <c r="G38" s="49"/>
      <c r="H38" s="50"/>
      <c r="I38" s="46"/>
      <c r="J38" s="47"/>
      <c r="K38" s="51"/>
      <c r="L38" s="339"/>
      <c r="M38" s="46"/>
      <c r="N38" s="42" t="str">
        <f ca="1" t="shared" si="3"/>
        <v/>
      </c>
      <c r="O38" s="46"/>
      <c r="P38" s="42" t="str">
        <f ca="1" t="shared" si="4"/>
        <v/>
      </c>
      <c r="Q38" s="46"/>
      <c r="R38" s="46"/>
      <c r="S38" s="52"/>
      <c r="T38" s="249">
        <f t="shared" si="0"/>
        <v>28</v>
      </c>
      <c r="U38" s="51"/>
      <c r="V38" s="46"/>
      <c r="W38" s="344"/>
      <c r="X38" s="46"/>
      <c r="Y38" s="46"/>
      <c r="Z38" s="46"/>
      <c r="AA38" s="344"/>
      <c r="AB38" s="51"/>
      <c r="AC38" s="46"/>
      <c r="AD38" s="344"/>
      <c r="AE38" s="729"/>
      <c r="AF38" s="50"/>
      <c r="AG38" s="46"/>
      <c r="AH38" t="str">
        <f ca="1" t="shared" si="5"/>
        <v/>
      </c>
      <c r="AI38" s="46"/>
      <c r="AJ38" s="339"/>
      <c r="AK38" s="339"/>
      <c r="AL38" s="52"/>
      <c r="AM38" s="273">
        <f t="shared" si="1"/>
        <v>28</v>
      </c>
      <c r="AN38" s="51"/>
      <c r="AO38" s="43" t="str">
        <f t="shared" si="13"/>
        <v xml:space="preserve"> </v>
      </c>
      <c r="AP38" s="51"/>
      <c r="AQ38" s="69" t="str">
        <f t="shared" si="19"/>
        <v xml:space="preserve"> </v>
      </c>
      <c r="AR38" s="44" t="str">
        <f ca="1" t="shared" si="6"/>
        <v/>
      </c>
      <c r="AS38" s="55" t="str">
        <f ca="1" t="shared" si="19"/>
        <v xml:space="preserve"> </v>
      </c>
      <c r="AT38" s="51"/>
      <c r="AU38" s="69" t="str">
        <f t="shared" si="15"/>
        <v xml:space="preserve"> </v>
      </c>
      <c r="AV38" s="44" t="str">
        <f ca="1" t="shared" si="7"/>
        <v/>
      </c>
      <c r="AW38" s="43" t="str">
        <f ca="1" t="shared" si="16"/>
        <v xml:space="preserve"> </v>
      </c>
      <c r="AX38" s="51"/>
      <c r="AY38" s="70" t="str">
        <f t="shared" si="17"/>
        <v xml:space="preserve"> </v>
      </c>
      <c r="AZ38" s="45" t="str">
        <f ca="1" t="shared" si="8"/>
        <v/>
      </c>
      <c r="BA38" s="43" t="str">
        <f ca="1" t="shared" si="18"/>
        <v xml:space="preserve"> </v>
      </c>
      <c r="BB38" s="51"/>
      <c r="BC38" s="52"/>
      <c r="BD38" s="273">
        <f t="shared" si="9"/>
        <v>28</v>
      </c>
      <c r="BE38" s="51"/>
      <c r="BF38" s="52"/>
      <c r="BG38" s="339"/>
      <c r="BH38" s="46"/>
      <c r="BI38" s="46"/>
      <c r="BJ38" s="46"/>
      <c r="BK38" s="46"/>
      <c r="BL38" s="46"/>
      <c r="BM38" s="46"/>
      <c r="BN38" s="46"/>
      <c r="BO38" s="46"/>
      <c r="BP38" s="52"/>
      <c r="BQ38" s="46"/>
      <c r="BR38" s="52"/>
      <c r="BS38" s="272">
        <f t="shared" si="10"/>
        <v>28</v>
      </c>
      <c r="BT38" s="47"/>
      <c r="BU38" s="820" t="str">
        <f ca="1" t="shared" si="11"/>
        <v/>
      </c>
      <c r="BV38" s="50"/>
      <c r="BW38" s="823" t="str">
        <f ca="1" t="shared" si="12"/>
        <v/>
      </c>
      <c r="BX38" s="50"/>
      <c r="BY38" s="32"/>
      <c r="BZ38" s="46"/>
      <c r="CA38" s="37"/>
      <c r="CB38" s="37"/>
      <c r="CC38" s="32"/>
      <c r="CD38" s="46"/>
      <c r="CE38" s="32"/>
      <c r="CF38" s="47"/>
      <c r="CG38" s="764"/>
      <c r="CH38" s="302"/>
    </row>
    <row r="39" spans="1:86" ht="15" customHeight="1">
      <c r="A39" s="243">
        <v>29</v>
      </c>
      <c r="B39" s="242" t="str">
        <f t="shared" si="2"/>
        <v>Sun</v>
      </c>
      <c r="C39" s="46"/>
      <c r="D39" s="47"/>
      <c r="E39" s="47"/>
      <c r="F39" s="48"/>
      <c r="G39" s="49"/>
      <c r="H39" s="50"/>
      <c r="I39" s="46"/>
      <c r="J39" s="47"/>
      <c r="K39" s="51"/>
      <c r="L39" s="339"/>
      <c r="M39" s="46"/>
      <c r="N39" s="42" t="str">
        <f ca="1" t="shared" si="3"/>
        <v/>
      </c>
      <c r="O39" s="46"/>
      <c r="P39" s="42" t="str">
        <f ca="1" t="shared" si="4"/>
        <v/>
      </c>
      <c r="Q39" s="46"/>
      <c r="R39" s="46"/>
      <c r="S39" s="52"/>
      <c r="T39" s="249">
        <f t="shared" si="0"/>
        <v>29</v>
      </c>
      <c r="U39" s="51"/>
      <c r="V39" s="46"/>
      <c r="W39" s="344"/>
      <c r="X39" s="46"/>
      <c r="Y39" s="46"/>
      <c r="Z39" s="46"/>
      <c r="AA39" s="344"/>
      <c r="AB39" s="51"/>
      <c r="AC39" s="46"/>
      <c r="AD39" s="344"/>
      <c r="AE39" s="729"/>
      <c r="AF39" s="50"/>
      <c r="AG39" s="46"/>
      <c r="AH39" t="str">
        <f ca="1" t="shared" si="5"/>
        <v/>
      </c>
      <c r="AI39" s="46"/>
      <c r="AJ39" s="339"/>
      <c r="AK39" s="339"/>
      <c r="AL39" s="52"/>
      <c r="AM39" s="273">
        <f t="shared" si="1"/>
        <v>29</v>
      </c>
      <c r="AN39" s="51"/>
      <c r="AO39" s="43" t="str">
        <f t="shared" si="13"/>
        <v/>
      </c>
      <c r="AP39" s="51"/>
      <c r="AQ39" s="69" t="str">
        <f t="shared" si="19"/>
        <v/>
      </c>
      <c r="AR39" s="44" t="str">
        <f ca="1" t="shared" si="6"/>
        <v/>
      </c>
      <c r="AS39" s="55" t="str">
        <f t="shared" si="19"/>
        <v/>
      </c>
      <c r="AT39" s="51"/>
      <c r="AU39" s="69" t="str">
        <f t="shared" si="15"/>
        <v/>
      </c>
      <c r="AV39" s="44" t="str">
        <f ca="1" t="shared" si="7"/>
        <v/>
      </c>
      <c r="AW39" s="43" t="str">
        <f t="shared" si="16"/>
        <v/>
      </c>
      <c r="AX39" s="51"/>
      <c r="AY39" s="70" t="str">
        <f t="shared" si="17"/>
        <v/>
      </c>
      <c r="AZ39" s="45" t="str">
        <f ca="1" t="shared" si="8"/>
        <v/>
      </c>
      <c r="BA39" s="43" t="str">
        <f t="shared" si="18"/>
        <v/>
      </c>
      <c r="BB39" s="51"/>
      <c r="BC39" s="52"/>
      <c r="BD39" s="273">
        <f t="shared" si="9"/>
        <v>29</v>
      </c>
      <c r="BE39" s="51"/>
      <c r="BF39" s="52"/>
      <c r="BG39" s="339"/>
      <c r="BH39" s="46"/>
      <c r="BI39" s="46"/>
      <c r="BJ39" s="46"/>
      <c r="BK39" s="46"/>
      <c r="BL39" s="46"/>
      <c r="BM39" s="46"/>
      <c r="BN39" s="46"/>
      <c r="BO39" s="46"/>
      <c r="BP39" s="52"/>
      <c r="BQ39" s="46"/>
      <c r="BR39" s="52"/>
      <c r="BS39" s="272">
        <f t="shared" si="10"/>
        <v>29</v>
      </c>
      <c r="BT39" s="47"/>
      <c r="BU39" s="820" t="str">
        <f ca="1" t="shared" si="11"/>
        <v/>
      </c>
      <c r="BV39" s="50"/>
      <c r="BW39" s="823" t="str">
        <f ca="1" t="shared" si="12"/>
        <v/>
      </c>
      <c r="BX39" s="50"/>
      <c r="BY39" s="32"/>
      <c r="BZ39" s="46"/>
      <c r="CA39" s="37"/>
      <c r="CB39" s="37"/>
      <c r="CC39" s="32"/>
      <c r="CD39" s="46"/>
      <c r="CE39" s="32"/>
      <c r="CF39" s="47"/>
      <c r="CG39" s="764"/>
      <c r="CH39" s="302"/>
    </row>
    <row r="40" spans="1:86" ht="15" customHeight="1">
      <c r="A40" s="243">
        <v>30</v>
      </c>
      <c r="B40" s="242" t="str">
        <f t="shared" si="2"/>
        <v>Mon</v>
      </c>
      <c r="C40" s="46"/>
      <c r="D40" s="47"/>
      <c r="E40" s="47"/>
      <c r="F40" s="48"/>
      <c r="G40" s="49"/>
      <c r="H40" s="50"/>
      <c r="I40" s="46"/>
      <c r="J40" s="47"/>
      <c r="K40" s="51"/>
      <c r="L40" s="339"/>
      <c r="M40" s="46"/>
      <c r="N40" s="42" t="str">
        <f ca="1" t="shared" si="3"/>
        <v/>
      </c>
      <c r="O40" s="46"/>
      <c r="P40" s="42" t="str">
        <f ca="1" t="shared" si="4"/>
        <v/>
      </c>
      <c r="Q40" s="46"/>
      <c r="R40" s="46"/>
      <c r="S40" s="52"/>
      <c r="T40" s="249">
        <f t="shared" si="0"/>
        <v>30</v>
      </c>
      <c r="U40" s="51"/>
      <c r="V40" s="46"/>
      <c r="W40" s="344"/>
      <c r="X40" s="46"/>
      <c r="Y40" s="46"/>
      <c r="Z40" s="46"/>
      <c r="AA40" s="344"/>
      <c r="AB40" s="51"/>
      <c r="AC40" s="46"/>
      <c r="AD40" s="344"/>
      <c r="AE40" s="729"/>
      <c r="AF40" s="50"/>
      <c r="AG40" s="46"/>
      <c r="AH40" t="str">
        <f ca="1" t="shared" si="5"/>
        <v/>
      </c>
      <c r="AI40" s="46"/>
      <c r="AJ40" s="339"/>
      <c r="AK40" s="339"/>
      <c r="AL40" s="52"/>
      <c r="AM40" s="273">
        <f t="shared" si="1"/>
        <v>30</v>
      </c>
      <c r="AN40" s="51"/>
      <c r="AO40" s="43" t="str">
        <f t="shared" si="13"/>
        <v/>
      </c>
      <c r="AP40" s="51"/>
      <c r="AQ40" s="69" t="str">
        <f t="shared" si="19"/>
        <v/>
      </c>
      <c r="AR40" s="44" t="str">
        <f ca="1" t="shared" si="6"/>
        <v/>
      </c>
      <c r="AS40" s="43" t="str">
        <f t="shared" si="19"/>
        <v/>
      </c>
      <c r="AT40" s="51"/>
      <c r="AU40" s="69" t="str">
        <f t="shared" si="15"/>
        <v/>
      </c>
      <c r="AV40" s="44" t="str">
        <f ca="1" t="shared" si="7"/>
        <v/>
      </c>
      <c r="AW40" s="43" t="str">
        <f t="shared" si="16"/>
        <v/>
      </c>
      <c r="AX40" s="51"/>
      <c r="AY40" s="70" t="str">
        <f t="shared" si="17"/>
        <v/>
      </c>
      <c r="AZ40" s="45" t="str">
        <f ca="1" t="shared" si="8"/>
        <v/>
      </c>
      <c r="BA40" s="43" t="str">
        <f t="shared" si="18"/>
        <v/>
      </c>
      <c r="BB40" s="51"/>
      <c r="BC40" s="52"/>
      <c r="BD40" s="273">
        <f t="shared" si="9"/>
        <v>30</v>
      </c>
      <c r="BE40" s="51"/>
      <c r="BF40" s="52"/>
      <c r="BG40" s="339"/>
      <c r="BH40" s="46"/>
      <c r="BI40" s="46"/>
      <c r="BJ40" s="46"/>
      <c r="BK40" s="46"/>
      <c r="BL40" s="46"/>
      <c r="BM40" s="46"/>
      <c r="BN40" s="46"/>
      <c r="BO40" s="46"/>
      <c r="BP40" s="52"/>
      <c r="BQ40" s="46"/>
      <c r="BR40" s="52"/>
      <c r="BS40" s="272">
        <f t="shared" si="10"/>
        <v>30</v>
      </c>
      <c r="BT40" s="47"/>
      <c r="BU40" s="820" t="str">
        <f ca="1" t="shared" si="11"/>
        <v/>
      </c>
      <c r="BV40" s="50"/>
      <c r="BW40" s="823" t="str">
        <f ca="1" t="shared" si="12"/>
        <v/>
      </c>
      <c r="BX40" s="50"/>
      <c r="BY40" s="32"/>
      <c r="BZ40" s="46"/>
      <c r="CA40" s="37"/>
      <c r="CB40" s="37"/>
      <c r="CC40" s="32"/>
      <c r="CD40" s="46"/>
      <c r="CE40" s="32"/>
      <c r="CF40" s="47"/>
      <c r="CG40" s="764"/>
      <c r="CH40" s="302"/>
    </row>
    <row r="41" spans="1:86" ht="15" customHeight="1" thickBot="1">
      <c r="A41" s="244">
        <v>31</v>
      </c>
      <c r="B41" s="245" t="str">
        <f t="shared" si="2"/>
        <v>Tue</v>
      </c>
      <c r="C41" s="56"/>
      <c r="D41" s="57"/>
      <c r="E41" s="57"/>
      <c r="F41" s="58"/>
      <c r="G41" s="59"/>
      <c r="H41" s="60"/>
      <c r="I41" s="56"/>
      <c r="J41" s="57"/>
      <c r="K41" s="61"/>
      <c r="L41" s="340"/>
      <c r="M41" s="56"/>
      <c r="N41" s="65" t="str">
        <f ca="1" t="shared" si="3"/>
        <v/>
      </c>
      <c r="O41" s="56"/>
      <c r="P41" s="65" t="str">
        <f ca="1" t="shared" si="4"/>
        <v/>
      </c>
      <c r="Q41" s="56"/>
      <c r="R41" s="56"/>
      <c r="S41" s="62"/>
      <c r="T41" s="251">
        <f t="shared" si="0"/>
        <v>31</v>
      </c>
      <c r="U41" s="61"/>
      <c r="V41" s="56"/>
      <c r="W41" s="345"/>
      <c r="X41" s="56"/>
      <c r="Y41" s="56"/>
      <c r="Z41" s="56"/>
      <c r="AA41" s="345"/>
      <c r="AB41" s="61"/>
      <c r="AC41" s="56"/>
      <c r="AD41" s="345"/>
      <c r="AE41" s="729"/>
      <c r="AF41" s="60"/>
      <c r="AG41" s="56"/>
      <c r="AH41" t="str">
        <f ca="1" t="shared" si="5"/>
        <v/>
      </c>
      <c r="AI41" s="56"/>
      <c r="AJ41" s="340"/>
      <c r="AK41" s="340"/>
      <c r="AL41" s="62"/>
      <c r="AM41" s="274">
        <f>+A41</f>
        <v>31</v>
      </c>
      <c r="AN41" s="61"/>
      <c r="AO41" s="66" t="str">
        <f>IF(SUM(AN35:AN41)=0,"",IF(+$B41="Sat",AVERAGE(AN35:AN41),IF(+$B41="Fri",AVERAGE(AN36:AN41,Nov!AN$11),IF(+$B41="Thu",AVERAGE(AN37:AN41,Nov!AN$11:AN$12),IF(+$B41="Wed",AVERAGE(AN38:AN41,Nov!AN$11:AN$13)," ")))))</f>
        <v/>
      </c>
      <c r="AP41" s="61"/>
      <c r="AQ41" s="65" t="str">
        <f>IF(AND(+$B41="Sat",SUM(AP35:AP41)&gt;0),AVERAGE(AP35:AP41),IF(AND(+$B41="Fri",SUM(AP36:AP41,Nov!AP$11)&gt;0),AVERAGE(AP36:AP41,Nov!AP$11),IF(AND(+$B41="Thu",SUM(AP37:AP41,Nov!AP$11:AP$12)&gt;0),AVERAGE(AP37:AP41,Nov!AP$11:AP$12),IF(AND($B41="Wed",SUM(AP38:AP41,Nov!AP$11:AP$13)&gt;0),AVERAGE(AP38:AP41,Nov!AP$11:AP$13),""))))</f>
        <v/>
      </c>
      <c r="AR41" s="86" t="str">
        <f ca="1" t="shared" si="6"/>
        <v/>
      </c>
      <c r="AS41" s="66" t="str">
        <f ca="1">IF(AND(+$B41="Sat",SUM(AR35:AR41)&gt;0),AVERAGE(AR35:AR41),IF(AND(+$B41="Fri",SUM(AR36:AR41,Nov!AR$11)&gt;0),AVERAGE(AR36:AR41,Nov!AR$11),IF(AND(+$B41="Thu",SUM(AR37:AR41,Nov!AR$11:AR$12)&gt;0),AVERAGE(AR37:AR41,Nov!AR$11:AR$12),IF(AND($B41="Wed",SUM(AR38:AR41,Nov!AR$11:AR$13)&gt;0),AVERAGE(AR38:AR41,Nov!AR$11:AR$13),""))))</f>
        <v/>
      </c>
      <c r="AT41" s="61"/>
      <c r="AU41" s="65" t="str">
        <f>IF(AND(+$B41="Sat",SUM(AT35:AT41)&gt;0),AVERAGE(AT35:AT41),IF(AND(+$B41="Fri",SUM(AT36:AT41,Nov!AT$11)&gt;0),AVERAGE(AT36:AT41,Nov!AT$11),IF(AND(+$B41="Thu",SUM(AT37:AT41,Nov!AT$11:AT$12)&gt;0),AVERAGE(AT37:AT41,Nov!AT$11:AT$12),IF(AND($B41="Wed",SUM(AT38:AT41,Nov!AT$11:AT$13)&gt;0),AVERAGE(AT38:AT41,Nov!AT$11:AT$13),""))))</f>
        <v/>
      </c>
      <c r="AV41" s="86" t="str">
        <f ca="1" t="shared" si="7"/>
        <v/>
      </c>
      <c r="AW41" s="66" t="str">
        <f ca="1">IF(AND(+$B41="Sat",SUM(AV35:AV41)&gt;0),AVERAGE(AV35:AV41),IF(AND(+$B41="Fri",SUM(AV36:AV41,Nov!AV$11)&gt;0),AVERAGE(AV36:AV41,Nov!AV$11),IF(AND(+$B41="Thu",SUM(AV37:AV41,Nov!AV$11:AV$12)&gt;0),AVERAGE(AV37:AV41,Nov!AV$11:AV$12),IF(AND($B41="Wed",SUM(AV38:AV41,Nov!AV$11:AV$13)&gt;0),AVERAGE(AV38:AV41,Nov!AV$11:AV$13),""))))</f>
        <v/>
      </c>
      <c r="AX41" s="61"/>
      <c r="AY41" s="65" t="str">
        <f>IF(AND(+$B41="Sat",SUM(AX35:AX41)&gt;0),AVERAGE(AX35:AX41),IF(AND(+$B41="Fri",SUM(AX36:AX41,Nov!AX$11)&gt;0),AVERAGE(AX36:AX41,Nov!AX$11),IF(AND(+$B41="Thu",SUM(AX37:AX41,Nov!AX$11:AX$12)&gt;0),AVERAGE(AX37:AX41,Nov!AX$11:AX$12),IF(AND($B41="Wed",SUM(AX38:AX41,Nov!AX$11:AX$13)&gt;0),AVERAGE(AX38:AX41,Nov!AX$11:AX$13),""))))</f>
        <v/>
      </c>
      <c r="AZ41" s="86" t="str">
        <f ca="1" t="shared" si="8"/>
        <v/>
      </c>
      <c r="BA41" s="66" t="str">
        <f ca="1">IF(AND(+$B41="Sat",SUM(AZ35:AZ41)&gt;0),AVERAGE(AZ35:AZ41),IF(AND(+$B41="Fri",SUM(AZ36:AZ41,Nov!AZ$11)&gt;0),AVERAGE(AZ36:AZ41,Nov!AZ$11),IF(AND(+$B41="Thu",SUM(AZ37:AZ41,Nov!AZ$11:AZ$12)&gt;0),AVERAGE(AZ37:AZ41,Nov!AZ$11:AZ$12),IF(AND($B41="Wed",SUM(AZ38:AZ41,Nov!AZ$11:AZ$13)&gt;0),AVERAGE(AZ38:AZ41,Nov!AZ$11:AZ$13),""))))</f>
        <v/>
      </c>
      <c r="BB41" s="61"/>
      <c r="BC41" s="62"/>
      <c r="BD41" s="274">
        <f>+A41</f>
        <v>31</v>
      </c>
      <c r="BE41" s="61"/>
      <c r="BF41" s="62"/>
      <c r="BG41" s="340"/>
      <c r="BH41" s="56"/>
      <c r="BI41" s="56"/>
      <c r="BJ41" s="56"/>
      <c r="BK41" s="56"/>
      <c r="BL41" s="56"/>
      <c r="BM41" s="56"/>
      <c r="BN41" s="56"/>
      <c r="BO41" s="56"/>
      <c r="BP41" s="62"/>
      <c r="BQ41" s="56"/>
      <c r="BR41" s="62"/>
      <c r="BS41" s="272">
        <f t="shared" si="10"/>
        <v>31</v>
      </c>
      <c r="BT41" s="57"/>
      <c r="BU41" s="822" t="str">
        <f ca="1" t="shared" si="11"/>
        <v/>
      </c>
      <c r="BV41" s="60"/>
      <c r="BW41" s="823" t="str">
        <f ca="1" t="shared" si="12"/>
        <v/>
      </c>
      <c r="BX41" s="60"/>
      <c r="BY41" s="765"/>
      <c r="BZ41" s="56"/>
      <c r="CA41" s="60"/>
      <c r="CB41" s="60"/>
      <c r="CC41" s="765"/>
      <c r="CD41" s="56"/>
      <c r="CE41" s="765"/>
      <c r="CF41" s="56"/>
      <c r="CG41" s="765"/>
      <c r="CH41" s="768"/>
    </row>
    <row r="42" spans="1:86" ht="15" customHeight="1" thickBot="1" thickTop="1">
      <c r="A42" s="247" t="s">
        <v>38</v>
      </c>
      <c r="B42" s="248"/>
      <c r="C42" s="356"/>
      <c r="D42" s="42" t="str">
        <f>IF(SUM(D11:D41)&gt;0,AVERAGE(D11:D41)," ")</f>
        <v xml:space="preserve"> </v>
      </c>
      <c r="E42" s="34"/>
      <c r="F42" s="73"/>
      <c r="G42" s="74"/>
      <c r="H42" s="3" t="str">
        <f>IF(SUM(H11:H41)&gt;0,AVERAGE(H11:H41)," ")</f>
        <v xml:space="preserve"> </v>
      </c>
      <c r="I42" s="42" t="str">
        <f>IF(SUM(I11:I41)&gt;0,AVERAGE(I11:I41)," ")</f>
        <v xml:space="preserve"> </v>
      </c>
      <c r="J42" s="68" t="str">
        <f>IF(SUM(J11:J41)&gt;0,AVERAGE(J11:J41)," ")</f>
        <v xml:space="preserve"> </v>
      </c>
      <c r="K42" s="41" t="str">
        <f>IF(SUM(K11:K41)&gt;0,AVERAGE(K11:K41)," ")</f>
        <v xml:space="preserve"> </v>
      </c>
      <c r="L42" s="341"/>
      <c r="M42" s="42" t="str">
        <f aca="true" t="shared" si="20" ref="M42:S42">IF(SUM(M11:M41)&gt;0,AVERAGE(M11:M41)," ")</f>
        <v xml:space="preserve"> </v>
      </c>
      <c r="N42" s="42" t="str">
        <f ca="1">IF(SUM(N11:N41)&gt;0,AVERAGE(N11:N41)," ")</f>
        <v xml:space="preserve"> </v>
      </c>
      <c r="O42" s="42" t="str">
        <f t="shared" si="20"/>
        <v xml:space="preserve"> </v>
      </c>
      <c r="P42" s="42" t="str">
        <f ca="1">IF(SUM(P11:P41)&gt;0,AVERAGE(P11:P41)," ")</f>
        <v xml:space="preserve"> </v>
      </c>
      <c r="Q42" s="42" t="str">
        <f t="shared" si="20"/>
        <v xml:space="preserve"> </v>
      </c>
      <c r="R42" s="42" t="str">
        <f t="shared" si="20"/>
        <v xml:space="preserve"> </v>
      </c>
      <c r="S42" s="55" t="str">
        <f t="shared" si="20"/>
        <v xml:space="preserve"> </v>
      </c>
      <c r="T42" s="247" t="s">
        <v>39</v>
      </c>
      <c r="U42" s="41" t="str">
        <f aca="true" t="shared" si="21" ref="U42:AA42">IF(SUM(U11:U41)&gt;0,AVERAGE(U11:U41)," ")</f>
        <v xml:space="preserve"> </v>
      </c>
      <c r="V42" s="42" t="str">
        <f t="shared" si="21"/>
        <v xml:space="preserve"> </v>
      </c>
      <c r="W42" s="55" t="str">
        <f t="shared" si="21"/>
        <v xml:space="preserve"> </v>
      </c>
      <c r="X42" s="42" t="str">
        <f t="shared" si="21"/>
        <v xml:space="preserve"> </v>
      </c>
      <c r="Y42" s="42" t="str">
        <f t="shared" si="21"/>
        <v xml:space="preserve"> </v>
      </c>
      <c r="Z42" s="42" t="str">
        <f t="shared" si="21"/>
        <v xml:space="preserve"> </v>
      </c>
      <c r="AA42" s="42" t="str">
        <f t="shared" si="21"/>
        <v xml:space="preserve"> </v>
      </c>
      <c r="AB42" s="41" t="str">
        <f>IF(SUM(AB11:AB41)&gt;0,AVERAGE(AB11:AB41)," ")</f>
        <v xml:space="preserve"> </v>
      </c>
      <c r="AC42" s="42" t="str">
        <f>IF(SUM(AC11:AC41)&gt;0,AVERAGE(AC11:AC41)," ")</f>
        <v xml:space="preserve"> </v>
      </c>
      <c r="AD42" s="55" t="str">
        <f>IF(SUM(AD11:AD41)&gt;0,AVERAGE(AD11:AD41)," ")</f>
        <v xml:space="preserve"> </v>
      </c>
      <c r="AE42" s="680"/>
      <c r="AF42" s="669" t="str">
        <f>IF(SUM(AF11:AF41)&gt;0,AVERAGE(AF11:AF41)," ")</f>
        <v xml:space="preserve"> </v>
      </c>
      <c r="AG42" s="714" t="str">
        <f>IF(SUM(AG11:AG41)&gt;0,AVERAGE(AG11:AG41)," ")</f>
        <v xml:space="preserve"> </v>
      </c>
      <c r="AH42" s="68"/>
      <c r="AI42" s="876" t="str">
        <f ca="1">IF(SUM(AH11:AH41)&gt;0,GEOMEAN(AH11:AH41),"")</f>
        <v/>
      </c>
      <c r="AJ42" s="839"/>
      <c r="AK42" s="709" t="str">
        <f>IF(SUM(AK11:AK41)&gt;0,AVERAGE(AK11:AK41)," ")</f>
        <v xml:space="preserve"> </v>
      </c>
      <c r="AL42" s="55" t="str">
        <f>IF(SUM(AL11:AL41)&gt;0,AVERAGE(AL11:AL41)," ")</f>
        <v xml:space="preserve"> </v>
      </c>
      <c r="AM42" s="247" t="s">
        <v>82</v>
      </c>
      <c r="AN42" s="669" t="str">
        <f>IF(SUM(AN11:AN41)&gt;0,AVERAGE(AN11:AN41)," ")</f>
        <v xml:space="preserve"> </v>
      </c>
      <c r="AO42" s="77"/>
      <c r="AP42" s="698" t="str">
        <f>IF(SUM(AP11:AP41)&gt;0,AVERAGE(AP11:AP41)," ")</f>
        <v xml:space="preserve"> </v>
      </c>
      <c r="AQ42" s="699"/>
      <c r="AR42" s="667" t="str">
        <f ca="1">IF(SUM(AR11:AR41)&gt;0,AVERAGE(AR11:AR41)," ")</f>
        <v xml:space="preserve"> </v>
      </c>
      <c r="AS42" s="699"/>
      <c r="AT42" s="698" t="str">
        <f>IF(SUM(AT11:AT41)&gt;0,AVERAGE(AT11:AT41)," ")</f>
        <v xml:space="preserve"> </v>
      </c>
      <c r="AU42" s="668"/>
      <c r="AV42" s="667" t="str">
        <f ca="1">IF(SUM(AV11:AV41)&gt;0,AVERAGE(AV11:AV41)," ")</f>
        <v xml:space="preserve"> </v>
      </c>
      <c r="AW42" s="699"/>
      <c r="AX42" s="669" t="str">
        <f>IF(SUM(AX11:AX41)&gt;0,AVERAGE(AX11:AX41)," ")</f>
        <v xml:space="preserve"> </v>
      </c>
      <c r="AY42" s="699"/>
      <c r="AZ42" s="667" t="str">
        <f ca="1">IF(SUM(AZ11:AZ41)&gt;0,AVERAGE(AZ11:AZ41)," ")</f>
        <v xml:space="preserve"> </v>
      </c>
      <c r="BA42" s="77"/>
      <c r="BB42" s="880" t="str">
        <f>IF(SUM(BB11:BB41)&gt;0,AVERAGE(BB11:BB41)," ")</f>
        <v xml:space="preserve"> </v>
      </c>
      <c r="BC42" s="820" t="str">
        <f>IF(SUM(BC11:BC41)&gt;0,AVERAGE(BC11:BC41)," ")</f>
        <v xml:space="preserve"> </v>
      </c>
      <c r="BD42" s="247" t="s">
        <v>39</v>
      </c>
      <c r="BE42" s="41" t="str">
        <f>IF(SUM(BE11:BE41)&gt;0,AVERAGE(BE11:BE41)," ")</f>
        <v xml:space="preserve"> </v>
      </c>
      <c r="BF42" s="55" t="str">
        <f>IF(SUM(BF11:BF41)&gt;0,AVERAGE(BF11:BF41)," ")</f>
        <v xml:space="preserve"> </v>
      </c>
      <c r="BG42" s="76"/>
      <c r="BH42" s="42" t="str">
        <f aca="true" t="shared" si="22" ref="BH42:BP42">IF(SUM(BH11:BH41)&gt;0,AVERAGE(BH11:BH41)," ")</f>
        <v xml:space="preserve"> </v>
      </c>
      <c r="BI42" s="42" t="str">
        <f t="shared" si="22"/>
        <v xml:space="preserve"> </v>
      </c>
      <c r="BJ42" s="42" t="str">
        <f t="shared" si="22"/>
        <v xml:space="preserve"> </v>
      </c>
      <c r="BK42" s="42" t="str">
        <f t="shared" si="22"/>
        <v xml:space="preserve"> </v>
      </c>
      <c r="BL42" s="42" t="str">
        <f t="shared" si="22"/>
        <v xml:space="preserve"> </v>
      </c>
      <c r="BM42" s="42" t="str">
        <f t="shared" si="22"/>
        <v xml:space="preserve"> </v>
      </c>
      <c r="BN42" s="42" t="str">
        <f t="shared" si="22"/>
        <v xml:space="preserve"> </v>
      </c>
      <c r="BO42" s="42" t="str">
        <f t="shared" si="22"/>
        <v xml:space="preserve"> </v>
      </c>
      <c r="BP42" s="55" t="str">
        <f t="shared" si="22"/>
        <v xml:space="preserve"> </v>
      </c>
      <c r="BQ42" s="42" t="str">
        <f>IF(SUM(BQ11:BQ41)&gt;0,AVERAGE(BQ11:BQ41)," ")</f>
        <v xml:space="preserve"> </v>
      </c>
      <c r="BR42" s="55" t="str">
        <f>IF(SUM(BR11:BR41)&gt;0,AVERAGE(BR11:BR41)," ")</f>
        <v xml:space="preserve"> </v>
      </c>
      <c r="BS42" s="762" t="s">
        <v>39</v>
      </c>
      <c r="BT42" s="42" t="str">
        <f>IF(SUM(BT11:BT41)&gt;0,AVERAGE(BT11:BT41)," ")</f>
        <v xml:space="preserve"> </v>
      </c>
      <c r="BU42" s="616" t="str">
        <f ca="1">IF(SUM(BU11:BU41)&gt;0,AVERAGE(BU11:BU41)," ")</f>
        <v xml:space="preserve"> </v>
      </c>
      <c r="BV42" s="3" t="str">
        <f>IF(SUM(BV11:BV41)&gt;0,AVERAGE(BV11:BV41)," ")</f>
        <v xml:space="preserve"> </v>
      </c>
      <c r="BW42" s="616" t="str">
        <f ca="1">IF(SUM(BW11:BW41)&gt;0,AVERAGE(BW11:BW41)," ")</f>
        <v xml:space="preserve"> </v>
      </c>
      <c r="BX42" s="769" t="str">
        <f aca="true" t="shared" si="23" ref="BX42:CH42">IF(SUM(BX11:BX41)&gt;0,AVERAGE(BX11:BX41)," ")</f>
        <v xml:space="preserve"> </v>
      </c>
      <c r="BY42" s="44" t="str">
        <f t="shared" si="23"/>
        <v xml:space="preserve"> </v>
      </c>
      <c r="BZ42" s="42" t="str">
        <f t="shared" si="23"/>
        <v xml:space="preserve"> </v>
      </c>
      <c r="CA42" s="45" t="str">
        <f>IF(SUM(CA11:CA41)&gt;0,AVERAGE(CA11:CA41)," ")</f>
        <v xml:space="preserve"> </v>
      </c>
      <c r="CB42" s="42" t="str">
        <f>IF(SUM(CB11:CB41)&gt;0,AVERAGE(CB11:CB41)," ")</f>
        <v xml:space="preserve"> </v>
      </c>
      <c r="CC42" s="45" t="str">
        <f t="shared" si="23"/>
        <v xml:space="preserve"> </v>
      </c>
      <c r="CD42" s="42" t="str">
        <f t="shared" si="23"/>
        <v xml:space="preserve"> </v>
      </c>
      <c r="CE42" s="44" t="str">
        <f t="shared" si="23"/>
        <v xml:space="preserve"> </v>
      </c>
      <c r="CF42" s="68" t="str">
        <f t="shared" si="23"/>
        <v xml:space="preserve"> </v>
      </c>
      <c r="CG42" s="45" t="str">
        <f t="shared" si="23"/>
        <v xml:space="preserve"> </v>
      </c>
      <c r="CH42" s="770" t="str">
        <f t="shared" si="23"/>
        <v xml:space="preserve"> </v>
      </c>
    </row>
    <row r="43" spans="1:86" ht="15" customHeight="1" thickBot="1" thickTop="1">
      <c r="A43" s="249" t="s">
        <v>40</v>
      </c>
      <c r="B43" s="250"/>
      <c r="C43" s="280"/>
      <c r="D43" s="69" t="str">
        <f>IF(SUM(D11:D41)&gt;0,MAX(D11:D41)," ")</f>
        <v xml:space="preserve"> </v>
      </c>
      <c r="E43" s="70" t="str">
        <f>IF(SUM(E11:E41)&gt;0,MAX(E11:E41)," ")</f>
        <v xml:space="preserve"> </v>
      </c>
      <c r="F43" s="80"/>
      <c r="G43" s="81"/>
      <c r="H43" s="82" t="str">
        <f aca="true" t="shared" si="24" ref="H43:S43">IF(SUM(H11:H41)&gt;0,MAX(H11:H41)," ")</f>
        <v xml:space="preserve"> </v>
      </c>
      <c r="I43" s="69" t="str">
        <f t="shared" si="24"/>
        <v xml:space="preserve"> </v>
      </c>
      <c r="J43" s="70" t="str">
        <f t="shared" si="24"/>
        <v xml:space="preserve"> </v>
      </c>
      <c r="K43" s="53" t="str">
        <f t="shared" si="24"/>
        <v xml:space="preserve"> </v>
      </c>
      <c r="L43" s="342" t="str">
        <f t="shared" si="24"/>
        <v xml:space="preserve"> </v>
      </c>
      <c r="M43" s="69" t="str">
        <f t="shared" si="24"/>
        <v xml:space="preserve"> </v>
      </c>
      <c r="N43" s="83" t="str">
        <f ca="1">IF(SUM(N11:N41)&gt;0,MAX(N11:N41)," ")</f>
        <v xml:space="preserve"> </v>
      </c>
      <c r="O43" s="69" t="str">
        <f t="shared" si="24"/>
        <v xml:space="preserve"> </v>
      </c>
      <c r="P43" s="83" t="str">
        <f ca="1">IF(SUM(P11:P41)&gt;0,MAX(P11:P41)," ")</f>
        <v xml:space="preserve"> </v>
      </c>
      <c r="Q43" s="69" t="str">
        <f t="shared" si="24"/>
        <v xml:space="preserve"> </v>
      </c>
      <c r="R43" s="69" t="str">
        <f t="shared" si="24"/>
        <v xml:space="preserve"> </v>
      </c>
      <c r="S43" s="43" t="str">
        <f t="shared" si="24"/>
        <v xml:space="preserve"> </v>
      </c>
      <c r="T43" s="249" t="s">
        <v>41</v>
      </c>
      <c r="U43" s="53" t="str">
        <f aca="true" t="shared" si="25" ref="U43:AA43">IF(SUM(U11:U41)&gt;0,MAX(U11:U41)," ")</f>
        <v xml:space="preserve"> </v>
      </c>
      <c r="V43" s="69" t="str">
        <f t="shared" si="25"/>
        <v xml:space="preserve"> </v>
      </c>
      <c r="W43" s="43" t="str">
        <f t="shared" si="25"/>
        <v xml:space="preserve"> </v>
      </c>
      <c r="X43" s="69" t="str">
        <f t="shared" si="25"/>
        <v xml:space="preserve"> </v>
      </c>
      <c r="Y43" s="69" t="str">
        <f t="shared" si="25"/>
        <v xml:space="preserve"> </v>
      </c>
      <c r="Z43" s="69" t="str">
        <f t="shared" si="25"/>
        <v xml:space="preserve"> </v>
      </c>
      <c r="AA43" s="69" t="str">
        <f t="shared" si="25"/>
        <v xml:space="preserve"> </v>
      </c>
      <c r="AB43" s="53" t="str">
        <f>IF(SUM(AB11:AB41)&gt;0,MAX(AB11:AB41)," ")</f>
        <v xml:space="preserve"> </v>
      </c>
      <c r="AC43" s="69" t="str">
        <f>IF(SUM(AC11:AC41)&gt;0,MAX(AC11:AC41)," ")</f>
        <v xml:space="preserve"> </v>
      </c>
      <c r="AD43" s="43" t="str">
        <f>IF(SUM(AD11:AD41)&gt;0,MAX(AD11:AD41)," ")</f>
        <v xml:space="preserve"> </v>
      </c>
      <c r="AE43" s="684"/>
      <c r="AF43" s="715" t="str">
        <f>IF(SUM(AF11:AF41)&gt;0,MAX(AF11:AF41)," ")</f>
        <v xml:space="preserve"> </v>
      </c>
      <c r="AG43" s="669" t="str">
        <f>IF(SUM(AG11:AG41)&gt;0,MAX(AG11:AG41)," ")</f>
        <v xml:space="preserve"> </v>
      </c>
      <c r="AH43" s="69" t="str">
        <f ca="1">IF(AI42&lt;&gt;"",MAX(AH11:AH41),"")</f>
        <v/>
      </c>
      <c r="AI43" s="877" t="str">
        <f ca="1">IF(AH43=63200,"TNTC",AH43)</f>
        <v/>
      </c>
      <c r="AJ43" s="342" t="str">
        <f>IF(SUM(AJ11:AJ41)&gt;0,MAX(AJ11:AJ41)," ")</f>
        <v xml:space="preserve"> </v>
      </c>
      <c r="AK43" s="708" t="str">
        <f>IF(SUM(AK11:AK41)&gt;0,MAX(AK11:AK41)," ")</f>
        <v xml:space="preserve"> </v>
      </c>
      <c r="AL43" s="43" t="str">
        <f>IF(SUM(AL11:AL41)&gt;0,MAX(AL11:AL41)," ")</f>
        <v xml:space="preserve"> </v>
      </c>
      <c r="AM43" s="249" t="s">
        <v>83</v>
      </c>
      <c r="AN43" s="53" t="str">
        <f aca="true" t="shared" si="26" ref="AN43:BC43">IF(SUM(AN11:AN41)&gt;0,MAX(AN11:AN41)," ")</f>
        <v xml:space="preserve"> </v>
      </c>
      <c r="AO43" s="84" t="str">
        <f t="shared" si="26"/>
        <v xml:space="preserve"> </v>
      </c>
      <c r="AP43" s="700" t="str">
        <f t="shared" si="26"/>
        <v xml:space="preserve"> </v>
      </c>
      <c r="AQ43" s="669" t="str">
        <f t="shared" si="26"/>
        <v xml:space="preserve"> </v>
      </c>
      <c r="AR43" s="701" t="str">
        <f ca="1" t="shared" si="26"/>
        <v xml:space="preserve"> </v>
      </c>
      <c r="AS43" s="669" t="str">
        <f ca="1" t="shared" si="26"/>
        <v xml:space="preserve"> </v>
      </c>
      <c r="AT43" s="702" t="str">
        <f t="shared" si="26"/>
        <v xml:space="preserve"> </v>
      </c>
      <c r="AU43" s="669" t="str">
        <f t="shared" si="26"/>
        <v xml:space="preserve"> </v>
      </c>
      <c r="AV43" s="701" t="str">
        <f ca="1" t="shared" si="26"/>
        <v xml:space="preserve"> </v>
      </c>
      <c r="AW43" s="703" t="str">
        <f ca="1" t="shared" si="26"/>
        <v xml:space="preserve"> </v>
      </c>
      <c r="AX43" s="702" t="str">
        <f t="shared" si="26"/>
        <v xml:space="preserve"> </v>
      </c>
      <c r="AY43" s="669" t="str">
        <f t="shared" si="26"/>
        <v xml:space="preserve"> </v>
      </c>
      <c r="AZ43" s="701" t="str">
        <f ca="1" t="shared" si="26"/>
        <v xml:space="preserve"> </v>
      </c>
      <c r="BA43" s="669" t="str">
        <f ca="1" t="shared" si="26"/>
        <v xml:space="preserve"> </v>
      </c>
      <c r="BB43" s="881" t="str">
        <f t="shared" si="26"/>
        <v xml:space="preserve"> </v>
      </c>
      <c r="BC43" s="824" t="str">
        <f t="shared" si="26"/>
        <v xml:space="preserve"> </v>
      </c>
      <c r="BD43" s="249" t="s">
        <v>41</v>
      </c>
      <c r="BE43" s="53" t="str">
        <f>IF(SUM(BE11:BE41)&gt;0,MAX(BE11:BE41)," ")</f>
        <v xml:space="preserve"> </v>
      </c>
      <c r="BF43" s="43" t="str">
        <f aca="true" t="shared" si="27" ref="BF43:BP43">IF(SUM(BF11:BF41)&gt;0,MAX(BF11:BF41)," ")</f>
        <v xml:space="preserve"> </v>
      </c>
      <c r="BG43" s="53" t="str">
        <f t="shared" si="27"/>
        <v xml:space="preserve"> </v>
      </c>
      <c r="BH43" s="69" t="str">
        <f t="shared" si="27"/>
        <v xml:space="preserve"> </v>
      </c>
      <c r="BI43" s="69" t="str">
        <f t="shared" si="27"/>
        <v xml:space="preserve"> </v>
      </c>
      <c r="BJ43" s="69" t="str">
        <f t="shared" si="27"/>
        <v xml:space="preserve"> </v>
      </c>
      <c r="BK43" s="69" t="str">
        <f t="shared" si="27"/>
        <v xml:space="preserve"> </v>
      </c>
      <c r="BL43" s="69" t="str">
        <f t="shared" si="27"/>
        <v xml:space="preserve"> </v>
      </c>
      <c r="BM43" s="69" t="str">
        <f t="shared" si="27"/>
        <v xml:space="preserve"> </v>
      </c>
      <c r="BN43" s="69" t="str">
        <f t="shared" si="27"/>
        <v xml:space="preserve"> </v>
      </c>
      <c r="BO43" s="69" t="str">
        <f t="shared" si="27"/>
        <v xml:space="preserve"> </v>
      </c>
      <c r="BP43" s="43" t="str">
        <f t="shared" si="27"/>
        <v xml:space="preserve"> </v>
      </c>
      <c r="BQ43" s="69" t="str">
        <f>IF(SUM(BQ11:BQ41)&gt;0,MAX(BQ11:BQ41)," ")</f>
        <v xml:space="preserve"> </v>
      </c>
      <c r="BR43" s="43" t="str">
        <f>IF(SUM(BR11:BR41)&gt;0,MAX(BR11:BR41)," ")</f>
        <v xml:space="preserve"> </v>
      </c>
      <c r="BS43" s="273" t="s">
        <v>41</v>
      </c>
      <c r="BT43" s="69" t="str">
        <f>IF(SUM(BT11:BT41)&gt;0,MAX(BT11:BT41)," ")</f>
        <v xml:space="preserve"> </v>
      </c>
      <c r="BU43" s="43" t="str">
        <f ca="1">IF(SUM(BU11:BU41)&gt;0,MAX(BU11:BU41)," ")</f>
        <v xml:space="preserve"> </v>
      </c>
      <c r="BV43" s="82" t="str">
        <f>IF(SUM(BV11:BV41)&gt;0,MAX(BV11:BV41)," ")</f>
        <v xml:space="preserve"> </v>
      </c>
      <c r="BW43" s="43" t="str">
        <f ca="1">IF(SUM(BW11:BW41)&gt;0,MAX(BW11:BW41)," ")</f>
        <v xml:space="preserve"> </v>
      </c>
      <c r="BX43" s="572" t="str">
        <f aca="true" t="shared" si="28" ref="BX43:CH43">IF(SUM(BX11:BX41)&gt;0,MAX(BX11:BX41)," ")</f>
        <v xml:space="preserve"> </v>
      </c>
      <c r="BY43" s="771" t="str">
        <f t="shared" si="28"/>
        <v xml:space="preserve"> </v>
      </c>
      <c r="BZ43" s="83" t="str">
        <f t="shared" si="28"/>
        <v xml:space="preserve"> </v>
      </c>
      <c r="CA43" s="772" t="str">
        <f>IF(SUM(CA11:CA41)&gt;0,MAX(CA11:CA41)," ")</f>
        <v xml:space="preserve"> </v>
      </c>
      <c r="CB43" s="83" t="str">
        <f>IF(SUM(CB11:CB41)&gt;0,MAX(CB11:CB41)," ")</f>
        <v xml:space="preserve"> </v>
      </c>
      <c r="CC43" s="772" t="str">
        <f t="shared" si="28"/>
        <v xml:space="preserve"> </v>
      </c>
      <c r="CD43" s="83" t="str">
        <f t="shared" si="28"/>
        <v xml:space="preserve"> </v>
      </c>
      <c r="CE43" s="771" t="str">
        <f t="shared" si="28"/>
        <v xml:space="preserve"> </v>
      </c>
      <c r="CF43" s="85" t="str">
        <f t="shared" si="28"/>
        <v xml:space="preserve"> </v>
      </c>
      <c r="CG43" s="772" t="str">
        <f t="shared" si="28"/>
        <v xml:space="preserve"> </v>
      </c>
      <c r="CH43" s="773" t="str">
        <f t="shared" si="28"/>
        <v xml:space="preserve"> </v>
      </c>
    </row>
    <row r="44" spans="1:86" ht="15" customHeight="1" thickBot="1" thickTop="1">
      <c r="A44" s="249" t="s">
        <v>42</v>
      </c>
      <c r="B44" s="250"/>
      <c r="C44" s="280"/>
      <c r="D44" s="69" t="str">
        <f>IF(SUM(D11:D41)&gt;0,MIN(D11:D41),"")</f>
        <v/>
      </c>
      <c r="E44" s="47"/>
      <c r="F44" s="80"/>
      <c r="G44" s="81"/>
      <c r="H44" s="54" t="str">
        <f>IF(SUM(H11:H41)&gt;0,MIN(H11:H41),"")</f>
        <v/>
      </c>
      <c r="I44" s="69" t="str">
        <f aca="true" t="shared" si="29" ref="I44:S44">IF(SUM(I11:I41)&gt;0,MIN(I11:I41),"")</f>
        <v/>
      </c>
      <c r="J44" s="82" t="str">
        <f t="shared" si="29"/>
        <v/>
      </c>
      <c r="K44" s="53" t="str">
        <f t="shared" si="29"/>
        <v/>
      </c>
      <c r="L44" s="342" t="str">
        <f t="shared" si="29"/>
        <v/>
      </c>
      <c r="M44" s="69" t="str">
        <f t="shared" si="29"/>
        <v/>
      </c>
      <c r="N44" s="69" t="str">
        <f ca="1" t="shared" si="29"/>
        <v/>
      </c>
      <c r="O44" s="69" t="str">
        <f t="shared" si="29"/>
        <v/>
      </c>
      <c r="P44" s="69" t="str">
        <f ca="1" t="shared" si="29"/>
        <v/>
      </c>
      <c r="Q44" s="69" t="str">
        <f t="shared" si="29"/>
        <v/>
      </c>
      <c r="R44" s="69" t="str">
        <f t="shared" si="29"/>
        <v/>
      </c>
      <c r="S44" s="43" t="str">
        <f t="shared" si="29"/>
        <v/>
      </c>
      <c r="T44" s="249" t="s">
        <v>43</v>
      </c>
      <c r="U44" s="53" t="str">
        <f aca="true" t="shared" si="30" ref="U44:AA44">IF(SUM(U11:U41)&gt;0,MIN(U11:U41),"")</f>
        <v/>
      </c>
      <c r="V44" s="69" t="str">
        <f t="shared" si="30"/>
        <v/>
      </c>
      <c r="W44" s="43" t="str">
        <f t="shared" si="30"/>
        <v/>
      </c>
      <c r="X44" s="69" t="str">
        <f t="shared" si="30"/>
        <v/>
      </c>
      <c r="Y44" s="69" t="str">
        <f t="shared" si="30"/>
        <v/>
      </c>
      <c r="Z44" s="69" t="str">
        <f t="shared" si="30"/>
        <v/>
      </c>
      <c r="AA44" s="69" t="str">
        <f t="shared" si="30"/>
        <v/>
      </c>
      <c r="AB44" s="53" t="str">
        <f>IF(SUM(AB11:AB41)&gt;0,MIN(AB11:AB41),"")</f>
        <v/>
      </c>
      <c r="AC44" s="69" t="str">
        <f>IF(SUM(AC11:AC41)&gt;0,MIN(AC11:AC41),"")</f>
        <v/>
      </c>
      <c r="AD44" s="43" t="str">
        <f>IF(SUM(AD11:AD41)&gt;0,MIN(AD11:AD41),"")</f>
        <v/>
      </c>
      <c r="AE44" s="684"/>
      <c r="AF44" s="716" t="str">
        <f>IF(SUM(AF11:AF41)&gt;0,MIN(AF11:AF41),"")</f>
        <v/>
      </c>
      <c r="AG44" s="717" t="str">
        <f>IF(SUM(AG11:AG41)&gt;0,MIN(AG11:AG41),"")</f>
        <v/>
      </c>
      <c r="AH44" s="70"/>
      <c r="AI44" s="708" t="str">
        <f>IF(SUM(AI11:AI41)&gt;0,MIN(AI11:AI41),"")</f>
        <v/>
      </c>
      <c r="AJ44" s="672" t="str">
        <f>IF(SUM(AJ11:AJ41)&gt;0,MIN(AJ11:AJ41),"")</f>
        <v/>
      </c>
      <c r="AK44" s="669" t="str">
        <f>IF(SUM(AK11:AK41)&gt;0,MIN(AK11:AK41),"")</f>
        <v/>
      </c>
      <c r="AL44" s="671" t="str">
        <f>IF(SUM(AL11:AL41)&gt;0,MIN(AL11:AL41),"")</f>
        <v/>
      </c>
      <c r="AM44" s="249" t="s">
        <v>84</v>
      </c>
      <c r="AN44" s="684" t="str">
        <f aca="true" t="shared" si="31" ref="AN44:BC44">IF(SUM(AN11:AN41)&gt;0,MIN(AN11:AN41),"")</f>
        <v/>
      </c>
      <c r="AO44" s="711" t="str">
        <f t="shared" si="31"/>
        <v/>
      </c>
      <c r="AP44" s="679" t="str">
        <f t="shared" si="31"/>
        <v/>
      </c>
      <c r="AQ44" s="704" t="str">
        <f t="shared" si="31"/>
        <v/>
      </c>
      <c r="AR44" s="705" t="str">
        <f ca="1" t="shared" si="31"/>
        <v/>
      </c>
      <c r="AS44" s="706" t="str">
        <f ca="1" t="shared" si="31"/>
        <v/>
      </c>
      <c r="AT44" s="679" t="str">
        <f t="shared" si="31"/>
        <v/>
      </c>
      <c r="AU44" s="704" t="str">
        <f t="shared" si="31"/>
        <v/>
      </c>
      <c r="AV44" s="705" t="str">
        <f ca="1" t="shared" si="31"/>
        <v/>
      </c>
      <c r="AW44" s="706" t="str">
        <f ca="1" t="shared" si="31"/>
        <v/>
      </c>
      <c r="AX44" s="679" t="str">
        <f t="shared" si="31"/>
        <v/>
      </c>
      <c r="AY44" s="707" t="str">
        <f t="shared" si="31"/>
        <v/>
      </c>
      <c r="AZ44" s="708" t="str">
        <f ca="1" t="shared" si="31"/>
        <v/>
      </c>
      <c r="BA44" s="706" t="str">
        <f ca="1" t="shared" si="31"/>
        <v/>
      </c>
      <c r="BB44" s="882" t="str">
        <f t="shared" si="31"/>
        <v/>
      </c>
      <c r="BC44" s="823" t="str">
        <f t="shared" si="31"/>
        <v/>
      </c>
      <c r="BD44" s="249" t="s">
        <v>43</v>
      </c>
      <c r="BE44" s="684" t="str">
        <f aca="true" t="shared" si="32" ref="BE44:BP44">IF(SUM(BE11:BE41)&gt;0,MIN(BE11:BE41),"")</f>
        <v/>
      </c>
      <c r="BF44" s="711" t="str">
        <f t="shared" si="32"/>
        <v/>
      </c>
      <c r="BG44" s="53" t="str">
        <f t="shared" si="32"/>
        <v/>
      </c>
      <c r="BH44" s="710" t="str">
        <f t="shared" si="32"/>
        <v/>
      </c>
      <c r="BI44" s="710" t="str">
        <f t="shared" si="32"/>
        <v/>
      </c>
      <c r="BJ44" s="710" t="str">
        <f t="shared" si="32"/>
        <v/>
      </c>
      <c r="BK44" s="710" t="str">
        <f t="shared" si="32"/>
        <v/>
      </c>
      <c r="BL44" s="710" t="str">
        <f t="shared" si="32"/>
        <v/>
      </c>
      <c r="BM44" s="710" t="str">
        <f t="shared" si="32"/>
        <v/>
      </c>
      <c r="BN44" s="710" t="str">
        <f t="shared" si="32"/>
        <v/>
      </c>
      <c r="BO44" s="710" t="str">
        <f t="shared" si="32"/>
        <v/>
      </c>
      <c r="BP44" s="711" t="str">
        <f t="shared" si="32"/>
        <v/>
      </c>
      <c r="BQ44" s="69" t="str">
        <f>IF(SUM(BQ11:BQ41)&gt;0,MIN(BQ11:BQ41),"")</f>
        <v/>
      </c>
      <c r="BR44" s="43" t="str">
        <f>IF(SUM(BR11:BR41)&gt;0,MIN(BR11:BR41),"")</f>
        <v/>
      </c>
      <c r="BS44" s="774" t="s">
        <v>43</v>
      </c>
      <c r="BT44" s="63" t="str">
        <f>IF(SUM(BT11:BT41)&gt;0,MIN(BT11:BT41),"")</f>
        <v/>
      </c>
      <c r="BU44" s="66" t="str">
        <f ca="1">IF(SUM(BU11:BU41)&gt;0,MIN(BU11:BU41),"")</f>
        <v/>
      </c>
      <c r="BV44" s="678" t="str">
        <f>IF(SUM(BV11:BV41)&gt;0,MIN(BV11:BV41),"")</f>
        <v/>
      </c>
      <c r="BW44" s="66" t="str">
        <f ca="1">IF(SUM(BW11:BW41)&gt;0,MIN(BW11:BW41),"")</f>
        <v/>
      </c>
      <c r="BX44" s="775" t="str">
        <f aca="true" t="shared" si="33" ref="BX44:CH44">IF(SUM(BX11:BX41)&gt;0,MIN(BX11:BX41),"")</f>
        <v/>
      </c>
      <c r="BY44" s="705" t="str">
        <f t="shared" si="33"/>
        <v/>
      </c>
      <c r="BZ44" s="708" t="str">
        <f t="shared" si="33"/>
        <v/>
      </c>
      <c r="CA44" s="705" t="str">
        <f>IF(SUM(CA11:CA41)&gt;0,MIN(CA11:CA41),"")</f>
        <v/>
      </c>
      <c r="CB44" s="708" t="str">
        <f>IF(SUM(CB11:CB41)&gt;0,MIN(CB11:CB41),"")</f>
        <v/>
      </c>
      <c r="CC44" s="705" t="str">
        <f t="shared" si="33"/>
        <v/>
      </c>
      <c r="CD44" s="708" t="str">
        <f t="shared" si="33"/>
        <v/>
      </c>
      <c r="CE44" s="705" t="str">
        <f t="shared" si="33"/>
        <v/>
      </c>
      <c r="CF44" s="705" t="str">
        <f t="shared" si="33"/>
        <v/>
      </c>
      <c r="CG44" s="708" t="str">
        <f t="shared" si="33"/>
        <v/>
      </c>
      <c r="CH44" s="776" t="str">
        <f t="shared" si="33"/>
        <v/>
      </c>
    </row>
    <row r="45" spans="1:86" ht="14.45" customHeight="1" thickBot="1" thickTop="1">
      <c r="A45" s="590"/>
      <c r="B45" s="586"/>
      <c r="C45" s="586"/>
      <c r="D45" s="586"/>
      <c r="E45" s="587"/>
      <c r="F45" s="588"/>
      <c r="G45" s="589"/>
      <c r="H45" s="590"/>
      <c r="I45" s="586"/>
      <c r="J45" s="591"/>
      <c r="K45" s="586"/>
      <c r="L45" s="592"/>
      <c r="M45" s="586"/>
      <c r="N45" s="586"/>
      <c r="O45" s="586"/>
      <c r="P45" s="586"/>
      <c r="Q45" s="586"/>
      <c r="R45" s="586"/>
      <c r="S45" s="591"/>
      <c r="T45" s="938" t="s">
        <v>154</v>
      </c>
      <c r="U45" s="939"/>
      <c r="V45" s="940"/>
      <c r="W45" s="591"/>
      <c r="X45" s="590"/>
      <c r="Y45" s="593"/>
      <c r="Z45" s="586"/>
      <c r="AA45" s="593"/>
      <c r="AB45" s="590"/>
      <c r="AC45" s="586"/>
      <c r="AD45" s="591"/>
      <c r="AE45" s="586"/>
      <c r="AF45" s="586"/>
      <c r="AG45" s="606"/>
      <c r="AH45" s="586"/>
      <c r="AI45" s="879" t="str">
        <f ca="1">'E.coli Standalone Calculation'!R38</f>
        <v/>
      </c>
      <c r="AJ45" s="592"/>
      <c r="AK45" s="579"/>
      <c r="AL45" s="591"/>
      <c r="AM45" s="611"/>
      <c r="AN45" s="586"/>
      <c r="AO45" s="591"/>
      <c r="AP45" s="586"/>
      <c r="AQ45" s="592"/>
      <c r="AR45" s="586"/>
      <c r="AS45" s="591"/>
      <c r="AT45" s="586"/>
      <c r="AU45" s="592"/>
      <c r="AV45" s="586"/>
      <c r="AW45" s="586"/>
      <c r="AX45" s="590"/>
      <c r="AY45" s="592"/>
      <c r="AZ45" s="586"/>
      <c r="BA45" s="586"/>
      <c r="BB45" s="590"/>
      <c r="BC45" s="591"/>
      <c r="BD45" s="602"/>
      <c r="BE45" s="603"/>
      <c r="BF45" s="591"/>
      <c r="BG45" s="586"/>
      <c r="BH45" s="592"/>
      <c r="BI45" s="586"/>
      <c r="BJ45" s="586"/>
      <c r="BK45" s="586"/>
      <c r="BL45" s="586"/>
      <c r="BM45" s="586"/>
      <c r="BN45" s="586"/>
      <c r="BO45" s="586"/>
      <c r="BP45" s="591"/>
      <c r="BQ45" s="603"/>
      <c r="BR45" s="591"/>
      <c r="BS45" s="817"/>
      <c r="BT45" s="603"/>
      <c r="BU45" s="579"/>
      <c r="BV45" s="579"/>
      <c r="BW45" s="579"/>
      <c r="BX45" s="778"/>
      <c r="BY45" s="778"/>
      <c r="BZ45" s="778"/>
      <c r="CA45" s="778"/>
      <c r="CB45" s="778"/>
      <c r="CC45" s="778"/>
      <c r="CD45" s="778"/>
      <c r="CE45" s="778"/>
      <c r="CF45" s="778"/>
      <c r="CG45" s="778"/>
      <c r="CH45" s="779"/>
    </row>
    <row r="46" spans="1:86" ht="14.45" customHeight="1" thickBot="1" thickTop="1">
      <c r="A46" s="601"/>
      <c r="B46" s="594"/>
      <c r="C46" s="594"/>
      <c r="D46" s="594"/>
      <c r="E46" s="595"/>
      <c r="F46" s="596"/>
      <c r="G46" s="595"/>
      <c r="H46" s="594"/>
      <c r="I46" s="594"/>
      <c r="J46" s="597"/>
      <c r="K46" s="594"/>
      <c r="L46" s="598"/>
      <c r="M46" s="594"/>
      <c r="N46" s="594"/>
      <c r="O46" s="594"/>
      <c r="P46" s="594"/>
      <c r="Q46" s="594"/>
      <c r="R46" s="594"/>
      <c r="S46" s="597"/>
      <c r="T46" s="941" t="s">
        <v>178</v>
      </c>
      <c r="U46" s="942"/>
      <c r="V46" s="943"/>
      <c r="W46" s="597"/>
      <c r="X46" s="599"/>
      <c r="Y46" s="600"/>
      <c r="Z46" s="594"/>
      <c r="AA46" s="600"/>
      <c r="AB46" s="599"/>
      <c r="AC46" s="594"/>
      <c r="AD46" s="597"/>
      <c r="AE46" s="594"/>
      <c r="AF46" s="594"/>
      <c r="AG46" s="607"/>
      <c r="AH46" s="597"/>
      <c r="AI46" s="874" t="str">
        <f ca="1">'E.coli Standalone Calculation'!R41</f>
        <v/>
      </c>
      <c r="AJ46" s="608"/>
      <c r="AK46" s="579"/>
      <c r="AL46" s="597"/>
      <c r="AM46" s="612"/>
      <c r="AN46" s="594"/>
      <c r="AO46" s="597"/>
      <c r="AP46" s="594"/>
      <c r="AQ46" s="598"/>
      <c r="AR46" s="594"/>
      <c r="AS46" s="594"/>
      <c r="AT46" s="599"/>
      <c r="AU46" s="598"/>
      <c r="AV46" s="594"/>
      <c r="AW46" s="597"/>
      <c r="AX46" s="594"/>
      <c r="AY46" s="598"/>
      <c r="AZ46" s="594"/>
      <c r="BA46" s="594"/>
      <c r="BB46" s="599"/>
      <c r="BC46" s="597"/>
      <c r="BD46" s="605"/>
      <c r="BE46" s="579"/>
      <c r="BF46" s="604"/>
      <c r="BG46" s="594"/>
      <c r="BH46" s="598"/>
      <c r="BI46" s="594"/>
      <c r="BJ46" s="594"/>
      <c r="BK46" s="594"/>
      <c r="BL46" s="594"/>
      <c r="BM46" s="594"/>
      <c r="BN46" s="594"/>
      <c r="BO46" s="594"/>
      <c r="BP46" s="579"/>
      <c r="BQ46" s="599"/>
      <c r="BR46" s="597"/>
      <c r="BS46" s="818"/>
      <c r="BT46" s="603"/>
      <c r="BU46" s="579"/>
      <c r="BV46" s="579"/>
      <c r="BW46" s="579"/>
      <c r="BX46" s="780"/>
      <c r="BY46" s="780"/>
      <c r="BZ46" s="780"/>
      <c r="CA46" s="780"/>
      <c r="CB46" s="780"/>
      <c r="CC46" s="780"/>
      <c r="CD46" s="780"/>
      <c r="CE46" s="780"/>
      <c r="CF46" s="780"/>
      <c r="CG46" s="780"/>
      <c r="CH46" s="781"/>
    </row>
    <row r="47" spans="1:86" ht="15" customHeight="1" thickBot="1">
      <c r="A47" s="477" t="s">
        <v>44</v>
      </c>
      <c r="B47" s="255"/>
      <c r="C47" s="254"/>
      <c r="D47" s="125"/>
      <c r="E47" s="85">
        <f>COUNT(E11:E41)</f>
        <v>0</v>
      </c>
      <c r="F47" s="478">
        <f>COUNTA(F11:F41)</f>
        <v>0</v>
      </c>
      <c r="G47" s="307">
        <f>COUNTA(G11:G41)</f>
        <v>0</v>
      </c>
      <c r="H47" s="479">
        <f>COUNT(H11:H41)</f>
        <v>0</v>
      </c>
      <c r="I47" s="83">
        <f aca="true" t="shared" si="34" ref="I47:BA47">COUNT(I11:I41)</f>
        <v>0</v>
      </c>
      <c r="J47" s="84">
        <f t="shared" si="34"/>
        <v>0</v>
      </c>
      <c r="K47" s="479">
        <f t="shared" si="34"/>
        <v>0</v>
      </c>
      <c r="L47" s="83">
        <f t="shared" si="34"/>
        <v>0</v>
      </c>
      <c r="M47" s="83">
        <f t="shared" si="34"/>
        <v>0</v>
      </c>
      <c r="N47" s="83">
        <f ca="1" t="shared" si="34"/>
        <v>0</v>
      </c>
      <c r="O47" s="83">
        <f t="shared" si="34"/>
        <v>0</v>
      </c>
      <c r="P47" s="83">
        <f ca="1" t="shared" si="34"/>
        <v>0</v>
      </c>
      <c r="Q47" s="83">
        <f t="shared" si="34"/>
        <v>0</v>
      </c>
      <c r="R47" s="83">
        <f t="shared" si="34"/>
        <v>0</v>
      </c>
      <c r="S47" s="84">
        <f t="shared" si="34"/>
        <v>0</v>
      </c>
      <c r="T47" s="251" t="s">
        <v>77</v>
      </c>
      <c r="U47" s="63">
        <f aca="true" t="shared" si="35" ref="U47:AA47">COUNT(U11:U41)</f>
        <v>0</v>
      </c>
      <c r="V47" s="65">
        <f t="shared" si="35"/>
        <v>0</v>
      </c>
      <c r="W47" s="66">
        <f t="shared" si="35"/>
        <v>0</v>
      </c>
      <c r="X47" s="65">
        <f t="shared" si="35"/>
        <v>0</v>
      </c>
      <c r="Y47" s="65">
        <f t="shared" si="35"/>
        <v>0</v>
      </c>
      <c r="Z47" s="65">
        <f t="shared" si="35"/>
        <v>0</v>
      </c>
      <c r="AA47" s="65">
        <f t="shared" si="35"/>
        <v>0</v>
      </c>
      <c r="AB47" s="63">
        <f>COUNT(AB11:AB41)</f>
        <v>0</v>
      </c>
      <c r="AC47" s="65">
        <f>COUNT(AC11:AC41)</f>
        <v>0</v>
      </c>
      <c r="AD47" s="66">
        <f>COUNT(AD11:AD41)</f>
        <v>0</v>
      </c>
      <c r="AE47" s="686"/>
      <c r="AF47" s="65">
        <f aca="true" t="shared" si="36" ref="AF47:AL47">COUNT(AF11:AF41)</f>
        <v>0</v>
      </c>
      <c r="AG47" s="65">
        <f t="shared" si="36"/>
        <v>0</v>
      </c>
      <c r="AH47" s="71"/>
      <c r="AI47" s="65">
        <f ca="1">COUNT(AH11:AH41)</f>
        <v>0</v>
      </c>
      <c r="AJ47" s="65">
        <f t="shared" si="36"/>
        <v>0</v>
      </c>
      <c r="AK47" s="65">
        <f t="shared" si="36"/>
        <v>0</v>
      </c>
      <c r="AL47" s="66">
        <f t="shared" si="36"/>
        <v>0</v>
      </c>
      <c r="AM47" s="275" t="s">
        <v>77</v>
      </c>
      <c r="AN47" s="63">
        <f t="shared" si="34"/>
        <v>0</v>
      </c>
      <c r="AO47" s="118">
        <f t="shared" si="34"/>
        <v>0</v>
      </c>
      <c r="AP47" s="63">
        <f t="shared" si="34"/>
        <v>0</v>
      </c>
      <c r="AQ47" s="72">
        <f t="shared" si="34"/>
        <v>0</v>
      </c>
      <c r="AR47" s="72">
        <f ca="1" t="shared" si="34"/>
        <v>0</v>
      </c>
      <c r="AS47" s="118">
        <f ca="1" t="shared" si="34"/>
        <v>0</v>
      </c>
      <c r="AT47" s="63">
        <f t="shared" si="34"/>
        <v>0</v>
      </c>
      <c r="AU47" s="72">
        <f t="shared" si="34"/>
        <v>0</v>
      </c>
      <c r="AV47" s="72">
        <f ca="1" t="shared" si="34"/>
        <v>0</v>
      </c>
      <c r="AW47" s="118">
        <f ca="1" t="shared" si="34"/>
        <v>0</v>
      </c>
      <c r="AX47" s="63">
        <f t="shared" si="34"/>
        <v>0</v>
      </c>
      <c r="AY47" s="72">
        <f t="shared" si="34"/>
        <v>0</v>
      </c>
      <c r="AZ47" s="72">
        <f ca="1" t="shared" si="34"/>
        <v>0</v>
      </c>
      <c r="BA47" s="118">
        <f ca="1" t="shared" si="34"/>
        <v>0</v>
      </c>
      <c r="BB47" s="128">
        <f>COUNT(BB11:BB41)</f>
        <v>0</v>
      </c>
      <c r="BC47" s="129">
        <f>COUNT(BC11:BC41)</f>
        <v>0</v>
      </c>
      <c r="BD47" s="275" t="s">
        <v>77</v>
      </c>
      <c r="BE47" s="64">
        <f>COUNT(BE11:BE41)</f>
        <v>0</v>
      </c>
      <c r="BF47" s="66">
        <f aca="true" t="shared" si="37" ref="BF47:BP47">COUNT(BF11:BF41)</f>
        <v>0</v>
      </c>
      <c r="BG47" s="63">
        <f t="shared" si="37"/>
        <v>0</v>
      </c>
      <c r="BH47" s="65">
        <f t="shared" si="37"/>
        <v>0</v>
      </c>
      <c r="BI47" s="65">
        <f t="shared" si="37"/>
        <v>0</v>
      </c>
      <c r="BJ47" s="65">
        <f t="shared" si="37"/>
        <v>0</v>
      </c>
      <c r="BK47" s="65">
        <f t="shared" si="37"/>
        <v>0</v>
      </c>
      <c r="BL47" s="65">
        <f t="shared" si="37"/>
        <v>0</v>
      </c>
      <c r="BM47" s="65">
        <f t="shared" si="37"/>
        <v>0</v>
      </c>
      <c r="BN47" s="65">
        <f t="shared" si="37"/>
        <v>0</v>
      </c>
      <c r="BO47" s="65">
        <f t="shared" si="37"/>
        <v>0</v>
      </c>
      <c r="BP47" s="66">
        <f t="shared" si="37"/>
        <v>0</v>
      </c>
      <c r="BQ47" s="65">
        <f>COUNT(BQ11:BQ41)</f>
        <v>0</v>
      </c>
      <c r="BR47" s="66">
        <f>COUNT(BR11:BR41)</f>
        <v>0</v>
      </c>
      <c r="BS47" s="819" t="s">
        <v>77</v>
      </c>
      <c r="BT47" s="788">
        <f>COUNT(BT11:BT41)</f>
        <v>0</v>
      </c>
      <c r="BU47" s="811">
        <f ca="1">COUNT(BU11:BU41)</f>
        <v>0</v>
      </c>
      <c r="BV47" s="811">
        <f>COUNT(BV11:BV41)</f>
        <v>0</v>
      </c>
      <c r="BW47" s="811">
        <f ca="1">COUNT(BW11:BW41)</f>
        <v>0</v>
      </c>
      <c r="BX47" s="812">
        <f aca="true" t="shared" si="38" ref="BX47:CH47">COUNT(BX11:BX41)</f>
        <v>0</v>
      </c>
      <c r="BY47" s="811">
        <f t="shared" si="38"/>
        <v>0</v>
      </c>
      <c r="BZ47" s="72">
        <f t="shared" si="38"/>
        <v>0</v>
      </c>
      <c r="CA47" s="72">
        <f>COUNT(CA11:CA41)</f>
        <v>0</v>
      </c>
      <c r="CB47" s="72">
        <f>COUNT(CB11:CB41)</f>
        <v>0</v>
      </c>
      <c r="CC47" s="72">
        <f t="shared" si="38"/>
        <v>0</v>
      </c>
      <c r="CD47" s="72">
        <f t="shared" si="38"/>
        <v>0</v>
      </c>
      <c r="CE47" s="72">
        <f t="shared" si="38"/>
        <v>0</v>
      </c>
      <c r="CF47" s="72">
        <f t="shared" si="38"/>
        <v>0</v>
      </c>
      <c r="CG47" s="72">
        <f t="shared" si="38"/>
        <v>0</v>
      </c>
      <c r="CH47" s="118">
        <f t="shared" si="38"/>
        <v>0</v>
      </c>
    </row>
    <row r="48" spans="1:71" ht="15" customHeight="1" thickBot="1">
      <c r="A48" s="990" t="s">
        <v>128</v>
      </c>
      <c r="B48" s="991"/>
      <c r="C48" s="991"/>
      <c r="D48" s="991"/>
      <c r="E48" s="991"/>
      <c r="F48" s="991"/>
      <c r="G48" s="991"/>
      <c r="H48" s="991"/>
      <c r="I48" s="991"/>
      <c r="J48" s="991"/>
      <c r="K48" s="489" t="s">
        <v>195</v>
      </c>
      <c r="L48" s="236"/>
      <c r="M48" s="236"/>
      <c r="N48" s="236"/>
      <c r="O48" s="236"/>
      <c r="P48" s="490"/>
      <c r="Q48" s="491" t="s">
        <v>129</v>
      </c>
      <c r="R48" s="236"/>
      <c r="S48" s="264"/>
      <c r="T48" s="346" t="s">
        <v>45</v>
      </c>
      <c r="U48" s="236"/>
      <c r="V48" s="236"/>
      <c r="W48" s="236"/>
      <c r="X48" s="236"/>
      <c r="Y48" s="236"/>
      <c r="Z48" s="236"/>
      <c r="AA48" s="236"/>
      <c r="AB48" s="236"/>
      <c r="AC48" s="236"/>
      <c r="AD48" s="236"/>
      <c r="AE48" s="236"/>
      <c r="AF48" s="236"/>
      <c r="AG48" s="236"/>
      <c r="AH48" s="236"/>
      <c r="AI48" s="236"/>
      <c r="AJ48" s="236"/>
      <c r="AK48" s="236"/>
      <c r="AL48" s="264"/>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29"/>
      <c r="BR48" s="229"/>
      <c r="BS48" s="229"/>
    </row>
    <row r="49" spans="1:71" ht="12.75">
      <c r="A49" s="992"/>
      <c r="B49" s="993"/>
      <c r="C49" s="993"/>
      <c r="D49" s="993"/>
      <c r="E49" s="993"/>
      <c r="F49" s="993"/>
      <c r="G49" s="993"/>
      <c r="H49" s="993"/>
      <c r="I49" s="993"/>
      <c r="J49" s="993"/>
      <c r="K49" s="916"/>
      <c r="L49" s="917"/>
      <c r="M49" s="917"/>
      <c r="N49" s="917"/>
      <c r="O49" s="917"/>
      <c r="P49" s="1004"/>
      <c r="Q49" s="1000"/>
      <c r="R49" s="1001"/>
      <c r="S49" s="1002"/>
      <c r="T49" s="1006"/>
      <c r="U49" s="1007"/>
      <c r="V49" s="1007"/>
      <c r="W49" s="1007"/>
      <c r="X49" s="1007"/>
      <c r="Y49" s="1007"/>
      <c r="Z49" s="1007"/>
      <c r="AA49" s="1007"/>
      <c r="AB49" s="1007"/>
      <c r="AC49" s="1007"/>
      <c r="AD49" s="1007"/>
      <c r="AE49" s="1007"/>
      <c r="AF49" s="1007"/>
      <c r="AG49" s="1007"/>
      <c r="AH49" s="1007"/>
      <c r="AI49" s="1007"/>
      <c r="AJ49" s="1007"/>
      <c r="AK49" s="1007"/>
      <c r="AL49" s="1008"/>
      <c r="AM49" s="229"/>
      <c r="AN49" s="90" t="s">
        <v>46</v>
      </c>
      <c r="AO49" s="91"/>
      <c r="AP49" s="91"/>
      <c r="AQ49" s="91"/>
      <c r="AR49" s="91"/>
      <c r="AS49" s="91"/>
      <c r="AT49" s="91"/>
      <c r="AU49" s="91"/>
      <c r="AV49" s="91"/>
      <c r="AW49" s="91"/>
      <c r="AX49" s="92"/>
      <c r="AY49" s="349" t="s">
        <v>47</v>
      </c>
      <c r="AZ49" s="236"/>
      <c r="BA49" s="264"/>
      <c r="BB49" s="229"/>
      <c r="BC49" s="229"/>
      <c r="BD49" s="229"/>
      <c r="BE49" s="929" t="s">
        <v>179</v>
      </c>
      <c r="BF49" s="930"/>
      <c r="BG49" s="930"/>
      <c r="BH49" s="930"/>
      <c r="BI49" s="930"/>
      <c r="BJ49" s="930"/>
      <c r="BK49" s="930"/>
      <c r="BL49" s="930"/>
      <c r="BM49" s="931"/>
      <c r="BN49" s="229"/>
      <c r="BO49" s="229"/>
      <c r="BP49" s="229"/>
      <c r="BQ49" s="229"/>
      <c r="BR49" s="229"/>
      <c r="BS49" s="229"/>
    </row>
    <row r="50" spans="1:71" ht="12.75">
      <c r="A50" s="992"/>
      <c r="B50" s="993"/>
      <c r="C50" s="993"/>
      <c r="D50" s="993"/>
      <c r="E50" s="993"/>
      <c r="F50" s="993"/>
      <c r="G50" s="993"/>
      <c r="H50" s="993"/>
      <c r="I50" s="993"/>
      <c r="J50" s="993"/>
      <c r="K50" s="1005"/>
      <c r="L50" s="917"/>
      <c r="M50" s="917"/>
      <c r="N50" s="917"/>
      <c r="O50" s="917"/>
      <c r="P50" s="1004"/>
      <c r="Q50" s="1003"/>
      <c r="R50" s="1001"/>
      <c r="S50" s="1002"/>
      <c r="T50" s="1006"/>
      <c r="U50" s="1007"/>
      <c r="V50" s="1007"/>
      <c r="W50" s="1007"/>
      <c r="X50" s="1007"/>
      <c r="Y50" s="1007"/>
      <c r="Z50" s="1007"/>
      <c r="AA50" s="1007"/>
      <c r="AB50" s="1007"/>
      <c r="AC50" s="1007"/>
      <c r="AD50" s="1007"/>
      <c r="AE50" s="1007"/>
      <c r="AF50" s="1007"/>
      <c r="AG50" s="1007"/>
      <c r="AH50" s="1007"/>
      <c r="AI50" s="1007"/>
      <c r="AJ50" s="1007"/>
      <c r="AK50" s="1007"/>
      <c r="AL50" s="1008"/>
      <c r="AM50" s="229"/>
      <c r="AN50" s="279" t="s">
        <v>48</v>
      </c>
      <c r="AO50" s="250"/>
      <c r="AP50" s="280"/>
      <c r="AQ50" s="285" t="s">
        <v>49</v>
      </c>
      <c r="AR50" s="286"/>
      <c r="AS50" s="285" t="s">
        <v>50</v>
      </c>
      <c r="AT50" s="286"/>
      <c r="AU50" s="287" t="s">
        <v>51</v>
      </c>
      <c r="AV50" s="288"/>
      <c r="AW50" s="287" t="s">
        <v>52</v>
      </c>
      <c r="AX50" s="289"/>
      <c r="AY50" s="348" t="s">
        <v>53</v>
      </c>
      <c r="AZ50" s="229"/>
      <c r="BA50" s="100">
        <f>IF(SUM(AN11:AN41)&gt;0,SUM(AN11:AN41),SUM(K11:K41))</f>
        <v>0</v>
      </c>
      <c r="BB50" s="229"/>
      <c r="BC50" s="229"/>
      <c r="BD50" s="229"/>
      <c r="BE50" s="932"/>
      <c r="BF50" s="933"/>
      <c r="BG50" s="933"/>
      <c r="BH50" s="933"/>
      <c r="BI50" s="933"/>
      <c r="BJ50" s="933"/>
      <c r="BK50" s="933"/>
      <c r="BL50" s="933"/>
      <c r="BM50" s="934"/>
      <c r="BN50" s="229"/>
      <c r="BO50" s="229"/>
      <c r="BP50" s="229"/>
      <c r="BQ50" s="229"/>
      <c r="BR50" s="229"/>
      <c r="BS50" s="229"/>
    </row>
    <row r="51" spans="1:71" ht="14.25" thickBot="1">
      <c r="A51" s="992"/>
      <c r="B51" s="993"/>
      <c r="C51" s="993"/>
      <c r="D51" s="993"/>
      <c r="E51" s="993"/>
      <c r="F51" s="993"/>
      <c r="G51" s="993"/>
      <c r="H51" s="993"/>
      <c r="I51" s="993"/>
      <c r="J51" s="993"/>
      <c r="K51" s="997"/>
      <c r="L51" s="998"/>
      <c r="M51" s="998"/>
      <c r="N51" s="998"/>
      <c r="O51" s="998"/>
      <c r="P51" s="999"/>
      <c r="Q51" s="492"/>
      <c r="R51" s="267"/>
      <c r="S51" s="268"/>
      <c r="T51" s="1006"/>
      <c r="U51" s="1007"/>
      <c r="V51" s="1007"/>
      <c r="W51" s="1007"/>
      <c r="X51" s="1007"/>
      <c r="Y51" s="1007"/>
      <c r="Z51" s="1007"/>
      <c r="AA51" s="1007"/>
      <c r="AB51" s="1007"/>
      <c r="AC51" s="1007"/>
      <c r="AD51" s="1007"/>
      <c r="AE51" s="1007"/>
      <c r="AF51" s="1007"/>
      <c r="AG51" s="1007"/>
      <c r="AH51" s="1007"/>
      <c r="AI51" s="1007"/>
      <c r="AJ51" s="1007"/>
      <c r="AK51" s="1007"/>
      <c r="AL51" s="1008"/>
      <c r="AM51" s="229"/>
      <c r="AN51" s="279" t="s">
        <v>54</v>
      </c>
      <c r="AO51" s="281"/>
      <c r="AP51" s="282"/>
      <c r="AQ51" s="103" t="str">
        <f>IF(U47=0," NA",(+M42-U42)/M42*100)</f>
        <v xml:space="preserve"> NA</v>
      </c>
      <c r="AR51" s="104"/>
      <c r="AS51" s="103" t="str">
        <f>IF(V47=0," NA",(+O42-V42)/O42*100)</f>
        <v xml:space="preserve"> NA</v>
      </c>
      <c r="AT51" s="104"/>
      <c r="AU51" s="105" t="s">
        <v>11</v>
      </c>
      <c r="AV51" s="106"/>
      <c r="AW51" s="105" t="s">
        <v>11</v>
      </c>
      <c r="AX51" s="106"/>
      <c r="AY51" s="247"/>
      <c r="AZ51" s="248"/>
      <c r="BA51" s="265"/>
      <c r="BB51" s="229"/>
      <c r="BC51" s="229"/>
      <c r="BD51" s="229"/>
      <c r="BE51" s="932"/>
      <c r="BF51" s="933"/>
      <c r="BG51" s="933"/>
      <c r="BH51" s="933"/>
      <c r="BI51" s="933"/>
      <c r="BJ51" s="933"/>
      <c r="BK51" s="933"/>
      <c r="BL51" s="933"/>
      <c r="BM51" s="934"/>
      <c r="BN51" s="229"/>
      <c r="BO51" s="229"/>
      <c r="BP51" s="229"/>
      <c r="BQ51" s="229"/>
      <c r="BR51" s="229"/>
      <c r="BS51" s="229"/>
    </row>
    <row r="52" spans="1:71" ht="13.5">
      <c r="A52" s="992"/>
      <c r="B52" s="993"/>
      <c r="C52" s="993"/>
      <c r="D52" s="993"/>
      <c r="E52" s="993"/>
      <c r="F52" s="993"/>
      <c r="G52" s="993"/>
      <c r="H52" s="993"/>
      <c r="I52" s="993"/>
      <c r="J52" s="993"/>
      <c r="K52" s="489" t="s">
        <v>196</v>
      </c>
      <c r="L52" s="493"/>
      <c r="M52" s="236"/>
      <c r="N52" s="236"/>
      <c r="O52" s="236"/>
      <c r="P52" s="494"/>
      <c r="Q52" s="491" t="s">
        <v>129</v>
      </c>
      <c r="R52" s="236"/>
      <c r="S52" s="264"/>
      <c r="T52" s="1006"/>
      <c r="U52" s="1007"/>
      <c r="V52" s="1007"/>
      <c r="W52" s="1007"/>
      <c r="X52" s="1007"/>
      <c r="Y52" s="1007"/>
      <c r="Z52" s="1007"/>
      <c r="AA52" s="1007"/>
      <c r="AB52" s="1007"/>
      <c r="AC52" s="1007"/>
      <c r="AD52" s="1007"/>
      <c r="AE52" s="1007"/>
      <c r="AF52" s="1007"/>
      <c r="AG52" s="1007"/>
      <c r="AH52" s="1007"/>
      <c r="AI52" s="1007"/>
      <c r="AJ52" s="1007"/>
      <c r="AK52" s="1007"/>
      <c r="AL52" s="1008"/>
      <c r="AM52" s="229"/>
      <c r="AN52" s="279" t="str">
        <f>IF(+AN53="Tertiary Treatment","Secondary Treatment"," ")</f>
        <v>Secondary Treatment</v>
      </c>
      <c r="AO52" s="281"/>
      <c r="AP52" s="282"/>
      <c r="AQ52" s="103" t="str">
        <f>IF(AB47=0," NA",IF(U47=0,(+M42-AB42)/M42*100,(+U42-AB42)/U42*100))</f>
        <v xml:space="preserve"> NA</v>
      </c>
      <c r="AR52" s="104"/>
      <c r="AS52" s="103" t="str">
        <f>IF(AC47=0," NA",IF(V47=0,(+O42-AC42)/O42*100,(+V42-AC42)/V42*100))</f>
        <v xml:space="preserve"> NA</v>
      </c>
      <c r="AT52" s="104"/>
      <c r="AU52" s="105" t="s">
        <v>55</v>
      </c>
      <c r="AV52" s="106"/>
      <c r="AW52" s="105" t="s">
        <v>55</v>
      </c>
      <c r="AX52" s="106"/>
      <c r="AY52" s="1012" t="s">
        <v>56</v>
      </c>
      <c r="AZ52" s="1013"/>
      <c r="BA52" s="1014"/>
      <c r="BB52" s="229"/>
      <c r="BC52" s="229"/>
      <c r="BD52" s="229"/>
      <c r="BE52" s="932"/>
      <c r="BF52" s="933"/>
      <c r="BG52" s="933"/>
      <c r="BH52" s="933"/>
      <c r="BI52" s="933"/>
      <c r="BJ52" s="933"/>
      <c r="BK52" s="933"/>
      <c r="BL52" s="933"/>
      <c r="BM52" s="934"/>
      <c r="BN52" s="229"/>
      <c r="BO52" s="229"/>
      <c r="BP52" s="229"/>
      <c r="BQ52" s="229"/>
      <c r="BR52" s="229"/>
      <c r="BS52" s="229"/>
    </row>
    <row r="53" spans="1:71" ht="13.5">
      <c r="A53" s="992"/>
      <c r="B53" s="993"/>
      <c r="C53" s="993"/>
      <c r="D53" s="993"/>
      <c r="E53" s="993"/>
      <c r="F53" s="993"/>
      <c r="G53" s="993"/>
      <c r="H53" s="993"/>
      <c r="I53" s="993"/>
      <c r="J53" s="993"/>
      <c r="K53" s="495" t="s">
        <v>197</v>
      </c>
      <c r="L53" s="240"/>
      <c r="M53" s="240"/>
      <c r="N53" s="240"/>
      <c r="O53" s="240"/>
      <c r="P53" s="240"/>
      <c r="Q53" s="1000"/>
      <c r="R53" s="1001"/>
      <c r="S53" s="1002"/>
      <c r="T53" s="1006"/>
      <c r="U53" s="1007"/>
      <c r="V53" s="1007"/>
      <c r="W53" s="1007"/>
      <c r="X53" s="1007"/>
      <c r="Y53" s="1007"/>
      <c r="Z53" s="1007"/>
      <c r="AA53" s="1007"/>
      <c r="AB53" s="1007"/>
      <c r="AC53" s="1007"/>
      <c r="AD53" s="1007"/>
      <c r="AE53" s="1007"/>
      <c r="AF53" s="1007"/>
      <c r="AG53" s="1007"/>
      <c r="AH53" s="1007"/>
      <c r="AI53" s="1007"/>
      <c r="AJ53" s="1007"/>
      <c r="AK53" s="1007"/>
      <c r="AL53" s="1008"/>
      <c r="AM53" s="229"/>
      <c r="AN53" s="279" t="str">
        <f>IF(AND(+U47+V47&gt;0,+AB47+AC47=0),"Secondary Treatment","Tertiary Treatment")</f>
        <v>Tertiary Treatment</v>
      </c>
      <c r="AO53" s="281"/>
      <c r="AP53" s="282"/>
      <c r="AQ53" s="103" t="str">
        <f>IF(U47+AB47=0," NA",IF(AB47&gt;0,(+AB42-AP42)/AB42*100,(+U42-AP42)/U42*100))</f>
        <v xml:space="preserve"> NA</v>
      </c>
      <c r="AR53" s="104"/>
      <c r="AS53" s="103" t="str">
        <f>IF(V47+AC47=0," NA",IF(AC47&gt;0,(+AC42-AT42)/AC42*100,(+V42-AT42)/V42*100))</f>
        <v xml:space="preserve"> NA</v>
      </c>
      <c r="AT53" s="104"/>
      <c r="AU53" s="105" t="s">
        <v>55</v>
      </c>
      <c r="AV53" s="106"/>
      <c r="AW53" s="105" t="s">
        <v>55</v>
      </c>
      <c r="AX53" s="106"/>
      <c r="AY53" s="347" t="s">
        <v>57</v>
      </c>
      <c r="AZ53" s="229"/>
      <c r="BA53" s="107" t="str">
        <f>IF(AN47+K47=0,"",IF(AN47&gt;0,+AN42/O4,K42/O4))</f>
        <v/>
      </c>
      <c r="BB53" s="229"/>
      <c r="BC53" s="229"/>
      <c r="BD53" s="229"/>
      <c r="BE53" s="932"/>
      <c r="BF53" s="933"/>
      <c r="BG53" s="933"/>
      <c r="BH53" s="933"/>
      <c r="BI53" s="933"/>
      <c r="BJ53" s="933"/>
      <c r="BK53" s="933"/>
      <c r="BL53" s="933"/>
      <c r="BM53" s="934"/>
      <c r="BN53" s="229"/>
      <c r="BO53" s="229"/>
      <c r="BP53" s="229"/>
      <c r="BQ53" s="229"/>
      <c r="BR53" s="229"/>
      <c r="BS53" s="229"/>
    </row>
    <row r="54" spans="1:71" ht="13.5" customHeight="1" thickBot="1">
      <c r="A54" s="992"/>
      <c r="B54" s="993"/>
      <c r="C54" s="993"/>
      <c r="D54" s="993"/>
      <c r="E54" s="993"/>
      <c r="F54" s="993"/>
      <c r="G54" s="993"/>
      <c r="H54" s="993"/>
      <c r="I54" s="993"/>
      <c r="J54" s="993"/>
      <c r="K54" s="916"/>
      <c r="L54" s="917"/>
      <c r="M54" s="917"/>
      <c r="N54" s="917"/>
      <c r="O54" s="917"/>
      <c r="P54" s="918"/>
      <c r="Q54" s="1003"/>
      <c r="R54" s="1001"/>
      <c r="S54" s="1002"/>
      <c r="T54" s="1006"/>
      <c r="U54" s="1007"/>
      <c r="V54" s="1007"/>
      <c r="W54" s="1007"/>
      <c r="X54" s="1007"/>
      <c r="Y54" s="1007"/>
      <c r="Z54" s="1007"/>
      <c r="AA54" s="1007"/>
      <c r="AB54" s="1007"/>
      <c r="AC54" s="1007"/>
      <c r="AD54" s="1007"/>
      <c r="AE54" s="1007"/>
      <c r="AF54" s="1007"/>
      <c r="AG54" s="1007"/>
      <c r="AH54" s="1007"/>
      <c r="AI54" s="1007"/>
      <c r="AJ54" s="1007"/>
      <c r="AK54" s="1007"/>
      <c r="AL54" s="1008"/>
      <c r="AM54" s="229"/>
      <c r="AN54" s="275" t="s">
        <v>58</v>
      </c>
      <c r="AO54" s="283"/>
      <c r="AP54" s="284"/>
      <c r="AQ54" s="111" t="str">
        <f>IF(M42=" "," NA",(+M42-AP42)/M42*100)</f>
        <v xml:space="preserve"> NA</v>
      </c>
      <c r="AR54" s="112"/>
      <c r="AS54" s="111" t="str">
        <f>IF(O42=" "," NA",(+O42-AT42)/O42*100)</f>
        <v xml:space="preserve"> NA</v>
      </c>
      <c r="AT54" s="112"/>
      <c r="AU54" s="111" t="str">
        <f>IF(R42=" "," NA",(+R42-AX42)/R42*100)</f>
        <v xml:space="preserve"> NA</v>
      </c>
      <c r="AV54" s="112"/>
      <c r="AW54" s="111" t="str">
        <f>IF(Q42=" "," NA",(+Q42-AL42)/Q42*100)</f>
        <v xml:space="preserve"> NA</v>
      </c>
      <c r="AX54" s="113"/>
      <c r="AY54" s="269"/>
      <c r="AZ54" s="262"/>
      <c r="BA54" s="271"/>
      <c r="BB54" s="229"/>
      <c r="BC54" s="229"/>
      <c r="BD54" s="229"/>
      <c r="BE54" s="935"/>
      <c r="BF54" s="936"/>
      <c r="BG54" s="936"/>
      <c r="BH54" s="936"/>
      <c r="BI54" s="936"/>
      <c r="BJ54" s="936"/>
      <c r="BK54" s="936"/>
      <c r="BL54" s="936"/>
      <c r="BM54" s="937"/>
      <c r="BN54" s="229"/>
      <c r="BO54" s="229"/>
      <c r="BP54" s="229"/>
      <c r="BQ54" s="229"/>
      <c r="BR54" s="229"/>
      <c r="BS54" s="229"/>
    </row>
    <row r="55" spans="1:71" ht="27.75" customHeight="1" thickBot="1">
      <c r="A55" s="1076"/>
      <c r="B55" s="1077"/>
      <c r="C55" s="1077"/>
      <c r="D55" s="1077"/>
      <c r="E55" s="1077"/>
      <c r="F55" s="1077"/>
      <c r="G55" s="1077"/>
      <c r="H55" s="1077"/>
      <c r="I55" s="1077"/>
      <c r="J55" s="1077"/>
      <c r="K55" s="919"/>
      <c r="L55" s="920"/>
      <c r="M55" s="920"/>
      <c r="N55" s="920"/>
      <c r="O55" s="920"/>
      <c r="P55" s="921"/>
      <c r="Q55" s="496"/>
      <c r="R55" s="262"/>
      <c r="S55" s="271"/>
      <c r="T55" s="1009"/>
      <c r="U55" s="1010"/>
      <c r="V55" s="1010"/>
      <c r="W55" s="1010"/>
      <c r="X55" s="1010"/>
      <c r="Y55" s="1010"/>
      <c r="Z55" s="1010"/>
      <c r="AA55" s="1010"/>
      <c r="AB55" s="1010"/>
      <c r="AC55" s="1010"/>
      <c r="AD55" s="1010"/>
      <c r="AE55" s="1010"/>
      <c r="AF55" s="1010"/>
      <c r="AG55" s="1010"/>
      <c r="AH55" s="1010"/>
      <c r="AI55" s="1010"/>
      <c r="AJ55" s="1010"/>
      <c r="AK55" s="1010"/>
      <c r="AL55" s="1011"/>
      <c r="AM55" s="229"/>
      <c r="AN55" s="231" t="str">
        <f>IF(OR(Q42=" ",AL42=" ",LEFT(Q10,4)&lt;&gt;"Phos",LEFT(AL10,4)&lt;&gt;"Phos"),"","Phosphorus limit would be")</f>
        <v/>
      </c>
      <c r="AO55" s="231"/>
      <c r="AP55" s="231"/>
      <c r="AQ55" s="231"/>
      <c r="AR55" s="231" t="str">
        <f>IF(OR(Q42=" ",+AL42=" ",LEFT(Q10,4)&lt;&gt;"Phos",LEFT(AL10,4)&lt;&gt;"Phos"),"",IF(+Q42&gt;=5,1,IF(+Q42&gt;=4,80,IF(+Q42&gt;=3,75,IF(Q42&gt;=2,70,IF(Q42&gt;=1,65,60))))))</f>
        <v/>
      </c>
      <c r="AS55" s="231" t="str">
        <f>IF(OR(Q42=" ",+AL42=" ",LEFT(Q10,4)&lt;&gt;"Phos",LEFT(AL10,4)&lt;&gt;"Phos"),"",IF(+Q42&gt;=5,"mg/l.","% removal."))</f>
        <v/>
      </c>
      <c r="AT55" s="231"/>
      <c r="AU55" s="231" t="str">
        <f>IF(OR(Q42=" ",+AL42=" ",LEFT(Q10,4)&lt;&gt;"Phos",LEFT(AL10,4)&lt;&gt;"Phos"),"",IF(OR(AND(+Q42&gt;=5,AL42&gt;1),AND(+Q42&gt;=4,+Q42&lt;5,AW54&lt;80),AND(+Q42&gt;=3,+Q42&lt;4,AW54&lt;75),AND(+Q42&gt;=2,+Q42&lt;3,AW54&lt;70),AND(+Q42&gt;=1,+Q42&lt;2,AW54&lt;65),AND(+Q42&lt;1,AW54&lt;60)),"(compliance not achieved)","(compliance achieved)"))</f>
        <v/>
      </c>
      <c r="AV55" s="231"/>
      <c r="AW55" s="231"/>
      <c r="AX55" s="231"/>
      <c r="AY55" s="231"/>
      <c r="AZ55" s="231"/>
      <c r="BA55" s="231"/>
      <c r="BB55" s="229"/>
      <c r="BC55" s="229"/>
      <c r="BD55" s="229"/>
      <c r="BE55" s="229"/>
      <c r="BF55" s="229"/>
      <c r="BG55" s="229"/>
      <c r="BH55" s="229"/>
      <c r="BI55" s="229"/>
      <c r="BJ55" s="229"/>
      <c r="BK55" s="229"/>
      <c r="BL55" s="229"/>
      <c r="BM55" s="229"/>
      <c r="BN55" s="229"/>
      <c r="BO55" s="229"/>
      <c r="BP55" s="229"/>
      <c r="BQ55" s="229"/>
      <c r="BR55" s="229"/>
      <c r="BS55" s="229"/>
    </row>
    <row r="56" spans="1:85" ht="12.75">
      <c r="A56" s="996" t="s">
        <v>207</v>
      </c>
      <c r="B56" s="996"/>
      <c r="C56" s="996"/>
      <c r="D56" s="996"/>
      <c r="E56" s="996"/>
      <c r="F56" s="996"/>
      <c r="G56" s="996"/>
      <c r="H56" s="996"/>
      <c r="I56" s="996"/>
      <c r="J56" s="996"/>
      <c r="K56" s="996"/>
      <c r="L56" s="996"/>
      <c r="M56" s="996"/>
      <c r="N56" s="996"/>
      <c r="O56" s="996"/>
      <c r="P56" s="996"/>
      <c r="Q56" s="996"/>
      <c r="R56" s="996"/>
      <c r="S56" s="996"/>
      <c r="T56" s="996" t="s">
        <v>208</v>
      </c>
      <c r="U56" s="996"/>
      <c r="V56" s="996"/>
      <c r="W56" s="996"/>
      <c r="X56" s="996"/>
      <c r="Y56" s="996"/>
      <c r="Z56" s="996"/>
      <c r="AA56" s="996"/>
      <c r="AB56" s="996"/>
      <c r="AC56" s="996"/>
      <c r="AD56" s="996"/>
      <c r="AE56" s="996"/>
      <c r="AF56" s="996"/>
      <c r="AG56" s="996"/>
      <c r="AH56" s="996"/>
      <c r="AI56" s="996"/>
      <c r="AJ56" s="996"/>
      <c r="AK56" s="996"/>
      <c r="AL56" s="996"/>
      <c r="AM56" s="913" t="s">
        <v>209</v>
      </c>
      <c r="AN56" s="913"/>
      <c r="AO56" s="913"/>
      <c r="AP56" s="913"/>
      <c r="AQ56" s="913"/>
      <c r="AR56" s="913"/>
      <c r="AS56" s="913"/>
      <c r="AT56" s="913"/>
      <c r="AU56" s="913"/>
      <c r="AV56" s="913"/>
      <c r="AW56" s="913"/>
      <c r="AX56" s="913"/>
      <c r="AY56" s="913"/>
      <c r="AZ56" s="913"/>
      <c r="BA56" s="913"/>
      <c r="BB56" s="913"/>
      <c r="BC56" s="913"/>
      <c r="BD56" s="913" t="s">
        <v>205</v>
      </c>
      <c r="BE56" s="913"/>
      <c r="BF56" s="913"/>
      <c r="BG56" s="913"/>
      <c r="BH56" s="913"/>
      <c r="BI56" s="913"/>
      <c r="BJ56" s="913"/>
      <c r="BK56" s="913"/>
      <c r="BL56" s="913"/>
      <c r="BM56" s="913"/>
      <c r="BN56" s="913"/>
      <c r="BO56" s="913"/>
      <c r="BP56" s="913"/>
      <c r="BQ56" s="913"/>
      <c r="BR56" s="913"/>
      <c r="BS56" s="913" t="s">
        <v>206</v>
      </c>
      <c r="BT56" s="913"/>
      <c r="BU56" s="913"/>
      <c r="BV56" s="913"/>
      <c r="BW56" s="913"/>
      <c r="BX56" s="913"/>
      <c r="BY56" s="913"/>
      <c r="BZ56" s="913"/>
      <c r="CA56" s="913"/>
      <c r="CB56" s="913"/>
      <c r="CC56" s="913"/>
      <c r="CD56" s="913"/>
      <c r="CE56" s="913"/>
      <c r="CF56" s="913"/>
      <c r="CG56" s="913"/>
    </row>
  </sheetData>
  <sheetProtection algorithmName="SHA-512" hashValue="1XynAD7+k0Y6DNrUDAEh2z4ZwTZux5LViAxsaQzEonUwO6c221yeBSiAAYpN9mymcE4soIKapBk8iVpYavdjbQ==" saltValue="VRiehSj8gwd6tWmkujIfHQ==" spinCount="100000" sheet="1" selectLockedCells="1"/>
  <mergeCells count="60">
    <mergeCell ref="CH8:CH10"/>
    <mergeCell ref="BT9:BU9"/>
    <mergeCell ref="CB8:CB10"/>
    <mergeCell ref="CC8:CC10"/>
    <mergeCell ref="CD8:CD10"/>
    <mergeCell ref="CE8:CE10"/>
    <mergeCell ref="CF8:CF10"/>
    <mergeCell ref="CG8:CG10"/>
    <mergeCell ref="BT8:BW8"/>
    <mergeCell ref="BV9:BW9"/>
    <mergeCell ref="BY8:BY10"/>
    <mergeCell ref="BZ8:BZ10"/>
    <mergeCell ref="CA8:CA10"/>
    <mergeCell ref="BD56:BR56"/>
    <mergeCell ref="AM56:BC56"/>
    <mergeCell ref="BR9:BR10"/>
    <mergeCell ref="BP9:BP10"/>
    <mergeCell ref="BS56:CG56"/>
    <mergeCell ref="AY52:BA52"/>
    <mergeCell ref="BE49:BM54"/>
    <mergeCell ref="BX8:BX10"/>
    <mergeCell ref="BQ9:BQ10"/>
    <mergeCell ref="BO9:BO10"/>
    <mergeCell ref="BN9:BN10"/>
    <mergeCell ref="AB8:AD8"/>
    <mergeCell ref="AB9:AD9"/>
    <mergeCell ref="T56:AL56"/>
    <mergeCell ref="A56:S56"/>
    <mergeCell ref="A48:J55"/>
    <mergeCell ref="T49:AL55"/>
    <mergeCell ref="K49:P50"/>
    <mergeCell ref="Q49:S50"/>
    <mergeCell ref="Q53:S54"/>
    <mergeCell ref="K54:P55"/>
    <mergeCell ref="T46:V46"/>
    <mergeCell ref="K51:P51"/>
    <mergeCell ref="C8:C10"/>
    <mergeCell ref="F8:F10"/>
    <mergeCell ref="G8:G10"/>
    <mergeCell ref="K7:N7"/>
    <mergeCell ref="R7:S7"/>
    <mergeCell ref="K5:L5"/>
    <mergeCell ref="D8:D10"/>
    <mergeCell ref="T45:V45"/>
    <mergeCell ref="K2:O2"/>
    <mergeCell ref="P2:R2"/>
    <mergeCell ref="AD6:AK7"/>
    <mergeCell ref="BM9:BM10"/>
    <mergeCell ref="BL9:BL10"/>
    <mergeCell ref="AM6:AO6"/>
    <mergeCell ref="AU6:AZ7"/>
    <mergeCell ref="AN8:BA8"/>
    <mergeCell ref="BJ9:BJ10"/>
    <mergeCell ref="BK9:BK10"/>
    <mergeCell ref="BK6:BP7"/>
    <mergeCell ref="Q4:S4"/>
    <mergeCell ref="P6:Q6"/>
    <mergeCell ref="M5:Q5"/>
    <mergeCell ref="R6:S6"/>
    <mergeCell ref="P7:Q7"/>
  </mergeCells>
  <dataValidations count="1">
    <dataValidation type="list" allowBlank="1" showInputMessage="1" showErrorMessage="1" errorTitle="Error Code 570" error="This is an invalid input. press CANCEL and see instructions._x000a__x000a_RETRY and HELP, will not assist in this error" sqref="AE11:AE41">
      <formula1>$AG$4:$AG$5</formula1>
    </dataValidation>
  </dataValidations>
  <printOptions horizontalCentered="1" verticalCentered="1"/>
  <pageMargins left="0.25" right="0.25" top="0.2" bottom="0.2" header="0.5" footer="0.5"/>
  <pageSetup fitToWidth="4" horizontalDpi="600" verticalDpi="600" orientation="portrait" scale="84" r:id="rId4"/>
  <colBreaks count="4" manualBreakCount="4">
    <brk id="19" max="16383" man="1"/>
    <brk id="38" max="16383" man="1"/>
    <brk id="55" max="16383" man="1"/>
    <brk id="70" max="16383" man="1"/>
  </colBreaks>
  <drawing r:id="rId3"/>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H55"/>
  <sheetViews>
    <sheetView showGridLines="0" zoomScale="90" zoomScaleNormal="9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0" width="6.140625" style="0" customWidth="1"/>
    <col min="31" max="31" width="3.57421875" style="0" customWidth="1"/>
    <col min="34" max="34" width="6.7109375" style="0" hidden="1" customWidth="1"/>
    <col min="39" max="39" width="4.7109375" style="0" customWidth="1"/>
    <col min="40" max="41" width="7.7109375" style="0" customWidth="1"/>
    <col min="55" max="55" width="5.7109375" style="0" customWidth="1"/>
    <col min="71" max="71" width="5.7109375" style="0" customWidth="1"/>
  </cols>
  <sheetData>
    <row r="1" spans="1:71" ht="15.75">
      <c r="A1" s="229"/>
      <c r="B1" s="229"/>
      <c r="C1" s="229"/>
      <c r="D1" s="229"/>
      <c r="E1" s="229"/>
      <c r="F1" s="230"/>
      <c r="G1" s="230"/>
      <c r="H1" s="230"/>
      <c r="I1" s="230"/>
      <c r="J1" s="230"/>
      <c r="K1" s="308" t="s">
        <v>0</v>
      </c>
      <c r="L1" s="309"/>
      <c r="M1" s="310"/>
      <c r="N1" s="309"/>
      <c r="O1" s="311"/>
      <c r="P1" s="312" t="s">
        <v>1</v>
      </c>
      <c r="Q1" s="235"/>
      <c r="R1" s="235"/>
      <c r="S1" s="237"/>
      <c r="T1" s="508" t="s">
        <v>131</v>
      </c>
      <c r="U1" s="263"/>
      <c r="V1" s="263"/>
      <c r="W1" s="229"/>
      <c r="X1" s="263"/>
      <c r="Y1" s="263"/>
      <c r="Z1" s="263"/>
      <c r="AA1" s="229"/>
      <c r="AB1" s="229"/>
      <c r="AC1" s="229"/>
      <c r="AD1" s="229"/>
      <c r="AE1" s="229"/>
      <c r="AF1" s="229"/>
      <c r="AG1" s="229"/>
      <c r="AH1" s="229"/>
      <c r="AI1" s="229"/>
      <c r="AJ1" s="229"/>
      <c r="AK1" s="229"/>
      <c r="AL1" s="229"/>
      <c r="AM1" s="497" t="s">
        <v>131</v>
      </c>
      <c r="AN1" s="229"/>
      <c r="AO1" s="229"/>
      <c r="AP1" s="229"/>
      <c r="AQ1" s="229"/>
      <c r="AR1" s="229"/>
      <c r="AS1" s="229"/>
      <c r="AT1" s="229"/>
      <c r="AU1" s="229"/>
      <c r="AV1" s="229"/>
      <c r="AW1" s="229"/>
      <c r="AX1" s="229"/>
      <c r="AY1" s="229"/>
      <c r="AZ1" s="229"/>
      <c r="BA1" s="229"/>
      <c r="BB1" s="229"/>
      <c r="BC1" s="229"/>
      <c r="BD1" s="497" t="s">
        <v>131</v>
      </c>
      <c r="BE1" s="229"/>
      <c r="BF1" s="229"/>
      <c r="BG1" s="229"/>
      <c r="BH1" s="229"/>
      <c r="BI1" s="229"/>
      <c r="BJ1" s="229"/>
      <c r="BK1" s="229"/>
      <c r="BL1" s="229"/>
      <c r="BM1" s="229"/>
      <c r="BN1" s="229"/>
      <c r="BO1" s="229"/>
      <c r="BP1" s="229"/>
      <c r="BQ1" s="229"/>
      <c r="BR1" s="229"/>
      <c r="BS1" s="229"/>
    </row>
    <row r="2" spans="1:71" ht="15.75">
      <c r="A2" s="229"/>
      <c r="B2" s="229"/>
      <c r="C2" s="229"/>
      <c r="D2" s="497" t="s">
        <v>131</v>
      </c>
      <c r="E2" s="230"/>
      <c r="F2" s="230"/>
      <c r="G2" s="230"/>
      <c r="H2" s="230"/>
      <c r="I2" s="230"/>
      <c r="J2" s="230"/>
      <c r="K2" s="1059" t="str">
        <f>Oct!K2</f>
        <v>Exampleville</v>
      </c>
      <c r="L2" s="1060">
        <f>Oct!L2</f>
        <v>0</v>
      </c>
      <c r="M2" s="1060">
        <f>Oct!M2</f>
        <v>0</v>
      </c>
      <c r="N2" s="1060">
        <f>Oct!N2</f>
        <v>0</v>
      </c>
      <c r="O2" s="1061">
        <f>Oct!O2</f>
        <v>0</v>
      </c>
      <c r="P2" s="1062" t="str">
        <f>Oct!P2</f>
        <v>IN0000000</v>
      </c>
      <c r="Q2" s="1060">
        <f>Oct!Q2</f>
        <v>0</v>
      </c>
      <c r="R2" s="1060">
        <f>Oct!R2</f>
        <v>0</v>
      </c>
      <c r="S2" s="239"/>
      <c r="T2" s="497" t="s">
        <v>132</v>
      </c>
      <c r="U2" s="240"/>
      <c r="V2" s="240"/>
      <c r="W2" s="229"/>
      <c r="X2" s="229"/>
      <c r="Y2" s="240"/>
      <c r="Z2" s="240"/>
      <c r="AA2" s="229"/>
      <c r="AB2" s="229"/>
      <c r="AC2" s="229"/>
      <c r="AD2" s="475"/>
      <c r="AE2" s="475"/>
      <c r="AF2" s="476"/>
      <c r="AG2" s="476"/>
      <c r="AH2" s="476"/>
      <c r="AI2" s="476"/>
      <c r="AJ2" s="476"/>
      <c r="AK2" s="229"/>
      <c r="AL2" s="229"/>
      <c r="AM2" s="497" t="s">
        <v>132</v>
      </c>
      <c r="AN2" s="229"/>
      <c r="AO2" s="229"/>
      <c r="AP2" s="229"/>
      <c r="AQ2" s="229"/>
      <c r="AR2" s="229"/>
      <c r="AS2" s="229"/>
      <c r="AT2" s="229"/>
      <c r="AU2" s="229"/>
      <c r="AV2" s="240"/>
      <c r="AW2" s="229"/>
      <c r="AX2" s="229"/>
      <c r="AY2" s="240"/>
      <c r="AZ2" s="240"/>
      <c r="BA2" s="240"/>
      <c r="BB2" s="240"/>
      <c r="BC2" s="240"/>
      <c r="BD2" s="497" t="s">
        <v>132</v>
      </c>
      <c r="BE2" s="229"/>
      <c r="BF2" s="229"/>
      <c r="BG2" s="229"/>
      <c r="BH2" s="229"/>
      <c r="BI2" s="229"/>
      <c r="BJ2" s="229"/>
      <c r="BK2" s="229"/>
      <c r="BL2" s="240"/>
      <c r="BM2" s="240"/>
      <c r="BN2" s="240"/>
      <c r="BO2" s="229"/>
      <c r="BP2" s="229"/>
      <c r="BQ2" s="240"/>
      <c r="BR2" s="229"/>
      <c r="BS2" s="229"/>
    </row>
    <row r="3" spans="1:77" ht="15.75">
      <c r="A3" s="229"/>
      <c r="B3" s="229"/>
      <c r="C3" s="229"/>
      <c r="D3" s="497" t="s">
        <v>132</v>
      </c>
      <c r="E3" s="230"/>
      <c r="F3" s="230"/>
      <c r="G3" s="230"/>
      <c r="H3" s="230"/>
      <c r="I3" s="230"/>
      <c r="J3" s="230"/>
      <c r="K3" s="313" t="s">
        <v>109</v>
      </c>
      <c r="L3" s="314"/>
      <c r="M3" s="315" t="s">
        <v>4</v>
      </c>
      <c r="N3" s="316"/>
      <c r="O3" s="317" t="s">
        <v>110</v>
      </c>
      <c r="P3" s="318"/>
      <c r="Q3" s="319" t="s">
        <v>111</v>
      </c>
      <c r="R3" s="240"/>
      <c r="S3" s="238"/>
      <c r="T3" s="497" t="s">
        <v>133</v>
      </c>
      <c r="U3" s="240"/>
      <c r="V3" s="240"/>
      <c r="W3" s="229"/>
      <c r="X3" s="229"/>
      <c r="Y3" s="240"/>
      <c r="Z3" s="240"/>
      <c r="AA3" s="229"/>
      <c r="AB3" s="229"/>
      <c r="AC3" s="229"/>
      <c r="AD3" s="266"/>
      <c r="AE3" s="266"/>
      <c r="AF3" s="229"/>
      <c r="AG3" s="229"/>
      <c r="AH3" s="229"/>
      <c r="AI3" s="229"/>
      <c r="AJ3" s="229"/>
      <c r="AK3" s="229"/>
      <c r="AL3" s="267"/>
      <c r="AM3" s="497" t="s">
        <v>133</v>
      </c>
      <c r="AN3" s="229"/>
      <c r="AO3" s="229"/>
      <c r="AP3" s="229"/>
      <c r="AQ3" s="229"/>
      <c r="AR3" s="229"/>
      <c r="AS3" s="229"/>
      <c r="AT3" s="229"/>
      <c r="AU3" s="266"/>
      <c r="AV3" s="229"/>
      <c r="AW3" s="229"/>
      <c r="AX3" s="229"/>
      <c r="AY3" s="229"/>
      <c r="AZ3" s="229"/>
      <c r="BA3" s="229"/>
      <c r="BB3" s="267"/>
      <c r="BC3" s="267"/>
      <c r="BD3" s="497" t="s">
        <v>133</v>
      </c>
      <c r="BE3" s="229"/>
      <c r="BF3" s="229"/>
      <c r="BG3" s="229"/>
      <c r="BH3" s="229"/>
      <c r="BI3" s="229"/>
      <c r="BJ3" s="229"/>
      <c r="BK3" s="266"/>
      <c r="BL3" s="229"/>
      <c r="BM3" s="229"/>
      <c r="BN3" s="229"/>
      <c r="BO3" s="229"/>
      <c r="BP3" s="229"/>
      <c r="BQ3" s="240"/>
      <c r="BR3" s="229"/>
      <c r="BS3" s="497" t="s">
        <v>133</v>
      </c>
      <c r="BT3" s="229"/>
      <c r="BU3" s="229"/>
      <c r="BV3" s="229"/>
      <c r="BW3" s="229"/>
      <c r="BX3" s="229"/>
      <c r="BY3" s="229"/>
    </row>
    <row r="4" spans="1:77" ht="16.5" thickBot="1">
      <c r="A4" s="229"/>
      <c r="B4" s="229"/>
      <c r="C4" s="229"/>
      <c r="D4" s="497" t="s">
        <v>133</v>
      </c>
      <c r="E4" s="230"/>
      <c r="F4" s="230"/>
      <c r="G4" s="230"/>
      <c r="H4" s="230"/>
      <c r="I4" s="230"/>
      <c r="J4" s="230"/>
      <c r="K4" s="325" t="s">
        <v>69</v>
      </c>
      <c r="L4" s="326"/>
      <c r="M4" s="327">
        <f>Oct!M4</f>
        <v>2023</v>
      </c>
      <c r="N4" s="328"/>
      <c r="O4" s="744">
        <f>Oct!O4</f>
        <v>0.002</v>
      </c>
      <c r="P4" s="329" t="s">
        <v>107</v>
      </c>
      <c r="Q4" s="1066" t="str">
        <f>Oct!Q4</f>
        <v>555/555-1234</v>
      </c>
      <c r="R4" s="1067">
        <f>Oct!R4</f>
        <v>0</v>
      </c>
      <c r="S4" s="1068">
        <f>Oct!S4</f>
        <v>0</v>
      </c>
      <c r="T4" s="474" t="str">
        <f>+Jan!T4</f>
        <v>State Form 53340 (R6 / 2-23)</v>
      </c>
      <c r="U4" s="240"/>
      <c r="V4" s="240"/>
      <c r="W4" s="229"/>
      <c r="X4" s="229"/>
      <c r="Y4" s="229"/>
      <c r="Z4" s="229"/>
      <c r="AA4" s="229"/>
      <c r="AB4" s="229"/>
      <c r="AC4" s="229"/>
      <c r="AD4" s="229"/>
      <c r="AE4" s="229"/>
      <c r="AF4" s="229"/>
      <c r="AG4" s="231" t="s">
        <v>198</v>
      </c>
      <c r="AH4" s="229"/>
      <c r="AI4" s="229"/>
      <c r="AJ4" s="240"/>
      <c r="AK4" s="240"/>
      <c r="AL4" s="229"/>
      <c r="AM4" s="474" t="str">
        <f>+Jan!AM4</f>
        <v>State Form 53340 (R6 / 2-23)</v>
      </c>
      <c r="AN4" s="229"/>
      <c r="AO4" s="229"/>
      <c r="AP4" s="229"/>
      <c r="AQ4" s="229"/>
      <c r="AR4" s="229"/>
      <c r="AS4" s="229"/>
      <c r="AT4" s="229"/>
      <c r="AU4" s="229"/>
      <c r="AV4" s="229"/>
      <c r="AW4" s="240"/>
      <c r="AX4" s="240"/>
      <c r="AY4" s="229"/>
      <c r="AZ4" s="229"/>
      <c r="BA4" s="229"/>
      <c r="BB4" s="229"/>
      <c r="BC4" s="229"/>
      <c r="BD4" s="474" t="str">
        <f>+Jan!BD4</f>
        <v>State Form 53340 (R6 / 2-23)</v>
      </c>
      <c r="BE4" s="229"/>
      <c r="BF4" s="229"/>
      <c r="BG4" s="229"/>
      <c r="BH4" s="229"/>
      <c r="BI4" s="229"/>
      <c r="BJ4" s="229"/>
      <c r="BK4" s="229"/>
      <c r="BL4" s="229"/>
      <c r="BM4" s="229"/>
      <c r="BN4" s="229"/>
      <c r="BO4" s="240"/>
      <c r="BP4" s="240"/>
      <c r="BQ4" s="240"/>
      <c r="BR4" s="229"/>
      <c r="BS4" s="474" t="str">
        <f>+Jan!BS4</f>
        <v>State Form 53340 (R6 / 2-23)</v>
      </c>
      <c r="BT4" s="229"/>
      <c r="BU4" s="229"/>
      <c r="BV4" s="229"/>
      <c r="BW4" s="229"/>
      <c r="BX4" s="229"/>
      <c r="BY4" s="229"/>
    </row>
    <row r="5" spans="1:77" ht="16.5" thickBot="1">
      <c r="A5" s="229"/>
      <c r="B5" s="229"/>
      <c r="C5" s="229"/>
      <c r="D5" s="506" t="str">
        <f>Jan!D5</f>
        <v>State Form 53340 (R6 / 2-23)</v>
      </c>
      <c r="E5" s="229"/>
      <c r="F5" s="230"/>
      <c r="G5" s="230"/>
      <c r="H5" s="230"/>
      <c r="I5" s="230"/>
      <c r="J5" s="231" t="str">
        <f>CONCATENATE("11/1/",M4)</f>
        <v>11/1/2023</v>
      </c>
      <c r="K5" s="983" t="s">
        <v>130</v>
      </c>
      <c r="L5" s="984"/>
      <c r="M5" s="1095" t="str">
        <f>+Oct!M5</f>
        <v>wwtp@city.org</v>
      </c>
      <c r="N5" s="1095"/>
      <c r="O5" s="1095"/>
      <c r="P5" s="1095"/>
      <c r="Q5" s="1096"/>
      <c r="R5" s="743" t="str">
        <f>+Feb!R5</f>
        <v>001</v>
      </c>
      <c r="S5" s="745" t="str">
        <f>+Feb!S5</f>
        <v>A</v>
      </c>
      <c r="T5" s="498" t="s">
        <v>0</v>
      </c>
      <c r="U5" s="235"/>
      <c r="V5" s="505"/>
      <c r="W5" s="500" t="s">
        <v>1</v>
      </c>
      <c r="X5" s="499"/>
      <c r="Y5" s="500" t="s">
        <v>3</v>
      </c>
      <c r="Z5" s="505"/>
      <c r="AA5" s="500" t="s">
        <v>4</v>
      </c>
      <c r="AB5" s="264"/>
      <c r="AC5" s="229"/>
      <c r="AD5" s="229"/>
      <c r="AE5" s="229"/>
      <c r="AF5" s="229"/>
      <c r="AG5" s="231"/>
      <c r="AH5" s="229"/>
      <c r="AI5" s="229"/>
      <c r="AJ5" s="229"/>
      <c r="AK5" s="229"/>
      <c r="AL5" s="229"/>
      <c r="AM5" s="502" t="s">
        <v>0</v>
      </c>
      <c r="AN5" s="503"/>
      <c r="AO5" s="504"/>
      <c r="AP5" s="500" t="s">
        <v>1</v>
      </c>
      <c r="AQ5" s="235"/>
      <c r="AR5" s="500" t="s">
        <v>3</v>
      </c>
      <c r="AS5" s="235"/>
      <c r="AT5" s="501" t="s">
        <v>4</v>
      </c>
      <c r="AU5" s="229"/>
      <c r="AV5" s="229"/>
      <c r="AW5" s="229"/>
      <c r="AX5" s="229"/>
      <c r="AY5" s="229"/>
      <c r="AZ5" s="229"/>
      <c r="BA5" s="229"/>
      <c r="BB5" s="229"/>
      <c r="BC5" s="229"/>
      <c r="BD5" s="498" t="s">
        <v>0</v>
      </c>
      <c r="BE5" s="236"/>
      <c r="BF5" s="500" t="s">
        <v>1</v>
      </c>
      <c r="BG5" s="235"/>
      <c r="BH5" s="500" t="s">
        <v>3</v>
      </c>
      <c r="BI5" s="235"/>
      <c r="BJ5" s="501" t="s">
        <v>4</v>
      </c>
      <c r="BK5" s="229"/>
      <c r="BL5" s="229"/>
      <c r="BM5" s="229"/>
      <c r="BN5" s="229"/>
      <c r="BO5" s="229"/>
      <c r="BP5" s="229"/>
      <c r="BQ5" s="240"/>
      <c r="BR5" s="229"/>
      <c r="BS5" s="498" t="s">
        <v>0</v>
      </c>
      <c r="BT5" s="499"/>
      <c r="BU5" s="500" t="s">
        <v>1</v>
      </c>
      <c r="BV5" s="235"/>
      <c r="BW5" s="500" t="s">
        <v>3</v>
      </c>
      <c r="BX5" s="235"/>
      <c r="BY5" s="501" t="s">
        <v>4</v>
      </c>
    </row>
    <row r="6" spans="1:77" ht="12.75" customHeight="1">
      <c r="A6" s="232"/>
      <c r="B6" s="229"/>
      <c r="C6" s="229"/>
      <c r="D6" s="229"/>
      <c r="E6" s="229"/>
      <c r="F6" s="233"/>
      <c r="G6" s="233"/>
      <c r="H6" s="233"/>
      <c r="I6" s="233"/>
      <c r="J6" s="233"/>
      <c r="K6" s="308" t="s">
        <v>112</v>
      </c>
      <c r="L6" s="309"/>
      <c r="M6" s="310"/>
      <c r="N6" s="309"/>
      <c r="O6" s="322" t="s">
        <v>113</v>
      </c>
      <c r="P6" s="947" t="s">
        <v>6</v>
      </c>
      <c r="Q6" s="980"/>
      <c r="R6" s="947" t="s">
        <v>114</v>
      </c>
      <c r="S6" s="948"/>
      <c r="T6" s="488" t="str">
        <f>+K2</f>
        <v>Exampleville</v>
      </c>
      <c r="U6" s="256"/>
      <c r="V6" s="257"/>
      <c r="W6" s="258" t="str">
        <f>+P2</f>
        <v>IN0000000</v>
      </c>
      <c r="X6" s="259"/>
      <c r="Y6" s="260" t="str">
        <f>+K4</f>
        <v>November</v>
      </c>
      <c r="Z6" s="257"/>
      <c r="AA6" s="261">
        <f>+M4</f>
        <v>2023</v>
      </c>
      <c r="AB6" s="265"/>
      <c r="AC6" s="229"/>
      <c r="AD6" s="924"/>
      <c r="AE6" s="924"/>
      <c r="AF6" s="924"/>
      <c r="AG6" s="924"/>
      <c r="AH6" s="924"/>
      <c r="AI6" s="924"/>
      <c r="AJ6" s="924"/>
      <c r="AK6" s="924"/>
      <c r="AL6" s="267"/>
      <c r="AM6" s="949" t="str">
        <f>+K2</f>
        <v>Exampleville</v>
      </c>
      <c r="AN6" s="950"/>
      <c r="AO6" s="951"/>
      <c r="AP6" s="261" t="str">
        <f>+P2</f>
        <v>IN0000000</v>
      </c>
      <c r="AQ6" s="256"/>
      <c r="AR6" s="261" t="str">
        <f>+K4</f>
        <v>November</v>
      </c>
      <c r="AS6" s="256"/>
      <c r="AT6" s="484">
        <f>+M4</f>
        <v>2023</v>
      </c>
      <c r="AU6" s="924"/>
      <c r="AV6" s="905"/>
      <c r="AW6" s="905"/>
      <c r="AX6" s="905"/>
      <c r="AY6" s="905"/>
      <c r="AZ6" s="905"/>
      <c r="BA6" s="229"/>
      <c r="BB6" s="267"/>
      <c r="BC6" s="267"/>
      <c r="BD6" s="483" t="str">
        <f>+K2</f>
        <v>Exampleville</v>
      </c>
      <c r="BE6" s="248"/>
      <c r="BF6" s="261" t="str">
        <f>+P2</f>
        <v>IN0000000</v>
      </c>
      <c r="BG6" s="256"/>
      <c r="BH6" s="261" t="str">
        <f>+K4</f>
        <v>November</v>
      </c>
      <c r="BI6" s="256"/>
      <c r="BJ6" s="484">
        <f>+M4</f>
        <v>2023</v>
      </c>
      <c r="BK6" s="924"/>
      <c r="BL6" s="925"/>
      <c r="BM6" s="925"/>
      <c r="BN6" s="925"/>
      <c r="BO6" s="925"/>
      <c r="BP6" s="926"/>
      <c r="BQ6" s="240"/>
      <c r="BR6" s="229"/>
      <c r="BS6" s="483" t="str">
        <f>BD6</f>
        <v>Exampleville</v>
      </c>
      <c r="BT6" s="259"/>
      <c r="BU6" s="261" t="str">
        <f>BF6</f>
        <v>IN0000000</v>
      </c>
      <c r="BV6" s="256"/>
      <c r="BW6" s="261" t="str">
        <f>BH6</f>
        <v>November</v>
      </c>
      <c r="BX6" s="256"/>
      <c r="BY6" s="484">
        <f>BJ6</f>
        <v>2023</v>
      </c>
    </row>
    <row r="7" spans="1:77" ht="13.5" thickBot="1">
      <c r="A7" s="234"/>
      <c r="B7" s="229"/>
      <c r="C7" s="229"/>
      <c r="D7" s="229"/>
      <c r="E7" s="229"/>
      <c r="F7" s="229"/>
      <c r="G7" s="229"/>
      <c r="H7" s="229"/>
      <c r="I7" s="229"/>
      <c r="J7" s="229"/>
      <c r="K7" s="1046" t="str">
        <f>Oct!K7</f>
        <v>Chris A. Operator</v>
      </c>
      <c r="L7" s="1109">
        <f>Oct!L7</f>
        <v>0</v>
      </c>
      <c r="M7" s="1109">
        <f>Oct!M7</f>
        <v>0</v>
      </c>
      <c r="N7" s="1109">
        <f>Oct!N7</f>
        <v>0</v>
      </c>
      <c r="O7" s="330" t="str">
        <f>Oct!O7</f>
        <v>V</v>
      </c>
      <c r="P7" s="1048">
        <f>Oct!P7</f>
        <v>9999</v>
      </c>
      <c r="Q7" s="1110">
        <f>Oct!Q7</f>
        <v>0</v>
      </c>
      <c r="R7" s="1069">
        <f>Oct!R7</f>
        <v>37437</v>
      </c>
      <c r="S7" s="1108">
        <f>Oct!S7</f>
        <v>0</v>
      </c>
      <c r="T7" s="485"/>
      <c r="U7" s="270"/>
      <c r="V7" s="270"/>
      <c r="W7" s="486"/>
      <c r="X7" s="262"/>
      <c r="Y7" s="262"/>
      <c r="Z7" s="262"/>
      <c r="AA7" s="262"/>
      <c r="AB7" s="271"/>
      <c r="AC7" s="262"/>
      <c r="AD7" s="1088"/>
      <c r="AE7" s="1088"/>
      <c r="AF7" s="1088"/>
      <c r="AG7" s="1088"/>
      <c r="AH7" s="1088"/>
      <c r="AI7" s="1088"/>
      <c r="AJ7" s="1088"/>
      <c r="AK7" s="1088"/>
      <c r="AL7" s="262"/>
      <c r="AM7" s="485"/>
      <c r="AN7" s="262"/>
      <c r="AO7" s="486"/>
      <c r="AP7" s="262"/>
      <c r="AQ7" s="262"/>
      <c r="AR7" s="262"/>
      <c r="AS7" s="252"/>
      <c r="AT7" s="324"/>
      <c r="AU7" s="952"/>
      <c r="AV7" s="952"/>
      <c r="AW7" s="952"/>
      <c r="AX7" s="952"/>
      <c r="AY7" s="952"/>
      <c r="AZ7" s="952"/>
      <c r="BA7" s="262"/>
      <c r="BB7" s="253"/>
      <c r="BC7" s="262"/>
      <c r="BD7" s="485"/>
      <c r="BE7" s="262"/>
      <c r="BF7" s="486"/>
      <c r="BG7" s="262"/>
      <c r="BH7" s="262"/>
      <c r="BI7" s="262"/>
      <c r="BJ7" s="487"/>
      <c r="BK7" s="927"/>
      <c r="BL7" s="927"/>
      <c r="BM7" s="927"/>
      <c r="BN7" s="927"/>
      <c r="BO7" s="927"/>
      <c r="BP7" s="928"/>
      <c r="BQ7" s="270"/>
      <c r="BR7" s="262"/>
      <c r="BS7" s="485"/>
      <c r="BT7" s="262"/>
      <c r="BU7" s="486"/>
      <c r="BV7" s="262"/>
      <c r="BW7" s="262"/>
      <c r="BX7" s="262"/>
      <c r="BY7" s="487"/>
    </row>
    <row r="8" spans="1:86" ht="12.75" customHeight="1" thickBot="1">
      <c r="A8" s="617"/>
      <c r="B8" s="618"/>
      <c r="C8" s="1078" t="str">
        <f>+Oct!C8</f>
        <v>Man-Hours at Plant                   (Plants less than 1 MGD only)</v>
      </c>
      <c r="D8" s="1025" t="str">
        <f>+Oct!D8</f>
        <v>Air Temperature</v>
      </c>
      <c r="E8" s="290" t="s">
        <v>89</v>
      </c>
      <c r="F8" s="1015" t="str">
        <f>+Oct!F8</f>
        <v>Bypass At Plant Site                       ("x" If Occurred)</v>
      </c>
      <c r="G8" s="1017" t="str">
        <f>+Oct!G8</f>
        <v>Sanitary Sewer Overflow
("x" If Occurred)</v>
      </c>
      <c r="H8" s="619" t="s">
        <v>8</v>
      </c>
      <c r="I8" s="619"/>
      <c r="J8" s="619"/>
      <c r="K8" s="620" t="s">
        <v>9</v>
      </c>
      <c r="L8" s="619"/>
      <c r="M8" s="619"/>
      <c r="N8" s="619"/>
      <c r="O8" s="619"/>
      <c r="P8" s="619"/>
      <c r="Q8" s="619"/>
      <c r="R8" s="619"/>
      <c r="S8" s="621"/>
      <c r="T8" s="622" t="s">
        <v>11</v>
      </c>
      <c r="U8" s="620" t="s">
        <v>10</v>
      </c>
      <c r="V8" s="619"/>
      <c r="W8" s="621"/>
      <c r="X8" s="623" t="s">
        <v>100</v>
      </c>
      <c r="Y8" s="623"/>
      <c r="Z8" s="619"/>
      <c r="AA8" s="619"/>
      <c r="AB8" s="1081" t="s">
        <v>12</v>
      </c>
      <c r="AC8" s="1082"/>
      <c r="AD8" s="1083"/>
      <c r="AE8" s="688"/>
      <c r="AF8" s="624" t="s">
        <v>13</v>
      </c>
      <c r="AG8" s="482"/>
      <c r="AH8" s="482"/>
      <c r="AI8" s="664"/>
      <c r="AJ8" s="482"/>
      <c r="AK8" s="482"/>
      <c r="AL8" s="481"/>
      <c r="AM8" s="276" t="s">
        <v>11</v>
      </c>
      <c r="AN8" s="1028" t="s">
        <v>13</v>
      </c>
      <c r="AO8" s="1029"/>
      <c r="AP8" s="1029"/>
      <c r="AQ8" s="1029"/>
      <c r="AR8" s="1029"/>
      <c r="AS8" s="1029"/>
      <c r="AT8" s="1029"/>
      <c r="AU8" s="1030"/>
      <c r="AV8" s="1030"/>
      <c r="AW8" s="1030"/>
      <c r="AX8" s="1030"/>
      <c r="AY8" s="1030"/>
      <c r="AZ8" s="1030"/>
      <c r="BA8" s="1030"/>
      <c r="BB8" s="480"/>
      <c r="BC8" s="481"/>
      <c r="BD8" s="276" t="s">
        <v>11</v>
      </c>
      <c r="BE8" s="620" t="s">
        <v>14</v>
      </c>
      <c r="BF8" s="621"/>
      <c r="BG8" s="625" t="s">
        <v>15</v>
      </c>
      <c r="BH8" s="623"/>
      <c r="BI8" s="623"/>
      <c r="BJ8" s="623"/>
      <c r="BK8" s="626"/>
      <c r="BL8" s="626"/>
      <c r="BM8" s="626"/>
      <c r="BN8" s="626"/>
      <c r="BO8" s="626"/>
      <c r="BP8" s="627"/>
      <c r="BQ8" s="626"/>
      <c r="BR8" s="627"/>
      <c r="BS8" s="276" t="s">
        <v>11</v>
      </c>
      <c r="BT8" s="1037" t="str">
        <f>Jan!BT8</f>
        <v xml:space="preserve">Final Effluent </v>
      </c>
      <c r="BU8" s="1038"/>
      <c r="BV8" s="1038"/>
      <c r="BW8" s="1039"/>
      <c r="BX8" s="1050">
        <f>Jan!BX8</f>
        <v>0</v>
      </c>
      <c r="BY8" s="1078" t="str">
        <f>Jan!BY8</f>
        <v xml:space="preserve"> </v>
      </c>
      <c r="BZ8" s="1078" t="str">
        <f>Jan!BZ8</f>
        <v xml:space="preserve"> </v>
      </c>
      <c r="CA8" s="1078" t="str">
        <f>Jan!CA8</f>
        <v xml:space="preserve"> </v>
      </c>
      <c r="CB8" s="1078" t="str">
        <f>Jan!CB8</f>
        <v xml:space="preserve"> </v>
      </c>
      <c r="CC8" s="1078" t="str">
        <f>Jan!CC8</f>
        <v xml:space="preserve"> </v>
      </c>
      <c r="CD8" s="1078" t="str">
        <f>Jan!CD8</f>
        <v xml:space="preserve"> </v>
      </c>
      <c r="CE8" s="1078" t="str">
        <f>Jan!CE8</f>
        <v xml:space="preserve"> </v>
      </c>
      <c r="CF8" s="1078" t="str">
        <f>Jan!CF8</f>
        <v xml:space="preserve"> </v>
      </c>
      <c r="CG8" s="1078" t="str">
        <f>Jan!CG8</f>
        <v xml:space="preserve"> </v>
      </c>
      <c r="CH8" s="1084" t="str">
        <f>Jan!CH8</f>
        <v xml:space="preserve"> </v>
      </c>
    </row>
    <row r="9" spans="1:86" ht="12.75" customHeight="1" thickBot="1">
      <c r="A9" s="628"/>
      <c r="B9" s="629"/>
      <c r="C9" s="1079">
        <f>+Jan!C9</f>
        <v>0</v>
      </c>
      <c r="D9" s="1026"/>
      <c r="E9" s="291">
        <f>SUM(E11:E40)</f>
        <v>0</v>
      </c>
      <c r="F9" s="901">
        <f>+Jan!F9</f>
        <v>0</v>
      </c>
      <c r="G9" s="1018">
        <f>+Jan!G9</f>
        <v>0</v>
      </c>
      <c r="H9" s="626" t="s">
        <v>17</v>
      </c>
      <c r="I9" s="626"/>
      <c r="J9" s="626"/>
      <c r="K9" s="630" t="s">
        <v>11</v>
      </c>
      <c r="L9" s="626"/>
      <c r="M9" s="626"/>
      <c r="N9" s="626"/>
      <c r="O9" s="626"/>
      <c r="P9" s="626"/>
      <c r="Q9" s="626"/>
      <c r="R9" s="626"/>
      <c r="S9" s="627"/>
      <c r="T9" s="631" t="s">
        <v>11</v>
      </c>
      <c r="U9" s="630" t="s">
        <v>16</v>
      </c>
      <c r="V9" s="626"/>
      <c r="W9" s="632"/>
      <c r="X9" s="633" t="s">
        <v>101</v>
      </c>
      <c r="Y9" s="634"/>
      <c r="Z9" s="635" t="s">
        <v>11</v>
      </c>
      <c r="AA9" s="636"/>
      <c r="AB9" s="1073" t="s">
        <v>16</v>
      </c>
      <c r="AC9" s="1074"/>
      <c r="AD9" s="1075"/>
      <c r="AE9" s="692"/>
      <c r="AF9" s="626" t="s">
        <v>11</v>
      </c>
      <c r="AG9" s="626"/>
      <c r="AH9" s="626"/>
      <c r="AI9" s="626"/>
      <c r="AJ9" s="626"/>
      <c r="AK9" s="626"/>
      <c r="AL9" s="627"/>
      <c r="AM9" s="637"/>
      <c r="AN9" s="638" t="s">
        <v>81</v>
      </c>
      <c r="AO9" s="639"/>
      <c r="AP9" s="638" t="s">
        <v>78</v>
      </c>
      <c r="AQ9" s="640"/>
      <c r="AR9" s="640"/>
      <c r="AS9" s="641"/>
      <c r="AT9" s="638" t="s">
        <v>79</v>
      </c>
      <c r="AU9" s="640"/>
      <c r="AV9" s="640"/>
      <c r="AW9" s="641"/>
      <c r="AX9" s="638" t="s">
        <v>51</v>
      </c>
      <c r="AY9" s="640"/>
      <c r="AZ9" s="640"/>
      <c r="BA9" s="641"/>
      <c r="BB9" s="642" t="s">
        <v>87</v>
      </c>
      <c r="BC9" s="643"/>
      <c r="BD9" s="637"/>
      <c r="BE9" s="630" t="s">
        <v>18</v>
      </c>
      <c r="BF9" s="627"/>
      <c r="BG9" s="630" t="s">
        <v>19</v>
      </c>
      <c r="BH9" s="626"/>
      <c r="BI9" s="644"/>
      <c r="BJ9" s="1057" t="str">
        <f>+Oct!BJ9</f>
        <v>Supernatant Withdrawn 
hrs. or Gal. x 1000</v>
      </c>
      <c r="BK9" s="1057" t="str">
        <f>+Oct!BK9</f>
        <v>Supernatant BOD5 mg/l 
or  NH3-N mg/l</v>
      </c>
      <c r="BL9" s="1057" t="str">
        <f>+Oct!BL9</f>
        <v>Total Solids in Incoming Sludge - %</v>
      </c>
      <c r="BM9" s="1063" t="str">
        <f>+Oct!BM9</f>
        <v>Total Solids in Digested Sludge - %</v>
      </c>
      <c r="BN9" s="1056" t="str">
        <f>+Oct!BN9</f>
        <v>Volatile Solids in Incoming Sludge - %</v>
      </c>
      <c r="BO9" s="1056" t="str">
        <f>+Oct!BO9</f>
        <v>Volatile Solids in Digested Sludge - %</v>
      </c>
      <c r="BP9" s="1071" t="str">
        <f>+Oct!BP9</f>
        <v>Digested Sludge Withdrawn 
hrs. or Gal. x 1000</v>
      </c>
      <c r="BQ9" s="1056" t="str">
        <f>+Oct!BQ9</f>
        <v xml:space="preserve"> </v>
      </c>
      <c r="BR9" s="1071" t="str">
        <f>+Oct!BR9</f>
        <v xml:space="preserve"> </v>
      </c>
      <c r="BS9" s="637"/>
      <c r="BT9" s="1037" t="str">
        <f>Jan!BT9</f>
        <v>Phosphorus</v>
      </c>
      <c r="BU9" s="1039"/>
      <c r="BV9" s="1037" t="str">
        <f>Jan!BV9</f>
        <v>Total Nitrogen</v>
      </c>
      <c r="BW9" s="1039"/>
      <c r="BX9" s="1115"/>
      <c r="BY9" s="1113"/>
      <c r="BZ9" s="1113"/>
      <c r="CA9" s="1113"/>
      <c r="CB9" s="1113"/>
      <c r="CC9" s="1113"/>
      <c r="CD9" s="1113"/>
      <c r="CE9" s="1113"/>
      <c r="CF9" s="1113"/>
      <c r="CG9" s="1113"/>
      <c r="CH9" s="1111"/>
    </row>
    <row r="10" spans="1:86" ht="109.5" customHeight="1" thickBot="1">
      <c r="A10" s="645" t="s">
        <v>24</v>
      </c>
      <c r="B10" s="646" t="s">
        <v>25</v>
      </c>
      <c r="C10" s="1080">
        <f>+Jan!C10</f>
        <v>0</v>
      </c>
      <c r="D10" s="1027"/>
      <c r="E10" s="647" t="str">
        <f>+Oct!E10</f>
        <v>Precipitation - Inches</v>
      </c>
      <c r="F10" s="1016">
        <f>+Jan!F10</f>
        <v>0</v>
      </c>
      <c r="G10" s="1019">
        <f>+Jan!G10</f>
        <v>0</v>
      </c>
      <c r="H10" s="648" t="str">
        <f>+Oct!H10</f>
        <v>Chlorine - Lbs</v>
      </c>
      <c r="I10" s="649" t="str">
        <f>+Oct!I10</f>
        <v xml:space="preserve">               Lbs/Day  or                    Gal./Day</v>
      </c>
      <c r="J10" s="649" t="str">
        <f>+Oct!J10</f>
        <v xml:space="preserve">               Lbs/Day  or                    Gal./Day</v>
      </c>
      <c r="K10" s="650" t="str">
        <f>+Oct!K10</f>
        <v>Influent Flow Rate 
(If Metered) (MGD)</v>
      </c>
      <c r="L10" s="651" t="str">
        <f>+Oct!L10</f>
        <v>pH</v>
      </c>
      <c r="M10" s="651" t="str">
        <f>+Oct!M10</f>
        <v>CBOD5 - mg/l</v>
      </c>
      <c r="N10" s="652" t="str">
        <f>+Oct!N10</f>
        <v>CBOD5 - lbs</v>
      </c>
      <c r="O10" s="651" t="str">
        <f>+Oct!O10</f>
        <v>Susp. Solids - mg/l</v>
      </c>
      <c r="P10" s="651" t="str">
        <f>+Oct!P10</f>
        <v>Susp. Solids - lbs</v>
      </c>
      <c r="Q10" s="651" t="str">
        <f>+Oct!Q10</f>
        <v xml:space="preserve">Phosphorus - mg/l </v>
      </c>
      <c r="R10" s="651" t="str">
        <f>+Oct!R10</f>
        <v>Ammonia - mg/l</v>
      </c>
      <c r="S10" s="660" t="str">
        <f>+Oct!S10</f>
        <v xml:space="preserve"> </v>
      </c>
      <c r="T10" s="654" t="s">
        <v>24</v>
      </c>
      <c r="U10" s="650" t="str">
        <f>+Oct!U10</f>
        <v>CBOD5 - mg/l</v>
      </c>
      <c r="V10" s="652" t="str">
        <f>+Oct!V10</f>
        <v>Susp. Solids - mg/l</v>
      </c>
      <c r="W10" s="651" t="str">
        <f>+Oct!W10</f>
        <v>Dissolved Oxygen - mg/l</v>
      </c>
      <c r="X10" s="655" t="str">
        <f>+Oct!X10</f>
        <v>Total Flow to Filter - mgd</v>
      </c>
      <c r="Y10" s="656" t="str">
        <f>+Oct!Y10</f>
        <v>Biological Growth (L)ight, (N)ormal, (H)eavy</v>
      </c>
      <c r="Z10" s="651" t="str">
        <f>+Oct!Z10</f>
        <v>Load       Cell            Weight  -  1000 lbs.</v>
      </c>
      <c r="AA10" s="651" t="str">
        <f>+Oct!AA10</f>
        <v>Dissolved Oxygen         After 1st Stage</v>
      </c>
      <c r="AB10" s="650" t="str">
        <f>+Oct!AB10</f>
        <v>CBOD5 - mg/l</v>
      </c>
      <c r="AC10" s="652" t="str">
        <f>+Oct!AC10</f>
        <v>Susp. Solids - mg/l</v>
      </c>
      <c r="AD10" s="660" t="str">
        <f>+Oct!AD10</f>
        <v>Dissolved Oxygen - mg/l</v>
      </c>
      <c r="AE10" s="676"/>
      <c r="AF10" s="674" t="str">
        <f>+Oct!AF10</f>
        <v>Residual Chlorine - Final</v>
      </c>
      <c r="AG10" s="652" t="str">
        <f>+Oct!AG10</f>
        <v>Residual Chlorine - Contact Tank</v>
      </c>
      <c r="AH10" s="658"/>
      <c r="AI10" s="651" t="str">
        <f>+Oct!AI10</f>
        <v>E. Coli - colony/100 ml</v>
      </c>
      <c r="AJ10" s="651" t="str">
        <f>+Oct!AJ10</f>
        <v>pH</v>
      </c>
      <c r="AK10" s="652" t="str">
        <f>+Oct!AK10</f>
        <v>Dissolved Oxygen - mg/l</v>
      </c>
      <c r="AL10" s="653" t="str">
        <f>+Oct!AL10</f>
        <v xml:space="preserve">Phosphorus - mg/l </v>
      </c>
      <c r="AM10" s="659" t="s">
        <v>24</v>
      </c>
      <c r="AN10" s="657" t="str">
        <f>+Oct!AN10</f>
        <v>Effluent Flow Rate (MGD)</v>
      </c>
      <c r="AO10" s="660" t="str">
        <f>+Oct!AO10</f>
        <v>Effluent Flow         Weekly Average</v>
      </c>
      <c r="AP10" s="657" t="str">
        <f>+Oct!AP10</f>
        <v>CBOD5 - mg/l</v>
      </c>
      <c r="AQ10" s="651" t="str">
        <f>+Oct!AQ10</f>
        <v>CBOD5 - mg/l      Weekly Average</v>
      </c>
      <c r="AR10" s="661" t="str">
        <f>+Oct!AR10</f>
        <v>CBOD5 - lbs</v>
      </c>
      <c r="AS10" s="660" t="str">
        <f>+Oct!AS10</f>
        <v>CBOD5 - lbs/day         Weekly Average</v>
      </c>
      <c r="AT10" s="657" t="str">
        <f>+Oct!AT10</f>
        <v>Susp. Solids - mg/l</v>
      </c>
      <c r="AU10" s="651" t="str">
        <f>+Oct!AU10</f>
        <v>Susp. Solids - mg/l        Weekly Average</v>
      </c>
      <c r="AV10" s="662" t="str">
        <f>+Oct!AV10</f>
        <v>Susp. Solids - lbs</v>
      </c>
      <c r="AW10" s="660" t="str">
        <f>+Oct!AW10</f>
        <v>Susp. Solids - lbs/day    Weekly Average</v>
      </c>
      <c r="AX10" s="657" t="str">
        <f>+Oct!AX10</f>
        <v>Ammonia - mg/l</v>
      </c>
      <c r="AY10" s="663" t="str">
        <f>+Oct!AY10</f>
        <v>Ammonia - mg/l   Weekly Average</v>
      </c>
      <c r="AZ10" s="662" t="str">
        <f>+Oct!AZ10</f>
        <v>Ammonia - lbs</v>
      </c>
      <c r="BA10" s="660" t="str">
        <f>+Oct!BA10</f>
        <v>Ammonia - lbs/day   Weekly Average</v>
      </c>
      <c r="BB10" s="657" t="str">
        <f>+Oct!BB10</f>
        <v xml:space="preserve"> </v>
      </c>
      <c r="BC10" s="660" t="str">
        <f>+Oct!BC10</f>
        <v xml:space="preserve"> </v>
      </c>
      <c r="BD10" s="659" t="s">
        <v>24</v>
      </c>
      <c r="BE10" s="650" t="str">
        <f>+Oct!BE10</f>
        <v>Primary Sludge
Gal. x 1000</v>
      </c>
      <c r="BF10" s="660" t="str">
        <f>+Oct!BF10</f>
        <v>Secondary Sludge
Gal. x 1000</v>
      </c>
      <c r="BG10" s="650" t="str">
        <f>+Oct!BG10</f>
        <v>pH</v>
      </c>
      <c r="BH10" s="651" t="str">
        <f>+Oct!BH10</f>
        <v>Gas Production  
Cubic Ft. x 1000</v>
      </c>
      <c r="BI10" s="651" t="str">
        <f>+Oct!BI10</f>
        <v>Temperature - F</v>
      </c>
      <c r="BJ10" s="1058"/>
      <c r="BK10" s="1058"/>
      <c r="BL10" s="1027"/>
      <c r="BM10" s="1027"/>
      <c r="BN10" s="1027"/>
      <c r="BO10" s="1027"/>
      <c r="BP10" s="1072"/>
      <c r="BQ10" s="1027"/>
      <c r="BR10" s="1072"/>
      <c r="BS10" s="826" t="s">
        <v>24</v>
      </c>
      <c r="BT10" s="750" t="str">
        <f>Jan!BT10</f>
        <v xml:space="preserve">Phosphorus - mg/l </v>
      </c>
      <c r="BU10" s="750" t="str">
        <f>Jan!BU10</f>
        <v>Phosphorus - lbs/day</v>
      </c>
      <c r="BV10" s="756" t="str">
        <f>Jan!BV10</f>
        <v>Total Nitrogen- mg/l</v>
      </c>
      <c r="BW10" s="750" t="str">
        <f>Jan!BW10</f>
        <v>Total Nitrogen- lbs/day</v>
      </c>
      <c r="BX10" s="1116"/>
      <c r="BY10" s="1114"/>
      <c r="BZ10" s="1114"/>
      <c r="CA10" s="1114"/>
      <c r="CB10" s="1114"/>
      <c r="CC10" s="1114"/>
      <c r="CD10" s="1114"/>
      <c r="CE10" s="1114"/>
      <c r="CF10" s="1114"/>
      <c r="CG10" s="1114"/>
      <c r="CH10" s="1112"/>
    </row>
    <row r="11" spans="1:86" ht="15" customHeight="1">
      <c r="A11" s="241">
        <v>1</v>
      </c>
      <c r="B11" s="242" t="str">
        <f>TEXT(J$5+A11-1,"DDD")</f>
        <v>Wed</v>
      </c>
      <c r="C11" s="32"/>
      <c r="D11" s="33"/>
      <c r="E11" s="34"/>
      <c r="F11" s="35"/>
      <c r="G11" s="36"/>
      <c r="H11" s="37"/>
      <c r="I11" s="38"/>
      <c r="J11" s="34"/>
      <c r="K11" s="39"/>
      <c r="L11" s="338"/>
      <c r="M11" s="38"/>
      <c r="N11" s="42" t="str">
        <f ca="1">IF(CELL("type",M11)="L","",IF(M11*($K11+$AN11)=0,"",IF($K11&gt;0,+$K11*M11*8.34,$AN11*M11*8.34)))</f>
        <v/>
      </c>
      <c r="O11" s="38"/>
      <c r="P11" s="42" t="str">
        <f ca="1">IF(CELL("type",O11)="L","",IF(O11*($K11+$AN11)=0,"",IF($K11&gt;0,+$K11*O11*8.34,$AN11*O11*8.34)))</f>
        <v/>
      </c>
      <c r="Q11" s="38"/>
      <c r="R11" s="38"/>
      <c r="S11" s="40"/>
      <c r="T11" s="247">
        <f aca="true" t="shared" si="0" ref="T11:T40">+A11</f>
        <v>1</v>
      </c>
      <c r="U11" s="39"/>
      <c r="V11" s="38"/>
      <c r="W11" s="343"/>
      <c r="X11" s="38"/>
      <c r="Y11" s="38"/>
      <c r="Z11" s="38"/>
      <c r="AA11" s="343"/>
      <c r="AB11" s="39"/>
      <c r="AC11" s="38"/>
      <c r="AD11" s="343"/>
      <c r="AE11" s="729"/>
      <c r="AF11" s="37"/>
      <c r="AG11" s="38"/>
      <c r="AH11" t="str">
        <f ca="1">IF(CELL("type",AI11)="b","",IF(AI11="tntc",63200,IF(AI11=0,1,AI11)))</f>
        <v/>
      </c>
      <c r="AI11" s="38"/>
      <c r="AJ11" s="338"/>
      <c r="AK11" s="338"/>
      <c r="AL11" s="40"/>
      <c r="AM11" s="272">
        <f aca="true" t="shared" si="1" ref="AM11:AM39">+A11</f>
        <v>1</v>
      </c>
      <c r="AN11" s="39"/>
      <c r="AO11" s="55"/>
      <c r="AP11" s="39"/>
      <c r="AQ11" s="42"/>
      <c r="AR11" s="42" t="str">
        <f ca="1">IF(CELL("type",AP11)="L","",IF(AP11*($K11+$AN11)=0,"",IF($AN11&gt;0,+$AN11*AP11*8.345,$K11*AP11*8.345)))</f>
        <v/>
      </c>
      <c r="AS11" s="55"/>
      <c r="AT11" s="39"/>
      <c r="AU11" s="42"/>
      <c r="AV11" s="42" t="str">
        <f ca="1">IF(CELL("type",AT11)="L","",IF(AT11*($K11+$AN11)=0,"",IF($AN11&gt;0,+$AN11*AT11*8.345,$K11*AT11*8.345)))</f>
        <v/>
      </c>
      <c r="AW11" s="55"/>
      <c r="AX11" s="39"/>
      <c r="AY11" s="42"/>
      <c r="AZ11" s="42" t="str">
        <f ca="1">IF(CELL("type",AX11)="L","",IF(AX11*($K11+$AN11)=0,"",IF($AN11&gt;0,+$AN11*AX11*8.345,$K11*AX11*8.345)))</f>
        <v/>
      </c>
      <c r="BA11" s="55"/>
      <c r="BB11" s="39"/>
      <c r="BC11" s="40"/>
      <c r="BD11" s="272">
        <f>+A11</f>
        <v>1</v>
      </c>
      <c r="BE11" s="39"/>
      <c r="BF11" s="40"/>
      <c r="BG11" s="338"/>
      <c r="BH11" s="38"/>
      <c r="BI11" s="38"/>
      <c r="BJ11" s="38"/>
      <c r="BK11" s="38"/>
      <c r="BL11" s="38"/>
      <c r="BM11" s="38"/>
      <c r="BN11" s="38"/>
      <c r="BO11" s="38"/>
      <c r="BP11" s="40"/>
      <c r="BQ11" s="38"/>
      <c r="BR11" s="52"/>
      <c r="BS11" s="762">
        <f>BD11</f>
        <v>1</v>
      </c>
      <c r="BT11" s="34"/>
      <c r="BU11" s="820" t="str">
        <f ca="1">IF(CELL("type",BT11)="L","",IF(BT11*($K11+$AN11)=0,"",IF($AN11&gt;0,+$AN11*BT11*8.345,$K11*BT11*8.345)))</f>
        <v/>
      </c>
      <c r="BV11" s="37"/>
      <c r="BW11" s="823" t="str">
        <f ca="1">IF(CELL("type",BV11)="L","",IF(BV11*($K11+$AN11)=0,"",IF($AN11&gt;0,+$AN11*BV11*8.345,$K11*BV11*8.345)))</f>
        <v/>
      </c>
      <c r="BX11" s="37"/>
      <c r="BY11" s="38"/>
      <c r="BZ11" s="38"/>
      <c r="CA11" s="38"/>
      <c r="CB11" s="38"/>
      <c r="CC11" s="38"/>
      <c r="CD11" s="38"/>
      <c r="CE11" s="38"/>
      <c r="CF11" s="38"/>
      <c r="CG11" s="38"/>
      <c r="CH11" s="40"/>
    </row>
    <row r="12" spans="1:86" ht="15" customHeight="1">
      <c r="A12" s="243">
        <v>2</v>
      </c>
      <c r="B12" s="242" t="str">
        <f aca="true" t="shared" si="2" ref="B12:B40">TEXT(J$5+A12-1,"DDD")</f>
        <v>Thu</v>
      </c>
      <c r="C12" s="46"/>
      <c r="D12" s="47"/>
      <c r="E12" s="47"/>
      <c r="F12" s="48"/>
      <c r="G12" s="49"/>
      <c r="H12" s="50"/>
      <c r="I12" s="46"/>
      <c r="J12" s="47"/>
      <c r="K12" s="51"/>
      <c r="L12" s="339"/>
      <c r="M12" s="46"/>
      <c r="N12" s="42" t="str">
        <f aca="true" t="shared" si="3" ref="N12:N40">IF(CELL("type",M12)="L","",IF(M12*(K12+AN12)=0,"",IF(K12&gt;0,+K12*M12*8.34,AN12*M12*8.34)))</f>
        <v/>
      </c>
      <c r="O12" s="46"/>
      <c r="P12" s="42" t="str">
        <f aca="true" t="shared" si="4" ref="P12:P40">IF(CELL("type",O12)="L","",IF(O12*($K12+$AN12)=0,"",IF($K12&gt;0,+$K12*O12*8.34,$AN12*O12*8.34)))</f>
        <v/>
      </c>
      <c r="Q12" s="46"/>
      <c r="R12" s="46"/>
      <c r="S12" s="52"/>
      <c r="T12" s="249">
        <f t="shared" si="0"/>
        <v>2</v>
      </c>
      <c r="U12" s="51"/>
      <c r="V12" s="46"/>
      <c r="W12" s="344"/>
      <c r="X12" s="46"/>
      <c r="Y12" s="38"/>
      <c r="Z12" s="46"/>
      <c r="AA12" s="344"/>
      <c r="AB12" s="51"/>
      <c r="AC12" s="46"/>
      <c r="AD12" s="344"/>
      <c r="AE12" s="729"/>
      <c r="AF12" s="50"/>
      <c r="AG12" s="46"/>
      <c r="AH12" t="str">
        <f aca="true" t="shared" si="5" ref="AH12:AH40">IF(CELL("type",AI12)="b","",IF(AI12="tntc",63200,IF(AI12=0,1,AI12)))</f>
        <v/>
      </c>
      <c r="AI12" s="46"/>
      <c r="AJ12" s="339"/>
      <c r="AK12" s="339"/>
      <c r="AL12" s="52"/>
      <c r="AM12" s="273">
        <f t="shared" si="1"/>
        <v>2</v>
      </c>
      <c r="AN12" s="51"/>
      <c r="AO12" s="43"/>
      <c r="AP12" s="51"/>
      <c r="AQ12" s="69"/>
      <c r="AR12" s="136" t="str">
        <f aca="true" t="shared" si="6" ref="AR12:AR40">IF(CELL("type",AP12)="L","",IF(AP12*($K12+$AN12)=0,"",IF($AN12&gt;0,+$AN12*AP12*8.345,$K12*AP12*8.345)))</f>
        <v/>
      </c>
      <c r="AS12" s="43"/>
      <c r="AT12" s="51"/>
      <c r="AU12" s="69"/>
      <c r="AV12" s="136" t="str">
        <f aca="true" t="shared" si="7" ref="AV12:AV40">IF(CELL("type",AT12)="L","",IF(AT12*($K12+$AN12)=0,"",IF($AN12&gt;0,+$AN12*AT12*8.345,$K12*AT12*8.345)))</f>
        <v/>
      </c>
      <c r="AW12" s="43"/>
      <c r="AX12" s="51"/>
      <c r="AY12" s="69"/>
      <c r="AZ12" s="136" t="str">
        <f aca="true" t="shared" si="8" ref="AZ12:AZ40">IF(CELL("type",AX12)="L","",IF(AX12*($K12+$AN12)=0,"",IF($AN12&gt;0,+$AN12*AX12*8.345,$K12*AX12*8.345)))</f>
        <v/>
      </c>
      <c r="BA12" s="43"/>
      <c r="BB12" s="51"/>
      <c r="BC12" s="52"/>
      <c r="BD12" s="273">
        <f aca="true" t="shared" si="9" ref="BD12:BD40">+A12</f>
        <v>2</v>
      </c>
      <c r="BE12" s="51"/>
      <c r="BF12" s="52"/>
      <c r="BG12" s="339"/>
      <c r="BH12" s="46"/>
      <c r="BI12" s="46"/>
      <c r="BJ12" s="46"/>
      <c r="BK12" s="46"/>
      <c r="BL12" s="46"/>
      <c r="BM12" s="46"/>
      <c r="BN12" s="46"/>
      <c r="BO12" s="46"/>
      <c r="BP12" s="52"/>
      <c r="BQ12" s="46"/>
      <c r="BR12" s="52"/>
      <c r="BS12" s="272">
        <f aca="true" t="shared" si="10" ref="BS12:BS40">BD12</f>
        <v>2</v>
      </c>
      <c r="BT12" s="47"/>
      <c r="BU12" s="820" t="str">
        <f aca="true" t="shared" si="11" ref="BU12:BU40">IF(CELL("type",BT12)="L","",IF(BT12*($K12+$AN12)=0,"",IF($AN12&gt;0,+$AN12*BT12*8.345,$K12*BT12*8.345)))</f>
        <v/>
      </c>
      <c r="BV12" s="50"/>
      <c r="BW12" s="823" t="str">
        <f aca="true" t="shared" si="12" ref="BW12:BW40">IF(CELL("type",BV12)="L","",IF(BV12*($K12+$AN12)=0,"",IF($AN12&gt;0,+$AN12*BV12*8.345,$K12*BV12*8.345)))</f>
        <v/>
      </c>
      <c r="BX12" s="50"/>
      <c r="BY12" s="757"/>
      <c r="BZ12" s="46"/>
      <c r="CA12" s="46"/>
      <c r="CB12" s="46"/>
      <c r="CC12" s="757"/>
      <c r="CD12" s="46"/>
      <c r="CE12" s="757"/>
      <c r="CF12" s="46"/>
      <c r="CG12" s="757"/>
      <c r="CH12" s="758"/>
    </row>
    <row r="13" spans="1:86" ht="15" customHeight="1">
      <c r="A13" s="243">
        <v>3</v>
      </c>
      <c r="B13" s="242" t="str">
        <f t="shared" si="2"/>
        <v>Fri</v>
      </c>
      <c r="C13" s="46"/>
      <c r="D13" s="47"/>
      <c r="E13" s="47"/>
      <c r="F13" s="48"/>
      <c r="G13" s="49"/>
      <c r="H13" s="50"/>
      <c r="I13" s="46"/>
      <c r="J13" s="47"/>
      <c r="K13" s="51"/>
      <c r="L13" s="339"/>
      <c r="M13" s="46"/>
      <c r="N13" s="42" t="str">
        <f ca="1" t="shared" si="3"/>
        <v/>
      </c>
      <c r="O13" s="46"/>
      <c r="P13" s="42" t="str">
        <f ca="1" t="shared" si="4"/>
        <v/>
      </c>
      <c r="Q13" s="46"/>
      <c r="R13" s="46"/>
      <c r="S13" s="52"/>
      <c r="T13" s="249">
        <f t="shared" si="0"/>
        <v>3</v>
      </c>
      <c r="U13" s="51"/>
      <c r="V13" s="46"/>
      <c r="W13" s="344"/>
      <c r="X13" s="46"/>
      <c r="Y13" s="46"/>
      <c r="Z13" s="46"/>
      <c r="AA13" s="344"/>
      <c r="AB13" s="51"/>
      <c r="AC13" s="46"/>
      <c r="AD13" s="344"/>
      <c r="AE13" s="729"/>
      <c r="AF13" s="50"/>
      <c r="AG13" s="46"/>
      <c r="AH13" t="str">
        <f ca="1" t="shared" si="5"/>
        <v/>
      </c>
      <c r="AI13" s="46"/>
      <c r="AJ13" s="339"/>
      <c r="AK13" s="339"/>
      <c r="AL13" s="52"/>
      <c r="AM13" s="273">
        <f t="shared" si="1"/>
        <v>3</v>
      </c>
      <c r="AN13" s="51"/>
      <c r="AO13" s="43"/>
      <c r="AP13" s="51"/>
      <c r="AQ13" s="69"/>
      <c r="AR13" s="136" t="str">
        <f ca="1" t="shared" si="6"/>
        <v/>
      </c>
      <c r="AS13" s="43"/>
      <c r="AT13" s="51"/>
      <c r="AU13" s="69"/>
      <c r="AV13" s="136" t="str">
        <f ca="1" t="shared" si="7"/>
        <v/>
      </c>
      <c r="AW13" s="43"/>
      <c r="AX13" s="51"/>
      <c r="AY13" s="69"/>
      <c r="AZ13" s="136" t="str">
        <f ca="1" t="shared" si="8"/>
        <v/>
      </c>
      <c r="BA13" s="43"/>
      <c r="BB13" s="51"/>
      <c r="BC13" s="52"/>
      <c r="BD13" s="273">
        <f t="shared" si="9"/>
        <v>3</v>
      </c>
      <c r="BE13" s="51"/>
      <c r="BF13" s="52"/>
      <c r="BG13" s="339"/>
      <c r="BH13" s="46"/>
      <c r="BI13" s="46"/>
      <c r="BJ13" s="46"/>
      <c r="BK13" s="46"/>
      <c r="BL13" s="46"/>
      <c r="BM13" s="46"/>
      <c r="BN13" s="46"/>
      <c r="BO13" s="46"/>
      <c r="BP13" s="52"/>
      <c r="BQ13" s="46"/>
      <c r="BR13" s="52"/>
      <c r="BS13" s="272">
        <f t="shared" si="10"/>
        <v>3</v>
      </c>
      <c r="BT13" s="47"/>
      <c r="BU13" s="820" t="str">
        <f ca="1" t="shared" si="11"/>
        <v/>
      </c>
      <c r="BV13" s="50"/>
      <c r="BW13" s="823" t="str">
        <f ca="1" t="shared" si="12"/>
        <v/>
      </c>
      <c r="BX13" s="50"/>
      <c r="BY13" s="757"/>
      <c r="BZ13" s="46"/>
      <c r="CA13" s="46"/>
      <c r="CB13" s="46"/>
      <c r="CC13" s="757"/>
      <c r="CD13" s="46"/>
      <c r="CE13" s="757"/>
      <c r="CF13" s="46"/>
      <c r="CG13" s="757"/>
      <c r="CH13" s="758"/>
    </row>
    <row r="14" spans="1:86" ht="15" customHeight="1">
      <c r="A14" s="243">
        <v>4</v>
      </c>
      <c r="B14" s="242" t="str">
        <f t="shared" si="2"/>
        <v>Sat</v>
      </c>
      <c r="C14" s="46"/>
      <c r="D14" s="47"/>
      <c r="E14" s="47"/>
      <c r="F14" s="48"/>
      <c r="G14" s="49"/>
      <c r="H14" s="50"/>
      <c r="I14" s="46"/>
      <c r="J14" s="47"/>
      <c r="K14" s="51"/>
      <c r="L14" s="339"/>
      <c r="M14" s="46"/>
      <c r="N14" s="42" t="str">
        <f ca="1" t="shared" si="3"/>
        <v/>
      </c>
      <c r="O14" s="46"/>
      <c r="P14" s="42" t="str">
        <f ca="1" t="shared" si="4"/>
        <v/>
      </c>
      <c r="Q14" s="46"/>
      <c r="R14" s="46"/>
      <c r="S14" s="52"/>
      <c r="T14" s="249">
        <f t="shared" si="0"/>
        <v>4</v>
      </c>
      <c r="U14" s="51"/>
      <c r="V14" s="46"/>
      <c r="W14" s="344"/>
      <c r="X14" s="46"/>
      <c r="Y14" s="46"/>
      <c r="Z14" s="46"/>
      <c r="AA14" s="344"/>
      <c r="AB14" s="51"/>
      <c r="AC14" s="46"/>
      <c r="AD14" s="344"/>
      <c r="AE14" s="729"/>
      <c r="AF14" s="50"/>
      <c r="AG14" s="46"/>
      <c r="AH14" t="str">
        <f ca="1" t="shared" si="5"/>
        <v/>
      </c>
      <c r="AI14" s="46"/>
      <c r="AJ14" s="339"/>
      <c r="AK14" s="339"/>
      <c r="AL14" s="52"/>
      <c r="AM14" s="273">
        <f t="shared" si="1"/>
        <v>4</v>
      </c>
      <c r="AN14" s="51"/>
      <c r="AO14" s="43" t="str">
        <f>IF(+$B14="Sat",IF(SUM(AN$11:AN14)&gt;0,AVERAGE(AN$11:AN14,Oct!AN39:AN$41)," "),"")</f>
        <v xml:space="preserve"> </v>
      </c>
      <c r="AP14" s="51"/>
      <c r="AQ14" s="69" t="str">
        <f>IF(+$B14="Sat",IF(SUM(AP$11:AP14,Oct!AP39:AP$41)&gt;0,AVERAGE(AP$11:AP14,Oct!AP39:AP$41)," "),"")</f>
        <v xml:space="preserve"> </v>
      </c>
      <c r="AR14" s="136" t="str">
        <f ca="1" t="shared" si="6"/>
        <v/>
      </c>
      <c r="AS14" s="55" t="str">
        <f ca="1">IF(+$B14="Sat",IF(SUM(AR$11:AR14,Oct!AR39:AR$41)&gt;0,AVERAGE(AR$11:AR14,Oct!AR39:AR$41)," "),"")</f>
        <v xml:space="preserve"> </v>
      </c>
      <c r="AT14" s="51"/>
      <c r="AU14" s="69" t="str">
        <f>IF(+$B14="Sat",IF(SUM(AT$11:AT14,Oct!AT39:AT$41)&gt;0,AVERAGE(AT$11:AT14,Oct!AT39:AT$41)," "),"")</f>
        <v xml:space="preserve"> </v>
      </c>
      <c r="AV14" s="136" t="str">
        <f ca="1" t="shared" si="7"/>
        <v/>
      </c>
      <c r="AW14" s="55" t="str">
        <f ca="1">IF(+$B14="Sat",IF(SUM(AV$11:AV14,Oct!AV39:AV$41)&gt;0,AVERAGE(AV$11:AV14,Oct!AV39:AV$41)," "),"")</f>
        <v xml:space="preserve"> </v>
      </c>
      <c r="AX14" s="51"/>
      <c r="AY14" s="69" t="str">
        <f>IF(+$B14="Sat",IF(SUM(AX$11:AX14,Oct!AX39:AX$41)&gt;0,AVERAGE(AX$11:AX14,Oct!AX39:AX$41)," "),"")</f>
        <v xml:space="preserve"> </v>
      </c>
      <c r="AZ14" s="136" t="str">
        <f ca="1" t="shared" si="8"/>
        <v/>
      </c>
      <c r="BA14" s="55" t="str">
        <f ca="1">IF(+$B14="Sat",IF(SUM(AZ$11:AZ14,Oct!AZ39:AZ$41)&gt;0,AVERAGE(AZ$11:AZ14,Oct!AZ39:AZ$41)," "),"")</f>
        <v xml:space="preserve"> </v>
      </c>
      <c r="BB14" s="51"/>
      <c r="BC14" s="52"/>
      <c r="BD14" s="273">
        <f t="shared" si="9"/>
        <v>4</v>
      </c>
      <c r="BE14" s="51"/>
      <c r="BF14" s="52"/>
      <c r="BG14" s="339"/>
      <c r="BH14" s="46"/>
      <c r="BI14" s="46"/>
      <c r="BJ14" s="46"/>
      <c r="BK14" s="46"/>
      <c r="BL14" s="46"/>
      <c r="BM14" s="46"/>
      <c r="BN14" s="46"/>
      <c r="BO14" s="46"/>
      <c r="BP14" s="52"/>
      <c r="BQ14" s="46"/>
      <c r="BR14" s="52"/>
      <c r="BS14" s="272">
        <f t="shared" si="10"/>
        <v>4</v>
      </c>
      <c r="BT14" s="47"/>
      <c r="BU14" s="820" t="str">
        <f ca="1" t="shared" si="11"/>
        <v/>
      </c>
      <c r="BV14" s="50"/>
      <c r="BW14" s="823" t="str">
        <f ca="1" t="shared" si="12"/>
        <v/>
      </c>
      <c r="BX14" s="50"/>
      <c r="BY14" s="757"/>
      <c r="BZ14" s="46"/>
      <c r="CA14" s="46"/>
      <c r="CB14" s="46"/>
      <c r="CC14" s="757"/>
      <c r="CD14" s="46"/>
      <c r="CE14" s="757"/>
      <c r="CF14" s="46"/>
      <c r="CG14" s="757"/>
      <c r="CH14" s="758"/>
    </row>
    <row r="15" spans="1:86" ht="15" customHeight="1" thickBot="1">
      <c r="A15" s="244">
        <v>5</v>
      </c>
      <c r="B15" s="245" t="str">
        <f t="shared" si="2"/>
        <v>Sun</v>
      </c>
      <c r="C15" s="56"/>
      <c r="D15" s="57"/>
      <c r="E15" s="57"/>
      <c r="F15" s="58"/>
      <c r="G15" s="59"/>
      <c r="H15" s="60"/>
      <c r="I15" s="56"/>
      <c r="J15" s="57"/>
      <c r="K15" s="61"/>
      <c r="L15" s="340"/>
      <c r="M15" s="56"/>
      <c r="N15" s="65" t="str">
        <f ca="1" t="shared" si="3"/>
        <v/>
      </c>
      <c r="O15" s="56"/>
      <c r="P15" s="65" t="str">
        <f ca="1" t="shared" si="4"/>
        <v/>
      </c>
      <c r="Q15" s="56"/>
      <c r="R15" s="56"/>
      <c r="S15" s="62"/>
      <c r="T15" s="251">
        <f t="shared" si="0"/>
        <v>5</v>
      </c>
      <c r="U15" s="61"/>
      <c r="V15" s="56"/>
      <c r="W15" s="345"/>
      <c r="X15" s="56"/>
      <c r="Y15" s="56"/>
      <c r="Z15" s="56"/>
      <c r="AA15" s="345"/>
      <c r="AB15" s="61"/>
      <c r="AC15" s="56"/>
      <c r="AD15" s="345"/>
      <c r="AE15" s="730"/>
      <c r="AF15" s="60"/>
      <c r="AG15" s="56"/>
      <c r="AH15" t="str">
        <f ca="1" t="shared" si="5"/>
        <v/>
      </c>
      <c r="AI15" s="56"/>
      <c r="AJ15" s="340"/>
      <c r="AK15" s="340"/>
      <c r="AL15" s="62"/>
      <c r="AM15" s="274">
        <f t="shared" si="1"/>
        <v>5</v>
      </c>
      <c r="AN15" s="61"/>
      <c r="AO15" s="66" t="str">
        <f>IF(+$B15="Sat",IF(SUM(AN$11:AN15)&gt;0,AVERAGE(AN$11:AN15,Oct!AN40:AN$41)," "),"")</f>
        <v/>
      </c>
      <c r="AP15" s="61"/>
      <c r="AQ15" s="65" t="str">
        <f>IF(+$B15="Sat",IF(SUM(AP$11:AP15,Oct!AP40:AP$41)&gt;0,AVERAGE(AP$11:AP15,Oct!AP40:AP$41)," "),"")</f>
        <v/>
      </c>
      <c r="AR15" s="67" t="str">
        <f ca="1" t="shared" si="6"/>
        <v/>
      </c>
      <c r="AS15" s="66" t="str">
        <f>IF(+$B15="Sat",IF(SUM(AR$11:AR15,Oct!AR40:AR$41)&gt;0,AVERAGE(AR$11:AR15,Oct!AR40:AR$41)," "),"")</f>
        <v/>
      </c>
      <c r="AT15" s="61"/>
      <c r="AU15" s="65" t="str">
        <f>IF(+$B15="Sat",IF(SUM(AT$11:AT15,Oct!AT40:AT$41)&gt;0,AVERAGE(AT$11:AT15,Oct!AT40:AT$41)," "),"")</f>
        <v/>
      </c>
      <c r="AV15" s="67" t="str">
        <f ca="1" t="shared" si="7"/>
        <v/>
      </c>
      <c r="AW15" s="66" t="str">
        <f>IF(+$B15="Sat",IF(SUM(AV$11:AV15,Oct!AV40:AV$41)&gt;0,AVERAGE(AV$11:AV15,Oct!AV40:AV$41)," "),"")</f>
        <v/>
      </c>
      <c r="AX15" s="61"/>
      <c r="AY15" s="65" t="str">
        <f>IF(+$B15="Sat",IF(SUM(AX$11:AX15,Oct!AX40:AX$41)&gt;0,AVERAGE(AX$11:AX15,Oct!AX40:AX$41)," "),"")</f>
        <v/>
      </c>
      <c r="AZ15" s="67" t="str">
        <f ca="1" t="shared" si="8"/>
        <v/>
      </c>
      <c r="BA15" s="66" t="str">
        <f>IF(+$B15="Sat",IF(SUM(AZ$11:AZ15,Oct!AZ40:AZ$41)&gt;0,AVERAGE(AZ$11:AZ15,Oct!AZ40:AZ$41)," "),"")</f>
        <v/>
      </c>
      <c r="BB15" s="61"/>
      <c r="BC15" s="62"/>
      <c r="BD15" s="274">
        <f t="shared" si="9"/>
        <v>5</v>
      </c>
      <c r="BE15" s="61"/>
      <c r="BF15" s="62"/>
      <c r="BG15" s="340"/>
      <c r="BH15" s="56"/>
      <c r="BI15" s="56"/>
      <c r="BJ15" s="56"/>
      <c r="BK15" s="56"/>
      <c r="BL15" s="56"/>
      <c r="BM15" s="56"/>
      <c r="BN15" s="56"/>
      <c r="BO15" s="56"/>
      <c r="BP15" s="62"/>
      <c r="BQ15" s="56"/>
      <c r="BR15" s="62"/>
      <c r="BS15" s="759">
        <f t="shared" si="10"/>
        <v>5</v>
      </c>
      <c r="BT15" s="57"/>
      <c r="BU15" s="821" t="str">
        <f ca="1" t="shared" si="11"/>
        <v/>
      </c>
      <c r="BV15" s="60"/>
      <c r="BW15" s="824" t="str">
        <f ca="1" t="shared" si="12"/>
        <v/>
      </c>
      <c r="BX15" s="60"/>
      <c r="BY15" s="760"/>
      <c r="BZ15" s="56"/>
      <c r="CA15" s="56"/>
      <c r="CB15" s="56"/>
      <c r="CC15" s="760"/>
      <c r="CD15" s="56"/>
      <c r="CE15" s="760"/>
      <c r="CF15" s="56"/>
      <c r="CG15" s="760"/>
      <c r="CH15" s="761"/>
    </row>
    <row r="16" spans="1:86" ht="15" customHeight="1">
      <c r="A16" s="241">
        <v>6</v>
      </c>
      <c r="B16" s="246" t="str">
        <f t="shared" si="2"/>
        <v>Mon</v>
      </c>
      <c r="C16" s="38"/>
      <c r="D16" s="34"/>
      <c r="E16" s="34"/>
      <c r="F16" s="35"/>
      <c r="G16" s="36"/>
      <c r="H16" s="37"/>
      <c r="I16" s="38"/>
      <c r="J16" s="34"/>
      <c r="K16" s="39"/>
      <c r="L16" s="338"/>
      <c r="M16" s="38"/>
      <c r="N16" s="42" t="str">
        <f ca="1" t="shared" si="3"/>
        <v/>
      </c>
      <c r="O16" s="38"/>
      <c r="P16" s="42" t="str">
        <f ca="1" t="shared" si="4"/>
        <v/>
      </c>
      <c r="Q16" s="38"/>
      <c r="R16" s="38"/>
      <c r="S16" s="40"/>
      <c r="T16" s="247">
        <f t="shared" si="0"/>
        <v>6</v>
      </c>
      <c r="U16" s="39"/>
      <c r="V16" s="38"/>
      <c r="W16" s="343"/>
      <c r="X16" s="38"/>
      <c r="Y16" s="38"/>
      <c r="Z16" s="38"/>
      <c r="AA16" s="343"/>
      <c r="AB16" s="39"/>
      <c r="AC16" s="38"/>
      <c r="AD16" s="343"/>
      <c r="AE16" s="731"/>
      <c r="AF16" s="37"/>
      <c r="AG16" s="38"/>
      <c r="AH16" t="str">
        <f ca="1" t="shared" si="5"/>
        <v/>
      </c>
      <c r="AI16" s="38"/>
      <c r="AJ16" s="338"/>
      <c r="AK16" s="338"/>
      <c r="AL16" s="40"/>
      <c r="AM16" s="272">
        <f t="shared" si="1"/>
        <v>6</v>
      </c>
      <c r="AN16" s="39"/>
      <c r="AO16" s="55" t="str">
        <f>IF(+$B16="Sat",IF(SUM(AN$11:AN16)&gt;0,AVERAGE(AN$11:AN16,Oct!AN41:AN$41)," "),"")</f>
        <v/>
      </c>
      <c r="AP16" s="39"/>
      <c r="AQ16" s="42" t="str">
        <f>IF(+$B16="Sat",IF(SUM(AP$11:AP16)&gt;0,AVERAGE(AP$11:AP16,Oct!AP41:AP$41)," "),"")</f>
        <v/>
      </c>
      <c r="AR16" s="44" t="str">
        <f ca="1" t="shared" si="6"/>
        <v/>
      </c>
      <c r="AS16" s="55" t="str">
        <f>IF(+$B16="Sat",IF(SUM(AR$11:AR16)&gt;0,AVERAGE(AR$11:AR16,Oct!AR41:AR$41)," "),"")</f>
        <v/>
      </c>
      <c r="AT16" s="39"/>
      <c r="AU16" s="42" t="str">
        <f>IF(+$B16="Sat",IF(SUM(AT$11:AT16)&gt;0,AVERAGE(AT$11:AT16,Oct!AT41:AT$41)," "),"")</f>
        <v/>
      </c>
      <c r="AV16" s="44" t="str">
        <f ca="1" t="shared" si="7"/>
        <v/>
      </c>
      <c r="AW16" s="55" t="str">
        <f>IF(+$B16="Sat",IF(SUM(AV$11:AV16)&gt;0,AVERAGE(AV$11:AV16,Oct!AV41:AV$41)," "),"")</f>
        <v/>
      </c>
      <c r="AX16" s="39"/>
      <c r="AY16" s="68" t="str">
        <f>IF(+$B16="Sat",IF(SUM(AX$11:AX16)&gt;0,AVERAGE(AX$11:AX16,Oct!AX41:AX$41)," "),"")</f>
        <v/>
      </c>
      <c r="AZ16" s="137" t="str">
        <f ca="1" t="shared" si="8"/>
        <v/>
      </c>
      <c r="BA16" s="55" t="str">
        <f>IF(+$B16="Sat",IF(SUM(AZ$11:AZ16)&gt;0,AVERAGE(AZ$11:AZ16,Oct!AZ41:AZ$41)," "),"")</f>
        <v/>
      </c>
      <c r="BB16" s="39"/>
      <c r="BC16" s="40"/>
      <c r="BD16" s="272">
        <f t="shared" si="9"/>
        <v>6</v>
      </c>
      <c r="BE16" s="39"/>
      <c r="BF16" s="40"/>
      <c r="BG16" s="338"/>
      <c r="BH16" s="38"/>
      <c r="BI16" s="38"/>
      <c r="BJ16" s="38"/>
      <c r="BK16" s="38"/>
      <c r="BL16" s="38"/>
      <c r="BM16" s="38"/>
      <c r="BN16" s="38"/>
      <c r="BO16" s="38"/>
      <c r="BP16" s="40"/>
      <c r="BQ16" s="38"/>
      <c r="BR16" s="40"/>
      <c r="BS16" s="762">
        <f t="shared" si="10"/>
        <v>6</v>
      </c>
      <c r="BT16" s="34"/>
      <c r="BU16" s="789" t="str">
        <f ca="1" t="shared" si="11"/>
        <v/>
      </c>
      <c r="BV16" s="37"/>
      <c r="BW16" s="789" t="str">
        <f ca="1" t="shared" si="12"/>
        <v/>
      </c>
      <c r="BX16" s="37"/>
      <c r="BY16" s="32"/>
      <c r="BZ16" s="38"/>
      <c r="CA16" s="37"/>
      <c r="CB16" s="37"/>
      <c r="CC16" s="32"/>
      <c r="CD16" s="38"/>
      <c r="CE16" s="32"/>
      <c r="CF16" s="38"/>
      <c r="CG16" s="32"/>
      <c r="CH16" s="763"/>
    </row>
    <row r="17" spans="1:86" ht="15" customHeight="1">
      <c r="A17" s="243">
        <v>7</v>
      </c>
      <c r="B17" s="242" t="str">
        <f t="shared" si="2"/>
        <v>Tue</v>
      </c>
      <c r="C17" s="46"/>
      <c r="D17" s="47"/>
      <c r="E17" s="47"/>
      <c r="F17" s="48"/>
      <c r="G17" s="49"/>
      <c r="H17" s="50"/>
      <c r="I17" s="46"/>
      <c r="J17" s="47"/>
      <c r="K17" s="51"/>
      <c r="L17" s="339"/>
      <c r="M17" s="46"/>
      <c r="N17" s="42" t="str">
        <f ca="1" t="shared" si="3"/>
        <v/>
      </c>
      <c r="O17" s="46"/>
      <c r="P17" s="42" t="str">
        <f ca="1" t="shared" si="4"/>
        <v/>
      </c>
      <c r="Q17" s="46"/>
      <c r="R17" s="46"/>
      <c r="S17" s="52"/>
      <c r="T17" s="249">
        <f t="shared" si="0"/>
        <v>7</v>
      </c>
      <c r="U17" s="51"/>
      <c r="V17" s="46"/>
      <c r="W17" s="344"/>
      <c r="X17" s="46"/>
      <c r="Y17" s="46"/>
      <c r="Z17" s="46"/>
      <c r="AA17" s="344"/>
      <c r="AB17" s="51"/>
      <c r="AC17" s="46"/>
      <c r="AD17" s="344"/>
      <c r="AE17" s="729"/>
      <c r="AF17" s="50"/>
      <c r="AG17" s="46"/>
      <c r="AH17" t="str">
        <f ca="1" t="shared" si="5"/>
        <v/>
      </c>
      <c r="AI17" s="46"/>
      <c r="AJ17" s="339"/>
      <c r="AK17" s="339"/>
      <c r="AL17" s="52"/>
      <c r="AM17" s="273">
        <f t="shared" si="1"/>
        <v>7</v>
      </c>
      <c r="AN17" s="51"/>
      <c r="AO17" s="43" t="str">
        <f>IF(+$B17="Sat",IF(SUM(AN11:AN17)&gt;0,AVERAGE(AN11:AN17)," "),"")</f>
        <v/>
      </c>
      <c r="AP17" s="51"/>
      <c r="AQ17" s="69" t="str">
        <f>IF(+$B17="Sat",IF(SUM(AP11:AP17)&gt;0,AVERAGE(AP11:AP17)," "),"")</f>
        <v/>
      </c>
      <c r="AR17" s="44" t="str">
        <f ca="1" t="shared" si="6"/>
        <v/>
      </c>
      <c r="AS17" s="55" t="str">
        <f>IF(+$B17="Sat",IF(SUM(AR11:AR17)&gt;0,AVERAGE(AR11:AR17)," "),"")</f>
        <v/>
      </c>
      <c r="AT17" s="51"/>
      <c r="AU17" s="69" t="str">
        <f>IF(+$B17="Sat",IF(SUM(AT11:AT17)&gt;0,AVERAGE(AT11:AT17)," "),"")</f>
        <v/>
      </c>
      <c r="AV17" s="44" t="str">
        <f ca="1" t="shared" si="7"/>
        <v/>
      </c>
      <c r="AW17" s="43" t="str">
        <f>IF(+$B17="Sat",IF(SUM(AV11:AV17)&gt;0,AVERAGE(AV11:AV17)," "),"")</f>
        <v/>
      </c>
      <c r="AX17" s="51"/>
      <c r="AY17" s="70" t="str">
        <f>IF(+$B17="Sat",IF(SUM(AX11:AX17)&gt;0,AVERAGE(AX11:AX17)," "),"")</f>
        <v/>
      </c>
      <c r="AZ17" s="45" t="str">
        <f ca="1" t="shared" si="8"/>
        <v/>
      </c>
      <c r="BA17" s="43" t="str">
        <f>IF(+$B17="Sat",IF(SUM(AZ11:AZ17)&gt;0,AVERAGE(AZ11:AZ17)," "),"")</f>
        <v/>
      </c>
      <c r="BB17" s="51"/>
      <c r="BC17" s="52"/>
      <c r="BD17" s="273">
        <f t="shared" si="9"/>
        <v>7</v>
      </c>
      <c r="BE17" s="51"/>
      <c r="BF17" s="52"/>
      <c r="BG17" s="339"/>
      <c r="BH17" s="46"/>
      <c r="BI17" s="46"/>
      <c r="BJ17" s="46"/>
      <c r="BK17" s="46"/>
      <c r="BL17" s="46"/>
      <c r="BM17" s="46"/>
      <c r="BN17" s="46"/>
      <c r="BO17" s="46"/>
      <c r="BP17" s="52"/>
      <c r="BQ17" s="46"/>
      <c r="BR17" s="52"/>
      <c r="BS17" s="272">
        <f t="shared" si="10"/>
        <v>7</v>
      </c>
      <c r="BT17" s="47"/>
      <c r="BU17" s="820" t="str">
        <f ca="1" t="shared" si="11"/>
        <v/>
      </c>
      <c r="BV17" s="50"/>
      <c r="BW17" s="823" t="str">
        <f ca="1" t="shared" si="12"/>
        <v/>
      </c>
      <c r="BX17" s="50"/>
      <c r="BY17" s="32"/>
      <c r="BZ17" s="46"/>
      <c r="CA17" s="37"/>
      <c r="CB17" s="37"/>
      <c r="CC17" s="32"/>
      <c r="CD17" s="46"/>
      <c r="CE17" s="32"/>
      <c r="CF17" s="47"/>
      <c r="CG17" s="764"/>
      <c r="CH17" s="763"/>
    </row>
    <row r="18" spans="1:86" ht="15" customHeight="1">
      <c r="A18" s="243">
        <v>8</v>
      </c>
      <c r="B18" s="242" t="str">
        <f t="shared" si="2"/>
        <v>Wed</v>
      </c>
      <c r="C18" s="46"/>
      <c r="D18" s="47"/>
      <c r="E18" s="47"/>
      <c r="F18" s="48"/>
      <c r="G18" s="49"/>
      <c r="H18" s="50"/>
      <c r="I18" s="46"/>
      <c r="J18" s="47"/>
      <c r="K18" s="51"/>
      <c r="L18" s="339"/>
      <c r="M18" s="46"/>
      <c r="N18" s="42" t="str">
        <f ca="1" t="shared" si="3"/>
        <v/>
      </c>
      <c r="O18" s="46"/>
      <c r="P18" s="42" t="str">
        <f ca="1" t="shared" si="4"/>
        <v/>
      </c>
      <c r="Q18" s="46"/>
      <c r="R18" s="46"/>
      <c r="S18" s="52"/>
      <c r="T18" s="249">
        <f t="shared" si="0"/>
        <v>8</v>
      </c>
      <c r="U18" s="51"/>
      <c r="V18" s="46"/>
      <c r="W18" s="344"/>
      <c r="X18" s="46"/>
      <c r="Y18" s="46"/>
      <c r="Z18" s="46"/>
      <c r="AA18" s="344"/>
      <c r="AB18" s="51"/>
      <c r="AC18" s="46"/>
      <c r="AD18" s="344"/>
      <c r="AE18" s="729"/>
      <c r="AF18" s="50"/>
      <c r="AG18" s="46"/>
      <c r="AH18" t="str">
        <f ca="1" t="shared" si="5"/>
        <v/>
      </c>
      <c r="AI18" s="46"/>
      <c r="AJ18" s="339"/>
      <c r="AK18" s="339"/>
      <c r="AL18" s="52"/>
      <c r="AM18" s="273">
        <f t="shared" si="1"/>
        <v>8</v>
      </c>
      <c r="AN18" s="51"/>
      <c r="AO18" s="43" t="str">
        <f aca="true" t="shared" si="13" ref="AO18:AO39">IF(+$B18="Sat",IF(SUM(AN12:AN18)&gt;0,AVERAGE(AN12:AN18)," "),"")</f>
        <v/>
      </c>
      <c r="AP18" s="51"/>
      <c r="AQ18" s="69" t="str">
        <f aca="true" t="shared" si="14" ref="AQ18:AS33">IF(+$B18="Sat",IF(SUM(AP12:AP18)&gt;0,AVERAGE(AP12:AP18)," "),"")</f>
        <v/>
      </c>
      <c r="AR18" s="44" t="str">
        <f ca="1" t="shared" si="6"/>
        <v/>
      </c>
      <c r="AS18" s="55" t="str">
        <f t="shared" si="14"/>
        <v/>
      </c>
      <c r="AT18" s="51"/>
      <c r="AU18" s="69" t="str">
        <f aca="true" t="shared" si="15" ref="AU18:AU39">IF(+$B18="Sat",IF(SUM(AT12:AT18)&gt;0,AVERAGE(AT12:AT18)," "),"")</f>
        <v/>
      </c>
      <c r="AV18" s="44" t="str">
        <f ca="1" t="shared" si="7"/>
        <v/>
      </c>
      <c r="AW18" s="43" t="str">
        <f aca="true" t="shared" si="16" ref="AW18:AW39">IF(+$B18="Sat",IF(SUM(AV12:AV18)&gt;0,AVERAGE(AV12:AV18)," "),"")</f>
        <v/>
      </c>
      <c r="AX18" s="51"/>
      <c r="AY18" s="70" t="str">
        <f aca="true" t="shared" si="17" ref="AY18:AY39">IF(+$B18="Sat",IF(SUM(AX12:AX18)&gt;0,AVERAGE(AX12:AX18)," "),"")</f>
        <v/>
      </c>
      <c r="AZ18" s="45" t="str">
        <f ca="1" t="shared" si="8"/>
        <v/>
      </c>
      <c r="BA18" s="43" t="str">
        <f aca="true" t="shared" si="18" ref="BA18:BA39">IF(+$B18="Sat",IF(SUM(AZ12:AZ18)&gt;0,AVERAGE(AZ12:AZ18)," "),"")</f>
        <v/>
      </c>
      <c r="BB18" s="51"/>
      <c r="BC18" s="52"/>
      <c r="BD18" s="273">
        <f t="shared" si="9"/>
        <v>8</v>
      </c>
      <c r="BE18" s="51"/>
      <c r="BF18" s="52"/>
      <c r="BG18" s="339"/>
      <c r="BH18" s="46"/>
      <c r="BI18" s="46"/>
      <c r="BJ18" s="46"/>
      <c r="BK18" s="46"/>
      <c r="BL18" s="46"/>
      <c r="BM18" s="46"/>
      <c r="BN18" s="46"/>
      <c r="BO18" s="46"/>
      <c r="BP18" s="52"/>
      <c r="BQ18" s="46"/>
      <c r="BR18" s="52"/>
      <c r="BS18" s="272">
        <f t="shared" si="10"/>
        <v>8</v>
      </c>
      <c r="BT18" s="47"/>
      <c r="BU18" s="820" t="str">
        <f ca="1" t="shared" si="11"/>
        <v/>
      </c>
      <c r="BV18" s="50"/>
      <c r="BW18" s="823" t="str">
        <f ca="1" t="shared" si="12"/>
        <v/>
      </c>
      <c r="BX18" s="50"/>
      <c r="BY18" s="32"/>
      <c r="BZ18" s="46"/>
      <c r="CA18" s="37"/>
      <c r="CB18" s="37"/>
      <c r="CC18" s="32"/>
      <c r="CD18" s="46"/>
      <c r="CE18" s="32"/>
      <c r="CF18" s="47"/>
      <c r="CG18" s="764"/>
      <c r="CH18" s="763"/>
    </row>
    <row r="19" spans="1:86" ht="15" customHeight="1">
      <c r="A19" s="243">
        <v>9</v>
      </c>
      <c r="B19" s="242" t="str">
        <f t="shared" si="2"/>
        <v>Thu</v>
      </c>
      <c r="C19" s="46"/>
      <c r="D19" s="47"/>
      <c r="E19" s="47"/>
      <c r="F19" s="48"/>
      <c r="G19" s="49"/>
      <c r="H19" s="50"/>
      <c r="I19" s="46"/>
      <c r="J19" s="47"/>
      <c r="K19" s="51"/>
      <c r="L19" s="339"/>
      <c r="M19" s="46"/>
      <c r="N19" s="42" t="str">
        <f ca="1" t="shared" si="3"/>
        <v/>
      </c>
      <c r="O19" s="46"/>
      <c r="P19" s="42" t="str">
        <f ca="1" t="shared" si="4"/>
        <v/>
      </c>
      <c r="Q19" s="46"/>
      <c r="R19" s="46"/>
      <c r="S19" s="52"/>
      <c r="T19" s="249">
        <f t="shared" si="0"/>
        <v>9</v>
      </c>
      <c r="U19" s="51"/>
      <c r="V19" s="46"/>
      <c r="W19" s="344"/>
      <c r="X19" s="46"/>
      <c r="Y19" s="46"/>
      <c r="Z19" s="46"/>
      <c r="AA19" s="344"/>
      <c r="AB19" s="51"/>
      <c r="AC19" s="46"/>
      <c r="AD19" s="344"/>
      <c r="AE19" s="729"/>
      <c r="AF19" s="50"/>
      <c r="AG19" s="46"/>
      <c r="AH19" t="str">
        <f ca="1" t="shared" si="5"/>
        <v/>
      </c>
      <c r="AI19" s="46"/>
      <c r="AJ19" s="339"/>
      <c r="AK19" s="339"/>
      <c r="AL19" s="52"/>
      <c r="AM19" s="273">
        <f t="shared" si="1"/>
        <v>9</v>
      </c>
      <c r="AN19" s="51"/>
      <c r="AO19" s="43" t="str">
        <f t="shared" si="13"/>
        <v/>
      </c>
      <c r="AP19" s="51"/>
      <c r="AQ19" s="69" t="str">
        <f t="shared" si="14"/>
        <v/>
      </c>
      <c r="AR19" s="44" t="str">
        <f ca="1" t="shared" si="6"/>
        <v/>
      </c>
      <c r="AS19" s="55" t="str">
        <f t="shared" si="14"/>
        <v/>
      </c>
      <c r="AT19" s="51"/>
      <c r="AU19" s="69" t="str">
        <f t="shared" si="15"/>
        <v/>
      </c>
      <c r="AV19" s="44" t="str">
        <f ca="1" t="shared" si="7"/>
        <v/>
      </c>
      <c r="AW19" s="43" t="str">
        <f t="shared" si="16"/>
        <v/>
      </c>
      <c r="AX19" s="51"/>
      <c r="AY19" s="70" t="str">
        <f t="shared" si="17"/>
        <v/>
      </c>
      <c r="AZ19" s="45" t="str">
        <f ca="1" t="shared" si="8"/>
        <v/>
      </c>
      <c r="BA19" s="43" t="str">
        <f t="shared" si="18"/>
        <v/>
      </c>
      <c r="BB19" s="51"/>
      <c r="BC19" s="52"/>
      <c r="BD19" s="273">
        <f t="shared" si="9"/>
        <v>9</v>
      </c>
      <c r="BE19" s="51"/>
      <c r="BF19" s="52"/>
      <c r="BG19" s="339"/>
      <c r="BH19" s="46"/>
      <c r="BI19" s="46"/>
      <c r="BJ19" s="46"/>
      <c r="BK19" s="46"/>
      <c r="BL19" s="46"/>
      <c r="BM19" s="46"/>
      <c r="BN19" s="46"/>
      <c r="BO19" s="46"/>
      <c r="BP19" s="52"/>
      <c r="BQ19" s="46"/>
      <c r="BR19" s="52"/>
      <c r="BS19" s="272">
        <f t="shared" si="10"/>
        <v>9</v>
      </c>
      <c r="BT19" s="47"/>
      <c r="BU19" s="820" t="str">
        <f ca="1" t="shared" si="11"/>
        <v/>
      </c>
      <c r="BV19" s="50"/>
      <c r="BW19" s="823" t="str">
        <f ca="1" t="shared" si="12"/>
        <v/>
      </c>
      <c r="BX19" s="50"/>
      <c r="BY19" s="32"/>
      <c r="BZ19" s="46"/>
      <c r="CA19" s="37"/>
      <c r="CB19" s="37"/>
      <c r="CC19" s="32"/>
      <c r="CD19" s="46"/>
      <c r="CE19" s="32"/>
      <c r="CF19" s="47"/>
      <c r="CG19" s="764"/>
      <c r="CH19" s="763"/>
    </row>
    <row r="20" spans="1:86" ht="15" customHeight="1" thickBot="1">
      <c r="A20" s="244">
        <v>10</v>
      </c>
      <c r="B20" s="245" t="str">
        <f t="shared" si="2"/>
        <v>Fri</v>
      </c>
      <c r="C20" s="56"/>
      <c r="D20" s="57"/>
      <c r="E20" s="57"/>
      <c r="F20" s="58"/>
      <c r="G20" s="59"/>
      <c r="H20" s="60"/>
      <c r="I20" s="56"/>
      <c r="J20" s="57"/>
      <c r="K20" s="61"/>
      <c r="L20" s="340"/>
      <c r="M20" s="56"/>
      <c r="N20" s="65" t="str">
        <f ca="1" t="shared" si="3"/>
        <v/>
      </c>
      <c r="O20" s="56"/>
      <c r="P20" s="65" t="str">
        <f ca="1" t="shared" si="4"/>
        <v/>
      </c>
      <c r="Q20" s="56"/>
      <c r="R20" s="56"/>
      <c r="S20" s="62"/>
      <c r="T20" s="251">
        <f t="shared" si="0"/>
        <v>10</v>
      </c>
      <c r="U20" s="61"/>
      <c r="V20" s="56"/>
      <c r="W20" s="345"/>
      <c r="X20" s="56"/>
      <c r="Y20" s="56"/>
      <c r="Z20" s="56"/>
      <c r="AA20" s="345"/>
      <c r="AB20" s="61"/>
      <c r="AC20" s="56"/>
      <c r="AD20" s="345"/>
      <c r="AE20" s="730"/>
      <c r="AF20" s="60"/>
      <c r="AG20" s="56"/>
      <c r="AH20" t="str">
        <f ca="1" t="shared" si="5"/>
        <v/>
      </c>
      <c r="AI20" s="56"/>
      <c r="AJ20" s="340"/>
      <c r="AK20" s="340"/>
      <c r="AL20" s="62"/>
      <c r="AM20" s="274">
        <f t="shared" si="1"/>
        <v>10</v>
      </c>
      <c r="AN20" s="61"/>
      <c r="AO20" s="66" t="str">
        <f t="shared" si="13"/>
        <v/>
      </c>
      <c r="AP20" s="61"/>
      <c r="AQ20" s="65" t="str">
        <f t="shared" si="14"/>
        <v/>
      </c>
      <c r="AR20" s="86" t="str">
        <f ca="1" t="shared" si="6"/>
        <v/>
      </c>
      <c r="AS20" s="66" t="str">
        <f t="shared" si="14"/>
        <v/>
      </c>
      <c r="AT20" s="61"/>
      <c r="AU20" s="65" t="str">
        <f t="shared" si="15"/>
        <v/>
      </c>
      <c r="AV20" s="86" t="str">
        <f ca="1" t="shared" si="7"/>
        <v/>
      </c>
      <c r="AW20" s="66" t="str">
        <f t="shared" si="16"/>
        <v/>
      </c>
      <c r="AX20" s="61"/>
      <c r="AY20" s="71" t="str">
        <f t="shared" si="17"/>
        <v/>
      </c>
      <c r="AZ20" s="67" t="str">
        <f ca="1" t="shared" si="8"/>
        <v/>
      </c>
      <c r="BA20" s="66" t="str">
        <f t="shared" si="18"/>
        <v/>
      </c>
      <c r="BB20" s="61"/>
      <c r="BC20" s="62"/>
      <c r="BD20" s="274">
        <f t="shared" si="9"/>
        <v>10</v>
      </c>
      <c r="BE20" s="61"/>
      <c r="BF20" s="62"/>
      <c r="BG20" s="340"/>
      <c r="BH20" s="56"/>
      <c r="BI20" s="56"/>
      <c r="BJ20" s="56"/>
      <c r="BK20" s="56"/>
      <c r="BL20" s="56"/>
      <c r="BM20" s="56"/>
      <c r="BN20" s="56"/>
      <c r="BO20" s="56"/>
      <c r="BP20" s="62"/>
      <c r="BQ20" s="56"/>
      <c r="BR20" s="62"/>
      <c r="BS20" s="274">
        <f t="shared" si="10"/>
        <v>10</v>
      </c>
      <c r="BT20" s="57"/>
      <c r="BU20" s="821" t="str">
        <f ca="1" t="shared" si="11"/>
        <v/>
      </c>
      <c r="BV20" s="60"/>
      <c r="BW20" s="824" t="str">
        <f ca="1" t="shared" si="12"/>
        <v/>
      </c>
      <c r="BX20" s="60"/>
      <c r="BY20" s="765"/>
      <c r="BZ20" s="56"/>
      <c r="CA20" s="60"/>
      <c r="CB20" s="60"/>
      <c r="CC20" s="765"/>
      <c r="CD20" s="56"/>
      <c r="CE20" s="765"/>
      <c r="CF20" s="57"/>
      <c r="CG20" s="760"/>
      <c r="CH20" s="761"/>
    </row>
    <row r="21" spans="1:86" ht="15" customHeight="1">
      <c r="A21" s="241">
        <v>11</v>
      </c>
      <c r="B21" s="246" t="str">
        <f t="shared" si="2"/>
        <v>Sat</v>
      </c>
      <c r="C21" s="38"/>
      <c r="D21" s="34"/>
      <c r="E21" s="34"/>
      <c r="F21" s="35"/>
      <c r="G21" s="36"/>
      <c r="H21" s="37"/>
      <c r="I21" s="38"/>
      <c r="J21" s="34"/>
      <c r="K21" s="39"/>
      <c r="L21" s="338"/>
      <c r="M21" s="38"/>
      <c r="N21" s="42" t="str">
        <f ca="1" t="shared" si="3"/>
        <v/>
      </c>
      <c r="O21" s="38"/>
      <c r="P21" s="42" t="str">
        <f ca="1" t="shared" si="4"/>
        <v/>
      </c>
      <c r="Q21" s="38"/>
      <c r="R21" s="38"/>
      <c r="S21" s="40"/>
      <c r="T21" s="247">
        <f t="shared" si="0"/>
        <v>11</v>
      </c>
      <c r="U21" s="39"/>
      <c r="V21" s="38"/>
      <c r="W21" s="343"/>
      <c r="X21" s="38"/>
      <c r="Y21" s="38"/>
      <c r="Z21" s="38"/>
      <c r="AA21" s="343"/>
      <c r="AB21" s="39"/>
      <c r="AC21" s="38"/>
      <c r="AD21" s="343"/>
      <c r="AE21" s="731"/>
      <c r="AF21" s="37"/>
      <c r="AG21" s="38"/>
      <c r="AH21" t="str">
        <f ca="1" t="shared" si="5"/>
        <v/>
      </c>
      <c r="AI21" s="38"/>
      <c r="AJ21" s="338"/>
      <c r="AK21" s="338"/>
      <c r="AL21" s="40"/>
      <c r="AM21" s="272">
        <f t="shared" si="1"/>
        <v>11</v>
      </c>
      <c r="AN21" s="39"/>
      <c r="AO21" s="55" t="str">
        <f t="shared" si="13"/>
        <v xml:space="preserve"> </v>
      </c>
      <c r="AP21" s="39"/>
      <c r="AQ21" s="42" t="str">
        <f t="shared" si="14"/>
        <v xml:space="preserve"> </v>
      </c>
      <c r="AR21" s="44" t="str">
        <f ca="1" t="shared" si="6"/>
        <v/>
      </c>
      <c r="AS21" s="55" t="str">
        <f ca="1" t="shared" si="14"/>
        <v xml:space="preserve"> </v>
      </c>
      <c r="AT21" s="39"/>
      <c r="AU21" s="42" t="str">
        <f t="shared" si="15"/>
        <v xml:space="preserve"> </v>
      </c>
      <c r="AV21" s="44" t="str">
        <f ca="1" t="shared" si="7"/>
        <v/>
      </c>
      <c r="AW21" s="55" t="str">
        <f ca="1" t="shared" si="16"/>
        <v xml:space="preserve"> </v>
      </c>
      <c r="AX21" s="39"/>
      <c r="AY21" s="68" t="str">
        <f t="shared" si="17"/>
        <v xml:space="preserve"> </v>
      </c>
      <c r="AZ21" s="137" t="str">
        <f ca="1" t="shared" si="8"/>
        <v/>
      </c>
      <c r="BA21" s="55" t="str">
        <f ca="1" t="shared" si="18"/>
        <v xml:space="preserve"> </v>
      </c>
      <c r="BB21" s="39"/>
      <c r="BC21" s="40"/>
      <c r="BD21" s="272">
        <f t="shared" si="9"/>
        <v>11</v>
      </c>
      <c r="BE21" s="39"/>
      <c r="BF21" s="40"/>
      <c r="BG21" s="338"/>
      <c r="BH21" s="38"/>
      <c r="BI21" s="38"/>
      <c r="BJ21" s="38"/>
      <c r="BK21" s="38"/>
      <c r="BL21" s="38"/>
      <c r="BM21" s="38"/>
      <c r="BN21" s="38"/>
      <c r="BO21" s="38"/>
      <c r="BP21" s="40"/>
      <c r="BQ21" s="38"/>
      <c r="BR21" s="40"/>
      <c r="BS21" s="272">
        <f t="shared" si="10"/>
        <v>11</v>
      </c>
      <c r="BT21" s="34"/>
      <c r="BU21" s="789" t="str">
        <f ca="1" t="shared" si="11"/>
        <v/>
      </c>
      <c r="BV21" s="37"/>
      <c r="BW21" s="789" t="str">
        <f ca="1" t="shared" si="12"/>
        <v/>
      </c>
      <c r="BX21" s="37"/>
      <c r="BY21" s="32"/>
      <c r="BZ21" s="38"/>
      <c r="CA21" s="37"/>
      <c r="CB21" s="37"/>
      <c r="CC21" s="32"/>
      <c r="CD21" s="38"/>
      <c r="CE21" s="32"/>
      <c r="CF21" s="34"/>
      <c r="CG21" s="766"/>
      <c r="CH21" s="763"/>
    </row>
    <row r="22" spans="1:86" ht="15" customHeight="1">
      <c r="A22" s="243">
        <v>12</v>
      </c>
      <c r="B22" s="242" t="str">
        <f t="shared" si="2"/>
        <v>Sun</v>
      </c>
      <c r="C22" s="46"/>
      <c r="D22" s="47"/>
      <c r="E22" s="47"/>
      <c r="F22" s="48"/>
      <c r="G22" s="49"/>
      <c r="H22" s="50"/>
      <c r="I22" s="46"/>
      <c r="J22" s="47"/>
      <c r="K22" s="51"/>
      <c r="L22" s="339"/>
      <c r="M22" s="46"/>
      <c r="N22" s="42" t="str">
        <f ca="1" t="shared" si="3"/>
        <v/>
      </c>
      <c r="O22" s="46"/>
      <c r="P22" s="42" t="str">
        <f ca="1" t="shared" si="4"/>
        <v/>
      </c>
      <c r="Q22" s="46"/>
      <c r="R22" s="46"/>
      <c r="S22" s="52"/>
      <c r="T22" s="249">
        <f t="shared" si="0"/>
        <v>12</v>
      </c>
      <c r="U22" s="51"/>
      <c r="V22" s="46"/>
      <c r="W22" s="344"/>
      <c r="X22" s="46"/>
      <c r="Y22" s="46"/>
      <c r="Z22" s="46"/>
      <c r="AA22" s="344"/>
      <c r="AB22" s="51"/>
      <c r="AC22" s="46"/>
      <c r="AD22" s="344"/>
      <c r="AE22" s="729"/>
      <c r="AF22" s="50"/>
      <c r="AG22" s="46"/>
      <c r="AH22" t="str">
        <f ca="1" t="shared" si="5"/>
        <v/>
      </c>
      <c r="AI22" s="46"/>
      <c r="AJ22" s="339"/>
      <c r="AK22" s="339"/>
      <c r="AL22" s="52"/>
      <c r="AM22" s="273">
        <f t="shared" si="1"/>
        <v>12</v>
      </c>
      <c r="AN22" s="51"/>
      <c r="AO22" s="43" t="str">
        <f t="shared" si="13"/>
        <v/>
      </c>
      <c r="AP22" s="51"/>
      <c r="AQ22" s="69" t="str">
        <f t="shared" si="14"/>
        <v/>
      </c>
      <c r="AR22" s="44" t="str">
        <f ca="1" t="shared" si="6"/>
        <v/>
      </c>
      <c r="AS22" s="55" t="str">
        <f t="shared" si="14"/>
        <v/>
      </c>
      <c r="AT22" s="51"/>
      <c r="AU22" s="69" t="str">
        <f t="shared" si="15"/>
        <v/>
      </c>
      <c r="AV22" s="44" t="str">
        <f ca="1" t="shared" si="7"/>
        <v/>
      </c>
      <c r="AW22" s="43" t="str">
        <f t="shared" si="16"/>
        <v/>
      </c>
      <c r="AX22" s="51"/>
      <c r="AY22" s="70" t="str">
        <f t="shared" si="17"/>
        <v/>
      </c>
      <c r="AZ22" s="45" t="str">
        <f ca="1" t="shared" si="8"/>
        <v/>
      </c>
      <c r="BA22" s="43" t="str">
        <f t="shared" si="18"/>
        <v/>
      </c>
      <c r="BB22" s="51"/>
      <c r="BC22" s="52"/>
      <c r="BD22" s="273">
        <f t="shared" si="9"/>
        <v>12</v>
      </c>
      <c r="BE22" s="51"/>
      <c r="BF22" s="52"/>
      <c r="BG22" s="339"/>
      <c r="BH22" s="46"/>
      <c r="BI22" s="46"/>
      <c r="BJ22" s="46"/>
      <c r="BK22" s="46"/>
      <c r="BL22" s="46"/>
      <c r="BM22" s="46"/>
      <c r="BN22" s="46"/>
      <c r="BO22" s="46"/>
      <c r="BP22" s="52"/>
      <c r="BQ22" s="46"/>
      <c r="BR22" s="52"/>
      <c r="BS22" s="272">
        <f t="shared" si="10"/>
        <v>12</v>
      </c>
      <c r="BT22" s="47"/>
      <c r="BU22" s="820" t="str">
        <f ca="1" t="shared" si="11"/>
        <v/>
      </c>
      <c r="BV22" s="50"/>
      <c r="BW22" s="823" t="str">
        <f ca="1" t="shared" si="12"/>
        <v/>
      </c>
      <c r="BX22" s="50"/>
      <c r="BY22" s="32"/>
      <c r="BZ22" s="46"/>
      <c r="CA22" s="37"/>
      <c r="CB22" s="37"/>
      <c r="CC22" s="32"/>
      <c r="CD22" s="46"/>
      <c r="CE22" s="32"/>
      <c r="CF22" s="47"/>
      <c r="CG22" s="764"/>
      <c r="CH22" s="763"/>
    </row>
    <row r="23" spans="1:86" ht="15" customHeight="1">
      <c r="A23" s="243">
        <v>13</v>
      </c>
      <c r="B23" s="242" t="str">
        <f t="shared" si="2"/>
        <v>Mon</v>
      </c>
      <c r="C23" s="46"/>
      <c r="D23" s="47"/>
      <c r="E23" s="47"/>
      <c r="F23" s="48"/>
      <c r="G23" s="49"/>
      <c r="H23" s="50"/>
      <c r="I23" s="46"/>
      <c r="J23" s="47"/>
      <c r="K23" s="51"/>
      <c r="L23" s="339"/>
      <c r="M23" s="46"/>
      <c r="N23" s="42" t="str">
        <f ca="1" t="shared" si="3"/>
        <v/>
      </c>
      <c r="O23" s="46"/>
      <c r="P23" s="42" t="str">
        <f ca="1" t="shared" si="4"/>
        <v/>
      </c>
      <c r="Q23" s="46"/>
      <c r="R23" s="46"/>
      <c r="S23" s="52"/>
      <c r="T23" s="249">
        <f t="shared" si="0"/>
        <v>13</v>
      </c>
      <c r="U23" s="51"/>
      <c r="V23" s="46"/>
      <c r="W23" s="344"/>
      <c r="X23" s="46"/>
      <c r="Y23" s="46"/>
      <c r="Z23" s="46"/>
      <c r="AA23" s="344"/>
      <c r="AB23" s="51"/>
      <c r="AC23" s="46"/>
      <c r="AD23" s="344"/>
      <c r="AE23" s="729"/>
      <c r="AF23" s="50"/>
      <c r="AG23" s="46"/>
      <c r="AH23" t="str">
        <f ca="1" t="shared" si="5"/>
        <v/>
      </c>
      <c r="AI23" s="46"/>
      <c r="AJ23" s="339"/>
      <c r="AK23" s="339"/>
      <c r="AL23" s="52"/>
      <c r="AM23" s="273">
        <f t="shared" si="1"/>
        <v>13</v>
      </c>
      <c r="AN23" s="51"/>
      <c r="AO23" s="43" t="str">
        <f t="shared" si="13"/>
        <v/>
      </c>
      <c r="AP23" s="51"/>
      <c r="AQ23" s="69" t="str">
        <f t="shared" si="14"/>
        <v/>
      </c>
      <c r="AR23" s="44" t="str">
        <f ca="1" t="shared" si="6"/>
        <v/>
      </c>
      <c r="AS23" s="55" t="str">
        <f t="shared" si="14"/>
        <v/>
      </c>
      <c r="AT23" s="51"/>
      <c r="AU23" s="69" t="str">
        <f t="shared" si="15"/>
        <v/>
      </c>
      <c r="AV23" s="44" t="str">
        <f ca="1" t="shared" si="7"/>
        <v/>
      </c>
      <c r="AW23" s="43" t="str">
        <f t="shared" si="16"/>
        <v/>
      </c>
      <c r="AX23" s="51"/>
      <c r="AY23" s="70" t="str">
        <f t="shared" si="17"/>
        <v/>
      </c>
      <c r="AZ23" s="45" t="str">
        <f ca="1" t="shared" si="8"/>
        <v/>
      </c>
      <c r="BA23" s="43" t="str">
        <f t="shared" si="18"/>
        <v/>
      </c>
      <c r="BB23" s="51"/>
      <c r="BC23" s="52"/>
      <c r="BD23" s="273">
        <f t="shared" si="9"/>
        <v>13</v>
      </c>
      <c r="BE23" s="51"/>
      <c r="BF23" s="52"/>
      <c r="BG23" s="339"/>
      <c r="BH23" s="46"/>
      <c r="BI23" s="46"/>
      <c r="BJ23" s="46"/>
      <c r="BK23" s="46"/>
      <c r="BL23" s="46"/>
      <c r="BM23" s="46"/>
      <c r="BN23" s="46"/>
      <c r="BO23" s="46"/>
      <c r="BP23" s="52"/>
      <c r="BQ23" s="46"/>
      <c r="BR23" s="52"/>
      <c r="BS23" s="272">
        <f t="shared" si="10"/>
        <v>13</v>
      </c>
      <c r="BT23" s="47"/>
      <c r="BU23" s="823" t="str">
        <f ca="1" t="shared" si="11"/>
        <v/>
      </c>
      <c r="BV23" s="50"/>
      <c r="BW23" s="823" t="str">
        <f ca="1" t="shared" si="12"/>
        <v/>
      </c>
      <c r="BX23" s="50"/>
      <c r="BY23" s="32"/>
      <c r="BZ23" s="46"/>
      <c r="CA23" s="37"/>
      <c r="CB23" s="37"/>
      <c r="CC23" s="32"/>
      <c r="CD23" s="46"/>
      <c r="CE23" s="32"/>
      <c r="CF23" s="47"/>
      <c r="CG23" s="764"/>
      <c r="CH23" s="767"/>
    </row>
    <row r="24" spans="1:86" ht="15" customHeight="1">
      <c r="A24" s="243">
        <v>14</v>
      </c>
      <c r="B24" s="242" t="str">
        <f t="shared" si="2"/>
        <v>Tue</v>
      </c>
      <c r="C24" s="46"/>
      <c r="D24" s="47"/>
      <c r="E24" s="47"/>
      <c r="F24" s="48"/>
      <c r="G24" s="49"/>
      <c r="H24" s="50"/>
      <c r="I24" s="46"/>
      <c r="J24" s="47"/>
      <c r="K24" s="51"/>
      <c r="L24" s="339"/>
      <c r="M24" s="46"/>
      <c r="N24" s="42" t="str">
        <f ca="1" t="shared" si="3"/>
        <v/>
      </c>
      <c r="O24" s="46"/>
      <c r="P24" s="42" t="str">
        <f ca="1" t="shared" si="4"/>
        <v/>
      </c>
      <c r="Q24" s="46"/>
      <c r="R24" s="46"/>
      <c r="S24" s="52"/>
      <c r="T24" s="249">
        <f t="shared" si="0"/>
        <v>14</v>
      </c>
      <c r="U24" s="51"/>
      <c r="V24" s="46"/>
      <c r="W24" s="344"/>
      <c r="X24" s="46"/>
      <c r="Y24" s="46"/>
      <c r="Z24" s="46"/>
      <c r="AA24" s="344"/>
      <c r="AB24" s="51"/>
      <c r="AC24" s="46"/>
      <c r="AD24" s="344"/>
      <c r="AE24" s="729"/>
      <c r="AF24" s="50"/>
      <c r="AG24" s="46"/>
      <c r="AH24" t="str">
        <f ca="1" t="shared" si="5"/>
        <v/>
      </c>
      <c r="AI24" s="46"/>
      <c r="AJ24" s="339"/>
      <c r="AK24" s="339"/>
      <c r="AL24" s="52"/>
      <c r="AM24" s="273">
        <f t="shared" si="1"/>
        <v>14</v>
      </c>
      <c r="AN24" s="51"/>
      <c r="AO24" s="43" t="str">
        <f t="shared" si="13"/>
        <v/>
      </c>
      <c r="AP24" s="51"/>
      <c r="AQ24" s="69" t="str">
        <f t="shared" si="14"/>
        <v/>
      </c>
      <c r="AR24" s="44" t="str">
        <f ca="1" t="shared" si="6"/>
        <v/>
      </c>
      <c r="AS24" s="55" t="str">
        <f t="shared" si="14"/>
        <v/>
      </c>
      <c r="AT24" s="51"/>
      <c r="AU24" s="69" t="str">
        <f t="shared" si="15"/>
        <v/>
      </c>
      <c r="AV24" s="44" t="str">
        <f ca="1" t="shared" si="7"/>
        <v/>
      </c>
      <c r="AW24" s="43" t="str">
        <f t="shared" si="16"/>
        <v/>
      </c>
      <c r="AX24" s="51"/>
      <c r="AY24" s="70" t="str">
        <f t="shared" si="17"/>
        <v/>
      </c>
      <c r="AZ24" s="45" t="str">
        <f ca="1" t="shared" si="8"/>
        <v/>
      </c>
      <c r="BA24" s="43" t="str">
        <f t="shared" si="18"/>
        <v/>
      </c>
      <c r="BB24" s="51"/>
      <c r="BC24" s="52"/>
      <c r="BD24" s="273">
        <f t="shared" si="9"/>
        <v>14</v>
      </c>
      <c r="BE24" s="51"/>
      <c r="BF24" s="52"/>
      <c r="BG24" s="339"/>
      <c r="BH24" s="46"/>
      <c r="BI24" s="46"/>
      <c r="BJ24" s="46"/>
      <c r="BK24" s="46"/>
      <c r="BL24" s="46"/>
      <c r="BM24" s="46"/>
      <c r="BN24" s="46"/>
      <c r="BO24" s="46"/>
      <c r="BP24" s="52"/>
      <c r="BQ24" s="46"/>
      <c r="BR24" s="52"/>
      <c r="BS24" s="272">
        <f t="shared" si="10"/>
        <v>14</v>
      </c>
      <c r="BT24" s="47"/>
      <c r="BU24" s="820" t="str">
        <f ca="1" t="shared" si="11"/>
        <v/>
      </c>
      <c r="BV24" s="50"/>
      <c r="BW24" s="823" t="str">
        <f ca="1" t="shared" si="12"/>
        <v/>
      </c>
      <c r="BX24" s="50"/>
      <c r="BY24" s="32"/>
      <c r="BZ24" s="46"/>
      <c r="CA24" s="37"/>
      <c r="CB24" s="37"/>
      <c r="CC24" s="32"/>
      <c r="CD24" s="46"/>
      <c r="CE24" s="32"/>
      <c r="CF24" s="47"/>
      <c r="CG24" s="764"/>
      <c r="CH24" s="302"/>
    </row>
    <row r="25" spans="1:86" ht="15" customHeight="1" thickBot="1">
      <c r="A25" s="244">
        <v>15</v>
      </c>
      <c r="B25" s="245" t="str">
        <f t="shared" si="2"/>
        <v>Wed</v>
      </c>
      <c r="C25" s="56"/>
      <c r="D25" s="57"/>
      <c r="E25" s="57"/>
      <c r="F25" s="58"/>
      <c r="G25" s="59"/>
      <c r="H25" s="60"/>
      <c r="I25" s="56"/>
      <c r="J25" s="57"/>
      <c r="K25" s="61"/>
      <c r="L25" s="340"/>
      <c r="M25" s="56"/>
      <c r="N25" s="65" t="str">
        <f ca="1" t="shared" si="3"/>
        <v/>
      </c>
      <c r="O25" s="56"/>
      <c r="P25" s="65" t="str">
        <f ca="1" t="shared" si="4"/>
        <v/>
      </c>
      <c r="Q25" s="56"/>
      <c r="R25" s="56"/>
      <c r="S25" s="62"/>
      <c r="T25" s="251">
        <f t="shared" si="0"/>
        <v>15</v>
      </c>
      <c r="U25" s="61"/>
      <c r="V25" s="56"/>
      <c r="W25" s="345"/>
      <c r="X25" s="56"/>
      <c r="Y25" s="56"/>
      <c r="Z25" s="56"/>
      <c r="AA25" s="345"/>
      <c r="AB25" s="61"/>
      <c r="AC25" s="56"/>
      <c r="AD25" s="345"/>
      <c r="AE25" s="732"/>
      <c r="AF25" s="60"/>
      <c r="AG25" s="56"/>
      <c r="AH25" t="str">
        <f ca="1" t="shared" si="5"/>
        <v/>
      </c>
      <c r="AI25" s="56"/>
      <c r="AJ25" s="340"/>
      <c r="AK25" s="340"/>
      <c r="AL25" s="62"/>
      <c r="AM25" s="274">
        <f t="shared" si="1"/>
        <v>15</v>
      </c>
      <c r="AN25" s="61"/>
      <c r="AO25" s="66" t="str">
        <f t="shared" si="13"/>
        <v/>
      </c>
      <c r="AP25" s="61"/>
      <c r="AQ25" s="65" t="str">
        <f t="shared" si="14"/>
        <v/>
      </c>
      <c r="AR25" s="86" t="str">
        <f ca="1" t="shared" si="6"/>
        <v/>
      </c>
      <c r="AS25" s="66" t="str">
        <f t="shared" si="14"/>
        <v/>
      </c>
      <c r="AT25" s="61"/>
      <c r="AU25" s="65" t="str">
        <f t="shared" si="15"/>
        <v/>
      </c>
      <c r="AV25" s="86" t="str">
        <f ca="1" t="shared" si="7"/>
        <v/>
      </c>
      <c r="AW25" s="66" t="str">
        <f t="shared" si="16"/>
        <v/>
      </c>
      <c r="AX25" s="61"/>
      <c r="AY25" s="71" t="str">
        <f t="shared" si="17"/>
        <v/>
      </c>
      <c r="AZ25" s="67" t="str">
        <f ca="1" t="shared" si="8"/>
        <v/>
      </c>
      <c r="BA25" s="66" t="str">
        <f t="shared" si="18"/>
        <v/>
      </c>
      <c r="BB25" s="61"/>
      <c r="BC25" s="62"/>
      <c r="BD25" s="274">
        <f t="shared" si="9"/>
        <v>15</v>
      </c>
      <c r="BE25" s="61"/>
      <c r="BF25" s="62"/>
      <c r="BG25" s="340"/>
      <c r="BH25" s="56"/>
      <c r="BI25" s="56"/>
      <c r="BJ25" s="56"/>
      <c r="BK25" s="56"/>
      <c r="BL25" s="56"/>
      <c r="BM25" s="56"/>
      <c r="BN25" s="56"/>
      <c r="BO25" s="56"/>
      <c r="BP25" s="62"/>
      <c r="BQ25" s="56"/>
      <c r="BR25" s="62"/>
      <c r="BS25" s="759">
        <f t="shared" si="10"/>
        <v>15</v>
      </c>
      <c r="BT25" s="57"/>
      <c r="BU25" s="822" t="str">
        <f ca="1" t="shared" si="11"/>
        <v/>
      </c>
      <c r="BV25" s="60"/>
      <c r="BW25" s="824" t="str">
        <f ca="1" t="shared" si="12"/>
        <v/>
      </c>
      <c r="BX25" s="60"/>
      <c r="BY25" s="765"/>
      <c r="BZ25" s="56"/>
      <c r="CA25" s="60"/>
      <c r="CB25" s="60"/>
      <c r="CC25" s="765"/>
      <c r="CD25" s="56"/>
      <c r="CE25" s="765"/>
      <c r="CF25" s="57"/>
      <c r="CG25" s="760"/>
      <c r="CH25" s="768"/>
    </row>
    <row r="26" spans="1:86" ht="15" customHeight="1">
      <c r="A26" s="241">
        <v>16</v>
      </c>
      <c r="B26" s="246" t="str">
        <f t="shared" si="2"/>
        <v>Thu</v>
      </c>
      <c r="C26" s="38"/>
      <c r="D26" s="34"/>
      <c r="E26" s="34"/>
      <c r="F26" s="35"/>
      <c r="G26" s="36"/>
      <c r="H26" s="37"/>
      <c r="I26" s="38"/>
      <c r="J26" s="34"/>
      <c r="K26" s="39"/>
      <c r="L26" s="338"/>
      <c r="M26" s="38"/>
      <c r="N26" s="42" t="str">
        <f ca="1" t="shared" si="3"/>
        <v/>
      </c>
      <c r="O26" s="38"/>
      <c r="P26" s="42" t="str">
        <f ca="1" t="shared" si="4"/>
        <v/>
      </c>
      <c r="Q26" s="38"/>
      <c r="R26" s="38"/>
      <c r="S26" s="40"/>
      <c r="T26" s="247">
        <f t="shared" si="0"/>
        <v>16</v>
      </c>
      <c r="U26" s="39"/>
      <c r="V26" s="38"/>
      <c r="W26" s="343"/>
      <c r="X26" s="38"/>
      <c r="Y26" s="38"/>
      <c r="Z26" s="38"/>
      <c r="AA26" s="343"/>
      <c r="AB26" s="39"/>
      <c r="AC26" s="38"/>
      <c r="AD26" s="343"/>
      <c r="AE26" s="729"/>
      <c r="AF26" s="37"/>
      <c r="AG26" s="38"/>
      <c r="AH26" t="str">
        <f ca="1" t="shared" si="5"/>
        <v/>
      </c>
      <c r="AI26" s="38"/>
      <c r="AJ26" s="338"/>
      <c r="AK26" s="338"/>
      <c r="AL26" s="40"/>
      <c r="AM26" s="272">
        <f t="shared" si="1"/>
        <v>16</v>
      </c>
      <c r="AN26" s="39"/>
      <c r="AO26" s="55" t="str">
        <f t="shared" si="13"/>
        <v/>
      </c>
      <c r="AP26" s="39"/>
      <c r="AQ26" s="42" t="str">
        <f t="shared" si="14"/>
        <v/>
      </c>
      <c r="AR26" s="44" t="str">
        <f ca="1" t="shared" si="6"/>
        <v/>
      </c>
      <c r="AS26" s="55" t="str">
        <f t="shared" si="14"/>
        <v/>
      </c>
      <c r="AT26" s="39"/>
      <c r="AU26" s="42" t="str">
        <f t="shared" si="15"/>
        <v/>
      </c>
      <c r="AV26" s="44" t="str">
        <f ca="1" t="shared" si="7"/>
        <v/>
      </c>
      <c r="AW26" s="55" t="str">
        <f t="shared" si="16"/>
        <v/>
      </c>
      <c r="AX26" s="39"/>
      <c r="AY26" s="68" t="str">
        <f t="shared" si="17"/>
        <v/>
      </c>
      <c r="AZ26" s="45" t="str">
        <f ca="1" t="shared" si="8"/>
        <v/>
      </c>
      <c r="BA26" s="55" t="str">
        <f t="shared" si="18"/>
        <v/>
      </c>
      <c r="BB26" s="39"/>
      <c r="BC26" s="40"/>
      <c r="BD26" s="272">
        <f t="shared" si="9"/>
        <v>16</v>
      </c>
      <c r="BE26" s="39"/>
      <c r="BF26" s="40"/>
      <c r="BG26" s="338"/>
      <c r="BH26" s="38"/>
      <c r="BI26" s="38"/>
      <c r="BJ26" s="38"/>
      <c r="BK26" s="38"/>
      <c r="BL26" s="38"/>
      <c r="BM26" s="38"/>
      <c r="BN26" s="38"/>
      <c r="BO26" s="38"/>
      <c r="BP26" s="40"/>
      <c r="BQ26" s="38"/>
      <c r="BR26" s="40"/>
      <c r="BS26" s="762">
        <f t="shared" si="10"/>
        <v>16</v>
      </c>
      <c r="BT26" s="34"/>
      <c r="BU26" s="820" t="str">
        <f ca="1" t="shared" si="11"/>
        <v/>
      </c>
      <c r="BV26" s="37"/>
      <c r="BW26" s="789" t="str">
        <f ca="1" t="shared" si="12"/>
        <v/>
      </c>
      <c r="BX26" s="37"/>
      <c r="BY26" s="32"/>
      <c r="BZ26" s="38"/>
      <c r="CA26" s="37"/>
      <c r="CB26" s="37"/>
      <c r="CC26" s="32"/>
      <c r="CD26" s="38"/>
      <c r="CE26" s="32"/>
      <c r="CF26" s="34"/>
      <c r="CG26" s="764"/>
      <c r="CH26" s="302"/>
    </row>
    <row r="27" spans="1:86" ht="15" customHeight="1">
      <c r="A27" s="243">
        <v>17</v>
      </c>
      <c r="B27" s="242" t="str">
        <f t="shared" si="2"/>
        <v>Fri</v>
      </c>
      <c r="C27" s="46"/>
      <c r="D27" s="47"/>
      <c r="E27" s="47"/>
      <c r="F27" s="48"/>
      <c r="G27" s="49"/>
      <c r="H27" s="50"/>
      <c r="I27" s="46"/>
      <c r="J27" s="47"/>
      <c r="K27" s="51"/>
      <c r="L27" s="339"/>
      <c r="M27" s="46"/>
      <c r="N27" s="42" t="str">
        <f ca="1" t="shared" si="3"/>
        <v/>
      </c>
      <c r="O27" s="46"/>
      <c r="P27" s="42" t="str">
        <f ca="1" t="shared" si="4"/>
        <v/>
      </c>
      <c r="Q27" s="46"/>
      <c r="R27" s="46"/>
      <c r="S27" s="52"/>
      <c r="T27" s="249">
        <f t="shared" si="0"/>
        <v>17</v>
      </c>
      <c r="U27" s="51"/>
      <c r="V27" s="46"/>
      <c r="W27" s="344"/>
      <c r="X27" s="46"/>
      <c r="Y27" s="46"/>
      <c r="Z27" s="46"/>
      <c r="AA27" s="344"/>
      <c r="AB27" s="51"/>
      <c r="AC27" s="46"/>
      <c r="AD27" s="344"/>
      <c r="AE27" s="729"/>
      <c r="AF27" s="50"/>
      <c r="AG27" s="46"/>
      <c r="AH27" t="str">
        <f ca="1" t="shared" si="5"/>
        <v/>
      </c>
      <c r="AI27" s="46"/>
      <c r="AJ27" s="339"/>
      <c r="AK27" s="339"/>
      <c r="AL27" s="52"/>
      <c r="AM27" s="273">
        <f t="shared" si="1"/>
        <v>17</v>
      </c>
      <c r="AN27" s="51"/>
      <c r="AO27" s="43" t="str">
        <f t="shared" si="13"/>
        <v/>
      </c>
      <c r="AP27" s="51"/>
      <c r="AQ27" s="69" t="str">
        <f t="shared" si="14"/>
        <v/>
      </c>
      <c r="AR27" s="44" t="str">
        <f ca="1" t="shared" si="6"/>
        <v/>
      </c>
      <c r="AS27" s="55" t="str">
        <f t="shared" si="14"/>
        <v/>
      </c>
      <c r="AT27" s="51"/>
      <c r="AU27" s="69" t="str">
        <f t="shared" si="15"/>
        <v/>
      </c>
      <c r="AV27" s="44" t="str">
        <f ca="1" t="shared" si="7"/>
        <v/>
      </c>
      <c r="AW27" s="43" t="str">
        <f t="shared" si="16"/>
        <v/>
      </c>
      <c r="AX27" s="51"/>
      <c r="AY27" s="70" t="str">
        <f t="shared" si="17"/>
        <v/>
      </c>
      <c r="AZ27" s="45" t="str">
        <f ca="1" t="shared" si="8"/>
        <v/>
      </c>
      <c r="BA27" s="43" t="str">
        <f t="shared" si="18"/>
        <v/>
      </c>
      <c r="BB27" s="51"/>
      <c r="BC27" s="52"/>
      <c r="BD27" s="273">
        <f t="shared" si="9"/>
        <v>17</v>
      </c>
      <c r="BE27" s="51"/>
      <c r="BF27" s="52"/>
      <c r="BG27" s="339"/>
      <c r="BH27" s="46"/>
      <c r="BI27" s="46"/>
      <c r="BJ27" s="46"/>
      <c r="BK27" s="46"/>
      <c r="BL27" s="46"/>
      <c r="BM27" s="46"/>
      <c r="BN27" s="46"/>
      <c r="BO27" s="46"/>
      <c r="BP27" s="52"/>
      <c r="BQ27" s="46"/>
      <c r="BR27" s="52"/>
      <c r="BS27" s="272">
        <f t="shared" si="10"/>
        <v>17</v>
      </c>
      <c r="BT27" s="47"/>
      <c r="BU27" s="820" t="str">
        <f ca="1" t="shared" si="11"/>
        <v/>
      </c>
      <c r="BV27" s="50"/>
      <c r="BW27" s="823" t="str">
        <f ca="1" t="shared" si="12"/>
        <v/>
      </c>
      <c r="BX27" s="50"/>
      <c r="BY27" s="32"/>
      <c r="BZ27" s="46"/>
      <c r="CA27" s="37"/>
      <c r="CB27" s="37"/>
      <c r="CC27" s="32"/>
      <c r="CD27" s="46"/>
      <c r="CE27" s="32"/>
      <c r="CF27" s="47"/>
      <c r="CG27" s="764"/>
      <c r="CH27" s="302"/>
    </row>
    <row r="28" spans="1:86" ht="15" customHeight="1">
      <c r="A28" s="243">
        <v>18</v>
      </c>
      <c r="B28" s="242" t="str">
        <f t="shared" si="2"/>
        <v>Sat</v>
      </c>
      <c r="C28" s="46"/>
      <c r="D28" s="47"/>
      <c r="E28" s="47"/>
      <c r="F28" s="48"/>
      <c r="G28" s="49"/>
      <c r="H28" s="50"/>
      <c r="I28" s="46"/>
      <c r="J28" s="47"/>
      <c r="K28" s="51"/>
      <c r="L28" s="339"/>
      <c r="M28" s="46"/>
      <c r="N28" s="42" t="str">
        <f ca="1" t="shared" si="3"/>
        <v/>
      </c>
      <c r="O28" s="46"/>
      <c r="P28" s="42" t="str">
        <f ca="1" t="shared" si="4"/>
        <v/>
      </c>
      <c r="Q28" s="46"/>
      <c r="R28" s="46"/>
      <c r="S28" s="52"/>
      <c r="T28" s="249">
        <f t="shared" si="0"/>
        <v>18</v>
      </c>
      <c r="U28" s="51"/>
      <c r="V28" s="46"/>
      <c r="W28" s="344"/>
      <c r="X28" s="46"/>
      <c r="Y28" s="46"/>
      <c r="Z28" s="46"/>
      <c r="AA28" s="344"/>
      <c r="AB28" s="51"/>
      <c r="AC28" s="46"/>
      <c r="AD28" s="344"/>
      <c r="AE28" s="729"/>
      <c r="AF28" s="50"/>
      <c r="AG28" s="46"/>
      <c r="AH28" t="str">
        <f ca="1" t="shared" si="5"/>
        <v/>
      </c>
      <c r="AI28" s="46"/>
      <c r="AJ28" s="339"/>
      <c r="AK28" s="339"/>
      <c r="AL28" s="52"/>
      <c r="AM28" s="273">
        <f t="shared" si="1"/>
        <v>18</v>
      </c>
      <c r="AN28" s="51"/>
      <c r="AO28" s="43" t="str">
        <f t="shared" si="13"/>
        <v xml:space="preserve"> </v>
      </c>
      <c r="AP28" s="51"/>
      <c r="AQ28" s="69" t="str">
        <f t="shared" si="14"/>
        <v xml:space="preserve"> </v>
      </c>
      <c r="AR28" s="44" t="str">
        <f ca="1" t="shared" si="6"/>
        <v/>
      </c>
      <c r="AS28" s="55" t="str">
        <f ca="1" t="shared" si="14"/>
        <v xml:space="preserve"> </v>
      </c>
      <c r="AT28" s="51"/>
      <c r="AU28" s="69" t="str">
        <f t="shared" si="15"/>
        <v xml:space="preserve"> </v>
      </c>
      <c r="AV28" s="44" t="str">
        <f ca="1" t="shared" si="7"/>
        <v/>
      </c>
      <c r="AW28" s="43" t="str">
        <f ca="1" t="shared" si="16"/>
        <v xml:space="preserve"> </v>
      </c>
      <c r="AX28" s="51"/>
      <c r="AY28" s="70" t="str">
        <f t="shared" si="17"/>
        <v xml:space="preserve"> </v>
      </c>
      <c r="AZ28" s="45" t="str">
        <f ca="1" t="shared" si="8"/>
        <v/>
      </c>
      <c r="BA28" s="43" t="str">
        <f ca="1" t="shared" si="18"/>
        <v xml:space="preserve"> </v>
      </c>
      <c r="BB28" s="51"/>
      <c r="BC28" s="52"/>
      <c r="BD28" s="273">
        <f t="shared" si="9"/>
        <v>18</v>
      </c>
      <c r="BE28" s="51"/>
      <c r="BF28" s="52"/>
      <c r="BG28" s="339"/>
      <c r="BH28" s="46"/>
      <c r="BI28" s="46"/>
      <c r="BJ28" s="46"/>
      <c r="BK28" s="46"/>
      <c r="BL28" s="46"/>
      <c r="BM28" s="46"/>
      <c r="BN28" s="46"/>
      <c r="BO28" s="46"/>
      <c r="BP28" s="52"/>
      <c r="BQ28" s="46"/>
      <c r="BR28" s="52"/>
      <c r="BS28" s="272">
        <f t="shared" si="10"/>
        <v>18</v>
      </c>
      <c r="BT28" s="47"/>
      <c r="BU28" s="820" t="str">
        <f ca="1" t="shared" si="11"/>
        <v/>
      </c>
      <c r="BV28" s="50"/>
      <c r="BW28" s="823" t="str">
        <f ca="1" t="shared" si="12"/>
        <v/>
      </c>
      <c r="BX28" s="50"/>
      <c r="BY28" s="32"/>
      <c r="BZ28" s="46"/>
      <c r="CA28" s="37"/>
      <c r="CB28" s="37"/>
      <c r="CC28" s="32"/>
      <c r="CD28" s="46"/>
      <c r="CE28" s="32"/>
      <c r="CF28" s="47"/>
      <c r="CG28" s="764"/>
      <c r="CH28" s="302"/>
    </row>
    <row r="29" spans="1:86" ht="15" customHeight="1">
      <c r="A29" s="243">
        <v>19</v>
      </c>
      <c r="B29" s="242" t="str">
        <f t="shared" si="2"/>
        <v>Sun</v>
      </c>
      <c r="C29" s="46"/>
      <c r="D29" s="47"/>
      <c r="E29" s="47"/>
      <c r="F29" s="48"/>
      <c r="G29" s="49"/>
      <c r="H29" s="50"/>
      <c r="I29" s="46"/>
      <c r="J29" s="47"/>
      <c r="K29" s="51"/>
      <c r="L29" s="339"/>
      <c r="M29" s="46"/>
      <c r="N29" s="42" t="str">
        <f ca="1" t="shared" si="3"/>
        <v/>
      </c>
      <c r="O29" s="46"/>
      <c r="P29" s="42" t="str">
        <f ca="1" t="shared" si="4"/>
        <v/>
      </c>
      <c r="Q29" s="46"/>
      <c r="R29" s="46"/>
      <c r="S29" s="52"/>
      <c r="T29" s="249">
        <f t="shared" si="0"/>
        <v>19</v>
      </c>
      <c r="U29" s="51"/>
      <c r="V29" s="46"/>
      <c r="W29" s="344"/>
      <c r="X29" s="46"/>
      <c r="Y29" s="46"/>
      <c r="Z29" s="46"/>
      <c r="AA29" s="344"/>
      <c r="AB29" s="51"/>
      <c r="AC29" s="46"/>
      <c r="AD29" s="344"/>
      <c r="AE29" s="729"/>
      <c r="AF29" s="50"/>
      <c r="AG29" s="46"/>
      <c r="AH29" t="str">
        <f ca="1" t="shared" si="5"/>
        <v/>
      </c>
      <c r="AI29" s="46"/>
      <c r="AJ29" s="339"/>
      <c r="AK29" s="339"/>
      <c r="AL29" s="52"/>
      <c r="AM29" s="273">
        <f t="shared" si="1"/>
        <v>19</v>
      </c>
      <c r="AN29" s="51"/>
      <c r="AO29" s="43" t="str">
        <f t="shared" si="13"/>
        <v/>
      </c>
      <c r="AP29" s="51"/>
      <c r="AQ29" s="69" t="str">
        <f t="shared" si="14"/>
        <v/>
      </c>
      <c r="AR29" s="44" t="str">
        <f ca="1" t="shared" si="6"/>
        <v/>
      </c>
      <c r="AS29" s="55" t="str">
        <f t="shared" si="14"/>
        <v/>
      </c>
      <c r="AT29" s="51"/>
      <c r="AU29" s="69" t="str">
        <f t="shared" si="15"/>
        <v/>
      </c>
      <c r="AV29" s="44" t="str">
        <f ca="1" t="shared" si="7"/>
        <v/>
      </c>
      <c r="AW29" s="43" t="str">
        <f t="shared" si="16"/>
        <v/>
      </c>
      <c r="AX29" s="51"/>
      <c r="AY29" s="70" t="str">
        <f t="shared" si="17"/>
        <v/>
      </c>
      <c r="AZ29" s="45" t="str">
        <f ca="1" t="shared" si="8"/>
        <v/>
      </c>
      <c r="BA29" s="43" t="str">
        <f t="shared" si="18"/>
        <v/>
      </c>
      <c r="BB29" s="51"/>
      <c r="BC29" s="52"/>
      <c r="BD29" s="273">
        <f t="shared" si="9"/>
        <v>19</v>
      </c>
      <c r="BE29" s="51"/>
      <c r="BF29" s="52"/>
      <c r="BG29" s="339"/>
      <c r="BH29" s="46"/>
      <c r="BI29" s="46"/>
      <c r="BJ29" s="46"/>
      <c r="BK29" s="46"/>
      <c r="BL29" s="46"/>
      <c r="BM29" s="46"/>
      <c r="BN29" s="46"/>
      <c r="BO29" s="46"/>
      <c r="BP29" s="52"/>
      <c r="BQ29" s="46"/>
      <c r="BR29" s="52"/>
      <c r="BS29" s="272">
        <f t="shared" si="10"/>
        <v>19</v>
      </c>
      <c r="BT29" s="47"/>
      <c r="BU29" s="820" t="str">
        <f ca="1" t="shared" si="11"/>
        <v/>
      </c>
      <c r="BV29" s="50"/>
      <c r="BW29" s="823" t="str">
        <f ca="1" t="shared" si="12"/>
        <v/>
      </c>
      <c r="BX29" s="50"/>
      <c r="BY29" s="32"/>
      <c r="BZ29" s="46"/>
      <c r="CA29" s="37"/>
      <c r="CB29" s="37"/>
      <c r="CC29" s="32"/>
      <c r="CD29" s="46"/>
      <c r="CE29" s="32"/>
      <c r="CF29" s="47"/>
      <c r="CG29" s="764"/>
      <c r="CH29" s="302"/>
    </row>
    <row r="30" spans="1:86" ht="15" customHeight="1" thickBot="1">
      <c r="A30" s="244">
        <v>20</v>
      </c>
      <c r="B30" s="245" t="str">
        <f t="shared" si="2"/>
        <v>Mon</v>
      </c>
      <c r="C30" s="56"/>
      <c r="D30" s="57"/>
      <c r="E30" s="57"/>
      <c r="F30" s="58"/>
      <c r="G30" s="59"/>
      <c r="H30" s="60"/>
      <c r="I30" s="56"/>
      <c r="J30" s="57"/>
      <c r="K30" s="61"/>
      <c r="L30" s="340"/>
      <c r="M30" s="56"/>
      <c r="N30" s="65" t="str">
        <f ca="1" t="shared" si="3"/>
        <v/>
      </c>
      <c r="O30" s="56"/>
      <c r="P30" s="65" t="str">
        <f ca="1" t="shared" si="4"/>
        <v/>
      </c>
      <c r="Q30" s="56"/>
      <c r="R30" s="56"/>
      <c r="S30" s="62"/>
      <c r="T30" s="251">
        <f t="shared" si="0"/>
        <v>20</v>
      </c>
      <c r="U30" s="61"/>
      <c r="V30" s="56"/>
      <c r="W30" s="345"/>
      <c r="X30" s="56"/>
      <c r="Y30" s="56"/>
      <c r="Z30" s="56"/>
      <c r="AA30" s="345"/>
      <c r="AB30" s="61"/>
      <c r="AC30" s="56"/>
      <c r="AD30" s="345"/>
      <c r="AE30" s="732"/>
      <c r="AF30" s="60"/>
      <c r="AG30" s="56"/>
      <c r="AH30" t="str">
        <f ca="1" t="shared" si="5"/>
        <v/>
      </c>
      <c r="AI30" s="56"/>
      <c r="AJ30" s="340"/>
      <c r="AK30" s="340"/>
      <c r="AL30" s="62"/>
      <c r="AM30" s="274">
        <f t="shared" si="1"/>
        <v>20</v>
      </c>
      <c r="AN30" s="61"/>
      <c r="AO30" s="66" t="str">
        <f t="shared" si="13"/>
        <v/>
      </c>
      <c r="AP30" s="61"/>
      <c r="AQ30" s="65" t="str">
        <f t="shared" si="14"/>
        <v/>
      </c>
      <c r="AR30" s="86" t="str">
        <f ca="1" t="shared" si="6"/>
        <v/>
      </c>
      <c r="AS30" s="66" t="str">
        <f t="shared" si="14"/>
        <v/>
      </c>
      <c r="AT30" s="61"/>
      <c r="AU30" s="65" t="str">
        <f t="shared" si="15"/>
        <v/>
      </c>
      <c r="AV30" s="86" t="str">
        <f ca="1" t="shared" si="7"/>
        <v/>
      </c>
      <c r="AW30" s="66" t="str">
        <f t="shared" si="16"/>
        <v/>
      </c>
      <c r="AX30" s="61"/>
      <c r="AY30" s="71" t="str">
        <f t="shared" si="17"/>
        <v/>
      </c>
      <c r="AZ30" s="67" t="str">
        <f ca="1" t="shared" si="8"/>
        <v/>
      </c>
      <c r="BA30" s="66" t="str">
        <f t="shared" si="18"/>
        <v/>
      </c>
      <c r="BB30" s="61"/>
      <c r="BC30" s="62"/>
      <c r="BD30" s="274">
        <f t="shared" si="9"/>
        <v>20</v>
      </c>
      <c r="BE30" s="61"/>
      <c r="BF30" s="62"/>
      <c r="BG30" s="340"/>
      <c r="BH30" s="56"/>
      <c r="BI30" s="56"/>
      <c r="BJ30" s="56"/>
      <c r="BK30" s="56"/>
      <c r="BL30" s="56"/>
      <c r="BM30" s="56"/>
      <c r="BN30" s="56"/>
      <c r="BO30" s="56"/>
      <c r="BP30" s="62"/>
      <c r="BQ30" s="56"/>
      <c r="BR30" s="62"/>
      <c r="BS30" s="759">
        <f t="shared" si="10"/>
        <v>20</v>
      </c>
      <c r="BT30" s="57"/>
      <c r="BU30" s="822" t="str">
        <f ca="1" t="shared" si="11"/>
        <v/>
      </c>
      <c r="BV30" s="60"/>
      <c r="BW30" s="824" t="str">
        <f ca="1" t="shared" si="12"/>
        <v/>
      </c>
      <c r="BX30" s="60"/>
      <c r="BY30" s="765"/>
      <c r="BZ30" s="56"/>
      <c r="CA30" s="60"/>
      <c r="CB30" s="60"/>
      <c r="CC30" s="765"/>
      <c r="CD30" s="56"/>
      <c r="CE30" s="765"/>
      <c r="CF30" s="57"/>
      <c r="CG30" s="760"/>
      <c r="CH30" s="768"/>
    </row>
    <row r="31" spans="1:86" ht="15" customHeight="1">
      <c r="A31" s="241">
        <v>21</v>
      </c>
      <c r="B31" s="246" t="str">
        <f t="shared" si="2"/>
        <v>Tue</v>
      </c>
      <c r="C31" s="38"/>
      <c r="D31" s="34"/>
      <c r="E31" s="34"/>
      <c r="F31" s="35"/>
      <c r="G31" s="36"/>
      <c r="H31" s="37"/>
      <c r="I31" s="38"/>
      <c r="J31" s="34"/>
      <c r="K31" s="39"/>
      <c r="L31" s="338"/>
      <c r="M31" s="38"/>
      <c r="N31" s="42" t="str">
        <f ca="1" t="shared" si="3"/>
        <v/>
      </c>
      <c r="O31" s="38"/>
      <c r="P31" s="42" t="str">
        <f ca="1" t="shared" si="4"/>
        <v/>
      </c>
      <c r="Q31" s="38"/>
      <c r="R31" s="38"/>
      <c r="S31" s="40"/>
      <c r="T31" s="247">
        <f t="shared" si="0"/>
        <v>21</v>
      </c>
      <c r="U31" s="39"/>
      <c r="V31" s="38"/>
      <c r="W31" s="343"/>
      <c r="X31" s="38"/>
      <c r="Y31" s="38"/>
      <c r="Z31" s="38"/>
      <c r="AA31" s="343"/>
      <c r="AB31" s="39"/>
      <c r="AC31" s="38"/>
      <c r="AD31" s="343"/>
      <c r="AE31" s="729"/>
      <c r="AF31" s="37"/>
      <c r="AG31" s="38"/>
      <c r="AH31" t="str">
        <f ca="1" t="shared" si="5"/>
        <v/>
      </c>
      <c r="AI31" s="38"/>
      <c r="AJ31" s="338"/>
      <c r="AK31" s="338"/>
      <c r="AL31" s="40"/>
      <c r="AM31" s="272">
        <f t="shared" si="1"/>
        <v>21</v>
      </c>
      <c r="AN31" s="39"/>
      <c r="AO31" s="55" t="str">
        <f t="shared" si="13"/>
        <v/>
      </c>
      <c r="AP31" s="39"/>
      <c r="AQ31" s="42" t="str">
        <f t="shared" si="14"/>
        <v/>
      </c>
      <c r="AR31" s="44" t="str">
        <f ca="1" t="shared" si="6"/>
        <v/>
      </c>
      <c r="AS31" s="55" t="str">
        <f t="shared" si="14"/>
        <v/>
      </c>
      <c r="AT31" s="39"/>
      <c r="AU31" s="42" t="str">
        <f t="shared" si="15"/>
        <v/>
      </c>
      <c r="AV31" s="44" t="str">
        <f ca="1" t="shared" si="7"/>
        <v/>
      </c>
      <c r="AW31" s="55" t="str">
        <f t="shared" si="16"/>
        <v/>
      </c>
      <c r="AX31" s="39"/>
      <c r="AY31" s="68" t="str">
        <f t="shared" si="17"/>
        <v/>
      </c>
      <c r="AZ31" s="45" t="str">
        <f ca="1" t="shared" si="8"/>
        <v/>
      </c>
      <c r="BA31" s="55" t="str">
        <f t="shared" si="18"/>
        <v/>
      </c>
      <c r="BB31" s="39"/>
      <c r="BC31" s="40"/>
      <c r="BD31" s="272">
        <f t="shared" si="9"/>
        <v>21</v>
      </c>
      <c r="BE31" s="39"/>
      <c r="BF31" s="40"/>
      <c r="BG31" s="338"/>
      <c r="BH31" s="38"/>
      <c r="BI31" s="38"/>
      <c r="BJ31" s="38"/>
      <c r="BK31" s="38"/>
      <c r="BL31" s="38"/>
      <c r="BM31" s="38"/>
      <c r="BN31" s="38"/>
      <c r="BO31" s="38"/>
      <c r="BP31" s="40"/>
      <c r="BQ31" s="38"/>
      <c r="BR31" s="40"/>
      <c r="BS31" s="762">
        <f t="shared" si="10"/>
        <v>21</v>
      </c>
      <c r="BT31" s="34"/>
      <c r="BU31" s="820" t="str">
        <f ca="1" t="shared" si="11"/>
        <v/>
      </c>
      <c r="BV31" s="37"/>
      <c r="BW31" s="789" t="str">
        <f ca="1" t="shared" si="12"/>
        <v/>
      </c>
      <c r="BX31" s="37"/>
      <c r="BY31" s="32"/>
      <c r="BZ31" s="38"/>
      <c r="CA31" s="37"/>
      <c r="CB31" s="37"/>
      <c r="CC31" s="32"/>
      <c r="CD31" s="38"/>
      <c r="CE31" s="32"/>
      <c r="CF31" s="34"/>
      <c r="CG31" s="764"/>
      <c r="CH31" s="302"/>
    </row>
    <row r="32" spans="1:86" ht="15" customHeight="1">
      <c r="A32" s="243">
        <v>22</v>
      </c>
      <c r="B32" s="242" t="str">
        <f t="shared" si="2"/>
        <v>Wed</v>
      </c>
      <c r="C32" s="46"/>
      <c r="D32" s="47"/>
      <c r="E32" s="47"/>
      <c r="F32" s="48"/>
      <c r="G32" s="49"/>
      <c r="H32" s="50"/>
      <c r="I32" s="46"/>
      <c r="J32" s="47"/>
      <c r="K32" s="51"/>
      <c r="L32" s="339"/>
      <c r="M32" s="46"/>
      <c r="N32" s="42" t="str">
        <f ca="1" t="shared" si="3"/>
        <v/>
      </c>
      <c r="O32" s="46"/>
      <c r="P32" s="42" t="str">
        <f ca="1" t="shared" si="4"/>
        <v/>
      </c>
      <c r="Q32" s="46"/>
      <c r="R32" s="46"/>
      <c r="S32" s="52"/>
      <c r="T32" s="249">
        <f t="shared" si="0"/>
        <v>22</v>
      </c>
      <c r="U32" s="51"/>
      <c r="V32" s="46"/>
      <c r="W32" s="344"/>
      <c r="X32" s="46"/>
      <c r="Y32" s="46"/>
      <c r="Z32" s="46"/>
      <c r="AA32" s="344"/>
      <c r="AB32" s="51"/>
      <c r="AC32" s="46"/>
      <c r="AD32" s="344"/>
      <c r="AE32" s="729"/>
      <c r="AF32" s="50"/>
      <c r="AG32" s="46"/>
      <c r="AH32" t="str">
        <f ca="1" t="shared" si="5"/>
        <v/>
      </c>
      <c r="AI32" s="46"/>
      <c r="AJ32" s="339"/>
      <c r="AK32" s="339"/>
      <c r="AL32" s="52"/>
      <c r="AM32" s="273">
        <f t="shared" si="1"/>
        <v>22</v>
      </c>
      <c r="AN32" s="51"/>
      <c r="AO32" s="43" t="str">
        <f t="shared" si="13"/>
        <v/>
      </c>
      <c r="AP32" s="51"/>
      <c r="AQ32" s="69" t="str">
        <f t="shared" si="14"/>
        <v/>
      </c>
      <c r="AR32" s="44" t="str">
        <f ca="1" t="shared" si="6"/>
        <v/>
      </c>
      <c r="AS32" s="55" t="str">
        <f t="shared" si="14"/>
        <v/>
      </c>
      <c r="AT32" s="51"/>
      <c r="AU32" s="69" t="str">
        <f t="shared" si="15"/>
        <v/>
      </c>
      <c r="AV32" s="44" t="str">
        <f ca="1" t="shared" si="7"/>
        <v/>
      </c>
      <c r="AW32" s="43" t="str">
        <f t="shared" si="16"/>
        <v/>
      </c>
      <c r="AX32" s="51"/>
      <c r="AY32" s="70" t="str">
        <f t="shared" si="17"/>
        <v/>
      </c>
      <c r="AZ32" s="45" t="str">
        <f ca="1" t="shared" si="8"/>
        <v/>
      </c>
      <c r="BA32" s="43" t="str">
        <f t="shared" si="18"/>
        <v/>
      </c>
      <c r="BB32" s="51"/>
      <c r="BC32" s="52"/>
      <c r="BD32" s="273">
        <f t="shared" si="9"/>
        <v>22</v>
      </c>
      <c r="BE32" s="51"/>
      <c r="BF32" s="52"/>
      <c r="BG32" s="339"/>
      <c r="BH32" s="46"/>
      <c r="BI32" s="46"/>
      <c r="BJ32" s="46"/>
      <c r="BK32" s="46"/>
      <c r="BL32" s="46"/>
      <c r="BM32" s="46"/>
      <c r="BN32" s="46"/>
      <c r="BO32" s="46"/>
      <c r="BP32" s="52"/>
      <c r="BQ32" s="46"/>
      <c r="BR32" s="52"/>
      <c r="BS32" s="272">
        <f t="shared" si="10"/>
        <v>22</v>
      </c>
      <c r="BT32" s="47"/>
      <c r="BU32" s="820" t="str">
        <f ca="1" t="shared" si="11"/>
        <v/>
      </c>
      <c r="BV32" s="50"/>
      <c r="BW32" s="823" t="str">
        <f ca="1" t="shared" si="12"/>
        <v/>
      </c>
      <c r="BX32" s="50"/>
      <c r="BY32" s="32"/>
      <c r="BZ32" s="46"/>
      <c r="CA32" s="37"/>
      <c r="CB32" s="37"/>
      <c r="CC32" s="32"/>
      <c r="CD32" s="46"/>
      <c r="CE32" s="32"/>
      <c r="CF32" s="47"/>
      <c r="CG32" s="764"/>
      <c r="CH32" s="302"/>
    </row>
    <row r="33" spans="1:86" ht="15" customHeight="1">
      <c r="A33" s="243">
        <v>23</v>
      </c>
      <c r="B33" s="242" t="str">
        <f t="shared" si="2"/>
        <v>Thu</v>
      </c>
      <c r="C33" s="46"/>
      <c r="D33" s="47"/>
      <c r="E33" s="47"/>
      <c r="F33" s="48"/>
      <c r="G33" s="49"/>
      <c r="H33" s="50"/>
      <c r="I33" s="46"/>
      <c r="J33" s="47"/>
      <c r="K33" s="51"/>
      <c r="L33" s="339"/>
      <c r="M33" s="46"/>
      <c r="N33" s="42" t="str">
        <f ca="1" t="shared" si="3"/>
        <v/>
      </c>
      <c r="O33" s="46"/>
      <c r="P33" s="42" t="str">
        <f ca="1" t="shared" si="4"/>
        <v/>
      </c>
      <c r="Q33" s="46"/>
      <c r="R33" s="46"/>
      <c r="S33" s="52"/>
      <c r="T33" s="249">
        <f t="shared" si="0"/>
        <v>23</v>
      </c>
      <c r="U33" s="51"/>
      <c r="V33" s="46"/>
      <c r="W33" s="344"/>
      <c r="X33" s="46"/>
      <c r="Y33" s="46"/>
      <c r="Z33" s="46"/>
      <c r="AA33" s="344"/>
      <c r="AB33" s="51"/>
      <c r="AC33" s="46"/>
      <c r="AD33" s="344"/>
      <c r="AE33" s="729"/>
      <c r="AF33" s="50"/>
      <c r="AG33" s="46"/>
      <c r="AH33" t="str">
        <f ca="1" t="shared" si="5"/>
        <v/>
      </c>
      <c r="AI33" s="46"/>
      <c r="AJ33" s="339"/>
      <c r="AK33" s="339"/>
      <c r="AL33" s="52"/>
      <c r="AM33" s="273">
        <f t="shared" si="1"/>
        <v>23</v>
      </c>
      <c r="AN33" s="51"/>
      <c r="AO33" s="43" t="str">
        <f t="shared" si="13"/>
        <v/>
      </c>
      <c r="AP33" s="51"/>
      <c r="AQ33" s="69" t="str">
        <f t="shared" si="14"/>
        <v/>
      </c>
      <c r="AR33" s="44" t="str">
        <f ca="1" t="shared" si="6"/>
        <v/>
      </c>
      <c r="AS33" s="55" t="str">
        <f t="shared" si="14"/>
        <v/>
      </c>
      <c r="AT33" s="51"/>
      <c r="AU33" s="69" t="str">
        <f t="shared" si="15"/>
        <v/>
      </c>
      <c r="AV33" s="44" t="str">
        <f ca="1" t="shared" si="7"/>
        <v/>
      </c>
      <c r="AW33" s="43" t="str">
        <f t="shared" si="16"/>
        <v/>
      </c>
      <c r="AX33" s="51"/>
      <c r="AY33" s="70" t="str">
        <f t="shared" si="17"/>
        <v/>
      </c>
      <c r="AZ33" s="45" t="str">
        <f ca="1" t="shared" si="8"/>
        <v/>
      </c>
      <c r="BA33" s="43" t="str">
        <f t="shared" si="18"/>
        <v/>
      </c>
      <c r="BB33" s="51"/>
      <c r="BC33" s="52"/>
      <c r="BD33" s="273">
        <f t="shared" si="9"/>
        <v>23</v>
      </c>
      <c r="BE33" s="51"/>
      <c r="BF33" s="52"/>
      <c r="BG33" s="339"/>
      <c r="BH33" s="46"/>
      <c r="BI33" s="46"/>
      <c r="BJ33" s="46"/>
      <c r="BK33" s="46"/>
      <c r="BL33" s="46"/>
      <c r="BM33" s="46"/>
      <c r="BN33" s="46"/>
      <c r="BO33" s="46"/>
      <c r="BP33" s="52"/>
      <c r="BQ33" s="46"/>
      <c r="BR33" s="52"/>
      <c r="BS33" s="272">
        <f t="shared" si="10"/>
        <v>23</v>
      </c>
      <c r="BT33" s="47"/>
      <c r="BU33" s="820" t="str">
        <f ca="1" t="shared" si="11"/>
        <v/>
      </c>
      <c r="BV33" s="50"/>
      <c r="BW33" s="823" t="str">
        <f ca="1" t="shared" si="12"/>
        <v/>
      </c>
      <c r="BX33" s="50"/>
      <c r="BY33" s="32"/>
      <c r="BZ33" s="46"/>
      <c r="CA33" s="37"/>
      <c r="CB33" s="37"/>
      <c r="CC33" s="32"/>
      <c r="CD33" s="46"/>
      <c r="CE33" s="32"/>
      <c r="CF33" s="47"/>
      <c r="CG33" s="764"/>
      <c r="CH33" s="302"/>
    </row>
    <row r="34" spans="1:86" ht="15" customHeight="1">
      <c r="A34" s="243">
        <v>24</v>
      </c>
      <c r="B34" s="242" t="str">
        <f t="shared" si="2"/>
        <v>Fri</v>
      </c>
      <c r="C34" s="46"/>
      <c r="D34" s="47"/>
      <c r="E34" s="47"/>
      <c r="F34" s="48"/>
      <c r="G34" s="49"/>
      <c r="H34" s="50"/>
      <c r="I34" s="46"/>
      <c r="J34" s="47"/>
      <c r="K34" s="51"/>
      <c r="L34" s="339"/>
      <c r="M34" s="46"/>
      <c r="N34" s="42" t="str">
        <f ca="1" t="shared" si="3"/>
        <v/>
      </c>
      <c r="O34" s="46"/>
      <c r="P34" s="42" t="str">
        <f ca="1" t="shared" si="4"/>
        <v/>
      </c>
      <c r="Q34" s="46"/>
      <c r="R34" s="46"/>
      <c r="S34" s="52"/>
      <c r="T34" s="249">
        <f t="shared" si="0"/>
        <v>24</v>
      </c>
      <c r="U34" s="51"/>
      <c r="V34" s="46"/>
      <c r="W34" s="344"/>
      <c r="X34" s="46"/>
      <c r="Y34" s="46"/>
      <c r="Z34" s="46"/>
      <c r="AA34" s="344"/>
      <c r="AB34" s="51"/>
      <c r="AC34" s="46"/>
      <c r="AD34" s="344"/>
      <c r="AE34" s="729"/>
      <c r="AF34" s="50"/>
      <c r="AG34" s="46"/>
      <c r="AH34" t="str">
        <f ca="1" t="shared" si="5"/>
        <v/>
      </c>
      <c r="AI34" s="46"/>
      <c r="AJ34" s="339"/>
      <c r="AK34" s="339"/>
      <c r="AL34" s="52"/>
      <c r="AM34" s="273">
        <f t="shared" si="1"/>
        <v>24</v>
      </c>
      <c r="AN34" s="51"/>
      <c r="AO34" s="43" t="str">
        <f t="shared" si="13"/>
        <v/>
      </c>
      <c r="AP34" s="51"/>
      <c r="AQ34" s="69" t="str">
        <f aca="true" t="shared" si="19" ref="AQ34:AS39">IF(+$B34="Sat",IF(SUM(AP28:AP34)&gt;0,AVERAGE(AP28:AP34)," "),"")</f>
        <v/>
      </c>
      <c r="AR34" s="44" t="str">
        <f ca="1" t="shared" si="6"/>
        <v/>
      </c>
      <c r="AS34" s="55" t="str">
        <f t="shared" si="19"/>
        <v/>
      </c>
      <c r="AT34" s="51"/>
      <c r="AU34" s="69" t="str">
        <f t="shared" si="15"/>
        <v/>
      </c>
      <c r="AV34" s="44" t="str">
        <f ca="1" t="shared" si="7"/>
        <v/>
      </c>
      <c r="AW34" s="43" t="str">
        <f t="shared" si="16"/>
        <v/>
      </c>
      <c r="AX34" s="51"/>
      <c r="AY34" s="70" t="str">
        <f t="shared" si="17"/>
        <v/>
      </c>
      <c r="AZ34" s="45" t="str">
        <f ca="1" t="shared" si="8"/>
        <v/>
      </c>
      <c r="BA34" s="43" t="str">
        <f t="shared" si="18"/>
        <v/>
      </c>
      <c r="BB34" s="51"/>
      <c r="BC34" s="52"/>
      <c r="BD34" s="273">
        <f t="shared" si="9"/>
        <v>24</v>
      </c>
      <c r="BE34" s="51"/>
      <c r="BF34" s="52"/>
      <c r="BG34" s="339"/>
      <c r="BH34" s="46"/>
      <c r="BI34" s="46"/>
      <c r="BJ34" s="46"/>
      <c r="BK34" s="46"/>
      <c r="BL34" s="46"/>
      <c r="BM34" s="46"/>
      <c r="BN34" s="46"/>
      <c r="BO34" s="46"/>
      <c r="BP34" s="52"/>
      <c r="BQ34" s="46"/>
      <c r="BR34" s="52"/>
      <c r="BS34" s="272">
        <f t="shared" si="10"/>
        <v>24</v>
      </c>
      <c r="BT34" s="47"/>
      <c r="BU34" s="820" t="str">
        <f ca="1" t="shared" si="11"/>
        <v/>
      </c>
      <c r="BV34" s="50"/>
      <c r="BW34" s="823" t="str">
        <f ca="1" t="shared" si="12"/>
        <v/>
      </c>
      <c r="BX34" s="50"/>
      <c r="BY34" s="32"/>
      <c r="BZ34" s="46"/>
      <c r="CA34" s="37"/>
      <c r="CB34" s="37"/>
      <c r="CC34" s="32"/>
      <c r="CD34" s="46"/>
      <c r="CE34" s="32"/>
      <c r="CF34" s="47"/>
      <c r="CG34" s="764"/>
      <c r="CH34" s="302"/>
    </row>
    <row r="35" spans="1:86" ht="15" customHeight="1" thickBot="1">
      <c r="A35" s="244">
        <v>25</v>
      </c>
      <c r="B35" s="245" t="str">
        <f t="shared" si="2"/>
        <v>Sat</v>
      </c>
      <c r="C35" s="56"/>
      <c r="D35" s="57"/>
      <c r="E35" s="57"/>
      <c r="F35" s="58"/>
      <c r="G35" s="59"/>
      <c r="H35" s="60"/>
      <c r="I35" s="56"/>
      <c r="J35" s="57"/>
      <c r="K35" s="61"/>
      <c r="L35" s="340"/>
      <c r="M35" s="56"/>
      <c r="N35" s="65" t="str">
        <f ca="1" t="shared" si="3"/>
        <v/>
      </c>
      <c r="O35" s="56"/>
      <c r="P35" s="65" t="str">
        <f ca="1" t="shared" si="4"/>
        <v/>
      </c>
      <c r="Q35" s="56"/>
      <c r="R35" s="56"/>
      <c r="S35" s="62"/>
      <c r="T35" s="251">
        <f t="shared" si="0"/>
        <v>25</v>
      </c>
      <c r="U35" s="61"/>
      <c r="V35" s="56"/>
      <c r="W35" s="345"/>
      <c r="X35" s="56"/>
      <c r="Y35" s="56"/>
      <c r="Z35" s="56"/>
      <c r="AA35" s="345"/>
      <c r="AB35" s="61"/>
      <c r="AC35" s="56"/>
      <c r="AD35" s="345"/>
      <c r="AE35" s="732"/>
      <c r="AF35" s="60"/>
      <c r="AG35" s="56"/>
      <c r="AH35" t="str">
        <f ca="1" t="shared" si="5"/>
        <v/>
      </c>
      <c r="AI35" s="56"/>
      <c r="AJ35" s="340"/>
      <c r="AK35" s="340"/>
      <c r="AL35" s="62"/>
      <c r="AM35" s="274">
        <f t="shared" si="1"/>
        <v>25</v>
      </c>
      <c r="AN35" s="61"/>
      <c r="AO35" s="66" t="str">
        <f t="shared" si="13"/>
        <v xml:space="preserve"> </v>
      </c>
      <c r="AP35" s="61"/>
      <c r="AQ35" s="65" t="str">
        <f t="shared" si="19"/>
        <v xml:space="preserve"> </v>
      </c>
      <c r="AR35" s="86" t="str">
        <f ca="1" t="shared" si="6"/>
        <v/>
      </c>
      <c r="AS35" s="66" t="str">
        <f ca="1" t="shared" si="19"/>
        <v xml:space="preserve"> </v>
      </c>
      <c r="AT35" s="61"/>
      <c r="AU35" s="65" t="str">
        <f t="shared" si="15"/>
        <v xml:space="preserve"> </v>
      </c>
      <c r="AV35" s="86" t="str">
        <f ca="1" t="shared" si="7"/>
        <v/>
      </c>
      <c r="AW35" s="66" t="str">
        <f ca="1" t="shared" si="16"/>
        <v xml:space="preserve"> </v>
      </c>
      <c r="AX35" s="61"/>
      <c r="AY35" s="71" t="str">
        <f t="shared" si="17"/>
        <v xml:space="preserve"> </v>
      </c>
      <c r="AZ35" s="67" t="str">
        <f ca="1" t="shared" si="8"/>
        <v/>
      </c>
      <c r="BA35" s="66" t="str">
        <f ca="1" t="shared" si="18"/>
        <v xml:space="preserve"> </v>
      </c>
      <c r="BB35" s="61"/>
      <c r="BC35" s="62"/>
      <c r="BD35" s="274">
        <f t="shared" si="9"/>
        <v>25</v>
      </c>
      <c r="BE35" s="61"/>
      <c r="BF35" s="62"/>
      <c r="BG35" s="340"/>
      <c r="BH35" s="56"/>
      <c r="BI35" s="56"/>
      <c r="BJ35" s="56"/>
      <c r="BK35" s="56"/>
      <c r="BL35" s="56"/>
      <c r="BM35" s="56"/>
      <c r="BN35" s="56"/>
      <c r="BO35" s="56"/>
      <c r="BP35" s="62"/>
      <c r="BQ35" s="56"/>
      <c r="BR35" s="62"/>
      <c r="BS35" s="759">
        <f t="shared" si="10"/>
        <v>25</v>
      </c>
      <c r="BT35" s="57"/>
      <c r="BU35" s="822" t="str">
        <f ca="1" t="shared" si="11"/>
        <v/>
      </c>
      <c r="BV35" s="60"/>
      <c r="BW35" s="824" t="str">
        <f ca="1" t="shared" si="12"/>
        <v/>
      </c>
      <c r="BX35" s="60"/>
      <c r="BY35" s="765"/>
      <c r="BZ35" s="56"/>
      <c r="CA35" s="60"/>
      <c r="CB35" s="60"/>
      <c r="CC35" s="765"/>
      <c r="CD35" s="56"/>
      <c r="CE35" s="765"/>
      <c r="CF35" s="57"/>
      <c r="CG35" s="760"/>
      <c r="CH35" s="768"/>
    </row>
    <row r="36" spans="1:86" ht="15" customHeight="1">
      <c r="A36" s="241">
        <v>26</v>
      </c>
      <c r="B36" s="246" t="str">
        <f t="shared" si="2"/>
        <v>Sun</v>
      </c>
      <c r="C36" s="38"/>
      <c r="D36" s="34"/>
      <c r="E36" s="34"/>
      <c r="F36" s="35"/>
      <c r="G36" s="36"/>
      <c r="H36" s="37"/>
      <c r="I36" s="38"/>
      <c r="J36" s="34"/>
      <c r="K36" s="39"/>
      <c r="L36" s="338"/>
      <c r="M36" s="38"/>
      <c r="N36" s="42" t="str">
        <f ca="1" t="shared" si="3"/>
        <v/>
      </c>
      <c r="O36" s="38"/>
      <c r="P36" s="42" t="str">
        <f ca="1" t="shared" si="4"/>
        <v/>
      </c>
      <c r="Q36" s="38"/>
      <c r="R36" s="38"/>
      <c r="S36" s="40"/>
      <c r="T36" s="247">
        <f t="shared" si="0"/>
        <v>26</v>
      </c>
      <c r="U36" s="39"/>
      <c r="V36" s="38"/>
      <c r="W36" s="343"/>
      <c r="X36" s="38"/>
      <c r="Y36" s="38"/>
      <c r="Z36" s="38"/>
      <c r="AA36" s="343"/>
      <c r="AB36" s="39"/>
      <c r="AC36" s="38"/>
      <c r="AD36" s="343"/>
      <c r="AE36" s="731"/>
      <c r="AF36" s="37"/>
      <c r="AG36" s="38"/>
      <c r="AH36" t="str">
        <f ca="1" t="shared" si="5"/>
        <v/>
      </c>
      <c r="AI36" s="38"/>
      <c r="AJ36" s="338"/>
      <c r="AK36" s="338"/>
      <c r="AL36" s="40"/>
      <c r="AM36" s="272">
        <f t="shared" si="1"/>
        <v>26</v>
      </c>
      <c r="AN36" s="39"/>
      <c r="AO36" s="55" t="str">
        <f t="shared" si="13"/>
        <v/>
      </c>
      <c r="AP36" s="39"/>
      <c r="AQ36" s="42" t="str">
        <f t="shared" si="19"/>
        <v/>
      </c>
      <c r="AR36" s="44" t="str">
        <f ca="1" t="shared" si="6"/>
        <v/>
      </c>
      <c r="AS36" s="55" t="str">
        <f t="shared" si="19"/>
        <v/>
      </c>
      <c r="AT36" s="39"/>
      <c r="AU36" s="42" t="str">
        <f t="shared" si="15"/>
        <v/>
      </c>
      <c r="AV36" s="44" t="str">
        <f ca="1" t="shared" si="7"/>
        <v/>
      </c>
      <c r="AW36" s="55" t="str">
        <f t="shared" si="16"/>
        <v/>
      </c>
      <c r="AX36" s="39"/>
      <c r="AY36" s="68" t="str">
        <f t="shared" si="17"/>
        <v/>
      </c>
      <c r="AZ36" s="45" t="str">
        <f ca="1" t="shared" si="8"/>
        <v/>
      </c>
      <c r="BA36" s="55" t="str">
        <f t="shared" si="18"/>
        <v/>
      </c>
      <c r="BB36" s="39"/>
      <c r="BC36" s="40"/>
      <c r="BD36" s="272">
        <f t="shared" si="9"/>
        <v>26</v>
      </c>
      <c r="BE36" s="39"/>
      <c r="BF36" s="40"/>
      <c r="BG36" s="338"/>
      <c r="BH36" s="38"/>
      <c r="BI36" s="38"/>
      <c r="BJ36" s="38"/>
      <c r="BK36" s="38"/>
      <c r="BL36" s="38"/>
      <c r="BM36" s="38"/>
      <c r="BN36" s="38"/>
      <c r="BO36" s="38"/>
      <c r="BP36" s="40"/>
      <c r="BQ36" s="38"/>
      <c r="BR36" s="40"/>
      <c r="BS36" s="762">
        <f t="shared" si="10"/>
        <v>26</v>
      </c>
      <c r="BT36" s="34"/>
      <c r="BU36" s="820" t="str">
        <f ca="1" t="shared" si="11"/>
        <v/>
      </c>
      <c r="BV36" s="37"/>
      <c r="BW36" s="789" t="str">
        <f ca="1" t="shared" si="12"/>
        <v/>
      </c>
      <c r="BX36" s="37"/>
      <c r="BY36" s="32"/>
      <c r="BZ36" s="38"/>
      <c r="CA36" s="37"/>
      <c r="CB36" s="37"/>
      <c r="CC36" s="32"/>
      <c r="CD36" s="38"/>
      <c r="CE36" s="32"/>
      <c r="CF36" s="34"/>
      <c r="CG36" s="764"/>
      <c r="CH36" s="302"/>
    </row>
    <row r="37" spans="1:86" ht="15" customHeight="1">
      <c r="A37" s="243">
        <v>27</v>
      </c>
      <c r="B37" s="242" t="str">
        <f t="shared" si="2"/>
        <v>Mon</v>
      </c>
      <c r="C37" s="46"/>
      <c r="D37" s="47"/>
      <c r="E37" s="47"/>
      <c r="F37" s="48"/>
      <c r="G37" s="49"/>
      <c r="H37" s="50"/>
      <c r="I37" s="46"/>
      <c r="J37" s="47"/>
      <c r="K37" s="51"/>
      <c r="L37" s="339"/>
      <c r="M37" s="46"/>
      <c r="N37" s="42" t="str">
        <f ca="1" t="shared" si="3"/>
        <v/>
      </c>
      <c r="O37" s="46"/>
      <c r="P37" s="42" t="str">
        <f ca="1" t="shared" si="4"/>
        <v/>
      </c>
      <c r="Q37" s="46"/>
      <c r="R37" s="46"/>
      <c r="S37" s="52"/>
      <c r="T37" s="249">
        <f t="shared" si="0"/>
        <v>27</v>
      </c>
      <c r="U37" s="51"/>
      <c r="V37" s="46"/>
      <c r="W37" s="344"/>
      <c r="X37" s="46"/>
      <c r="Y37" s="46"/>
      <c r="Z37" s="46"/>
      <c r="AA37" s="344"/>
      <c r="AB37" s="51"/>
      <c r="AC37" s="46"/>
      <c r="AD37" s="344"/>
      <c r="AE37" s="729"/>
      <c r="AF37" s="50"/>
      <c r="AG37" s="46"/>
      <c r="AH37" t="str">
        <f ca="1" t="shared" si="5"/>
        <v/>
      </c>
      <c r="AI37" s="46"/>
      <c r="AJ37" s="339"/>
      <c r="AK37" s="339"/>
      <c r="AL37" s="52"/>
      <c r="AM37" s="273">
        <f t="shared" si="1"/>
        <v>27</v>
      </c>
      <c r="AN37" s="51"/>
      <c r="AO37" s="43" t="str">
        <f t="shared" si="13"/>
        <v/>
      </c>
      <c r="AP37" s="51"/>
      <c r="AQ37" s="69" t="str">
        <f t="shared" si="19"/>
        <v/>
      </c>
      <c r="AR37" s="44" t="str">
        <f ca="1" t="shared" si="6"/>
        <v/>
      </c>
      <c r="AS37" s="55" t="str">
        <f t="shared" si="19"/>
        <v/>
      </c>
      <c r="AT37" s="51"/>
      <c r="AU37" s="69" t="str">
        <f t="shared" si="15"/>
        <v/>
      </c>
      <c r="AV37" s="44" t="str">
        <f ca="1" t="shared" si="7"/>
        <v/>
      </c>
      <c r="AW37" s="43" t="str">
        <f t="shared" si="16"/>
        <v/>
      </c>
      <c r="AX37" s="51"/>
      <c r="AY37" s="70" t="str">
        <f t="shared" si="17"/>
        <v/>
      </c>
      <c r="AZ37" s="45" t="str">
        <f ca="1" t="shared" si="8"/>
        <v/>
      </c>
      <c r="BA37" s="43" t="str">
        <f t="shared" si="18"/>
        <v/>
      </c>
      <c r="BB37" s="51"/>
      <c r="BC37" s="52"/>
      <c r="BD37" s="273">
        <f t="shared" si="9"/>
        <v>27</v>
      </c>
      <c r="BE37" s="51"/>
      <c r="BF37" s="52"/>
      <c r="BG37" s="339"/>
      <c r="BH37" s="46"/>
      <c r="BI37" s="46"/>
      <c r="BJ37" s="46"/>
      <c r="BK37" s="46"/>
      <c r="BL37" s="46"/>
      <c r="BM37" s="46"/>
      <c r="BN37" s="46"/>
      <c r="BO37" s="46"/>
      <c r="BP37" s="52"/>
      <c r="BQ37" s="46"/>
      <c r="BR37" s="52"/>
      <c r="BS37" s="272">
        <f t="shared" si="10"/>
        <v>27</v>
      </c>
      <c r="BT37" s="47"/>
      <c r="BU37" s="820" t="str">
        <f ca="1" t="shared" si="11"/>
        <v/>
      </c>
      <c r="BV37" s="50"/>
      <c r="BW37" s="823" t="str">
        <f ca="1" t="shared" si="12"/>
        <v/>
      </c>
      <c r="BX37" s="50"/>
      <c r="BY37" s="32"/>
      <c r="BZ37" s="46"/>
      <c r="CA37" s="37"/>
      <c r="CB37" s="37"/>
      <c r="CC37" s="32"/>
      <c r="CD37" s="46"/>
      <c r="CE37" s="32"/>
      <c r="CF37" s="47"/>
      <c r="CG37" s="764"/>
      <c r="CH37" s="302"/>
    </row>
    <row r="38" spans="1:86" ht="15" customHeight="1">
      <c r="A38" s="243">
        <v>28</v>
      </c>
      <c r="B38" s="242" t="str">
        <f t="shared" si="2"/>
        <v>Tue</v>
      </c>
      <c r="C38" s="46"/>
      <c r="D38" s="47"/>
      <c r="E38" s="47"/>
      <c r="F38" s="48"/>
      <c r="G38" s="49"/>
      <c r="H38" s="50"/>
      <c r="I38" s="46"/>
      <c r="J38" s="47"/>
      <c r="K38" s="51"/>
      <c r="L38" s="339"/>
      <c r="M38" s="46"/>
      <c r="N38" s="42" t="str">
        <f ca="1" t="shared" si="3"/>
        <v/>
      </c>
      <c r="O38" s="46"/>
      <c r="P38" s="42" t="str">
        <f ca="1" t="shared" si="4"/>
        <v/>
      </c>
      <c r="Q38" s="46"/>
      <c r="R38" s="46"/>
      <c r="S38" s="52"/>
      <c r="T38" s="249">
        <f t="shared" si="0"/>
        <v>28</v>
      </c>
      <c r="U38" s="51"/>
      <c r="V38" s="46"/>
      <c r="W38" s="344"/>
      <c r="X38" s="46"/>
      <c r="Y38" s="46"/>
      <c r="Z38" s="46"/>
      <c r="AA38" s="344"/>
      <c r="AB38" s="51"/>
      <c r="AC38" s="46"/>
      <c r="AD38" s="344"/>
      <c r="AE38" s="729"/>
      <c r="AF38" s="50"/>
      <c r="AG38" s="46"/>
      <c r="AH38" t="str">
        <f ca="1" t="shared" si="5"/>
        <v/>
      </c>
      <c r="AI38" s="46"/>
      <c r="AJ38" s="339"/>
      <c r="AK38" s="339"/>
      <c r="AL38" s="52"/>
      <c r="AM38" s="273">
        <f t="shared" si="1"/>
        <v>28</v>
      </c>
      <c r="AN38" s="51"/>
      <c r="AO38" s="43" t="str">
        <f t="shared" si="13"/>
        <v/>
      </c>
      <c r="AP38" s="51"/>
      <c r="AQ38" s="69" t="str">
        <f t="shared" si="19"/>
        <v/>
      </c>
      <c r="AR38" s="44" t="str">
        <f ca="1" t="shared" si="6"/>
        <v/>
      </c>
      <c r="AS38" s="55" t="str">
        <f t="shared" si="19"/>
        <v/>
      </c>
      <c r="AT38" s="51"/>
      <c r="AU38" s="69" t="str">
        <f t="shared" si="15"/>
        <v/>
      </c>
      <c r="AV38" s="44" t="str">
        <f ca="1" t="shared" si="7"/>
        <v/>
      </c>
      <c r="AW38" s="43" t="str">
        <f t="shared" si="16"/>
        <v/>
      </c>
      <c r="AX38" s="51"/>
      <c r="AY38" s="70" t="str">
        <f t="shared" si="17"/>
        <v/>
      </c>
      <c r="AZ38" s="45" t="str">
        <f ca="1" t="shared" si="8"/>
        <v/>
      </c>
      <c r="BA38" s="43" t="str">
        <f t="shared" si="18"/>
        <v/>
      </c>
      <c r="BB38" s="51"/>
      <c r="BC38" s="52"/>
      <c r="BD38" s="273">
        <f t="shared" si="9"/>
        <v>28</v>
      </c>
      <c r="BE38" s="51"/>
      <c r="BF38" s="52"/>
      <c r="BG38" s="339"/>
      <c r="BH38" s="46"/>
      <c r="BI38" s="46"/>
      <c r="BJ38" s="46"/>
      <c r="BK38" s="46"/>
      <c r="BL38" s="46"/>
      <c r="BM38" s="46"/>
      <c r="BN38" s="46"/>
      <c r="BO38" s="46"/>
      <c r="BP38" s="52"/>
      <c r="BQ38" s="46"/>
      <c r="BR38" s="52"/>
      <c r="BS38" s="272">
        <f t="shared" si="10"/>
        <v>28</v>
      </c>
      <c r="BT38" s="47"/>
      <c r="BU38" s="820" t="str">
        <f ca="1" t="shared" si="11"/>
        <v/>
      </c>
      <c r="BV38" s="50"/>
      <c r="BW38" s="823" t="str">
        <f ca="1" t="shared" si="12"/>
        <v/>
      </c>
      <c r="BX38" s="50"/>
      <c r="BY38" s="32"/>
      <c r="BZ38" s="46"/>
      <c r="CA38" s="37"/>
      <c r="CB38" s="37"/>
      <c r="CC38" s="32"/>
      <c r="CD38" s="46"/>
      <c r="CE38" s="32"/>
      <c r="CF38" s="47"/>
      <c r="CG38" s="764"/>
      <c r="CH38" s="302"/>
    </row>
    <row r="39" spans="1:86" ht="15" customHeight="1">
      <c r="A39" s="243">
        <v>29</v>
      </c>
      <c r="B39" s="242" t="str">
        <f t="shared" si="2"/>
        <v>Wed</v>
      </c>
      <c r="C39" s="46"/>
      <c r="D39" s="47"/>
      <c r="E39" s="47"/>
      <c r="F39" s="48"/>
      <c r="G39" s="49"/>
      <c r="H39" s="50"/>
      <c r="I39" s="46"/>
      <c r="J39" s="47"/>
      <c r="K39" s="51"/>
      <c r="L39" s="339"/>
      <c r="M39" s="46"/>
      <c r="N39" s="42" t="str">
        <f ca="1" t="shared" si="3"/>
        <v/>
      </c>
      <c r="O39" s="46"/>
      <c r="P39" s="42" t="str">
        <f ca="1" t="shared" si="4"/>
        <v/>
      </c>
      <c r="Q39" s="46"/>
      <c r="R39" s="46"/>
      <c r="S39" s="52"/>
      <c r="T39" s="249">
        <f t="shared" si="0"/>
        <v>29</v>
      </c>
      <c r="U39" s="51"/>
      <c r="V39" s="46"/>
      <c r="W39" s="344"/>
      <c r="X39" s="46"/>
      <c r="Y39" s="46"/>
      <c r="Z39" s="46"/>
      <c r="AA39" s="344"/>
      <c r="AB39" s="51"/>
      <c r="AC39" s="46"/>
      <c r="AD39" s="344"/>
      <c r="AE39" s="729"/>
      <c r="AF39" s="50"/>
      <c r="AG39" s="46"/>
      <c r="AH39" t="str">
        <f ca="1" t="shared" si="5"/>
        <v/>
      </c>
      <c r="AI39" s="46"/>
      <c r="AJ39" s="339"/>
      <c r="AK39" s="339"/>
      <c r="AL39" s="52"/>
      <c r="AM39" s="273">
        <f t="shared" si="1"/>
        <v>29</v>
      </c>
      <c r="AN39" s="51"/>
      <c r="AO39" s="43" t="str">
        <f t="shared" si="13"/>
        <v/>
      </c>
      <c r="AP39" s="51"/>
      <c r="AQ39" s="69" t="str">
        <f t="shared" si="19"/>
        <v/>
      </c>
      <c r="AR39" s="44" t="str">
        <f ca="1" t="shared" si="6"/>
        <v/>
      </c>
      <c r="AS39" s="55" t="str">
        <f t="shared" si="19"/>
        <v/>
      </c>
      <c r="AT39" s="51"/>
      <c r="AU39" s="69" t="str">
        <f t="shared" si="15"/>
        <v/>
      </c>
      <c r="AV39" s="44" t="str">
        <f ca="1" t="shared" si="7"/>
        <v/>
      </c>
      <c r="AW39" s="43" t="str">
        <f t="shared" si="16"/>
        <v/>
      </c>
      <c r="AX39" s="51"/>
      <c r="AY39" s="70" t="str">
        <f t="shared" si="17"/>
        <v/>
      </c>
      <c r="AZ39" s="45" t="str">
        <f ca="1" t="shared" si="8"/>
        <v/>
      </c>
      <c r="BA39" s="43" t="str">
        <f t="shared" si="18"/>
        <v/>
      </c>
      <c r="BB39" s="51"/>
      <c r="BC39" s="52"/>
      <c r="BD39" s="273">
        <f t="shared" si="9"/>
        <v>29</v>
      </c>
      <c r="BE39" s="51"/>
      <c r="BF39" s="52"/>
      <c r="BG39" s="339"/>
      <c r="BH39" s="46"/>
      <c r="BI39" s="46"/>
      <c r="BJ39" s="46"/>
      <c r="BK39" s="46"/>
      <c r="BL39" s="46"/>
      <c r="BM39" s="46"/>
      <c r="BN39" s="46"/>
      <c r="BO39" s="46"/>
      <c r="BP39" s="52"/>
      <c r="BQ39" s="46"/>
      <c r="BR39" s="52"/>
      <c r="BS39" s="272">
        <f t="shared" si="10"/>
        <v>29</v>
      </c>
      <c r="BT39" s="47"/>
      <c r="BU39" s="820" t="str">
        <f ca="1" t="shared" si="11"/>
        <v/>
      </c>
      <c r="BV39" s="50"/>
      <c r="BW39" s="823" t="str">
        <f ca="1" t="shared" si="12"/>
        <v/>
      </c>
      <c r="BX39" s="50"/>
      <c r="BY39" s="32"/>
      <c r="BZ39" s="46"/>
      <c r="CA39" s="37"/>
      <c r="CB39" s="37"/>
      <c r="CC39" s="32"/>
      <c r="CD39" s="46"/>
      <c r="CE39" s="32"/>
      <c r="CF39" s="47"/>
      <c r="CG39" s="764"/>
      <c r="CH39" s="302"/>
    </row>
    <row r="40" spans="1:86" ht="15" customHeight="1" thickBot="1">
      <c r="A40" s="243">
        <v>30</v>
      </c>
      <c r="B40" s="242" t="str">
        <f t="shared" si="2"/>
        <v>Thu</v>
      </c>
      <c r="C40" s="46"/>
      <c r="D40" s="47"/>
      <c r="E40" s="47"/>
      <c r="F40" s="48"/>
      <c r="G40" s="49"/>
      <c r="H40" s="50"/>
      <c r="I40" s="46"/>
      <c r="J40" s="47"/>
      <c r="K40" s="51"/>
      <c r="L40" s="339"/>
      <c r="M40" s="46"/>
      <c r="N40" s="42" t="str">
        <f ca="1" t="shared" si="3"/>
        <v/>
      </c>
      <c r="O40" s="46"/>
      <c r="P40" s="42" t="str">
        <f ca="1" t="shared" si="4"/>
        <v/>
      </c>
      <c r="Q40" s="46"/>
      <c r="R40" s="46"/>
      <c r="S40" s="52"/>
      <c r="T40" s="249">
        <f t="shared" si="0"/>
        <v>30</v>
      </c>
      <c r="U40" s="51"/>
      <c r="V40" s="46"/>
      <c r="W40" s="344"/>
      <c r="X40" s="46"/>
      <c r="Y40" s="46"/>
      <c r="Z40" s="46"/>
      <c r="AA40" s="344"/>
      <c r="AB40" s="51"/>
      <c r="AC40" s="46"/>
      <c r="AD40" s="344"/>
      <c r="AE40" s="729"/>
      <c r="AF40" s="50"/>
      <c r="AG40" s="46"/>
      <c r="AH40" t="str">
        <f ca="1" t="shared" si="5"/>
        <v/>
      </c>
      <c r="AI40" s="46"/>
      <c r="AJ40" s="339"/>
      <c r="AK40" s="339"/>
      <c r="AL40" s="52"/>
      <c r="AM40" s="273">
        <f>+A40</f>
        <v>30</v>
      </c>
      <c r="AN40" s="51"/>
      <c r="AO40" s="43" t="str">
        <f>IF(SUM(AN34:AN40)=0,"",IF(+$B40="Sat",AVERAGE(AN34:AN40),IF(+$B40="Fri",AVERAGE(AN35:AN40,Dec!AN$11),IF(+$B40="Thu",AVERAGE(AN36:AN40,Dec!AN$11:AN$12),IF(+$B40="Wed",AVERAGE(AN37:AN40,Dec!AN$11:AN$13)," ")))))</f>
        <v/>
      </c>
      <c r="AP40" s="51"/>
      <c r="AQ40" s="69" t="str">
        <f>IF(AND(+$B40="Sat",SUM(AP34:AP40)&gt;0),AVERAGE(AP34:AP40),IF(AND(+$B40="Fri",SUM(AP35:AP40,Dec!AP$11)&gt;0),AVERAGE(AP35:AP40,Dec!AP$11),IF(AND(+$B40="Thu",SUM(AP36:AP40,Dec!AP$11:AP$12)&gt;0),AVERAGE(AP36:AP40,Dec!AP$11:AP$12),IF(AND(+$B40="Wed",SUM(AP37:AP40,Dec!AP$11:AP$13)&gt;0),AVERAGE(AP37:AP40,Dec!AP$11:AP$13),""))))</f>
        <v/>
      </c>
      <c r="AR40" s="44" t="str">
        <f ca="1" t="shared" si="6"/>
        <v/>
      </c>
      <c r="AS40" s="43" t="str">
        <f ca="1">IF(AND(+$B40="Sat",SUM(AR34:AR40)&gt;0),AVERAGE(AR34:AR40),IF(AND(+$B40="Fri",SUM(AR35:AR40,Dec!AR$11)&gt;0),AVERAGE(AR35:AR40,Dec!AR$11),IF(AND(+$B40="Thu",SUM(AR36:AR40,Dec!AR$11:AR$12)&gt;0),AVERAGE(AR36:AR40,Dec!AR$11:AR$12),IF(AND(+$B40="Wed",SUM(AR37:AR40,Dec!AR$11:AR$13)&gt;0),AVERAGE(AR37:AR40,Dec!AR$11:AR$13),""))))</f>
        <v/>
      </c>
      <c r="AT40" s="51"/>
      <c r="AU40" s="69" t="str">
        <f>IF(AND(+$B40="Sat",SUM(AT34:AT40)&gt;0),AVERAGE(AT34:AT40),IF(AND(+$B40="Fri",SUM(AT35:AT40,Dec!AT$11)&gt;0),AVERAGE(AT35:AT40,Dec!AT$11),IF(AND(+$B40="Thu",SUM(AT36:AT40,Dec!AT$11:AT$12)&gt;0),AVERAGE(AT36:AT40,Dec!AT$11:AT$12),IF(AND(+$B40="Wed",SUM(AT37:AT40,Dec!AT$11:AT$13)&gt;0),AVERAGE(AT37:AT40,Dec!AT$11:AT$13),""))))</f>
        <v/>
      </c>
      <c r="AV40" s="44" t="str">
        <f ca="1" t="shared" si="7"/>
        <v/>
      </c>
      <c r="AW40" s="43" t="str">
        <f ca="1">IF(AND(+$B40="Sat",SUM(AV34:AV40)&gt;0),AVERAGE(AV34:AV40),IF(AND(+$B40="Fri",SUM(AV35:AV40,Dec!AV$11)&gt;0),AVERAGE(AV35:AV40,Dec!AV$11),IF(AND(+$B40="Thu",SUM(AV36:AV40,Dec!AV$11:AV$12)&gt;0),AVERAGE(AV36:AV40,Dec!AV$11:AV$12),IF(AND(+$B40="Wed",SUM(AV37:AV40,Dec!AV$11:AV$13)&gt;0),AVERAGE(AV37:AV40,Dec!AV$11:AV$13),""))))</f>
        <v/>
      </c>
      <c r="AX40" s="51"/>
      <c r="AY40" s="69" t="str">
        <f>IF(AND(+$B40="Sat",SUM(AX34:AX40)&gt;0),AVERAGE(AX34:AX40),IF(AND(+$B40="Fri",SUM(AX35:AX40,Dec!AX$11)&gt;0),AVERAGE(AX35:AX40,Dec!AX$11),IF(AND(+$B40="Thu",SUM(AX36:AX40,Dec!AX$11:AX$12)&gt;0),AVERAGE(AX36:AX40,Dec!AX$11:AX$12),IF(AND(+$B40="Wed",SUM(AX37:AX40,Dec!AX$11:AX$13)&gt;0),AVERAGE(AX37:AX40,Dec!AX$11:AX$13),""))))</f>
        <v/>
      </c>
      <c r="AZ40" s="44" t="str">
        <f ca="1" t="shared" si="8"/>
        <v/>
      </c>
      <c r="BA40" s="43" t="str">
        <f ca="1">IF(AND(+$B40="Sat",SUM(AZ34:AZ40)&gt;0),AVERAGE(AZ34:AZ40),IF(AND(+$B40="Fri",SUM(AZ35:AZ40,Dec!AZ$11)&gt;0),AVERAGE(AZ35:AZ40,Dec!AZ$11),IF(AND(+$B40="Thu",SUM(AZ36:AZ40,Dec!AZ$11:AZ$12)&gt;0),AVERAGE(AZ36:AZ40,Dec!AZ$11:AZ$12),IF(AND(+$B40="Wed",SUM(AZ37:AZ40,Dec!AZ$11:AZ$13)&gt;0),AVERAGE(AZ37:AZ40,Dec!AZ$11:AZ$13),""))))</f>
        <v/>
      </c>
      <c r="BB40" s="51"/>
      <c r="BC40" s="52"/>
      <c r="BD40" s="273">
        <f t="shared" si="9"/>
        <v>30</v>
      </c>
      <c r="BE40" s="51"/>
      <c r="BF40" s="52"/>
      <c r="BG40" s="339"/>
      <c r="BH40" s="46"/>
      <c r="BI40" s="46"/>
      <c r="BJ40" s="46"/>
      <c r="BK40" s="46"/>
      <c r="BL40" s="46"/>
      <c r="BM40" s="46"/>
      <c r="BN40" s="46"/>
      <c r="BO40" s="46"/>
      <c r="BP40" s="52"/>
      <c r="BQ40" s="46"/>
      <c r="BR40" s="52"/>
      <c r="BS40" s="272">
        <f t="shared" si="10"/>
        <v>30</v>
      </c>
      <c r="BT40" s="47"/>
      <c r="BU40" s="820" t="str">
        <f ca="1" t="shared" si="11"/>
        <v/>
      </c>
      <c r="BV40" s="50"/>
      <c r="BW40" s="823" t="str">
        <f ca="1" t="shared" si="12"/>
        <v/>
      </c>
      <c r="BX40" s="50"/>
      <c r="BY40" s="32"/>
      <c r="BZ40" s="46"/>
      <c r="CA40" s="37"/>
      <c r="CB40" s="37"/>
      <c r="CC40" s="32"/>
      <c r="CD40" s="46"/>
      <c r="CE40" s="32"/>
      <c r="CF40" s="47"/>
      <c r="CG40" s="764"/>
      <c r="CH40" s="302"/>
    </row>
    <row r="41" spans="1:86" ht="15" customHeight="1" thickBot="1" thickTop="1">
      <c r="A41" s="247" t="s">
        <v>38</v>
      </c>
      <c r="B41" s="248"/>
      <c r="C41" s="356"/>
      <c r="D41" s="42" t="str">
        <f>IF(SUM(D11:D40)&gt;0,AVERAGE(D11:D40)," ")</f>
        <v xml:space="preserve"> </v>
      </c>
      <c r="E41" s="34"/>
      <c r="F41" s="73"/>
      <c r="G41" s="74"/>
      <c r="H41" s="3" t="str">
        <f>IF(SUM(H11:H40)&gt;0,AVERAGE(H11:H40)," ")</f>
        <v xml:space="preserve"> </v>
      </c>
      <c r="I41" s="42" t="str">
        <f>IF(SUM(I11:I40)&gt;0,AVERAGE(I11:I40)," ")</f>
        <v xml:space="preserve"> </v>
      </c>
      <c r="J41" s="68" t="str">
        <f>IF(SUM(J11:J40)&gt;0,AVERAGE(J11:J40)," ")</f>
        <v xml:space="preserve"> </v>
      </c>
      <c r="K41" s="41" t="str">
        <f>IF(SUM(K11:K40)&gt;0,AVERAGE(K11:K40)," ")</f>
        <v xml:space="preserve"> </v>
      </c>
      <c r="L41" s="341"/>
      <c r="M41" s="42" t="str">
        <f aca="true" t="shared" si="20" ref="M41:S41">IF(SUM(M11:M40)&gt;0,AVERAGE(M11:M40)," ")</f>
        <v xml:space="preserve"> </v>
      </c>
      <c r="N41" s="42" t="str">
        <f ca="1" t="shared" si="20"/>
        <v xml:space="preserve"> </v>
      </c>
      <c r="O41" s="42" t="str">
        <f t="shared" si="20"/>
        <v xml:space="preserve"> </v>
      </c>
      <c r="P41" s="42" t="str">
        <f ca="1" t="shared" si="20"/>
        <v xml:space="preserve"> </v>
      </c>
      <c r="Q41" s="42" t="str">
        <f t="shared" si="20"/>
        <v xml:space="preserve"> </v>
      </c>
      <c r="R41" s="42" t="str">
        <f t="shared" si="20"/>
        <v xml:space="preserve"> </v>
      </c>
      <c r="S41" s="55" t="str">
        <f t="shared" si="20"/>
        <v xml:space="preserve"> </v>
      </c>
      <c r="T41" s="247" t="s">
        <v>39</v>
      </c>
      <c r="U41" s="41" t="str">
        <f aca="true" t="shared" si="21" ref="U41:AD41">IF(SUM(U11:U40)&gt;0,AVERAGE(U11:U40)," ")</f>
        <v xml:space="preserve"> </v>
      </c>
      <c r="V41" s="42" t="str">
        <f t="shared" si="21"/>
        <v xml:space="preserve"> </v>
      </c>
      <c r="W41" s="55" t="str">
        <f t="shared" si="21"/>
        <v xml:space="preserve"> </v>
      </c>
      <c r="X41" s="42" t="str">
        <f t="shared" si="21"/>
        <v xml:space="preserve"> </v>
      </c>
      <c r="Y41" s="42" t="str">
        <f t="shared" si="21"/>
        <v xml:space="preserve"> </v>
      </c>
      <c r="Z41" s="42" t="str">
        <f t="shared" si="21"/>
        <v xml:space="preserve"> </v>
      </c>
      <c r="AA41" s="42" t="str">
        <f t="shared" si="21"/>
        <v xml:space="preserve"> </v>
      </c>
      <c r="AB41" s="41" t="str">
        <f t="shared" si="21"/>
        <v xml:space="preserve"> </v>
      </c>
      <c r="AC41" s="42" t="str">
        <f t="shared" si="21"/>
        <v xml:space="preserve"> </v>
      </c>
      <c r="AD41" s="55" t="str">
        <f t="shared" si="21"/>
        <v xml:space="preserve"> </v>
      </c>
      <c r="AE41" s="680"/>
      <c r="AF41" s="669" t="str">
        <f>IF(SUM(AF11:AF40)&gt;0,AVERAGE(AF11:AF40)," ")</f>
        <v xml:space="preserve"> </v>
      </c>
      <c r="AG41" s="714" t="str">
        <f>IF(SUM(AG11:AG40)&gt;0,AVERAGE(AG11:AG40)," ")</f>
        <v xml:space="preserve"> </v>
      </c>
      <c r="AH41" s="68"/>
      <c r="AI41" s="876" t="str">
        <f ca="1">IF(SUM(AH11:AH40)&gt;0,GEOMEAN(AH11:AH40),"")</f>
        <v/>
      </c>
      <c r="AJ41" s="839"/>
      <c r="AK41" s="709" t="str">
        <f>IF(SUM(AK11:AK40)&gt;0,AVERAGE(AK11:AK40)," ")</f>
        <v xml:space="preserve"> </v>
      </c>
      <c r="AL41" s="55" t="str">
        <f>IF(SUM(AL11:AL40)&gt;0,AVERAGE(AL11:AL40)," ")</f>
        <v xml:space="preserve"> </v>
      </c>
      <c r="AM41" s="247" t="s">
        <v>82</v>
      </c>
      <c r="AN41" s="669" t="str">
        <f>IF(SUM(AN11:AN40)&gt;0,AVERAGE(AN11:AN40)," ")</f>
        <v xml:space="preserve"> </v>
      </c>
      <c r="AO41" s="77"/>
      <c r="AP41" s="698" t="str">
        <f>IF(SUM(AP11:AP40)&gt;0,AVERAGE(AP11:AP40)," ")</f>
        <v xml:space="preserve"> </v>
      </c>
      <c r="AQ41" s="699"/>
      <c r="AR41" s="667" t="str">
        <f ca="1">IF(SUM(AR11:AR40)&gt;0,AVERAGE(AR11:AR40)," ")</f>
        <v xml:space="preserve"> </v>
      </c>
      <c r="AS41" s="699"/>
      <c r="AT41" s="698" t="str">
        <f>IF(SUM(AT11:AT40)&gt;0,AVERAGE(AT11:AT40)," ")</f>
        <v xml:space="preserve"> </v>
      </c>
      <c r="AU41" s="668"/>
      <c r="AV41" s="667" t="str">
        <f ca="1">IF(SUM(AV11:AV40)&gt;0,AVERAGE(AV11:AV40)," ")</f>
        <v xml:space="preserve"> </v>
      </c>
      <c r="AW41" s="699"/>
      <c r="AX41" s="669" t="str">
        <f>IF(SUM(AX11:AX40)&gt;0,AVERAGE(AX11:AX40)," ")</f>
        <v xml:space="preserve"> </v>
      </c>
      <c r="AY41" s="699"/>
      <c r="AZ41" s="667" t="str">
        <f ca="1">IF(SUM(AZ11:AZ40)&gt;0,AVERAGE(AZ11:AZ40)," ")</f>
        <v xml:space="preserve"> </v>
      </c>
      <c r="BA41" s="77"/>
      <c r="BB41" s="880" t="str">
        <f>IF(SUM(BB11:BB40)&gt;0,AVERAGE(BB11:BB40)," ")</f>
        <v xml:space="preserve"> </v>
      </c>
      <c r="BC41" s="820" t="str">
        <f>IF(SUM(BC11:BC40)&gt;0,AVERAGE(BC11:BC40)," ")</f>
        <v xml:space="preserve"> </v>
      </c>
      <c r="BD41" s="247" t="s">
        <v>39</v>
      </c>
      <c r="BE41" s="41" t="str">
        <f>IF(SUM(BE11:BE40)&gt;0,AVERAGE(BE11:BE40)," ")</f>
        <v xml:space="preserve"> </v>
      </c>
      <c r="BF41" s="55" t="str">
        <f>IF(SUM(BF11:BF40)&gt;0,AVERAGE(BF11:BF40)," ")</f>
        <v xml:space="preserve"> </v>
      </c>
      <c r="BG41" s="76"/>
      <c r="BH41" s="42" t="str">
        <f aca="true" t="shared" si="22" ref="BH41:BN41">IF(SUM(BH11:BH40)&gt;0,AVERAGE(BH11:BH40)," ")</f>
        <v xml:space="preserve"> </v>
      </c>
      <c r="BI41" s="42" t="str">
        <f t="shared" si="22"/>
        <v xml:space="preserve"> </v>
      </c>
      <c r="BJ41" s="42" t="str">
        <f t="shared" si="22"/>
        <v xml:space="preserve"> </v>
      </c>
      <c r="BK41" s="42" t="str">
        <f t="shared" si="22"/>
        <v xml:space="preserve"> </v>
      </c>
      <c r="BL41" s="42" t="str">
        <f t="shared" si="22"/>
        <v xml:space="preserve"> </v>
      </c>
      <c r="BM41" s="42" t="str">
        <f t="shared" si="22"/>
        <v xml:space="preserve"> </v>
      </c>
      <c r="BN41" s="42" t="str">
        <f t="shared" si="22"/>
        <v xml:space="preserve"> </v>
      </c>
      <c r="BO41" s="42" t="str">
        <f>IF(SUM(BO11:BO40)&gt;0,AVERAGE(BO11:BO40)," ")</f>
        <v xml:space="preserve"> </v>
      </c>
      <c r="BP41" s="55" t="str">
        <f>IF(SUM(BP11:BP40)&gt;0,AVERAGE(BP11:BP40)," ")</f>
        <v xml:space="preserve"> </v>
      </c>
      <c r="BQ41" s="42" t="str">
        <f>IF(SUM(BQ11:BQ40)&gt;0,AVERAGE(BQ4:BQ11)," ")</f>
        <v xml:space="preserve"> </v>
      </c>
      <c r="BR41" s="616" t="str">
        <f>IF(SUM(BR11:BR40)&gt;0,AVERAGE(BR11:BR40)," ")</f>
        <v xml:space="preserve"> </v>
      </c>
      <c r="BS41" s="762" t="s">
        <v>39</v>
      </c>
      <c r="BT41" s="42" t="str">
        <f>IF(SUM(BT11:BT40)&gt;0,AVERAGE(BT11:BT40)," ")</f>
        <v xml:space="preserve"> </v>
      </c>
      <c r="BU41" s="616" t="str">
        <f ca="1">IF(SUM(BU11:BU40)&gt;0,AVERAGE(BU11:BU40)," ")</f>
        <v xml:space="preserve"> </v>
      </c>
      <c r="BV41" s="3" t="str">
        <f>IF(SUM(BV11:BV40)&gt;0,AVERAGE(BV11:BV40)," ")</f>
        <v xml:space="preserve"> </v>
      </c>
      <c r="BW41" s="616" t="str">
        <f ca="1">IF(SUM(BW11:BW40)&gt;0,AVERAGE(BW11:BW40)," ")</f>
        <v xml:space="preserve"> </v>
      </c>
      <c r="BX41" s="827" t="str">
        <f aca="true" t="shared" si="23" ref="BX41:CG41">IF(SUM(BX11:BX40)&gt;0,AVERAGE(BX11:BX40)," ")</f>
        <v xml:space="preserve"> </v>
      </c>
      <c r="BY41" s="137" t="str">
        <f t="shared" si="23"/>
        <v xml:space="preserve"> </v>
      </c>
      <c r="BZ41" s="137" t="str">
        <f t="shared" si="23"/>
        <v xml:space="preserve"> </v>
      </c>
      <c r="CA41" s="137" t="str">
        <f t="shared" si="23"/>
        <v xml:space="preserve"> </v>
      </c>
      <c r="CB41" s="137" t="str">
        <f t="shared" si="23"/>
        <v xml:space="preserve"> </v>
      </c>
      <c r="CC41" s="137" t="str">
        <f t="shared" si="23"/>
        <v xml:space="preserve"> </v>
      </c>
      <c r="CD41" s="838" t="str">
        <f t="shared" si="23"/>
        <v xml:space="preserve"> </v>
      </c>
      <c r="CE41" s="137" t="str">
        <f t="shared" si="23"/>
        <v xml:space="preserve"> </v>
      </c>
      <c r="CF41" s="829" t="str">
        <f t="shared" si="23"/>
        <v xml:space="preserve"> </v>
      </c>
      <c r="CG41" s="829" t="str">
        <f t="shared" si="23"/>
        <v xml:space="preserve"> </v>
      </c>
      <c r="CH41" s="770" t="str">
        <f>IF(SUM(CH11:CH40)&gt;0,AVERAGE(CH11:CH40)," ")</f>
        <v xml:space="preserve"> </v>
      </c>
    </row>
    <row r="42" spans="1:86" ht="15" customHeight="1" thickBot="1" thickTop="1">
      <c r="A42" s="249" t="s">
        <v>40</v>
      </c>
      <c r="B42" s="250"/>
      <c r="C42" s="280"/>
      <c r="D42" s="69" t="str">
        <f>IF(SUM(D11:D40)&gt;0,MAX(D11:D40)," ")</f>
        <v xml:space="preserve"> </v>
      </c>
      <c r="E42" s="70" t="str">
        <f>IF(SUM(E11:E40)&gt;0,MAX(E11:E40)," ")</f>
        <v xml:space="preserve"> </v>
      </c>
      <c r="F42" s="80"/>
      <c r="G42" s="81"/>
      <c r="H42" s="82" t="str">
        <f aca="true" t="shared" si="24" ref="H42:S42">IF(SUM(H11:H40)&gt;0,MAX(H11:H40)," ")</f>
        <v xml:space="preserve"> </v>
      </c>
      <c r="I42" s="69" t="str">
        <f t="shared" si="24"/>
        <v xml:space="preserve"> </v>
      </c>
      <c r="J42" s="70" t="str">
        <f t="shared" si="24"/>
        <v xml:space="preserve"> </v>
      </c>
      <c r="K42" s="53" t="str">
        <f t="shared" si="24"/>
        <v xml:space="preserve"> </v>
      </c>
      <c r="L42" s="342" t="str">
        <f t="shared" si="24"/>
        <v xml:space="preserve"> </v>
      </c>
      <c r="M42" s="69" t="str">
        <f t="shared" si="24"/>
        <v xml:space="preserve"> </v>
      </c>
      <c r="N42" s="83" t="str">
        <f ca="1" t="shared" si="24"/>
        <v xml:space="preserve"> </v>
      </c>
      <c r="O42" s="69" t="str">
        <f t="shared" si="24"/>
        <v xml:space="preserve"> </v>
      </c>
      <c r="P42" s="83" t="str">
        <f ca="1" t="shared" si="24"/>
        <v xml:space="preserve"> </v>
      </c>
      <c r="Q42" s="69" t="str">
        <f t="shared" si="24"/>
        <v xml:space="preserve"> </v>
      </c>
      <c r="R42" s="69" t="str">
        <f t="shared" si="24"/>
        <v xml:space="preserve"> </v>
      </c>
      <c r="S42" s="43" t="str">
        <f t="shared" si="24"/>
        <v xml:space="preserve"> </v>
      </c>
      <c r="T42" s="249" t="s">
        <v>41</v>
      </c>
      <c r="U42" s="53" t="str">
        <f aca="true" t="shared" si="25" ref="U42:AD42">IF(SUM(U11:U40)&gt;0,MAX(U11:U40)," ")</f>
        <v xml:space="preserve"> </v>
      </c>
      <c r="V42" s="69" t="str">
        <f t="shared" si="25"/>
        <v xml:space="preserve"> </v>
      </c>
      <c r="W42" s="43" t="str">
        <f t="shared" si="25"/>
        <v xml:space="preserve"> </v>
      </c>
      <c r="X42" s="69" t="str">
        <f t="shared" si="25"/>
        <v xml:space="preserve"> </v>
      </c>
      <c r="Y42" s="69" t="str">
        <f t="shared" si="25"/>
        <v xml:space="preserve"> </v>
      </c>
      <c r="Z42" s="69" t="str">
        <f t="shared" si="25"/>
        <v xml:space="preserve"> </v>
      </c>
      <c r="AA42" s="69" t="str">
        <f t="shared" si="25"/>
        <v xml:space="preserve"> </v>
      </c>
      <c r="AB42" s="53" t="str">
        <f t="shared" si="25"/>
        <v xml:space="preserve"> </v>
      </c>
      <c r="AC42" s="69" t="str">
        <f t="shared" si="25"/>
        <v xml:space="preserve"> </v>
      </c>
      <c r="AD42" s="43" t="str">
        <f t="shared" si="25"/>
        <v xml:space="preserve"> </v>
      </c>
      <c r="AE42" s="684"/>
      <c r="AF42" s="715" t="str">
        <f>IF(SUM(AF11:AF40)&gt;0,MAX(AF11:AF40)," ")</f>
        <v xml:space="preserve"> </v>
      </c>
      <c r="AG42" s="669" t="str">
        <f>IF(SUM(AG11:AG40)&gt;0,MAX(AG11:AG40)," ")</f>
        <v xml:space="preserve"> </v>
      </c>
      <c r="AH42" s="69" t="str">
        <f ca="1">IF(AI41&lt;&gt;"",MAX(AH11:AH40),"")</f>
        <v/>
      </c>
      <c r="AI42" s="877" t="str">
        <f ca="1">IF(AH42=63200,"TNTC",AH42)</f>
        <v/>
      </c>
      <c r="AJ42" s="342" t="str">
        <f>IF(SUM(AJ11:AJ40)&gt;0,MAX(AJ11:AJ40)," ")</f>
        <v xml:space="preserve"> </v>
      </c>
      <c r="AK42" s="708" t="str">
        <f>IF(SUM(AK11:AK40)&gt;0,MAX(AK11:AK40)," ")</f>
        <v xml:space="preserve"> </v>
      </c>
      <c r="AL42" s="43" t="str">
        <f>IF(SUM(AL11:AL40)&gt;0,MAX(AL11:AL40)," ")</f>
        <v xml:space="preserve"> </v>
      </c>
      <c r="AM42" s="249" t="s">
        <v>83</v>
      </c>
      <c r="AN42" s="53" t="str">
        <f>IF(SUM(AN11:AN40)&gt;0,MAX(AN11:AN40)," ")</f>
        <v xml:space="preserve"> </v>
      </c>
      <c r="AO42" s="84" t="str">
        <f>IF(SUM(AO11:AO40)&gt;0,MAX(AO11:AO40)," ")</f>
        <v xml:space="preserve"> </v>
      </c>
      <c r="AP42" s="700" t="str">
        <f>IF(SUM(AP11:AP40)&gt;0,MAX(AP11:AP40)," ")</f>
        <v xml:space="preserve"> </v>
      </c>
      <c r="AQ42" s="669" t="str">
        <f>IF(SUM(AQ11:AQ40)&gt;0,MAX(AQ11:AQ40)," ")</f>
        <v xml:space="preserve"> </v>
      </c>
      <c r="AR42" s="701" t="str">
        <f aca="true" t="shared" si="26" ref="AR42:AY42">IF(SUM(AR11:AR40)&gt;0,MAX(AR11:AR40)," ")</f>
        <v xml:space="preserve"> </v>
      </c>
      <c r="AS42" s="669" t="str">
        <f ca="1" t="shared" si="26"/>
        <v xml:space="preserve"> </v>
      </c>
      <c r="AT42" s="702" t="str">
        <f t="shared" si="26"/>
        <v xml:space="preserve"> </v>
      </c>
      <c r="AU42" s="669" t="str">
        <f t="shared" si="26"/>
        <v xml:space="preserve"> </v>
      </c>
      <c r="AV42" s="701" t="str">
        <f ca="1" t="shared" si="26"/>
        <v xml:space="preserve"> </v>
      </c>
      <c r="AW42" s="703" t="str">
        <f ca="1" t="shared" si="26"/>
        <v xml:space="preserve"> </v>
      </c>
      <c r="AX42" s="702" t="str">
        <f t="shared" si="26"/>
        <v xml:space="preserve"> </v>
      </c>
      <c r="AY42" s="669" t="str">
        <f t="shared" si="26"/>
        <v xml:space="preserve"> </v>
      </c>
      <c r="AZ42" s="701" t="str">
        <f ca="1">IF(SUM(AZ11:AZ40)&gt;0,MAX(AZ11:AZ40)," ")</f>
        <v xml:space="preserve"> </v>
      </c>
      <c r="BA42" s="669" t="str">
        <f ca="1">IF(SUM(BA11:BA40)&gt;0,MAX(BA11:BA40)," ")</f>
        <v xml:space="preserve"> </v>
      </c>
      <c r="BB42" s="881" t="str">
        <f>IF(SUM(BB11:BB40)&gt;0,MAX(BB11:BB40)," ")</f>
        <v xml:space="preserve"> </v>
      </c>
      <c r="BC42" s="824" t="str">
        <f>IF(SUM(BC11:BC40)&gt;0,MAX(BC11:BC40)," ")</f>
        <v xml:space="preserve"> </v>
      </c>
      <c r="BD42" s="249" t="s">
        <v>41</v>
      </c>
      <c r="BE42" s="53" t="str">
        <f>IF(SUM(BE11:BE40)&gt;0,MAX(BE11:BE40)," ")</f>
        <v xml:space="preserve"> </v>
      </c>
      <c r="BF42" s="43" t="str">
        <f>IF(SUM(BF11:BF40)&gt;0,MAX(BF11:BF40)," ")</f>
        <v xml:space="preserve"> </v>
      </c>
      <c r="BG42" s="53" t="str">
        <f>IF(SUM(BG11:BG40)&gt;0,MAX(BG11:BG40)," ")</f>
        <v xml:space="preserve"> </v>
      </c>
      <c r="BH42" s="69" t="str">
        <f aca="true" t="shared" si="27" ref="BH42:BN42">IF(SUM(BH11:BH40)&gt;0,MAX(BH11:BH40)," ")</f>
        <v xml:space="preserve"> </v>
      </c>
      <c r="BI42" s="69" t="str">
        <f t="shared" si="27"/>
        <v xml:space="preserve"> </v>
      </c>
      <c r="BJ42" s="69" t="str">
        <f t="shared" si="27"/>
        <v xml:space="preserve"> </v>
      </c>
      <c r="BK42" s="69" t="str">
        <f t="shared" si="27"/>
        <v xml:space="preserve"> </v>
      </c>
      <c r="BL42" s="69" t="str">
        <f t="shared" si="27"/>
        <v xml:space="preserve"> </v>
      </c>
      <c r="BM42" s="69" t="str">
        <f t="shared" si="27"/>
        <v xml:space="preserve"> </v>
      </c>
      <c r="BN42" s="69" t="str">
        <f t="shared" si="27"/>
        <v xml:space="preserve"> </v>
      </c>
      <c r="BO42" s="69" t="str">
        <f>IF(SUM(BO11:BO40)&gt;0,MAX(BO11:BO40)," ")</f>
        <v xml:space="preserve"> </v>
      </c>
      <c r="BP42" s="43" t="str">
        <f>IF(SUM(BP11:BP40)&gt;0,MAX(BP11:BP40)," ")</f>
        <v xml:space="preserve"> </v>
      </c>
      <c r="BQ42" s="69" t="str">
        <f>IF(SUM(BQ11:BQ40)&gt;0,MAX(BQ11:BQ40)," ")</f>
        <v xml:space="preserve"> </v>
      </c>
      <c r="BR42" s="43" t="str">
        <f>IF(SUM(BR11:BR40)&gt;0,MAX(BR11:BR40)," ")</f>
        <v xml:space="preserve"> </v>
      </c>
      <c r="BS42" s="273" t="s">
        <v>41</v>
      </c>
      <c r="BT42" s="69" t="str">
        <f>IF(SUM(BT11:BT40)&gt;0,MAX(BT11:BT40)," ")</f>
        <v xml:space="preserve"> </v>
      </c>
      <c r="BU42" s="43" t="str">
        <f ca="1">IF(SUM(BU11:BU40)&gt;0,MAX(BU11:BU40)," ")</f>
        <v xml:space="preserve"> </v>
      </c>
      <c r="BV42" s="82" t="str">
        <f>IF(SUM(BV11:BV40)&gt;0,MAX(BV11:BV40)," ")</f>
        <v xml:space="preserve"> </v>
      </c>
      <c r="BW42" s="43" t="str">
        <f ca="1">IF(SUM(BW11:BW40)&gt;0,MAX(BW11:BW40)," ")</f>
        <v xml:space="preserve"> </v>
      </c>
      <c r="BX42" s="832" t="str">
        <f aca="true" t="shared" si="28" ref="BX42:CG42">IF(SUM(BX11:BX40)&gt;0,MAX(BX11:BX40)," ")</f>
        <v xml:space="preserve"> </v>
      </c>
      <c r="BY42" s="772" t="str">
        <f t="shared" si="28"/>
        <v xml:space="preserve"> </v>
      </c>
      <c r="BZ42" s="772" t="str">
        <f t="shared" si="28"/>
        <v xml:space="preserve"> </v>
      </c>
      <c r="CA42" s="772" t="str">
        <f t="shared" si="28"/>
        <v xml:space="preserve"> </v>
      </c>
      <c r="CB42" s="772" t="str">
        <f t="shared" si="28"/>
        <v xml:space="preserve"> </v>
      </c>
      <c r="CC42" s="772" t="str">
        <f t="shared" si="28"/>
        <v xml:space="preserve"> </v>
      </c>
      <c r="CD42" s="772" t="str">
        <f t="shared" si="28"/>
        <v xml:space="preserve"> </v>
      </c>
      <c r="CE42" s="771" t="str">
        <f t="shared" si="28"/>
        <v xml:space="preserve"> </v>
      </c>
      <c r="CF42" s="771" t="str">
        <f t="shared" si="28"/>
        <v xml:space="preserve"> </v>
      </c>
      <c r="CG42" s="830" t="str">
        <f t="shared" si="28"/>
        <v xml:space="preserve"> </v>
      </c>
      <c r="CH42" s="773" t="str">
        <f>IF(SUM(CH11:CH40)&gt;0,MAX(CH11:CH40)," ")</f>
        <v xml:space="preserve"> </v>
      </c>
    </row>
    <row r="43" spans="1:86" ht="15" customHeight="1" thickBot="1" thickTop="1">
      <c r="A43" s="249" t="s">
        <v>42</v>
      </c>
      <c r="B43" s="250"/>
      <c r="C43" s="280"/>
      <c r="D43" s="69" t="str">
        <f>IF(SUM(D11:D40)&gt;0,MIN(D11:D40),"")</f>
        <v/>
      </c>
      <c r="E43" s="47"/>
      <c r="F43" s="80"/>
      <c r="G43" s="81"/>
      <c r="H43" s="54" t="str">
        <f aca="true" t="shared" si="29" ref="H43:S43">IF(SUM(H11:H40)&gt;0,MIN(H11:H40),"")</f>
        <v/>
      </c>
      <c r="I43" s="69" t="str">
        <f t="shared" si="29"/>
        <v/>
      </c>
      <c r="J43" s="82" t="str">
        <f t="shared" si="29"/>
        <v/>
      </c>
      <c r="K43" s="53" t="str">
        <f t="shared" si="29"/>
        <v/>
      </c>
      <c r="L43" s="342" t="str">
        <f t="shared" si="29"/>
        <v/>
      </c>
      <c r="M43" s="69" t="str">
        <f t="shared" si="29"/>
        <v/>
      </c>
      <c r="N43" s="69" t="str">
        <f ca="1" t="shared" si="29"/>
        <v/>
      </c>
      <c r="O43" s="69" t="str">
        <f t="shared" si="29"/>
        <v/>
      </c>
      <c r="P43" s="69" t="str">
        <f ca="1" t="shared" si="29"/>
        <v/>
      </c>
      <c r="Q43" s="69" t="str">
        <f t="shared" si="29"/>
        <v/>
      </c>
      <c r="R43" s="69" t="str">
        <f t="shared" si="29"/>
        <v/>
      </c>
      <c r="S43" s="43" t="str">
        <f t="shared" si="29"/>
        <v/>
      </c>
      <c r="T43" s="249" t="s">
        <v>43</v>
      </c>
      <c r="U43" s="53" t="str">
        <f aca="true" t="shared" si="30" ref="U43:AD43">IF(SUM(U11:U40)&gt;0,MIN(U11:U40),"")</f>
        <v/>
      </c>
      <c r="V43" s="69" t="str">
        <f t="shared" si="30"/>
        <v/>
      </c>
      <c r="W43" s="43" t="str">
        <f t="shared" si="30"/>
        <v/>
      </c>
      <c r="X43" s="69" t="str">
        <f t="shared" si="30"/>
        <v/>
      </c>
      <c r="Y43" s="69" t="str">
        <f t="shared" si="30"/>
        <v/>
      </c>
      <c r="Z43" s="69" t="str">
        <f t="shared" si="30"/>
        <v/>
      </c>
      <c r="AA43" s="69" t="str">
        <f t="shared" si="30"/>
        <v/>
      </c>
      <c r="AB43" s="53" t="str">
        <f t="shared" si="30"/>
        <v/>
      </c>
      <c r="AC43" s="69" t="str">
        <f t="shared" si="30"/>
        <v/>
      </c>
      <c r="AD43" s="43" t="str">
        <f t="shared" si="30"/>
        <v/>
      </c>
      <c r="AE43" s="684"/>
      <c r="AF43" s="716" t="str">
        <f>IF(SUM(AF11:AF40)&gt;0,MIN(AF11:AF40),"")</f>
        <v/>
      </c>
      <c r="AG43" s="717" t="str">
        <f>IF(SUM(AG11:AG40)&gt;0,MIN(AG11:AG40),"")</f>
        <v/>
      </c>
      <c r="AH43" s="70"/>
      <c r="AI43" s="708" t="str">
        <f>IF(SUM(AI11:AI40)&gt;0,MIN(AI11:AI40),"")</f>
        <v/>
      </c>
      <c r="AJ43" s="672" t="str">
        <f>IF(SUM(AJ11:AJ40)&gt;0,MIN(AJ11:AJ40),"")</f>
        <v/>
      </c>
      <c r="AK43" s="669" t="str">
        <f>IF(SUM(AK11:AK40)&gt;0,MIN(AK11:AK40),"")</f>
        <v/>
      </c>
      <c r="AL43" s="671" t="str">
        <f>IF(SUM(AL11:AL40)&gt;0,MIN(AL11:AL40),"")</f>
        <v/>
      </c>
      <c r="AM43" s="249" t="s">
        <v>84</v>
      </c>
      <c r="AN43" s="684" t="str">
        <f>IF(SUM(AN11:AN40)&gt;0,MIN(AN11:AN40),"")</f>
        <v/>
      </c>
      <c r="AO43" s="711" t="str">
        <f>IF(SUM(AO11:AO40)&gt;0,MIN(AO11:AO40),"")</f>
        <v/>
      </c>
      <c r="AP43" s="679" t="str">
        <f>IF(SUM(AP11:AP40)&gt;0,MIN(AP11:AP40),"")</f>
        <v/>
      </c>
      <c r="AQ43" s="704" t="str">
        <f>IF(SUM(AQ11:AQ40)&gt;0,MIN(AQ11:AQ40),"")</f>
        <v/>
      </c>
      <c r="AR43" s="705" t="str">
        <f aca="true" t="shared" si="31" ref="AR43:BC43">IF(SUM(AR11:AR40)&gt;0,MIN(AR11:AR40),"")</f>
        <v/>
      </c>
      <c r="AS43" s="706" t="str">
        <f ca="1" t="shared" si="31"/>
        <v/>
      </c>
      <c r="AT43" s="679" t="str">
        <f t="shared" si="31"/>
        <v/>
      </c>
      <c r="AU43" s="704" t="str">
        <f t="shared" si="31"/>
        <v/>
      </c>
      <c r="AV43" s="705" t="str">
        <f ca="1" t="shared" si="31"/>
        <v/>
      </c>
      <c r="AW43" s="706" t="str">
        <f ca="1" t="shared" si="31"/>
        <v/>
      </c>
      <c r="AX43" s="679" t="str">
        <f t="shared" si="31"/>
        <v/>
      </c>
      <c r="AY43" s="707" t="str">
        <f t="shared" si="31"/>
        <v/>
      </c>
      <c r="AZ43" s="708" t="str">
        <f ca="1" t="shared" si="31"/>
        <v/>
      </c>
      <c r="BA43" s="706" t="str">
        <f ca="1" t="shared" si="31"/>
        <v/>
      </c>
      <c r="BB43" s="882" t="str">
        <f t="shared" si="31"/>
        <v/>
      </c>
      <c r="BC43" s="823" t="str">
        <f t="shared" si="31"/>
        <v/>
      </c>
      <c r="BD43" s="249" t="s">
        <v>43</v>
      </c>
      <c r="BE43" s="684" t="str">
        <f>IF(SUM(BE11:BE40)&gt;0,MIN(BE11:BE40),"")</f>
        <v/>
      </c>
      <c r="BF43" s="711" t="str">
        <f>IF(SUM(BF11:BF40)&gt;0,MIN(BF11:BF40),"")</f>
        <v/>
      </c>
      <c r="BG43" s="53" t="str">
        <f>IF(SUM(BG11:BG40)&gt;0,MIN(BG11:BG40),"")</f>
        <v/>
      </c>
      <c r="BH43" s="710" t="str">
        <f aca="true" t="shared" si="32" ref="BH43:BN43">IF(SUM(BH11:BH40)&gt;0,MIN(BH11:BH40),"")</f>
        <v/>
      </c>
      <c r="BI43" s="710" t="str">
        <f t="shared" si="32"/>
        <v/>
      </c>
      <c r="BJ43" s="710" t="str">
        <f t="shared" si="32"/>
        <v/>
      </c>
      <c r="BK43" s="710" t="str">
        <f t="shared" si="32"/>
        <v/>
      </c>
      <c r="BL43" s="710" t="str">
        <f t="shared" si="32"/>
        <v/>
      </c>
      <c r="BM43" s="710" t="str">
        <f t="shared" si="32"/>
        <v/>
      </c>
      <c r="BN43" s="710" t="str">
        <f t="shared" si="32"/>
        <v/>
      </c>
      <c r="BO43" s="710" t="str">
        <f>IF(SUM(BO11:BO40)&gt;0,MIN(BO11:BO40),"")</f>
        <v/>
      </c>
      <c r="BP43" s="711" t="str">
        <f>IF(SUM(BP11:BP40)&gt;0,MIN(BP11:BP40),"")</f>
        <v/>
      </c>
      <c r="BQ43" s="69" t="str">
        <f>IF(SUM(BQ11:BQ40)&gt;0,MIN(BQ11:BQ40),"")</f>
        <v/>
      </c>
      <c r="BR43" s="43" t="str">
        <f>IF(SUM(BR11:BR40)&gt;0,MIN(BR11:BR40),"")</f>
        <v/>
      </c>
      <c r="BS43" s="774" t="s">
        <v>43</v>
      </c>
      <c r="BT43" s="63" t="str">
        <f>IF(SUM(BT11:BT40)&gt;0,MIN(BT11:BT40),"")</f>
        <v/>
      </c>
      <c r="BU43" s="66" t="str">
        <f ca="1">IF(SUM(BU11:BU40)&gt;0,MIN(BU11:BU40),"")</f>
        <v/>
      </c>
      <c r="BV43" s="678" t="str">
        <f>IF(SUM(BV11:BV40)&gt;0,MIN(BV11:BV40),"")</f>
        <v/>
      </c>
      <c r="BW43" s="66" t="str">
        <f ca="1">IF(SUM(BW11:BW40)&gt;0,MIN(BW11:BW40),"")</f>
        <v/>
      </c>
      <c r="BX43" s="833" t="str">
        <f aca="true" t="shared" si="33" ref="BX43:CG43">IF(SUM(BX11:BX40)&gt;0,MIN(BX11:BX40),"")</f>
        <v/>
      </c>
      <c r="BY43" s="837" t="str">
        <f t="shared" si="33"/>
        <v/>
      </c>
      <c r="BZ43" s="837" t="str">
        <f t="shared" si="33"/>
        <v/>
      </c>
      <c r="CA43" s="837" t="str">
        <f t="shared" si="33"/>
        <v/>
      </c>
      <c r="CB43" s="837" t="str">
        <f t="shared" si="33"/>
        <v/>
      </c>
      <c r="CC43" s="837" t="str">
        <f t="shared" si="33"/>
        <v/>
      </c>
      <c r="CD43" s="837" t="str">
        <f t="shared" si="33"/>
        <v/>
      </c>
      <c r="CE43" s="834" t="str">
        <f t="shared" si="33"/>
        <v/>
      </c>
      <c r="CF43" s="834" t="str">
        <f t="shared" si="33"/>
        <v/>
      </c>
      <c r="CG43" s="831" t="str">
        <f t="shared" si="33"/>
        <v/>
      </c>
      <c r="CH43" s="828" t="str">
        <f>IF(SUM(CH11:CH40)&gt;0,MIN(CH11:CH40),"")</f>
        <v/>
      </c>
    </row>
    <row r="44" spans="1:86" ht="14.45" customHeight="1" thickBot="1" thickTop="1">
      <c r="A44" s="590"/>
      <c r="B44" s="586"/>
      <c r="C44" s="586"/>
      <c r="D44" s="586"/>
      <c r="E44" s="587"/>
      <c r="F44" s="588"/>
      <c r="G44" s="589"/>
      <c r="H44" s="590"/>
      <c r="I44" s="586"/>
      <c r="J44" s="591"/>
      <c r="K44" s="586"/>
      <c r="L44" s="592"/>
      <c r="M44" s="586"/>
      <c r="N44" s="586"/>
      <c r="O44" s="586"/>
      <c r="P44" s="586"/>
      <c r="Q44" s="586"/>
      <c r="R44" s="586"/>
      <c r="S44" s="591"/>
      <c r="T44" s="938" t="s">
        <v>154</v>
      </c>
      <c r="U44" s="939"/>
      <c r="V44" s="940"/>
      <c r="W44" s="591"/>
      <c r="X44" s="590"/>
      <c r="Y44" s="593"/>
      <c r="Z44" s="586"/>
      <c r="AA44" s="593"/>
      <c r="AB44" s="590"/>
      <c r="AC44" s="586"/>
      <c r="AD44" s="591"/>
      <c r="AE44" s="586"/>
      <c r="AF44" s="586"/>
      <c r="AG44" s="606"/>
      <c r="AH44" s="586"/>
      <c r="AI44" s="879" t="str">
        <f ca="1">'E.coli Standalone Calculation'!L38</f>
        <v/>
      </c>
      <c r="AJ44" s="592"/>
      <c r="AK44" s="579"/>
      <c r="AL44" s="591"/>
      <c r="AM44" s="611"/>
      <c r="AN44" s="586"/>
      <c r="AO44" s="591"/>
      <c r="AP44" s="586"/>
      <c r="AQ44" s="592"/>
      <c r="AR44" s="586"/>
      <c r="AS44" s="591"/>
      <c r="AT44" s="586"/>
      <c r="AU44" s="592"/>
      <c r="AV44" s="586"/>
      <c r="AW44" s="586"/>
      <c r="AX44" s="590"/>
      <c r="AY44" s="592"/>
      <c r="AZ44" s="586"/>
      <c r="BA44" s="586"/>
      <c r="BB44" s="590"/>
      <c r="BC44" s="591"/>
      <c r="BD44" s="602"/>
      <c r="BE44" s="603"/>
      <c r="BF44" s="591"/>
      <c r="BG44" s="586"/>
      <c r="BH44" s="592"/>
      <c r="BI44" s="586"/>
      <c r="BJ44" s="586"/>
      <c r="BK44" s="586"/>
      <c r="BL44" s="586"/>
      <c r="BM44" s="586"/>
      <c r="BN44" s="586"/>
      <c r="BO44" s="586"/>
      <c r="BP44" s="591"/>
      <c r="BQ44" s="603"/>
      <c r="BR44" s="591"/>
      <c r="BS44" s="817"/>
      <c r="BT44" s="603"/>
      <c r="BU44" s="579"/>
      <c r="BV44" s="579"/>
      <c r="BW44" s="579"/>
      <c r="BX44" s="778"/>
      <c r="BY44" s="778"/>
      <c r="BZ44" s="778"/>
      <c r="CA44" s="778"/>
      <c r="CB44" s="778"/>
      <c r="CC44" s="778"/>
      <c r="CD44" s="778"/>
      <c r="CE44" s="778"/>
      <c r="CF44" s="778"/>
      <c r="CG44" s="778"/>
      <c r="CH44" s="779"/>
    </row>
    <row r="45" spans="1:86" ht="14.45" customHeight="1" thickBot="1" thickTop="1">
      <c r="A45" s="601"/>
      <c r="B45" s="594"/>
      <c r="C45" s="594"/>
      <c r="D45" s="594"/>
      <c r="E45" s="595"/>
      <c r="F45" s="596"/>
      <c r="G45" s="595"/>
      <c r="H45" s="594"/>
      <c r="I45" s="594"/>
      <c r="J45" s="597"/>
      <c r="K45" s="594"/>
      <c r="L45" s="598"/>
      <c r="M45" s="594"/>
      <c r="N45" s="594"/>
      <c r="O45" s="594"/>
      <c r="P45" s="594"/>
      <c r="Q45" s="594"/>
      <c r="R45" s="594"/>
      <c r="S45" s="597"/>
      <c r="T45" s="941" t="s">
        <v>178</v>
      </c>
      <c r="U45" s="942"/>
      <c r="V45" s="943"/>
      <c r="W45" s="597"/>
      <c r="X45" s="599"/>
      <c r="Y45" s="600"/>
      <c r="Z45" s="594"/>
      <c r="AA45" s="600"/>
      <c r="AB45" s="599"/>
      <c r="AC45" s="594"/>
      <c r="AD45" s="597"/>
      <c r="AE45" s="594"/>
      <c r="AF45" s="594"/>
      <c r="AG45" s="607"/>
      <c r="AH45" s="597"/>
      <c r="AI45" s="874" t="str">
        <f ca="1">'E.coli Standalone Calculation'!L41</f>
        <v/>
      </c>
      <c r="AJ45" s="608"/>
      <c r="AK45" s="579"/>
      <c r="AL45" s="597"/>
      <c r="AM45" s="612"/>
      <c r="AN45" s="594"/>
      <c r="AO45" s="597"/>
      <c r="AP45" s="594"/>
      <c r="AQ45" s="598"/>
      <c r="AR45" s="594"/>
      <c r="AS45" s="594"/>
      <c r="AT45" s="599"/>
      <c r="AU45" s="598"/>
      <c r="AV45" s="594"/>
      <c r="AW45" s="597"/>
      <c r="AX45" s="594"/>
      <c r="AY45" s="598"/>
      <c r="AZ45" s="594"/>
      <c r="BA45" s="594"/>
      <c r="BB45" s="599"/>
      <c r="BC45" s="597"/>
      <c r="BD45" s="605"/>
      <c r="BE45" s="579"/>
      <c r="BF45" s="604"/>
      <c r="BG45" s="594"/>
      <c r="BH45" s="598"/>
      <c r="BI45" s="594"/>
      <c r="BJ45" s="594"/>
      <c r="BK45" s="594"/>
      <c r="BL45" s="594"/>
      <c r="BM45" s="594"/>
      <c r="BN45" s="594"/>
      <c r="BO45" s="594"/>
      <c r="BP45" s="579"/>
      <c r="BQ45" s="599"/>
      <c r="BR45" s="597"/>
      <c r="BS45" s="818"/>
      <c r="BT45" s="786"/>
      <c r="BU45" s="780"/>
      <c r="BV45" s="780"/>
      <c r="BW45" s="780"/>
      <c r="BX45" s="780"/>
      <c r="BY45" s="780"/>
      <c r="BZ45" s="780"/>
      <c r="CA45" s="780"/>
      <c r="CB45" s="780"/>
      <c r="CC45" s="780"/>
      <c r="CD45" s="780"/>
      <c r="CE45" s="780"/>
      <c r="CF45" s="780"/>
      <c r="CG45" s="780"/>
      <c r="CH45" s="781"/>
    </row>
    <row r="46" spans="1:86" ht="15" customHeight="1" thickBot="1">
      <c r="A46" s="477" t="s">
        <v>44</v>
      </c>
      <c r="B46" s="255"/>
      <c r="C46" s="254"/>
      <c r="D46" s="125"/>
      <c r="E46" s="85">
        <f>COUNT(E11:E40)</f>
        <v>0</v>
      </c>
      <c r="F46" s="478">
        <f>COUNTA(F11:F40)</f>
        <v>0</v>
      </c>
      <c r="G46" s="307">
        <f>COUNTA(G11:G40)</f>
        <v>0</v>
      </c>
      <c r="H46" s="479">
        <f>COUNT(H11:H40)</f>
        <v>0</v>
      </c>
      <c r="I46" s="83">
        <f>COUNT(I11:I40)</f>
        <v>0</v>
      </c>
      <c r="J46" s="84">
        <f>COUNT(J11:J40)</f>
        <v>0</v>
      </c>
      <c r="K46" s="479">
        <f>COUNT(K11:K40)</f>
        <v>0</v>
      </c>
      <c r="L46" s="83">
        <f aca="true" t="shared" si="34" ref="L46:S46">COUNT(L11:L40)</f>
        <v>0</v>
      </c>
      <c r="M46" s="83">
        <f t="shared" si="34"/>
        <v>0</v>
      </c>
      <c r="N46" s="83">
        <f ca="1" t="shared" si="34"/>
        <v>0</v>
      </c>
      <c r="O46" s="83">
        <f t="shared" si="34"/>
        <v>0</v>
      </c>
      <c r="P46" s="83">
        <f ca="1" t="shared" si="34"/>
        <v>0</v>
      </c>
      <c r="Q46" s="83">
        <f t="shared" si="34"/>
        <v>0</v>
      </c>
      <c r="R46" s="83">
        <f t="shared" si="34"/>
        <v>0</v>
      </c>
      <c r="S46" s="84">
        <f t="shared" si="34"/>
        <v>0</v>
      </c>
      <c r="T46" s="251" t="s">
        <v>77</v>
      </c>
      <c r="U46" s="63">
        <f aca="true" t="shared" si="35" ref="U46:AD46">COUNT(U11:U40)</f>
        <v>0</v>
      </c>
      <c r="V46" s="65">
        <f t="shared" si="35"/>
        <v>0</v>
      </c>
      <c r="W46" s="66">
        <f t="shared" si="35"/>
        <v>0</v>
      </c>
      <c r="X46" s="65">
        <f t="shared" si="35"/>
        <v>0</v>
      </c>
      <c r="Y46" s="65">
        <f t="shared" si="35"/>
        <v>0</v>
      </c>
      <c r="Z46" s="65">
        <f t="shared" si="35"/>
        <v>0</v>
      </c>
      <c r="AA46" s="65">
        <f t="shared" si="35"/>
        <v>0</v>
      </c>
      <c r="AB46" s="63">
        <f t="shared" si="35"/>
        <v>0</v>
      </c>
      <c r="AC46" s="65">
        <f t="shared" si="35"/>
        <v>0</v>
      </c>
      <c r="AD46" s="66">
        <f t="shared" si="35"/>
        <v>0</v>
      </c>
      <c r="AE46" s="686"/>
      <c r="AF46" s="65">
        <f>COUNT(AF11:AF40)</f>
        <v>0</v>
      </c>
      <c r="AG46" s="65">
        <f>COUNT(AG11:AG40)</f>
        <v>0</v>
      </c>
      <c r="AH46" s="71"/>
      <c r="AI46" s="65">
        <f ca="1">COUNT(AH11:AH40)</f>
        <v>0</v>
      </c>
      <c r="AJ46" s="65">
        <f>COUNT(AJ11:AJ40)</f>
        <v>0</v>
      </c>
      <c r="AK46" s="65">
        <f>COUNT(AK11:AK40)</f>
        <v>0</v>
      </c>
      <c r="AL46" s="66">
        <f>COUNT(AL11:AL40)</f>
        <v>0</v>
      </c>
      <c r="AM46" s="275" t="s">
        <v>77</v>
      </c>
      <c r="AN46" s="63">
        <f>COUNT(AN11:AN40)</f>
        <v>0</v>
      </c>
      <c r="AO46" s="118">
        <f>COUNT(AO11:AO40)</f>
        <v>0</v>
      </c>
      <c r="AP46" s="577">
        <f>COUNT(AP11:AP40)</f>
        <v>0</v>
      </c>
      <c r="AQ46" s="72">
        <f>COUNT(AQ11:AQ40)</f>
        <v>0</v>
      </c>
      <c r="AR46" s="72">
        <f aca="true" t="shared" si="36" ref="AR46:BC46">COUNT(AR11:AR40)</f>
        <v>0</v>
      </c>
      <c r="AS46" s="118">
        <f ca="1" t="shared" si="36"/>
        <v>0</v>
      </c>
      <c r="AT46" s="63">
        <f t="shared" si="36"/>
        <v>0</v>
      </c>
      <c r="AU46" s="72">
        <f t="shared" si="36"/>
        <v>0</v>
      </c>
      <c r="AV46" s="72">
        <f ca="1" t="shared" si="36"/>
        <v>0</v>
      </c>
      <c r="AW46" s="118">
        <f ca="1" t="shared" si="36"/>
        <v>0</v>
      </c>
      <c r="AX46" s="63">
        <f t="shared" si="36"/>
        <v>0</v>
      </c>
      <c r="AY46" s="72">
        <f t="shared" si="36"/>
        <v>0</v>
      </c>
      <c r="AZ46" s="72">
        <f ca="1" t="shared" si="36"/>
        <v>0</v>
      </c>
      <c r="BA46" s="118">
        <f ca="1" t="shared" si="36"/>
        <v>0</v>
      </c>
      <c r="BB46" s="128">
        <f t="shared" si="36"/>
        <v>0</v>
      </c>
      <c r="BC46" s="129">
        <f t="shared" si="36"/>
        <v>0</v>
      </c>
      <c r="BD46" s="275" t="s">
        <v>77</v>
      </c>
      <c r="BE46" s="64">
        <f>COUNT(BE11:BE40)</f>
        <v>0</v>
      </c>
      <c r="BF46" s="66">
        <f>COUNT(BF11:BF40)</f>
        <v>0</v>
      </c>
      <c r="BG46" s="65">
        <f aca="true" t="shared" si="37" ref="BG46:BN46">COUNT(BG11:BG40)</f>
        <v>0</v>
      </c>
      <c r="BH46" s="65">
        <f t="shared" si="37"/>
        <v>0</v>
      </c>
      <c r="BI46" s="65">
        <f t="shared" si="37"/>
        <v>0</v>
      </c>
      <c r="BJ46" s="65">
        <f t="shared" si="37"/>
        <v>0</v>
      </c>
      <c r="BK46" s="65">
        <f t="shared" si="37"/>
        <v>0</v>
      </c>
      <c r="BL46" s="65">
        <f t="shared" si="37"/>
        <v>0</v>
      </c>
      <c r="BM46" s="65">
        <f t="shared" si="37"/>
        <v>0</v>
      </c>
      <c r="BN46" s="65">
        <f t="shared" si="37"/>
        <v>0</v>
      </c>
      <c r="BO46" s="65">
        <f>COUNT(BO11:BO40)</f>
        <v>0</v>
      </c>
      <c r="BP46" s="66">
        <f>COUNT(BP11:BP40)</f>
        <v>0</v>
      </c>
      <c r="BQ46" s="65">
        <f>COUNT(BQ11:BQ40)</f>
        <v>0</v>
      </c>
      <c r="BR46" s="66">
        <f>COUNT(BR11:BR40)</f>
        <v>0</v>
      </c>
      <c r="BS46" s="819" t="s">
        <v>77</v>
      </c>
      <c r="BT46" s="577">
        <f>COUNT(BT11:BT40)</f>
        <v>0</v>
      </c>
      <c r="BU46" s="72">
        <f ca="1">COUNT(BU11:BU40)</f>
        <v>0</v>
      </c>
      <c r="BV46" s="72">
        <f>COUNT(BV11:BV40)</f>
        <v>0</v>
      </c>
      <c r="BW46" s="814">
        <f ca="1">COUNT(BW11:BW40)</f>
        <v>0</v>
      </c>
      <c r="BX46" s="578">
        <f aca="true" t="shared" si="38" ref="BX46:CG46">COUNT(BX11:BX40)</f>
        <v>0</v>
      </c>
      <c r="BY46" s="811">
        <f t="shared" si="38"/>
        <v>0</v>
      </c>
      <c r="BZ46" s="836">
        <f t="shared" si="38"/>
        <v>0</v>
      </c>
      <c r="CA46" s="836">
        <f t="shared" si="38"/>
        <v>0</v>
      </c>
      <c r="CB46" s="673">
        <f t="shared" si="38"/>
        <v>0</v>
      </c>
      <c r="CC46" s="811">
        <f t="shared" si="38"/>
        <v>0</v>
      </c>
      <c r="CD46" s="673">
        <f t="shared" si="38"/>
        <v>0</v>
      </c>
      <c r="CE46" s="811">
        <f t="shared" si="38"/>
        <v>0</v>
      </c>
      <c r="CF46" s="811">
        <f t="shared" si="38"/>
        <v>0</v>
      </c>
      <c r="CG46" s="673">
        <f t="shared" si="38"/>
        <v>0</v>
      </c>
      <c r="CH46" s="835">
        <f>COUNT(CH11:CH40)</f>
        <v>0</v>
      </c>
    </row>
    <row r="47" spans="1:71" ht="11.25" customHeight="1" thickBot="1">
      <c r="A47" s="990" t="s">
        <v>128</v>
      </c>
      <c r="B47" s="991"/>
      <c r="C47" s="991"/>
      <c r="D47" s="991"/>
      <c r="E47" s="991"/>
      <c r="F47" s="991"/>
      <c r="G47" s="991"/>
      <c r="H47" s="991"/>
      <c r="I47" s="991"/>
      <c r="J47" s="991"/>
      <c r="K47" s="489" t="s">
        <v>195</v>
      </c>
      <c r="L47" s="236"/>
      <c r="M47" s="236"/>
      <c r="N47" s="236"/>
      <c r="O47" s="236"/>
      <c r="P47" s="490"/>
      <c r="Q47" s="491" t="s">
        <v>129</v>
      </c>
      <c r="R47" s="236"/>
      <c r="S47" s="264"/>
      <c r="T47" s="346" t="s">
        <v>45</v>
      </c>
      <c r="U47" s="236"/>
      <c r="V47" s="236"/>
      <c r="W47" s="236"/>
      <c r="X47" s="236"/>
      <c r="Y47" s="236"/>
      <c r="Z47" s="236"/>
      <c r="AA47" s="236"/>
      <c r="AB47" s="236"/>
      <c r="AC47" s="236"/>
      <c r="AD47" s="236"/>
      <c r="AE47" s="236"/>
      <c r="AF47" s="236"/>
      <c r="AG47" s="236"/>
      <c r="AH47" s="236"/>
      <c r="AI47" s="236"/>
      <c r="AJ47" s="236"/>
      <c r="AK47" s="236"/>
      <c r="AL47" s="264"/>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row>
    <row r="48" spans="1:71" ht="12.75">
      <c r="A48" s="992"/>
      <c r="B48" s="993"/>
      <c r="C48" s="993"/>
      <c r="D48" s="993"/>
      <c r="E48" s="993"/>
      <c r="F48" s="993"/>
      <c r="G48" s="993"/>
      <c r="H48" s="993"/>
      <c r="I48" s="993"/>
      <c r="J48" s="993"/>
      <c r="K48" s="916"/>
      <c r="L48" s="917"/>
      <c r="M48" s="917"/>
      <c r="N48" s="917"/>
      <c r="O48" s="917"/>
      <c r="P48" s="1004"/>
      <c r="Q48" s="1000"/>
      <c r="R48" s="1001"/>
      <c r="S48" s="1002"/>
      <c r="T48" s="1006"/>
      <c r="U48" s="1007"/>
      <c r="V48" s="1007"/>
      <c r="W48" s="1007"/>
      <c r="X48" s="1007"/>
      <c r="Y48" s="1007"/>
      <c r="Z48" s="1007"/>
      <c r="AA48" s="1007"/>
      <c r="AB48" s="1007"/>
      <c r="AC48" s="1007"/>
      <c r="AD48" s="1007"/>
      <c r="AE48" s="1007"/>
      <c r="AF48" s="1007"/>
      <c r="AG48" s="1007"/>
      <c r="AH48" s="1007"/>
      <c r="AI48" s="1007"/>
      <c r="AJ48" s="1007"/>
      <c r="AK48" s="1007"/>
      <c r="AL48" s="1008"/>
      <c r="AM48" s="229"/>
      <c r="AN48" s="90" t="s">
        <v>46</v>
      </c>
      <c r="AO48" s="91"/>
      <c r="AP48" s="91"/>
      <c r="AQ48" s="91"/>
      <c r="AR48" s="91"/>
      <c r="AS48" s="91"/>
      <c r="AT48" s="91"/>
      <c r="AU48" s="91"/>
      <c r="AV48" s="91"/>
      <c r="AW48" s="91"/>
      <c r="AX48" s="92"/>
      <c r="AY48" s="349" t="s">
        <v>47</v>
      </c>
      <c r="AZ48" s="236"/>
      <c r="BA48" s="264"/>
      <c r="BB48" s="229"/>
      <c r="BC48" s="229"/>
      <c r="BD48" s="229"/>
      <c r="BE48" s="929" t="s">
        <v>179</v>
      </c>
      <c r="BF48" s="930"/>
      <c r="BG48" s="930"/>
      <c r="BH48" s="930"/>
      <c r="BI48" s="930"/>
      <c r="BJ48" s="930"/>
      <c r="BK48" s="930"/>
      <c r="BL48" s="930"/>
      <c r="BM48" s="931"/>
      <c r="BN48" s="229"/>
      <c r="BO48" s="229"/>
      <c r="BP48" s="229"/>
      <c r="BQ48" s="229"/>
      <c r="BR48" s="229"/>
      <c r="BS48" s="229"/>
    </row>
    <row r="49" spans="1:71" ht="12.75">
      <c r="A49" s="992"/>
      <c r="B49" s="993"/>
      <c r="C49" s="993"/>
      <c r="D49" s="993"/>
      <c r="E49" s="993"/>
      <c r="F49" s="993"/>
      <c r="G49" s="993"/>
      <c r="H49" s="993"/>
      <c r="I49" s="993"/>
      <c r="J49" s="993"/>
      <c r="K49" s="1005"/>
      <c r="L49" s="917"/>
      <c r="M49" s="917"/>
      <c r="N49" s="917"/>
      <c r="O49" s="917"/>
      <c r="P49" s="1004"/>
      <c r="Q49" s="1003"/>
      <c r="R49" s="1001"/>
      <c r="S49" s="1002"/>
      <c r="T49" s="1006"/>
      <c r="U49" s="1007"/>
      <c r="V49" s="1007"/>
      <c r="W49" s="1007"/>
      <c r="X49" s="1007"/>
      <c r="Y49" s="1007"/>
      <c r="Z49" s="1007"/>
      <c r="AA49" s="1007"/>
      <c r="AB49" s="1007"/>
      <c r="AC49" s="1007"/>
      <c r="AD49" s="1007"/>
      <c r="AE49" s="1007"/>
      <c r="AF49" s="1007"/>
      <c r="AG49" s="1007"/>
      <c r="AH49" s="1007"/>
      <c r="AI49" s="1007"/>
      <c r="AJ49" s="1007"/>
      <c r="AK49" s="1007"/>
      <c r="AL49" s="1008"/>
      <c r="AM49" s="229"/>
      <c r="AN49" s="279" t="s">
        <v>48</v>
      </c>
      <c r="AO49" s="250"/>
      <c r="AP49" s="280"/>
      <c r="AQ49" s="285" t="s">
        <v>49</v>
      </c>
      <c r="AR49" s="286"/>
      <c r="AS49" s="285" t="s">
        <v>50</v>
      </c>
      <c r="AT49" s="286"/>
      <c r="AU49" s="287" t="s">
        <v>51</v>
      </c>
      <c r="AV49" s="288"/>
      <c r="AW49" s="287" t="s">
        <v>52</v>
      </c>
      <c r="AX49" s="289"/>
      <c r="AY49" s="348" t="s">
        <v>53</v>
      </c>
      <c r="AZ49" s="229"/>
      <c r="BA49" s="100">
        <f>IF(SUM(AN11:AN40)&gt;0,SUM(AN11:AN40),SUM(K11:K40))</f>
        <v>0</v>
      </c>
      <c r="BB49" s="229"/>
      <c r="BC49" s="229"/>
      <c r="BD49" s="229"/>
      <c r="BE49" s="932"/>
      <c r="BF49" s="933"/>
      <c r="BG49" s="933"/>
      <c r="BH49" s="933"/>
      <c r="BI49" s="933"/>
      <c r="BJ49" s="933"/>
      <c r="BK49" s="933"/>
      <c r="BL49" s="933"/>
      <c r="BM49" s="934"/>
      <c r="BN49" s="229"/>
      <c r="BO49" s="229"/>
      <c r="BP49" s="229"/>
      <c r="BQ49" s="229"/>
      <c r="BR49" s="229"/>
      <c r="BS49" s="229"/>
    </row>
    <row r="50" spans="1:71" ht="14.25" thickBot="1">
      <c r="A50" s="992"/>
      <c r="B50" s="993"/>
      <c r="C50" s="993"/>
      <c r="D50" s="993"/>
      <c r="E50" s="993"/>
      <c r="F50" s="993"/>
      <c r="G50" s="993"/>
      <c r="H50" s="993"/>
      <c r="I50" s="993"/>
      <c r="J50" s="993"/>
      <c r="K50" s="997"/>
      <c r="L50" s="998"/>
      <c r="M50" s="998"/>
      <c r="N50" s="998"/>
      <c r="O50" s="998"/>
      <c r="P50" s="999"/>
      <c r="Q50" s="492"/>
      <c r="R50" s="267"/>
      <c r="S50" s="268"/>
      <c r="T50" s="1006"/>
      <c r="U50" s="1007"/>
      <c r="V50" s="1007"/>
      <c r="W50" s="1007"/>
      <c r="X50" s="1007"/>
      <c r="Y50" s="1007"/>
      <c r="Z50" s="1007"/>
      <c r="AA50" s="1007"/>
      <c r="AB50" s="1007"/>
      <c r="AC50" s="1007"/>
      <c r="AD50" s="1007"/>
      <c r="AE50" s="1007"/>
      <c r="AF50" s="1007"/>
      <c r="AG50" s="1007"/>
      <c r="AH50" s="1007"/>
      <c r="AI50" s="1007"/>
      <c r="AJ50" s="1007"/>
      <c r="AK50" s="1007"/>
      <c r="AL50" s="1008"/>
      <c r="AM50" s="229"/>
      <c r="AN50" s="279" t="s">
        <v>54</v>
      </c>
      <c r="AO50" s="281"/>
      <c r="AP50" s="282"/>
      <c r="AQ50" s="103" t="str">
        <f>IF(U46=0," NA",(+M41-U41)/M41*100)</f>
        <v xml:space="preserve"> NA</v>
      </c>
      <c r="AR50" s="104"/>
      <c r="AS50" s="103" t="str">
        <f>IF(V46=0," NA",(+O41-V41)/O41*100)</f>
        <v xml:space="preserve"> NA</v>
      </c>
      <c r="AT50" s="104"/>
      <c r="AU50" s="105" t="s">
        <v>11</v>
      </c>
      <c r="AV50" s="106"/>
      <c r="AW50" s="105" t="s">
        <v>11</v>
      </c>
      <c r="AX50" s="106"/>
      <c r="AY50" s="247"/>
      <c r="AZ50" s="248"/>
      <c r="BA50" s="265"/>
      <c r="BB50" s="229"/>
      <c r="BC50" s="229"/>
      <c r="BD50" s="229"/>
      <c r="BE50" s="932"/>
      <c r="BF50" s="933"/>
      <c r="BG50" s="933"/>
      <c r="BH50" s="933"/>
      <c r="BI50" s="933"/>
      <c r="BJ50" s="933"/>
      <c r="BK50" s="933"/>
      <c r="BL50" s="933"/>
      <c r="BM50" s="934"/>
      <c r="BN50" s="229"/>
      <c r="BO50" s="229"/>
      <c r="BP50" s="229"/>
      <c r="BQ50" s="229"/>
      <c r="BR50" s="229"/>
      <c r="BS50" s="229"/>
    </row>
    <row r="51" spans="1:71" ht="13.5">
      <c r="A51" s="992"/>
      <c r="B51" s="993"/>
      <c r="C51" s="993"/>
      <c r="D51" s="993"/>
      <c r="E51" s="993"/>
      <c r="F51" s="993"/>
      <c r="G51" s="993"/>
      <c r="H51" s="993"/>
      <c r="I51" s="993"/>
      <c r="J51" s="993"/>
      <c r="K51" s="489" t="s">
        <v>196</v>
      </c>
      <c r="L51" s="493"/>
      <c r="M51" s="236"/>
      <c r="N51" s="236"/>
      <c r="O51" s="236"/>
      <c r="P51" s="494"/>
      <c r="Q51" s="491" t="s">
        <v>129</v>
      </c>
      <c r="R51" s="236"/>
      <c r="S51" s="264"/>
      <c r="T51" s="1006"/>
      <c r="U51" s="1007"/>
      <c r="V51" s="1007"/>
      <c r="W51" s="1007"/>
      <c r="X51" s="1007"/>
      <c r="Y51" s="1007"/>
      <c r="Z51" s="1007"/>
      <c r="AA51" s="1007"/>
      <c r="AB51" s="1007"/>
      <c r="AC51" s="1007"/>
      <c r="AD51" s="1007"/>
      <c r="AE51" s="1007"/>
      <c r="AF51" s="1007"/>
      <c r="AG51" s="1007"/>
      <c r="AH51" s="1007"/>
      <c r="AI51" s="1007"/>
      <c r="AJ51" s="1007"/>
      <c r="AK51" s="1007"/>
      <c r="AL51" s="1008"/>
      <c r="AM51" s="229"/>
      <c r="AN51" s="279" t="str">
        <f>IF(+AN52="Tertiary Treatment","Secondary Treatment"," ")</f>
        <v>Secondary Treatment</v>
      </c>
      <c r="AO51" s="281"/>
      <c r="AP51" s="282"/>
      <c r="AQ51" s="103" t="str">
        <f>IF(AB46=0," NA",IF(U46=0,(+M41-AB41)/M41*100,(+U41-AB41)/U41*100))</f>
        <v xml:space="preserve"> NA</v>
      </c>
      <c r="AR51" s="104"/>
      <c r="AS51" s="103" t="str">
        <f>IF(AC46=0," NA",IF(V46=0,(+O41-AC41)/O41*100,(+V41-AC41)/V41*100))</f>
        <v xml:space="preserve"> NA</v>
      </c>
      <c r="AT51" s="104"/>
      <c r="AU51" s="105" t="s">
        <v>55</v>
      </c>
      <c r="AV51" s="106"/>
      <c r="AW51" s="105" t="s">
        <v>55</v>
      </c>
      <c r="AX51" s="106"/>
      <c r="AY51" s="1012" t="s">
        <v>56</v>
      </c>
      <c r="AZ51" s="1013"/>
      <c r="BA51" s="1014"/>
      <c r="BB51" s="229"/>
      <c r="BC51" s="229"/>
      <c r="BD51" s="229"/>
      <c r="BE51" s="932"/>
      <c r="BF51" s="933"/>
      <c r="BG51" s="933"/>
      <c r="BH51" s="933"/>
      <c r="BI51" s="933"/>
      <c r="BJ51" s="933"/>
      <c r="BK51" s="933"/>
      <c r="BL51" s="933"/>
      <c r="BM51" s="934"/>
      <c r="BN51" s="229"/>
      <c r="BO51" s="229"/>
      <c r="BP51" s="229"/>
      <c r="BQ51" s="229"/>
      <c r="BR51" s="229"/>
      <c r="BS51" s="229"/>
    </row>
    <row r="52" spans="1:71" ht="13.5">
      <c r="A52" s="992"/>
      <c r="B52" s="993"/>
      <c r="C52" s="993"/>
      <c r="D52" s="993"/>
      <c r="E52" s="993"/>
      <c r="F52" s="993"/>
      <c r="G52" s="993"/>
      <c r="H52" s="993"/>
      <c r="I52" s="993"/>
      <c r="J52" s="993"/>
      <c r="K52" s="495" t="s">
        <v>197</v>
      </c>
      <c r="L52" s="240"/>
      <c r="M52" s="240"/>
      <c r="N52" s="240"/>
      <c r="O52" s="240"/>
      <c r="P52" s="240"/>
      <c r="Q52" s="1000"/>
      <c r="R52" s="1001"/>
      <c r="S52" s="1002"/>
      <c r="T52" s="1006"/>
      <c r="U52" s="1007"/>
      <c r="V52" s="1007"/>
      <c r="W52" s="1007"/>
      <c r="X52" s="1007"/>
      <c r="Y52" s="1007"/>
      <c r="Z52" s="1007"/>
      <c r="AA52" s="1007"/>
      <c r="AB52" s="1007"/>
      <c r="AC52" s="1007"/>
      <c r="AD52" s="1007"/>
      <c r="AE52" s="1007"/>
      <c r="AF52" s="1007"/>
      <c r="AG52" s="1007"/>
      <c r="AH52" s="1007"/>
      <c r="AI52" s="1007"/>
      <c r="AJ52" s="1007"/>
      <c r="AK52" s="1007"/>
      <c r="AL52" s="1008"/>
      <c r="AM52" s="229"/>
      <c r="AN52" s="279" t="str">
        <f>IF(AND(+U46+V46&gt;0,+AB46+AC46=0),"Secondary Treatment","Tertiary Treatment")</f>
        <v>Tertiary Treatment</v>
      </c>
      <c r="AO52" s="281"/>
      <c r="AP52" s="282"/>
      <c r="AQ52" s="103" t="str">
        <f>IF(U46+AB46=0," NA",IF(AB46&gt;0,(+AB41-AP41)/AB41*100,(+U41-AP41)/U41*100))</f>
        <v xml:space="preserve"> NA</v>
      </c>
      <c r="AR52" s="104"/>
      <c r="AS52" s="103" t="str">
        <f>IF(V46+AC46=0," NA",IF(AC46&gt;0,(+AC41-AT41)/AC41*100,(+V41-AT41)/V41*100))</f>
        <v xml:space="preserve"> NA</v>
      </c>
      <c r="AT52" s="104"/>
      <c r="AU52" s="105" t="s">
        <v>55</v>
      </c>
      <c r="AV52" s="106"/>
      <c r="AW52" s="105" t="s">
        <v>55</v>
      </c>
      <c r="AX52" s="106"/>
      <c r="AY52" s="347" t="s">
        <v>57</v>
      </c>
      <c r="AZ52" s="229"/>
      <c r="BA52" s="107" t="str">
        <f>IF(AN46+K46=0,"",IF(AN46&gt;0,+AN41/O4,K41/O4))</f>
        <v/>
      </c>
      <c r="BB52" s="229"/>
      <c r="BC52" s="229"/>
      <c r="BD52" s="229"/>
      <c r="BE52" s="932"/>
      <c r="BF52" s="933"/>
      <c r="BG52" s="933"/>
      <c r="BH52" s="933"/>
      <c r="BI52" s="933"/>
      <c r="BJ52" s="933"/>
      <c r="BK52" s="933"/>
      <c r="BL52" s="933"/>
      <c r="BM52" s="934"/>
      <c r="BN52" s="229"/>
      <c r="BO52" s="229"/>
      <c r="BP52" s="229"/>
      <c r="BQ52" s="229"/>
      <c r="BR52" s="229"/>
      <c r="BS52" s="229"/>
    </row>
    <row r="53" spans="1:71" ht="13.5" customHeight="1" thickBot="1">
      <c r="A53" s="992"/>
      <c r="B53" s="993"/>
      <c r="C53" s="993"/>
      <c r="D53" s="993"/>
      <c r="E53" s="993"/>
      <c r="F53" s="993"/>
      <c r="G53" s="993"/>
      <c r="H53" s="993"/>
      <c r="I53" s="993"/>
      <c r="J53" s="993"/>
      <c r="K53" s="916"/>
      <c r="L53" s="917"/>
      <c r="M53" s="917"/>
      <c r="N53" s="917"/>
      <c r="O53" s="917"/>
      <c r="P53" s="918"/>
      <c r="Q53" s="1003"/>
      <c r="R53" s="1001"/>
      <c r="S53" s="1002"/>
      <c r="T53" s="1006"/>
      <c r="U53" s="1007"/>
      <c r="V53" s="1007"/>
      <c r="W53" s="1007"/>
      <c r="X53" s="1007"/>
      <c r="Y53" s="1007"/>
      <c r="Z53" s="1007"/>
      <c r="AA53" s="1007"/>
      <c r="AB53" s="1007"/>
      <c r="AC53" s="1007"/>
      <c r="AD53" s="1007"/>
      <c r="AE53" s="1007"/>
      <c r="AF53" s="1007"/>
      <c r="AG53" s="1007"/>
      <c r="AH53" s="1007"/>
      <c r="AI53" s="1007"/>
      <c r="AJ53" s="1007"/>
      <c r="AK53" s="1007"/>
      <c r="AL53" s="1008"/>
      <c r="AM53" s="229"/>
      <c r="AN53" s="275" t="s">
        <v>58</v>
      </c>
      <c r="AO53" s="283"/>
      <c r="AP53" s="284"/>
      <c r="AQ53" s="111" t="str">
        <f>IF(M41=" "," NA",(+M41-AP41)/M41*100)</f>
        <v xml:space="preserve"> NA</v>
      </c>
      <c r="AR53" s="112"/>
      <c r="AS53" s="111" t="str">
        <f>IF(O41=" "," NA",(+O41-AT41)/O41*100)</f>
        <v xml:space="preserve"> NA</v>
      </c>
      <c r="AT53" s="112"/>
      <c r="AU53" s="111" t="str">
        <f>IF(R41=" "," NA",(+R41-AX41)/R41*100)</f>
        <v xml:space="preserve"> NA</v>
      </c>
      <c r="AV53" s="112"/>
      <c r="AW53" s="111" t="str">
        <f>IF(Q41=" "," NA",(+Q41-AL41)/Q41*100)</f>
        <v xml:space="preserve"> NA</v>
      </c>
      <c r="AX53" s="113"/>
      <c r="AY53" s="269"/>
      <c r="AZ53" s="262"/>
      <c r="BA53" s="271"/>
      <c r="BB53" s="229"/>
      <c r="BC53" s="229"/>
      <c r="BD53" s="229"/>
      <c r="BE53" s="935"/>
      <c r="BF53" s="936"/>
      <c r="BG53" s="936"/>
      <c r="BH53" s="936"/>
      <c r="BI53" s="936"/>
      <c r="BJ53" s="936"/>
      <c r="BK53" s="936"/>
      <c r="BL53" s="936"/>
      <c r="BM53" s="937"/>
      <c r="BN53" s="229"/>
      <c r="BO53" s="229"/>
      <c r="BP53" s="229"/>
      <c r="BQ53" s="229"/>
      <c r="BR53" s="229"/>
      <c r="BS53" s="229"/>
    </row>
    <row r="54" spans="1:71" ht="26.25" customHeight="1" thickBot="1">
      <c r="A54" s="994"/>
      <c r="B54" s="995"/>
      <c r="C54" s="995"/>
      <c r="D54" s="995"/>
      <c r="E54" s="995"/>
      <c r="F54" s="995"/>
      <c r="G54" s="995"/>
      <c r="H54" s="995"/>
      <c r="I54" s="995"/>
      <c r="J54" s="995"/>
      <c r="K54" s="919"/>
      <c r="L54" s="920"/>
      <c r="M54" s="920"/>
      <c r="N54" s="920"/>
      <c r="O54" s="920"/>
      <c r="P54" s="921"/>
      <c r="Q54" s="496"/>
      <c r="R54" s="262"/>
      <c r="S54" s="271"/>
      <c r="T54" s="1009"/>
      <c r="U54" s="1010"/>
      <c r="V54" s="1010"/>
      <c r="W54" s="1010"/>
      <c r="X54" s="1010"/>
      <c r="Y54" s="1010"/>
      <c r="Z54" s="1010"/>
      <c r="AA54" s="1010"/>
      <c r="AB54" s="1010"/>
      <c r="AC54" s="1010"/>
      <c r="AD54" s="1010"/>
      <c r="AE54" s="1010"/>
      <c r="AF54" s="1010"/>
      <c r="AG54" s="1010"/>
      <c r="AH54" s="1010"/>
      <c r="AI54" s="1010"/>
      <c r="AJ54" s="1010"/>
      <c r="AK54" s="1010"/>
      <c r="AL54" s="1011"/>
      <c r="AM54" s="229"/>
      <c r="AN54" s="231" t="str">
        <f>IF(OR(Q41=" ",AL41=" ",LEFT(Q10,4)&lt;&gt;"Phos",LEFT(AL10,4)&lt;&gt;"Phos"),"","Phosphorus limit would be")</f>
        <v/>
      </c>
      <c r="AO54" s="231"/>
      <c r="AP54" s="231"/>
      <c r="AQ54" s="231"/>
      <c r="AR54" s="231" t="str">
        <f>IF(OR(Q41=" ",+AL41=" ",LEFT(Q10,4)&lt;&gt;"Phos",LEFT(AL10,4)&lt;&gt;"Phos"),"",IF(+Q41&gt;=5,1,IF(+Q41&gt;=4,80,IF(+Q41&gt;=3,75,IF(Q41&gt;=2,70,IF(Q41&gt;=1,65,60))))))</f>
        <v/>
      </c>
      <c r="AS54" s="231" t="str">
        <f>IF(OR(Q41=" ",+AL41=" ",LEFT(Q10,4)&lt;&gt;"Phos",LEFT(AL10,4)&lt;&gt;"Phos"),"",IF(+Q41&gt;=5,"mg/l.","% removal."))</f>
        <v/>
      </c>
      <c r="AT54" s="231"/>
      <c r="AU54" s="231" t="str">
        <f>IF(OR(Q41=" ",+AL41=" ",LEFT(Q10,4)&lt;&gt;"Phos",LEFT(AL10,4)&lt;&gt;"Phos"),"",IF(OR(AND(+Q41&gt;=5,AL41&gt;1),AND(+Q41&gt;=4,+Q41&lt;5,AW53&lt;80),AND(+Q41&gt;=3,+Q41&lt;4,AW53&lt;75),AND(+Q41&gt;=2,+Q41&lt;3,AW53&lt;70),AND(+Q41&gt;=1,+Q41&lt;2,AW53&lt;65),AND(+Q41&lt;1,AW53&lt;60)),"(compliance not achieved)","(compliance achieved)"))</f>
        <v/>
      </c>
      <c r="AV54" s="231"/>
      <c r="AW54" s="231"/>
      <c r="AX54" s="231"/>
      <c r="AY54" s="231"/>
      <c r="AZ54" s="231"/>
      <c r="BA54" s="231"/>
      <c r="BB54" s="229"/>
      <c r="BC54" s="229"/>
      <c r="BD54" s="229"/>
      <c r="BE54" s="229"/>
      <c r="BF54" s="229"/>
      <c r="BG54" s="229"/>
      <c r="BH54" s="229"/>
      <c r="BI54" s="229"/>
      <c r="BJ54" s="229"/>
      <c r="BK54" s="229"/>
      <c r="BL54" s="229"/>
      <c r="BM54" s="229"/>
      <c r="BN54" s="229"/>
      <c r="BO54" s="229"/>
      <c r="BP54" s="229"/>
      <c r="BQ54" s="229"/>
      <c r="BR54" s="229"/>
      <c r="BS54" s="229"/>
    </row>
    <row r="55" spans="1:85" ht="12.75">
      <c r="A55" s="996" t="s">
        <v>207</v>
      </c>
      <c r="B55" s="996"/>
      <c r="C55" s="996"/>
      <c r="D55" s="996"/>
      <c r="E55" s="996"/>
      <c r="F55" s="996"/>
      <c r="G55" s="996"/>
      <c r="H55" s="996"/>
      <c r="I55" s="996"/>
      <c r="J55" s="996"/>
      <c r="K55" s="996"/>
      <c r="L55" s="996"/>
      <c r="M55" s="996"/>
      <c r="N55" s="996"/>
      <c r="O55" s="996"/>
      <c r="P55" s="996"/>
      <c r="Q55" s="996"/>
      <c r="R55" s="996"/>
      <c r="S55" s="996"/>
      <c r="T55" s="996" t="s">
        <v>208</v>
      </c>
      <c r="U55" s="996"/>
      <c r="V55" s="996"/>
      <c r="W55" s="996"/>
      <c r="X55" s="996"/>
      <c r="Y55" s="996"/>
      <c r="Z55" s="996"/>
      <c r="AA55" s="996"/>
      <c r="AB55" s="996"/>
      <c r="AC55" s="996"/>
      <c r="AD55" s="996"/>
      <c r="AE55" s="996"/>
      <c r="AF55" s="996"/>
      <c r="AG55" s="996"/>
      <c r="AH55" s="996"/>
      <c r="AI55" s="996"/>
      <c r="AJ55" s="996"/>
      <c r="AK55" s="996"/>
      <c r="AL55" s="996"/>
      <c r="AM55" s="913" t="s">
        <v>209</v>
      </c>
      <c r="AN55" s="913"/>
      <c r="AO55" s="913"/>
      <c r="AP55" s="913"/>
      <c r="AQ55" s="913"/>
      <c r="AR55" s="913"/>
      <c r="AS55" s="913"/>
      <c r="AT55" s="913"/>
      <c r="AU55" s="913"/>
      <c r="AV55" s="913"/>
      <c r="AW55" s="913"/>
      <c r="AX55" s="913"/>
      <c r="AY55" s="913"/>
      <c r="AZ55" s="913"/>
      <c r="BA55" s="913"/>
      <c r="BB55" s="913"/>
      <c r="BC55" s="913"/>
      <c r="BD55" s="913" t="s">
        <v>205</v>
      </c>
      <c r="BE55" s="913"/>
      <c r="BF55" s="913"/>
      <c r="BG55" s="913"/>
      <c r="BH55" s="913"/>
      <c r="BI55" s="913"/>
      <c r="BJ55" s="913"/>
      <c r="BK55" s="913"/>
      <c r="BL55" s="913"/>
      <c r="BM55" s="913"/>
      <c r="BN55" s="913"/>
      <c r="BO55" s="913"/>
      <c r="BP55" s="913"/>
      <c r="BQ55" s="913"/>
      <c r="BR55" s="913"/>
      <c r="BS55" s="913" t="s">
        <v>206</v>
      </c>
      <c r="BT55" s="913"/>
      <c r="BU55" s="913"/>
      <c r="BV55" s="913"/>
      <c r="BW55" s="913"/>
      <c r="BX55" s="913"/>
      <c r="BY55" s="913"/>
      <c r="BZ55" s="913"/>
      <c r="CA55" s="913"/>
      <c r="CB55" s="913"/>
      <c r="CC55" s="913"/>
      <c r="CD55" s="913"/>
      <c r="CE55" s="913"/>
      <c r="CF55" s="913"/>
      <c r="CG55" s="913"/>
    </row>
  </sheetData>
  <sheetProtection algorithmName="SHA-512" hashValue="boFQ4A6zqyHIvJKQ1yCoVRL8wLd+GhOVu1OO+VYmmGlx6ydeB+vYtqSl+jNwaVUlZKyT8wU1CWmsD5FpxyHJMA==" saltValue="6DoQlNx43ZqBt0/eJG8pLg==" spinCount="100000" sheet="1" selectLockedCells="1"/>
  <mergeCells count="60">
    <mergeCell ref="CH8:CH10"/>
    <mergeCell ref="BT9:BU9"/>
    <mergeCell ref="CB8:CB10"/>
    <mergeCell ref="CC8:CC10"/>
    <mergeCell ref="CD8:CD10"/>
    <mergeCell ref="CE8:CE10"/>
    <mergeCell ref="CF8:CF10"/>
    <mergeCell ref="CG8:CG10"/>
    <mergeCell ref="BT8:BW8"/>
    <mergeCell ref="BV9:BW9"/>
    <mergeCell ref="BX8:BX10"/>
    <mergeCell ref="BY8:BY10"/>
    <mergeCell ref="BZ8:BZ10"/>
    <mergeCell ref="CA8:CA10"/>
    <mergeCell ref="C8:C10"/>
    <mergeCell ref="F8:F10"/>
    <mergeCell ref="G8:G10"/>
    <mergeCell ref="BR9:BR10"/>
    <mergeCell ref="BP9:BP10"/>
    <mergeCell ref="BK9:BK10"/>
    <mergeCell ref="BO9:BO10"/>
    <mergeCell ref="BJ9:BJ10"/>
    <mergeCell ref="D8:D10"/>
    <mergeCell ref="AY51:BA51"/>
    <mergeCell ref="BD55:BR55"/>
    <mergeCell ref="A55:S55"/>
    <mergeCell ref="A47:J54"/>
    <mergeCell ref="T55:AL55"/>
    <mergeCell ref="AM55:BC55"/>
    <mergeCell ref="K48:P49"/>
    <mergeCell ref="T45:V45"/>
    <mergeCell ref="Q48:S49"/>
    <mergeCell ref="T48:AL54"/>
    <mergeCell ref="K2:O2"/>
    <mergeCell ref="P2:R2"/>
    <mergeCell ref="AD6:AK7"/>
    <mergeCell ref="T44:V44"/>
    <mergeCell ref="Q52:S53"/>
    <mergeCell ref="BK6:BP7"/>
    <mergeCell ref="R6:S6"/>
    <mergeCell ref="Q4:S4"/>
    <mergeCell ref="AM6:AO6"/>
    <mergeCell ref="AU6:AZ7"/>
    <mergeCell ref="P6:Q6"/>
    <mergeCell ref="BS55:CG55"/>
    <mergeCell ref="K7:N7"/>
    <mergeCell ref="P7:Q7"/>
    <mergeCell ref="R7:S7"/>
    <mergeCell ref="K5:L5"/>
    <mergeCell ref="BL9:BL10"/>
    <mergeCell ref="BQ9:BQ10"/>
    <mergeCell ref="BM9:BM10"/>
    <mergeCell ref="AB8:AD8"/>
    <mergeCell ref="M5:Q5"/>
    <mergeCell ref="BE48:BM53"/>
    <mergeCell ref="AB9:AD9"/>
    <mergeCell ref="K50:P50"/>
    <mergeCell ref="BN9:BN10"/>
    <mergeCell ref="K53:P54"/>
    <mergeCell ref="AN8:BA8"/>
  </mergeCells>
  <dataValidations count="1">
    <dataValidation type="list" allowBlank="1" showInputMessage="1" showErrorMessage="1" errorTitle="Error Code 570" error="This is an invalid input. press CANCEL and see instructions._x000a__x000a_RETRY and HELP, will not assist in this error" sqref="AE11:AE40">
      <formula1>$AG$4:$AG$5</formula1>
    </dataValidation>
  </dataValidations>
  <printOptions horizontalCentered="1" verticalCentered="1"/>
  <pageMargins left="0.25" right="0.25" top="0.2" bottom="0.2" header="0.5" footer="0.5"/>
  <pageSetup fitToWidth="4" horizontalDpi="600" verticalDpi="600" orientation="portrait" scale="84" r:id="rId4"/>
  <colBreaks count="4" manualBreakCount="4">
    <brk id="19" max="16383" man="1"/>
    <brk id="38" max="16383" man="1"/>
    <brk id="55" max="16383" man="1"/>
    <brk id="70" max="16383" man="1"/>
  </colBreaks>
  <drawing r:id="rId3"/>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H59"/>
  <sheetViews>
    <sheetView showGridLines="0" zoomScale="90" zoomScaleNormal="90" workbookViewId="0" topLeftCell="A1">
      <selection activeCell="M5" sqref="M5:Q5"/>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0" width="6.00390625" style="0" customWidth="1"/>
    <col min="31" max="31" width="3.7109375" style="0" customWidth="1"/>
    <col min="34" max="34" width="6.7109375" style="0" hidden="1" customWidth="1"/>
    <col min="39" max="39" width="4.7109375" style="0" customWidth="1"/>
    <col min="40" max="41" width="7.7109375" style="0" customWidth="1"/>
    <col min="55" max="55" width="5.7109375" style="0" customWidth="1"/>
    <col min="71" max="71" width="4.8515625" style="0" customWidth="1"/>
  </cols>
  <sheetData>
    <row r="1" spans="1:71" ht="15.75">
      <c r="A1" s="229"/>
      <c r="B1" s="229"/>
      <c r="C1" s="229"/>
      <c r="D1" s="229"/>
      <c r="E1" s="229"/>
      <c r="F1" s="230"/>
      <c r="G1" s="230"/>
      <c r="H1" s="230"/>
      <c r="I1" s="230"/>
      <c r="J1" s="230"/>
      <c r="K1" s="308" t="s">
        <v>0</v>
      </c>
      <c r="L1" s="309"/>
      <c r="M1" s="310"/>
      <c r="N1" s="309"/>
      <c r="O1" s="311"/>
      <c r="P1" s="312" t="s">
        <v>1</v>
      </c>
      <c r="Q1" s="235"/>
      <c r="R1" s="235"/>
      <c r="S1" s="237"/>
      <c r="T1" s="497" t="s">
        <v>131</v>
      </c>
      <c r="U1" s="263"/>
      <c r="V1" s="263"/>
      <c r="W1" s="229"/>
      <c r="X1" s="263"/>
      <c r="Y1" s="263"/>
      <c r="Z1" s="263"/>
      <c r="AA1" s="229"/>
      <c r="AB1" s="229"/>
      <c r="AC1" s="229"/>
      <c r="AD1" s="229"/>
      <c r="AE1" s="229"/>
      <c r="AF1" s="229"/>
      <c r="AG1" s="229"/>
      <c r="AH1" s="229"/>
      <c r="AI1" s="229"/>
      <c r="AJ1" s="229"/>
      <c r="AK1" s="229"/>
      <c r="AL1" s="229"/>
      <c r="AM1" s="497" t="s">
        <v>131</v>
      </c>
      <c r="AN1" s="229"/>
      <c r="AO1" s="229"/>
      <c r="AP1" s="229"/>
      <c r="AQ1" s="229"/>
      <c r="AR1" s="229"/>
      <c r="AS1" s="229"/>
      <c r="AT1" s="229"/>
      <c r="AU1" s="229"/>
      <c r="AV1" s="229"/>
      <c r="AW1" s="229"/>
      <c r="AX1" s="229"/>
      <c r="AY1" s="229"/>
      <c r="AZ1" s="229"/>
      <c r="BA1" s="229"/>
      <c r="BB1" s="229"/>
      <c r="BC1" s="229"/>
      <c r="BD1" s="497" t="s">
        <v>131</v>
      </c>
      <c r="BE1" s="229"/>
      <c r="BF1" s="229"/>
      <c r="BG1" s="229"/>
      <c r="BH1" s="229"/>
      <c r="BI1" s="229"/>
      <c r="BJ1" s="229"/>
      <c r="BK1" s="229"/>
      <c r="BL1" s="229"/>
      <c r="BM1" s="229"/>
      <c r="BN1" s="229"/>
      <c r="BO1" s="229"/>
      <c r="BP1" s="229"/>
      <c r="BQ1" s="229"/>
      <c r="BR1" s="229"/>
      <c r="BS1" s="229"/>
    </row>
    <row r="2" spans="1:71" ht="15.75">
      <c r="A2" s="229"/>
      <c r="B2" s="229"/>
      <c r="C2" s="229"/>
      <c r="D2" s="497" t="s">
        <v>131</v>
      </c>
      <c r="E2" s="230"/>
      <c r="F2" s="230"/>
      <c r="G2" s="230"/>
      <c r="H2" s="230"/>
      <c r="I2" s="230"/>
      <c r="J2" s="230"/>
      <c r="K2" s="1059" t="str">
        <f>Nov!K2</f>
        <v>Exampleville</v>
      </c>
      <c r="L2" s="1060">
        <f>Nov!L2</f>
        <v>0</v>
      </c>
      <c r="M2" s="1060">
        <f>Nov!M2</f>
        <v>0</v>
      </c>
      <c r="N2" s="1060">
        <f>Nov!N2</f>
        <v>0</v>
      </c>
      <c r="O2" s="1061">
        <f>Nov!O2</f>
        <v>0</v>
      </c>
      <c r="P2" s="1062" t="str">
        <f>Nov!P2</f>
        <v>IN0000000</v>
      </c>
      <c r="Q2" s="1060">
        <f>Nov!Q2</f>
        <v>0</v>
      </c>
      <c r="R2" s="1060">
        <f>Nov!R2</f>
        <v>0</v>
      </c>
      <c r="S2" s="239"/>
      <c r="T2" s="497" t="s">
        <v>132</v>
      </c>
      <c r="U2" s="240"/>
      <c r="V2" s="240"/>
      <c r="W2" s="229"/>
      <c r="X2" s="229"/>
      <c r="Y2" s="240"/>
      <c r="Z2" s="240"/>
      <c r="AA2" s="229"/>
      <c r="AB2" s="229"/>
      <c r="AC2" s="229"/>
      <c r="AD2" s="475"/>
      <c r="AE2" s="475"/>
      <c r="AF2" s="476"/>
      <c r="AG2" s="476"/>
      <c r="AH2" s="476"/>
      <c r="AI2" s="476"/>
      <c r="AJ2" s="476"/>
      <c r="AK2" s="229"/>
      <c r="AL2" s="229"/>
      <c r="AM2" s="497" t="s">
        <v>132</v>
      </c>
      <c r="AN2" s="229"/>
      <c r="AO2" s="229"/>
      <c r="AP2" s="229"/>
      <c r="AQ2" s="229"/>
      <c r="AR2" s="229"/>
      <c r="AS2" s="229"/>
      <c r="AT2" s="229"/>
      <c r="AU2" s="229"/>
      <c r="AV2" s="240"/>
      <c r="AW2" s="229"/>
      <c r="AX2" s="229"/>
      <c r="AY2" s="240"/>
      <c r="AZ2" s="240"/>
      <c r="BA2" s="240"/>
      <c r="BB2" s="240"/>
      <c r="BC2" s="240"/>
      <c r="BD2" s="497" t="s">
        <v>132</v>
      </c>
      <c r="BE2" s="229"/>
      <c r="BF2" s="229"/>
      <c r="BG2" s="229"/>
      <c r="BH2" s="229"/>
      <c r="BI2" s="229"/>
      <c r="BJ2" s="229"/>
      <c r="BK2" s="229"/>
      <c r="BL2" s="240"/>
      <c r="BM2" s="240"/>
      <c r="BN2" s="240"/>
      <c r="BO2" s="229"/>
      <c r="BP2" s="229"/>
      <c r="BQ2" s="240"/>
      <c r="BR2" s="229"/>
      <c r="BS2" s="229"/>
    </row>
    <row r="3" spans="1:77" ht="15.75">
      <c r="A3" s="229"/>
      <c r="B3" s="229"/>
      <c r="C3" s="229"/>
      <c r="D3" s="497" t="s">
        <v>132</v>
      </c>
      <c r="E3" s="230"/>
      <c r="F3" s="230"/>
      <c r="G3" s="230"/>
      <c r="H3" s="230"/>
      <c r="I3" s="230"/>
      <c r="J3" s="230"/>
      <c r="K3" s="313" t="s">
        <v>109</v>
      </c>
      <c r="L3" s="314"/>
      <c r="M3" s="315" t="s">
        <v>4</v>
      </c>
      <c r="N3" s="316"/>
      <c r="O3" s="317" t="s">
        <v>110</v>
      </c>
      <c r="P3" s="318"/>
      <c r="Q3" s="319" t="s">
        <v>111</v>
      </c>
      <c r="R3" s="240"/>
      <c r="S3" s="238"/>
      <c r="T3" s="497" t="s">
        <v>133</v>
      </c>
      <c r="U3" s="240"/>
      <c r="V3" s="240"/>
      <c r="W3" s="229"/>
      <c r="X3" s="229"/>
      <c r="Y3" s="240"/>
      <c r="Z3" s="240"/>
      <c r="AA3" s="229"/>
      <c r="AB3" s="229"/>
      <c r="AC3" s="229"/>
      <c r="AD3" s="266"/>
      <c r="AE3" s="266"/>
      <c r="AF3" s="229"/>
      <c r="AG3" s="229"/>
      <c r="AH3" s="229"/>
      <c r="AI3" s="229"/>
      <c r="AJ3" s="229"/>
      <c r="AK3" s="229"/>
      <c r="AL3" s="267"/>
      <c r="AM3" s="497" t="s">
        <v>133</v>
      </c>
      <c r="AN3" s="229"/>
      <c r="AO3" s="229"/>
      <c r="AP3" s="229"/>
      <c r="AQ3" s="229"/>
      <c r="AR3" s="229"/>
      <c r="AS3" s="229"/>
      <c r="AT3" s="229"/>
      <c r="AU3" s="266"/>
      <c r="AV3" s="229"/>
      <c r="AW3" s="229"/>
      <c r="AX3" s="229"/>
      <c r="AY3" s="229"/>
      <c r="AZ3" s="229"/>
      <c r="BA3" s="229"/>
      <c r="BB3" s="267"/>
      <c r="BC3" s="267"/>
      <c r="BD3" s="497" t="s">
        <v>133</v>
      </c>
      <c r="BE3" s="229"/>
      <c r="BF3" s="229"/>
      <c r="BG3" s="229"/>
      <c r="BH3" s="229"/>
      <c r="BI3" s="229"/>
      <c r="BJ3" s="229"/>
      <c r="BK3" s="266"/>
      <c r="BL3" s="229"/>
      <c r="BM3" s="229"/>
      <c r="BN3" s="229"/>
      <c r="BO3" s="229"/>
      <c r="BP3" s="229"/>
      <c r="BQ3" s="240"/>
      <c r="BR3" s="229"/>
      <c r="BS3" s="497" t="s">
        <v>133</v>
      </c>
      <c r="BT3" s="229"/>
      <c r="BU3" s="229"/>
      <c r="BV3" s="229"/>
      <c r="BW3" s="229"/>
      <c r="BX3" s="229"/>
      <c r="BY3" s="229"/>
    </row>
    <row r="4" spans="1:77" ht="16.5" thickBot="1">
      <c r="A4" s="229"/>
      <c r="B4" s="229"/>
      <c r="C4" s="229"/>
      <c r="D4" s="497" t="s">
        <v>133</v>
      </c>
      <c r="E4" s="230"/>
      <c r="F4" s="230"/>
      <c r="G4" s="230"/>
      <c r="H4" s="230"/>
      <c r="I4" s="230"/>
      <c r="J4" s="230"/>
      <c r="K4" s="325" t="s">
        <v>70</v>
      </c>
      <c r="L4" s="326"/>
      <c r="M4" s="327">
        <f>Nov!M4</f>
        <v>2023</v>
      </c>
      <c r="N4" s="328"/>
      <c r="O4" s="744">
        <f>Nov!O4</f>
        <v>0.002</v>
      </c>
      <c r="P4" s="329" t="s">
        <v>107</v>
      </c>
      <c r="Q4" s="1066" t="str">
        <f>Nov!Q4</f>
        <v>555/555-1234</v>
      </c>
      <c r="R4" s="1067">
        <f>Nov!R4</f>
        <v>0</v>
      </c>
      <c r="S4" s="1068">
        <f>Nov!S4</f>
        <v>0</v>
      </c>
      <c r="T4" s="474" t="str">
        <f>+Jan!T4</f>
        <v>State Form 53340 (R6 / 2-23)</v>
      </c>
      <c r="U4" s="240"/>
      <c r="V4" s="240"/>
      <c r="W4" s="229"/>
      <c r="X4" s="229"/>
      <c r="Y4" s="229"/>
      <c r="Z4" s="229"/>
      <c r="AA4" s="229"/>
      <c r="AB4" s="229"/>
      <c r="AC4" s="229"/>
      <c r="AD4" s="229"/>
      <c r="AE4" s="229"/>
      <c r="AF4" s="229"/>
      <c r="AG4" s="231" t="s">
        <v>198</v>
      </c>
      <c r="AH4" s="229"/>
      <c r="AI4" s="229"/>
      <c r="AJ4" s="240"/>
      <c r="AK4" s="240"/>
      <c r="AL4" s="229"/>
      <c r="AM4" s="474" t="str">
        <f>+Jan!AM4</f>
        <v>State Form 53340 (R6 / 2-23)</v>
      </c>
      <c r="AN4" s="229"/>
      <c r="AO4" s="229"/>
      <c r="AP4" s="229"/>
      <c r="AQ4" s="229"/>
      <c r="AR4" s="229"/>
      <c r="AS4" s="229"/>
      <c r="AT4" s="229"/>
      <c r="AU4" s="229"/>
      <c r="AV4" s="229"/>
      <c r="AW4" s="240"/>
      <c r="AX4" s="240"/>
      <c r="AY4" s="229"/>
      <c r="AZ4" s="229"/>
      <c r="BA4" s="229"/>
      <c r="BB4" s="229"/>
      <c r="BC4" s="229"/>
      <c r="BD4" s="474" t="str">
        <f>+Jan!BD4</f>
        <v>State Form 53340 (R6 / 2-23)</v>
      </c>
      <c r="BE4" s="229"/>
      <c r="BF4" s="229"/>
      <c r="BG4" s="229"/>
      <c r="BH4" s="229"/>
      <c r="BI4" s="229"/>
      <c r="BJ4" s="229"/>
      <c r="BK4" s="229"/>
      <c r="BL4" s="229"/>
      <c r="BM4" s="229"/>
      <c r="BN4" s="229"/>
      <c r="BO4" s="240"/>
      <c r="BP4" s="240"/>
      <c r="BQ4" s="240"/>
      <c r="BR4" s="229"/>
      <c r="BS4" s="474" t="str">
        <f>+Jan!BS4</f>
        <v>State Form 53340 (R6 / 2-23)</v>
      </c>
      <c r="BT4" s="229"/>
      <c r="BU4" s="229"/>
      <c r="BV4" s="229"/>
      <c r="BW4" s="229"/>
      <c r="BX4" s="229"/>
      <c r="BY4" s="229"/>
    </row>
    <row r="5" spans="1:77" ht="16.5" thickBot="1">
      <c r="A5" s="229"/>
      <c r="B5" s="229"/>
      <c r="C5" s="229"/>
      <c r="D5" s="506" t="str">
        <f>Jan!D5</f>
        <v>State Form 53340 (R6 / 2-23)</v>
      </c>
      <c r="E5" s="229"/>
      <c r="F5" s="230"/>
      <c r="G5" s="230"/>
      <c r="H5" s="230"/>
      <c r="I5" s="230"/>
      <c r="J5" s="231" t="str">
        <f>CONCATENATE("12/1/",M4)</f>
        <v>12/1/2023</v>
      </c>
      <c r="K5" s="983" t="s">
        <v>130</v>
      </c>
      <c r="L5" s="984"/>
      <c r="M5" s="1095" t="str">
        <f>+Nov!M5</f>
        <v>wwtp@city.org</v>
      </c>
      <c r="N5" s="1095"/>
      <c r="O5" s="1095"/>
      <c r="P5" s="1095"/>
      <c r="Q5" s="1096"/>
      <c r="R5" s="743" t="str">
        <f>+Feb!R5</f>
        <v>001</v>
      </c>
      <c r="S5" s="745" t="str">
        <f>+Feb!S5</f>
        <v>A</v>
      </c>
      <c r="T5" s="498" t="s">
        <v>0</v>
      </c>
      <c r="U5" s="235"/>
      <c r="V5" s="505"/>
      <c r="W5" s="500" t="s">
        <v>1</v>
      </c>
      <c r="X5" s="499"/>
      <c r="Y5" s="500" t="s">
        <v>3</v>
      </c>
      <c r="Z5" s="505"/>
      <c r="AA5" s="500" t="s">
        <v>4</v>
      </c>
      <c r="AB5" s="264"/>
      <c r="AC5" s="229"/>
      <c r="AD5" s="229"/>
      <c r="AE5" s="229"/>
      <c r="AF5" s="229"/>
      <c r="AG5" s="231"/>
      <c r="AH5" s="229"/>
      <c r="AI5" s="229"/>
      <c r="AJ5" s="229"/>
      <c r="AK5" s="229"/>
      <c r="AL5" s="229"/>
      <c r="AM5" s="502" t="s">
        <v>0</v>
      </c>
      <c r="AN5" s="503"/>
      <c r="AO5" s="504"/>
      <c r="AP5" s="500" t="s">
        <v>1</v>
      </c>
      <c r="AQ5" s="235"/>
      <c r="AR5" s="500" t="s">
        <v>3</v>
      </c>
      <c r="AS5" s="235"/>
      <c r="AT5" s="501" t="s">
        <v>4</v>
      </c>
      <c r="AU5" s="229"/>
      <c r="AV5" s="229"/>
      <c r="AW5" s="229"/>
      <c r="AX5" s="229"/>
      <c r="AY5" s="229"/>
      <c r="AZ5" s="229"/>
      <c r="BA5" s="229"/>
      <c r="BB5" s="229"/>
      <c r="BC5" s="229"/>
      <c r="BD5" s="498" t="s">
        <v>0</v>
      </c>
      <c r="BE5" s="236"/>
      <c r="BF5" s="500" t="s">
        <v>1</v>
      </c>
      <c r="BG5" s="235"/>
      <c r="BH5" s="500" t="s">
        <v>3</v>
      </c>
      <c r="BI5" s="235"/>
      <c r="BJ5" s="501" t="s">
        <v>4</v>
      </c>
      <c r="BK5" s="229"/>
      <c r="BL5" s="229"/>
      <c r="BM5" s="229"/>
      <c r="BN5" s="229"/>
      <c r="BO5" s="229"/>
      <c r="BP5" s="229"/>
      <c r="BQ5" s="240"/>
      <c r="BR5" s="229"/>
      <c r="BS5" s="498" t="s">
        <v>0</v>
      </c>
      <c r="BT5" s="499"/>
      <c r="BU5" s="500" t="s">
        <v>1</v>
      </c>
      <c r="BV5" s="235"/>
      <c r="BW5" s="500" t="s">
        <v>3</v>
      </c>
      <c r="BX5" s="235"/>
      <c r="BY5" s="501" t="s">
        <v>4</v>
      </c>
    </row>
    <row r="6" spans="1:77" ht="12.75" customHeight="1">
      <c r="A6" s="232"/>
      <c r="B6" s="229"/>
      <c r="C6" s="229"/>
      <c r="D6" s="229"/>
      <c r="E6" s="229"/>
      <c r="F6" s="233"/>
      <c r="G6" s="233"/>
      <c r="H6" s="233"/>
      <c r="I6" s="233"/>
      <c r="J6" s="233"/>
      <c r="K6" s="308" t="s">
        <v>112</v>
      </c>
      <c r="L6" s="309"/>
      <c r="M6" s="310"/>
      <c r="N6" s="309"/>
      <c r="O6" s="322" t="s">
        <v>113</v>
      </c>
      <c r="P6" s="947" t="s">
        <v>6</v>
      </c>
      <c r="Q6" s="947"/>
      <c r="R6" s="947" t="s">
        <v>114</v>
      </c>
      <c r="S6" s="1117"/>
      <c r="T6" s="488" t="str">
        <f>+K2</f>
        <v>Exampleville</v>
      </c>
      <c r="U6" s="256"/>
      <c r="V6" s="257"/>
      <c r="W6" s="258" t="str">
        <f>+P2</f>
        <v>IN0000000</v>
      </c>
      <c r="X6" s="259"/>
      <c r="Y6" s="260" t="str">
        <f>+K4</f>
        <v>December</v>
      </c>
      <c r="Z6" s="257"/>
      <c r="AA6" s="261">
        <f>+M4</f>
        <v>2023</v>
      </c>
      <c r="AB6" s="265"/>
      <c r="AC6" s="229"/>
      <c r="AD6" s="924"/>
      <c r="AE6" s="924"/>
      <c r="AF6" s="924"/>
      <c r="AG6" s="924"/>
      <c r="AH6" s="924"/>
      <c r="AI6" s="924"/>
      <c r="AJ6" s="924"/>
      <c r="AK6" s="924"/>
      <c r="AL6" s="267"/>
      <c r="AM6" s="949" t="str">
        <f>+K2</f>
        <v>Exampleville</v>
      </c>
      <c r="AN6" s="950"/>
      <c r="AO6" s="951"/>
      <c r="AP6" s="261" t="str">
        <f>+P2</f>
        <v>IN0000000</v>
      </c>
      <c r="AQ6" s="256"/>
      <c r="AR6" s="261" t="str">
        <f>+K4</f>
        <v>December</v>
      </c>
      <c r="AS6" s="256"/>
      <c r="AT6" s="484">
        <f>+M4</f>
        <v>2023</v>
      </c>
      <c r="AU6" s="924"/>
      <c r="AV6" s="905"/>
      <c r="AW6" s="905"/>
      <c r="AX6" s="905"/>
      <c r="AY6" s="905"/>
      <c r="AZ6" s="905"/>
      <c r="BA6" s="229"/>
      <c r="BB6" s="267"/>
      <c r="BC6" s="267"/>
      <c r="BD6" s="483" t="str">
        <f>+K2</f>
        <v>Exampleville</v>
      </c>
      <c r="BE6" s="248"/>
      <c r="BF6" s="261" t="str">
        <f>+P2</f>
        <v>IN0000000</v>
      </c>
      <c r="BG6" s="256"/>
      <c r="BH6" s="261" t="str">
        <f>+K4</f>
        <v>December</v>
      </c>
      <c r="BI6" s="256"/>
      <c r="BJ6" s="484">
        <f>+M4</f>
        <v>2023</v>
      </c>
      <c r="BK6" s="924"/>
      <c r="BL6" s="925"/>
      <c r="BM6" s="925"/>
      <c r="BN6" s="925"/>
      <c r="BO6" s="925"/>
      <c r="BP6" s="926"/>
      <c r="BQ6" s="240"/>
      <c r="BR6" s="229"/>
      <c r="BS6" s="483" t="str">
        <f>BD6</f>
        <v>Exampleville</v>
      </c>
      <c r="BT6" s="259"/>
      <c r="BU6" s="261" t="str">
        <f>BF6</f>
        <v>IN0000000</v>
      </c>
      <c r="BV6" s="256"/>
      <c r="BW6" s="261" t="str">
        <f>BH6</f>
        <v>December</v>
      </c>
      <c r="BX6" s="256"/>
      <c r="BY6" s="484">
        <f>BJ6</f>
        <v>2023</v>
      </c>
    </row>
    <row r="7" spans="1:77" ht="13.5" thickBot="1">
      <c r="A7" s="234"/>
      <c r="B7" s="229"/>
      <c r="C7" s="229"/>
      <c r="D7" s="229"/>
      <c r="E7" s="229"/>
      <c r="F7" s="229"/>
      <c r="G7" s="229"/>
      <c r="H7" s="229"/>
      <c r="I7" s="229"/>
      <c r="J7" s="229"/>
      <c r="K7" s="1046" t="str">
        <f>Nov!K7</f>
        <v>Chris A. Operator</v>
      </c>
      <c r="L7" s="1109">
        <f>Nov!L7</f>
        <v>0</v>
      </c>
      <c r="M7" s="1109">
        <f>Nov!M7</f>
        <v>0</v>
      </c>
      <c r="N7" s="1109">
        <f>Nov!N7</f>
        <v>0</v>
      </c>
      <c r="O7" s="330" t="str">
        <f>Nov!O7</f>
        <v>V</v>
      </c>
      <c r="P7" s="1048">
        <f>Nov!P7</f>
        <v>9999</v>
      </c>
      <c r="Q7" s="1110">
        <f>Nov!Q7</f>
        <v>0</v>
      </c>
      <c r="R7" s="1069">
        <f>Nov!R7</f>
        <v>37437</v>
      </c>
      <c r="S7" s="1108">
        <f>Nov!S7</f>
        <v>0</v>
      </c>
      <c r="T7" s="485"/>
      <c r="U7" s="270"/>
      <c r="V7" s="270"/>
      <c r="W7" s="486"/>
      <c r="X7" s="262"/>
      <c r="Y7" s="262"/>
      <c r="Z7" s="262"/>
      <c r="AA7" s="262"/>
      <c r="AB7" s="271"/>
      <c r="AC7" s="262"/>
      <c r="AD7" s="1088"/>
      <c r="AE7" s="1088"/>
      <c r="AF7" s="1088"/>
      <c r="AG7" s="1088"/>
      <c r="AH7" s="1088"/>
      <c r="AI7" s="1088"/>
      <c r="AJ7" s="1088"/>
      <c r="AK7" s="1088"/>
      <c r="AL7" s="262"/>
      <c r="AM7" s="485"/>
      <c r="AN7" s="262"/>
      <c r="AO7" s="486"/>
      <c r="AP7" s="262"/>
      <c r="AQ7" s="262"/>
      <c r="AR7" s="262"/>
      <c r="AS7" s="252"/>
      <c r="AT7" s="324"/>
      <c r="AU7" s="952"/>
      <c r="AV7" s="952"/>
      <c r="AW7" s="952"/>
      <c r="AX7" s="952"/>
      <c r="AY7" s="952"/>
      <c r="AZ7" s="952"/>
      <c r="BA7" s="262"/>
      <c r="BB7" s="253"/>
      <c r="BC7" s="262"/>
      <c r="BD7" s="485"/>
      <c r="BE7" s="262"/>
      <c r="BF7" s="486"/>
      <c r="BG7" s="262"/>
      <c r="BH7" s="262"/>
      <c r="BI7" s="262"/>
      <c r="BJ7" s="487"/>
      <c r="BK7" s="927"/>
      <c r="BL7" s="927"/>
      <c r="BM7" s="927"/>
      <c r="BN7" s="927"/>
      <c r="BO7" s="927"/>
      <c r="BP7" s="928"/>
      <c r="BQ7" s="270"/>
      <c r="BR7" s="262"/>
      <c r="BS7" s="485"/>
      <c r="BT7" s="262"/>
      <c r="BU7" s="486"/>
      <c r="BV7" s="262"/>
      <c r="BW7" s="262"/>
      <c r="BX7" s="262"/>
      <c r="BY7" s="487"/>
    </row>
    <row r="8" spans="1:86" ht="12.75" customHeight="1" thickBot="1">
      <c r="A8" s="617"/>
      <c r="B8" s="618"/>
      <c r="C8" s="1078" t="str">
        <f>+Nov!C8</f>
        <v>Man-Hours at Plant                   (Plants less than 1 MGD only)</v>
      </c>
      <c r="D8" s="1025" t="str">
        <f>+Nov!D8</f>
        <v>Air Temperature</v>
      </c>
      <c r="E8" s="290" t="s">
        <v>89</v>
      </c>
      <c r="F8" s="1015" t="str">
        <f>+Nov!F8</f>
        <v>Bypass At Plant Site                       ("x" If Occurred)</v>
      </c>
      <c r="G8" s="1017" t="str">
        <f>+Nov!G8</f>
        <v>Sanitary Sewer Overflow
("x" If Occurred)</v>
      </c>
      <c r="H8" s="619" t="s">
        <v>8</v>
      </c>
      <c r="I8" s="619"/>
      <c r="J8" s="619"/>
      <c r="K8" s="620" t="s">
        <v>9</v>
      </c>
      <c r="L8" s="619"/>
      <c r="M8" s="619"/>
      <c r="N8" s="619"/>
      <c r="O8" s="619"/>
      <c r="P8" s="619"/>
      <c r="Q8" s="619"/>
      <c r="R8" s="619"/>
      <c r="S8" s="621"/>
      <c r="T8" s="622" t="s">
        <v>11</v>
      </c>
      <c r="U8" s="620" t="s">
        <v>10</v>
      </c>
      <c r="V8" s="619"/>
      <c r="W8" s="621"/>
      <c r="X8" s="623" t="s">
        <v>100</v>
      </c>
      <c r="Y8" s="623"/>
      <c r="Z8" s="619"/>
      <c r="AA8" s="619"/>
      <c r="AB8" s="1081" t="s">
        <v>12</v>
      </c>
      <c r="AC8" s="1082"/>
      <c r="AD8" s="1083"/>
      <c r="AE8" s="688"/>
      <c r="AF8" s="624" t="s">
        <v>13</v>
      </c>
      <c r="AG8" s="482"/>
      <c r="AH8" s="482"/>
      <c r="AI8" s="482"/>
      <c r="AJ8" s="482"/>
      <c r="AK8" s="482"/>
      <c r="AL8" s="481"/>
      <c r="AM8" s="276" t="s">
        <v>11</v>
      </c>
      <c r="AN8" s="1028" t="s">
        <v>13</v>
      </c>
      <c r="AO8" s="1029"/>
      <c r="AP8" s="1029"/>
      <c r="AQ8" s="1029"/>
      <c r="AR8" s="1029"/>
      <c r="AS8" s="1029"/>
      <c r="AT8" s="1029"/>
      <c r="AU8" s="1030"/>
      <c r="AV8" s="1030"/>
      <c r="AW8" s="1030"/>
      <c r="AX8" s="1030"/>
      <c r="AY8" s="1030"/>
      <c r="AZ8" s="1030"/>
      <c r="BA8" s="1030"/>
      <c r="BB8" s="480"/>
      <c r="BC8" s="481"/>
      <c r="BD8" s="276" t="s">
        <v>11</v>
      </c>
      <c r="BE8" s="620" t="s">
        <v>14</v>
      </c>
      <c r="BF8" s="621"/>
      <c r="BG8" s="625" t="s">
        <v>15</v>
      </c>
      <c r="BH8" s="623"/>
      <c r="BI8" s="623"/>
      <c r="BJ8" s="623"/>
      <c r="BK8" s="626"/>
      <c r="BL8" s="626"/>
      <c r="BM8" s="626"/>
      <c r="BN8" s="626"/>
      <c r="BO8" s="626"/>
      <c r="BP8" s="627"/>
      <c r="BQ8" s="626"/>
      <c r="BR8" s="627"/>
      <c r="BS8" s="276" t="s">
        <v>11</v>
      </c>
      <c r="BT8" s="1037" t="str">
        <f>Jan!BT8</f>
        <v xml:space="preserve">Final Effluent </v>
      </c>
      <c r="BU8" s="1038"/>
      <c r="BV8" s="1038"/>
      <c r="BW8" s="1039"/>
      <c r="BX8" s="1050">
        <f>Jan!BX8</f>
        <v>0</v>
      </c>
      <c r="BY8" s="1078" t="str">
        <f>Jan!BY8</f>
        <v xml:space="preserve"> </v>
      </c>
      <c r="BZ8" s="1078" t="str">
        <f>Jan!BZ8</f>
        <v xml:space="preserve"> </v>
      </c>
      <c r="CA8" s="1078" t="str">
        <f>Jan!CA8</f>
        <v xml:space="preserve"> </v>
      </c>
      <c r="CB8" s="1078" t="str">
        <f>Jan!CB8</f>
        <v xml:space="preserve"> </v>
      </c>
      <c r="CC8" s="1078" t="str">
        <f>Jan!CC8</f>
        <v xml:space="preserve"> </v>
      </c>
      <c r="CD8" s="1078" t="str">
        <f>Jan!CD8</f>
        <v xml:space="preserve"> </v>
      </c>
      <c r="CE8" s="1078" t="str">
        <f>Jan!CE8</f>
        <v xml:space="preserve"> </v>
      </c>
      <c r="CF8" s="1078" t="str">
        <f>Jan!CF8</f>
        <v xml:space="preserve"> </v>
      </c>
      <c r="CG8" s="1078" t="str">
        <f>Jan!CG8</f>
        <v xml:space="preserve"> </v>
      </c>
      <c r="CH8" s="1084" t="str">
        <f>Jan!CH8</f>
        <v xml:space="preserve"> </v>
      </c>
    </row>
    <row r="9" spans="1:86" ht="12.75" customHeight="1" thickBot="1">
      <c r="A9" s="628"/>
      <c r="B9" s="629"/>
      <c r="C9" s="1079">
        <f>+Jan!C9</f>
        <v>0</v>
      </c>
      <c r="D9" s="1026"/>
      <c r="E9" s="291">
        <f>SUM(E11:E41)</f>
        <v>0</v>
      </c>
      <c r="F9" s="901">
        <f>+Jan!F9</f>
        <v>0</v>
      </c>
      <c r="G9" s="1018">
        <f>+Jan!G9</f>
        <v>0</v>
      </c>
      <c r="H9" s="626" t="s">
        <v>17</v>
      </c>
      <c r="I9" s="626"/>
      <c r="J9" s="626"/>
      <c r="K9" s="630" t="s">
        <v>11</v>
      </c>
      <c r="L9" s="626"/>
      <c r="M9" s="626"/>
      <c r="N9" s="626"/>
      <c r="O9" s="626"/>
      <c r="P9" s="626"/>
      <c r="Q9" s="626"/>
      <c r="R9" s="626"/>
      <c r="S9" s="627"/>
      <c r="T9" s="631" t="s">
        <v>11</v>
      </c>
      <c r="U9" s="630" t="s">
        <v>16</v>
      </c>
      <c r="V9" s="626"/>
      <c r="W9" s="632"/>
      <c r="X9" s="633" t="s">
        <v>101</v>
      </c>
      <c r="Y9" s="634"/>
      <c r="Z9" s="635" t="s">
        <v>11</v>
      </c>
      <c r="AA9" s="636"/>
      <c r="AB9" s="1073" t="s">
        <v>16</v>
      </c>
      <c r="AC9" s="1074"/>
      <c r="AD9" s="1075"/>
      <c r="AE9" s="689"/>
      <c r="AF9" s="626" t="s">
        <v>11</v>
      </c>
      <c r="AG9" s="626"/>
      <c r="AH9" s="626"/>
      <c r="AI9" s="626"/>
      <c r="AJ9" s="626"/>
      <c r="AK9" s="626"/>
      <c r="AL9" s="627"/>
      <c r="AM9" s="637"/>
      <c r="AN9" s="638" t="s">
        <v>81</v>
      </c>
      <c r="AO9" s="639"/>
      <c r="AP9" s="638" t="s">
        <v>78</v>
      </c>
      <c r="AQ9" s="640"/>
      <c r="AR9" s="640"/>
      <c r="AS9" s="641"/>
      <c r="AT9" s="638" t="s">
        <v>79</v>
      </c>
      <c r="AU9" s="640"/>
      <c r="AV9" s="640"/>
      <c r="AW9" s="641"/>
      <c r="AX9" s="638" t="s">
        <v>51</v>
      </c>
      <c r="AY9" s="640"/>
      <c r="AZ9" s="640"/>
      <c r="BA9" s="641"/>
      <c r="BB9" s="642" t="s">
        <v>87</v>
      </c>
      <c r="BC9" s="643"/>
      <c r="BD9" s="637"/>
      <c r="BE9" s="630" t="s">
        <v>18</v>
      </c>
      <c r="BF9" s="627"/>
      <c r="BG9" s="630" t="s">
        <v>19</v>
      </c>
      <c r="BH9" s="626"/>
      <c r="BI9" s="644"/>
      <c r="BJ9" s="1057" t="str">
        <f>+Nov!BJ9</f>
        <v>Supernatant Withdrawn 
hrs. or Gal. x 1000</v>
      </c>
      <c r="BK9" s="1057" t="str">
        <f>+Nov!BK9</f>
        <v>Supernatant BOD5 mg/l 
or  NH3-N mg/l</v>
      </c>
      <c r="BL9" s="1057" t="str">
        <f>+Nov!BL9</f>
        <v>Total Solids in Incoming Sludge - %</v>
      </c>
      <c r="BM9" s="1063" t="str">
        <f>+Nov!BM9</f>
        <v>Total Solids in Digested Sludge - %</v>
      </c>
      <c r="BN9" s="1056" t="str">
        <f>+Nov!BN9</f>
        <v>Volatile Solids in Incoming Sludge - %</v>
      </c>
      <c r="BO9" s="1056" t="str">
        <f>+Nov!BO9</f>
        <v>Volatile Solids in Digested Sludge - %</v>
      </c>
      <c r="BP9" s="1071" t="str">
        <f>+Nov!BP9</f>
        <v>Digested Sludge Withdrawn 
hrs. or Gal. x 1000</v>
      </c>
      <c r="BQ9" s="1056" t="str">
        <f>+Nov!BQ9</f>
        <v xml:space="preserve"> </v>
      </c>
      <c r="BR9" s="1071" t="str">
        <f>+Nov!BR9</f>
        <v xml:space="preserve"> </v>
      </c>
      <c r="BS9" s="637"/>
      <c r="BT9" s="1037" t="str">
        <f>Jan!BT9</f>
        <v>Phosphorus</v>
      </c>
      <c r="BU9" s="1039"/>
      <c r="BV9" s="1037" t="str">
        <f>Jan!BV9</f>
        <v>Total Nitrogen</v>
      </c>
      <c r="BW9" s="1039"/>
      <c r="BX9" s="1115"/>
      <c r="BY9" s="1113"/>
      <c r="BZ9" s="1113"/>
      <c r="CA9" s="1113"/>
      <c r="CB9" s="1113"/>
      <c r="CC9" s="1113"/>
      <c r="CD9" s="1113"/>
      <c r="CE9" s="1113"/>
      <c r="CF9" s="1113"/>
      <c r="CG9" s="1113"/>
      <c r="CH9" s="1111"/>
    </row>
    <row r="10" spans="1:86" ht="109.5" customHeight="1" thickBot="1">
      <c r="A10" s="645" t="s">
        <v>24</v>
      </c>
      <c r="B10" s="646" t="s">
        <v>25</v>
      </c>
      <c r="C10" s="1080">
        <f>+Jan!C10</f>
        <v>0</v>
      </c>
      <c r="D10" s="1027"/>
      <c r="E10" s="647" t="str">
        <f>+Nov!E10</f>
        <v>Precipitation - Inches</v>
      </c>
      <c r="F10" s="1016">
        <f>+Jan!F10</f>
        <v>0</v>
      </c>
      <c r="G10" s="1019">
        <f>+Jan!G10</f>
        <v>0</v>
      </c>
      <c r="H10" s="648" t="str">
        <f>+Nov!H10</f>
        <v>Chlorine - Lbs</v>
      </c>
      <c r="I10" s="649" t="str">
        <f>+Nov!I10</f>
        <v xml:space="preserve">               Lbs/Day  or                    Gal./Day</v>
      </c>
      <c r="J10" s="649" t="str">
        <f>+Nov!J10</f>
        <v xml:space="preserve">               Lbs/Day  or                    Gal./Day</v>
      </c>
      <c r="K10" s="650" t="str">
        <f>+Nov!K10</f>
        <v>Influent Flow Rate 
(If Metered) (MGD)</v>
      </c>
      <c r="L10" s="651" t="str">
        <f>+Nov!L10</f>
        <v>pH</v>
      </c>
      <c r="M10" s="651" t="str">
        <f>+Nov!M10</f>
        <v>CBOD5 - mg/l</v>
      </c>
      <c r="N10" s="652" t="str">
        <f>+Nov!N10</f>
        <v>CBOD5 - lbs</v>
      </c>
      <c r="O10" s="651" t="str">
        <f>+Nov!O10</f>
        <v>Susp. Solids - mg/l</v>
      </c>
      <c r="P10" s="651" t="str">
        <f>+Nov!P10</f>
        <v>Susp. Solids - lbs</v>
      </c>
      <c r="Q10" s="651" t="str">
        <f>+Nov!Q10</f>
        <v xml:space="preserve">Phosphorus - mg/l </v>
      </c>
      <c r="R10" s="651" t="str">
        <f>+Nov!R10</f>
        <v>Ammonia - mg/l</v>
      </c>
      <c r="S10" s="660" t="str">
        <f>+Nov!S10</f>
        <v xml:space="preserve"> </v>
      </c>
      <c r="T10" s="654" t="s">
        <v>24</v>
      </c>
      <c r="U10" s="650" t="str">
        <f>+Nov!U10</f>
        <v>CBOD5 - mg/l</v>
      </c>
      <c r="V10" s="652" t="str">
        <f>+Nov!V10</f>
        <v>Susp. Solids - mg/l</v>
      </c>
      <c r="W10" s="651" t="str">
        <f>+Nov!W10</f>
        <v>Dissolved Oxygen - mg/l</v>
      </c>
      <c r="X10" s="655" t="str">
        <f>+Nov!X10</f>
        <v>Total Flow to Filter - mgd</v>
      </c>
      <c r="Y10" s="656" t="str">
        <f>+Nov!Y10</f>
        <v>Biological Growth (L)ight, (N)ormal, (H)eavy</v>
      </c>
      <c r="Z10" s="651" t="str">
        <f>+Nov!Z10</f>
        <v>Load       Cell            Weight  -  1000 lbs.</v>
      </c>
      <c r="AA10" s="651" t="str">
        <f>+Nov!AA10</f>
        <v>Dissolved Oxygen         After 1st Stage</v>
      </c>
      <c r="AB10" s="650" t="str">
        <f>+Nov!AB10</f>
        <v>CBOD5 - mg/l</v>
      </c>
      <c r="AC10" s="652" t="str">
        <f>+Nov!AC10</f>
        <v>Susp. Solids - mg/l</v>
      </c>
      <c r="AD10" s="660" t="str">
        <f>+Nov!AD10</f>
        <v>Dissolved Oxygen - mg/l</v>
      </c>
      <c r="AE10" s="683"/>
      <c r="AF10" s="674" t="str">
        <f>+Nov!AF10</f>
        <v>Residual Chlorine - Final</v>
      </c>
      <c r="AG10" s="652" t="str">
        <f>+Nov!AG10</f>
        <v>Residual Chlorine - Contact Tank</v>
      </c>
      <c r="AH10" s="658"/>
      <c r="AI10" s="651" t="str">
        <f>+Nov!AI10</f>
        <v>E. Coli - colony/100 ml</v>
      </c>
      <c r="AJ10" s="651" t="str">
        <f>+Nov!AJ10</f>
        <v>pH</v>
      </c>
      <c r="AK10" s="652" t="str">
        <f>+Nov!AK10</f>
        <v>Dissolved Oxygen - mg/l</v>
      </c>
      <c r="AL10" s="653" t="str">
        <f>+Nov!AL10</f>
        <v xml:space="preserve">Phosphorus - mg/l </v>
      </c>
      <c r="AM10" s="659" t="s">
        <v>24</v>
      </c>
      <c r="AN10" s="657" t="str">
        <f>+Nov!AN10</f>
        <v>Effluent Flow Rate (MGD)</v>
      </c>
      <c r="AO10" s="660" t="str">
        <f>+Nov!AO10</f>
        <v>Effluent Flow         Weekly Average</v>
      </c>
      <c r="AP10" s="657" t="str">
        <f>+Nov!AP10</f>
        <v>CBOD5 - mg/l</v>
      </c>
      <c r="AQ10" s="651" t="str">
        <f>+Nov!AQ10</f>
        <v>CBOD5 - mg/l      Weekly Average</v>
      </c>
      <c r="AR10" s="661" t="str">
        <f>+Nov!AR10</f>
        <v>CBOD5 - lbs</v>
      </c>
      <c r="AS10" s="660" t="str">
        <f>+Nov!AS10</f>
        <v>CBOD5 - lbs/day         Weekly Average</v>
      </c>
      <c r="AT10" s="657" t="str">
        <f>+Nov!AT10</f>
        <v>Susp. Solids - mg/l</v>
      </c>
      <c r="AU10" s="651" t="str">
        <f>+Nov!AU10</f>
        <v>Susp. Solids - mg/l        Weekly Average</v>
      </c>
      <c r="AV10" s="662" t="str">
        <f>+Nov!AV10</f>
        <v>Susp. Solids - lbs</v>
      </c>
      <c r="AW10" s="660" t="str">
        <f>+Nov!AW10</f>
        <v>Susp. Solids - lbs/day    Weekly Average</v>
      </c>
      <c r="AX10" s="657" t="str">
        <f>+Nov!AX10</f>
        <v>Ammonia - mg/l</v>
      </c>
      <c r="AY10" s="663" t="str">
        <f>+Nov!AY10</f>
        <v>Ammonia - mg/l   Weekly Average</v>
      </c>
      <c r="AZ10" s="662" t="str">
        <f>+Nov!AZ10</f>
        <v>Ammonia - lbs</v>
      </c>
      <c r="BA10" s="660" t="str">
        <f>+Nov!BA10</f>
        <v>Ammonia - lbs/day   Weekly Average</v>
      </c>
      <c r="BB10" s="657" t="str">
        <f>+Nov!BB10</f>
        <v xml:space="preserve"> </v>
      </c>
      <c r="BC10" s="660" t="str">
        <f>+Nov!BC10</f>
        <v xml:space="preserve"> </v>
      </c>
      <c r="BD10" s="659" t="s">
        <v>24</v>
      </c>
      <c r="BE10" s="650" t="str">
        <f>+Nov!BE10</f>
        <v>Primary Sludge
Gal. x 1000</v>
      </c>
      <c r="BF10" s="660" t="str">
        <f>+Nov!BF10</f>
        <v>Secondary Sludge
Gal. x 1000</v>
      </c>
      <c r="BG10" s="650" t="str">
        <f>+Nov!BG10</f>
        <v>pH</v>
      </c>
      <c r="BH10" s="651" t="str">
        <f>+Nov!BH10</f>
        <v>Gas Production  
Cubic Ft. x 1000</v>
      </c>
      <c r="BI10" s="651" t="str">
        <f>+Nov!BI10</f>
        <v>Temperature - F</v>
      </c>
      <c r="BJ10" s="1058"/>
      <c r="BK10" s="1058"/>
      <c r="BL10" s="1027"/>
      <c r="BM10" s="1027"/>
      <c r="BN10" s="1027"/>
      <c r="BO10" s="1027"/>
      <c r="BP10" s="1072"/>
      <c r="BQ10" s="1027"/>
      <c r="BR10" s="1072"/>
      <c r="BS10" s="825" t="s">
        <v>24</v>
      </c>
      <c r="BT10" s="750" t="str">
        <f>Jan!BT10</f>
        <v xml:space="preserve">Phosphorus - mg/l </v>
      </c>
      <c r="BU10" s="750" t="str">
        <f>Jan!BU10</f>
        <v>Phosphorus - lbs/day</v>
      </c>
      <c r="BV10" s="756" t="str">
        <f>Jan!BV10</f>
        <v>Total Nitrogen- mg/l</v>
      </c>
      <c r="BW10" s="750" t="str">
        <f>Jan!BW10</f>
        <v>Total Nitrogen- lbs/day</v>
      </c>
      <c r="BX10" s="1116"/>
      <c r="BY10" s="1114"/>
      <c r="BZ10" s="1114"/>
      <c r="CA10" s="1114"/>
      <c r="CB10" s="1114"/>
      <c r="CC10" s="1114"/>
      <c r="CD10" s="1114"/>
      <c r="CE10" s="1114"/>
      <c r="CF10" s="1114"/>
      <c r="CG10" s="1114"/>
      <c r="CH10" s="1112"/>
    </row>
    <row r="11" spans="1:86" ht="14.45" customHeight="1">
      <c r="A11" s="241">
        <v>1</v>
      </c>
      <c r="B11" s="242" t="str">
        <f>TEXT(J$5+A11-1,"DDD")</f>
        <v>Fri</v>
      </c>
      <c r="C11" s="32"/>
      <c r="D11" s="33"/>
      <c r="E11" s="34"/>
      <c r="F11" s="35"/>
      <c r="G11" s="36"/>
      <c r="H11" s="37"/>
      <c r="I11" s="38"/>
      <c r="J11" s="34"/>
      <c r="K11" s="39"/>
      <c r="L11" s="338"/>
      <c r="M11" s="38"/>
      <c r="N11" s="42" t="str">
        <f ca="1">IF(CELL("type",M11)="L","",IF(M11*($K11+$AN11)=0,"",IF($K11&gt;0,+$K11*M11*8.34,$AN11*M11*8.34)))</f>
        <v/>
      </c>
      <c r="O11" s="38"/>
      <c r="P11" s="42" t="str">
        <f ca="1">IF(CELL("type",O11)="L","",IF(O11*($K11+$AN11)=0,"",IF($K11&gt;0,+$K11*O11*8.34,$AN11*O11*8.34)))</f>
        <v/>
      </c>
      <c r="Q11" s="38"/>
      <c r="R11" s="38"/>
      <c r="S11" s="40"/>
      <c r="T11" s="247">
        <f aca="true" t="shared" si="0" ref="T11:T41">+A11</f>
        <v>1</v>
      </c>
      <c r="U11" s="39"/>
      <c r="V11" s="38"/>
      <c r="W11" s="343"/>
      <c r="X11" s="38"/>
      <c r="Y11" s="38"/>
      <c r="Z11" s="38"/>
      <c r="AA11" s="343"/>
      <c r="AB11" s="39"/>
      <c r="AC11" s="38"/>
      <c r="AD11" s="343"/>
      <c r="AE11" s="729"/>
      <c r="AF11" s="37"/>
      <c r="AG11" s="38"/>
      <c r="AH11" t="str">
        <f ca="1">IF(CELL("type",AI11)="b","",IF(AI11="tntc",63200,IF(AI11=0,1,AI11)))</f>
        <v/>
      </c>
      <c r="AI11" s="38"/>
      <c r="AJ11" s="338"/>
      <c r="AK11" s="338"/>
      <c r="AL11" s="40"/>
      <c r="AM11" s="272">
        <f aca="true" t="shared" si="1" ref="AM11:AM40">+A11</f>
        <v>1</v>
      </c>
      <c r="AN11" s="39"/>
      <c r="AO11" s="55"/>
      <c r="AP11" s="39"/>
      <c r="AQ11" s="42"/>
      <c r="AR11" s="42" t="str">
        <f ca="1">IF(CELL("type",AP11)="L","",IF(AP11*($K11+$AN11)=0,"",IF($AN11&gt;0,+$AN11*AP11*8.345,$K11*AP11*8.345)))</f>
        <v/>
      </c>
      <c r="AS11" s="55"/>
      <c r="AT11" s="39"/>
      <c r="AU11" s="42"/>
      <c r="AV11" s="42" t="str">
        <f ca="1">IF(CELL("type",AT11)="L","",IF(AT11*($K11+$AN11)=0,"",IF($AN11&gt;0,+$AN11*AT11*8.345,$K11*AT11*8.345)))</f>
        <v/>
      </c>
      <c r="AW11" s="55"/>
      <c r="AX11" s="39"/>
      <c r="AY11" s="42"/>
      <c r="AZ11" s="42" t="str">
        <f ca="1">IF(CELL("type",AX11)="L","",IF(AX11*($K11+$AN11)=0,"",IF($AN11&gt;0,+$AN11*AX11*8.345,$K11*AX11*8.345)))</f>
        <v/>
      </c>
      <c r="BA11" s="55"/>
      <c r="BB11" s="39"/>
      <c r="BC11" s="40"/>
      <c r="BD11" s="272">
        <f>+A11</f>
        <v>1</v>
      </c>
      <c r="BE11" s="39"/>
      <c r="BF11" s="40"/>
      <c r="BG11" s="338"/>
      <c r="BH11" s="38"/>
      <c r="BI11" s="38"/>
      <c r="BJ11" s="38"/>
      <c r="BK11" s="38"/>
      <c r="BL11" s="38"/>
      <c r="BM11" s="38"/>
      <c r="BN11" s="38"/>
      <c r="BO11" s="38"/>
      <c r="BP11" s="40"/>
      <c r="BQ11" s="38"/>
      <c r="BR11" s="52"/>
      <c r="BS11" s="762">
        <f>BD11</f>
        <v>1</v>
      </c>
      <c r="BT11" s="34"/>
      <c r="BU11" s="820" t="str">
        <f ca="1">IF(CELL("type",BT11)="L","",IF(BT11*($K11+$AN11)=0,"",IF($AN11&gt;0,+$AN11*BT11*8.345,$K11*BT11*8.345)))</f>
        <v/>
      </c>
      <c r="BV11" s="37"/>
      <c r="BW11" s="823" t="str">
        <f ca="1">IF(CELL("type",BV11)="L","",IF(BV11*($K11+$AN11)=0,"",IF($AN11&gt;0,+$AN11*BV11*8.345,$K11*BV11*8.345)))</f>
        <v/>
      </c>
      <c r="BX11" s="37"/>
      <c r="BY11" s="38"/>
      <c r="BZ11" s="38"/>
      <c r="CA11" s="38"/>
      <c r="CB11" s="38"/>
      <c r="CC11" s="38"/>
      <c r="CD11" s="38"/>
      <c r="CE11" s="38"/>
      <c r="CF11" s="38"/>
      <c r="CG11" s="38"/>
      <c r="CH11" s="40"/>
    </row>
    <row r="12" spans="1:86" ht="14.45" customHeight="1">
      <c r="A12" s="243">
        <v>2</v>
      </c>
      <c r="B12" s="242" t="str">
        <f aca="true" t="shared" si="2" ref="B12:B41">TEXT(J$5+A12-1,"DDD")</f>
        <v>Sat</v>
      </c>
      <c r="C12" s="46"/>
      <c r="D12" s="47"/>
      <c r="E12" s="47"/>
      <c r="F12" s="48"/>
      <c r="G12" s="49"/>
      <c r="H12" s="50"/>
      <c r="I12" s="46"/>
      <c r="J12" s="47"/>
      <c r="K12" s="51"/>
      <c r="L12" s="339"/>
      <c r="M12" s="46"/>
      <c r="N12" s="42" t="str">
        <f aca="true" t="shared" si="3" ref="N12:N41">IF(CELL("type",M12)="L","",IF(M12*(K12+AN12)=0,"",IF(K12&gt;0,+K12*M12*8.34,AN12*M12*8.34)))</f>
        <v/>
      </c>
      <c r="O12" s="46"/>
      <c r="P12" s="42" t="str">
        <f aca="true" t="shared" si="4" ref="P12:P41">IF(CELL("type",O12)="L","",IF(O12*($K12+$AN12)=0,"",IF($K12&gt;0,+$K12*O12*8.34,$AN12*O12*8.34)))</f>
        <v/>
      </c>
      <c r="Q12" s="46"/>
      <c r="R12" s="46"/>
      <c r="S12" s="52"/>
      <c r="T12" s="249">
        <f t="shared" si="0"/>
        <v>2</v>
      </c>
      <c r="U12" s="51"/>
      <c r="V12" s="46"/>
      <c r="W12" s="344"/>
      <c r="X12" s="46"/>
      <c r="Y12" s="38"/>
      <c r="Z12" s="46"/>
      <c r="AA12" s="344"/>
      <c r="AB12" s="51"/>
      <c r="AC12" s="46"/>
      <c r="AD12" s="344"/>
      <c r="AE12" s="729"/>
      <c r="AF12" s="50"/>
      <c r="AG12" s="46"/>
      <c r="AH12" t="str">
        <f aca="true" t="shared" si="5" ref="AH12:AH41">IF(CELL("type",AI12)="b","",IF(AI12="tntc",63200,IF(AI12=0,1,AI12)))</f>
        <v/>
      </c>
      <c r="AI12" s="46"/>
      <c r="AJ12" s="339"/>
      <c r="AK12" s="339"/>
      <c r="AL12" s="52"/>
      <c r="AM12" s="273">
        <f t="shared" si="1"/>
        <v>2</v>
      </c>
      <c r="AN12" s="51"/>
      <c r="AO12" s="43"/>
      <c r="AP12" s="51"/>
      <c r="AQ12" s="69"/>
      <c r="AR12" s="136" t="str">
        <f aca="true" t="shared" si="6" ref="AR12:AR44">IF(CELL("type",AP12)="L","",IF(AP12*($K12+$AN12)=0,"",IF($AN12&gt;0,+$AN12*AP12*8.345,$K12*AP12*8.345)))</f>
        <v/>
      </c>
      <c r="AS12" s="43"/>
      <c r="AT12" s="51"/>
      <c r="AU12" s="69"/>
      <c r="AV12" s="136" t="str">
        <f aca="true" t="shared" si="7" ref="AV12:AV44">IF(CELL("type",AT12)="L","",IF(AT12*($K12+$AN12)=0,"",IF($AN12&gt;0,+$AN12*AT12*8.345,$K12*AT12*8.345)))</f>
        <v/>
      </c>
      <c r="AW12" s="43"/>
      <c r="AX12" s="51"/>
      <c r="AY12" s="69"/>
      <c r="AZ12" s="136" t="str">
        <f aca="true" t="shared" si="8" ref="AZ12:AZ44">IF(CELL("type",AX12)="L","",IF(AX12*($K12+$AN12)=0,"",IF($AN12&gt;0,+$AN12*AX12*8.345,$K12*AX12*8.345)))</f>
        <v/>
      </c>
      <c r="BA12" s="43"/>
      <c r="BB12" s="51"/>
      <c r="BC12" s="52"/>
      <c r="BD12" s="273">
        <f aca="true" t="shared" si="9" ref="BD12:BD40">+A12</f>
        <v>2</v>
      </c>
      <c r="BE12" s="51"/>
      <c r="BF12" s="52"/>
      <c r="BG12" s="339"/>
      <c r="BH12" s="46"/>
      <c r="BI12" s="46"/>
      <c r="BJ12" s="46"/>
      <c r="BK12" s="46"/>
      <c r="BL12" s="46"/>
      <c r="BM12" s="46"/>
      <c r="BN12" s="46"/>
      <c r="BO12" s="46"/>
      <c r="BP12" s="52"/>
      <c r="BQ12" s="46"/>
      <c r="BR12" s="52"/>
      <c r="BS12" s="272">
        <f aca="true" t="shared" si="10" ref="BS12:BS41">BD12</f>
        <v>2</v>
      </c>
      <c r="BT12" s="47"/>
      <c r="BU12" s="820" t="str">
        <f aca="true" t="shared" si="11" ref="BU12:BU41">IF(CELL("type",BT12)="L","",IF(BT12*($K12+$AN12)=0,"",IF($AN12&gt;0,+$AN12*BT12*8.345,$K12*BT12*8.345)))</f>
        <v/>
      </c>
      <c r="BV12" s="50"/>
      <c r="BW12" s="823" t="str">
        <f aca="true" t="shared" si="12" ref="BW12:BW41">IF(CELL("type",BV12)="L","",IF(BV12*($K12+$AN12)=0,"",IF($AN12&gt;0,+$AN12*BV12*8.345,$K12*BV12*8.345)))</f>
        <v/>
      </c>
      <c r="BX12" s="50"/>
      <c r="BY12" s="757"/>
      <c r="BZ12" s="46"/>
      <c r="CA12" s="46"/>
      <c r="CB12" s="46"/>
      <c r="CC12" s="757"/>
      <c r="CD12" s="46"/>
      <c r="CE12" s="757"/>
      <c r="CF12" s="46"/>
      <c r="CG12" s="757"/>
      <c r="CH12" s="758"/>
    </row>
    <row r="13" spans="1:86" ht="14.45" customHeight="1">
      <c r="A13" s="243">
        <v>3</v>
      </c>
      <c r="B13" s="242" t="str">
        <f t="shared" si="2"/>
        <v>Sun</v>
      </c>
      <c r="C13" s="46"/>
      <c r="D13" s="47"/>
      <c r="E13" s="47"/>
      <c r="F13" s="48"/>
      <c r="G13" s="49"/>
      <c r="H13" s="50"/>
      <c r="I13" s="46"/>
      <c r="J13" s="47"/>
      <c r="K13" s="51"/>
      <c r="L13" s="339"/>
      <c r="M13" s="46"/>
      <c r="N13" s="42" t="str">
        <f ca="1" t="shared" si="3"/>
        <v/>
      </c>
      <c r="O13" s="46"/>
      <c r="P13" s="42" t="str">
        <f ca="1" t="shared" si="4"/>
        <v/>
      </c>
      <c r="Q13" s="46"/>
      <c r="R13" s="46"/>
      <c r="S13" s="52"/>
      <c r="T13" s="249">
        <f t="shared" si="0"/>
        <v>3</v>
      </c>
      <c r="U13" s="51"/>
      <c r="V13" s="46"/>
      <c r="W13" s="344"/>
      <c r="X13" s="46"/>
      <c r="Y13" s="46"/>
      <c r="Z13" s="46"/>
      <c r="AA13" s="344"/>
      <c r="AB13" s="51"/>
      <c r="AC13" s="46"/>
      <c r="AD13" s="344"/>
      <c r="AE13" s="729"/>
      <c r="AF13" s="50"/>
      <c r="AG13" s="46"/>
      <c r="AH13" t="str">
        <f ca="1" t="shared" si="5"/>
        <v/>
      </c>
      <c r="AI13" s="46"/>
      <c r="AJ13" s="339"/>
      <c r="AK13" s="339"/>
      <c r="AL13" s="52"/>
      <c r="AM13" s="273">
        <f t="shared" si="1"/>
        <v>3</v>
      </c>
      <c r="AN13" s="51"/>
      <c r="AO13" s="43"/>
      <c r="AP13" s="51"/>
      <c r="AQ13" s="69"/>
      <c r="AR13" s="136" t="str">
        <f ca="1" t="shared" si="6"/>
        <v/>
      </c>
      <c r="AS13" s="43"/>
      <c r="AT13" s="51"/>
      <c r="AU13" s="69"/>
      <c r="AV13" s="136" t="str">
        <f ca="1" t="shared" si="7"/>
        <v/>
      </c>
      <c r="AW13" s="43"/>
      <c r="AX13" s="51"/>
      <c r="AY13" s="69"/>
      <c r="AZ13" s="136" t="str">
        <f ca="1" t="shared" si="8"/>
        <v/>
      </c>
      <c r="BA13" s="43"/>
      <c r="BB13" s="51"/>
      <c r="BC13" s="52"/>
      <c r="BD13" s="273">
        <f t="shared" si="9"/>
        <v>3</v>
      </c>
      <c r="BE13" s="51"/>
      <c r="BF13" s="52"/>
      <c r="BG13" s="339"/>
      <c r="BH13" s="46"/>
      <c r="BI13" s="46"/>
      <c r="BJ13" s="46"/>
      <c r="BK13" s="46"/>
      <c r="BL13" s="46"/>
      <c r="BM13" s="46"/>
      <c r="BN13" s="46"/>
      <c r="BO13" s="46"/>
      <c r="BP13" s="52"/>
      <c r="BQ13" s="46"/>
      <c r="BR13" s="52"/>
      <c r="BS13" s="272">
        <f t="shared" si="10"/>
        <v>3</v>
      </c>
      <c r="BT13" s="47"/>
      <c r="BU13" s="820" t="str">
        <f ca="1" t="shared" si="11"/>
        <v/>
      </c>
      <c r="BV13" s="50"/>
      <c r="BW13" s="823" t="str">
        <f ca="1" t="shared" si="12"/>
        <v/>
      </c>
      <c r="BX13" s="50"/>
      <c r="BY13" s="757"/>
      <c r="BZ13" s="46"/>
      <c r="CA13" s="46"/>
      <c r="CB13" s="46"/>
      <c r="CC13" s="757"/>
      <c r="CD13" s="46"/>
      <c r="CE13" s="757"/>
      <c r="CF13" s="46"/>
      <c r="CG13" s="757"/>
      <c r="CH13" s="758"/>
    </row>
    <row r="14" spans="1:86" ht="14.45" customHeight="1">
      <c r="A14" s="243">
        <v>4</v>
      </c>
      <c r="B14" s="242" t="str">
        <f t="shared" si="2"/>
        <v>Mon</v>
      </c>
      <c r="C14" s="46"/>
      <c r="D14" s="47"/>
      <c r="E14" s="47"/>
      <c r="F14" s="48"/>
      <c r="G14" s="49"/>
      <c r="H14" s="50"/>
      <c r="I14" s="46"/>
      <c r="J14" s="47"/>
      <c r="K14" s="51"/>
      <c r="L14" s="339"/>
      <c r="M14" s="46"/>
      <c r="N14" s="42" t="str">
        <f ca="1" t="shared" si="3"/>
        <v/>
      </c>
      <c r="O14" s="46"/>
      <c r="P14" s="42" t="str">
        <f ca="1" t="shared" si="4"/>
        <v/>
      </c>
      <c r="Q14" s="46"/>
      <c r="R14" s="46"/>
      <c r="S14" s="52"/>
      <c r="T14" s="249">
        <f t="shared" si="0"/>
        <v>4</v>
      </c>
      <c r="U14" s="51"/>
      <c r="V14" s="46"/>
      <c r="W14" s="344"/>
      <c r="X14" s="46"/>
      <c r="Y14" s="46"/>
      <c r="Z14" s="46"/>
      <c r="AA14" s="344"/>
      <c r="AB14" s="51"/>
      <c r="AC14" s="46"/>
      <c r="AD14" s="344"/>
      <c r="AE14" s="729"/>
      <c r="AF14" s="50"/>
      <c r="AG14" s="46"/>
      <c r="AH14" t="str">
        <f ca="1" t="shared" si="5"/>
        <v/>
      </c>
      <c r="AI14" s="46"/>
      <c r="AJ14" s="339"/>
      <c r="AK14" s="339"/>
      <c r="AL14" s="52"/>
      <c r="AM14" s="273">
        <f t="shared" si="1"/>
        <v>4</v>
      </c>
      <c r="AN14" s="51"/>
      <c r="AO14" s="43" t="str">
        <f>IF(+$B14="Sat",IF(SUM(AN$11:AN14)&gt;0,AVERAGE(AN$11:AN14,Nov!AN38:AN$40)," "),"")</f>
        <v/>
      </c>
      <c r="AP14" s="51"/>
      <c r="AQ14" s="69" t="str">
        <f>IF(+$B14="Sat",IF(SUM(AP$11:AP14,Nov!AP38:AP$40)&gt;0,AVERAGE(AP$11:AP14,Nov!AP38:AP$40),""),"")</f>
        <v/>
      </c>
      <c r="AR14" s="136" t="str">
        <f ca="1" t="shared" si="6"/>
        <v/>
      </c>
      <c r="AS14" s="55" t="str">
        <f>IF(+$B14="Sat",IF(SUM(AR$11:AR14,Nov!AR38:AR$40)&gt;0,AVERAGE(AR$11:AR14,Nov!AR38:AR$40),""),"")</f>
        <v/>
      </c>
      <c r="AT14" s="51"/>
      <c r="AU14" s="69" t="str">
        <f>IF(+$B14="Sat",IF(SUM(AT$11:AT14,Nov!AT38:AT$40)&gt;0,AVERAGE(AT$11:AT14,Nov!AT38:AT$40),""),"")</f>
        <v/>
      </c>
      <c r="AV14" s="136" t="str">
        <f ca="1" t="shared" si="7"/>
        <v/>
      </c>
      <c r="AW14" s="55" t="str">
        <f>IF(+$B14="Sat",IF(SUM(AV$11:AV14,Nov!AV38:AV$40)&gt;0,AVERAGE(AV$11:AV14,Nov!AV38:AV$40),""),"")</f>
        <v/>
      </c>
      <c r="AX14" s="51"/>
      <c r="AY14" s="69" t="str">
        <f>IF(+$B14="Sat",IF(SUM(AX$11:AX14,Nov!AX38:AX$40)&gt;0,AVERAGE(AX$11:AX14,Nov!AX38:AX$40),""),"")</f>
        <v/>
      </c>
      <c r="AZ14" s="136" t="str">
        <f ca="1" t="shared" si="8"/>
        <v/>
      </c>
      <c r="BA14" s="55" t="str">
        <f>IF(+$B14="Sat",IF(SUM(AZ$11:AZ14,Nov!AZ38:AZ$40)&gt;0,AVERAGE(AZ$11:AZ14,Nov!AZ38:AZ$40),""),"")</f>
        <v/>
      </c>
      <c r="BB14" s="51"/>
      <c r="BC14" s="52"/>
      <c r="BD14" s="273">
        <f t="shared" si="9"/>
        <v>4</v>
      </c>
      <c r="BE14" s="51"/>
      <c r="BF14" s="52"/>
      <c r="BG14" s="339"/>
      <c r="BH14" s="46"/>
      <c r="BI14" s="46"/>
      <c r="BJ14" s="46"/>
      <c r="BK14" s="46"/>
      <c r="BL14" s="46"/>
      <c r="BM14" s="46"/>
      <c r="BN14" s="46"/>
      <c r="BO14" s="46"/>
      <c r="BP14" s="52"/>
      <c r="BQ14" s="46"/>
      <c r="BR14" s="52"/>
      <c r="BS14" s="272">
        <f t="shared" si="10"/>
        <v>4</v>
      </c>
      <c r="BT14" s="47"/>
      <c r="BU14" s="820" t="str">
        <f ca="1" t="shared" si="11"/>
        <v/>
      </c>
      <c r="BV14" s="50"/>
      <c r="BW14" s="823" t="str">
        <f ca="1" t="shared" si="12"/>
        <v/>
      </c>
      <c r="BX14" s="50"/>
      <c r="BY14" s="757"/>
      <c r="BZ14" s="46"/>
      <c r="CA14" s="46"/>
      <c r="CB14" s="46"/>
      <c r="CC14" s="757"/>
      <c r="CD14" s="46"/>
      <c r="CE14" s="757"/>
      <c r="CF14" s="46"/>
      <c r="CG14" s="757"/>
      <c r="CH14" s="758"/>
    </row>
    <row r="15" spans="1:86" ht="14.45" customHeight="1" thickBot="1">
      <c r="A15" s="244">
        <v>5</v>
      </c>
      <c r="B15" s="245" t="str">
        <f t="shared" si="2"/>
        <v>Tue</v>
      </c>
      <c r="C15" s="56"/>
      <c r="D15" s="57"/>
      <c r="E15" s="57"/>
      <c r="F15" s="58"/>
      <c r="G15" s="59"/>
      <c r="H15" s="60"/>
      <c r="I15" s="56"/>
      <c r="J15" s="57"/>
      <c r="K15" s="61"/>
      <c r="L15" s="340"/>
      <c r="M15" s="56"/>
      <c r="N15" s="65" t="str">
        <f ca="1" t="shared" si="3"/>
        <v/>
      </c>
      <c r="O15" s="56"/>
      <c r="P15" s="65" t="str">
        <f ca="1" t="shared" si="4"/>
        <v/>
      </c>
      <c r="Q15" s="56"/>
      <c r="R15" s="56"/>
      <c r="S15" s="62"/>
      <c r="T15" s="251">
        <f t="shared" si="0"/>
        <v>5</v>
      </c>
      <c r="U15" s="61"/>
      <c r="V15" s="56"/>
      <c r="W15" s="345"/>
      <c r="X15" s="56"/>
      <c r="Y15" s="56"/>
      <c r="Z15" s="56"/>
      <c r="AA15" s="345"/>
      <c r="AB15" s="61"/>
      <c r="AC15" s="56"/>
      <c r="AD15" s="345"/>
      <c r="AE15" s="730"/>
      <c r="AF15" s="60"/>
      <c r="AG15" s="56"/>
      <c r="AH15" t="str">
        <f ca="1" t="shared" si="5"/>
        <v/>
      </c>
      <c r="AI15" s="56"/>
      <c r="AJ15" s="340"/>
      <c r="AK15" s="340"/>
      <c r="AL15" s="62"/>
      <c r="AM15" s="274">
        <f t="shared" si="1"/>
        <v>5</v>
      </c>
      <c r="AN15" s="61"/>
      <c r="AO15" s="66" t="str">
        <f>IF(+$B15="Sat",IF(SUM(AN$11:AN15)&gt;0,AVERAGE(AN$11:AN15,Nov!AN39:AN$40)," "),"")</f>
        <v/>
      </c>
      <c r="AP15" s="61"/>
      <c r="AQ15" s="65" t="str">
        <f>IF(+$B15="Sat",IF(SUM(AP$11:AP15,Nov!AP39:AP$40)&gt;0,AVERAGE(AP$11:AP15,Nov!AP39:AP$40),""),"")</f>
        <v/>
      </c>
      <c r="AR15" s="67" t="str">
        <f ca="1" t="shared" si="6"/>
        <v/>
      </c>
      <c r="AS15" s="66" t="str">
        <f>IF(+$B15="Sat",IF(SUM(AR$11:AR15,Nov!AR39:AR$40)&gt;0,AVERAGE(AR$11:AR15,Nov!AR39:AR$40),""),"")</f>
        <v/>
      </c>
      <c r="AT15" s="61"/>
      <c r="AU15" s="65" t="str">
        <f>IF(+$B15="Sat",IF(SUM(AT$11:AT15,Nov!AT39:AT$40)&gt;0,AVERAGE(AT$11:AT15,Nov!AT39:AT$40),""),"")</f>
        <v/>
      </c>
      <c r="AV15" s="67" t="str">
        <f ca="1" t="shared" si="7"/>
        <v/>
      </c>
      <c r="AW15" s="66" t="str">
        <f>IF(+$B15="Sat",IF(SUM(AV$11:AV15,Nov!AV39:AV$40)&gt;0,AVERAGE(AV$11:AV15,Nov!AV39:AV$40),""),"")</f>
        <v/>
      </c>
      <c r="AX15" s="61"/>
      <c r="AY15" s="65" t="str">
        <f>IF(+$B15="Sat",IF(SUM(AX$11:AX15,Nov!AX39:AX$40)&gt;0,AVERAGE(AX$11:AX15,Nov!AX39:AX$40),""),"")</f>
        <v/>
      </c>
      <c r="AZ15" s="67" t="str">
        <f ca="1" t="shared" si="8"/>
        <v/>
      </c>
      <c r="BA15" s="66" t="str">
        <f>IF(+$B15="Sat",IF(SUM(AZ$11:AZ15,Nov!AZ39:AZ$40)&gt;0,AVERAGE(AZ$11:AZ15,Nov!AZ39:AZ$40),""),"")</f>
        <v/>
      </c>
      <c r="BB15" s="61"/>
      <c r="BC15" s="62"/>
      <c r="BD15" s="274">
        <f t="shared" si="9"/>
        <v>5</v>
      </c>
      <c r="BE15" s="61"/>
      <c r="BF15" s="62"/>
      <c r="BG15" s="340"/>
      <c r="BH15" s="56"/>
      <c r="BI15" s="56"/>
      <c r="BJ15" s="56"/>
      <c r="BK15" s="56"/>
      <c r="BL15" s="56"/>
      <c r="BM15" s="56"/>
      <c r="BN15" s="56"/>
      <c r="BO15" s="56"/>
      <c r="BP15" s="62"/>
      <c r="BQ15" s="56"/>
      <c r="BR15" s="62"/>
      <c r="BS15" s="759">
        <f t="shared" si="10"/>
        <v>5</v>
      </c>
      <c r="BT15" s="57"/>
      <c r="BU15" s="821" t="str">
        <f ca="1" t="shared" si="11"/>
        <v/>
      </c>
      <c r="BV15" s="60"/>
      <c r="BW15" s="824" t="str">
        <f ca="1" t="shared" si="12"/>
        <v/>
      </c>
      <c r="BX15" s="60"/>
      <c r="BY15" s="760"/>
      <c r="BZ15" s="56"/>
      <c r="CA15" s="56"/>
      <c r="CB15" s="56"/>
      <c r="CC15" s="760"/>
      <c r="CD15" s="56"/>
      <c r="CE15" s="760"/>
      <c r="CF15" s="56"/>
      <c r="CG15" s="760"/>
      <c r="CH15" s="761"/>
    </row>
    <row r="16" spans="1:86" ht="14.45" customHeight="1">
      <c r="A16" s="241">
        <v>6</v>
      </c>
      <c r="B16" s="246" t="str">
        <f t="shared" si="2"/>
        <v>Wed</v>
      </c>
      <c r="C16" s="38"/>
      <c r="D16" s="34"/>
      <c r="E16" s="34"/>
      <c r="F16" s="35"/>
      <c r="G16" s="36"/>
      <c r="H16" s="37"/>
      <c r="I16" s="38"/>
      <c r="J16" s="34"/>
      <c r="K16" s="39"/>
      <c r="L16" s="338"/>
      <c r="M16" s="38"/>
      <c r="N16" s="42" t="str">
        <f ca="1" t="shared" si="3"/>
        <v/>
      </c>
      <c r="O16" s="38"/>
      <c r="P16" s="42" t="str">
        <f ca="1" t="shared" si="4"/>
        <v/>
      </c>
      <c r="Q16" s="38"/>
      <c r="R16" s="38"/>
      <c r="S16" s="40"/>
      <c r="T16" s="247">
        <f t="shared" si="0"/>
        <v>6</v>
      </c>
      <c r="U16" s="39"/>
      <c r="V16" s="38"/>
      <c r="W16" s="343"/>
      <c r="X16" s="38"/>
      <c r="Y16" s="38"/>
      <c r="Z16" s="38"/>
      <c r="AA16" s="343"/>
      <c r="AB16" s="39"/>
      <c r="AC16" s="38"/>
      <c r="AD16" s="343"/>
      <c r="AE16" s="731"/>
      <c r="AF16" s="37"/>
      <c r="AG16" s="38"/>
      <c r="AH16" t="str">
        <f ca="1" t="shared" si="5"/>
        <v/>
      </c>
      <c r="AI16" s="38"/>
      <c r="AJ16" s="338"/>
      <c r="AK16" s="338"/>
      <c r="AL16" s="40"/>
      <c r="AM16" s="272">
        <f t="shared" si="1"/>
        <v>6</v>
      </c>
      <c r="AN16" s="39"/>
      <c r="AO16" s="55" t="str">
        <f>IF(+$B16="Sat",IF(SUM(AN$11:AN16)&gt;0,AVERAGE(AN$11:AN16,Nov!AN40:AN$40)," "),"")</f>
        <v/>
      </c>
      <c r="AP16" s="39"/>
      <c r="AQ16" s="42" t="str">
        <f>IF(+$B16="Sat",IF(SUM(AP$11:AP16)&gt;0,AVERAGE(AP$11:AP16,Nov!AP40:AP$40)," "),"")</f>
        <v/>
      </c>
      <c r="AR16" s="44" t="str">
        <f ca="1" t="shared" si="6"/>
        <v/>
      </c>
      <c r="AS16" s="55" t="str">
        <f>IF(+$B16="Sat",IF(SUM(AR$11:AR16)&gt;0,AVERAGE(AR$11:AR16,Nov!AR40:AR$40)," "),"")</f>
        <v/>
      </c>
      <c r="AT16" s="39"/>
      <c r="AU16" s="42" t="str">
        <f>IF(+$B16="Sat",IF(SUM(AT$11:AT16)&gt;0,AVERAGE(AT$11:AT16,Nov!AT40:AT$40)," "),"")</f>
        <v/>
      </c>
      <c r="AV16" s="44" t="str">
        <f ca="1" t="shared" si="7"/>
        <v/>
      </c>
      <c r="AW16" s="55" t="str">
        <f>IF(+$B16="Sat",IF(SUM(AV$11:AV16)&gt;0,AVERAGE(AV$11:AV16,Nov!AV40:AV$40)," "),"")</f>
        <v/>
      </c>
      <c r="AX16" s="39"/>
      <c r="AY16" s="68" t="str">
        <f>IF(+$B16="Sat",IF(SUM(AX$11:AX16)&gt;0,AVERAGE(AX$11:AX16,Nov!AX40:AX$40)," "),"")</f>
        <v/>
      </c>
      <c r="AZ16" s="137" t="str">
        <f ca="1" t="shared" si="8"/>
        <v/>
      </c>
      <c r="BA16" s="55" t="str">
        <f>IF(+$B16="Sat",IF(SUM(AZ$11:AZ16)&gt;0,AVERAGE(AZ$11:AZ16,Nov!AZ40:AZ$40)," "),"")</f>
        <v/>
      </c>
      <c r="BB16" s="39"/>
      <c r="BC16" s="40"/>
      <c r="BD16" s="272">
        <f t="shared" si="9"/>
        <v>6</v>
      </c>
      <c r="BE16" s="39"/>
      <c r="BF16" s="40"/>
      <c r="BG16" s="338"/>
      <c r="BH16" s="38"/>
      <c r="BI16" s="38"/>
      <c r="BJ16" s="38"/>
      <c r="BK16" s="38"/>
      <c r="BL16" s="38"/>
      <c r="BM16" s="38"/>
      <c r="BN16" s="38"/>
      <c r="BO16" s="38"/>
      <c r="BP16" s="40"/>
      <c r="BQ16" s="38"/>
      <c r="BR16" s="40"/>
      <c r="BS16" s="762">
        <f t="shared" si="10"/>
        <v>6</v>
      </c>
      <c r="BT16" s="34"/>
      <c r="BU16" s="789" t="str">
        <f ca="1" t="shared" si="11"/>
        <v/>
      </c>
      <c r="BV16" s="37"/>
      <c r="BW16" s="789" t="str">
        <f ca="1" t="shared" si="12"/>
        <v/>
      </c>
      <c r="BX16" s="37"/>
      <c r="BY16" s="32"/>
      <c r="BZ16" s="38"/>
      <c r="CA16" s="37"/>
      <c r="CB16" s="37"/>
      <c r="CC16" s="32"/>
      <c r="CD16" s="38"/>
      <c r="CE16" s="32"/>
      <c r="CF16" s="38"/>
      <c r="CG16" s="32"/>
      <c r="CH16" s="763"/>
    </row>
    <row r="17" spans="1:86" ht="14.45" customHeight="1">
      <c r="A17" s="243">
        <v>7</v>
      </c>
      <c r="B17" s="242" t="str">
        <f t="shared" si="2"/>
        <v>Thu</v>
      </c>
      <c r="C17" s="46"/>
      <c r="D17" s="47"/>
      <c r="E17" s="47"/>
      <c r="F17" s="48"/>
      <c r="G17" s="49"/>
      <c r="H17" s="50"/>
      <c r="I17" s="46"/>
      <c r="J17" s="47"/>
      <c r="K17" s="51"/>
      <c r="L17" s="339"/>
      <c r="M17" s="46"/>
      <c r="N17" s="42" t="str">
        <f ca="1" t="shared" si="3"/>
        <v/>
      </c>
      <c r="O17" s="46"/>
      <c r="P17" s="42" t="str">
        <f ca="1" t="shared" si="4"/>
        <v/>
      </c>
      <c r="Q17" s="46"/>
      <c r="R17" s="46"/>
      <c r="S17" s="52"/>
      <c r="T17" s="249">
        <f t="shared" si="0"/>
        <v>7</v>
      </c>
      <c r="U17" s="51"/>
      <c r="V17" s="46"/>
      <c r="W17" s="344"/>
      <c r="X17" s="46"/>
      <c r="Y17" s="46"/>
      <c r="Z17" s="46"/>
      <c r="AA17" s="344"/>
      <c r="AB17" s="51"/>
      <c r="AC17" s="46"/>
      <c r="AD17" s="344"/>
      <c r="AE17" s="729"/>
      <c r="AF17" s="50"/>
      <c r="AG17" s="46"/>
      <c r="AH17" t="str">
        <f ca="1" t="shared" si="5"/>
        <v/>
      </c>
      <c r="AI17" s="46"/>
      <c r="AJ17" s="339"/>
      <c r="AK17" s="339"/>
      <c r="AL17" s="52"/>
      <c r="AM17" s="273">
        <f t="shared" si="1"/>
        <v>7</v>
      </c>
      <c r="AN17" s="51"/>
      <c r="AO17" s="43" t="str">
        <f>IF(+$B17="Sat",IF(SUM(AN11:AN17)&gt;0,AVERAGE(AN11:AN17)," "),"")</f>
        <v/>
      </c>
      <c r="AP17" s="51"/>
      <c r="AQ17" s="69" t="str">
        <f>IF(+$B17="Sat",IF(SUM(AP11:AP17)&gt;0,AVERAGE(AP11:AP17)," "),"")</f>
        <v/>
      </c>
      <c r="AR17" s="44" t="str">
        <f ca="1" t="shared" si="6"/>
        <v/>
      </c>
      <c r="AS17" s="55" t="str">
        <f>IF(+$B17="Sat",IF(SUM(AR11:AR17)&gt;0,AVERAGE(AR11:AR17)," "),"")</f>
        <v/>
      </c>
      <c r="AT17" s="51"/>
      <c r="AU17" s="69" t="str">
        <f>IF(+$B17="Sat",IF(SUM(AT11:AT17)&gt;0,AVERAGE(AT11:AT17)," "),"")</f>
        <v/>
      </c>
      <c r="AV17" s="44" t="str">
        <f ca="1" t="shared" si="7"/>
        <v/>
      </c>
      <c r="AW17" s="43" t="str">
        <f>IF(+$B17="Sat",IF(SUM(AV11:AV17)&gt;0,AVERAGE(AV11:AV17)," "),"")</f>
        <v/>
      </c>
      <c r="AX17" s="51"/>
      <c r="AY17" s="70" t="str">
        <f>IF(+$B17="Sat",IF(SUM(AX11:AX17)&gt;0,AVERAGE(AX11:AX17)," "),"")</f>
        <v/>
      </c>
      <c r="AZ17" s="45" t="str">
        <f ca="1" t="shared" si="8"/>
        <v/>
      </c>
      <c r="BA17" s="43" t="str">
        <f>IF(+$B17="Sat",IF(SUM(AZ11:AZ17)&gt;0,AVERAGE(AZ11:AZ17)," "),"")</f>
        <v/>
      </c>
      <c r="BB17" s="51"/>
      <c r="BC17" s="52"/>
      <c r="BD17" s="273">
        <f t="shared" si="9"/>
        <v>7</v>
      </c>
      <c r="BE17" s="51"/>
      <c r="BF17" s="52"/>
      <c r="BG17" s="339"/>
      <c r="BH17" s="46"/>
      <c r="BI17" s="46"/>
      <c r="BJ17" s="46"/>
      <c r="BK17" s="46"/>
      <c r="BL17" s="46"/>
      <c r="BM17" s="46"/>
      <c r="BN17" s="46"/>
      <c r="BO17" s="46"/>
      <c r="BP17" s="52"/>
      <c r="BQ17" s="46"/>
      <c r="BR17" s="52"/>
      <c r="BS17" s="272">
        <f t="shared" si="10"/>
        <v>7</v>
      </c>
      <c r="BT17" s="47"/>
      <c r="BU17" s="820" t="str">
        <f ca="1" t="shared" si="11"/>
        <v/>
      </c>
      <c r="BV17" s="50"/>
      <c r="BW17" s="823" t="str">
        <f ca="1" t="shared" si="12"/>
        <v/>
      </c>
      <c r="BX17" s="50"/>
      <c r="BY17" s="32"/>
      <c r="BZ17" s="46"/>
      <c r="CA17" s="37"/>
      <c r="CB17" s="37"/>
      <c r="CC17" s="32"/>
      <c r="CD17" s="46"/>
      <c r="CE17" s="32"/>
      <c r="CF17" s="47"/>
      <c r="CG17" s="764"/>
      <c r="CH17" s="763"/>
    </row>
    <row r="18" spans="1:86" ht="14.45" customHeight="1">
      <c r="A18" s="243">
        <v>8</v>
      </c>
      <c r="B18" s="242" t="str">
        <f t="shared" si="2"/>
        <v>Fri</v>
      </c>
      <c r="C18" s="46"/>
      <c r="D18" s="47"/>
      <c r="E18" s="47"/>
      <c r="F18" s="48"/>
      <c r="G18" s="49"/>
      <c r="H18" s="50"/>
      <c r="I18" s="46"/>
      <c r="J18" s="47"/>
      <c r="K18" s="51"/>
      <c r="L18" s="339"/>
      <c r="M18" s="46"/>
      <c r="N18" s="42" t="str">
        <f ca="1" t="shared" si="3"/>
        <v/>
      </c>
      <c r="O18" s="46"/>
      <c r="P18" s="42" t="str">
        <f ca="1" t="shared" si="4"/>
        <v/>
      </c>
      <c r="Q18" s="46"/>
      <c r="R18" s="46"/>
      <c r="S18" s="52"/>
      <c r="T18" s="249">
        <f t="shared" si="0"/>
        <v>8</v>
      </c>
      <c r="U18" s="51"/>
      <c r="V18" s="46"/>
      <c r="W18" s="344"/>
      <c r="X18" s="46"/>
      <c r="Y18" s="46"/>
      <c r="Z18" s="46"/>
      <c r="AA18" s="344"/>
      <c r="AB18" s="51"/>
      <c r="AC18" s="46"/>
      <c r="AD18" s="344"/>
      <c r="AE18" s="729"/>
      <c r="AF18" s="50"/>
      <c r="AG18" s="46"/>
      <c r="AH18" t="str">
        <f ca="1" t="shared" si="5"/>
        <v/>
      </c>
      <c r="AI18" s="46"/>
      <c r="AJ18" s="339"/>
      <c r="AK18" s="339"/>
      <c r="AL18" s="52"/>
      <c r="AM18" s="273">
        <f t="shared" si="1"/>
        <v>8</v>
      </c>
      <c r="AN18" s="51"/>
      <c r="AO18" s="43" t="str">
        <f aca="true" t="shared" si="13" ref="AO18:AO40">IF(+$B18="Sat",IF(SUM(AN12:AN18)&gt;0,AVERAGE(AN12:AN18)," "),"")</f>
        <v/>
      </c>
      <c r="AP18" s="51"/>
      <c r="AQ18" s="69" t="str">
        <f aca="true" t="shared" si="14" ref="AQ18:AS33">IF(+$B18="Sat",IF(SUM(AP12:AP18)&gt;0,AVERAGE(AP12:AP18)," "),"")</f>
        <v/>
      </c>
      <c r="AR18" s="44" t="str">
        <f ca="1" t="shared" si="6"/>
        <v/>
      </c>
      <c r="AS18" s="55" t="str">
        <f t="shared" si="14"/>
        <v/>
      </c>
      <c r="AT18" s="51"/>
      <c r="AU18" s="69" t="str">
        <f aca="true" t="shared" si="15" ref="AU18:AU40">IF(+$B18="Sat",IF(SUM(AT12:AT18)&gt;0,AVERAGE(AT12:AT18)," "),"")</f>
        <v/>
      </c>
      <c r="AV18" s="44" t="str">
        <f ca="1" t="shared" si="7"/>
        <v/>
      </c>
      <c r="AW18" s="43" t="str">
        <f aca="true" t="shared" si="16" ref="AW18:AW40">IF(+$B18="Sat",IF(SUM(AV12:AV18)&gt;0,AVERAGE(AV12:AV18)," "),"")</f>
        <v/>
      </c>
      <c r="AX18" s="51"/>
      <c r="AY18" s="70" t="str">
        <f aca="true" t="shared" si="17" ref="AY18:AY40">IF(+$B18="Sat",IF(SUM(AX12:AX18)&gt;0,AVERAGE(AX12:AX18)," "),"")</f>
        <v/>
      </c>
      <c r="AZ18" s="45" t="str">
        <f ca="1" t="shared" si="8"/>
        <v/>
      </c>
      <c r="BA18" s="43" t="str">
        <f aca="true" t="shared" si="18" ref="BA18:BA40">IF(+$B18="Sat",IF(SUM(AZ12:AZ18)&gt;0,AVERAGE(AZ12:AZ18)," "),"")</f>
        <v/>
      </c>
      <c r="BB18" s="51"/>
      <c r="BC18" s="52"/>
      <c r="BD18" s="273">
        <f t="shared" si="9"/>
        <v>8</v>
      </c>
      <c r="BE18" s="51"/>
      <c r="BF18" s="52"/>
      <c r="BG18" s="339"/>
      <c r="BH18" s="46"/>
      <c r="BI18" s="46"/>
      <c r="BJ18" s="46"/>
      <c r="BK18" s="46"/>
      <c r="BL18" s="46"/>
      <c r="BM18" s="46"/>
      <c r="BN18" s="46"/>
      <c r="BO18" s="46"/>
      <c r="BP18" s="52"/>
      <c r="BQ18" s="46"/>
      <c r="BR18" s="52"/>
      <c r="BS18" s="272">
        <f t="shared" si="10"/>
        <v>8</v>
      </c>
      <c r="BT18" s="47"/>
      <c r="BU18" s="820" t="str">
        <f ca="1" t="shared" si="11"/>
        <v/>
      </c>
      <c r="BV18" s="50"/>
      <c r="BW18" s="823" t="str">
        <f ca="1" t="shared" si="12"/>
        <v/>
      </c>
      <c r="BX18" s="50"/>
      <c r="BY18" s="32"/>
      <c r="BZ18" s="46"/>
      <c r="CA18" s="37"/>
      <c r="CB18" s="37"/>
      <c r="CC18" s="32"/>
      <c r="CD18" s="46"/>
      <c r="CE18" s="32"/>
      <c r="CF18" s="47"/>
      <c r="CG18" s="764"/>
      <c r="CH18" s="763"/>
    </row>
    <row r="19" spans="1:86" ht="14.45" customHeight="1">
      <c r="A19" s="243">
        <v>9</v>
      </c>
      <c r="B19" s="242" t="str">
        <f t="shared" si="2"/>
        <v>Sat</v>
      </c>
      <c r="C19" s="46"/>
      <c r="D19" s="47"/>
      <c r="E19" s="47"/>
      <c r="F19" s="48"/>
      <c r="G19" s="49"/>
      <c r="H19" s="50"/>
      <c r="I19" s="46"/>
      <c r="J19" s="47"/>
      <c r="K19" s="51"/>
      <c r="L19" s="339"/>
      <c r="M19" s="46"/>
      <c r="N19" s="42" t="str">
        <f ca="1" t="shared" si="3"/>
        <v/>
      </c>
      <c r="O19" s="46"/>
      <c r="P19" s="42" t="str">
        <f ca="1" t="shared" si="4"/>
        <v/>
      </c>
      <c r="Q19" s="46"/>
      <c r="R19" s="46"/>
      <c r="S19" s="52"/>
      <c r="T19" s="249">
        <f t="shared" si="0"/>
        <v>9</v>
      </c>
      <c r="U19" s="51"/>
      <c r="V19" s="46"/>
      <c r="W19" s="344"/>
      <c r="X19" s="46"/>
      <c r="Y19" s="46"/>
      <c r="Z19" s="46"/>
      <c r="AA19" s="344"/>
      <c r="AB19" s="51"/>
      <c r="AC19" s="46"/>
      <c r="AD19" s="344"/>
      <c r="AE19" s="729"/>
      <c r="AF19" s="50"/>
      <c r="AG19" s="46"/>
      <c r="AH19" t="str">
        <f ca="1" t="shared" si="5"/>
        <v/>
      </c>
      <c r="AI19" s="46"/>
      <c r="AJ19" s="339"/>
      <c r="AK19" s="339"/>
      <c r="AL19" s="52"/>
      <c r="AM19" s="273">
        <f t="shared" si="1"/>
        <v>9</v>
      </c>
      <c r="AN19" s="51"/>
      <c r="AO19" s="43" t="str">
        <f t="shared" si="13"/>
        <v xml:space="preserve"> </v>
      </c>
      <c r="AP19" s="51"/>
      <c r="AQ19" s="69" t="str">
        <f t="shared" si="14"/>
        <v xml:space="preserve"> </v>
      </c>
      <c r="AR19" s="44" t="str">
        <f ca="1" t="shared" si="6"/>
        <v/>
      </c>
      <c r="AS19" s="55" t="str">
        <f ca="1" t="shared" si="14"/>
        <v xml:space="preserve"> </v>
      </c>
      <c r="AT19" s="51"/>
      <c r="AU19" s="69" t="str">
        <f t="shared" si="15"/>
        <v xml:space="preserve"> </v>
      </c>
      <c r="AV19" s="44" t="str">
        <f ca="1" t="shared" si="7"/>
        <v/>
      </c>
      <c r="AW19" s="43" t="str">
        <f ca="1" t="shared" si="16"/>
        <v xml:space="preserve"> </v>
      </c>
      <c r="AX19" s="51"/>
      <c r="AY19" s="70" t="str">
        <f t="shared" si="17"/>
        <v xml:space="preserve"> </v>
      </c>
      <c r="AZ19" s="45" t="str">
        <f ca="1" t="shared" si="8"/>
        <v/>
      </c>
      <c r="BA19" s="43" t="str">
        <f ca="1" t="shared" si="18"/>
        <v xml:space="preserve"> </v>
      </c>
      <c r="BB19" s="51"/>
      <c r="BC19" s="52"/>
      <c r="BD19" s="273">
        <f t="shared" si="9"/>
        <v>9</v>
      </c>
      <c r="BE19" s="51"/>
      <c r="BF19" s="52"/>
      <c r="BG19" s="339"/>
      <c r="BH19" s="46"/>
      <c r="BI19" s="46"/>
      <c r="BJ19" s="46"/>
      <c r="BK19" s="46"/>
      <c r="BL19" s="46"/>
      <c r="BM19" s="46"/>
      <c r="BN19" s="46"/>
      <c r="BO19" s="46"/>
      <c r="BP19" s="52"/>
      <c r="BQ19" s="46"/>
      <c r="BR19" s="52"/>
      <c r="BS19" s="272">
        <f t="shared" si="10"/>
        <v>9</v>
      </c>
      <c r="BT19" s="47"/>
      <c r="BU19" s="820" t="str">
        <f ca="1" t="shared" si="11"/>
        <v/>
      </c>
      <c r="BV19" s="50"/>
      <c r="BW19" s="823" t="str">
        <f ca="1" t="shared" si="12"/>
        <v/>
      </c>
      <c r="BX19" s="50"/>
      <c r="BY19" s="32"/>
      <c r="BZ19" s="46"/>
      <c r="CA19" s="37"/>
      <c r="CB19" s="37"/>
      <c r="CC19" s="32"/>
      <c r="CD19" s="46"/>
      <c r="CE19" s="32"/>
      <c r="CF19" s="47"/>
      <c r="CG19" s="764"/>
      <c r="CH19" s="763"/>
    </row>
    <row r="20" spans="1:86" ht="14.45" customHeight="1" thickBot="1">
      <c r="A20" s="244">
        <v>10</v>
      </c>
      <c r="B20" s="245" t="str">
        <f t="shared" si="2"/>
        <v>Sun</v>
      </c>
      <c r="C20" s="56"/>
      <c r="D20" s="57"/>
      <c r="E20" s="57"/>
      <c r="F20" s="58"/>
      <c r="G20" s="59"/>
      <c r="H20" s="60"/>
      <c r="I20" s="56"/>
      <c r="J20" s="57"/>
      <c r="K20" s="61"/>
      <c r="L20" s="340"/>
      <c r="M20" s="56"/>
      <c r="N20" s="65" t="str">
        <f ca="1" t="shared" si="3"/>
        <v/>
      </c>
      <c r="O20" s="56"/>
      <c r="P20" s="65" t="str">
        <f ca="1" t="shared" si="4"/>
        <v/>
      </c>
      <c r="Q20" s="56"/>
      <c r="R20" s="56"/>
      <c r="S20" s="62"/>
      <c r="T20" s="251">
        <f t="shared" si="0"/>
        <v>10</v>
      </c>
      <c r="U20" s="61"/>
      <c r="V20" s="56"/>
      <c r="W20" s="345"/>
      <c r="X20" s="56"/>
      <c r="Y20" s="56"/>
      <c r="Z20" s="56"/>
      <c r="AA20" s="345"/>
      <c r="AB20" s="61"/>
      <c r="AC20" s="56"/>
      <c r="AD20" s="345"/>
      <c r="AE20" s="730"/>
      <c r="AF20" s="60"/>
      <c r="AG20" s="56"/>
      <c r="AH20" t="str">
        <f ca="1" t="shared" si="5"/>
        <v/>
      </c>
      <c r="AI20" s="56"/>
      <c r="AJ20" s="340"/>
      <c r="AK20" s="340"/>
      <c r="AL20" s="62"/>
      <c r="AM20" s="274">
        <f t="shared" si="1"/>
        <v>10</v>
      </c>
      <c r="AN20" s="61"/>
      <c r="AO20" s="66" t="str">
        <f t="shared" si="13"/>
        <v/>
      </c>
      <c r="AP20" s="61"/>
      <c r="AQ20" s="65" t="str">
        <f t="shared" si="14"/>
        <v/>
      </c>
      <c r="AR20" s="86" t="str">
        <f ca="1" t="shared" si="6"/>
        <v/>
      </c>
      <c r="AS20" s="66" t="str">
        <f t="shared" si="14"/>
        <v/>
      </c>
      <c r="AT20" s="61"/>
      <c r="AU20" s="65" t="str">
        <f t="shared" si="15"/>
        <v/>
      </c>
      <c r="AV20" s="86" t="str">
        <f ca="1" t="shared" si="7"/>
        <v/>
      </c>
      <c r="AW20" s="66" t="str">
        <f t="shared" si="16"/>
        <v/>
      </c>
      <c r="AX20" s="61"/>
      <c r="AY20" s="71" t="str">
        <f t="shared" si="17"/>
        <v/>
      </c>
      <c r="AZ20" s="67" t="str">
        <f ca="1" t="shared" si="8"/>
        <v/>
      </c>
      <c r="BA20" s="66" t="str">
        <f t="shared" si="18"/>
        <v/>
      </c>
      <c r="BB20" s="61"/>
      <c r="BC20" s="62"/>
      <c r="BD20" s="274">
        <f t="shared" si="9"/>
        <v>10</v>
      </c>
      <c r="BE20" s="61"/>
      <c r="BF20" s="62"/>
      <c r="BG20" s="340"/>
      <c r="BH20" s="56"/>
      <c r="BI20" s="56"/>
      <c r="BJ20" s="56"/>
      <c r="BK20" s="56"/>
      <c r="BL20" s="56"/>
      <c r="BM20" s="56"/>
      <c r="BN20" s="56"/>
      <c r="BO20" s="56"/>
      <c r="BP20" s="62"/>
      <c r="BQ20" s="56"/>
      <c r="BR20" s="62"/>
      <c r="BS20" s="274">
        <f t="shared" si="10"/>
        <v>10</v>
      </c>
      <c r="BT20" s="57"/>
      <c r="BU20" s="821" t="str">
        <f ca="1" t="shared" si="11"/>
        <v/>
      </c>
      <c r="BV20" s="60"/>
      <c r="BW20" s="824" t="str">
        <f ca="1" t="shared" si="12"/>
        <v/>
      </c>
      <c r="BX20" s="60"/>
      <c r="BY20" s="765"/>
      <c r="BZ20" s="56"/>
      <c r="CA20" s="60"/>
      <c r="CB20" s="60"/>
      <c r="CC20" s="765"/>
      <c r="CD20" s="56"/>
      <c r="CE20" s="765"/>
      <c r="CF20" s="57"/>
      <c r="CG20" s="760"/>
      <c r="CH20" s="761"/>
    </row>
    <row r="21" spans="1:86" ht="14.45" customHeight="1">
      <c r="A21" s="241">
        <v>11</v>
      </c>
      <c r="B21" s="246" t="str">
        <f t="shared" si="2"/>
        <v>Mon</v>
      </c>
      <c r="C21" s="38"/>
      <c r="D21" s="34"/>
      <c r="E21" s="34"/>
      <c r="F21" s="35"/>
      <c r="G21" s="36"/>
      <c r="H21" s="37"/>
      <c r="I21" s="38"/>
      <c r="J21" s="34"/>
      <c r="K21" s="39"/>
      <c r="L21" s="338"/>
      <c r="M21" s="38"/>
      <c r="N21" s="42" t="str">
        <f ca="1" t="shared" si="3"/>
        <v/>
      </c>
      <c r="O21" s="38"/>
      <c r="P21" s="42" t="str">
        <f ca="1" t="shared" si="4"/>
        <v/>
      </c>
      <c r="Q21" s="38"/>
      <c r="R21" s="38"/>
      <c r="S21" s="40"/>
      <c r="T21" s="247">
        <f t="shared" si="0"/>
        <v>11</v>
      </c>
      <c r="U21" s="39"/>
      <c r="V21" s="38"/>
      <c r="W21" s="343"/>
      <c r="X21" s="38"/>
      <c r="Y21" s="38"/>
      <c r="Z21" s="38"/>
      <c r="AA21" s="343"/>
      <c r="AB21" s="39"/>
      <c r="AC21" s="38"/>
      <c r="AD21" s="343"/>
      <c r="AE21" s="731"/>
      <c r="AF21" s="37"/>
      <c r="AG21" s="38"/>
      <c r="AH21" t="str">
        <f ca="1" t="shared" si="5"/>
        <v/>
      </c>
      <c r="AI21" s="38"/>
      <c r="AJ21" s="338"/>
      <c r="AK21" s="338"/>
      <c r="AL21" s="40"/>
      <c r="AM21" s="272">
        <f t="shared" si="1"/>
        <v>11</v>
      </c>
      <c r="AN21" s="39"/>
      <c r="AO21" s="55" t="str">
        <f t="shared" si="13"/>
        <v/>
      </c>
      <c r="AP21" s="39"/>
      <c r="AQ21" s="42" t="str">
        <f t="shared" si="14"/>
        <v/>
      </c>
      <c r="AR21" s="44" t="str">
        <f ca="1" t="shared" si="6"/>
        <v/>
      </c>
      <c r="AS21" s="55" t="str">
        <f t="shared" si="14"/>
        <v/>
      </c>
      <c r="AT21" s="39"/>
      <c r="AU21" s="42" t="str">
        <f t="shared" si="15"/>
        <v/>
      </c>
      <c r="AV21" s="44" t="str">
        <f ca="1" t="shared" si="7"/>
        <v/>
      </c>
      <c r="AW21" s="55" t="str">
        <f t="shared" si="16"/>
        <v/>
      </c>
      <c r="AX21" s="39"/>
      <c r="AY21" s="68" t="str">
        <f t="shared" si="17"/>
        <v/>
      </c>
      <c r="AZ21" s="137" t="str">
        <f ca="1" t="shared" si="8"/>
        <v/>
      </c>
      <c r="BA21" s="55" t="str">
        <f t="shared" si="18"/>
        <v/>
      </c>
      <c r="BB21" s="39"/>
      <c r="BC21" s="40"/>
      <c r="BD21" s="272">
        <f t="shared" si="9"/>
        <v>11</v>
      </c>
      <c r="BE21" s="39"/>
      <c r="BF21" s="40"/>
      <c r="BG21" s="338"/>
      <c r="BH21" s="38"/>
      <c r="BI21" s="38"/>
      <c r="BJ21" s="38"/>
      <c r="BK21" s="38"/>
      <c r="BL21" s="38"/>
      <c r="BM21" s="38"/>
      <c r="BN21" s="38"/>
      <c r="BO21" s="38"/>
      <c r="BP21" s="40"/>
      <c r="BQ21" s="38"/>
      <c r="BR21" s="40"/>
      <c r="BS21" s="272">
        <f t="shared" si="10"/>
        <v>11</v>
      </c>
      <c r="BT21" s="34"/>
      <c r="BU21" s="789" t="str">
        <f ca="1" t="shared" si="11"/>
        <v/>
      </c>
      <c r="BV21" s="37"/>
      <c r="BW21" s="789" t="str">
        <f ca="1" t="shared" si="12"/>
        <v/>
      </c>
      <c r="BX21" s="37"/>
      <c r="BY21" s="32"/>
      <c r="BZ21" s="38"/>
      <c r="CA21" s="37"/>
      <c r="CB21" s="37"/>
      <c r="CC21" s="32"/>
      <c r="CD21" s="38"/>
      <c r="CE21" s="32"/>
      <c r="CF21" s="34"/>
      <c r="CG21" s="766"/>
      <c r="CH21" s="763"/>
    </row>
    <row r="22" spans="1:86" ht="14.45" customHeight="1">
      <c r="A22" s="243">
        <v>12</v>
      </c>
      <c r="B22" s="242" t="str">
        <f t="shared" si="2"/>
        <v>Tue</v>
      </c>
      <c r="C22" s="46"/>
      <c r="D22" s="47"/>
      <c r="E22" s="47"/>
      <c r="F22" s="48"/>
      <c r="G22" s="49"/>
      <c r="H22" s="50"/>
      <c r="I22" s="46"/>
      <c r="J22" s="47"/>
      <c r="K22" s="51"/>
      <c r="L22" s="339"/>
      <c r="M22" s="46"/>
      <c r="N22" s="42" t="str">
        <f ca="1" t="shared" si="3"/>
        <v/>
      </c>
      <c r="O22" s="46"/>
      <c r="P22" s="42" t="str">
        <f ca="1" t="shared" si="4"/>
        <v/>
      </c>
      <c r="Q22" s="46"/>
      <c r="R22" s="46"/>
      <c r="S22" s="52"/>
      <c r="T22" s="249">
        <f t="shared" si="0"/>
        <v>12</v>
      </c>
      <c r="U22" s="51"/>
      <c r="V22" s="46"/>
      <c r="W22" s="344"/>
      <c r="X22" s="46"/>
      <c r="Y22" s="46"/>
      <c r="Z22" s="46"/>
      <c r="AA22" s="344"/>
      <c r="AB22" s="51"/>
      <c r="AC22" s="46"/>
      <c r="AD22" s="344"/>
      <c r="AE22" s="729"/>
      <c r="AF22" s="50"/>
      <c r="AG22" s="46"/>
      <c r="AH22" t="str">
        <f ca="1" t="shared" si="5"/>
        <v/>
      </c>
      <c r="AI22" s="46"/>
      <c r="AJ22" s="339"/>
      <c r="AK22" s="339"/>
      <c r="AL22" s="52"/>
      <c r="AM22" s="273">
        <f t="shared" si="1"/>
        <v>12</v>
      </c>
      <c r="AN22" s="51"/>
      <c r="AO22" s="43" t="str">
        <f t="shared" si="13"/>
        <v/>
      </c>
      <c r="AP22" s="51"/>
      <c r="AQ22" s="69" t="str">
        <f t="shared" si="14"/>
        <v/>
      </c>
      <c r="AR22" s="44" t="str">
        <f ca="1" t="shared" si="6"/>
        <v/>
      </c>
      <c r="AS22" s="55" t="str">
        <f t="shared" si="14"/>
        <v/>
      </c>
      <c r="AT22" s="51"/>
      <c r="AU22" s="69" t="str">
        <f t="shared" si="15"/>
        <v/>
      </c>
      <c r="AV22" s="44" t="str">
        <f ca="1" t="shared" si="7"/>
        <v/>
      </c>
      <c r="AW22" s="43" t="str">
        <f t="shared" si="16"/>
        <v/>
      </c>
      <c r="AX22" s="51"/>
      <c r="AY22" s="70" t="str">
        <f t="shared" si="17"/>
        <v/>
      </c>
      <c r="AZ22" s="45" t="str">
        <f ca="1" t="shared" si="8"/>
        <v/>
      </c>
      <c r="BA22" s="43" t="str">
        <f t="shared" si="18"/>
        <v/>
      </c>
      <c r="BB22" s="51"/>
      <c r="BC22" s="52"/>
      <c r="BD22" s="273">
        <f t="shared" si="9"/>
        <v>12</v>
      </c>
      <c r="BE22" s="51"/>
      <c r="BF22" s="52"/>
      <c r="BG22" s="339"/>
      <c r="BH22" s="46"/>
      <c r="BI22" s="46"/>
      <c r="BJ22" s="46"/>
      <c r="BK22" s="46"/>
      <c r="BL22" s="46"/>
      <c r="BM22" s="46"/>
      <c r="BN22" s="46"/>
      <c r="BO22" s="46"/>
      <c r="BP22" s="52"/>
      <c r="BQ22" s="46"/>
      <c r="BR22" s="52"/>
      <c r="BS22" s="272">
        <f t="shared" si="10"/>
        <v>12</v>
      </c>
      <c r="BT22" s="47"/>
      <c r="BU22" s="820" t="str">
        <f ca="1" t="shared" si="11"/>
        <v/>
      </c>
      <c r="BV22" s="50"/>
      <c r="BW22" s="823" t="str">
        <f ca="1" t="shared" si="12"/>
        <v/>
      </c>
      <c r="BX22" s="50"/>
      <c r="BY22" s="32"/>
      <c r="BZ22" s="46"/>
      <c r="CA22" s="37"/>
      <c r="CB22" s="37"/>
      <c r="CC22" s="32"/>
      <c r="CD22" s="46"/>
      <c r="CE22" s="32"/>
      <c r="CF22" s="47"/>
      <c r="CG22" s="764"/>
      <c r="CH22" s="763"/>
    </row>
    <row r="23" spans="1:86" ht="14.45" customHeight="1">
      <c r="A23" s="243">
        <v>13</v>
      </c>
      <c r="B23" s="242" t="str">
        <f t="shared" si="2"/>
        <v>Wed</v>
      </c>
      <c r="C23" s="46"/>
      <c r="D23" s="47"/>
      <c r="E23" s="47"/>
      <c r="F23" s="48"/>
      <c r="G23" s="49"/>
      <c r="H23" s="50"/>
      <c r="I23" s="46"/>
      <c r="J23" s="47"/>
      <c r="K23" s="51"/>
      <c r="L23" s="339"/>
      <c r="M23" s="46"/>
      <c r="N23" s="42" t="str">
        <f ca="1" t="shared" si="3"/>
        <v/>
      </c>
      <c r="O23" s="46"/>
      <c r="P23" s="42" t="str">
        <f ca="1" t="shared" si="4"/>
        <v/>
      </c>
      <c r="Q23" s="46"/>
      <c r="R23" s="46"/>
      <c r="S23" s="52"/>
      <c r="T23" s="249">
        <f t="shared" si="0"/>
        <v>13</v>
      </c>
      <c r="U23" s="51"/>
      <c r="V23" s="46"/>
      <c r="W23" s="344"/>
      <c r="X23" s="46"/>
      <c r="Y23" s="46"/>
      <c r="Z23" s="46"/>
      <c r="AA23" s="344"/>
      <c r="AB23" s="51"/>
      <c r="AC23" s="46"/>
      <c r="AD23" s="344"/>
      <c r="AE23" s="729"/>
      <c r="AF23" s="50"/>
      <c r="AG23" s="46"/>
      <c r="AH23" t="str">
        <f ca="1" t="shared" si="5"/>
        <v/>
      </c>
      <c r="AI23" s="46"/>
      <c r="AJ23" s="339"/>
      <c r="AK23" s="339"/>
      <c r="AL23" s="52"/>
      <c r="AM23" s="273">
        <f t="shared" si="1"/>
        <v>13</v>
      </c>
      <c r="AN23" s="51"/>
      <c r="AO23" s="43" t="str">
        <f t="shared" si="13"/>
        <v/>
      </c>
      <c r="AP23" s="51"/>
      <c r="AQ23" s="69" t="str">
        <f t="shared" si="14"/>
        <v/>
      </c>
      <c r="AR23" s="44" t="str">
        <f ca="1" t="shared" si="6"/>
        <v/>
      </c>
      <c r="AS23" s="55" t="str">
        <f t="shared" si="14"/>
        <v/>
      </c>
      <c r="AT23" s="51"/>
      <c r="AU23" s="69" t="str">
        <f t="shared" si="15"/>
        <v/>
      </c>
      <c r="AV23" s="44" t="str">
        <f ca="1" t="shared" si="7"/>
        <v/>
      </c>
      <c r="AW23" s="43" t="str">
        <f t="shared" si="16"/>
        <v/>
      </c>
      <c r="AX23" s="51"/>
      <c r="AY23" s="70" t="str">
        <f t="shared" si="17"/>
        <v/>
      </c>
      <c r="AZ23" s="45" t="str">
        <f ca="1" t="shared" si="8"/>
        <v/>
      </c>
      <c r="BA23" s="43" t="str">
        <f t="shared" si="18"/>
        <v/>
      </c>
      <c r="BB23" s="51"/>
      <c r="BC23" s="52"/>
      <c r="BD23" s="273">
        <f t="shared" si="9"/>
        <v>13</v>
      </c>
      <c r="BE23" s="51"/>
      <c r="BF23" s="52"/>
      <c r="BG23" s="339"/>
      <c r="BH23" s="46"/>
      <c r="BI23" s="46"/>
      <c r="BJ23" s="46"/>
      <c r="BK23" s="46"/>
      <c r="BL23" s="46"/>
      <c r="BM23" s="46"/>
      <c r="BN23" s="46"/>
      <c r="BO23" s="46"/>
      <c r="BP23" s="52"/>
      <c r="BQ23" s="46"/>
      <c r="BR23" s="52"/>
      <c r="BS23" s="272">
        <f t="shared" si="10"/>
        <v>13</v>
      </c>
      <c r="BT23" s="47"/>
      <c r="BU23" s="823" t="str">
        <f ca="1" t="shared" si="11"/>
        <v/>
      </c>
      <c r="BV23" s="50"/>
      <c r="BW23" s="823" t="str">
        <f ca="1" t="shared" si="12"/>
        <v/>
      </c>
      <c r="BX23" s="50"/>
      <c r="BY23" s="32"/>
      <c r="BZ23" s="46"/>
      <c r="CA23" s="37"/>
      <c r="CB23" s="37"/>
      <c r="CC23" s="32"/>
      <c r="CD23" s="46"/>
      <c r="CE23" s="32"/>
      <c r="CF23" s="47"/>
      <c r="CG23" s="764"/>
      <c r="CH23" s="767"/>
    </row>
    <row r="24" spans="1:86" ht="14.45" customHeight="1">
      <c r="A24" s="243">
        <v>14</v>
      </c>
      <c r="B24" s="242" t="str">
        <f t="shared" si="2"/>
        <v>Thu</v>
      </c>
      <c r="C24" s="46"/>
      <c r="D24" s="47"/>
      <c r="E24" s="47"/>
      <c r="F24" s="48"/>
      <c r="G24" s="49"/>
      <c r="H24" s="50"/>
      <c r="I24" s="46"/>
      <c r="J24" s="47"/>
      <c r="K24" s="51"/>
      <c r="L24" s="339"/>
      <c r="M24" s="46"/>
      <c r="N24" s="42" t="str">
        <f ca="1" t="shared" si="3"/>
        <v/>
      </c>
      <c r="O24" s="46"/>
      <c r="P24" s="42" t="str">
        <f ca="1" t="shared" si="4"/>
        <v/>
      </c>
      <c r="Q24" s="46"/>
      <c r="R24" s="46"/>
      <c r="S24" s="52"/>
      <c r="T24" s="249">
        <f t="shared" si="0"/>
        <v>14</v>
      </c>
      <c r="U24" s="51"/>
      <c r="V24" s="46"/>
      <c r="W24" s="344"/>
      <c r="X24" s="46"/>
      <c r="Y24" s="46"/>
      <c r="Z24" s="46"/>
      <c r="AA24" s="344"/>
      <c r="AB24" s="51"/>
      <c r="AC24" s="46"/>
      <c r="AD24" s="344"/>
      <c r="AE24" s="729"/>
      <c r="AF24" s="50"/>
      <c r="AG24" s="46"/>
      <c r="AH24" t="str">
        <f ca="1" t="shared" si="5"/>
        <v/>
      </c>
      <c r="AI24" s="46"/>
      <c r="AJ24" s="339"/>
      <c r="AK24" s="339"/>
      <c r="AL24" s="52"/>
      <c r="AM24" s="273">
        <f t="shared" si="1"/>
        <v>14</v>
      </c>
      <c r="AN24" s="51"/>
      <c r="AO24" s="43" t="str">
        <f t="shared" si="13"/>
        <v/>
      </c>
      <c r="AP24" s="51"/>
      <c r="AQ24" s="69" t="str">
        <f t="shared" si="14"/>
        <v/>
      </c>
      <c r="AR24" s="44" t="str">
        <f ca="1" t="shared" si="6"/>
        <v/>
      </c>
      <c r="AS24" s="55" t="str">
        <f t="shared" si="14"/>
        <v/>
      </c>
      <c r="AT24" s="51"/>
      <c r="AU24" s="69" t="str">
        <f t="shared" si="15"/>
        <v/>
      </c>
      <c r="AV24" s="44" t="str">
        <f ca="1" t="shared" si="7"/>
        <v/>
      </c>
      <c r="AW24" s="43" t="str">
        <f t="shared" si="16"/>
        <v/>
      </c>
      <c r="AX24" s="51"/>
      <c r="AY24" s="70" t="str">
        <f t="shared" si="17"/>
        <v/>
      </c>
      <c r="AZ24" s="45" t="str">
        <f ca="1" t="shared" si="8"/>
        <v/>
      </c>
      <c r="BA24" s="43" t="str">
        <f t="shared" si="18"/>
        <v/>
      </c>
      <c r="BB24" s="51"/>
      <c r="BC24" s="52"/>
      <c r="BD24" s="273">
        <f t="shared" si="9"/>
        <v>14</v>
      </c>
      <c r="BE24" s="51"/>
      <c r="BF24" s="52"/>
      <c r="BG24" s="339"/>
      <c r="BH24" s="46"/>
      <c r="BI24" s="46"/>
      <c r="BJ24" s="46"/>
      <c r="BK24" s="46"/>
      <c r="BL24" s="46"/>
      <c r="BM24" s="46"/>
      <c r="BN24" s="46"/>
      <c r="BO24" s="46"/>
      <c r="BP24" s="52"/>
      <c r="BQ24" s="46"/>
      <c r="BR24" s="52"/>
      <c r="BS24" s="272">
        <f t="shared" si="10"/>
        <v>14</v>
      </c>
      <c r="BT24" s="47"/>
      <c r="BU24" s="820" t="str">
        <f ca="1" t="shared" si="11"/>
        <v/>
      </c>
      <c r="BV24" s="50"/>
      <c r="BW24" s="823" t="str">
        <f ca="1" t="shared" si="12"/>
        <v/>
      </c>
      <c r="BX24" s="50"/>
      <c r="BY24" s="32"/>
      <c r="BZ24" s="46"/>
      <c r="CA24" s="37"/>
      <c r="CB24" s="37"/>
      <c r="CC24" s="32"/>
      <c r="CD24" s="46"/>
      <c r="CE24" s="32"/>
      <c r="CF24" s="47"/>
      <c r="CG24" s="764"/>
      <c r="CH24" s="302"/>
    </row>
    <row r="25" spans="1:86" ht="14.45" customHeight="1" thickBot="1">
      <c r="A25" s="244">
        <v>15</v>
      </c>
      <c r="B25" s="245" t="str">
        <f t="shared" si="2"/>
        <v>Fri</v>
      </c>
      <c r="C25" s="56"/>
      <c r="D25" s="57"/>
      <c r="E25" s="57"/>
      <c r="F25" s="58"/>
      <c r="G25" s="59"/>
      <c r="H25" s="60"/>
      <c r="I25" s="56"/>
      <c r="J25" s="57"/>
      <c r="K25" s="61"/>
      <c r="L25" s="340"/>
      <c r="M25" s="56"/>
      <c r="N25" s="65" t="str">
        <f ca="1" t="shared" si="3"/>
        <v/>
      </c>
      <c r="O25" s="56"/>
      <c r="P25" s="65" t="str">
        <f ca="1" t="shared" si="4"/>
        <v/>
      </c>
      <c r="Q25" s="56"/>
      <c r="R25" s="56"/>
      <c r="S25" s="62"/>
      <c r="T25" s="251">
        <f t="shared" si="0"/>
        <v>15</v>
      </c>
      <c r="U25" s="61"/>
      <c r="V25" s="56"/>
      <c r="W25" s="345"/>
      <c r="X25" s="56"/>
      <c r="Y25" s="56"/>
      <c r="Z25" s="56"/>
      <c r="AA25" s="345"/>
      <c r="AB25" s="61"/>
      <c r="AC25" s="56"/>
      <c r="AD25" s="345"/>
      <c r="AE25" s="730"/>
      <c r="AF25" s="60"/>
      <c r="AG25" s="56"/>
      <c r="AH25" t="str">
        <f ca="1" t="shared" si="5"/>
        <v/>
      </c>
      <c r="AI25" s="56"/>
      <c r="AJ25" s="340"/>
      <c r="AK25" s="340"/>
      <c r="AL25" s="62"/>
      <c r="AM25" s="274">
        <f t="shared" si="1"/>
        <v>15</v>
      </c>
      <c r="AN25" s="61"/>
      <c r="AO25" s="66" t="str">
        <f t="shared" si="13"/>
        <v/>
      </c>
      <c r="AP25" s="61"/>
      <c r="AQ25" s="65" t="str">
        <f t="shared" si="14"/>
        <v/>
      </c>
      <c r="AR25" s="86" t="str">
        <f ca="1" t="shared" si="6"/>
        <v/>
      </c>
      <c r="AS25" s="66" t="str">
        <f t="shared" si="14"/>
        <v/>
      </c>
      <c r="AT25" s="61"/>
      <c r="AU25" s="65" t="str">
        <f t="shared" si="15"/>
        <v/>
      </c>
      <c r="AV25" s="86" t="str">
        <f ca="1" t="shared" si="7"/>
        <v/>
      </c>
      <c r="AW25" s="66" t="str">
        <f t="shared" si="16"/>
        <v/>
      </c>
      <c r="AX25" s="61"/>
      <c r="AY25" s="71" t="str">
        <f t="shared" si="17"/>
        <v/>
      </c>
      <c r="AZ25" s="67" t="str">
        <f ca="1" t="shared" si="8"/>
        <v/>
      </c>
      <c r="BA25" s="66" t="str">
        <f t="shared" si="18"/>
        <v/>
      </c>
      <c r="BB25" s="61"/>
      <c r="BC25" s="62"/>
      <c r="BD25" s="274">
        <f t="shared" si="9"/>
        <v>15</v>
      </c>
      <c r="BE25" s="61"/>
      <c r="BF25" s="62"/>
      <c r="BG25" s="340"/>
      <c r="BH25" s="56"/>
      <c r="BI25" s="56"/>
      <c r="BJ25" s="56"/>
      <c r="BK25" s="56"/>
      <c r="BL25" s="56"/>
      <c r="BM25" s="56"/>
      <c r="BN25" s="56"/>
      <c r="BO25" s="56"/>
      <c r="BP25" s="62"/>
      <c r="BQ25" s="56"/>
      <c r="BR25" s="62"/>
      <c r="BS25" s="759">
        <f t="shared" si="10"/>
        <v>15</v>
      </c>
      <c r="BT25" s="57"/>
      <c r="BU25" s="822" t="str">
        <f ca="1" t="shared" si="11"/>
        <v/>
      </c>
      <c r="BV25" s="60"/>
      <c r="BW25" s="824" t="str">
        <f ca="1" t="shared" si="12"/>
        <v/>
      </c>
      <c r="BX25" s="60"/>
      <c r="BY25" s="765"/>
      <c r="BZ25" s="56"/>
      <c r="CA25" s="60"/>
      <c r="CB25" s="60"/>
      <c r="CC25" s="765"/>
      <c r="CD25" s="56"/>
      <c r="CE25" s="765"/>
      <c r="CF25" s="57"/>
      <c r="CG25" s="760"/>
      <c r="CH25" s="768"/>
    </row>
    <row r="26" spans="1:86" ht="14.45" customHeight="1">
      <c r="A26" s="241">
        <v>16</v>
      </c>
      <c r="B26" s="246" t="str">
        <f t="shared" si="2"/>
        <v>Sat</v>
      </c>
      <c r="C26" s="38"/>
      <c r="D26" s="34"/>
      <c r="E26" s="34"/>
      <c r="F26" s="35"/>
      <c r="G26" s="36"/>
      <c r="H26" s="37"/>
      <c r="I26" s="38"/>
      <c r="J26" s="34"/>
      <c r="K26" s="39"/>
      <c r="L26" s="338"/>
      <c r="M26" s="38"/>
      <c r="N26" s="42" t="str">
        <f ca="1" t="shared" si="3"/>
        <v/>
      </c>
      <c r="O26" s="38"/>
      <c r="P26" s="42" t="str">
        <f ca="1" t="shared" si="4"/>
        <v/>
      </c>
      <c r="Q26" s="38"/>
      <c r="R26" s="38"/>
      <c r="S26" s="40"/>
      <c r="T26" s="247">
        <f t="shared" si="0"/>
        <v>16</v>
      </c>
      <c r="U26" s="39"/>
      <c r="V26" s="38"/>
      <c r="W26" s="343"/>
      <c r="X26" s="38"/>
      <c r="Y26" s="38"/>
      <c r="Z26" s="38"/>
      <c r="AA26" s="343"/>
      <c r="AB26" s="39"/>
      <c r="AC26" s="38"/>
      <c r="AD26" s="343"/>
      <c r="AE26" s="731"/>
      <c r="AF26" s="37"/>
      <c r="AG26" s="38"/>
      <c r="AH26" t="str">
        <f ca="1" t="shared" si="5"/>
        <v/>
      </c>
      <c r="AI26" s="38"/>
      <c r="AJ26" s="338"/>
      <c r="AK26" s="338"/>
      <c r="AL26" s="40"/>
      <c r="AM26" s="272">
        <f t="shared" si="1"/>
        <v>16</v>
      </c>
      <c r="AN26" s="39"/>
      <c r="AO26" s="55" t="str">
        <f t="shared" si="13"/>
        <v xml:space="preserve"> </v>
      </c>
      <c r="AP26" s="39"/>
      <c r="AQ26" s="42" t="str">
        <f t="shared" si="14"/>
        <v xml:space="preserve"> </v>
      </c>
      <c r="AR26" s="44" t="str">
        <f ca="1" t="shared" si="6"/>
        <v/>
      </c>
      <c r="AS26" s="55" t="str">
        <f ca="1" t="shared" si="14"/>
        <v xml:space="preserve"> </v>
      </c>
      <c r="AT26" s="39"/>
      <c r="AU26" s="42" t="str">
        <f t="shared" si="15"/>
        <v xml:space="preserve"> </v>
      </c>
      <c r="AV26" s="44" t="str">
        <f ca="1" t="shared" si="7"/>
        <v/>
      </c>
      <c r="AW26" s="55" t="str">
        <f ca="1" t="shared" si="16"/>
        <v xml:space="preserve"> </v>
      </c>
      <c r="AX26" s="39"/>
      <c r="AY26" s="68" t="str">
        <f t="shared" si="17"/>
        <v xml:space="preserve"> </v>
      </c>
      <c r="AZ26" s="45" t="str">
        <f ca="1" t="shared" si="8"/>
        <v/>
      </c>
      <c r="BA26" s="55" t="str">
        <f ca="1" t="shared" si="18"/>
        <v xml:space="preserve"> </v>
      </c>
      <c r="BB26" s="39"/>
      <c r="BC26" s="40"/>
      <c r="BD26" s="272">
        <f t="shared" si="9"/>
        <v>16</v>
      </c>
      <c r="BE26" s="39"/>
      <c r="BF26" s="40"/>
      <c r="BG26" s="338"/>
      <c r="BH26" s="38"/>
      <c r="BI26" s="38"/>
      <c r="BJ26" s="38"/>
      <c r="BK26" s="38"/>
      <c r="BL26" s="38"/>
      <c r="BM26" s="38"/>
      <c r="BN26" s="38"/>
      <c r="BO26" s="38"/>
      <c r="BP26" s="40"/>
      <c r="BQ26" s="38"/>
      <c r="BR26" s="40"/>
      <c r="BS26" s="762">
        <f t="shared" si="10"/>
        <v>16</v>
      </c>
      <c r="BT26" s="34"/>
      <c r="BU26" s="820" t="str">
        <f ca="1" t="shared" si="11"/>
        <v/>
      </c>
      <c r="BV26" s="37"/>
      <c r="BW26" s="789" t="str">
        <f ca="1" t="shared" si="12"/>
        <v/>
      </c>
      <c r="BX26" s="37"/>
      <c r="BY26" s="32"/>
      <c r="BZ26" s="38"/>
      <c r="CA26" s="37"/>
      <c r="CB26" s="37"/>
      <c r="CC26" s="32"/>
      <c r="CD26" s="38"/>
      <c r="CE26" s="32"/>
      <c r="CF26" s="34"/>
      <c r="CG26" s="764"/>
      <c r="CH26" s="302"/>
    </row>
    <row r="27" spans="1:86" ht="14.45" customHeight="1">
      <c r="A27" s="243">
        <v>17</v>
      </c>
      <c r="B27" s="242" t="str">
        <f t="shared" si="2"/>
        <v>Sun</v>
      </c>
      <c r="C27" s="46"/>
      <c r="D27" s="47"/>
      <c r="E27" s="47"/>
      <c r="F27" s="48"/>
      <c r="G27" s="49"/>
      <c r="H27" s="50"/>
      <c r="I27" s="46"/>
      <c r="J27" s="47"/>
      <c r="K27" s="51"/>
      <c r="L27" s="339"/>
      <c r="M27" s="46"/>
      <c r="N27" s="42" t="str">
        <f ca="1" t="shared" si="3"/>
        <v/>
      </c>
      <c r="O27" s="46"/>
      <c r="P27" s="42" t="str">
        <f ca="1" t="shared" si="4"/>
        <v/>
      </c>
      <c r="Q27" s="46"/>
      <c r="R27" s="46"/>
      <c r="S27" s="52"/>
      <c r="T27" s="249">
        <f t="shared" si="0"/>
        <v>17</v>
      </c>
      <c r="U27" s="51"/>
      <c r="V27" s="46"/>
      <c r="W27" s="344"/>
      <c r="X27" s="46"/>
      <c r="Y27" s="46"/>
      <c r="Z27" s="46"/>
      <c r="AA27" s="344"/>
      <c r="AB27" s="51"/>
      <c r="AC27" s="46"/>
      <c r="AD27" s="344"/>
      <c r="AE27" s="729"/>
      <c r="AF27" s="50"/>
      <c r="AG27" s="46"/>
      <c r="AH27" t="str">
        <f ca="1" t="shared" si="5"/>
        <v/>
      </c>
      <c r="AI27" s="46"/>
      <c r="AJ27" s="339"/>
      <c r="AK27" s="339"/>
      <c r="AL27" s="52"/>
      <c r="AM27" s="273">
        <f t="shared" si="1"/>
        <v>17</v>
      </c>
      <c r="AN27" s="51"/>
      <c r="AO27" s="43" t="str">
        <f t="shared" si="13"/>
        <v/>
      </c>
      <c r="AP27" s="51"/>
      <c r="AQ27" s="69" t="str">
        <f t="shared" si="14"/>
        <v/>
      </c>
      <c r="AR27" s="44" t="str">
        <f ca="1" t="shared" si="6"/>
        <v/>
      </c>
      <c r="AS27" s="55" t="str">
        <f t="shared" si="14"/>
        <v/>
      </c>
      <c r="AT27" s="51"/>
      <c r="AU27" s="69" t="str">
        <f t="shared" si="15"/>
        <v/>
      </c>
      <c r="AV27" s="44" t="str">
        <f ca="1" t="shared" si="7"/>
        <v/>
      </c>
      <c r="AW27" s="43" t="str">
        <f t="shared" si="16"/>
        <v/>
      </c>
      <c r="AX27" s="51"/>
      <c r="AY27" s="70" t="str">
        <f t="shared" si="17"/>
        <v/>
      </c>
      <c r="AZ27" s="45" t="str">
        <f ca="1" t="shared" si="8"/>
        <v/>
      </c>
      <c r="BA27" s="43" t="str">
        <f t="shared" si="18"/>
        <v/>
      </c>
      <c r="BB27" s="51"/>
      <c r="BC27" s="52"/>
      <c r="BD27" s="273">
        <f t="shared" si="9"/>
        <v>17</v>
      </c>
      <c r="BE27" s="51"/>
      <c r="BF27" s="52"/>
      <c r="BG27" s="339"/>
      <c r="BH27" s="46"/>
      <c r="BI27" s="46"/>
      <c r="BJ27" s="46"/>
      <c r="BK27" s="46"/>
      <c r="BL27" s="46"/>
      <c r="BM27" s="46"/>
      <c r="BN27" s="46"/>
      <c r="BO27" s="46"/>
      <c r="BP27" s="52"/>
      <c r="BQ27" s="46"/>
      <c r="BR27" s="52"/>
      <c r="BS27" s="272">
        <f t="shared" si="10"/>
        <v>17</v>
      </c>
      <c r="BT27" s="47"/>
      <c r="BU27" s="820" t="str">
        <f ca="1" t="shared" si="11"/>
        <v/>
      </c>
      <c r="BV27" s="50"/>
      <c r="BW27" s="823" t="str">
        <f ca="1" t="shared" si="12"/>
        <v/>
      </c>
      <c r="BX27" s="50"/>
      <c r="BY27" s="32"/>
      <c r="BZ27" s="46"/>
      <c r="CA27" s="37"/>
      <c r="CB27" s="37"/>
      <c r="CC27" s="32"/>
      <c r="CD27" s="46"/>
      <c r="CE27" s="32"/>
      <c r="CF27" s="47"/>
      <c r="CG27" s="764"/>
      <c r="CH27" s="302"/>
    </row>
    <row r="28" spans="1:86" ht="14.45" customHeight="1">
      <c r="A28" s="243">
        <v>18</v>
      </c>
      <c r="B28" s="242" t="str">
        <f t="shared" si="2"/>
        <v>Mon</v>
      </c>
      <c r="C28" s="46"/>
      <c r="D28" s="47"/>
      <c r="E28" s="47"/>
      <c r="F28" s="48"/>
      <c r="G28" s="49"/>
      <c r="H28" s="50"/>
      <c r="I28" s="46"/>
      <c r="J28" s="47"/>
      <c r="K28" s="51"/>
      <c r="L28" s="339"/>
      <c r="M28" s="46"/>
      <c r="N28" s="42" t="str">
        <f ca="1" t="shared" si="3"/>
        <v/>
      </c>
      <c r="O28" s="46"/>
      <c r="P28" s="42" t="str">
        <f ca="1" t="shared" si="4"/>
        <v/>
      </c>
      <c r="Q28" s="46"/>
      <c r="R28" s="46"/>
      <c r="S28" s="52"/>
      <c r="T28" s="249">
        <f t="shared" si="0"/>
        <v>18</v>
      </c>
      <c r="U28" s="51"/>
      <c r="V28" s="46"/>
      <c r="W28" s="344"/>
      <c r="X28" s="46"/>
      <c r="Y28" s="46"/>
      <c r="Z28" s="46"/>
      <c r="AA28" s="344"/>
      <c r="AB28" s="51"/>
      <c r="AC28" s="46"/>
      <c r="AD28" s="344"/>
      <c r="AE28" s="729"/>
      <c r="AF28" s="50"/>
      <c r="AG28" s="46"/>
      <c r="AH28" t="str">
        <f ca="1" t="shared" si="5"/>
        <v/>
      </c>
      <c r="AI28" s="46"/>
      <c r="AJ28" s="339"/>
      <c r="AK28" s="339"/>
      <c r="AL28" s="52"/>
      <c r="AM28" s="273">
        <f t="shared" si="1"/>
        <v>18</v>
      </c>
      <c r="AN28" s="51"/>
      <c r="AO28" s="43" t="str">
        <f t="shared" si="13"/>
        <v/>
      </c>
      <c r="AP28" s="51"/>
      <c r="AQ28" s="69" t="str">
        <f t="shared" si="14"/>
        <v/>
      </c>
      <c r="AR28" s="44" t="str">
        <f ca="1" t="shared" si="6"/>
        <v/>
      </c>
      <c r="AS28" s="55" t="str">
        <f t="shared" si="14"/>
        <v/>
      </c>
      <c r="AT28" s="51"/>
      <c r="AU28" s="69" t="str">
        <f t="shared" si="15"/>
        <v/>
      </c>
      <c r="AV28" s="44" t="str">
        <f ca="1" t="shared" si="7"/>
        <v/>
      </c>
      <c r="AW28" s="43" t="str">
        <f t="shared" si="16"/>
        <v/>
      </c>
      <c r="AX28" s="51"/>
      <c r="AY28" s="70" t="str">
        <f t="shared" si="17"/>
        <v/>
      </c>
      <c r="AZ28" s="45" t="str">
        <f ca="1" t="shared" si="8"/>
        <v/>
      </c>
      <c r="BA28" s="43" t="str">
        <f t="shared" si="18"/>
        <v/>
      </c>
      <c r="BB28" s="51"/>
      <c r="BC28" s="52"/>
      <c r="BD28" s="273">
        <f t="shared" si="9"/>
        <v>18</v>
      </c>
      <c r="BE28" s="51"/>
      <c r="BF28" s="52"/>
      <c r="BG28" s="339"/>
      <c r="BH28" s="46"/>
      <c r="BI28" s="46"/>
      <c r="BJ28" s="46"/>
      <c r="BK28" s="46"/>
      <c r="BL28" s="46"/>
      <c r="BM28" s="46"/>
      <c r="BN28" s="46"/>
      <c r="BO28" s="46"/>
      <c r="BP28" s="52"/>
      <c r="BQ28" s="46"/>
      <c r="BR28" s="52"/>
      <c r="BS28" s="272">
        <f t="shared" si="10"/>
        <v>18</v>
      </c>
      <c r="BT28" s="47"/>
      <c r="BU28" s="820" t="str">
        <f ca="1" t="shared" si="11"/>
        <v/>
      </c>
      <c r="BV28" s="50"/>
      <c r="BW28" s="823" t="str">
        <f ca="1" t="shared" si="12"/>
        <v/>
      </c>
      <c r="BX28" s="50"/>
      <c r="BY28" s="32"/>
      <c r="BZ28" s="46"/>
      <c r="CA28" s="37"/>
      <c r="CB28" s="37"/>
      <c r="CC28" s="32"/>
      <c r="CD28" s="46"/>
      <c r="CE28" s="32"/>
      <c r="CF28" s="47"/>
      <c r="CG28" s="764"/>
      <c r="CH28" s="302"/>
    </row>
    <row r="29" spans="1:86" ht="14.45" customHeight="1">
      <c r="A29" s="243">
        <v>19</v>
      </c>
      <c r="B29" s="242" t="str">
        <f t="shared" si="2"/>
        <v>Tue</v>
      </c>
      <c r="C29" s="46"/>
      <c r="D29" s="47"/>
      <c r="E29" s="47"/>
      <c r="F29" s="48"/>
      <c r="G29" s="49"/>
      <c r="H29" s="50"/>
      <c r="I29" s="46"/>
      <c r="J29" s="47"/>
      <c r="K29" s="51"/>
      <c r="L29" s="339"/>
      <c r="M29" s="46"/>
      <c r="N29" s="42" t="str">
        <f ca="1" t="shared" si="3"/>
        <v/>
      </c>
      <c r="O29" s="46"/>
      <c r="P29" s="42" t="str">
        <f ca="1" t="shared" si="4"/>
        <v/>
      </c>
      <c r="Q29" s="46"/>
      <c r="R29" s="46"/>
      <c r="S29" s="52"/>
      <c r="T29" s="249">
        <f t="shared" si="0"/>
        <v>19</v>
      </c>
      <c r="U29" s="51"/>
      <c r="V29" s="46"/>
      <c r="W29" s="344"/>
      <c r="X29" s="46"/>
      <c r="Y29" s="46"/>
      <c r="Z29" s="46"/>
      <c r="AA29" s="344"/>
      <c r="AB29" s="51"/>
      <c r="AC29" s="46"/>
      <c r="AD29" s="344"/>
      <c r="AE29" s="729"/>
      <c r="AF29" s="50"/>
      <c r="AG29" s="46"/>
      <c r="AH29" t="str">
        <f ca="1" t="shared" si="5"/>
        <v/>
      </c>
      <c r="AI29" s="46"/>
      <c r="AJ29" s="339"/>
      <c r="AK29" s="339"/>
      <c r="AL29" s="52"/>
      <c r="AM29" s="273">
        <f t="shared" si="1"/>
        <v>19</v>
      </c>
      <c r="AN29" s="51"/>
      <c r="AO29" s="43" t="str">
        <f t="shared" si="13"/>
        <v/>
      </c>
      <c r="AP29" s="51"/>
      <c r="AQ29" s="69" t="str">
        <f t="shared" si="14"/>
        <v/>
      </c>
      <c r="AR29" s="44" t="str">
        <f ca="1" t="shared" si="6"/>
        <v/>
      </c>
      <c r="AS29" s="55" t="str">
        <f t="shared" si="14"/>
        <v/>
      </c>
      <c r="AT29" s="51"/>
      <c r="AU29" s="69" t="str">
        <f t="shared" si="15"/>
        <v/>
      </c>
      <c r="AV29" s="44" t="str">
        <f ca="1" t="shared" si="7"/>
        <v/>
      </c>
      <c r="AW29" s="43" t="str">
        <f t="shared" si="16"/>
        <v/>
      </c>
      <c r="AX29" s="51"/>
      <c r="AY29" s="70" t="str">
        <f t="shared" si="17"/>
        <v/>
      </c>
      <c r="AZ29" s="45" t="str">
        <f ca="1" t="shared" si="8"/>
        <v/>
      </c>
      <c r="BA29" s="43" t="str">
        <f t="shared" si="18"/>
        <v/>
      </c>
      <c r="BB29" s="51"/>
      <c r="BC29" s="52"/>
      <c r="BD29" s="273">
        <f t="shared" si="9"/>
        <v>19</v>
      </c>
      <c r="BE29" s="51"/>
      <c r="BF29" s="52"/>
      <c r="BG29" s="339"/>
      <c r="BH29" s="46"/>
      <c r="BI29" s="46"/>
      <c r="BJ29" s="46"/>
      <c r="BK29" s="46"/>
      <c r="BL29" s="46"/>
      <c r="BM29" s="46"/>
      <c r="BN29" s="46"/>
      <c r="BO29" s="46"/>
      <c r="BP29" s="52"/>
      <c r="BQ29" s="46"/>
      <c r="BR29" s="52"/>
      <c r="BS29" s="272">
        <f t="shared" si="10"/>
        <v>19</v>
      </c>
      <c r="BT29" s="47"/>
      <c r="BU29" s="820" t="str">
        <f ca="1" t="shared" si="11"/>
        <v/>
      </c>
      <c r="BV29" s="50"/>
      <c r="BW29" s="823" t="str">
        <f ca="1" t="shared" si="12"/>
        <v/>
      </c>
      <c r="BX29" s="50"/>
      <c r="BY29" s="32"/>
      <c r="BZ29" s="46"/>
      <c r="CA29" s="37"/>
      <c r="CB29" s="37"/>
      <c r="CC29" s="32"/>
      <c r="CD29" s="46"/>
      <c r="CE29" s="32"/>
      <c r="CF29" s="47"/>
      <c r="CG29" s="764"/>
      <c r="CH29" s="302"/>
    </row>
    <row r="30" spans="1:86" ht="14.45" customHeight="1" thickBot="1">
      <c r="A30" s="244">
        <v>20</v>
      </c>
      <c r="B30" s="245" t="str">
        <f t="shared" si="2"/>
        <v>Wed</v>
      </c>
      <c r="C30" s="56"/>
      <c r="D30" s="57"/>
      <c r="E30" s="57"/>
      <c r="F30" s="58"/>
      <c r="G30" s="59"/>
      <c r="H30" s="60"/>
      <c r="I30" s="56"/>
      <c r="J30" s="57"/>
      <c r="K30" s="61"/>
      <c r="L30" s="340"/>
      <c r="M30" s="56"/>
      <c r="N30" s="65" t="str">
        <f ca="1" t="shared" si="3"/>
        <v/>
      </c>
      <c r="O30" s="56"/>
      <c r="P30" s="65" t="str">
        <f ca="1" t="shared" si="4"/>
        <v/>
      </c>
      <c r="Q30" s="56"/>
      <c r="R30" s="56"/>
      <c r="S30" s="62"/>
      <c r="T30" s="251">
        <f t="shared" si="0"/>
        <v>20</v>
      </c>
      <c r="U30" s="61"/>
      <c r="V30" s="56"/>
      <c r="W30" s="345"/>
      <c r="X30" s="56"/>
      <c r="Y30" s="56"/>
      <c r="Z30" s="56"/>
      <c r="AA30" s="345"/>
      <c r="AB30" s="61"/>
      <c r="AC30" s="56"/>
      <c r="AD30" s="345"/>
      <c r="AE30" s="730"/>
      <c r="AF30" s="60"/>
      <c r="AG30" s="56"/>
      <c r="AH30" t="str">
        <f ca="1" t="shared" si="5"/>
        <v/>
      </c>
      <c r="AI30" s="56"/>
      <c r="AJ30" s="340"/>
      <c r="AK30" s="340"/>
      <c r="AL30" s="62"/>
      <c r="AM30" s="274">
        <f t="shared" si="1"/>
        <v>20</v>
      </c>
      <c r="AN30" s="61"/>
      <c r="AO30" s="66" t="str">
        <f t="shared" si="13"/>
        <v/>
      </c>
      <c r="AP30" s="61"/>
      <c r="AQ30" s="65" t="str">
        <f t="shared" si="14"/>
        <v/>
      </c>
      <c r="AR30" s="86" t="str">
        <f ca="1" t="shared" si="6"/>
        <v/>
      </c>
      <c r="AS30" s="66" t="str">
        <f t="shared" si="14"/>
        <v/>
      </c>
      <c r="AT30" s="61"/>
      <c r="AU30" s="65" t="str">
        <f t="shared" si="15"/>
        <v/>
      </c>
      <c r="AV30" s="86" t="str">
        <f ca="1" t="shared" si="7"/>
        <v/>
      </c>
      <c r="AW30" s="66" t="str">
        <f t="shared" si="16"/>
        <v/>
      </c>
      <c r="AX30" s="61"/>
      <c r="AY30" s="71" t="str">
        <f t="shared" si="17"/>
        <v/>
      </c>
      <c r="AZ30" s="67" t="str">
        <f ca="1" t="shared" si="8"/>
        <v/>
      </c>
      <c r="BA30" s="66" t="str">
        <f t="shared" si="18"/>
        <v/>
      </c>
      <c r="BB30" s="61"/>
      <c r="BC30" s="62"/>
      <c r="BD30" s="274">
        <f t="shared" si="9"/>
        <v>20</v>
      </c>
      <c r="BE30" s="61"/>
      <c r="BF30" s="62"/>
      <c r="BG30" s="340"/>
      <c r="BH30" s="56"/>
      <c r="BI30" s="56"/>
      <c r="BJ30" s="56"/>
      <c r="BK30" s="56"/>
      <c r="BL30" s="56"/>
      <c r="BM30" s="56"/>
      <c r="BN30" s="56"/>
      <c r="BO30" s="56"/>
      <c r="BP30" s="62"/>
      <c r="BQ30" s="56"/>
      <c r="BR30" s="62"/>
      <c r="BS30" s="759">
        <f t="shared" si="10"/>
        <v>20</v>
      </c>
      <c r="BT30" s="57"/>
      <c r="BU30" s="822" t="str">
        <f ca="1" t="shared" si="11"/>
        <v/>
      </c>
      <c r="BV30" s="60"/>
      <c r="BW30" s="824" t="str">
        <f ca="1" t="shared" si="12"/>
        <v/>
      </c>
      <c r="BX30" s="60"/>
      <c r="BY30" s="765"/>
      <c r="BZ30" s="56"/>
      <c r="CA30" s="60"/>
      <c r="CB30" s="60"/>
      <c r="CC30" s="765"/>
      <c r="CD30" s="56"/>
      <c r="CE30" s="765"/>
      <c r="CF30" s="57"/>
      <c r="CG30" s="760"/>
      <c r="CH30" s="768"/>
    </row>
    <row r="31" spans="1:86" ht="14.45" customHeight="1">
      <c r="A31" s="241">
        <v>21</v>
      </c>
      <c r="B31" s="246" t="str">
        <f t="shared" si="2"/>
        <v>Thu</v>
      </c>
      <c r="C31" s="38"/>
      <c r="D31" s="34"/>
      <c r="E31" s="34"/>
      <c r="F31" s="35"/>
      <c r="G31" s="36"/>
      <c r="H31" s="37"/>
      <c r="I31" s="38"/>
      <c r="J31" s="34"/>
      <c r="K31" s="39"/>
      <c r="L31" s="338"/>
      <c r="M31" s="38"/>
      <c r="N31" s="42" t="str">
        <f ca="1" t="shared" si="3"/>
        <v/>
      </c>
      <c r="O31" s="38"/>
      <c r="P31" s="42" t="str">
        <f ca="1" t="shared" si="4"/>
        <v/>
      </c>
      <c r="Q31" s="38"/>
      <c r="R31" s="38"/>
      <c r="S31" s="40"/>
      <c r="T31" s="247">
        <f t="shared" si="0"/>
        <v>21</v>
      </c>
      <c r="U31" s="39"/>
      <c r="V31" s="38"/>
      <c r="W31" s="343"/>
      <c r="X31" s="38"/>
      <c r="Y31" s="38"/>
      <c r="Z31" s="38"/>
      <c r="AA31" s="343"/>
      <c r="AB31" s="39"/>
      <c r="AC31" s="38"/>
      <c r="AD31" s="343"/>
      <c r="AE31" s="731"/>
      <c r="AF31" s="37"/>
      <c r="AG31" s="38"/>
      <c r="AH31" t="str">
        <f ca="1" t="shared" si="5"/>
        <v/>
      </c>
      <c r="AI31" s="38"/>
      <c r="AJ31" s="338"/>
      <c r="AK31" s="338"/>
      <c r="AL31" s="40"/>
      <c r="AM31" s="272">
        <f t="shared" si="1"/>
        <v>21</v>
      </c>
      <c r="AN31" s="39"/>
      <c r="AO31" s="55" t="str">
        <f t="shared" si="13"/>
        <v/>
      </c>
      <c r="AP31" s="39"/>
      <c r="AQ31" s="42" t="str">
        <f t="shared" si="14"/>
        <v/>
      </c>
      <c r="AR31" s="44" t="str">
        <f ca="1" t="shared" si="6"/>
        <v/>
      </c>
      <c r="AS31" s="55" t="str">
        <f t="shared" si="14"/>
        <v/>
      </c>
      <c r="AT31" s="39"/>
      <c r="AU31" s="42" t="str">
        <f t="shared" si="15"/>
        <v/>
      </c>
      <c r="AV31" s="44" t="str">
        <f ca="1" t="shared" si="7"/>
        <v/>
      </c>
      <c r="AW31" s="55" t="str">
        <f t="shared" si="16"/>
        <v/>
      </c>
      <c r="AX31" s="39"/>
      <c r="AY31" s="68" t="str">
        <f t="shared" si="17"/>
        <v/>
      </c>
      <c r="AZ31" s="45" t="str">
        <f ca="1" t="shared" si="8"/>
        <v/>
      </c>
      <c r="BA31" s="55" t="str">
        <f t="shared" si="18"/>
        <v/>
      </c>
      <c r="BB31" s="39"/>
      <c r="BC31" s="40"/>
      <c r="BD31" s="272">
        <f t="shared" si="9"/>
        <v>21</v>
      </c>
      <c r="BE31" s="39"/>
      <c r="BF31" s="40"/>
      <c r="BG31" s="338"/>
      <c r="BH31" s="38"/>
      <c r="BI31" s="38"/>
      <c r="BJ31" s="38"/>
      <c r="BK31" s="38"/>
      <c r="BL31" s="38"/>
      <c r="BM31" s="38"/>
      <c r="BN31" s="38"/>
      <c r="BO31" s="38"/>
      <c r="BP31" s="40"/>
      <c r="BQ31" s="38"/>
      <c r="BR31" s="792"/>
      <c r="BS31" s="762">
        <f t="shared" si="10"/>
        <v>21</v>
      </c>
      <c r="BT31" s="34"/>
      <c r="BU31" s="820" t="str">
        <f ca="1" t="shared" si="11"/>
        <v/>
      </c>
      <c r="BV31" s="37"/>
      <c r="BW31" s="789" t="str">
        <f ca="1" t="shared" si="12"/>
        <v/>
      </c>
      <c r="BX31" s="37"/>
      <c r="BY31" s="32"/>
      <c r="BZ31" s="38"/>
      <c r="CA31" s="37"/>
      <c r="CB31" s="37"/>
      <c r="CC31" s="32"/>
      <c r="CD31" s="38"/>
      <c r="CE31" s="32"/>
      <c r="CF31" s="34"/>
      <c r="CG31" s="764"/>
      <c r="CH31" s="302"/>
    </row>
    <row r="32" spans="1:86" ht="14.45" customHeight="1">
      <c r="A32" s="243">
        <v>22</v>
      </c>
      <c r="B32" s="242" t="str">
        <f t="shared" si="2"/>
        <v>Fri</v>
      </c>
      <c r="C32" s="46"/>
      <c r="D32" s="47"/>
      <c r="E32" s="47"/>
      <c r="F32" s="48"/>
      <c r="G32" s="49"/>
      <c r="H32" s="50"/>
      <c r="I32" s="46"/>
      <c r="J32" s="47"/>
      <c r="K32" s="51"/>
      <c r="L32" s="339"/>
      <c r="M32" s="46"/>
      <c r="N32" s="42" t="str">
        <f ca="1" t="shared" si="3"/>
        <v/>
      </c>
      <c r="O32" s="46"/>
      <c r="P32" s="42" t="str">
        <f ca="1" t="shared" si="4"/>
        <v/>
      </c>
      <c r="Q32" s="46"/>
      <c r="R32" s="46"/>
      <c r="S32" s="52"/>
      <c r="T32" s="249">
        <f t="shared" si="0"/>
        <v>22</v>
      </c>
      <c r="U32" s="51"/>
      <c r="V32" s="46"/>
      <c r="W32" s="344"/>
      <c r="X32" s="46"/>
      <c r="Y32" s="46"/>
      <c r="Z32" s="46"/>
      <c r="AA32" s="344"/>
      <c r="AB32" s="51"/>
      <c r="AC32" s="46"/>
      <c r="AD32" s="344"/>
      <c r="AE32" s="729"/>
      <c r="AF32" s="50"/>
      <c r="AG32" s="46"/>
      <c r="AH32" t="str">
        <f ca="1" t="shared" si="5"/>
        <v/>
      </c>
      <c r="AI32" s="46"/>
      <c r="AJ32" s="339"/>
      <c r="AK32" s="339"/>
      <c r="AL32" s="52"/>
      <c r="AM32" s="273">
        <f t="shared" si="1"/>
        <v>22</v>
      </c>
      <c r="AN32" s="51"/>
      <c r="AO32" s="43" t="str">
        <f t="shared" si="13"/>
        <v/>
      </c>
      <c r="AP32" s="51"/>
      <c r="AQ32" s="69" t="str">
        <f t="shared" si="14"/>
        <v/>
      </c>
      <c r="AR32" s="44" t="str">
        <f ca="1" t="shared" si="6"/>
        <v/>
      </c>
      <c r="AS32" s="55" t="str">
        <f t="shared" si="14"/>
        <v/>
      </c>
      <c r="AT32" s="51"/>
      <c r="AU32" s="69" t="str">
        <f t="shared" si="15"/>
        <v/>
      </c>
      <c r="AV32" s="44" t="str">
        <f ca="1" t="shared" si="7"/>
        <v/>
      </c>
      <c r="AW32" s="43" t="str">
        <f t="shared" si="16"/>
        <v/>
      </c>
      <c r="AX32" s="51"/>
      <c r="AY32" s="70" t="str">
        <f t="shared" si="17"/>
        <v/>
      </c>
      <c r="AZ32" s="45" t="str">
        <f ca="1" t="shared" si="8"/>
        <v/>
      </c>
      <c r="BA32" s="43" t="str">
        <f t="shared" si="18"/>
        <v/>
      </c>
      <c r="BB32" s="51"/>
      <c r="BC32" s="52"/>
      <c r="BD32" s="273">
        <f t="shared" si="9"/>
        <v>22</v>
      </c>
      <c r="BE32" s="51"/>
      <c r="BF32" s="52"/>
      <c r="BG32" s="339"/>
      <c r="BH32" s="46"/>
      <c r="BI32" s="46"/>
      <c r="BJ32" s="46"/>
      <c r="BK32" s="46"/>
      <c r="BL32" s="46"/>
      <c r="BM32" s="46"/>
      <c r="BN32" s="46"/>
      <c r="BO32" s="46"/>
      <c r="BP32" s="52"/>
      <c r="BQ32" s="46"/>
      <c r="BR32" s="52"/>
      <c r="BS32" s="272">
        <f t="shared" si="10"/>
        <v>22</v>
      </c>
      <c r="BT32" s="47"/>
      <c r="BU32" s="820" t="str">
        <f ca="1" t="shared" si="11"/>
        <v/>
      </c>
      <c r="BV32" s="50"/>
      <c r="BW32" s="823" t="str">
        <f ca="1" t="shared" si="12"/>
        <v/>
      </c>
      <c r="BX32" s="50"/>
      <c r="BY32" s="32"/>
      <c r="BZ32" s="46"/>
      <c r="CA32" s="37"/>
      <c r="CB32" s="37"/>
      <c r="CC32" s="32"/>
      <c r="CD32" s="46"/>
      <c r="CE32" s="32"/>
      <c r="CF32" s="47"/>
      <c r="CG32" s="764"/>
      <c r="CH32" s="302"/>
    </row>
    <row r="33" spans="1:86" ht="14.45" customHeight="1">
      <c r="A33" s="243">
        <v>23</v>
      </c>
      <c r="B33" s="242" t="str">
        <f t="shared" si="2"/>
        <v>Sat</v>
      </c>
      <c r="C33" s="46"/>
      <c r="D33" s="47"/>
      <c r="E33" s="47"/>
      <c r="F33" s="48"/>
      <c r="G33" s="49"/>
      <c r="H33" s="50"/>
      <c r="I33" s="46"/>
      <c r="J33" s="47"/>
      <c r="K33" s="51"/>
      <c r="L33" s="339"/>
      <c r="M33" s="46"/>
      <c r="N33" s="42" t="str">
        <f ca="1" t="shared" si="3"/>
        <v/>
      </c>
      <c r="O33" s="46"/>
      <c r="P33" s="42" t="str">
        <f ca="1" t="shared" si="4"/>
        <v/>
      </c>
      <c r="Q33" s="46"/>
      <c r="R33" s="46"/>
      <c r="S33" s="52"/>
      <c r="T33" s="249">
        <f t="shared" si="0"/>
        <v>23</v>
      </c>
      <c r="U33" s="51"/>
      <c r="V33" s="46"/>
      <c r="W33" s="344"/>
      <c r="X33" s="46"/>
      <c r="Y33" s="46"/>
      <c r="Z33" s="46"/>
      <c r="AA33" s="344"/>
      <c r="AB33" s="51"/>
      <c r="AC33" s="46"/>
      <c r="AD33" s="344"/>
      <c r="AE33" s="729"/>
      <c r="AF33" s="50"/>
      <c r="AG33" s="46"/>
      <c r="AH33" t="str">
        <f ca="1" t="shared" si="5"/>
        <v/>
      </c>
      <c r="AI33" s="46"/>
      <c r="AJ33" s="339"/>
      <c r="AK33" s="339"/>
      <c r="AL33" s="52"/>
      <c r="AM33" s="273">
        <f t="shared" si="1"/>
        <v>23</v>
      </c>
      <c r="AN33" s="51"/>
      <c r="AO33" s="43" t="str">
        <f t="shared" si="13"/>
        <v xml:space="preserve"> </v>
      </c>
      <c r="AP33" s="51"/>
      <c r="AQ33" s="69" t="str">
        <f t="shared" si="14"/>
        <v xml:space="preserve"> </v>
      </c>
      <c r="AR33" s="44" t="str">
        <f ca="1" t="shared" si="6"/>
        <v/>
      </c>
      <c r="AS33" s="55" t="str">
        <f ca="1" t="shared" si="14"/>
        <v xml:space="preserve"> </v>
      </c>
      <c r="AT33" s="51"/>
      <c r="AU33" s="69" t="str">
        <f t="shared" si="15"/>
        <v xml:space="preserve"> </v>
      </c>
      <c r="AV33" s="44" t="str">
        <f ca="1" t="shared" si="7"/>
        <v/>
      </c>
      <c r="AW33" s="43" t="str">
        <f ca="1" t="shared" si="16"/>
        <v xml:space="preserve"> </v>
      </c>
      <c r="AX33" s="51"/>
      <c r="AY33" s="70" t="str">
        <f t="shared" si="17"/>
        <v xml:space="preserve"> </v>
      </c>
      <c r="AZ33" s="45" t="str">
        <f ca="1" t="shared" si="8"/>
        <v/>
      </c>
      <c r="BA33" s="43" t="str">
        <f ca="1" t="shared" si="18"/>
        <v xml:space="preserve"> </v>
      </c>
      <c r="BB33" s="51"/>
      <c r="BC33" s="52"/>
      <c r="BD33" s="273">
        <f t="shared" si="9"/>
        <v>23</v>
      </c>
      <c r="BE33" s="51"/>
      <c r="BF33" s="52"/>
      <c r="BG33" s="339"/>
      <c r="BH33" s="46"/>
      <c r="BI33" s="46"/>
      <c r="BJ33" s="46"/>
      <c r="BK33" s="46"/>
      <c r="BL33" s="46"/>
      <c r="BM33" s="46"/>
      <c r="BN33" s="46"/>
      <c r="BO33" s="46"/>
      <c r="BP33" s="52"/>
      <c r="BQ33" s="46"/>
      <c r="BR33" s="52"/>
      <c r="BS33" s="272">
        <f t="shared" si="10"/>
        <v>23</v>
      </c>
      <c r="BT33" s="47"/>
      <c r="BU33" s="820" t="str">
        <f ca="1" t="shared" si="11"/>
        <v/>
      </c>
      <c r="BV33" s="50"/>
      <c r="BW33" s="823" t="str">
        <f ca="1" t="shared" si="12"/>
        <v/>
      </c>
      <c r="BX33" s="50"/>
      <c r="BY33" s="32"/>
      <c r="BZ33" s="46"/>
      <c r="CA33" s="37"/>
      <c r="CB33" s="37"/>
      <c r="CC33" s="32"/>
      <c r="CD33" s="46"/>
      <c r="CE33" s="32"/>
      <c r="CF33" s="47"/>
      <c r="CG33" s="764"/>
      <c r="CH33" s="302"/>
    </row>
    <row r="34" spans="1:86" ht="14.45" customHeight="1">
      <c r="A34" s="243">
        <v>24</v>
      </c>
      <c r="B34" s="242" t="str">
        <f t="shared" si="2"/>
        <v>Sun</v>
      </c>
      <c r="C34" s="46"/>
      <c r="D34" s="47"/>
      <c r="E34" s="47"/>
      <c r="F34" s="48"/>
      <c r="G34" s="49"/>
      <c r="H34" s="50"/>
      <c r="I34" s="46"/>
      <c r="J34" s="47"/>
      <c r="K34" s="51"/>
      <c r="L34" s="339"/>
      <c r="M34" s="46"/>
      <c r="N34" s="42" t="str">
        <f ca="1" t="shared" si="3"/>
        <v/>
      </c>
      <c r="O34" s="46"/>
      <c r="P34" s="42" t="str">
        <f ca="1" t="shared" si="4"/>
        <v/>
      </c>
      <c r="Q34" s="46"/>
      <c r="R34" s="46"/>
      <c r="S34" s="52"/>
      <c r="T34" s="249">
        <f t="shared" si="0"/>
        <v>24</v>
      </c>
      <c r="U34" s="51"/>
      <c r="V34" s="46"/>
      <c r="W34" s="344"/>
      <c r="X34" s="46"/>
      <c r="Y34" s="46"/>
      <c r="Z34" s="46"/>
      <c r="AA34" s="344"/>
      <c r="AB34" s="51"/>
      <c r="AC34" s="46"/>
      <c r="AD34" s="344"/>
      <c r="AE34" s="729"/>
      <c r="AF34" s="50"/>
      <c r="AG34" s="46"/>
      <c r="AH34" t="str">
        <f ca="1" t="shared" si="5"/>
        <v/>
      </c>
      <c r="AI34" s="46"/>
      <c r="AJ34" s="339"/>
      <c r="AK34" s="339"/>
      <c r="AL34" s="52"/>
      <c r="AM34" s="273">
        <f t="shared" si="1"/>
        <v>24</v>
      </c>
      <c r="AN34" s="51"/>
      <c r="AO34" s="43" t="str">
        <f t="shared" si="13"/>
        <v/>
      </c>
      <c r="AP34" s="51"/>
      <c r="AQ34" s="69" t="str">
        <f aca="true" t="shared" si="19" ref="AQ34:AS40">IF(+$B34="Sat",IF(SUM(AP28:AP34)&gt;0,AVERAGE(AP28:AP34)," "),"")</f>
        <v/>
      </c>
      <c r="AR34" s="44" t="str">
        <f ca="1" t="shared" si="6"/>
        <v/>
      </c>
      <c r="AS34" s="55" t="str">
        <f t="shared" si="19"/>
        <v/>
      </c>
      <c r="AT34" s="51"/>
      <c r="AU34" s="69" t="str">
        <f t="shared" si="15"/>
        <v/>
      </c>
      <c r="AV34" s="44" t="str">
        <f ca="1" t="shared" si="7"/>
        <v/>
      </c>
      <c r="AW34" s="43" t="str">
        <f t="shared" si="16"/>
        <v/>
      </c>
      <c r="AX34" s="51"/>
      <c r="AY34" s="70" t="str">
        <f t="shared" si="17"/>
        <v/>
      </c>
      <c r="AZ34" s="45" t="str">
        <f ca="1" t="shared" si="8"/>
        <v/>
      </c>
      <c r="BA34" s="43" t="str">
        <f t="shared" si="18"/>
        <v/>
      </c>
      <c r="BB34" s="51"/>
      <c r="BC34" s="52"/>
      <c r="BD34" s="273">
        <f t="shared" si="9"/>
        <v>24</v>
      </c>
      <c r="BE34" s="51"/>
      <c r="BF34" s="52"/>
      <c r="BG34" s="339"/>
      <c r="BH34" s="46"/>
      <c r="BI34" s="46"/>
      <c r="BJ34" s="46"/>
      <c r="BK34" s="46"/>
      <c r="BL34" s="46"/>
      <c r="BM34" s="46"/>
      <c r="BN34" s="46"/>
      <c r="BO34" s="46"/>
      <c r="BP34" s="52"/>
      <c r="BQ34" s="46"/>
      <c r="BR34" s="52"/>
      <c r="BS34" s="272">
        <f t="shared" si="10"/>
        <v>24</v>
      </c>
      <c r="BT34" s="47"/>
      <c r="BU34" s="820" t="str">
        <f ca="1" t="shared" si="11"/>
        <v/>
      </c>
      <c r="BV34" s="50"/>
      <c r="BW34" s="823" t="str">
        <f ca="1" t="shared" si="12"/>
        <v/>
      </c>
      <c r="BX34" s="50"/>
      <c r="BY34" s="32"/>
      <c r="BZ34" s="46"/>
      <c r="CA34" s="37"/>
      <c r="CB34" s="37"/>
      <c r="CC34" s="32"/>
      <c r="CD34" s="46"/>
      <c r="CE34" s="32"/>
      <c r="CF34" s="47"/>
      <c r="CG34" s="764"/>
      <c r="CH34" s="302"/>
    </row>
    <row r="35" spans="1:86" ht="14.45" customHeight="1" thickBot="1">
      <c r="A35" s="244">
        <v>25</v>
      </c>
      <c r="B35" s="245" t="str">
        <f t="shared" si="2"/>
        <v>Mon</v>
      </c>
      <c r="C35" s="56"/>
      <c r="D35" s="57"/>
      <c r="E35" s="57"/>
      <c r="F35" s="58"/>
      <c r="G35" s="59"/>
      <c r="H35" s="60"/>
      <c r="I35" s="56"/>
      <c r="J35" s="57"/>
      <c r="K35" s="61"/>
      <c r="L35" s="340"/>
      <c r="M35" s="56"/>
      <c r="N35" s="65" t="str">
        <f ca="1" t="shared" si="3"/>
        <v/>
      </c>
      <c r="O35" s="56"/>
      <c r="P35" s="65" t="str">
        <f ca="1" t="shared" si="4"/>
        <v/>
      </c>
      <c r="Q35" s="56"/>
      <c r="R35" s="56"/>
      <c r="S35" s="62"/>
      <c r="T35" s="251">
        <f t="shared" si="0"/>
        <v>25</v>
      </c>
      <c r="U35" s="61"/>
      <c r="V35" s="56"/>
      <c r="W35" s="345"/>
      <c r="X35" s="56"/>
      <c r="Y35" s="56"/>
      <c r="Z35" s="56"/>
      <c r="AA35" s="345"/>
      <c r="AB35" s="61"/>
      <c r="AC35" s="56"/>
      <c r="AD35" s="345"/>
      <c r="AE35" s="730"/>
      <c r="AF35" s="60"/>
      <c r="AG35" s="56"/>
      <c r="AH35" t="str">
        <f ca="1" t="shared" si="5"/>
        <v/>
      </c>
      <c r="AI35" s="56"/>
      <c r="AJ35" s="340"/>
      <c r="AK35" s="340"/>
      <c r="AL35" s="62"/>
      <c r="AM35" s="274">
        <f t="shared" si="1"/>
        <v>25</v>
      </c>
      <c r="AN35" s="61"/>
      <c r="AO35" s="66" t="str">
        <f t="shared" si="13"/>
        <v/>
      </c>
      <c r="AP35" s="61"/>
      <c r="AQ35" s="65" t="str">
        <f t="shared" si="19"/>
        <v/>
      </c>
      <c r="AR35" s="86" t="str">
        <f ca="1" t="shared" si="6"/>
        <v/>
      </c>
      <c r="AS35" s="66" t="str">
        <f t="shared" si="19"/>
        <v/>
      </c>
      <c r="AT35" s="61"/>
      <c r="AU35" s="65" t="str">
        <f t="shared" si="15"/>
        <v/>
      </c>
      <c r="AV35" s="86" t="str">
        <f ca="1" t="shared" si="7"/>
        <v/>
      </c>
      <c r="AW35" s="66" t="str">
        <f t="shared" si="16"/>
        <v/>
      </c>
      <c r="AX35" s="61"/>
      <c r="AY35" s="71" t="str">
        <f t="shared" si="17"/>
        <v/>
      </c>
      <c r="AZ35" s="67" t="str">
        <f ca="1" t="shared" si="8"/>
        <v/>
      </c>
      <c r="BA35" s="66" t="str">
        <f t="shared" si="18"/>
        <v/>
      </c>
      <c r="BB35" s="61"/>
      <c r="BC35" s="62"/>
      <c r="BD35" s="274">
        <f t="shared" si="9"/>
        <v>25</v>
      </c>
      <c r="BE35" s="61"/>
      <c r="BF35" s="62"/>
      <c r="BG35" s="340"/>
      <c r="BH35" s="56"/>
      <c r="BI35" s="56"/>
      <c r="BJ35" s="56"/>
      <c r="BK35" s="56"/>
      <c r="BL35" s="56"/>
      <c r="BM35" s="56"/>
      <c r="BN35" s="56"/>
      <c r="BO35" s="56"/>
      <c r="BP35" s="62"/>
      <c r="BQ35" s="56"/>
      <c r="BR35" s="62"/>
      <c r="BS35" s="759">
        <f t="shared" si="10"/>
        <v>25</v>
      </c>
      <c r="BT35" s="57"/>
      <c r="BU35" s="822" t="str">
        <f ca="1" t="shared" si="11"/>
        <v/>
      </c>
      <c r="BV35" s="60"/>
      <c r="BW35" s="824" t="str">
        <f ca="1" t="shared" si="12"/>
        <v/>
      </c>
      <c r="BX35" s="60"/>
      <c r="BY35" s="765"/>
      <c r="BZ35" s="56"/>
      <c r="CA35" s="60"/>
      <c r="CB35" s="60"/>
      <c r="CC35" s="765"/>
      <c r="CD35" s="56"/>
      <c r="CE35" s="765"/>
      <c r="CF35" s="57"/>
      <c r="CG35" s="760"/>
      <c r="CH35" s="768"/>
    </row>
    <row r="36" spans="1:86" ht="14.45" customHeight="1">
      <c r="A36" s="241">
        <v>26</v>
      </c>
      <c r="B36" s="246" t="str">
        <f t="shared" si="2"/>
        <v>Tue</v>
      </c>
      <c r="C36" s="38"/>
      <c r="D36" s="34"/>
      <c r="E36" s="34"/>
      <c r="F36" s="35"/>
      <c r="G36" s="36"/>
      <c r="H36" s="37"/>
      <c r="I36" s="38"/>
      <c r="J36" s="34"/>
      <c r="K36" s="39"/>
      <c r="L36" s="338"/>
      <c r="M36" s="38"/>
      <c r="N36" s="42" t="str">
        <f ca="1" t="shared" si="3"/>
        <v/>
      </c>
      <c r="O36" s="38"/>
      <c r="P36" s="42" t="str">
        <f ca="1" t="shared" si="4"/>
        <v/>
      </c>
      <c r="Q36" s="38"/>
      <c r="R36" s="38"/>
      <c r="S36" s="40"/>
      <c r="T36" s="247">
        <f t="shared" si="0"/>
        <v>26</v>
      </c>
      <c r="U36" s="39"/>
      <c r="V36" s="38"/>
      <c r="W36" s="343"/>
      <c r="X36" s="38"/>
      <c r="Y36" s="38"/>
      <c r="Z36" s="38"/>
      <c r="AA36" s="343"/>
      <c r="AB36" s="39"/>
      <c r="AC36" s="38"/>
      <c r="AD36" s="343"/>
      <c r="AE36" s="731"/>
      <c r="AF36" s="37"/>
      <c r="AG36" s="38"/>
      <c r="AH36" t="str">
        <f ca="1" t="shared" si="5"/>
        <v/>
      </c>
      <c r="AI36" s="38"/>
      <c r="AJ36" s="338"/>
      <c r="AK36" s="338"/>
      <c r="AL36" s="40"/>
      <c r="AM36" s="272">
        <f t="shared" si="1"/>
        <v>26</v>
      </c>
      <c r="AN36" s="39"/>
      <c r="AO36" s="55" t="str">
        <f t="shared" si="13"/>
        <v/>
      </c>
      <c r="AP36" s="39"/>
      <c r="AQ36" s="42" t="str">
        <f t="shared" si="19"/>
        <v/>
      </c>
      <c r="AR36" s="44" t="str">
        <f ca="1" t="shared" si="6"/>
        <v/>
      </c>
      <c r="AS36" s="55" t="str">
        <f t="shared" si="19"/>
        <v/>
      </c>
      <c r="AT36" s="39"/>
      <c r="AU36" s="42" t="str">
        <f t="shared" si="15"/>
        <v/>
      </c>
      <c r="AV36" s="44" t="str">
        <f ca="1" t="shared" si="7"/>
        <v/>
      </c>
      <c r="AW36" s="55" t="str">
        <f t="shared" si="16"/>
        <v/>
      </c>
      <c r="AX36" s="39"/>
      <c r="AY36" s="68" t="str">
        <f t="shared" si="17"/>
        <v/>
      </c>
      <c r="AZ36" s="45" t="str">
        <f ca="1" t="shared" si="8"/>
        <v/>
      </c>
      <c r="BA36" s="55" t="str">
        <f t="shared" si="18"/>
        <v/>
      </c>
      <c r="BB36" s="39"/>
      <c r="BC36" s="40"/>
      <c r="BD36" s="272">
        <f t="shared" si="9"/>
        <v>26</v>
      </c>
      <c r="BE36" s="39"/>
      <c r="BF36" s="40"/>
      <c r="BG36" s="338"/>
      <c r="BH36" s="38"/>
      <c r="BI36" s="38"/>
      <c r="BJ36" s="38"/>
      <c r="BK36" s="38"/>
      <c r="BL36" s="38"/>
      <c r="BM36" s="38"/>
      <c r="BN36" s="38"/>
      <c r="BO36" s="38"/>
      <c r="BP36" s="40"/>
      <c r="BQ36" s="38"/>
      <c r="BR36" s="40"/>
      <c r="BS36" s="762">
        <f t="shared" si="10"/>
        <v>26</v>
      </c>
      <c r="BT36" s="34"/>
      <c r="BU36" s="820" t="str">
        <f ca="1" t="shared" si="11"/>
        <v/>
      </c>
      <c r="BV36" s="37"/>
      <c r="BW36" s="789" t="str">
        <f ca="1" t="shared" si="12"/>
        <v/>
      </c>
      <c r="BX36" s="37"/>
      <c r="BY36" s="32"/>
      <c r="BZ36" s="38"/>
      <c r="CA36" s="37"/>
      <c r="CB36" s="37"/>
      <c r="CC36" s="32"/>
      <c r="CD36" s="38"/>
      <c r="CE36" s="32"/>
      <c r="CF36" s="34"/>
      <c r="CG36" s="764"/>
      <c r="CH36" s="302"/>
    </row>
    <row r="37" spans="1:86" ht="14.45" customHeight="1">
      <c r="A37" s="243">
        <v>27</v>
      </c>
      <c r="B37" s="242" t="str">
        <f t="shared" si="2"/>
        <v>Wed</v>
      </c>
      <c r="C37" s="46"/>
      <c r="D37" s="47"/>
      <c r="E37" s="47"/>
      <c r="F37" s="48"/>
      <c r="G37" s="49"/>
      <c r="H37" s="50"/>
      <c r="I37" s="46"/>
      <c r="J37" s="47"/>
      <c r="K37" s="51"/>
      <c r="L37" s="339"/>
      <c r="M37" s="46"/>
      <c r="N37" s="42" t="str">
        <f ca="1" t="shared" si="3"/>
        <v/>
      </c>
      <c r="O37" s="46"/>
      <c r="P37" s="42" t="str">
        <f ca="1" t="shared" si="4"/>
        <v/>
      </c>
      <c r="Q37" s="46"/>
      <c r="R37" s="46"/>
      <c r="S37" s="52"/>
      <c r="T37" s="249">
        <f t="shared" si="0"/>
        <v>27</v>
      </c>
      <c r="U37" s="51"/>
      <c r="V37" s="46"/>
      <c r="W37" s="344"/>
      <c r="X37" s="46"/>
      <c r="Y37" s="46"/>
      <c r="Z37" s="46"/>
      <c r="AA37" s="344"/>
      <c r="AB37" s="51"/>
      <c r="AC37" s="46"/>
      <c r="AD37" s="344"/>
      <c r="AE37" s="729"/>
      <c r="AF37" s="50"/>
      <c r="AG37" s="46"/>
      <c r="AH37" t="str">
        <f ca="1" t="shared" si="5"/>
        <v/>
      </c>
      <c r="AI37" s="46"/>
      <c r="AJ37" s="339"/>
      <c r="AK37" s="339"/>
      <c r="AL37" s="52"/>
      <c r="AM37" s="273">
        <f t="shared" si="1"/>
        <v>27</v>
      </c>
      <c r="AN37" s="51"/>
      <c r="AO37" s="43" t="str">
        <f t="shared" si="13"/>
        <v/>
      </c>
      <c r="AP37" s="51"/>
      <c r="AQ37" s="69" t="str">
        <f t="shared" si="19"/>
        <v/>
      </c>
      <c r="AR37" s="44" t="str">
        <f ca="1" t="shared" si="6"/>
        <v/>
      </c>
      <c r="AS37" s="55" t="str">
        <f t="shared" si="19"/>
        <v/>
      </c>
      <c r="AT37" s="51"/>
      <c r="AU37" s="69" t="str">
        <f t="shared" si="15"/>
        <v/>
      </c>
      <c r="AV37" s="44" t="str">
        <f ca="1" t="shared" si="7"/>
        <v/>
      </c>
      <c r="AW37" s="43" t="str">
        <f t="shared" si="16"/>
        <v/>
      </c>
      <c r="AX37" s="51"/>
      <c r="AY37" s="70" t="str">
        <f t="shared" si="17"/>
        <v/>
      </c>
      <c r="AZ37" s="45" t="str">
        <f ca="1" t="shared" si="8"/>
        <v/>
      </c>
      <c r="BA37" s="43" t="str">
        <f t="shared" si="18"/>
        <v/>
      </c>
      <c r="BB37" s="51"/>
      <c r="BC37" s="52"/>
      <c r="BD37" s="273">
        <f t="shared" si="9"/>
        <v>27</v>
      </c>
      <c r="BE37" s="51"/>
      <c r="BF37" s="52"/>
      <c r="BG37" s="339"/>
      <c r="BH37" s="46"/>
      <c r="BI37" s="46"/>
      <c r="BJ37" s="46"/>
      <c r="BK37" s="46"/>
      <c r="BL37" s="46"/>
      <c r="BM37" s="46"/>
      <c r="BN37" s="46"/>
      <c r="BO37" s="46"/>
      <c r="BP37" s="52"/>
      <c r="BQ37" s="46"/>
      <c r="BR37" s="52"/>
      <c r="BS37" s="272">
        <f t="shared" si="10"/>
        <v>27</v>
      </c>
      <c r="BT37" s="47"/>
      <c r="BU37" s="820" t="str">
        <f ca="1" t="shared" si="11"/>
        <v/>
      </c>
      <c r="BV37" s="50"/>
      <c r="BW37" s="823" t="str">
        <f ca="1" t="shared" si="12"/>
        <v/>
      </c>
      <c r="BX37" s="50"/>
      <c r="BY37" s="32"/>
      <c r="BZ37" s="46"/>
      <c r="CA37" s="37"/>
      <c r="CB37" s="37"/>
      <c r="CC37" s="32"/>
      <c r="CD37" s="46"/>
      <c r="CE37" s="32"/>
      <c r="CF37" s="47"/>
      <c r="CG37" s="764"/>
      <c r="CH37" s="302"/>
    </row>
    <row r="38" spans="1:86" ht="14.45" customHeight="1">
      <c r="A38" s="243">
        <v>28</v>
      </c>
      <c r="B38" s="242" t="str">
        <f t="shared" si="2"/>
        <v>Thu</v>
      </c>
      <c r="C38" s="46"/>
      <c r="D38" s="47"/>
      <c r="E38" s="47"/>
      <c r="F38" s="48"/>
      <c r="G38" s="49"/>
      <c r="H38" s="50"/>
      <c r="I38" s="46"/>
      <c r="J38" s="47"/>
      <c r="K38" s="51"/>
      <c r="L38" s="339"/>
      <c r="M38" s="46"/>
      <c r="N38" s="42" t="str">
        <f ca="1" t="shared" si="3"/>
        <v/>
      </c>
      <c r="O38" s="46"/>
      <c r="P38" s="42" t="str">
        <f ca="1" t="shared" si="4"/>
        <v/>
      </c>
      <c r="Q38" s="46"/>
      <c r="R38" s="46"/>
      <c r="S38" s="52"/>
      <c r="T38" s="249">
        <f t="shared" si="0"/>
        <v>28</v>
      </c>
      <c r="U38" s="51"/>
      <c r="V38" s="46"/>
      <c r="W38" s="344"/>
      <c r="X38" s="46"/>
      <c r="Y38" s="46"/>
      <c r="Z38" s="46"/>
      <c r="AA38" s="344"/>
      <c r="AB38" s="51"/>
      <c r="AC38" s="46"/>
      <c r="AD38" s="344"/>
      <c r="AE38" s="729"/>
      <c r="AF38" s="50"/>
      <c r="AG38" s="46"/>
      <c r="AH38" t="str">
        <f ca="1" t="shared" si="5"/>
        <v/>
      </c>
      <c r="AI38" s="46"/>
      <c r="AJ38" s="339"/>
      <c r="AK38" s="339"/>
      <c r="AL38" s="52"/>
      <c r="AM38" s="273">
        <f t="shared" si="1"/>
        <v>28</v>
      </c>
      <c r="AN38" s="51"/>
      <c r="AO38" s="43" t="str">
        <f t="shared" si="13"/>
        <v/>
      </c>
      <c r="AP38" s="51"/>
      <c r="AQ38" s="69" t="str">
        <f t="shared" si="19"/>
        <v/>
      </c>
      <c r="AR38" s="44" t="str">
        <f ca="1" t="shared" si="6"/>
        <v/>
      </c>
      <c r="AS38" s="55" t="str">
        <f t="shared" si="19"/>
        <v/>
      </c>
      <c r="AT38" s="51"/>
      <c r="AU38" s="69" t="str">
        <f t="shared" si="15"/>
        <v/>
      </c>
      <c r="AV38" s="44" t="str">
        <f ca="1" t="shared" si="7"/>
        <v/>
      </c>
      <c r="AW38" s="43" t="str">
        <f t="shared" si="16"/>
        <v/>
      </c>
      <c r="AX38" s="51"/>
      <c r="AY38" s="70" t="str">
        <f t="shared" si="17"/>
        <v/>
      </c>
      <c r="AZ38" s="45" t="str">
        <f ca="1" t="shared" si="8"/>
        <v/>
      </c>
      <c r="BA38" s="43" t="str">
        <f t="shared" si="18"/>
        <v/>
      </c>
      <c r="BB38" s="51"/>
      <c r="BC38" s="52"/>
      <c r="BD38" s="273">
        <f t="shared" si="9"/>
        <v>28</v>
      </c>
      <c r="BE38" s="51"/>
      <c r="BF38" s="52"/>
      <c r="BG38" s="339"/>
      <c r="BH38" s="46"/>
      <c r="BI38" s="46"/>
      <c r="BJ38" s="46"/>
      <c r="BK38" s="46"/>
      <c r="BL38" s="46"/>
      <c r="BM38" s="46"/>
      <c r="BN38" s="46"/>
      <c r="BO38" s="46"/>
      <c r="BP38" s="52"/>
      <c r="BQ38" s="46"/>
      <c r="BR38" s="52"/>
      <c r="BS38" s="272">
        <f t="shared" si="10"/>
        <v>28</v>
      </c>
      <c r="BT38" s="47"/>
      <c r="BU38" s="820" t="str">
        <f ca="1" t="shared" si="11"/>
        <v/>
      </c>
      <c r="BV38" s="50"/>
      <c r="BW38" s="823" t="str">
        <f ca="1" t="shared" si="12"/>
        <v/>
      </c>
      <c r="BX38" s="50"/>
      <c r="BY38" s="32"/>
      <c r="BZ38" s="46"/>
      <c r="CA38" s="37"/>
      <c r="CB38" s="37"/>
      <c r="CC38" s="32"/>
      <c r="CD38" s="46"/>
      <c r="CE38" s="32"/>
      <c r="CF38" s="47"/>
      <c r="CG38" s="764"/>
      <c r="CH38" s="302"/>
    </row>
    <row r="39" spans="1:86" ht="14.45" customHeight="1">
      <c r="A39" s="243">
        <v>29</v>
      </c>
      <c r="B39" s="242" t="str">
        <f t="shared" si="2"/>
        <v>Fri</v>
      </c>
      <c r="C39" s="46"/>
      <c r="D39" s="47"/>
      <c r="E39" s="47"/>
      <c r="F39" s="48"/>
      <c r="G39" s="49"/>
      <c r="H39" s="50"/>
      <c r="I39" s="46"/>
      <c r="J39" s="47"/>
      <c r="K39" s="51"/>
      <c r="L39" s="339"/>
      <c r="M39" s="46"/>
      <c r="N39" s="42" t="str">
        <f ca="1" t="shared" si="3"/>
        <v/>
      </c>
      <c r="O39" s="46"/>
      <c r="P39" s="42" t="str">
        <f ca="1" t="shared" si="4"/>
        <v/>
      </c>
      <c r="Q39" s="46"/>
      <c r="R39" s="46"/>
      <c r="S39" s="52"/>
      <c r="T39" s="249">
        <f t="shared" si="0"/>
        <v>29</v>
      </c>
      <c r="U39" s="51"/>
      <c r="V39" s="46"/>
      <c r="W39" s="344"/>
      <c r="X39" s="46"/>
      <c r="Y39" s="46"/>
      <c r="Z39" s="46"/>
      <c r="AA39" s="344"/>
      <c r="AB39" s="51"/>
      <c r="AC39" s="46"/>
      <c r="AD39" s="344"/>
      <c r="AE39" s="729"/>
      <c r="AF39" s="50"/>
      <c r="AG39" s="46"/>
      <c r="AH39" t="str">
        <f ca="1" t="shared" si="5"/>
        <v/>
      </c>
      <c r="AI39" s="46"/>
      <c r="AJ39" s="339"/>
      <c r="AK39" s="339"/>
      <c r="AL39" s="52"/>
      <c r="AM39" s="273">
        <f t="shared" si="1"/>
        <v>29</v>
      </c>
      <c r="AN39" s="51"/>
      <c r="AO39" s="43" t="str">
        <f t="shared" si="13"/>
        <v/>
      </c>
      <c r="AP39" s="51"/>
      <c r="AQ39" s="69" t="str">
        <f t="shared" si="19"/>
        <v/>
      </c>
      <c r="AR39" s="44" t="str">
        <f ca="1" t="shared" si="6"/>
        <v/>
      </c>
      <c r="AS39" s="55" t="str">
        <f t="shared" si="19"/>
        <v/>
      </c>
      <c r="AT39" s="51"/>
      <c r="AU39" s="69" t="str">
        <f t="shared" si="15"/>
        <v/>
      </c>
      <c r="AV39" s="44" t="str">
        <f ca="1" t="shared" si="7"/>
        <v/>
      </c>
      <c r="AW39" s="43" t="str">
        <f t="shared" si="16"/>
        <v/>
      </c>
      <c r="AX39" s="51"/>
      <c r="AY39" s="70" t="str">
        <f t="shared" si="17"/>
        <v/>
      </c>
      <c r="AZ39" s="45" t="str">
        <f ca="1" t="shared" si="8"/>
        <v/>
      </c>
      <c r="BA39" s="43" t="str">
        <f t="shared" si="18"/>
        <v/>
      </c>
      <c r="BB39" s="51"/>
      <c r="BC39" s="52"/>
      <c r="BD39" s="273">
        <f t="shared" si="9"/>
        <v>29</v>
      </c>
      <c r="BE39" s="51"/>
      <c r="BF39" s="52"/>
      <c r="BG39" s="339"/>
      <c r="BH39" s="46"/>
      <c r="BI39" s="46"/>
      <c r="BJ39" s="46"/>
      <c r="BK39" s="46"/>
      <c r="BL39" s="46"/>
      <c r="BM39" s="46"/>
      <c r="BN39" s="46"/>
      <c r="BO39" s="46"/>
      <c r="BP39" s="52"/>
      <c r="BQ39" s="46"/>
      <c r="BR39" s="52"/>
      <c r="BS39" s="272">
        <f t="shared" si="10"/>
        <v>29</v>
      </c>
      <c r="BT39" s="47"/>
      <c r="BU39" s="820" t="str">
        <f ca="1" t="shared" si="11"/>
        <v/>
      </c>
      <c r="BV39" s="50"/>
      <c r="BW39" s="823" t="str">
        <f ca="1" t="shared" si="12"/>
        <v/>
      </c>
      <c r="BX39" s="50"/>
      <c r="BY39" s="32"/>
      <c r="BZ39" s="46"/>
      <c r="CA39" s="37"/>
      <c r="CB39" s="37"/>
      <c r="CC39" s="32"/>
      <c r="CD39" s="46"/>
      <c r="CE39" s="32"/>
      <c r="CF39" s="47"/>
      <c r="CG39" s="764"/>
      <c r="CH39" s="302"/>
    </row>
    <row r="40" spans="1:86" ht="14.45" customHeight="1">
      <c r="A40" s="243">
        <v>30</v>
      </c>
      <c r="B40" s="242" t="str">
        <f t="shared" si="2"/>
        <v>Sat</v>
      </c>
      <c r="C40" s="46"/>
      <c r="D40" s="47"/>
      <c r="E40" s="47"/>
      <c r="F40" s="48"/>
      <c r="G40" s="49"/>
      <c r="H40" s="50"/>
      <c r="I40" s="46"/>
      <c r="J40" s="47"/>
      <c r="K40" s="51"/>
      <c r="L40" s="339"/>
      <c r="M40" s="46"/>
      <c r="N40" s="42" t="str">
        <f ca="1" t="shared" si="3"/>
        <v/>
      </c>
      <c r="O40" s="46"/>
      <c r="P40" s="42" t="str">
        <f ca="1" t="shared" si="4"/>
        <v/>
      </c>
      <c r="Q40" s="46"/>
      <c r="R40" s="46"/>
      <c r="S40" s="52"/>
      <c r="T40" s="249">
        <f t="shared" si="0"/>
        <v>30</v>
      </c>
      <c r="U40" s="51"/>
      <c r="V40" s="46"/>
      <c r="W40" s="344"/>
      <c r="X40" s="46"/>
      <c r="Y40" s="46"/>
      <c r="Z40" s="46"/>
      <c r="AA40" s="344"/>
      <c r="AB40" s="51"/>
      <c r="AC40" s="46"/>
      <c r="AD40" s="344"/>
      <c r="AE40" s="729"/>
      <c r="AF40" s="50"/>
      <c r="AG40" s="46"/>
      <c r="AH40" t="str">
        <f ca="1" t="shared" si="5"/>
        <v/>
      </c>
      <c r="AI40" s="46"/>
      <c r="AJ40" s="339"/>
      <c r="AK40" s="339"/>
      <c r="AL40" s="52"/>
      <c r="AM40" s="273">
        <f t="shared" si="1"/>
        <v>30</v>
      </c>
      <c r="AN40" s="51"/>
      <c r="AO40" s="43" t="str">
        <f t="shared" si="13"/>
        <v xml:space="preserve"> </v>
      </c>
      <c r="AP40" s="51"/>
      <c r="AQ40" s="69" t="str">
        <f t="shared" si="19"/>
        <v xml:space="preserve"> </v>
      </c>
      <c r="AR40" s="44" t="str">
        <f ca="1" t="shared" si="6"/>
        <v/>
      </c>
      <c r="AS40" s="43" t="str">
        <f ca="1" t="shared" si="19"/>
        <v xml:space="preserve"> </v>
      </c>
      <c r="AT40" s="51"/>
      <c r="AU40" s="69" t="str">
        <f t="shared" si="15"/>
        <v xml:space="preserve"> </v>
      </c>
      <c r="AV40" s="44" t="str">
        <f ca="1" t="shared" si="7"/>
        <v/>
      </c>
      <c r="AW40" s="43" t="str">
        <f ca="1" t="shared" si="16"/>
        <v xml:space="preserve"> </v>
      </c>
      <c r="AX40" s="51"/>
      <c r="AY40" s="70" t="str">
        <f t="shared" si="17"/>
        <v xml:space="preserve"> </v>
      </c>
      <c r="AZ40" s="45" t="str">
        <f ca="1" t="shared" si="8"/>
        <v/>
      </c>
      <c r="BA40" s="43" t="str">
        <f ca="1" t="shared" si="18"/>
        <v xml:space="preserve"> </v>
      </c>
      <c r="BB40" s="51"/>
      <c r="BC40" s="52"/>
      <c r="BD40" s="273">
        <f t="shared" si="9"/>
        <v>30</v>
      </c>
      <c r="BE40" s="51"/>
      <c r="BF40" s="52"/>
      <c r="BG40" s="339"/>
      <c r="BH40" s="46"/>
      <c r="BI40" s="46"/>
      <c r="BJ40" s="46"/>
      <c r="BK40" s="46"/>
      <c r="BL40" s="46"/>
      <c r="BM40" s="46"/>
      <c r="BN40" s="46"/>
      <c r="BO40" s="46"/>
      <c r="BP40" s="52"/>
      <c r="BQ40" s="46"/>
      <c r="BR40" s="52"/>
      <c r="BS40" s="272">
        <f t="shared" si="10"/>
        <v>30</v>
      </c>
      <c r="BT40" s="47"/>
      <c r="BU40" s="820" t="str">
        <f ca="1" t="shared" si="11"/>
        <v/>
      </c>
      <c r="BV40" s="50"/>
      <c r="BW40" s="823" t="str">
        <f ca="1" t="shared" si="12"/>
        <v/>
      </c>
      <c r="BX40" s="50"/>
      <c r="BY40" s="32"/>
      <c r="BZ40" s="46"/>
      <c r="CA40" s="37"/>
      <c r="CB40" s="37"/>
      <c r="CC40" s="32"/>
      <c r="CD40" s="46"/>
      <c r="CE40" s="32"/>
      <c r="CF40" s="47"/>
      <c r="CG40" s="764"/>
      <c r="CH40" s="302"/>
    </row>
    <row r="41" spans="1:86" ht="14.45" customHeight="1" thickBot="1">
      <c r="A41" s="244">
        <v>31</v>
      </c>
      <c r="B41" s="245" t="str">
        <f t="shared" si="2"/>
        <v>Sun</v>
      </c>
      <c r="C41" s="56"/>
      <c r="D41" s="57"/>
      <c r="E41" s="57"/>
      <c r="F41" s="58"/>
      <c r="G41" s="59"/>
      <c r="H41" s="60"/>
      <c r="I41" s="56"/>
      <c r="J41" s="57"/>
      <c r="K41" s="61"/>
      <c r="L41" s="340"/>
      <c r="M41" s="56"/>
      <c r="N41" s="65" t="str">
        <f ca="1" t="shared" si="3"/>
        <v/>
      </c>
      <c r="O41" s="56"/>
      <c r="P41" s="65" t="str">
        <f ca="1" t="shared" si="4"/>
        <v/>
      </c>
      <c r="Q41" s="56"/>
      <c r="R41" s="56"/>
      <c r="S41" s="62"/>
      <c r="T41" s="251">
        <f t="shared" si="0"/>
        <v>31</v>
      </c>
      <c r="U41" s="61"/>
      <c r="V41" s="56"/>
      <c r="W41" s="345"/>
      <c r="X41" s="56"/>
      <c r="Y41" s="56"/>
      <c r="Z41" s="56"/>
      <c r="AA41" s="345"/>
      <c r="AB41" s="61"/>
      <c r="AC41" s="56"/>
      <c r="AD41" s="345"/>
      <c r="AE41" s="729"/>
      <c r="AF41" s="60"/>
      <c r="AG41" s="56"/>
      <c r="AH41" t="str">
        <f ca="1" t="shared" si="5"/>
        <v/>
      </c>
      <c r="AI41" s="56"/>
      <c r="AJ41" s="340"/>
      <c r="AK41" s="340"/>
      <c r="AL41" s="62"/>
      <c r="AM41" s="274">
        <f>+A41</f>
        <v>31</v>
      </c>
      <c r="AN41" s="61"/>
      <c r="AO41" s="65" t="str">
        <f>IF(AND(+$B41="Sat",SUM(AN35:AN41)&gt;0),AVERAGE(AN35:AN41),IF(AND(+$B41="Fri",SUM(AN36:AN41,AN$42)&gt;0),AVERAGE(AN36:AN41,AN$42),IF(AND(+$B41="Thu",SUM(AN37:AN41,AN$42:AN$43)&gt;0),AVERAGE(AN37:AN41,AN$42:AN$43),IF(AND($B41="Wed",SUM(AN38:AN41,AN$42:AN$44)&gt;0),AVERAGE(AN38:AN41,AN$42:AN$44),""))))</f>
        <v/>
      </c>
      <c r="AP41" s="61"/>
      <c r="AQ41" s="65" t="str">
        <f>IF(AND(+$B41="Sat",SUM(AP35:AP41)&gt;0),AVERAGE(AP35:AP41),IF(AND(+$B41="Fri",SUM(AP36:AP41,AP$42)&gt;0),AVERAGE(AP36:AP41,AP$42),IF(AND(+$B41="Thu",SUM(AP37:AP41,AP$42:AP$43)&gt;0),AVERAGE(AP37:AP41,AP$42:AP$43),IF(AND($B41="Wed",SUM(AP38:AP41,AP$42:AP$44)&gt;0),AVERAGE(AP38:AP41,AP$42:AP$44),""))))</f>
        <v/>
      </c>
      <c r="AR41" s="86" t="str">
        <f ca="1" t="shared" si="6"/>
        <v/>
      </c>
      <c r="AS41" s="65" t="str">
        <f ca="1">IF(AND(+$B41="Sat",SUM(AR35:AR41)&gt;0),AVERAGE(AR35:AR41),IF(AND(+$B41="Fri",SUM(AR36:AR41,AR$42)&gt;0),AVERAGE(AR36:AR41,AR$42),IF(AND(+$B41="Thu",SUM(AR37:AR41,AR$42:AR$43)&gt;0),AVERAGE(AR37:AR41,AR$42:AR$43),IF(AND($B41="Wed",SUM(AR38:AR41,AR$42:AR$44)&gt;0),AVERAGE(AR38:AR41,AR$42:AR$44),""))))</f>
        <v/>
      </c>
      <c r="AT41" s="61"/>
      <c r="AU41" s="65" t="str">
        <f>IF(AND(+$B41="Sat",SUM(AT35:AT41)&gt;0),AVERAGE(AT35:AT41),IF(AND(+$B41="Fri",SUM(AT36:AT41,AT$42)&gt;0),AVERAGE(AT36:AT41,AT$42),IF(AND(+$B41="Thu",SUM(AT37:AT41,AT$42:AT$43)&gt;0),AVERAGE(AT37:AT41,AT$42:AT$43),IF(AND($B41="Wed",SUM(AT38:AT41,AT$42:AT$44)&gt;0),AVERAGE(AT38:AT41,AT$42:AT$44),""))))</f>
        <v/>
      </c>
      <c r="AV41" s="86" t="str">
        <f ca="1" t="shared" si="7"/>
        <v/>
      </c>
      <c r="AW41" s="65" t="str">
        <f ca="1">IF(AND(+$B41="Sat",SUM(AV35:AV41)&gt;0),AVERAGE(AV35:AV41),IF(AND(+$B41="Fri",SUM(AV36:AV41,AV$42)&gt;0),AVERAGE(AV36:AV41,AV$42),IF(AND(+$B41="Thu",SUM(AV37:AV41,AV$42:AV$43)&gt;0),AVERAGE(AV37:AV41,AV$42:AV$43),IF(AND($B41="Wed",SUM(AV38:AV41,AV$42:AV$44)&gt;0),AVERAGE(AV38:AV41,AV$42:AV$44),""))))</f>
        <v/>
      </c>
      <c r="AX41" s="61"/>
      <c r="AY41" s="65" t="str">
        <f>IF(AND(+$B41="Sat",SUM(AX35:AX41)&gt;0),AVERAGE(AX35:AX41),IF(AND(+$B41="Fri",SUM(AX36:AX41,AX$42)&gt;0),AVERAGE(AX36:AX41,AX$42),IF(AND(+$B41="Thu",SUM(AX37:AX41,AX$42:AX$43)&gt;0),AVERAGE(AX37:AX41,AX$42:AX$43),IF(AND($B41="Wed",SUM(AX38:AX41,AX$42:AX$44)&gt;0),AVERAGE(AX38:AX41,AX$42:AX$44),""))))</f>
        <v/>
      </c>
      <c r="AZ41" s="86" t="str">
        <f ca="1" t="shared" si="8"/>
        <v/>
      </c>
      <c r="BA41" s="65" t="str">
        <f ca="1">IF(AND(+$B41="Sat",SUM(AZ35:AZ41)&gt;0),AVERAGE(AZ35:AZ41),IF(AND(+$B41="Fri",SUM(AZ36:AZ41,AZ$42)&gt;0),AVERAGE(AZ36:AZ41,AZ$42),IF(AND(+$B41="Thu",SUM(AZ37:AZ41,AZ$42:AZ$43)&gt;0),AVERAGE(AZ37:AZ41,AZ$42:AZ$43),IF(AND($B41="Wed",SUM(AZ38:AZ41,AZ$42:AZ$44)&gt;0),AVERAGE(AZ38:AZ41,AZ$42:AZ$44),""))))</f>
        <v/>
      </c>
      <c r="BB41" s="61"/>
      <c r="BC41" s="62"/>
      <c r="BD41" s="274">
        <f>+A41</f>
        <v>31</v>
      </c>
      <c r="BE41" s="61"/>
      <c r="BF41" s="62"/>
      <c r="BG41" s="340"/>
      <c r="BH41" s="56"/>
      <c r="BI41" s="56"/>
      <c r="BJ41" s="56"/>
      <c r="BK41" s="56"/>
      <c r="BL41" s="56"/>
      <c r="BM41" s="56"/>
      <c r="BN41" s="56"/>
      <c r="BO41" s="56"/>
      <c r="BP41" s="62"/>
      <c r="BQ41" s="56"/>
      <c r="BR41" s="62"/>
      <c r="BS41" s="272">
        <f t="shared" si="10"/>
        <v>31</v>
      </c>
      <c r="BT41" s="57"/>
      <c r="BU41" s="822" t="str">
        <f ca="1" t="shared" si="11"/>
        <v/>
      </c>
      <c r="BV41" s="60"/>
      <c r="BW41" s="822" t="str">
        <f ca="1" t="shared" si="12"/>
        <v/>
      </c>
      <c r="BX41" s="60"/>
      <c r="BY41" s="765"/>
      <c r="BZ41" s="56"/>
      <c r="CA41" s="60"/>
      <c r="CB41" s="60"/>
      <c r="CC41" s="765"/>
      <c r="CD41" s="56"/>
      <c r="CE41" s="765"/>
      <c r="CF41" s="56"/>
      <c r="CG41" s="765"/>
      <c r="CH41" s="768"/>
    </row>
    <row r="42" spans="1:86" ht="9.95" customHeight="1">
      <c r="A42" s="414">
        <v>1</v>
      </c>
      <c r="B42" s="415" t="str">
        <f>TEXT(CONCATENATE("1/1/",M4+1),"DDD")</f>
        <v>Mon</v>
      </c>
      <c r="C42" s="1118" t="s">
        <v>125</v>
      </c>
      <c r="D42" s="1119"/>
      <c r="E42" s="1119"/>
      <c r="F42" s="1119"/>
      <c r="G42" s="1119"/>
      <c r="H42" s="1120"/>
      <c r="I42" s="1121"/>
      <c r="J42" s="416"/>
      <c r="K42" s="417"/>
      <c r="L42" s="423"/>
      <c r="M42" s="424"/>
      <c r="N42" s="424"/>
      <c r="O42" s="424"/>
      <c r="P42" s="424"/>
      <c r="Q42" s="427"/>
      <c r="R42" s="427"/>
      <c r="S42" s="428"/>
      <c r="T42" s="429"/>
      <c r="U42" s="430"/>
      <c r="V42" s="427"/>
      <c r="W42" s="431"/>
      <c r="X42" s="427"/>
      <c r="Y42" s="427"/>
      <c r="Z42" s="427"/>
      <c r="AA42" s="432"/>
      <c r="AB42" s="430"/>
      <c r="AC42" s="427"/>
      <c r="AD42" s="431"/>
      <c r="AE42" s="695"/>
      <c r="AF42" s="693"/>
      <c r="AG42" s="427"/>
      <c r="AH42" s="433"/>
      <c r="AI42" s="427"/>
      <c r="AJ42" s="434"/>
      <c r="AK42" s="434"/>
      <c r="AL42" s="428"/>
      <c r="AM42" s="443">
        <v>1</v>
      </c>
      <c r="AN42" s="446"/>
      <c r="AO42" s="457"/>
      <c r="AP42" s="446"/>
      <c r="AQ42" s="455"/>
      <c r="AR42" s="456" t="str">
        <f ca="1" t="shared" si="6"/>
        <v/>
      </c>
      <c r="AS42" s="457"/>
      <c r="AT42" s="446"/>
      <c r="AU42" s="455"/>
      <c r="AV42" s="456" t="str">
        <f ca="1" t="shared" si="7"/>
        <v/>
      </c>
      <c r="AW42" s="457"/>
      <c r="AX42" s="446"/>
      <c r="AY42" s="455"/>
      <c r="AZ42" s="456" t="str">
        <f ca="1" t="shared" si="8"/>
        <v/>
      </c>
      <c r="BA42" s="457"/>
      <c r="BB42" s="447"/>
      <c r="BC42" s="448"/>
      <c r="BD42" s="462"/>
      <c r="BE42" s="463"/>
      <c r="BF42" s="457"/>
      <c r="BG42" s="464"/>
      <c r="BH42" s="455"/>
      <c r="BI42" s="455"/>
      <c r="BJ42" s="455"/>
      <c r="BK42" s="455"/>
      <c r="BL42" s="455"/>
      <c r="BM42" s="455"/>
      <c r="BN42" s="455"/>
      <c r="BO42" s="455"/>
      <c r="BP42" s="457"/>
      <c r="BQ42" s="449"/>
      <c r="BR42" s="448"/>
      <c r="BS42" s="791">
        <v>1</v>
      </c>
      <c r="BT42" s="793"/>
      <c r="BU42" s="794" t="str">
        <f ca="1">IF(CELL("type",BT42)="L","",IF(BT42*($K42+$AQ42)=0,"",IF($AQ42&gt;0,+$AQ42*BT42*8.345,$K42*BT42*8.345)))</f>
        <v/>
      </c>
      <c r="BV42" s="795"/>
      <c r="BW42" s="809" t="str">
        <f ca="1">IF(CELL("type",BV42)="L","",IF(BV42*($K42+$AQ42)=0,"",IF($AQ42&gt;0,+$AQ42*BV42*8.345,$K42*BV42*8.345)))</f>
        <v/>
      </c>
      <c r="BX42" s="795"/>
      <c r="BY42" s="796"/>
      <c r="BZ42" s="795"/>
      <c r="CA42" s="797"/>
      <c r="CB42" s="797"/>
      <c r="CC42" s="796"/>
      <c r="CD42" s="795"/>
      <c r="CE42" s="796"/>
      <c r="CF42" s="795"/>
      <c r="CG42" s="798"/>
      <c r="CH42" s="799"/>
    </row>
    <row r="43" spans="1:86" ht="9.95" customHeight="1">
      <c r="A43" s="414">
        <v>2</v>
      </c>
      <c r="B43" s="415" t="str">
        <f>TEXT(CONCATENATE("1/2/",M4+1),"DDD")</f>
        <v>Tue</v>
      </c>
      <c r="C43" s="1122"/>
      <c r="D43" s="1123"/>
      <c r="E43" s="1123"/>
      <c r="F43" s="1123"/>
      <c r="G43" s="1123"/>
      <c r="H43" s="902"/>
      <c r="I43" s="1124"/>
      <c r="J43" s="416"/>
      <c r="K43" s="418"/>
      <c r="L43" s="423"/>
      <c r="M43" s="424"/>
      <c r="N43" s="424"/>
      <c r="O43" s="424"/>
      <c r="P43" s="424"/>
      <c r="Q43" s="427"/>
      <c r="R43" s="427"/>
      <c r="S43" s="428"/>
      <c r="T43" s="429"/>
      <c r="U43" s="430"/>
      <c r="V43" s="427"/>
      <c r="W43" s="431"/>
      <c r="X43" s="427"/>
      <c r="Y43" s="427"/>
      <c r="Z43" s="427"/>
      <c r="AA43" s="432"/>
      <c r="AB43" s="430"/>
      <c r="AC43" s="427"/>
      <c r="AD43" s="431"/>
      <c r="AE43" s="696"/>
      <c r="AF43" s="693"/>
      <c r="AG43" s="427"/>
      <c r="AH43" s="433"/>
      <c r="AI43" s="427"/>
      <c r="AJ43" s="434"/>
      <c r="AK43" s="434"/>
      <c r="AL43" s="428"/>
      <c r="AM43" s="444">
        <v>2</v>
      </c>
      <c r="AN43" s="454"/>
      <c r="AO43" s="457"/>
      <c r="AP43" s="454"/>
      <c r="AQ43" s="455"/>
      <c r="AR43" s="456" t="str">
        <f ca="1" t="shared" si="6"/>
        <v/>
      </c>
      <c r="AS43" s="457"/>
      <c r="AT43" s="454"/>
      <c r="AU43" s="455"/>
      <c r="AV43" s="456" t="str">
        <f ca="1" t="shared" si="7"/>
        <v/>
      </c>
      <c r="AW43" s="457"/>
      <c r="AX43" s="454"/>
      <c r="AY43" s="455"/>
      <c r="AZ43" s="456" t="str">
        <f ca="1" t="shared" si="8"/>
        <v/>
      </c>
      <c r="BA43" s="457"/>
      <c r="BB43" s="454"/>
      <c r="BC43" s="461"/>
      <c r="BD43" s="462"/>
      <c r="BE43" s="463"/>
      <c r="BF43" s="457"/>
      <c r="BG43" s="464"/>
      <c r="BH43" s="455"/>
      <c r="BI43" s="455"/>
      <c r="BJ43" s="455"/>
      <c r="BK43" s="455"/>
      <c r="BL43" s="455"/>
      <c r="BM43" s="455"/>
      <c r="BN43" s="455"/>
      <c r="BO43" s="455"/>
      <c r="BP43" s="457"/>
      <c r="BQ43" s="454"/>
      <c r="BR43" s="461"/>
      <c r="BS43" s="444">
        <v>2</v>
      </c>
      <c r="BT43" s="793"/>
      <c r="BU43" s="794" t="str">
        <f ca="1">IF(CELL("type",BT43)="L","",IF(BT43*($K43+$AQ43)=0,"",IF($AQ43&gt;0,+$AQ43*BT43*8.345,$K43*BT43*8.345)))</f>
        <v/>
      </c>
      <c r="BV43" s="800"/>
      <c r="BW43" s="808" t="str">
        <f ca="1">IF(CELL("type",BV43)="L","",IF(BV43*($K43+$AQ43)=0,"",IF($AQ43&gt;0,+$AQ43*BV43*8.345,$K43*BV43*8.345)))</f>
        <v/>
      </c>
      <c r="BX43" s="800"/>
      <c r="BY43" s="801"/>
      <c r="BZ43" s="800"/>
      <c r="CA43" s="802"/>
      <c r="CB43" s="802"/>
      <c r="CC43" s="801"/>
      <c r="CD43" s="800"/>
      <c r="CE43" s="801"/>
      <c r="CF43" s="795"/>
      <c r="CG43" s="798"/>
      <c r="CH43" s="883"/>
    </row>
    <row r="44" spans="1:86" ht="9.95" customHeight="1" thickBot="1">
      <c r="A44" s="419">
        <v>3</v>
      </c>
      <c r="B44" s="420" t="str">
        <f>TEXT(CONCATENATE("1/3/",M4+1),"DDD")</f>
        <v>Wed</v>
      </c>
      <c r="C44" s="1125"/>
      <c r="D44" s="1126"/>
      <c r="E44" s="1126"/>
      <c r="F44" s="1126"/>
      <c r="G44" s="1126"/>
      <c r="H44" s="1127"/>
      <c r="I44" s="1128"/>
      <c r="J44" s="421"/>
      <c r="K44" s="422"/>
      <c r="L44" s="425"/>
      <c r="M44" s="426"/>
      <c r="N44" s="426"/>
      <c r="O44" s="426"/>
      <c r="P44" s="426"/>
      <c r="Q44" s="435"/>
      <c r="R44" s="435"/>
      <c r="S44" s="436"/>
      <c r="T44" s="437"/>
      <c r="U44" s="438"/>
      <c r="V44" s="435"/>
      <c r="W44" s="439"/>
      <c r="X44" s="435"/>
      <c r="Y44" s="435"/>
      <c r="Z44" s="435"/>
      <c r="AA44" s="440"/>
      <c r="AB44" s="438"/>
      <c r="AC44" s="435"/>
      <c r="AD44" s="439"/>
      <c r="AE44" s="696"/>
      <c r="AF44" s="694"/>
      <c r="AG44" s="435"/>
      <c r="AH44" s="441"/>
      <c r="AI44" s="435"/>
      <c r="AJ44" s="442"/>
      <c r="AK44" s="442"/>
      <c r="AL44" s="436"/>
      <c r="AM44" s="445">
        <v>3</v>
      </c>
      <c r="AN44" s="450"/>
      <c r="AO44" s="460"/>
      <c r="AP44" s="450"/>
      <c r="AQ44" s="458"/>
      <c r="AR44" s="459" t="str">
        <f ca="1" t="shared" si="6"/>
        <v/>
      </c>
      <c r="AS44" s="460"/>
      <c r="AT44" s="450"/>
      <c r="AU44" s="458"/>
      <c r="AV44" s="459" t="str">
        <f ca="1" t="shared" si="7"/>
        <v/>
      </c>
      <c r="AW44" s="460"/>
      <c r="AX44" s="450"/>
      <c r="AY44" s="458"/>
      <c r="AZ44" s="459" t="str">
        <f ca="1" t="shared" si="8"/>
        <v/>
      </c>
      <c r="BA44" s="460"/>
      <c r="BB44" s="451"/>
      <c r="BC44" s="452"/>
      <c r="BD44" s="465"/>
      <c r="BE44" s="466"/>
      <c r="BF44" s="460"/>
      <c r="BG44" s="467"/>
      <c r="BH44" s="458"/>
      <c r="BI44" s="458"/>
      <c r="BJ44" s="458"/>
      <c r="BK44" s="458"/>
      <c r="BL44" s="458"/>
      <c r="BM44" s="458"/>
      <c r="BN44" s="458"/>
      <c r="BO44" s="458"/>
      <c r="BP44" s="460"/>
      <c r="BQ44" s="453"/>
      <c r="BR44" s="452"/>
      <c r="BS44" s="445">
        <v>3</v>
      </c>
      <c r="BT44" s="810"/>
      <c r="BU44" s="794" t="str">
        <f ca="1">IF(CELL("type",BT44)="L","",IF(BT44*($K44+$AQ44)=0,"",IF($AQ44&gt;0,+$AQ44*BT44*8.345,$K44*BT44*8.345)))</f>
        <v/>
      </c>
      <c r="BV44" s="803"/>
      <c r="BW44" s="807" t="str">
        <f ca="1">IF(CELL("type",BV44)="L","",IF(BV44*($K44+$AQ44)=0,"",IF($AQ44&gt;0,+$AQ44*BV44*8.345,$K44*BV44*8.345)))</f>
        <v/>
      </c>
      <c r="BX44" s="803"/>
      <c r="BY44" s="804"/>
      <c r="BZ44" s="803"/>
      <c r="CA44" s="805"/>
      <c r="CB44" s="805"/>
      <c r="CC44" s="804"/>
      <c r="CD44" s="803"/>
      <c r="CE44" s="804"/>
      <c r="CF44" s="803"/>
      <c r="CG44" s="804"/>
      <c r="CH44" s="806"/>
    </row>
    <row r="45" spans="1:86" ht="14.45" customHeight="1" thickBot="1" thickTop="1">
      <c r="A45" s="247" t="s">
        <v>38</v>
      </c>
      <c r="B45" s="248"/>
      <c r="C45" s="356"/>
      <c r="D45" s="42" t="str">
        <f>IF(SUM(D11:D41)&gt;0,AVERAGE(D11:D41)," ")</f>
        <v xml:space="preserve"> </v>
      </c>
      <c r="E45" s="34"/>
      <c r="F45" s="73"/>
      <c r="G45" s="74"/>
      <c r="H45" s="3" t="str">
        <f>IF(SUM(H11:H41)&gt;0,AVERAGE(H11:H41)," ")</f>
        <v xml:space="preserve"> </v>
      </c>
      <c r="I45" s="42" t="str">
        <f>IF(SUM(I11:I41)&gt;0,AVERAGE(I11:I41)," ")</f>
        <v xml:space="preserve"> </v>
      </c>
      <c r="J45" s="68" t="str">
        <f>IF(SUM(J11:J41)&gt;0,AVERAGE(J11:J41)," ")</f>
        <v xml:space="preserve"> </v>
      </c>
      <c r="K45" s="41" t="str">
        <f>IF(SUM(K11:K44)&gt;0,AVERAGE(K11:K44)," ")</f>
        <v xml:space="preserve"> </v>
      </c>
      <c r="L45" s="341"/>
      <c r="M45" s="42" t="str">
        <f aca="true" t="shared" si="20" ref="M45:S45">IF(SUM(M11:M41)&gt;0,AVERAGE(M11:M41)," ")</f>
        <v xml:space="preserve"> </v>
      </c>
      <c r="N45" s="42" t="str">
        <f ca="1">IF(SUM(N11:N41)&gt;0,AVERAGE(N11:N41)," ")</f>
        <v xml:space="preserve"> </v>
      </c>
      <c r="O45" s="42" t="str">
        <f t="shared" si="20"/>
        <v xml:space="preserve"> </v>
      </c>
      <c r="P45" s="42" t="str">
        <f ca="1">IF(SUM(P11:P41)&gt;0,AVERAGE(P11:P41)," ")</f>
        <v xml:space="preserve"> </v>
      </c>
      <c r="Q45" s="42" t="str">
        <f t="shared" si="20"/>
        <v xml:space="preserve"> </v>
      </c>
      <c r="R45" s="42" t="str">
        <f t="shared" si="20"/>
        <v xml:space="preserve"> </v>
      </c>
      <c r="S45" s="55" t="str">
        <f t="shared" si="20"/>
        <v xml:space="preserve"> </v>
      </c>
      <c r="T45" s="247" t="s">
        <v>39</v>
      </c>
      <c r="U45" s="41" t="str">
        <f aca="true" t="shared" si="21" ref="U45:AA45">IF(SUM(U11:U41)&gt;0,AVERAGE(U11:U41)," ")</f>
        <v xml:space="preserve"> </v>
      </c>
      <c r="V45" s="42" t="str">
        <f t="shared" si="21"/>
        <v xml:space="preserve"> </v>
      </c>
      <c r="W45" s="55" t="str">
        <f t="shared" si="21"/>
        <v xml:space="preserve"> </v>
      </c>
      <c r="X45" s="42" t="str">
        <f t="shared" si="21"/>
        <v xml:space="preserve"> </v>
      </c>
      <c r="Y45" s="75"/>
      <c r="Z45" s="42" t="str">
        <f t="shared" si="21"/>
        <v xml:space="preserve"> </v>
      </c>
      <c r="AA45" s="42" t="str">
        <f t="shared" si="21"/>
        <v xml:space="preserve"> </v>
      </c>
      <c r="AB45" s="41" t="str">
        <f>IF(SUM(AB11:AB41)&gt;0,AVERAGE(AB11:AB41)," ")</f>
        <v xml:space="preserve"> </v>
      </c>
      <c r="AC45" s="42" t="str">
        <f>IF(SUM(AC11:AC41)&gt;0,AVERAGE(AC11:AC41)," ")</f>
        <v xml:space="preserve"> </v>
      </c>
      <c r="AD45" s="55" t="str">
        <f>IF(SUM(AD11:AD41)&gt;0,AVERAGE(AD11:AD41)," ")</f>
        <v xml:space="preserve"> </v>
      </c>
      <c r="AE45" s="684"/>
      <c r="AF45" s="669" t="str">
        <f>IF(SUM(AF11:AF41)&gt;0,AVERAGE(AF11:AF41)," ")</f>
        <v xml:space="preserve"> </v>
      </c>
      <c r="AG45" s="714" t="str">
        <f>IF(SUM(AG11:AG41)&gt;0,AVERAGE(AG11:AG41)," ")</f>
        <v xml:space="preserve"> </v>
      </c>
      <c r="AH45" s="68"/>
      <c r="AI45" s="876" t="str">
        <f ca="1">IF(SUM(AH11:AH41)&gt;0,GEOMEAN(AH11:AH41),"")</f>
        <v/>
      </c>
      <c r="AJ45" s="839"/>
      <c r="AK45" s="709" t="str">
        <f>IF(SUM(AK11:AK41)&gt;0,AVERAGE(AK11:AK41)," ")</f>
        <v xml:space="preserve"> </v>
      </c>
      <c r="AL45" s="55" t="str">
        <f>IF(SUM(AL11:AL41)&gt;0,AVERAGE(AL11:AL41)," ")</f>
        <v xml:space="preserve"> </v>
      </c>
      <c r="AM45" s="247" t="s">
        <v>82</v>
      </c>
      <c r="AN45" s="669" t="str">
        <f>IF(SUM(AN11:AN41)&gt;0,AVERAGE(AN11:AN41)," ")</f>
        <v xml:space="preserve"> </v>
      </c>
      <c r="AO45" s="853"/>
      <c r="AP45" s="698" t="str">
        <f>IF(SUM(AP11:AP41)&gt;0,AVERAGE(AP11:AP41)," ")</f>
        <v xml:space="preserve"> </v>
      </c>
      <c r="AQ45" s="699"/>
      <c r="AR45" s="667" t="str">
        <f ca="1">IF(SUM(AR11:AR41)&gt;0,AVERAGE(AR11:AR41)," ")</f>
        <v xml:space="preserve"> </v>
      </c>
      <c r="AS45" s="699"/>
      <c r="AT45" s="698" t="str">
        <f>IF(SUM(AT11:AT41)&gt;0,AVERAGE(AT11:AT41)," ")</f>
        <v xml:space="preserve"> </v>
      </c>
      <c r="AU45" s="668"/>
      <c r="AV45" s="667" t="str">
        <f ca="1">IF(SUM(AV11:AV41)&gt;0,AVERAGE(AV11:AV41)," ")</f>
        <v xml:space="preserve"> </v>
      </c>
      <c r="AW45" s="699"/>
      <c r="AX45" s="669" t="str">
        <f>IF(SUM(AX11:AX41)&gt;0,AVERAGE(AX11:AX41)," ")</f>
        <v xml:space="preserve"> </v>
      </c>
      <c r="AY45" s="699"/>
      <c r="AZ45" s="667" t="str">
        <f ca="1">IF(SUM(AZ11:AZ41)&gt;0,AVERAGE(AZ11:AZ41)," ")</f>
        <v xml:space="preserve"> </v>
      </c>
      <c r="BA45" s="77"/>
      <c r="BB45" s="880" t="str">
        <f>IF(SUM(BB11:BB41)&gt;0,AVERAGE(BB11:BB41)," ")</f>
        <v xml:space="preserve"> </v>
      </c>
      <c r="BC45" s="820" t="str">
        <f>IF(SUM(BC11:BC41)&gt;0,AVERAGE(BC11:BC41)," ")</f>
        <v xml:space="preserve"> </v>
      </c>
      <c r="BD45" s="247" t="s">
        <v>39</v>
      </c>
      <c r="BE45" s="41" t="str">
        <f>IF(SUM(BE11:BE41)&gt;0,AVERAGE(BE11:BE41)," ")</f>
        <v xml:space="preserve"> </v>
      </c>
      <c r="BF45" s="55" t="str">
        <f>IF(SUM(BF11:BF41)&gt;0,AVERAGE(BF11:BF41)," ")</f>
        <v xml:space="preserve"> </v>
      </c>
      <c r="BG45" s="76"/>
      <c r="BH45" s="42" t="str">
        <f aca="true" t="shared" si="22" ref="BH45:BP45">IF(SUM(BH11:BH41)&gt;0,AVERAGE(BH11:BH41)," ")</f>
        <v xml:space="preserve"> </v>
      </c>
      <c r="BI45" s="42" t="str">
        <f t="shared" si="22"/>
        <v xml:space="preserve"> </v>
      </c>
      <c r="BJ45" s="42" t="str">
        <f t="shared" si="22"/>
        <v xml:space="preserve"> </v>
      </c>
      <c r="BK45" s="42" t="str">
        <f t="shared" si="22"/>
        <v xml:space="preserve"> </v>
      </c>
      <c r="BL45" s="42" t="str">
        <f t="shared" si="22"/>
        <v xml:space="preserve"> </v>
      </c>
      <c r="BM45" s="42" t="str">
        <f t="shared" si="22"/>
        <v xml:space="preserve"> </v>
      </c>
      <c r="BN45" s="42" t="str">
        <f t="shared" si="22"/>
        <v xml:space="preserve"> </v>
      </c>
      <c r="BO45" s="42" t="str">
        <f t="shared" si="22"/>
        <v xml:space="preserve"> </v>
      </c>
      <c r="BP45" s="55" t="str">
        <f t="shared" si="22"/>
        <v xml:space="preserve"> </v>
      </c>
      <c r="BQ45" s="42" t="str">
        <f>IF(SUM(BQ11:BQ41)&gt;0,AVERAGE(BQ11:BQ41)," ")</f>
        <v xml:space="preserve"> </v>
      </c>
      <c r="BR45" s="55" t="str">
        <f>IF(SUM(BR11:BR41)&gt;0,AVERAGE(BR11:BR41)," ")</f>
        <v xml:space="preserve"> </v>
      </c>
      <c r="BS45" s="762" t="s">
        <v>39</v>
      </c>
      <c r="BT45" s="42" t="str">
        <f aca="true" t="shared" si="23" ref="BT45:BY45">IF(SUM(BT11:BT41)&gt;0,AVERAGE(BT11:BT41)," ")</f>
        <v xml:space="preserve"> </v>
      </c>
      <c r="BU45" s="616" t="str">
        <f ca="1" t="shared" si="23"/>
        <v xml:space="preserve"> </v>
      </c>
      <c r="BV45" s="3" t="str">
        <f t="shared" si="23"/>
        <v xml:space="preserve"> </v>
      </c>
      <c r="BW45" s="616" t="str">
        <f ca="1" t="shared" si="23"/>
        <v xml:space="preserve"> </v>
      </c>
      <c r="BX45" s="769" t="str">
        <f t="shared" si="23"/>
        <v xml:space="preserve"> </v>
      </c>
      <c r="BY45" s="44" t="str">
        <f t="shared" si="23"/>
        <v xml:space="preserve"> </v>
      </c>
      <c r="BZ45" s="44" t="str">
        <f aca="true" t="shared" si="24" ref="BZ45:CH45">IF(SUM(BZ11:BZ41)&gt;0,AVERAGE(BZ11:BZ41)," ")</f>
        <v xml:space="preserve"> </v>
      </c>
      <c r="CA45" s="44" t="str">
        <f t="shared" si="24"/>
        <v xml:space="preserve"> </v>
      </c>
      <c r="CB45" s="44" t="str">
        <f t="shared" si="24"/>
        <v xml:space="preserve"> </v>
      </c>
      <c r="CC45" s="44" t="str">
        <f t="shared" si="24"/>
        <v xml:space="preserve"> </v>
      </c>
      <c r="CD45" s="44" t="str">
        <f t="shared" si="24"/>
        <v xml:space="preserve"> </v>
      </c>
      <c r="CE45" s="44" t="str">
        <f t="shared" si="24"/>
        <v xml:space="preserve"> </v>
      </c>
      <c r="CF45" s="44" t="str">
        <f t="shared" si="24"/>
        <v xml:space="preserve"> </v>
      </c>
      <c r="CG45" s="44" t="str">
        <f t="shared" si="24"/>
        <v xml:space="preserve"> </v>
      </c>
      <c r="CH45" s="770" t="str">
        <f t="shared" si="24"/>
        <v xml:space="preserve"> </v>
      </c>
    </row>
    <row r="46" spans="1:86" ht="14.45" customHeight="1" thickBot="1" thickTop="1">
      <c r="A46" s="249" t="s">
        <v>40</v>
      </c>
      <c r="B46" s="250"/>
      <c r="C46" s="280"/>
      <c r="D46" s="69" t="str">
        <f>IF(SUM(D11:D41)&gt;0,MAX(D11:D41)," ")</f>
        <v xml:space="preserve"> </v>
      </c>
      <c r="E46" s="70" t="str">
        <f>IF(SUM(E11:E41)&gt;0,MAX(E11:E41)," ")</f>
        <v xml:space="preserve"> </v>
      </c>
      <c r="F46" s="80"/>
      <c r="G46" s="81"/>
      <c r="H46" s="82" t="str">
        <f aca="true" t="shared" si="25" ref="H46:S46">IF(SUM(H11:H41)&gt;0,MAX(H11:H41)," ")</f>
        <v xml:space="preserve"> </v>
      </c>
      <c r="I46" s="69" t="str">
        <f t="shared" si="25"/>
        <v xml:space="preserve"> </v>
      </c>
      <c r="J46" s="70" t="str">
        <f t="shared" si="25"/>
        <v xml:space="preserve"> </v>
      </c>
      <c r="K46" s="53" t="str">
        <f>IF(SUM(K11:K44)&gt;0,MAX(K11:K44)," ")</f>
        <v xml:space="preserve"> </v>
      </c>
      <c r="L46" s="342" t="str">
        <f t="shared" si="25"/>
        <v xml:space="preserve"> </v>
      </c>
      <c r="M46" s="69" t="str">
        <f t="shared" si="25"/>
        <v xml:space="preserve"> </v>
      </c>
      <c r="N46" s="83" t="str">
        <f ca="1">IF(SUM(N11:N41)&gt;0,MAX(N11:N41)," ")</f>
        <v xml:space="preserve"> </v>
      </c>
      <c r="O46" s="69" t="str">
        <f t="shared" si="25"/>
        <v xml:space="preserve"> </v>
      </c>
      <c r="P46" s="83" t="str">
        <f ca="1">IF(SUM(P11:P41)&gt;0,MAX(P11:P41)," ")</f>
        <v xml:space="preserve"> </v>
      </c>
      <c r="Q46" s="69" t="str">
        <f t="shared" si="25"/>
        <v xml:space="preserve"> </v>
      </c>
      <c r="R46" s="69" t="str">
        <f t="shared" si="25"/>
        <v xml:space="preserve"> </v>
      </c>
      <c r="S46" s="43" t="str">
        <f t="shared" si="25"/>
        <v xml:space="preserve"> </v>
      </c>
      <c r="T46" s="249" t="s">
        <v>41</v>
      </c>
      <c r="U46" s="53" t="str">
        <f aca="true" t="shared" si="26" ref="U46:AA46">IF(SUM(U11:U41)&gt;0,MAX(U11:U41)," ")</f>
        <v xml:space="preserve"> </v>
      </c>
      <c r="V46" s="69" t="str">
        <f t="shared" si="26"/>
        <v xml:space="preserve"> </v>
      </c>
      <c r="W46" s="43" t="str">
        <f t="shared" si="26"/>
        <v xml:space="preserve"> </v>
      </c>
      <c r="X46" s="69" t="str">
        <f t="shared" si="26"/>
        <v xml:space="preserve"> </v>
      </c>
      <c r="Y46" s="301"/>
      <c r="Z46" s="69" t="str">
        <f t="shared" si="26"/>
        <v xml:space="preserve"> </v>
      </c>
      <c r="AA46" s="69" t="str">
        <f t="shared" si="26"/>
        <v xml:space="preserve"> </v>
      </c>
      <c r="AB46" s="53" t="str">
        <f>IF(SUM(AB11:AB41)&gt;0,MAX(AB11:AB41)," ")</f>
        <v xml:space="preserve"> </v>
      </c>
      <c r="AC46" s="69" t="str">
        <f>IF(SUM(AC11:AC41)&gt;0,MAX(AC11:AC41)," ")</f>
        <v xml:space="preserve"> </v>
      </c>
      <c r="AD46" s="43" t="str">
        <f>IF(SUM(AD11:AD41)&gt;0,MAX(AD11:AD41)," ")</f>
        <v xml:space="preserve"> </v>
      </c>
      <c r="AE46" s="684"/>
      <c r="AF46" s="715" t="str">
        <f>IF(SUM(AF11:AF41)&gt;0,MAX(AF11:AF41)," ")</f>
        <v xml:space="preserve"> </v>
      </c>
      <c r="AG46" s="669" t="str">
        <f>IF(SUM(AG11:AG41)&gt;0,MAX(AG11:AG41)," ")</f>
        <v xml:space="preserve"> </v>
      </c>
      <c r="AH46" s="69" t="str">
        <f ca="1">IF(AI45&lt;&gt;"",MAX(AH11:AH41),"")</f>
        <v/>
      </c>
      <c r="AI46" s="877" t="str">
        <f ca="1">IF(AH46=63200,"TNTC",AH46)</f>
        <v/>
      </c>
      <c r="AJ46" s="342" t="str">
        <f>IF(SUM(AJ11:AJ41)&gt;0,MAX(AJ11:AJ41)," ")</f>
        <v xml:space="preserve"> </v>
      </c>
      <c r="AK46" s="708" t="str">
        <f>IF(SUM(AK11:AK41)&gt;0,MAX(AK11:AK41)," ")</f>
        <v xml:space="preserve"> </v>
      </c>
      <c r="AL46" s="43" t="str">
        <f>IF(SUM(AL11:AL41)&gt;0,MAX(AL11:AL41)," ")</f>
        <v xml:space="preserve"> </v>
      </c>
      <c r="AM46" s="249" t="s">
        <v>83</v>
      </c>
      <c r="AN46" s="854" t="str">
        <f aca="true" t="shared" si="27" ref="AN46:BC46">IF(SUM(AN11:AN41)&gt;0,MAX(AN11:AN41)," ")</f>
        <v xml:space="preserve"> </v>
      </c>
      <c r="AO46" s="69" t="str">
        <f t="shared" si="27"/>
        <v xml:space="preserve"> </v>
      </c>
      <c r="AP46" s="700" t="str">
        <f t="shared" si="27"/>
        <v xml:space="preserve"> </v>
      </c>
      <c r="AQ46" s="669" t="str">
        <f t="shared" si="27"/>
        <v xml:space="preserve"> </v>
      </c>
      <c r="AR46" s="701" t="str">
        <f ca="1" t="shared" si="27"/>
        <v xml:space="preserve"> </v>
      </c>
      <c r="AS46" s="669" t="str">
        <f ca="1" t="shared" si="27"/>
        <v xml:space="preserve"> </v>
      </c>
      <c r="AT46" s="702" t="str">
        <f t="shared" si="27"/>
        <v xml:space="preserve"> </v>
      </c>
      <c r="AU46" s="669" t="str">
        <f t="shared" si="27"/>
        <v xml:space="preserve"> </v>
      </c>
      <c r="AV46" s="701" t="str">
        <f ca="1" t="shared" si="27"/>
        <v xml:space="preserve"> </v>
      </c>
      <c r="AW46" s="703" t="str">
        <f ca="1" t="shared" si="27"/>
        <v xml:space="preserve"> </v>
      </c>
      <c r="AX46" s="702" t="str">
        <f t="shared" si="27"/>
        <v xml:space="preserve"> </v>
      </c>
      <c r="AY46" s="669" t="str">
        <f t="shared" si="27"/>
        <v xml:space="preserve"> </v>
      </c>
      <c r="AZ46" s="701" t="str">
        <f ca="1" t="shared" si="27"/>
        <v xml:space="preserve"> </v>
      </c>
      <c r="BA46" s="669" t="str">
        <f ca="1" t="shared" si="27"/>
        <v xml:space="preserve"> </v>
      </c>
      <c r="BB46" s="881" t="str">
        <f t="shared" si="27"/>
        <v xml:space="preserve"> </v>
      </c>
      <c r="BC46" s="824" t="str">
        <f t="shared" si="27"/>
        <v xml:space="preserve"> </v>
      </c>
      <c r="BD46" s="249" t="s">
        <v>41</v>
      </c>
      <c r="BE46" s="53" t="str">
        <f>IF(SUM(BE11:BE41)&gt;0,MAX(BE11:BE41)," ")</f>
        <v xml:space="preserve"> </v>
      </c>
      <c r="BF46" s="43" t="str">
        <f aca="true" t="shared" si="28" ref="BF46:BP46">IF(SUM(BF11:BF41)&gt;0,MAX(BF11:BF41)," ")</f>
        <v xml:space="preserve"> </v>
      </c>
      <c r="BG46" s="53" t="str">
        <f t="shared" si="28"/>
        <v xml:space="preserve"> </v>
      </c>
      <c r="BH46" s="69" t="str">
        <f t="shared" si="28"/>
        <v xml:space="preserve"> </v>
      </c>
      <c r="BI46" s="69" t="str">
        <f t="shared" si="28"/>
        <v xml:space="preserve"> </v>
      </c>
      <c r="BJ46" s="69" t="str">
        <f t="shared" si="28"/>
        <v xml:space="preserve"> </v>
      </c>
      <c r="BK46" s="69" t="str">
        <f t="shared" si="28"/>
        <v xml:space="preserve"> </v>
      </c>
      <c r="BL46" s="69" t="str">
        <f t="shared" si="28"/>
        <v xml:space="preserve"> </v>
      </c>
      <c r="BM46" s="69" t="str">
        <f t="shared" si="28"/>
        <v xml:space="preserve"> </v>
      </c>
      <c r="BN46" s="69" t="str">
        <f t="shared" si="28"/>
        <v xml:space="preserve"> </v>
      </c>
      <c r="BO46" s="69" t="str">
        <f t="shared" si="28"/>
        <v xml:space="preserve"> </v>
      </c>
      <c r="BP46" s="43" t="str">
        <f t="shared" si="28"/>
        <v xml:space="preserve"> </v>
      </c>
      <c r="BQ46" s="69" t="str">
        <f>IF(SUM(BQ11:BQ41)&gt;0,MAX(BQ11:BQ41)," ")</f>
        <v xml:space="preserve"> </v>
      </c>
      <c r="BR46" s="43" t="str">
        <f>IF(SUM(BR11:BR41)&gt;0,MAX(BR11:BR41)," ")</f>
        <v xml:space="preserve"> </v>
      </c>
      <c r="BS46" s="273" t="s">
        <v>41</v>
      </c>
      <c r="BT46" s="69" t="str">
        <f>IF(SUM(BT11:BT41)&gt;0,MAX(BT11:BT41)," ")</f>
        <v xml:space="preserve"> </v>
      </c>
      <c r="BU46" s="43" t="str">
        <f ca="1">IF(SUM(BU11:BU41)&gt;0,MAX(BU11:BU41)," ")</f>
        <v xml:space="preserve"> </v>
      </c>
      <c r="BV46" s="53" t="str">
        <f>IF(SUM(BV11:BV41)&gt;0,MAX(BV11:BV41)," ")</f>
        <v xml:space="preserve"> </v>
      </c>
      <c r="BW46" s="43" t="str">
        <f ca="1">IF(SUM(BW11:BW41)&gt;0,MAX(BW11:BW41)," ")</f>
        <v xml:space="preserve"> </v>
      </c>
      <c r="BX46" s="572" t="str">
        <f>IF(SUM(BX11:BX41)&gt;0,MAX(BX11:BX41)," ")</f>
        <v xml:space="preserve"> </v>
      </c>
      <c r="BY46" s="572" t="str">
        <f aca="true" t="shared" si="29" ref="BY46:CH46">IF(SUM(BY11:BY41)&gt;0,MAX(BY11:BY41)," ")</f>
        <v xml:space="preserve"> </v>
      </c>
      <c r="BZ46" s="572" t="str">
        <f t="shared" si="29"/>
        <v xml:space="preserve"> </v>
      </c>
      <c r="CA46" s="572" t="str">
        <f t="shared" si="29"/>
        <v xml:space="preserve"> </v>
      </c>
      <c r="CB46" s="572" t="str">
        <f t="shared" si="29"/>
        <v xml:space="preserve"> </v>
      </c>
      <c r="CC46" s="572" t="str">
        <f t="shared" si="29"/>
        <v xml:space="preserve"> </v>
      </c>
      <c r="CD46" s="572" t="str">
        <f t="shared" si="29"/>
        <v xml:space="preserve"> </v>
      </c>
      <c r="CE46" s="572" t="str">
        <f t="shared" si="29"/>
        <v xml:space="preserve"> </v>
      </c>
      <c r="CF46" s="572" t="str">
        <f t="shared" si="29"/>
        <v xml:space="preserve"> </v>
      </c>
      <c r="CG46" s="572" t="str">
        <f t="shared" si="29"/>
        <v xml:space="preserve"> </v>
      </c>
      <c r="CH46" s="884" t="str">
        <f t="shared" si="29"/>
        <v xml:space="preserve"> </v>
      </c>
    </row>
    <row r="47" spans="1:86" ht="14.45" customHeight="1" thickBot="1" thickTop="1">
      <c r="A47" s="249" t="s">
        <v>42</v>
      </c>
      <c r="B47" s="250"/>
      <c r="C47" s="280"/>
      <c r="D47" s="69" t="str">
        <f>IF(SUM(D11:D41)&gt;0,MIN(D11:D41),"")</f>
        <v/>
      </c>
      <c r="E47" s="47"/>
      <c r="F47" s="80"/>
      <c r="G47" s="81"/>
      <c r="H47" s="54" t="str">
        <f>IF(SUM(H11:H41)&gt;0,MIN(H11:H41),"")</f>
        <v/>
      </c>
      <c r="I47" s="69" t="str">
        <f aca="true" t="shared" si="30" ref="I47:S47">IF(SUM(I11:I41)&gt;0,MIN(I11:I41),"")</f>
        <v/>
      </c>
      <c r="J47" s="82" t="str">
        <f t="shared" si="30"/>
        <v/>
      </c>
      <c r="K47" s="53" t="str">
        <f>IF(SUM(K11:K44)&gt;0,MIN(K11:K44),"")</f>
        <v/>
      </c>
      <c r="L47" s="342" t="str">
        <f t="shared" si="30"/>
        <v/>
      </c>
      <c r="M47" s="69" t="str">
        <f t="shared" si="30"/>
        <v/>
      </c>
      <c r="N47" s="69" t="str">
        <f ca="1" t="shared" si="30"/>
        <v/>
      </c>
      <c r="O47" s="69" t="str">
        <f t="shared" si="30"/>
        <v/>
      </c>
      <c r="P47" s="69" t="str">
        <f ca="1" t="shared" si="30"/>
        <v/>
      </c>
      <c r="Q47" s="69" t="str">
        <f t="shared" si="30"/>
        <v/>
      </c>
      <c r="R47" s="69" t="str">
        <f t="shared" si="30"/>
        <v/>
      </c>
      <c r="S47" s="43" t="str">
        <f t="shared" si="30"/>
        <v/>
      </c>
      <c r="T47" s="249" t="s">
        <v>43</v>
      </c>
      <c r="U47" s="53" t="str">
        <f aca="true" t="shared" si="31" ref="U47:AA47">IF(SUM(U11:U41)&gt;0,MIN(U11:U41),"")</f>
        <v/>
      </c>
      <c r="V47" s="69" t="str">
        <f t="shared" si="31"/>
        <v/>
      </c>
      <c r="W47" s="43" t="str">
        <f t="shared" si="31"/>
        <v/>
      </c>
      <c r="X47" s="69" t="str">
        <f t="shared" si="31"/>
        <v/>
      </c>
      <c r="Y47" s="301"/>
      <c r="Z47" s="69" t="str">
        <f t="shared" si="31"/>
        <v/>
      </c>
      <c r="AA47" s="69" t="str">
        <f t="shared" si="31"/>
        <v/>
      </c>
      <c r="AB47" s="53" t="str">
        <f>IF(SUM(AB11:AB41)&gt;0,MIN(AB11:AB41),"")</f>
        <v/>
      </c>
      <c r="AC47" s="69" t="str">
        <f>IF(SUM(AC11:AC41)&gt;0,MIN(AC11:AC41),"")</f>
        <v/>
      </c>
      <c r="AD47" s="43" t="str">
        <f>IF(SUM(AD11:AD41)&gt;0,MIN(AD11:AD41),"")</f>
        <v/>
      </c>
      <c r="AE47" s="684"/>
      <c r="AF47" s="716" t="str">
        <f>IF(SUM(AF11:AF41)&gt;0,MIN(AF11:AF41),"")</f>
        <v/>
      </c>
      <c r="AG47" s="717" t="str">
        <f>IF(SUM(AG11:AG41)&gt;0,MIN(AG11:AG41),"")</f>
        <v/>
      </c>
      <c r="AH47" s="70"/>
      <c r="AI47" s="708" t="str">
        <f>IF(SUM(AI11:AI41)&gt;0,MIN(AI11:AI41),"")</f>
        <v/>
      </c>
      <c r="AJ47" s="672" t="str">
        <f>IF(SUM(AJ11:AJ41)&gt;0,MIN(AJ11:AJ41),"")</f>
        <v/>
      </c>
      <c r="AK47" s="669" t="str">
        <f>IF(SUM(AK11:AK41)&gt;0,MIN(AK11:AK41),"")</f>
        <v/>
      </c>
      <c r="AL47" s="671" t="str">
        <f>IF(SUM(AL11:AL41)&gt;0,MIN(AL11:AL41),"")</f>
        <v/>
      </c>
      <c r="AM47" s="249" t="s">
        <v>84</v>
      </c>
      <c r="AN47" s="684" t="str">
        <f>IF(SUM(AN11:AN41)&gt;0,MIN(AN11:AN41),"")</f>
        <v/>
      </c>
      <c r="AO47" s="855" t="str">
        <f aca="true" t="shared" si="32" ref="AO47:BA47">IF(SUM(AO11:AO41)&gt;0,MIN(AO11:AO41),"")</f>
        <v/>
      </c>
      <c r="AP47" s="679" t="str">
        <f>IF(SUM(AP11:AP41)&gt;0,MIN(AP11:AP41),"")</f>
        <v/>
      </c>
      <c r="AQ47" s="704" t="str">
        <f t="shared" si="32"/>
        <v/>
      </c>
      <c r="AR47" s="705" t="str">
        <f ca="1">IF(SUM(AR11:AR41)&gt;0,MIN(AR11:AR41),"")</f>
        <v/>
      </c>
      <c r="AS47" s="706" t="str">
        <f ca="1" t="shared" si="32"/>
        <v/>
      </c>
      <c r="AT47" s="679" t="str">
        <f>IF(SUM(AT11:AT41)&gt;0,MIN(AT11:AT41),"")</f>
        <v/>
      </c>
      <c r="AU47" s="704" t="str">
        <f t="shared" si="32"/>
        <v/>
      </c>
      <c r="AV47" s="705" t="str">
        <f ca="1">IF(SUM(AV11:AV41)&gt;0,MIN(AV11:AV41),"")</f>
        <v/>
      </c>
      <c r="AW47" s="706" t="str">
        <f ca="1" t="shared" si="32"/>
        <v/>
      </c>
      <c r="AX47" s="679" t="str">
        <f>IF(SUM(AX11:AX41)&gt;0,MIN(AX11:AX41),"")</f>
        <v/>
      </c>
      <c r="AY47" s="707" t="str">
        <f t="shared" si="32"/>
        <v/>
      </c>
      <c r="AZ47" s="708" t="str">
        <f ca="1">IF(SUM(AZ11:AZ41)&gt;0,MIN(AZ11:AZ41),"")</f>
        <v/>
      </c>
      <c r="BA47" s="706" t="str">
        <f ca="1" t="shared" si="32"/>
        <v/>
      </c>
      <c r="BB47" s="882" t="str">
        <f>IF(SUM(BB11:BB41)&gt;0,MIN(BB11:BB41),"")</f>
        <v/>
      </c>
      <c r="BC47" s="823" t="str">
        <f>IF(SUM(BC11:BC41)&gt;0,MIN(BC11:BC41),"")</f>
        <v/>
      </c>
      <c r="BD47" s="249" t="s">
        <v>43</v>
      </c>
      <c r="BE47" s="684" t="str">
        <f aca="true" t="shared" si="33" ref="BE47:BP47">IF(SUM(BE11:BE41)&gt;0,MIN(BE11:BE41),"")</f>
        <v/>
      </c>
      <c r="BF47" s="711" t="str">
        <f t="shared" si="33"/>
        <v/>
      </c>
      <c r="BG47" s="53" t="str">
        <f t="shared" si="33"/>
        <v/>
      </c>
      <c r="BH47" s="710" t="str">
        <f t="shared" si="33"/>
        <v/>
      </c>
      <c r="BI47" s="710" t="str">
        <f t="shared" si="33"/>
        <v/>
      </c>
      <c r="BJ47" s="710" t="str">
        <f t="shared" si="33"/>
        <v/>
      </c>
      <c r="BK47" s="710" t="str">
        <f t="shared" si="33"/>
        <v/>
      </c>
      <c r="BL47" s="710" t="str">
        <f t="shared" si="33"/>
        <v/>
      </c>
      <c r="BM47" s="710" t="str">
        <f t="shared" si="33"/>
        <v/>
      </c>
      <c r="BN47" s="710" t="str">
        <f t="shared" si="33"/>
        <v/>
      </c>
      <c r="BO47" s="710" t="str">
        <f t="shared" si="33"/>
        <v/>
      </c>
      <c r="BP47" s="711" t="str">
        <f t="shared" si="33"/>
        <v/>
      </c>
      <c r="BQ47" s="69" t="str">
        <f>IF(SUM(BQ11:BQ41)&gt;0,MIN(BQ11:BQ41),"")</f>
        <v/>
      </c>
      <c r="BR47" s="43" t="str">
        <f>IF(SUM(BR11:BR41)&gt;0,MIN(BR11:BR41),"")</f>
        <v/>
      </c>
      <c r="BS47" s="774" t="s">
        <v>43</v>
      </c>
      <c r="BT47" s="63" t="str">
        <f>IF(SUM(BT11:BT41)&gt;0,MIN(BT11:BT41),"")</f>
        <v/>
      </c>
      <c r="BU47" s="66" t="str">
        <f ca="1">IF(SUM(BU11:BU41)&gt;0,MIN(BU11:BU41),"")</f>
        <v/>
      </c>
      <c r="BV47" s="678" t="str">
        <f>IF(SUM(BV11:BV41)&gt;0,MIN(BV11:BV41),"")</f>
        <v/>
      </c>
      <c r="BW47" s="66" t="str">
        <f ca="1">IF(SUM(BW11:BW41)&gt;0,MIN(BW11:BW41),"")</f>
        <v/>
      </c>
      <c r="BX47" s="775" t="str">
        <f>IF(SUM(BX11:BX41)&gt;0,MIN(BX11:BX41),"")</f>
        <v/>
      </c>
      <c r="BY47" s="775" t="str">
        <f aca="true" t="shared" si="34" ref="BY47:CH47">IF(SUM(BY11:BY41)&gt;0,MIN(BY11:BY41),"")</f>
        <v/>
      </c>
      <c r="BZ47" s="775" t="str">
        <f t="shared" si="34"/>
        <v/>
      </c>
      <c r="CA47" s="775" t="str">
        <f t="shared" si="34"/>
        <v/>
      </c>
      <c r="CB47" s="775" t="str">
        <f t="shared" si="34"/>
        <v/>
      </c>
      <c r="CC47" s="775" t="str">
        <f t="shared" si="34"/>
        <v/>
      </c>
      <c r="CD47" s="775" t="str">
        <f t="shared" si="34"/>
        <v/>
      </c>
      <c r="CE47" s="775" t="str">
        <f t="shared" si="34"/>
        <v/>
      </c>
      <c r="CF47" s="775" t="str">
        <f t="shared" si="34"/>
        <v/>
      </c>
      <c r="CG47" s="775" t="str">
        <f t="shared" si="34"/>
        <v/>
      </c>
      <c r="CH47" s="850" t="str">
        <f t="shared" si="34"/>
        <v/>
      </c>
    </row>
    <row r="48" spans="1:86" ht="14.45" customHeight="1" thickBot="1" thickTop="1">
      <c r="A48" s="590"/>
      <c r="B48" s="586"/>
      <c r="C48" s="586"/>
      <c r="D48" s="586"/>
      <c r="E48" s="587"/>
      <c r="F48" s="588"/>
      <c r="G48" s="589"/>
      <c r="H48" s="590"/>
      <c r="I48" s="586"/>
      <c r="J48" s="591"/>
      <c r="K48" s="586"/>
      <c r="L48" s="592"/>
      <c r="M48" s="586"/>
      <c r="N48" s="586"/>
      <c r="O48" s="586"/>
      <c r="P48" s="586"/>
      <c r="Q48" s="586"/>
      <c r="R48" s="586"/>
      <c r="S48" s="591"/>
      <c r="T48" s="938" t="s">
        <v>154</v>
      </c>
      <c r="U48" s="939"/>
      <c r="V48" s="940"/>
      <c r="W48" s="591"/>
      <c r="X48" s="590"/>
      <c r="Y48" s="593"/>
      <c r="Z48" s="586"/>
      <c r="AA48" s="593"/>
      <c r="AB48" s="590"/>
      <c r="AC48" s="586"/>
      <c r="AD48" s="591"/>
      <c r="AE48" s="679"/>
      <c r="AF48" s="586"/>
      <c r="AG48" s="606"/>
      <c r="AH48" s="586"/>
      <c r="AI48" s="879" t="str">
        <f ca="1">'E.coli Standalone Calculation'!T38</f>
        <v/>
      </c>
      <c r="AJ48" s="592"/>
      <c r="AK48" s="579"/>
      <c r="AL48" s="591"/>
      <c r="AM48" s="611"/>
      <c r="AN48" s="586"/>
      <c r="AO48" s="591"/>
      <c r="AP48" s="586"/>
      <c r="AQ48" s="592"/>
      <c r="AR48" s="586"/>
      <c r="AS48" s="591"/>
      <c r="AT48" s="586"/>
      <c r="AU48" s="592"/>
      <c r="AV48" s="586"/>
      <c r="AW48" s="586"/>
      <c r="AX48" s="590"/>
      <c r="AY48" s="592"/>
      <c r="AZ48" s="586"/>
      <c r="BA48" s="586"/>
      <c r="BB48" s="590"/>
      <c r="BC48" s="591"/>
      <c r="BD48" s="602"/>
      <c r="BE48" s="603"/>
      <c r="BF48" s="591"/>
      <c r="BG48" s="586"/>
      <c r="BH48" s="592"/>
      <c r="BI48" s="586"/>
      <c r="BJ48" s="586"/>
      <c r="BK48" s="586"/>
      <c r="BL48" s="586"/>
      <c r="BM48" s="586"/>
      <c r="BN48" s="586"/>
      <c r="BO48" s="586"/>
      <c r="BP48" s="591"/>
      <c r="BQ48" s="603"/>
      <c r="BR48" s="591"/>
      <c r="BS48" s="817"/>
      <c r="BT48" s="603"/>
      <c r="BU48" s="579"/>
      <c r="BV48" s="579"/>
      <c r="BW48" s="579"/>
      <c r="BX48" s="579"/>
      <c r="BY48" s="778"/>
      <c r="BZ48" s="778"/>
      <c r="CA48" s="778"/>
      <c r="CB48" s="778"/>
      <c r="CC48" s="778"/>
      <c r="CD48" s="778"/>
      <c r="CE48" s="778"/>
      <c r="CF48" s="778"/>
      <c r="CG48" s="778"/>
      <c r="CH48" s="779"/>
    </row>
    <row r="49" spans="1:86" ht="14.45" customHeight="1" thickBot="1" thickTop="1">
      <c r="A49" s="601"/>
      <c r="B49" s="594"/>
      <c r="C49" s="594"/>
      <c r="D49" s="594"/>
      <c r="E49" s="595"/>
      <c r="F49" s="596"/>
      <c r="G49" s="595"/>
      <c r="H49" s="594"/>
      <c r="I49" s="594"/>
      <c r="J49" s="597"/>
      <c r="K49" s="594"/>
      <c r="L49" s="598"/>
      <c r="M49" s="594"/>
      <c r="N49" s="594"/>
      <c r="O49" s="594"/>
      <c r="P49" s="594"/>
      <c r="Q49" s="594"/>
      <c r="R49" s="594"/>
      <c r="S49" s="597"/>
      <c r="T49" s="941" t="s">
        <v>178</v>
      </c>
      <c r="U49" s="942"/>
      <c r="V49" s="943"/>
      <c r="W49" s="597"/>
      <c r="X49" s="599"/>
      <c r="Y49" s="600"/>
      <c r="Z49" s="594"/>
      <c r="AA49" s="600"/>
      <c r="AB49" s="599"/>
      <c r="AC49" s="594"/>
      <c r="AD49" s="597"/>
      <c r="AE49" s="680"/>
      <c r="AF49" s="594"/>
      <c r="AG49" s="607"/>
      <c r="AH49" s="597"/>
      <c r="AI49" s="874" t="str">
        <f ca="1">'E.coli Standalone Calculation'!T41</f>
        <v/>
      </c>
      <c r="AJ49" s="608"/>
      <c r="AK49" s="579"/>
      <c r="AL49" s="597"/>
      <c r="AM49" s="612"/>
      <c r="AN49" s="594"/>
      <c r="AO49" s="597"/>
      <c r="AP49" s="594"/>
      <c r="AQ49" s="598"/>
      <c r="AR49" s="594"/>
      <c r="AS49" s="594"/>
      <c r="AT49" s="599"/>
      <c r="AU49" s="598"/>
      <c r="AV49" s="594"/>
      <c r="AW49" s="597"/>
      <c r="AX49" s="594"/>
      <c r="AY49" s="598"/>
      <c r="AZ49" s="594"/>
      <c r="BA49" s="594"/>
      <c r="BB49" s="599"/>
      <c r="BC49" s="597"/>
      <c r="BD49" s="605"/>
      <c r="BE49" s="579"/>
      <c r="BF49" s="604"/>
      <c r="BG49" s="594"/>
      <c r="BH49" s="598"/>
      <c r="BI49" s="594"/>
      <c r="BJ49" s="594"/>
      <c r="BK49" s="594"/>
      <c r="BL49" s="594"/>
      <c r="BM49" s="594"/>
      <c r="BN49" s="594"/>
      <c r="BO49" s="594"/>
      <c r="BP49" s="579"/>
      <c r="BQ49" s="599"/>
      <c r="BR49" s="597"/>
      <c r="BS49" s="785"/>
      <c r="BT49" s="786"/>
      <c r="BU49" s="780"/>
      <c r="BV49" s="780"/>
      <c r="BW49" s="780"/>
      <c r="BX49" s="780"/>
      <c r="BY49" s="780"/>
      <c r="BZ49" s="780"/>
      <c r="CA49" s="780"/>
      <c r="CB49" s="780"/>
      <c r="CC49" s="780"/>
      <c r="CD49" s="780"/>
      <c r="CE49" s="780"/>
      <c r="CF49" s="780"/>
      <c r="CG49" s="780"/>
      <c r="CH49" s="781"/>
    </row>
    <row r="50" spans="1:86" ht="14.45" customHeight="1" thickBot="1">
      <c r="A50" s="477" t="s">
        <v>44</v>
      </c>
      <c r="B50" s="255"/>
      <c r="C50" s="254"/>
      <c r="D50" s="125"/>
      <c r="E50" s="85">
        <f>COUNT(E11:E41)</f>
        <v>0</v>
      </c>
      <c r="F50" s="478">
        <f>COUNTA(F11:F41)</f>
        <v>0</v>
      </c>
      <c r="G50" s="307">
        <f>COUNTA(G11:G41)</f>
        <v>0</v>
      </c>
      <c r="H50" s="479">
        <f>COUNT(H11:H41)</f>
        <v>0</v>
      </c>
      <c r="I50" s="83">
        <f aca="true" t="shared" si="35" ref="I50:BA50">COUNT(I11:I41)</f>
        <v>0</v>
      </c>
      <c r="J50" s="84">
        <f t="shared" si="35"/>
        <v>0</v>
      </c>
      <c r="K50" s="479">
        <f>COUNT(K11:K44)</f>
        <v>0</v>
      </c>
      <c r="L50" s="83">
        <f t="shared" si="35"/>
        <v>0</v>
      </c>
      <c r="M50" s="83">
        <f t="shared" si="35"/>
        <v>0</v>
      </c>
      <c r="N50" s="83">
        <f ca="1" t="shared" si="35"/>
        <v>0</v>
      </c>
      <c r="O50" s="83">
        <f t="shared" si="35"/>
        <v>0</v>
      </c>
      <c r="P50" s="83">
        <f ca="1" t="shared" si="35"/>
        <v>0</v>
      </c>
      <c r="Q50" s="83">
        <f t="shared" si="35"/>
        <v>0</v>
      </c>
      <c r="R50" s="83">
        <f t="shared" si="35"/>
        <v>0</v>
      </c>
      <c r="S50" s="84">
        <f t="shared" si="35"/>
        <v>0</v>
      </c>
      <c r="T50" s="251" t="s">
        <v>77</v>
      </c>
      <c r="U50" s="63">
        <f aca="true" t="shared" si="36" ref="U50:AA50">COUNT(U11:U41)</f>
        <v>0</v>
      </c>
      <c r="V50" s="65">
        <f t="shared" si="36"/>
        <v>0</v>
      </c>
      <c r="W50" s="66">
        <f t="shared" si="36"/>
        <v>0</v>
      </c>
      <c r="X50" s="65">
        <f t="shared" si="36"/>
        <v>0</v>
      </c>
      <c r="Y50" s="65">
        <f>COUNTA(Y11:Y41)</f>
        <v>0</v>
      </c>
      <c r="Z50" s="65">
        <f t="shared" si="36"/>
        <v>0</v>
      </c>
      <c r="AA50" s="65">
        <f t="shared" si="36"/>
        <v>0</v>
      </c>
      <c r="AB50" s="63">
        <f>COUNT(AB11:AB41)</f>
        <v>0</v>
      </c>
      <c r="AC50" s="65">
        <f>COUNT(AC11:AC41)</f>
        <v>0</v>
      </c>
      <c r="AD50" s="66">
        <f>COUNT(AD11:AD41)</f>
        <v>0</v>
      </c>
      <c r="AE50" s="691"/>
      <c r="AF50" s="678">
        <f aca="true" t="shared" si="37" ref="AF50:AL50">COUNT(AF11:AF41)</f>
        <v>0</v>
      </c>
      <c r="AG50" s="65">
        <f t="shared" si="37"/>
        <v>0</v>
      </c>
      <c r="AH50" s="71"/>
      <c r="AI50" s="65">
        <f ca="1">COUNT(AH11:AH41)</f>
        <v>0</v>
      </c>
      <c r="AJ50" s="65">
        <f t="shared" si="37"/>
        <v>0</v>
      </c>
      <c r="AK50" s="65">
        <f t="shared" si="37"/>
        <v>0</v>
      </c>
      <c r="AL50" s="66">
        <f t="shared" si="37"/>
        <v>0</v>
      </c>
      <c r="AM50" s="275" t="s">
        <v>77</v>
      </c>
      <c r="AN50" s="63">
        <f>COUNT(AN11:AN41)</f>
        <v>0</v>
      </c>
      <c r="AO50" s="118">
        <f t="shared" si="35"/>
        <v>0</v>
      </c>
      <c r="AP50" s="63">
        <f>COUNT(AP11:AP41)</f>
        <v>0</v>
      </c>
      <c r="AQ50" s="72">
        <f t="shared" si="35"/>
        <v>0</v>
      </c>
      <c r="AR50" s="72">
        <f ca="1">COUNT(AR11:AR41)</f>
        <v>0</v>
      </c>
      <c r="AS50" s="118">
        <f ca="1" t="shared" si="35"/>
        <v>0</v>
      </c>
      <c r="AT50" s="63">
        <f>COUNT(AT11:AT41)</f>
        <v>0</v>
      </c>
      <c r="AU50" s="72">
        <f t="shared" si="35"/>
        <v>0</v>
      </c>
      <c r="AV50" s="72">
        <f ca="1">COUNT(AV11:AV41)</f>
        <v>0</v>
      </c>
      <c r="AW50" s="118">
        <f ca="1" t="shared" si="35"/>
        <v>0</v>
      </c>
      <c r="AX50" s="63">
        <f>COUNT(AX11:AX41)</f>
        <v>0</v>
      </c>
      <c r="AY50" s="72">
        <f t="shared" si="35"/>
        <v>0</v>
      </c>
      <c r="AZ50" s="72">
        <f ca="1">COUNT(AZ11:AZ41)</f>
        <v>0</v>
      </c>
      <c r="BA50" s="118">
        <f ca="1" t="shared" si="35"/>
        <v>0</v>
      </c>
      <c r="BB50" s="885">
        <f>COUNT(BB11:BB41)</f>
        <v>0</v>
      </c>
      <c r="BC50" s="886">
        <f>COUNT(BC11:BC41)</f>
        <v>0</v>
      </c>
      <c r="BD50" s="275" t="s">
        <v>77</v>
      </c>
      <c r="BE50" s="64">
        <f>COUNT(BE11:BE41)</f>
        <v>0</v>
      </c>
      <c r="BF50" s="66">
        <f aca="true" t="shared" si="38" ref="BF50:BP50">COUNT(BF11:BF41)</f>
        <v>0</v>
      </c>
      <c r="BG50" s="63">
        <f t="shared" si="38"/>
        <v>0</v>
      </c>
      <c r="BH50" s="65">
        <f t="shared" si="38"/>
        <v>0</v>
      </c>
      <c r="BI50" s="65">
        <f t="shared" si="38"/>
        <v>0</v>
      </c>
      <c r="BJ50" s="65">
        <f t="shared" si="38"/>
        <v>0</v>
      </c>
      <c r="BK50" s="65">
        <f t="shared" si="38"/>
        <v>0</v>
      </c>
      <c r="BL50" s="65">
        <f t="shared" si="38"/>
        <v>0</v>
      </c>
      <c r="BM50" s="65">
        <f t="shared" si="38"/>
        <v>0</v>
      </c>
      <c r="BN50" s="65">
        <f t="shared" si="38"/>
        <v>0</v>
      </c>
      <c r="BO50" s="65">
        <f t="shared" si="38"/>
        <v>0</v>
      </c>
      <c r="BP50" s="66">
        <f t="shared" si="38"/>
        <v>0</v>
      </c>
      <c r="BQ50" s="65">
        <f>COUNT(BQ11:BQ41)</f>
        <v>0</v>
      </c>
      <c r="BR50" s="66">
        <f>COUNT(BR11:BR41)</f>
        <v>0</v>
      </c>
      <c r="BS50" s="787" t="s">
        <v>77</v>
      </c>
      <c r="BT50" s="72">
        <f>COUNT(BT11:BT41)</f>
        <v>0</v>
      </c>
      <c r="BU50" s="72">
        <f ca="1">COUNT(BU11:BU41)</f>
        <v>0</v>
      </c>
      <c r="BV50" s="72">
        <f aca="true" t="shared" si="39" ref="BV50:CH50">COUNT(BV11:BV41)</f>
        <v>0</v>
      </c>
      <c r="BW50" s="72">
        <f ca="1" t="shared" si="39"/>
        <v>0</v>
      </c>
      <c r="BX50" s="72">
        <f t="shared" si="39"/>
        <v>0</v>
      </c>
      <c r="BY50" s="72">
        <f t="shared" si="39"/>
        <v>0</v>
      </c>
      <c r="BZ50" s="72">
        <f t="shared" si="39"/>
        <v>0</v>
      </c>
      <c r="CA50" s="72">
        <f t="shared" si="39"/>
        <v>0</v>
      </c>
      <c r="CB50" s="72">
        <f t="shared" si="39"/>
        <v>0</v>
      </c>
      <c r="CC50" s="72">
        <f t="shared" si="39"/>
        <v>0</v>
      </c>
      <c r="CD50" s="72">
        <f t="shared" si="39"/>
        <v>0</v>
      </c>
      <c r="CE50" s="72">
        <f t="shared" si="39"/>
        <v>0</v>
      </c>
      <c r="CF50" s="72">
        <f t="shared" si="39"/>
        <v>0</v>
      </c>
      <c r="CG50" s="72">
        <f t="shared" si="39"/>
        <v>0</v>
      </c>
      <c r="CH50" s="72">
        <f t="shared" si="39"/>
        <v>0</v>
      </c>
    </row>
    <row r="51" spans="1:71" ht="13.5" customHeight="1" thickBot="1">
      <c r="A51" s="990" t="s">
        <v>128</v>
      </c>
      <c r="B51" s="991"/>
      <c r="C51" s="991"/>
      <c r="D51" s="991"/>
      <c r="E51" s="991"/>
      <c r="F51" s="991"/>
      <c r="G51" s="991"/>
      <c r="H51" s="991"/>
      <c r="I51" s="991"/>
      <c r="J51" s="991"/>
      <c r="K51" s="489" t="s">
        <v>195</v>
      </c>
      <c r="L51" s="236"/>
      <c r="M51" s="236"/>
      <c r="N51" s="236"/>
      <c r="O51" s="236"/>
      <c r="P51" s="490"/>
      <c r="Q51" s="491" t="s">
        <v>129</v>
      </c>
      <c r="R51" s="236"/>
      <c r="S51" s="264"/>
      <c r="T51" s="346" t="s">
        <v>45</v>
      </c>
      <c r="U51" s="236"/>
      <c r="V51" s="236"/>
      <c r="W51" s="236"/>
      <c r="X51" s="236"/>
      <c r="Y51" s="236"/>
      <c r="Z51" s="236"/>
      <c r="AA51" s="236"/>
      <c r="AB51" s="236"/>
      <c r="AC51" s="236"/>
      <c r="AD51" s="236"/>
      <c r="AE51" s="236"/>
      <c r="AF51" s="236"/>
      <c r="AG51" s="236"/>
      <c r="AH51" s="236"/>
      <c r="AI51" s="236"/>
      <c r="AJ51" s="236"/>
      <c r="AK51" s="236"/>
      <c r="AL51" s="264"/>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29"/>
      <c r="BR51" s="229"/>
      <c r="BS51" s="229"/>
    </row>
    <row r="52" spans="1:71" ht="12.75">
      <c r="A52" s="992"/>
      <c r="B52" s="993"/>
      <c r="C52" s="993"/>
      <c r="D52" s="993"/>
      <c r="E52" s="993"/>
      <c r="F52" s="993"/>
      <c r="G52" s="993"/>
      <c r="H52" s="993"/>
      <c r="I52" s="993"/>
      <c r="J52" s="993"/>
      <c r="K52" s="916"/>
      <c r="L52" s="917"/>
      <c r="M52" s="917"/>
      <c r="N52" s="917"/>
      <c r="O52" s="917"/>
      <c r="P52" s="1004"/>
      <c r="Q52" s="1000"/>
      <c r="R52" s="1001"/>
      <c r="S52" s="1002"/>
      <c r="T52" s="1006"/>
      <c r="U52" s="1007"/>
      <c r="V52" s="1007"/>
      <c r="W52" s="1007"/>
      <c r="X52" s="1007"/>
      <c r="Y52" s="1007"/>
      <c r="Z52" s="1007"/>
      <c r="AA52" s="1007"/>
      <c r="AB52" s="1007"/>
      <c r="AC52" s="1007"/>
      <c r="AD52" s="1007"/>
      <c r="AE52" s="1007"/>
      <c r="AF52" s="1007"/>
      <c r="AG52" s="1007"/>
      <c r="AH52" s="1007"/>
      <c r="AI52" s="1007"/>
      <c r="AJ52" s="1007"/>
      <c r="AK52" s="1007"/>
      <c r="AL52" s="1008"/>
      <c r="AM52" s="229"/>
      <c r="AN52" s="90" t="s">
        <v>46</v>
      </c>
      <c r="AO52" s="91"/>
      <c r="AP52" s="91"/>
      <c r="AQ52" s="91"/>
      <c r="AR52" s="91"/>
      <c r="AS52" s="91"/>
      <c r="AT52" s="91"/>
      <c r="AU52" s="91"/>
      <c r="AV52" s="91"/>
      <c r="AW52" s="91"/>
      <c r="AX52" s="92"/>
      <c r="AY52" s="349" t="s">
        <v>47</v>
      </c>
      <c r="AZ52" s="236"/>
      <c r="BA52" s="264"/>
      <c r="BB52" s="229"/>
      <c r="BC52" s="229"/>
      <c r="BD52" s="229"/>
      <c r="BE52" s="929" t="s">
        <v>179</v>
      </c>
      <c r="BF52" s="930"/>
      <c r="BG52" s="930"/>
      <c r="BH52" s="930"/>
      <c r="BI52" s="930"/>
      <c r="BJ52" s="930"/>
      <c r="BK52" s="930"/>
      <c r="BL52" s="930"/>
      <c r="BM52" s="931"/>
      <c r="BN52" s="229"/>
      <c r="BO52" s="229"/>
      <c r="BP52" s="229"/>
      <c r="BQ52" s="229"/>
      <c r="BR52" s="229"/>
      <c r="BS52" s="229"/>
    </row>
    <row r="53" spans="1:71" ht="12.75">
      <c r="A53" s="992"/>
      <c r="B53" s="993"/>
      <c r="C53" s="993"/>
      <c r="D53" s="993"/>
      <c r="E53" s="993"/>
      <c r="F53" s="993"/>
      <c r="G53" s="993"/>
      <c r="H53" s="993"/>
      <c r="I53" s="993"/>
      <c r="J53" s="993"/>
      <c r="K53" s="1005"/>
      <c r="L53" s="917"/>
      <c r="M53" s="917"/>
      <c r="N53" s="917"/>
      <c r="O53" s="917"/>
      <c r="P53" s="1004"/>
      <c r="Q53" s="1003"/>
      <c r="R53" s="1001"/>
      <c r="S53" s="1002"/>
      <c r="T53" s="1006"/>
      <c r="U53" s="1007"/>
      <c r="V53" s="1007"/>
      <c r="W53" s="1007"/>
      <c r="X53" s="1007"/>
      <c r="Y53" s="1007"/>
      <c r="Z53" s="1007"/>
      <c r="AA53" s="1007"/>
      <c r="AB53" s="1007"/>
      <c r="AC53" s="1007"/>
      <c r="AD53" s="1007"/>
      <c r="AE53" s="1007"/>
      <c r="AF53" s="1007"/>
      <c r="AG53" s="1007"/>
      <c r="AH53" s="1007"/>
      <c r="AI53" s="1007"/>
      <c r="AJ53" s="1007"/>
      <c r="AK53" s="1007"/>
      <c r="AL53" s="1008"/>
      <c r="AM53" s="229"/>
      <c r="AN53" s="279" t="s">
        <v>48</v>
      </c>
      <c r="AO53" s="250"/>
      <c r="AP53" s="280"/>
      <c r="AQ53" s="285" t="s">
        <v>49</v>
      </c>
      <c r="AR53" s="286"/>
      <c r="AS53" s="285" t="s">
        <v>50</v>
      </c>
      <c r="AT53" s="286"/>
      <c r="AU53" s="287" t="s">
        <v>51</v>
      </c>
      <c r="AV53" s="288"/>
      <c r="AW53" s="287" t="s">
        <v>52</v>
      </c>
      <c r="AX53" s="289"/>
      <c r="AY53" s="348" t="s">
        <v>53</v>
      </c>
      <c r="AZ53" s="229"/>
      <c r="BA53" s="100">
        <f>IF(SUM(AN11:AN41)&gt;0,SUM(AN11:AN41),SUM(K11:K41))</f>
        <v>0</v>
      </c>
      <c r="BB53" s="229"/>
      <c r="BC53" s="229"/>
      <c r="BD53" s="229"/>
      <c r="BE53" s="932"/>
      <c r="BF53" s="933"/>
      <c r="BG53" s="933"/>
      <c r="BH53" s="933"/>
      <c r="BI53" s="933"/>
      <c r="BJ53" s="933"/>
      <c r="BK53" s="933"/>
      <c r="BL53" s="933"/>
      <c r="BM53" s="934"/>
      <c r="BN53" s="229"/>
      <c r="BO53" s="229"/>
      <c r="BP53" s="229"/>
      <c r="BQ53" s="229"/>
      <c r="BR53" s="229"/>
      <c r="BS53" s="229"/>
    </row>
    <row r="54" spans="1:71" ht="14.25" thickBot="1">
      <c r="A54" s="992"/>
      <c r="B54" s="993"/>
      <c r="C54" s="993"/>
      <c r="D54" s="993"/>
      <c r="E54" s="993"/>
      <c r="F54" s="993"/>
      <c r="G54" s="993"/>
      <c r="H54" s="993"/>
      <c r="I54" s="993"/>
      <c r="J54" s="993"/>
      <c r="K54" s="997"/>
      <c r="L54" s="998"/>
      <c r="M54" s="998"/>
      <c r="N54" s="998"/>
      <c r="O54" s="998"/>
      <c r="P54" s="999"/>
      <c r="Q54" s="492"/>
      <c r="R54" s="267"/>
      <c r="S54" s="268"/>
      <c r="T54" s="1006"/>
      <c r="U54" s="1007"/>
      <c r="V54" s="1007"/>
      <c r="W54" s="1007"/>
      <c r="X54" s="1007"/>
      <c r="Y54" s="1007"/>
      <c r="Z54" s="1007"/>
      <c r="AA54" s="1007"/>
      <c r="AB54" s="1007"/>
      <c r="AC54" s="1007"/>
      <c r="AD54" s="1007"/>
      <c r="AE54" s="1007"/>
      <c r="AF54" s="1007"/>
      <c r="AG54" s="1007"/>
      <c r="AH54" s="1007"/>
      <c r="AI54" s="1007"/>
      <c r="AJ54" s="1007"/>
      <c r="AK54" s="1007"/>
      <c r="AL54" s="1008"/>
      <c r="AM54" s="229"/>
      <c r="AN54" s="279" t="s">
        <v>54</v>
      </c>
      <c r="AO54" s="281"/>
      <c r="AP54" s="282"/>
      <c r="AQ54" s="103" t="str">
        <f>IF(U50=0," NA",(+M45-U45)/M45*100)</f>
        <v xml:space="preserve"> NA</v>
      </c>
      <c r="AR54" s="104"/>
      <c r="AS54" s="103" t="str">
        <f>IF(V50=0," NA",(+O45-V45)/O45*100)</f>
        <v xml:space="preserve"> NA</v>
      </c>
      <c r="AT54" s="104"/>
      <c r="AU54" s="105" t="s">
        <v>11</v>
      </c>
      <c r="AV54" s="106"/>
      <c r="AW54" s="105" t="s">
        <v>11</v>
      </c>
      <c r="AX54" s="106"/>
      <c r="AY54" s="247"/>
      <c r="AZ54" s="248"/>
      <c r="BA54" s="265"/>
      <c r="BB54" s="229"/>
      <c r="BC54" s="229"/>
      <c r="BD54" s="229"/>
      <c r="BE54" s="932"/>
      <c r="BF54" s="933"/>
      <c r="BG54" s="933"/>
      <c r="BH54" s="933"/>
      <c r="BI54" s="933"/>
      <c r="BJ54" s="933"/>
      <c r="BK54" s="933"/>
      <c r="BL54" s="933"/>
      <c r="BM54" s="934"/>
      <c r="BN54" s="229"/>
      <c r="BO54" s="229"/>
      <c r="BP54" s="229"/>
      <c r="BQ54" s="229"/>
      <c r="BR54" s="229"/>
      <c r="BS54" s="229"/>
    </row>
    <row r="55" spans="1:71" ht="13.5">
      <c r="A55" s="992"/>
      <c r="B55" s="993"/>
      <c r="C55" s="993"/>
      <c r="D55" s="993"/>
      <c r="E55" s="993"/>
      <c r="F55" s="993"/>
      <c r="G55" s="993"/>
      <c r="H55" s="993"/>
      <c r="I55" s="993"/>
      <c r="J55" s="993"/>
      <c r="K55" s="489" t="s">
        <v>196</v>
      </c>
      <c r="L55" s="493"/>
      <c r="M55" s="236"/>
      <c r="N55" s="236"/>
      <c r="O55" s="236"/>
      <c r="P55" s="494"/>
      <c r="Q55" s="491" t="s">
        <v>129</v>
      </c>
      <c r="R55" s="236"/>
      <c r="S55" s="264"/>
      <c r="T55" s="1006"/>
      <c r="U55" s="1007"/>
      <c r="V55" s="1007"/>
      <c r="W55" s="1007"/>
      <c r="X55" s="1007"/>
      <c r="Y55" s="1007"/>
      <c r="Z55" s="1007"/>
      <c r="AA55" s="1007"/>
      <c r="AB55" s="1007"/>
      <c r="AC55" s="1007"/>
      <c r="AD55" s="1007"/>
      <c r="AE55" s="1007"/>
      <c r="AF55" s="1007"/>
      <c r="AG55" s="1007"/>
      <c r="AH55" s="1007"/>
      <c r="AI55" s="1007"/>
      <c r="AJ55" s="1007"/>
      <c r="AK55" s="1007"/>
      <c r="AL55" s="1008"/>
      <c r="AM55" s="229"/>
      <c r="AN55" s="279" t="str">
        <f>IF(+AN56="Tertiary Treatment","Secondary Treatment"," ")</f>
        <v>Secondary Treatment</v>
      </c>
      <c r="AO55" s="281"/>
      <c r="AP55" s="282"/>
      <c r="AQ55" s="103" t="str">
        <f>IF(AB50=0," NA",IF(U50=0,(+M45-AB45)/M45*100,(+U45-AB45)/U45*100))</f>
        <v xml:space="preserve"> NA</v>
      </c>
      <c r="AR55" s="104"/>
      <c r="AS55" s="103" t="str">
        <f>IF(AC50=0," NA",IF(V50=0,(+O45-AC45)/O45*100,(+V45-AC45)/V45*100))</f>
        <v xml:space="preserve"> NA</v>
      </c>
      <c r="AT55" s="104"/>
      <c r="AU55" s="105" t="s">
        <v>55</v>
      </c>
      <c r="AV55" s="106"/>
      <c r="AW55" s="105" t="s">
        <v>55</v>
      </c>
      <c r="AX55" s="106"/>
      <c r="AY55" s="1012" t="s">
        <v>56</v>
      </c>
      <c r="AZ55" s="1013"/>
      <c r="BA55" s="1014"/>
      <c r="BB55" s="229"/>
      <c r="BC55" s="229"/>
      <c r="BD55" s="229"/>
      <c r="BE55" s="932"/>
      <c r="BF55" s="933"/>
      <c r="BG55" s="933"/>
      <c r="BH55" s="933"/>
      <c r="BI55" s="933"/>
      <c r="BJ55" s="933"/>
      <c r="BK55" s="933"/>
      <c r="BL55" s="933"/>
      <c r="BM55" s="934"/>
      <c r="BN55" s="229"/>
      <c r="BO55" s="229"/>
      <c r="BP55" s="229"/>
      <c r="BQ55" s="229"/>
      <c r="BR55" s="229"/>
      <c r="BS55" s="229"/>
    </row>
    <row r="56" spans="1:71" ht="13.5">
      <c r="A56" s="992"/>
      <c r="B56" s="993"/>
      <c r="C56" s="993"/>
      <c r="D56" s="993"/>
      <c r="E56" s="993"/>
      <c r="F56" s="993"/>
      <c r="G56" s="993"/>
      <c r="H56" s="993"/>
      <c r="I56" s="993"/>
      <c r="J56" s="993"/>
      <c r="K56" s="495" t="s">
        <v>197</v>
      </c>
      <c r="L56" s="240"/>
      <c r="M56" s="240"/>
      <c r="N56" s="240"/>
      <c r="O56" s="240"/>
      <c r="P56" s="240"/>
      <c r="Q56" s="1000"/>
      <c r="R56" s="1001"/>
      <c r="S56" s="1002"/>
      <c r="T56" s="1006"/>
      <c r="U56" s="1007"/>
      <c r="V56" s="1007"/>
      <c r="W56" s="1007"/>
      <c r="X56" s="1007"/>
      <c r="Y56" s="1007"/>
      <c r="Z56" s="1007"/>
      <c r="AA56" s="1007"/>
      <c r="AB56" s="1007"/>
      <c r="AC56" s="1007"/>
      <c r="AD56" s="1007"/>
      <c r="AE56" s="1007"/>
      <c r="AF56" s="1007"/>
      <c r="AG56" s="1007"/>
      <c r="AH56" s="1007"/>
      <c r="AI56" s="1007"/>
      <c r="AJ56" s="1007"/>
      <c r="AK56" s="1007"/>
      <c r="AL56" s="1008"/>
      <c r="AM56" s="229"/>
      <c r="AN56" s="279" t="str">
        <f>IF(AND(+U50+V50&gt;0,+AB50+AC50=0),"Secondary Treatment","Tertiary Treatment")</f>
        <v>Tertiary Treatment</v>
      </c>
      <c r="AO56" s="281"/>
      <c r="AP56" s="282"/>
      <c r="AQ56" s="103" t="str">
        <f>IF(U50+AB50=0," NA",IF(AB50&gt;0,(+AB45-AP45)/AB45*100,(+U45-AP45)/U45*100))</f>
        <v xml:space="preserve"> NA</v>
      </c>
      <c r="AR56" s="104"/>
      <c r="AS56" s="103" t="str">
        <f>IF(V50+AC50=0," NA",IF(AC50&gt;0,(+AC45-AT45)/AC45*100,(+V45-AT45)/V45*100))</f>
        <v xml:space="preserve"> NA</v>
      </c>
      <c r="AT56" s="104"/>
      <c r="AU56" s="105" t="s">
        <v>55</v>
      </c>
      <c r="AV56" s="106"/>
      <c r="AW56" s="105" t="s">
        <v>55</v>
      </c>
      <c r="AX56" s="106"/>
      <c r="AY56" s="347" t="s">
        <v>57</v>
      </c>
      <c r="AZ56" s="229"/>
      <c r="BA56" s="107" t="str">
        <f>IF(AN50+K50=0,"",IF(AN50&gt;0,+AN45/O4,K45/O4))</f>
        <v/>
      </c>
      <c r="BB56" s="229"/>
      <c r="BC56" s="229"/>
      <c r="BD56" s="229"/>
      <c r="BE56" s="932"/>
      <c r="BF56" s="933"/>
      <c r="BG56" s="933"/>
      <c r="BH56" s="933"/>
      <c r="BI56" s="933"/>
      <c r="BJ56" s="933"/>
      <c r="BK56" s="933"/>
      <c r="BL56" s="933"/>
      <c r="BM56" s="934"/>
      <c r="BN56" s="229"/>
      <c r="BO56" s="229"/>
      <c r="BP56" s="229"/>
      <c r="BQ56" s="229"/>
      <c r="BR56" s="229"/>
      <c r="BS56" s="229"/>
    </row>
    <row r="57" spans="1:71" ht="13.5" customHeight="1" thickBot="1">
      <c r="A57" s="992"/>
      <c r="B57" s="993"/>
      <c r="C57" s="993"/>
      <c r="D57" s="993"/>
      <c r="E57" s="993"/>
      <c r="F57" s="993"/>
      <c r="G57" s="993"/>
      <c r="H57" s="993"/>
      <c r="I57" s="993"/>
      <c r="J57" s="993"/>
      <c r="K57" s="916"/>
      <c r="L57" s="917"/>
      <c r="M57" s="917"/>
      <c r="N57" s="917"/>
      <c r="O57" s="917"/>
      <c r="P57" s="918"/>
      <c r="Q57" s="1003"/>
      <c r="R57" s="1001"/>
      <c r="S57" s="1002"/>
      <c r="T57" s="1006"/>
      <c r="U57" s="1007"/>
      <c r="V57" s="1007"/>
      <c r="W57" s="1007"/>
      <c r="X57" s="1007"/>
      <c r="Y57" s="1007"/>
      <c r="Z57" s="1007"/>
      <c r="AA57" s="1007"/>
      <c r="AB57" s="1007"/>
      <c r="AC57" s="1007"/>
      <c r="AD57" s="1007"/>
      <c r="AE57" s="1007"/>
      <c r="AF57" s="1007"/>
      <c r="AG57" s="1007"/>
      <c r="AH57" s="1007"/>
      <c r="AI57" s="1007"/>
      <c r="AJ57" s="1007"/>
      <c r="AK57" s="1007"/>
      <c r="AL57" s="1008"/>
      <c r="AM57" s="229"/>
      <c r="AN57" s="275" t="s">
        <v>58</v>
      </c>
      <c r="AO57" s="283"/>
      <c r="AP57" s="284"/>
      <c r="AQ57" s="111" t="str">
        <f>IF(M45=" "," NA",(+M45-AP45)/M45*100)</f>
        <v xml:space="preserve"> NA</v>
      </c>
      <c r="AR57" s="112"/>
      <c r="AS57" s="111" t="str">
        <f>IF(O45=" "," NA",(+O45-AT45)/O45*100)</f>
        <v xml:space="preserve"> NA</v>
      </c>
      <c r="AT57" s="112"/>
      <c r="AU57" s="111" t="str">
        <f>IF(R45=" "," NA",(+R45-AX45)/R45*100)</f>
        <v xml:space="preserve"> NA</v>
      </c>
      <c r="AV57" s="112"/>
      <c r="AW57" s="111" t="str">
        <f>IF(Q45=" "," NA",(+Q45-AL45)/Q45*100)</f>
        <v xml:space="preserve"> NA</v>
      </c>
      <c r="AX57" s="113"/>
      <c r="AY57" s="269"/>
      <c r="AZ57" s="262"/>
      <c r="BA57" s="271"/>
      <c r="BB57" s="229"/>
      <c r="BC57" s="229"/>
      <c r="BD57" s="229"/>
      <c r="BE57" s="935"/>
      <c r="BF57" s="936"/>
      <c r="BG57" s="936"/>
      <c r="BH57" s="936"/>
      <c r="BI57" s="936"/>
      <c r="BJ57" s="936"/>
      <c r="BK57" s="936"/>
      <c r="BL57" s="936"/>
      <c r="BM57" s="937"/>
      <c r="BN57" s="229"/>
      <c r="BO57" s="229"/>
      <c r="BP57" s="229"/>
      <c r="BQ57" s="229"/>
      <c r="BR57" s="229"/>
      <c r="BS57" s="229"/>
    </row>
    <row r="58" spans="1:71" ht="27" customHeight="1" thickBot="1">
      <c r="A58" s="994"/>
      <c r="B58" s="995"/>
      <c r="C58" s="995"/>
      <c r="D58" s="995"/>
      <c r="E58" s="995"/>
      <c r="F58" s="995"/>
      <c r="G58" s="995"/>
      <c r="H58" s="995"/>
      <c r="I58" s="995"/>
      <c r="J58" s="995"/>
      <c r="K58" s="919"/>
      <c r="L58" s="920"/>
      <c r="M58" s="920"/>
      <c r="N58" s="920"/>
      <c r="O58" s="920"/>
      <c r="P58" s="921"/>
      <c r="Q58" s="496"/>
      <c r="R58" s="262"/>
      <c r="S58" s="271"/>
      <c r="T58" s="1009"/>
      <c r="U58" s="1010"/>
      <c r="V58" s="1010"/>
      <c r="W58" s="1010"/>
      <c r="X58" s="1010"/>
      <c r="Y58" s="1010"/>
      <c r="Z58" s="1010"/>
      <c r="AA58" s="1010"/>
      <c r="AB58" s="1010"/>
      <c r="AC58" s="1010"/>
      <c r="AD58" s="1010"/>
      <c r="AE58" s="1010"/>
      <c r="AF58" s="1010"/>
      <c r="AG58" s="1010"/>
      <c r="AH58" s="1010"/>
      <c r="AI58" s="1010"/>
      <c r="AJ58" s="1010"/>
      <c r="AK58" s="1010"/>
      <c r="AL58" s="1011"/>
      <c r="AM58" s="229"/>
      <c r="AN58" s="231" t="str">
        <f>IF(OR(Q45=" ",AL45=" ",LEFT(Q10,4)&lt;&gt;"Phos",LEFT(AL10,4)&lt;&gt;"Phos"),"","Phosphorus limit would be")</f>
        <v/>
      </c>
      <c r="AO58" s="231"/>
      <c r="AP58" s="231"/>
      <c r="AQ58" s="231"/>
      <c r="AR58" s="231" t="str">
        <f>IF(OR(Q45=" ",+AL45=" ",LEFT(Q10,4)&lt;&gt;"Phos",LEFT(AL10,4)&lt;&gt;"Phos"),"",IF(+Q45&gt;=5,1,IF(+Q45&gt;=4,80,IF(+Q45&gt;=3,75,IF(Q45&gt;=2,70,IF(Q45&gt;=1,65,60))))))</f>
        <v/>
      </c>
      <c r="AS58" s="231" t="str">
        <f>IF(OR(Q45=" ",+AL45=" ",LEFT(Q10,4)&lt;&gt;"Phos",LEFT(AL10,4)&lt;&gt;"Phos"),"",IF(+Q45&gt;=5,"mg/l.","% removal."))</f>
        <v/>
      </c>
      <c r="AT58" s="231"/>
      <c r="AU58" s="231" t="str">
        <f>IF(OR(Q45=" ",+AL45=" ",LEFT(Q10,4)&lt;&gt;"Phos",LEFT(AL10,4)&lt;&gt;"Phos"),"",IF(OR(AND(+Q45&gt;=5,AL45&gt;1),AND(+Q45&gt;=4,+Q45&lt;5,AW57&lt;80),AND(+Q45&gt;=3,+Q45&lt;4,AW57&lt;75),AND(+Q45&gt;=2,+Q45&lt;3,AW57&lt;70),AND(+Q45&gt;=1,+Q45&lt;2,AW57&lt;65),AND(+Q45&lt;1,AW57&lt;60)),"(compliance not achieved)","(compliance achieved)"))</f>
        <v/>
      </c>
      <c r="AV58" s="231"/>
      <c r="AW58" s="231"/>
      <c r="AX58" s="231"/>
      <c r="AY58" s="231"/>
      <c r="AZ58" s="231"/>
      <c r="BA58" s="231"/>
      <c r="BB58" s="229"/>
      <c r="BC58" s="229"/>
      <c r="BD58" s="229"/>
      <c r="BE58" s="229"/>
      <c r="BF58" s="229"/>
      <c r="BG58" s="229"/>
      <c r="BH58" s="229"/>
      <c r="BI58" s="229"/>
      <c r="BJ58" s="229"/>
      <c r="BK58" s="229"/>
      <c r="BL58" s="229"/>
      <c r="BM58" s="229"/>
      <c r="BN58" s="229"/>
      <c r="BO58" s="229"/>
      <c r="BP58" s="229"/>
      <c r="BQ58" s="229"/>
      <c r="BR58" s="229"/>
      <c r="BS58" s="229"/>
    </row>
    <row r="59" spans="1:85" ht="12.75">
      <c r="A59" s="996" t="s">
        <v>207</v>
      </c>
      <c r="B59" s="996"/>
      <c r="C59" s="996"/>
      <c r="D59" s="996"/>
      <c r="E59" s="996"/>
      <c r="F59" s="996"/>
      <c r="G59" s="996"/>
      <c r="H59" s="996"/>
      <c r="I59" s="996"/>
      <c r="J59" s="996"/>
      <c r="K59" s="996"/>
      <c r="L59" s="996"/>
      <c r="M59" s="996"/>
      <c r="N59" s="996"/>
      <c r="O59" s="996"/>
      <c r="P59" s="996"/>
      <c r="Q59" s="996"/>
      <c r="R59" s="996"/>
      <c r="S59" s="996"/>
      <c r="T59" s="996" t="s">
        <v>208</v>
      </c>
      <c r="U59" s="996"/>
      <c r="V59" s="996"/>
      <c r="W59" s="996"/>
      <c r="X59" s="996"/>
      <c r="Y59" s="996"/>
      <c r="Z59" s="996"/>
      <c r="AA59" s="996"/>
      <c r="AB59" s="996"/>
      <c r="AC59" s="996"/>
      <c r="AD59" s="996"/>
      <c r="AE59" s="996"/>
      <c r="AF59" s="996"/>
      <c r="AG59" s="996"/>
      <c r="AH59" s="996"/>
      <c r="AI59" s="996"/>
      <c r="AJ59" s="996"/>
      <c r="AK59" s="996"/>
      <c r="AL59" s="996"/>
      <c r="AM59" s="913" t="s">
        <v>209</v>
      </c>
      <c r="AN59" s="913"/>
      <c r="AO59" s="913"/>
      <c r="AP59" s="913"/>
      <c r="AQ59" s="913"/>
      <c r="AR59" s="913"/>
      <c r="AS59" s="913"/>
      <c r="AT59" s="913"/>
      <c r="AU59" s="913"/>
      <c r="AV59" s="913"/>
      <c r="AW59" s="913"/>
      <c r="AX59" s="913"/>
      <c r="AY59" s="913"/>
      <c r="AZ59" s="913"/>
      <c r="BA59" s="913"/>
      <c r="BB59" s="913"/>
      <c r="BC59" s="913"/>
      <c r="BD59" s="913" t="s">
        <v>205</v>
      </c>
      <c r="BE59" s="913"/>
      <c r="BF59" s="913"/>
      <c r="BG59" s="913"/>
      <c r="BH59" s="913"/>
      <c r="BI59" s="913"/>
      <c r="BJ59" s="913"/>
      <c r="BK59" s="913"/>
      <c r="BL59" s="913"/>
      <c r="BM59" s="913"/>
      <c r="BN59" s="913"/>
      <c r="BO59" s="913"/>
      <c r="BP59" s="913"/>
      <c r="BQ59" s="913"/>
      <c r="BR59" s="913"/>
      <c r="BS59" s="913" t="s">
        <v>206</v>
      </c>
      <c r="BT59" s="913"/>
      <c r="BU59" s="913"/>
      <c r="BV59" s="913"/>
      <c r="BW59" s="913"/>
      <c r="BX59" s="913"/>
      <c r="BY59" s="913"/>
      <c r="BZ59" s="913"/>
      <c r="CA59" s="913"/>
      <c r="CB59" s="913"/>
      <c r="CC59" s="913"/>
      <c r="CD59" s="913"/>
      <c r="CE59" s="913"/>
      <c r="CF59" s="913"/>
      <c r="CG59" s="913"/>
    </row>
  </sheetData>
  <sheetProtection algorithmName="SHA-512" hashValue="+oygwe9niWO529Bz/bbWOuDOAJKJT15TCWTAdF25vSUsePkjzBNArHuQQ56lgnDYnxCjzFj5QjOOk/LOT9+/qg==" saltValue="uD+cS3YX2ZUaj5hDyQahGg==" spinCount="100000" sheet="1" selectLockedCells="1"/>
  <mergeCells count="61">
    <mergeCell ref="BQ9:BQ10"/>
    <mergeCell ref="CH8:CH10"/>
    <mergeCell ref="BT9:BU9"/>
    <mergeCell ref="CB8:CB10"/>
    <mergeCell ref="CC8:CC10"/>
    <mergeCell ref="CD8:CD10"/>
    <mergeCell ref="CE8:CE10"/>
    <mergeCell ref="C8:C10"/>
    <mergeCell ref="G8:G10"/>
    <mergeCell ref="T49:V49"/>
    <mergeCell ref="K54:P54"/>
    <mergeCell ref="T48:V48"/>
    <mergeCell ref="C42:I44"/>
    <mergeCell ref="T52:AL58"/>
    <mergeCell ref="A51:J58"/>
    <mergeCell ref="K52:P53"/>
    <mergeCell ref="Q52:S53"/>
    <mergeCell ref="F8:F10"/>
    <mergeCell ref="D8:D10"/>
    <mergeCell ref="A59:S59"/>
    <mergeCell ref="T59:AL59"/>
    <mergeCell ref="AM59:BC59"/>
    <mergeCell ref="Q56:S57"/>
    <mergeCell ref="K57:P58"/>
    <mergeCell ref="K2:O2"/>
    <mergeCell ref="P2:R2"/>
    <mergeCell ref="AD6:AK7"/>
    <mergeCell ref="BR9:BR10"/>
    <mergeCell ref="BP9:BP10"/>
    <mergeCell ref="K7:N7"/>
    <mergeCell ref="Q4:S4"/>
    <mergeCell ref="P6:Q6"/>
    <mergeCell ref="BM9:BM10"/>
    <mergeCell ref="R6:S6"/>
    <mergeCell ref="P7:Q7"/>
    <mergeCell ref="BK6:BP7"/>
    <mergeCell ref="BO9:BO10"/>
    <mergeCell ref="AM6:AO6"/>
    <mergeCell ref="BK9:BK10"/>
    <mergeCell ref="K5:L5"/>
    <mergeCell ref="BD59:BR59"/>
    <mergeCell ref="BE52:BM57"/>
    <mergeCell ref="AU6:AZ7"/>
    <mergeCell ref="AB8:AD8"/>
    <mergeCell ref="BS59:CG59"/>
    <mergeCell ref="BV9:BW9"/>
    <mergeCell ref="CA8:CA10"/>
    <mergeCell ref="BN9:BN10"/>
    <mergeCell ref="BL9:BL10"/>
    <mergeCell ref="CF8:CF10"/>
    <mergeCell ref="BZ8:BZ10"/>
    <mergeCell ref="CG8:CG10"/>
    <mergeCell ref="BT8:BW8"/>
    <mergeCell ref="AY55:BA55"/>
    <mergeCell ref="BX8:BX10"/>
    <mergeCell ref="BY8:BY10"/>
    <mergeCell ref="BJ9:BJ10"/>
    <mergeCell ref="R7:S7"/>
    <mergeCell ref="AB9:AD9"/>
    <mergeCell ref="AN8:BA8"/>
    <mergeCell ref="M5:Q5"/>
  </mergeCells>
  <dataValidations count="1">
    <dataValidation type="list" allowBlank="1" showInputMessage="1" showErrorMessage="1" errorTitle="Error Code 570" error="This is an invalid input. press CANCEL and see instructions._x000a__x000a_RETRY and HELP, will not assist in this error" sqref="AE11:AE41">
      <formula1>$AG$4:$AG$5</formula1>
    </dataValidation>
  </dataValidations>
  <printOptions horizontalCentered="1" verticalCentered="1"/>
  <pageMargins left="0.25" right="0.25" top="0.2" bottom="0.2" header="0.5" footer="0.5"/>
  <pageSetup fitToWidth="4" horizontalDpi="600" verticalDpi="600" orientation="portrait" scale="84" r:id="rId4"/>
  <colBreaks count="4" manualBreakCount="4">
    <brk id="19" max="16383" man="1"/>
    <brk id="38" max="16383" man="1"/>
    <brk id="55" max="16383" man="1"/>
    <brk id="70" max="16383" man="1"/>
  </colBreaks>
  <drawing r:id="rId3"/>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O45"/>
  <sheetViews>
    <sheetView showGridLines="0" zoomScale="90" zoomScaleNormal="90" workbookViewId="0" topLeftCell="A1">
      <selection activeCell="A5" sqref="A5:M5"/>
    </sheetView>
  </sheetViews>
  <sheetFormatPr defaultColWidth="6.7109375" defaultRowHeight="12.75"/>
  <cols>
    <col min="1" max="1" width="11.00390625" style="0" customWidth="1"/>
    <col min="2" max="9" width="6.7109375" style="0" customWidth="1"/>
    <col min="11" max="12" width="6.7109375" style="0" customWidth="1"/>
    <col min="17" max="20" width="6.7109375" style="0" customWidth="1"/>
    <col min="36" max="36" width="4.7109375" style="0" customWidth="1"/>
    <col min="37" max="38" width="7.7109375" style="0" customWidth="1"/>
    <col min="52" max="52" width="5.7109375" style="0" customWidth="1"/>
  </cols>
  <sheetData>
    <row r="1" spans="1:119" ht="12.75">
      <c r="A1" s="1131" t="str">
        <f>Jan!K2</f>
        <v>Exampleville</v>
      </c>
      <c r="B1" s="1130"/>
      <c r="C1" s="1130"/>
      <c r="D1" s="1130"/>
      <c r="E1" s="1130"/>
      <c r="F1" s="1130"/>
      <c r="G1" s="1130"/>
      <c r="H1" s="1130"/>
      <c r="I1" s="1130"/>
      <c r="J1" s="1130"/>
      <c r="K1" s="1130"/>
      <c r="L1" s="1130"/>
      <c r="M1" s="998"/>
      <c r="O1" s="138" t="s">
        <v>97</v>
      </c>
      <c r="P1" s="139"/>
      <c r="Q1" s="139"/>
      <c r="R1" s="139"/>
      <c r="S1" s="139"/>
      <c r="T1" s="139"/>
      <c r="U1" s="139"/>
      <c r="V1" s="139"/>
      <c r="W1" s="139"/>
      <c r="X1" s="139"/>
      <c r="Y1" s="140"/>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row>
    <row r="2" spans="1:119" ht="15.75" customHeight="1">
      <c r="A2" s="1130"/>
      <c r="B2" s="1130"/>
      <c r="C2" s="1130"/>
      <c r="D2" s="1130"/>
      <c r="E2" s="1130"/>
      <c r="F2" s="1130"/>
      <c r="G2" s="1130"/>
      <c r="H2" s="1130"/>
      <c r="I2" s="1130"/>
      <c r="J2" s="1130"/>
      <c r="K2" s="1130"/>
      <c r="L2" s="1130"/>
      <c r="M2" s="998"/>
      <c r="N2" s="1"/>
      <c r="O2" s="93"/>
      <c r="P2" s="94"/>
      <c r="Q2" s="79"/>
      <c r="R2" s="95" t="s">
        <v>49</v>
      </c>
      <c r="S2" s="96"/>
      <c r="T2" s="95" t="s">
        <v>50</v>
      </c>
      <c r="U2" s="96"/>
      <c r="V2" s="97" t="s">
        <v>51</v>
      </c>
      <c r="W2" s="98"/>
      <c r="X2" s="97" t="s">
        <v>52</v>
      </c>
      <c r="Y2" s="99"/>
      <c r="Z2" s="13"/>
      <c r="AA2" s="13"/>
      <c r="AB2" s="13"/>
      <c r="AC2" s="141"/>
      <c r="AD2" s="142"/>
      <c r="AE2" s="142"/>
      <c r="AF2" s="142"/>
      <c r="AG2" s="142"/>
      <c r="AH2" s="13"/>
      <c r="AI2" s="13"/>
      <c r="AJ2" s="143"/>
      <c r="AK2" s="13"/>
      <c r="AL2" s="13"/>
      <c r="AM2" s="13"/>
      <c r="AN2" s="13"/>
      <c r="AO2" s="13"/>
      <c r="AP2" s="13"/>
      <c r="AQ2" s="13"/>
      <c r="AR2" s="144"/>
      <c r="AS2" s="144"/>
      <c r="AT2" s="13"/>
      <c r="AU2" s="13"/>
      <c r="AV2" s="144"/>
      <c r="AW2" s="144"/>
      <c r="AX2" s="144"/>
      <c r="AY2" s="144"/>
      <c r="AZ2" s="144"/>
      <c r="BA2" s="143"/>
      <c r="BB2" s="13"/>
      <c r="BC2" s="13"/>
      <c r="BD2" s="13"/>
      <c r="BE2" s="13"/>
      <c r="BF2" s="13"/>
      <c r="BG2" s="13"/>
      <c r="BH2" s="13"/>
      <c r="BI2" s="144"/>
      <c r="BJ2" s="144"/>
      <c r="BK2" s="144"/>
      <c r="BL2" s="13"/>
      <c r="BM2" s="13"/>
      <c r="BN2" s="144"/>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row>
    <row r="3" spans="1:119" ht="15.75">
      <c r="A3" s="1129"/>
      <c r="B3" s="1130"/>
      <c r="C3" s="1130"/>
      <c r="D3" s="1130"/>
      <c r="E3" s="1130"/>
      <c r="F3" s="1130"/>
      <c r="G3" s="1130"/>
      <c r="H3" s="1130"/>
      <c r="I3" s="1130"/>
      <c r="J3" s="1130"/>
      <c r="K3" s="1130"/>
      <c r="L3" s="1130"/>
      <c r="M3" s="1130"/>
      <c r="O3" s="93" t="s">
        <v>54</v>
      </c>
      <c r="P3" s="101"/>
      <c r="Q3" s="102"/>
      <c r="R3" s="145" t="str">
        <f>IF(SUM(Jan!AQ54,Feb!AQ49,Mar!AQ51,Apr!AQ50,May!AQ51,Jun!AQ50,Jul!AQ51,Aug!AQ51,Sep!AQ50,Oct!AQ51,Nov!AQ50,Dec!AQ54)&lt;&gt;0,AVERAGE(Jan!AQ54,Feb!AQ49,Mar!AQ51,Apr!AQ50,May!AQ51,Jun!AQ50,Jul!AQ51,Aug!AQ51,Sep!AQ50,Oct!AQ51,Nov!AQ50,Dec!AQ54),"")</f>
        <v/>
      </c>
      <c r="S3" s="146"/>
      <c r="T3" s="145" t="str">
        <f>IF(SUM(Jan!AS54,Feb!AS49,Mar!AS51,Apr!AS50,May!AS51,Jun!AS50,Jul!AS51,Aug!AS51,Sep!AS50,Oct!AS51,Nov!AS50,Dec!AS54)&lt;&gt;0,AVERAGE(Jan!AS54,Feb!AS49,Mar!AS51,Apr!AS50,May!AS51,Jun!AS50,Jul!AS51,Aug!AS51,Sep!AS50,Oct!AS51,Nov!AS50,Dec!AS54),"")</f>
        <v/>
      </c>
      <c r="U3" s="146"/>
      <c r="V3" s="223"/>
      <c r="W3" s="224"/>
      <c r="X3" s="147"/>
      <c r="Y3" s="148"/>
      <c r="Z3" s="13"/>
      <c r="AA3" s="13"/>
      <c r="AB3" s="13"/>
      <c r="AC3" s="149"/>
      <c r="AD3" s="13"/>
      <c r="AE3" s="13"/>
      <c r="AF3" s="13"/>
      <c r="AG3" s="13"/>
      <c r="AH3" s="13"/>
      <c r="AI3" s="150"/>
      <c r="AJ3" s="143"/>
      <c r="AK3" s="13"/>
      <c r="AL3" s="13"/>
      <c r="AM3" s="13"/>
      <c r="AN3" s="13"/>
      <c r="AO3" s="13"/>
      <c r="AP3" s="13"/>
      <c r="AQ3" s="149"/>
      <c r="AR3" s="13"/>
      <c r="AS3" s="13"/>
      <c r="AT3" s="13"/>
      <c r="AU3" s="13"/>
      <c r="AV3" s="13"/>
      <c r="AW3" s="13"/>
      <c r="AX3" s="150"/>
      <c r="AY3" s="13"/>
      <c r="AZ3" s="150"/>
      <c r="BA3" s="143"/>
      <c r="BB3" s="13"/>
      <c r="BC3" s="13"/>
      <c r="BD3" s="13"/>
      <c r="BE3" s="13"/>
      <c r="BF3" s="13"/>
      <c r="BG3" s="13"/>
      <c r="BH3" s="149"/>
      <c r="BI3" s="13"/>
      <c r="BJ3" s="13"/>
      <c r="BK3" s="13"/>
      <c r="BL3" s="13"/>
      <c r="BM3" s="13"/>
      <c r="BN3" s="144"/>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row>
    <row r="4" spans="1:119" ht="15.75">
      <c r="A4" s="1132" t="s">
        <v>98</v>
      </c>
      <c r="B4" s="998"/>
      <c r="C4" s="998"/>
      <c r="D4" s="998"/>
      <c r="E4" s="998"/>
      <c r="F4" s="998"/>
      <c r="G4" s="998"/>
      <c r="H4" s="998"/>
      <c r="I4" s="998"/>
      <c r="J4" s="998"/>
      <c r="K4" s="998"/>
      <c r="L4" s="998"/>
      <c r="M4" s="998"/>
      <c r="N4" s="151"/>
      <c r="O4" s="93" t="str">
        <f>+Dec!AN55</f>
        <v>Secondary Treatment</v>
      </c>
      <c r="P4" s="101"/>
      <c r="Q4" s="102"/>
      <c r="R4" s="145" t="str">
        <f>IF(SUM(Jan!AQ55,Feb!AQ50,Mar!AQ52,Apr!AQ51,May!AQ52,Jun!AQ51,Jul!AQ52,Aug!AQ52,Sep!AQ51,Oct!AQ52,Nov!AQ51,Dec!AQ55)&lt;&gt;0,AVERAGE(Jan!AQ55,Feb!AQ50,Mar!AQ52,Apr!AQ51,May!AQ52,Jun!AQ51,Jul!AQ52,Aug!AQ52,Sep!AQ51,Oct!AQ52,Nov!AQ51,Dec!AQ55),"")</f>
        <v/>
      </c>
      <c r="S4" s="146"/>
      <c r="T4" s="145" t="str">
        <f>IF(SUM(Jan!AS55,Feb!AS50,Mar!AS52,Apr!AS51,May!AS52,Jun!AS51,Jul!AS52,Aug!AS52,Sep!AS51,Oct!AS52,Nov!AS51,Dec!AS55)&lt;&gt;0,AVERAGE(Jan!AS55,Feb!AS50,Mar!AS52,Apr!AS51,May!AS52,Jun!AS51,Jul!AS52,Aug!AS52,Sep!AS51,Oct!AS52,Nov!AS51,Dec!AS55),"")</f>
        <v/>
      </c>
      <c r="U4" s="146"/>
      <c r="V4" s="225"/>
      <c r="W4" s="226"/>
      <c r="X4" s="152"/>
      <c r="Y4" s="153"/>
      <c r="Z4" s="13"/>
      <c r="AA4" s="13"/>
      <c r="AB4" s="13"/>
      <c r="AC4" s="13"/>
      <c r="AD4" s="13"/>
      <c r="AE4" s="13"/>
      <c r="AF4" s="13"/>
      <c r="AG4" s="144"/>
      <c r="AH4" s="144"/>
      <c r="AI4" s="13"/>
      <c r="AJ4" s="143"/>
      <c r="AK4" s="13"/>
      <c r="AL4" s="13"/>
      <c r="AM4" s="13"/>
      <c r="AN4" s="13"/>
      <c r="AO4" s="13"/>
      <c r="AP4" s="13"/>
      <c r="AQ4" s="13"/>
      <c r="AR4" s="13"/>
      <c r="AS4" s="13"/>
      <c r="AT4" s="144"/>
      <c r="AU4" s="144"/>
      <c r="AV4" s="13"/>
      <c r="AW4" s="13"/>
      <c r="AX4" s="13"/>
      <c r="AY4" s="13"/>
      <c r="AZ4" s="13"/>
      <c r="BA4" s="143"/>
      <c r="BB4" s="13"/>
      <c r="BC4" s="13"/>
      <c r="BD4" s="13"/>
      <c r="BE4" s="13"/>
      <c r="BF4" s="13"/>
      <c r="BG4" s="13"/>
      <c r="BH4" s="13"/>
      <c r="BI4" s="13"/>
      <c r="BJ4" s="13"/>
      <c r="BK4" s="13"/>
      <c r="BL4" s="144"/>
      <c r="BM4" s="144"/>
      <c r="BN4" s="144"/>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row>
    <row r="5" spans="1:119" ht="15.75">
      <c r="A5" s="1132">
        <f>Dec!M4</f>
        <v>2023</v>
      </c>
      <c r="B5" s="998"/>
      <c r="C5" s="998"/>
      <c r="D5" s="998"/>
      <c r="E5" s="998"/>
      <c r="F5" s="998"/>
      <c r="G5" s="998"/>
      <c r="H5" s="998"/>
      <c r="I5" s="998"/>
      <c r="J5" s="998"/>
      <c r="K5" s="998"/>
      <c r="L5" s="998"/>
      <c r="M5" s="998"/>
      <c r="N5" s="1"/>
      <c r="O5" s="93" t="str">
        <f>+Dec!AN56</f>
        <v>Tertiary Treatment</v>
      </c>
      <c r="P5" s="101"/>
      <c r="Q5" s="102"/>
      <c r="R5" s="145" t="str">
        <f>IF(SUM(Jan!AQ56,Feb!AQ51,Mar!AQ53,Apr!AQ52,May!AQ53,Jun!AQ52,Jul!AQ53,Aug!AQ53,Sep!AQ52,Oct!AQ53,Nov!AQ52,Dec!AQ56)&lt;&gt;0,AVERAGE(Jan!AQ56,Feb!AQ51,Mar!AQ53,Apr!AQ52,May!AQ53,Jun!AQ52,Jul!AQ53,Aug!AQ53,Sep!AQ52,Oct!AQ53,Nov!AQ52,Dec!AQ56),"")</f>
        <v/>
      </c>
      <c r="S5" s="146"/>
      <c r="T5" s="145" t="str">
        <f>IF(SUM(Jan!AS56,Feb!AS51,Mar!AS53,Apr!AS52,May!AS53,Jun!AS52,Jul!AS53,Aug!AS53,Sep!AS52,Oct!AS53,Nov!AS52,Dec!AS56)&lt;&gt;0,AVERAGE(Jan!AS56,Feb!AS51,Mar!AS53,Apr!AS52,May!AS53,Jun!AS52,Jul!AS53,Aug!AS53,Sep!AS52,Oct!AS53,Nov!AS52,Dec!AS56),"")</f>
        <v/>
      </c>
      <c r="U5" s="146"/>
      <c r="V5" s="227"/>
      <c r="W5" s="228"/>
      <c r="X5" s="154"/>
      <c r="Y5" s="155"/>
      <c r="Z5" s="156"/>
      <c r="AA5" s="13"/>
      <c r="AB5" s="13"/>
      <c r="AC5" s="13"/>
      <c r="AD5" s="13"/>
      <c r="AE5" s="13"/>
      <c r="AF5" s="13"/>
      <c r="AG5" s="13"/>
      <c r="AH5" s="13"/>
      <c r="AI5" s="13"/>
      <c r="AJ5" s="156"/>
      <c r="AK5" s="13"/>
      <c r="AL5" s="156"/>
      <c r="AM5" s="144"/>
      <c r="AN5" s="156"/>
      <c r="AO5" s="144"/>
      <c r="AP5" s="156"/>
      <c r="AQ5" s="13"/>
      <c r="AR5" s="13"/>
      <c r="AS5" s="13"/>
      <c r="AT5" s="13"/>
      <c r="AU5" s="13"/>
      <c r="AV5" s="13"/>
      <c r="AW5" s="13"/>
      <c r="AX5" s="13"/>
      <c r="AY5" s="13"/>
      <c r="AZ5" s="13"/>
      <c r="BA5" s="156"/>
      <c r="BB5" s="13"/>
      <c r="BC5" s="156"/>
      <c r="BD5" s="144"/>
      <c r="BE5" s="156"/>
      <c r="BF5" s="144"/>
      <c r="BG5" s="156"/>
      <c r="BH5" s="13"/>
      <c r="BI5" s="13"/>
      <c r="BJ5" s="13"/>
      <c r="BK5" s="13"/>
      <c r="BL5" s="13"/>
      <c r="BM5" s="13"/>
      <c r="BN5" s="144"/>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row>
    <row r="6" spans="1:119" ht="13.5" thickBot="1">
      <c r="A6" s="4"/>
      <c r="O6" s="108" t="s">
        <v>58</v>
      </c>
      <c r="P6" s="109"/>
      <c r="Q6" s="110"/>
      <c r="R6" s="157" t="str">
        <f>IF(SUM(Jan!AQ57,Feb!AQ52,Mar!AQ54,Apr!AQ53,May!AQ54,Jun!AQ53,Jul!AQ54,Aug!AQ54,Sep!AQ53,Oct!AQ54,Nov!AQ53,Dec!AQ57)&gt;0,AVERAGE(Jan!AQ57,Feb!AQ52,Mar!AQ54,Apr!AQ53,May!AQ54,Jun!AQ53,Jul!AQ54,Aug!AQ54,Sep!AQ53,Oct!AQ54,Nov!AQ53,Dec!AQ57),"")</f>
        <v/>
      </c>
      <c r="S6" s="158"/>
      <c r="T6" s="157" t="e">
        <f>IF(SUM(Jan!AS57,Feb!AS52,Mar!AS54,Apr!AS53,May!AS54,Jun!AS53,Jul!AS54,Aug!AS54,Sep!AS53,Oct!AS54,Nov!AS53,Dec!AS57)&gt;0,AVERAGE(Jan!AS57,Feb!AS52,Mar!AS54,Apr!AS53,May!AS54,Jun!AS53,Jul!AS54,Aug!AS54,Sep!AS53,Oct!AS54,Nov!AS53,Dec!AS57),"")</f>
        <v>#VALUE!</v>
      </c>
      <c r="U6" s="158"/>
      <c r="V6" s="157" t="str">
        <f>IF(SUM(Jan!AU57,Feb!AU52,Mar!AU54,Apr!AU53,May!AU54,Jun!AU53,Jul!AU54,Aug!AU54,Sep!AU53,Oct!AU54,Nov!AU53,Dec!AU57)&gt;0,AVERAGE(Jan!AU57,Feb!AU52,Mar!AU54,Apr!AU53,May!AU54,Jun!AU53,Jul!AU54,Aug!AU54,Sep!AU53,Oct!AU54,Nov!AU53,Dec!AU57),"")</f>
        <v/>
      </c>
      <c r="W6" s="158"/>
      <c r="X6" s="157" t="str">
        <f>IF(SUM(Jan!AW57,Feb!AW52,Mar!AW54,Apr!AW53,May!AW54,Jun!AW53,Jul!AW54,Aug!AW54,Sep!AW53,Oct!AW54,Nov!AW53,Dec!AW57)&gt;0,AVERAGE(Jan!AW57,Feb!AW52,Mar!AW54,Apr!AW53,May!AW54,Jun!AW53,Jul!AW54,Aug!AW54,Sep!AW53,Oct!AW54,Nov!AW53,Dec!AW57),"")</f>
        <v/>
      </c>
      <c r="Y6" s="159"/>
      <c r="Z6" s="13"/>
      <c r="AA6" s="13"/>
      <c r="AB6" s="13"/>
      <c r="AC6" s="160"/>
      <c r="AD6" s="160"/>
      <c r="AE6" s="160"/>
      <c r="AF6" s="160"/>
      <c r="AG6" s="160"/>
      <c r="AH6" s="13"/>
      <c r="AI6" s="13"/>
      <c r="AJ6" s="161"/>
      <c r="AK6" s="13"/>
      <c r="AL6" s="162"/>
      <c r="AM6" s="13"/>
      <c r="AN6" s="13"/>
      <c r="AO6" s="13"/>
      <c r="AP6" s="13"/>
      <c r="AQ6" s="150"/>
      <c r="AR6" s="150"/>
      <c r="AS6" s="150"/>
      <c r="AT6" s="150"/>
      <c r="AU6" s="150"/>
      <c r="AV6" s="150"/>
      <c r="AW6" s="13"/>
      <c r="AX6" s="13"/>
      <c r="AY6" s="13"/>
      <c r="AZ6" s="13"/>
      <c r="BA6" s="161"/>
      <c r="BB6" s="13"/>
      <c r="BC6" s="162"/>
      <c r="BD6" s="13"/>
      <c r="BE6" s="13"/>
      <c r="BF6" s="13"/>
      <c r="BG6" s="144"/>
      <c r="BH6" s="160"/>
      <c r="BI6" s="160"/>
      <c r="BJ6" s="160"/>
      <c r="BK6" s="160"/>
      <c r="BL6" s="160"/>
      <c r="BM6" s="13"/>
      <c r="BN6" s="144"/>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row>
    <row r="7" spans="1:119" ht="12.75" customHeight="1">
      <c r="A7" s="163"/>
      <c r="B7" s="1137" t="str">
        <f>Dec!C8</f>
        <v>Man-Hours at Plant                   (Plants less than 1 MGD only)</v>
      </c>
      <c r="C7" s="1140" t="str">
        <f>Dec!E10</f>
        <v>Precipitation - Inches</v>
      </c>
      <c r="D7" s="1040" t="str">
        <f>Dec!F8</f>
        <v>Bypass At Plant Site                       ("x" If Occurred)</v>
      </c>
      <c r="E7" s="1034" t="str">
        <f>Dec!G8</f>
        <v>Sanitary Sewer Overflow
("x" If Occurred)</v>
      </c>
      <c r="F7" s="5" t="s">
        <v>8</v>
      </c>
      <c r="G7" s="5"/>
      <c r="H7" s="5"/>
      <c r="I7" s="6" t="s">
        <v>9</v>
      </c>
      <c r="J7" s="5"/>
      <c r="K7" s="5"/>
      <c r="L7" s="5"/>
      <c r="M7" s="5"/>
      <c r="N7" s="5"/>
      <c r="O7" s="5"/>
      <c r="P7" s="5"/>
      <c r="Q7" s="5"/>
      <c r="R7" s="6" t="s">
        <v>10</v>
      </c>
      <c r="S7" s="5"/>
      <c r="T7" s="7"/>
      <c r="U7" s="6" t="s">
        <v>100</v>
      </c>
      <c r="V7" s="7"/>
      <c r="W7" s="6" t="s">
        <v>12</v>
      </c>
      <c r="X7" s="5"/>
      <c r="Y7" s="7"/>
      <c r="AC7" s="164"/>
      <c r="BA7" s="13"/>
      <c r="BB7" s="13"/>
      <c r="BC7" s="13"/>
      <c r="BD7" s="13"/>
      <c r="BE7" s="13"/>
      <c r="BF7" s="13"/>
      <c r="BG7" s="13"/>
      <c r="BH7" s="13"/>
      <c r="BI7" s="13"/>
      <c r="BJ7" s="13"/>
      <c r="BK7" s="13"/>
      <c r="BL7" s="13"/>
      <c r="BM7" s="13"/>
      <c r="BN7" s="161"/>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row>
    <row r="8" spans="1:119" ht="12.75" customHeight="1">
      <c r="A8" s="165"/>
      <c r="B8" s="1138"/>
      <c r="C8" s="1141"/>
      <c r="D8" s="1133"/>
      <c r="E8" s="1135"/>
      <c r="F8" s="11" t="s">
        <v>17</v>
      </c>
      <c r="G8" s="11"/>
      <c r="H8" s="11"/>
      <c r="I8" s="14" t="s">
        <v>11</v>
      </c>
      <c r="J8" s="11"/>
      <c r="K8" s="11"/>
      <c r="L8" s="11"/>
      <c r="M8" s="11"/>
      <c r="N8" s="11"/>
      <c r="O8" s="11"/>
      <c r="P8" s="11"/>
      <c r="Q8" s="11"/>
      <c r="R8" s="14" t="s">
        <v>16</v>
      </c>
      <c r="S8" s="11"/>
      <c r="T8" s="12"/>
      <c r="U8" s="299" t="s">
        <v>11</v>
      </c>
      <c r="V8" s="302"/>
      <c r="W8" s="14" t="s">
        <v>16</v>
      </c>
      <c r="X8" s="11"/>
      <c r="Y8" s="12"/>
      <c r="AC8" s="160"/>
      <c r="BA8" s="13"/>
      <c r="BB8" s="13"/>
      <c r="BC8" s="13"/>
      <c r="BD8" s="13"/>
      <c r="BE8" s="13"/>
      <c r="BF8" s="13"/>
      <c r="BG8" s="13"/>
      <c r="BH8" s="13"/>
      <c r="BI8" s="13"/>
      <c r="BJ8" s="13"/>
      <c r="BK8" s="13"/>
      <c r="BL8" s="13"/>
      <c r="BM8" s="13"/>
      <c r="BN8" s="166"/>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row>
    <row r="9" spans="1:67" ht="108.75" customHeight="1">
      <c r="A9" s="116"/>
      <c r="B9" s="1139"/>
      <c r="C9" s="1142"/>
      <c r="D9" s="1134"/>
      <c r="E9" s="1136"/>
      <c r="F9" s="21" t="str">
        <f>Dec!H10</f>
        <v>Chlorine - Lbs</v>
      </c>
      <c r="G9" s="123" t="str">
        <f>Dec!I10</f>
        <v xml:space="preserve">               Lbs/Day  or                    Gal./Day</v>
      </c>
      <c r="H9" s="135" t="str">
        <f>Dec!J10</f>
        <v xml:space="preserve">               Lbs/Day  or                    Gal./Day</v>
      </c>
      <c r="I9" s="21" t="str">
        <f>Dec!K10</f>
        <v>Influent Flow Rate 
(If Metered) (MGD)</v>
      </c>
      <c r="J9" s="22" t="str">
        <f>Dec!L10</f>
        <v>pH</v>
      </c>
      <c r="K9" s="22" t="str">
        <f>Dec!M10</f>
        <v>CBOD5 - mg/l</v>
      </c>
      <c r="L9" s="22" t="str">
        <f>Dec!N10</f>
        <v>CBOD5 - lbs</v>
      </c>
      <c r="M9" s="22" t="str">
        <f>Dec!O10</f>
        <v>Susp. Solids - mg/l</v>
      </c>
      <c r="N9" s="22" t="str">
        <f>Dec!P10</f>
        <v>Susp. Solids - lbs</v>
      </c>
      <c r="O9" s="22" t="str">
        <f>Dec!Q10</f>
        <v xml:space="preserve">Phosphorus - mg/l </v>
      </c>
      <c r="P9" s="22" t="str">
        <f>Dec!R10</f>
        <v>Ammonia - mg/l</v>
      </c>
      <c r="Q9" s="24" t="str">
        <f>IF(Dec!S10&lt;&gt;"",Dec!S10,"")</f>
        <v xml:space="preserve"> </v>
      </c>
      <c r="R9" s="167" t="str">
        <f>Dec!U10</f>
        <v>CBOD5 - mg/l</v>
      </c>
      <c r="S9" s="22" t="str">
        <f>Dec!V10</f>
        <v>Susp. Solids - mg/l</v>
      </c>
      <c r="T9" s="168" t="str">
        <f>Dec!W10</f>
        <v>Dissolved Oxygen - mg/l</v>
      </c>
      <c r="U9" s="22" t="str">
        <f>Dec!Z10</f>
        <v>Load       Cell            Weight  -  1000 lbs.</v>
      </c>
      <c r="V9" s="24" t="str">
        <f>Dec!AA10</f>
        <v>Dissolved Oxygen         After 1st Stage</v>
      </c>
      <c r="W9" s="167" t="str">
        <f>Dec!AB10</f>
        <v>CBOD5 - mg/l</v>
      </c>
      <c r="X9" s="22" t="str">
        <f>Dec!AC10</f>
        <v>Susp. Solids - mg/l</v>
      </c>
      <c r="Y9" s="168" t="str">
        <f>Dec!AD10</f>
        <v>Dissolved Oxygen - mg/l</v>
      </c>
      <c r="AC9" s="164"/>
      <c r="BN9" s="27"/>
      <c r="BO9" s="28"/>
    </row>
    <row r="10" spans="1:29" ht="15" customHeight="1">
      <c r="A10" s="78" t="s">
        <v>38</v>
      </c>
      <c r="B10" s="169" t="str">
        <f>IF(SUM(Jan!C$14:C$44,Feb!C$11:C$39,Mar!C$11:C$41,Apr!C$11:C$40,May!C$11:C$41,Jun!C$11:C$40,Jul!C$11:C$41,Aug!C$11:C$41,Sep!C$11:C$40,Oct!C$11:C$41,Nov!C$11:C$40,Dec!C$11:C$41)&gt;0,AVERAGE(Jan!C$14:C$44,Feb!C$11:C$39,Mar!C$11:C$41,Apr!C$11:C$40,May!C$11:C$41,Jun!C$11:C$40,Jul!C$11:C$41,Aug!C$11:C$41,Sep!C$11:C$40,Oct!C$11:C$41,Nov!C$11:C$40,Dec!C$11:C$41),"")</f>
        <v/>
      </c>
      <c r="C10" s="170"/>
      <c r="D10" s="171"/>
      <c r="E10" s="172"/>
      <c r="F10" s="173" t="str">
        <f>IF(SUM(Jan!H$14:H$44,Feb!H$11:H$39,Mar!H$11:H$41,Apr!H$11:H$40,May!H$11:H$41,Jun!H$11:H$40,Jul!H$11:H$41,Aug!H$11:H$41,Sep!H$11:H$40,Oct!H$11:H$41,Nov!H$11:H$40,Dec!H$11:H$41)&gt;0,AVERAGE(Jan!H$14:H$44,Feb!H$11:H$39,Mar!H$11:H$41,Apr!H$11:H$40,May!H$11:H$41,Jun!H$11:H$40,Jul!H$11:H$41,Aug!H$11:H$41,Sep!H$11:H$40,Oct!H$11:H$41,Nov!H$11:H$40,Dec!H$11:H$41),"")</f>
        <v/>
      </c>
      <c r="G10" s="174" t="str">
        <f>IF(SUM(Jan!I$14:I$44,Feb!I$11:I$39,Mar!I$11:I$41,Apr!I$11:I$40,May!I$11:I$41,Jun!I$11:I$40,Jul!I$11:I$41,Aug!I$11:I$41,Sep!I$11:I$40,Oct!I$11:I$41,Nov!I$11:I$40,Dec!I$11:I$41)&gt;0,AVERAGE(Jan!I$14:I$44,Feb!I$11:I$39,Mar!I$11:I$41,Apr!I$11:I$40,May!I$11:I$41,Jun!I$11:I$40,Jul!I$11:I$41,Aug!I$11:I$41,Sep!I$11:I$40,Oct!I$11:I$41,Nov!I$11:I$40,Dec!I$11:I$41),"")</f>
        <v/>
      </c>
      <c r="H10" s="175" t="str">
        <f>IF(SUM(Jan!J$14:J$44,Feb!J$11:J$39,Mar!J$11:J$41,Apr!J$11:J$40,May!J$11:J$41,Jun!J$11:J$40,Jul!J$11:J$41,Aug!J$11:J$41,Sep!J$11:J$40,Oct!J$11:J$41,Nov!J$11:J$40,Dec!J$11:J$41)&gt;0,AVERAGE(Jan!J$14:J$44,Feb!J$11:J$39,Mar!J$11:J$41,Apr!J$11:J$40,May!J$11:J$41,Jun!J$11:J$40,Jul!J$11:J$41,Aug!J$11:J$41,Sep!J$11:J$40,Oct!J$11:J$41,Nov!J$11:J$40,Dec!J$11:J$41),"")</f>
        <v/>
      </c>
      <c r="I10" s="173" t="str">
        <f>IF(SUM(Jan!K$14:K$44,Feb!K$11:K$39,Mar!K$11:K$41,Apr!K$11:K$40,May!K$11:K$41,Jun!K$11:K$40,Jul!K$11:K$41,Aug!K$11:K$41,Sep!K$11:K$40,Oct!K$11:K$41,Nov!K$11:K$40,Dec!K$11:K$41)&gt;0,AVERAGE(Jan!K$14:K$44,Feb!K$11:K$39,Mar!K$11:K$41,Apr!K$11:K$40,May!K$11:K$41,Jun!K$11:K$40,Jul!K$11:K$41,Aug!K$11:K$41,Sep!K$11:K$40,Oct!K$11:K$41,Nov!K$11:K$40,Dec!K$11:K$41),"")</f>
        <v/>
      </c>
      <c r="J10" s="176"/>
      <c r="K10" s="174" t="str">
        <f>IF(SUM(Jan!M$14:M$44,Feb!M$11:M$39,Mar!M$11:M$41,Apr!M$11:M$40,May!M$11:M$41,Jun!M$11:M$40,Jul!M$11:M$41,Aug!M$11:M$41,Sep!M$11:M$40,Oct!M$11:M$41,Nov!M$11:M$40,Dec!M$11:M$41)&gt;0,AVERAGE(Jan!M$14:M$44,Feb!M$11:M$39,Mar!M$11:M$41,Apr!M$11:M$40,May!M$11:M$41,Jun!M$11:M$40,Jul!M$11:M$41,Aug!M$11:M$41,Sep!M$11:M$40,Oct!M$11:M$41,Nov!M$11:M$40,Dec!M$11:M$41),"")</f>
        <v/>
      </c>
      <c r="L10" s="174" t="str">
        <f ca="1">IF(SUM(Jan!N$14:N$44,Feb!N$11:N$39,Mar!N$11:N$41,Apr!N$11:N$40,May!N$11:N$41,Jun!N$11:N$40,Jul!N$11:N$41,Aug!N$11:N$41,Sep!N$11:N$40,Oct!N$11:N$41,Nov!N$11:N$40,Dec!N$11:N$41)&gt;0,AVERAGE(Jan!N$14:N$44,Feb!N$11:N$39,Mar!N$11:N$41,Apr!N$11:N$40,May!N$11:N$41,Jun!N$11:N$40,Jul!N$11:N$41,Aug!N$11:N$41,Sep!N$11:N$40,Oct!N$11:N$41,Nov!N$11:N$40,Dec!N$11:N$41),"")</f>
        <v/>
      </c>
      <c r="M10" s="174">
        <f>IF(SUM(Jan!O$14:O$44,Feb!O$11:O$39,Mar!O$11:O$41,Apr!O$11:O$40,May!O$11:O$41,Jun!O$11:O$40,Jul!O$11:O$41,Aug!O$11:O$41,Sep!O$11:O$40,Oct!O$11:O$41,Nov!O$11:O$40,Dec!O$11:O$41)&gt;0,AVERAGE(Jan!O$14:O$44,Feb!O$11:O$39,Mar!O$11:O$41,Apr!O$11:O$40,May!O$11:O$41,Jun!O$11:O$40,Jul!O$11:O$41,Aug!O$11:O$41,Sep!O$11:O$40,Oct!O$11:O$41,Nov!O$11:O$40,Dec!O$11:O$41),"")</f>
        <v>1</v>
      </c>
      <c r="N10" s="174" t="str">
        <f ca="1">IF(SUM(Jan!P$14:P$44,Feb!P$11:P$39,Mar!P$11:P$41,Apr!P$11:P$40,May!P$11:P$41,Jun!P$11:P$40,Jul!P$11:P$41,Aug!P$11:P$41,Sep!P$11:P$40,Oct!P$11:P$41,Nov!P$11:P$40,Dec!P$11:P$41)&gt;0,AVERAGE(Jan!P$14:P$44,Feb!P$11:P$39,Mar!P$11:P$41,Apr!P$11:P$40,May!P$11:P$41,Jun!P$11:P$40,Jul!P$11:P$41,Aug!P$11:P$41,Sep!P$11:P$40,Oct!P$11:P$41,Nov!P$11:P$40,Dec!P$11:P$41),"")</f>
        <v/>
      </c>
      <c r="O10" s="174" t="str">
        <f>IF(SUM(Jan!Q$14:Q$44,Feb!Q$11:Q$39,Mar!Q$11:Q$41,Apr!Q$11:Q$40,May!Q$11:Q$41,Jun!Q$11:Q$40,Jul!Q$11:Q$41,Aug!Q$11:Q$41,Sep!Q$11:Q$40,Oct!Q$11:Q$41,Nov!Q$11:Q$40,Dec!Q$11:Q$41)&gt;0,AVERAGE(Jan!Q$14:Q$44,Feb!Q$11:Q$39,Mar!Q$11:Q$41,Apr!Q$11:Q$40,May!Q$11:Q$41,Jun!Q$11:Q$40,Jul!Q$11:Q$41,Aug!Q$11:Q$41,Sep!Q$11:Q$40,Oct!Q$11:Q$41,Nov!Q$11:Q$40,Dec!Q$11:Q$41),"")</f>
        <v/>
      </c>
      <c r="P10" s="174" t="str">
        <f>IF(SUM(Jan!R$14:R$44,Feb!R$11:R$39,Mar!R$11:R$41,Apr!R$11:R$40,May!R$11:R$41,Jun!R$11:R$40,Jul!R$11:R$41,Aug!R$11:R$41,Sep!R$11:R$40,Oct!R$11:R$41,Nov!R$11:R$40,Dec!R$11:R$41)&gt;0,AVERAGE(Jan!R$14:R$44,Feb!R$11:R$39,Mar!R$11:R$41,Apr!R$11:R$40,May!R$11:R$41,Jun!R$11:R$40,Jul!R$11:R$41,Aug!R$11:R$41,Sep!R$11:R$40,Oct!R$11:R$41,Nov!R$11:R$40,Dec!R$11:R$41),"")</f>
        <v/>
      </c>
      <c r="Q10" s="124" t="str">
        <f>IF(SUM(Jan!S$14:S$44,Feb!S$11:S$39,Mar!S$11:S$41,Apr!S$11:S$40,May!S$11:S$41,Jun!S$11:S$40,Jul!S$11:S$41,Aug!S$11:S$41,Sep!S$11:S$40,Oct!S$11:S$41,Nov!S$11:S$40,Dec!S$11:S$41)&gt;0,AVERAGE(Jan!S$14:S$44,Feb!S$11:S$39,Mar!S$11:S$41,Apr!S$11:S$40,May!S$11:S$41,Jun!S$11:S$40,Jul!S$11:S$41,Aug!S$11:S$41,Sep!S$11:S$40,Oct!S$11:S$41,Nov!S$11:S$40,Dec!S$11:S$41),"")</f>
        <v/>
      </c>
      <c r="R10" s="177" t="str">
        <f>IF(SUM(Jan!U$14:U$44,Feb!U$11:U$39,Mar!U$11:U$41,Apr!U$11:U$40,May!U$11:U$41,Jun!U$11:U$40,Jul!U$11:U$41,Aug!U$11:U$41,Sep!U$11:U$40,Oct!U$11:U$41,Nov!U$11:U$40,Dec!U$11:U$41)&gt;0,AVERAGE(Jan!U$14:U$44,Feb!U$11:U$39,Mar!U$11:U$41,Apr!U$11:U$40,May!U$11:U$41,Jun!U$11:U$40,Jul!U$11:U$41,Aug!U$11:U$41,Sep!U$11:U$40,Oct!U$11:U$41,Nov!U$11:U$40,Dec!U$11:U$41),"")</f>
        <v/>
      </c>
      <c r="S10" s="174" t="str">
        <f>IF(SUM(Jan!V$14:V$44,Feb!V$11:V$39,Mar!V$11:V$41,Apr!V$11:V$40,May!V$11:V$41,Jun!V$11:V$40,Jul!V$11:V$41,Aug!V$11:V$41,Sep!V$11:V$40,Oct!V$11:V$41,Nov!V$11:V$40,Dec!V$11:V$41)&gt;0,AVERAGE(Jan!V$14:V$44,Feb!V$11:V$39,Mar!V$11:V$41,Apr!V$11:V$40,May!V$11:V$41,Jun!V$11:V$40,Jul!V$11:V$41,Aug!V$11:V$41,Sep!V$11:V$40,Oct!V$11:V$41,Nov!V$11:V$40,Dec!V$11:V$41),"")</f>
        <v/>
      </c>
      <c r="T10" s="127" t="str">
        <f>IF(SUM(Jan!W$14:W$44,Feb!W$11:W$39,Mar!W$11:W$41,Apr!W$11:W$40,May!W$11:W$41,Jun!W$11:W$40,Jul!W$11:W$41,Aug!W$11:W$41,Sep!W$11:W$40,Oct!W$11:W$41,Nov!W$11:W$40,Dec!W$11:W$41)&gt;0,AVERAGE(Jan!W$14:W$44,Feb!W$11:W$39,Mar!W$11:W$41,Apr!W$11:W$40,May!W$11:W$41,Jun!W$11:W$40,Jul!W$11:W$41,Aug!W$11:W$41,Sep!W$11:W$40,Oct!W$11:W$41,Nov!W$11:W$40,Dec!W$11:W$41),"")</f>
        <v/>
      </c>
      <c r="U10" s="174" t="str">
        <f>IF(SUM(Jan!Z$14:Z$44,Feb!Z$11:Z$39,Mar!Z$11:Z$41,Apr!Z$11:Z$40,May!Z$11:Z$41,Jun!Z$11:Z$40,Jul!Z$11:Z$41,Aug!Z$11:Z$41,Sep!Z$11:Z$40,Oct!Z$11:Z$41,Nov!Z$11:Z$40,Dec!Z$11:Z$41)&gt;0,AVERAGE(Jan!Z$14:Z$44,Feb!Z$11:Z$39,Mar!Z$11:Z$41,Apr!Z$11:Z$40,May!Z$11:Z$41,Jun!Z$11:Z$40,Jul!Z$11:Z$41,Aug!Z$11:Z$41,Sep!Z$11:Z$40,Oct!Z$11:Z$41,Nov!Z$11:Z$40,Dec!Z$11:Z$41),"")</f>
        <v/>
      </c>
      <c r="V10" s="127" t="str">
        <f>IF(SUM(Jan!AA$14:AA$44,Feb!AA$11:AA$39,Mar!AA$11:AA$41,Apr!AA$11:AA$40,May!AA$11:AA$41,Jun!AA$11:AA$40,Jul!AA$11:AA$41,Aug!AA$11:AA$41,Sep!AA$11:AA$40,Oct!AA$11:AA$41,Nov!AA$11:AA$40,Dec!AA$11:AA$41)&gt;0,AVERAGE(Jan!AA$14:AA$44,Feb!AA$11:AA$39,Mar!AA$11:AA$41,Apr!AA$11:AA$40,May!AA$11:AA$41,Jun!AA$11:AA$40,Jul!AA$11:AA$41,Aug!AA$11:AA$41,Sep!AA$11:AA$40,Oct!AA$11:AA$41,Nov!AA$11:AA$40,Dec!AA$11:AA$41),"")</f>
        <v/>
      </c>
      <c r="W10" s="177" t="str">
        <f>IF(SUM(Jan!AB$14:AB$44,Feb!AB$11:AB$39,Mar!AB$11:AB$41,Apr!AB$11:AB$40,May!AB$11:AB$41,Jun!AB$11:AB$40,Jul!AB$11:AB$41,Aug!AB$11:AB$41,Sep!AB$11:AB$40,Oct!AB$11:AB$41,Nov!AB$11:AB$40,Dec!AB$11:AB$41)&gt;0,AVERAGE(Jan!AB$14:AB$44,Feb!AB$11:AB$39,Mar!AB$11:AB$41,Apr!AB$11:AB$40,May!AB$11:AB$41,Jun!AB$11:AB$40,Jul!AB$11:AB$41,Aug!AB$11:AB$41,Sep!AB$11:AB$40,Oct!AB$11:AB$41,Nov!AB$11:AB$40,Dec!AB$11:AB$41),"")</f>
        <v/>
      </c>
      <c r="X10" s="174" t="str">
        <f>IF(SUM(Jan!AC$14:AC$44,Feb!AC$11:AC$39,Mar!AC$11:AC$41,Apr!AC$11:AC$40,May!AC$11:AC$41,Jun!AC$11:AC$40,Jul!AC$11:AC$41,Aug!AC$11:AC$41,Sep!AC$11:AC$40,Oct!AC$11:AC$41,Nov!AC$11:AC$40,Dec!AC$11:AC$41)&gt;0,AVERAGE(Jan!AC$14:AC$44,Feb!AC$11:AC$39,Mar!AC$11:AC$41,Apr!AC$11:AC$40,May!AC$11:AC$41,Jun!AC$11:AC$40,Jul!AC$11:AC$41,Aug!AC$11:AC$41,Sep!AC$11:AC$40,Oct!AC$11:AC$41,Nov!AC$11:AC$40,Dec!AC$11:AC$41),"")</f>
        <v/>
      </c>
      <c r="Y10" s="127" t="str">
        <f>IF(SUM(Jan!AD$14:AD$44,Feb!AD$11:AD$39,Mar!AD$11:AD$41,Apr!AD$11:AD$40,May!AD$11:AD$41,Jun!AD$11:AD$40,Jul!AD$11:AD$41,Aug!AD$11:AD$41,Sep!AD$11:AD$40,Oct!AD$11:AD$41,Nov!AD$11:AD$40,Dec!AD$11:AD$41)&gt;0,AVERAGE(Jan!AD$14:AD$44,Feb!AD$11:AD$39,Mar!AD$11:AD$41,Apr!AD$11:AD$40,May!AD$11:AD$41,Jun!AD$11:AD$40,Jul!AD$11:AD$41,Aug!AD$11:AD$41,Sep!AD$11:AD$40,Oct!AD$11:AD$41,Nov!AD$11:AD$40,Dec!AD$11:AD$41),"")</f>
        <v/>
      </c>
      <c r="AC10" s="13"/>
    </row>
    <row r="11" spans="1:25" ht="15" customHeight="1">
      <c r="A11" s="78" t="s">
        <v>40</v>
      </c>
      <c r="B11" s="178"/>
      <c r="C11" s="169">
        <f>MAX(Jan!E46,Feb!E41,Mar!E43,Apr!E42,May!E43,Jun!E42,Jul!E43,Aug!E43,Sep!E42,Oct!E43,Nov!E42,Dec!E46)</f>
        <v>0</v>
      </c>
      <c r="D11" s="171"/>
      <c r="E11" s="172"/>
      <c r="F11" s="79">
        <f>MAX(Jan!H46,Feb!H41,Mar!H43,Apr!H42,May!H43,Jun!H42,Jul!H43,Aug!H43,Sep!H42,Oct!H43,Nov!H42,Dec!H46)</f>
        <v>0</v>
      </c>
      <c r="G11" s="179">
        <f>MAX(Jan!I46,Feb!I41,Mar!I43,Apr!I42,May!I43,Jun!I42,Jul!I43,Aug!I43,Sep!I42,Oct!I43,Nov!I42,Dec!I46)</f>
        <v>0</v>
      </c>
      <c r="H11" s="180">
        <f>MAX(Jan!J46,Feb!J41,Mar!J43,Apr!J42,May!J43,Jun!J42,Jul!J43,Aug!J43,Sep!J42,Oct!J43,Nov!J42,Dec!J46)</f>
        <v>0</v>
      </c>
      <c r="I11" s="177">
        <f>MAX(Jan!K46,Feb!K41,Mar!K43,Apr!K42,May!K43,Jun!K42,Jul!K43,Aug!K43,Sep!K42,Oct!K43,Nov!K42,Dec!K46)</f>
        <v>0</v>
      </c>
      <c r="J11" s="331">
        <f>MAX(Jan!L46,Feb!L41,Mar!L43,Apr!L42,May!L43,Jun!L42,Jul!L43,Aug!L43,Sep!L42,Oct!L43,Nov!L42,Dec!L46)</f>
        <v>0</v>
      </c>
      <c r="K11" s="179">
        <f>MAX(Jan!M46,Feb!M41,Mar!M43,Apr!M42,May!M43,Jun!M42,Jul!M43,Aug!M43,Sep!M42,Oct!M43,Nov!M42,Dec!M46)</f>
        <v>0</v>
      </c>
      <c r="L11" s="181">
        <f ca="1">MAX(Jan!N46,Feb!N41,Mar!N43,Apr!N42,May!N43,Jun!N42,Jul!N43,Aug!N43,Sep!N42,Oct!N43,Nov!N42,Dec!N46)</f>
        <v>0</v>
      </c>
      <c r="M11" s="179">
        <f>MAX(Jan!O46,Feb!O41,Mar!O43,Apr!O42,May!O43,Jun!O42,Jul!O43,Aug!O43,Sep!O42,Oct!O43,Nov!O42,Dec!O46)</f>
        <v>1</v>
      </c>
      <c r="N11" s="181">
        <f ca="1">MAX(Jan!P46,Feb!P41,Mar!P43,Apr!P42,May!P43,Jun!P42,Jul!P43,Aug!P43,Sep!P42,Oct!P43,Nov!P42,Dec!P46)</f>
        <v>0</v>
      </c>
      <c r="O11" s="179">
        <f>MAX(Jan!Q46,Feb!Q41,Mar!Q43,Apr!Q42,May!Q43,Jun!Q42,Jul!Q43,Aug!Q43,Sep!Q42,Oct!Q43,Nov!Q42,Dec!Q46)</f>
        <v>0</v>
      </c>
      <c r="P11" s="179">
        <f>MAX(Jan!R46,Feb!R41,Mar!R43,Apr!R42,May!R43,Jun!R42,Jul!R43,Aug!R43,Sep!R42,Oct!R43,Nov!R42,Dec!R46)</f>
        <v>0</v>
      </c>
      <c r="Q11" s="127">
        <f>MAX(Jan!S46,Feb!S41,Mar!S43,Apr!S42,May!S43,Jun!S42,Jul!S43,Aug!S43,Sep!S42,Oct!S43,Nov!S42,Dec!S46)</f>
        <v>0</v>
      </c>
      <c r="R11" s="177">
        <f>MAX(Jan!U46,Feb!U41,Mar!U43,Apr!U42,May!U43,Jun!U42,Jul!U43,Aug!U43,Sep!U42,Oct!U43,Nov!U42,Dec!U46)</f>
        <v>0</v>
      </c>
      <c r="S11" s="179">
        <f>MAX(Jan!V46,Feb!V41,Mar!V43,Apr!V42,May!V43,Jun!V42,Jul!V43,Aug!V43,Sep!V42,Oct!V43,Nov!V42,Dec!V46)</f>
        <v>0</v>
      </c>
      <c r="T11" s="127">
        <f>MAX(Jan!W46,Feb!W41,Mar!W43,Apr!W42,May!W43,Jun!W42,Jul!W43,Aug!W43,Sep!W42,Oct!W43,Nov!W42,Dec!W46)</f>
        <v>0</v>
      </c>
      <c r="U11" s="179">
        <f>MAX(Jan!Z46,Feb!Z41,Mar!Z43,Apr!Z42,May!Z43,Jun!Z42,Jul!Z43,Aug!Z43,Sep!Z42,Oct!Z43,Nov!Z42,Dec!Z46)</f>
        <v>0</v>
      </c>
      <c r="V11" s="127">
        <f>MAX(Jan!AA46,Feb!AA41,Mar!AA43,Apr!AA42,May!AA43,Jun!AA42,Jul!AA43,Aug!AA43,Sep!AA42,Oct!AA43,Nov!AA42,Dec!AA46)</f>
        <v>0</v>
      </c>
      <c r="W11" s="177">
        <f>MAX(Jan!AB46,Feb!AB41,Mar!AB43,Apr!AB42,May!AB43,Jun!AB42,Jul!AB43,Aug!AB43,Sep!AB42,Oct!AB43,Nov!AB42,Dec!AB46)</f>
        <v>0</v>
      </c>
      <c r="X11" s="179">
        <f>MAX(Jan!AC46,Feb!AC41,Mar!AC43,Apr!AC42,May!AC43,Jun!AC42,Jul!AC43,Aug!AC43,Sep!AC42,Oct!AC43,Nov!AC42,Dec!AC46)</f>
        <v>0</v>
      </c>
      <c r="Y11" s="127">
        <f>MAX(Jan!AD46,Feb!AD41,Mar!AD43,Apr!AD42,May!AD43,Jun!AD42,Jul!AD43,Aug!AD43,Sep!AD42,Oct!AD43,Nov!AD42,Dec!AD46)</f>
        <v>0</v>
      </c>
    </row>
    <row r="12" spans="1:25" ht="15" customHeight="1">
      <c r="A12" s="78" t="s">
        <v>42</v>
      </c>
      <c r="B12" s="178"/>
      <c r="C12" s="182"/>
      <c r="D12" s="171"/>
      <c r="E12" s="172"/>
      <c r="F12" s="78">
        <f>MIN(Jan!H47,Feb!H42,Mar!H44,Apr!H43,May!H44,Jun!H43,Jul!H44,Aug!H44,Sep!H43,Oct!H44,Nov!H43,Dec!H47)</f>
        <v>0</v>
      </c>
      <c r="G12" s="179">
        <f>MIN(Jan!I47,Feb!I42,Mar!I44,Apr!I43,May!I44,Jun!I43,Jul!I44,Aug!I44,Sep!I43,Oct!I44,Nov!I43,Dec!I47)</f>
        <v>0</v>
      </c>
      <c r="H12" s="79">
        <f>MIN(Jan!J47,Feb!J42,Mar!J44,Apr!J43,May!J44,Jun!J43,Jul!J44,Aug!J44,Sep!J43,Oct!J44,Nov!J43,Dec!J47)</f>
        <v>0</v>
      </c>
      <c r="I12" s="177">
        <f>MIN(Jan!K47,Feb!K42,Mar!K44,Apr!K43,May!K44,Jun!K43,Jul!K44,Aug!K44,Sep!K43,Oct!K44,Nov!K43,Dec!K47)</f>
        <v>0</v>
      </c>
      <c r="J12" s="331">
        <f>MIN(Jan!L47,Feb!L42,Mar!L44,Apr!L43,May!L44,Jun!L43,Jul!L44,Aug!L44,Sep!L43,Oct!L44,Nov!L43,Dec!L47)</f>
        <v>0</v>
      </c>
      <c r="K12" s="179">
        <f>MIN(Jan!M47,Feb!M42,Mar!M44,Apr!M43,May!M44,Jun!M43,Jul!M44,Aug!M44,Sep!M43,Oct!M44,Nov!M43,Dec!M47)</f>
        <v>0</v>
      </c>
      <c r="L12" s="179">
        <f ca="1">MIN(Jan!N47,Feb!N42,Mar!N44,Apr!N43,May!N44,Jun!N43,Jul!N44,Aug!N44,Sep!N43,Oct!N44,Nov!N43,Dec!N47)</f>
        <v>0</v>
      </c>
      <c r="M12" s="179">
        <f>MIN(Jan!O47,Feb!O42,Mar!O44,Apr!O43,May!O44,Jun!O43,Jul!O44,Aug!O44,Sep!O43,Oct!O44,Nov!O43,Dec!O47)</f>
        <v>1</v>
      </c>
      <c r="N12" s="179">
        <f ca="1">MIN(Jan!P47,Feb!P42,Mar!P44,Apr!P43,May!P44,Jun!P43,Jul!P44,Aug!P44,Sep!P43,Oct!P44,Nov!P43,Dec!P47)</f>
        <v>0</v>
      </c>
      <c r="O12" s="179">
        <f>MIN(Jan!Q47,Feb!Q42,Mar!Q44,Apr!Q43,May!Q44,Jun!Q43,Jul!Q44,Aug!Q44,Sep!Q43,Oct!Q44,Nov!Q43,Dec!Q47)</f>
        <v>0</v>
      </c>
      <c r="P12" s="179">
        <f>MIN(Jan!R47,Feb!R42,Mar!R44,Apr!R43,May!R44,Jun!R43,Jul!R44,Aug!R44,Sep!R43,Oct!R44,Nov!R43,Dec!R47)</f>
        <v>0</v>
      </c>
      <c r="Q12" s="127">
        <f>MIN(Jan!S47,Feb!S42,Mar!S44,Apr!S43,May!S44,Jun!S43,Jul!S44,Aug!S44,Sep!S43,Oct!S44,Nov!S43,Dec!S47)</f>
        <v>0</v>
      </c>
      <c r="R12" s="177">
        <f>MIN(Jan!U47,Feb!U42,Mar!U44,Apr!U43,May!U44,Jun!U43,Jul!U44,Aug!U44,Sep!U43,Oct!U44,Nov!U43,Dec!U47)</f>
        <v>0</v>
      </c>
      <c r="S12" s="179">
        <f>MIN(Jan!V47,Feb!V42,Mar!V44,Apr!V43,May!V44,Jun!V43,Jul!V44,Aug!V44,Sep!V43,Oct!V44,Nov!V43,Dec!V47)</f>
        <v>0</v>
      </c>
      <c r="T12" s="127">
        <f>MIN(Jan!W47,Feb!W42,Mar!W44,Apr!W43,May!W44,Jun!W43,Jul!W44,Aug!W44,Sep!W43,Oct!W44,Nov!W43,Dec!W47)</f>
        <v>0</v>
      </c>
      <c r="U12" s="179">
        <f>MIN(Jan!Z47,Feb!Z42,Mar!Z44,Apr!Z43,May!Z44,Jun!Z43,Jul!Z44,Aug!Z44,Sep!Z43,Oct!Z44,Nov!Z43,Dec!Z47)</f>
        <v>0</v>
      </c>
      <c r="V12" s="127">
        <f>MIN(Jan!AA47,Feb!AA42,Mar!AA44,Apr!AA43,May!AA44,Jun!AA43,Jul!AA44,Aug!AA44,Sep!AA43,Oct!AA44,Nov!AA43,Dec!AA47)</f>
        <v>0</v>
      </c>
      <c r="W12" s="177">
        <f>MIN(Jan!AB47,Feb!AB42,Mar!AB44,Apr!AB43,May!AB44,Jun!AB43,Jul!AB44,Aug!AB44,Sep!AB43,Oct!AB44,Nov!AB43,Dec!AB47)</f>
        <v>0</v>
      </c>
      <c r="X12" s="179">
        <f>MIN(Jan!AC47,Feb!AC42,Mar!AC44,Apr!AC43,May!AC44,Jun!AC43,Jul!AC44,Aug!AC44,Sep!AC43,Oct!AC44,Nov!AC43,Dec!AC47)</f>
        <v>0</v>
      </c>
      <c r="Y12" s="127">
        <f>MIN(Jan!AD47,Feb!AD42,Mar!AD44,Apr!AD43,May!AD44,Jun!AD43,Jul!AD44,Aug!AD44,Sep!AD43,Oct!AD44,Nov!AD43,Dec!AD47)</f>
        <v>0</v>
      </c>
    </row>
    <row r="13" spans="1:25" ht="15" customHeight="1">
      <c r="A13" s="183" t="s">
        <v>99</v>
      </c>
      <c r="B13" s="169">
        <f>SUM(Jan!C$14:C$44,Feb!C$11:C$39,Mar!C$11:C$41,Apr!C$11:C$40,May!C$11:C$41,Jun!C$11:C$40,Jul!C$11:C$41,Aug!C$11:C$41,Sep!C$11:C$40,Oct!C$11:C$41,Nov!C$11:C$40,Dec!C$11:C$41)</f>
        <v>0</v>
      </c>
      <c r="C13" s="184">
        <f>SUM(Jan!E$14:E$44,Feb!E$11:E$39,Mar!E$11:E$41,Apr!E$11:E$40,May!E$11:E$41,Jun!E$11:E$40,Jul!E$11:E$41,Aug!E$11:E$41,Sep!E$11:E$40,Oct!E$11:E$41,Nov!E$11:E$40,Dec!E$11:E$41)</f>
        <v>0</v>
      </c>
      <c r="D13" s="177" t="str">
        <f>IF(SUM(Jan!F50,Feb!F45,Mar!F47,Apr!F46,May!F47,Jun!F46,Jul!F47,Aug!F47,Sep!F46,Oct!F47,Nov!F46,Dec!F50)&gt;0,SUM(Jan!F50,Feb!F45,Mar!F47,Apr!F46,May!F47,Jun!F46,Jul!F47,Aug!F47,Sep!F46,Oct!F47,Nov!F46,Dec!F50),"")</f>
        <v/>
      </c>
      <c r="E13" s="127" t="str">
        <f>IF(SUM(Jan!G50,Feb!G45,Mar!G47,Apr!G46,May!G47,Jun!G46,Jul!G47,Aug!G47,Sep!G46,Oct!G47,Nov!G46,Dec!G50)&gt;0,SUM(Jan!G50,Feb!G45,Mar!G47,Apr!G46,May!G47,Jun!G46,Jul!G47,Aug!G47,Sep!G46,Oct!G47,Nov!G46,Dec!G50),"")</f>
        <v/>
      </c>
      <c r="F13" s="78">
        <f>SUM(Jan!H$14:H$44,Feb!H$11:H$39,Mar!H$11:H$41,Apr!H$11:H$40,May!H$11:H$41,Jun!H$11:H$40,Jul!H$11:H$41,Aug!H$11:H$41,Sep!H$11:H$40,Oct!H$11:H$41,Nov!H$11:H$40,Dec!H$11:H$41)</f>
        <v>0</v>
      </c>
      <c r="G13" s="181">
        <f>SUM(Jan!I$14:I$44,Feb!I$11:I$39,Mar!I$11:I$41,Apr!I$11:I$40,May!I$11:I$41,Jun!I$11:I$40,Jul!I$11:I$41,Aug!I$11:I$41,Sep!I$11:I$40,Oct!I$11:I$41,Nov!I$11:I$40,Dec!I$11:I$41)</f>
        <v>0</v>
      </c>
      <c r="H13" s="125">
        <f>SUM(Jan!J$14:J$44,Feb!J$11:J$39,Mar!J$11:J$41,Apr!J$11:J$40,May!J$11:J$41,Jun!J$11:J$40,Jul!J$11:J$41,Aug!J$11:J$41,Sep!J$11:J$40,Oct!J$11:J$41,Nov!J$11:J$40,Dec!J$11:J$41)</f>
        <v>0</v>
      </c>
      <c r="I13" s="185">
        <f>SUM(Jan!K$14:K$44,Feb!K$11:K$39,Mar!K$11:K$41,Apr!K$11:K$40,May!K$11:K$41,Jun!K$11:K$40,Jul!K$11:K$41,Aug!K$11:K$41,Sep!K$11:K$40,Oct!K$11:K$41,Nov!K$11:K$40,Dec!K$11:K$41)</f>
        <v>0</v>
      </c>
      <c r="J13" s="186"/>
      <c r="K13" s="355"/>
      <c r="L13" s="181">
        <f ca="1">SUM(Jan!N$14:N$44,Feb!N$11:N$39,Mar!N$11:N$41,Apr!N$11:N$40,May!N$11:N$41,Jun!N$11:N$40,Jul!N$11:N$41,Aug!N$11:N$41,Sep!N$11:N$40,Oct!N$11:N$41,Nov!N$11:N$40,Dec!N$11:N$41)</f>
        <v>0</v>
      </c>
      <c r="M13" s="355"/>
      <c r="N13" s="181">
        <f ca="1">SUM(Jan!P$14:P$44,Feb!P$11:P$39,Mar!P$11:P$41,Apr!P$11:P$40,May!P$11:P$41,Jun!P$11:P$40,Jul!P$11:P$41,Aug!P$11:P$41,Sep!P$11:P$40,Oct!P$11:P$41,Nov!P$11:P$40,Dec!P$11:P$41)</f>
        <v>0</v>
      </c>
      <c r="O13" s="186"/>
      <c r="P13" s="186"/>
      <c r="Q13" s="187"/>
      <c r="R13" s="188"/>
      <c r="S13" s="186"/>
      <c r="T13" s="187"/>
      <c r="U13" s="186"/>
      <c r="V13" s="214"/>
      <c r="W13" s="188"/>
      <c r="X13" s="186"/>
      <c r="Y13" s="187"/>
    </row>
    <row r="14" spans="1:25" ht="15" customHeight="1" thickBot="1">
      <c r="A14" s="87" t="s">
        <v>44</v>
      </c>
      <c r="B14" s="189"/>
      <c r="C14" s="190">
        <f>SUM(Jan!E50+Feb!E45+Mar!E47+Apr!E46+May!E47+Jun!E46+Jul!E47+Aug!E47+Sep!E46+Oct!E47+Nov!E46+Dec!E50)</f>
        <v>0</v>
      </c>
      <c r="D14" s="191"/>
      <c r="E14" s="192"/>
      <c r="F14" s="193">
        <f>SUM(Jan!H50+Feb!H45+Mar!H47+Apr!H46+May!H47+Jun!H46+Jul!H47+Aug!H47+Sep!H46+Oct!H47+Nov!H46+Dec!H50)</f>
        <v>0</v>
      </c>
      <c r="G14" s="194">
        <f>SUM(Jan!I50+Feb!I45+Mar!I47+Apr!I46+May!I47+Jun!I46+Jul!I47+Aug!I47+Sep!I46+Oct!I47+Nov!I46+Dec!I50)</f>
        <v>0</v>
      </c>
      <c r="H14" s="195">
        <f>SUM(Jan!J50+Feb!J45+Mar!J47+Apr!J46+May!J47+Jun!J46+Jul!J47+Aug!J47+Sep!J46+Oct!J47+Nov!J46+Dec!J50)</f>
        <v>0</v>
      </c>
      <c r="I14" s="177">
        <f>SUM(Jan!K50+Feb!K45+Mar!K47+Apr!K46+May!K47+Jun!K46+Jul!K47+Aug!K47+Sep!K46+Oct!K47+Nov!K46+Dec!K50)</f>
        <v>0</v>
      </c>
      <c r="J14" s="194">
        <f>SUM(Jan!L50+Feb!L45+Mar!L47+Apr!L46+May!L47+Jun!L46+Jul!L47+Aug!L47+Sep!L46+Oct!L47+Nov!L46+Dec!L50)</f>
        <v>0</v>
      </c>
      <c r="K14" s="196">
        <f>SUM(Jan!M50+Feb!M45+Mar!M47+Apr!M46+May!M47+Jun!M46+Jul!M47+Aug!M47+Sep!M46+Oct!M47+Nov!M46+Dec!M50)</f>
        <v>0</v>
      </c>
      <c r="L14" s="179">
        <f ca="1">SUM(Jan!N50+Feb!N45+Mar!N47+Apr!N46+May!N47+Jun!N46+Jul!N47+Aug!N47+Sep!N46+Oct!N47+Nov!N46+Dec!N50)</f>
        <v>0</v>
      </c>
      <c r="M14" s="196">
        <f>SUM(Jan!O50+Feb!O45+Mar!O47+Apr!O46+May!O47+Jun!O46+Jul!O47+Aug!O47+Sep!O46+Oct!O47+Nov!O46+Dec!O50)</f>
        <v>1</v>
      </c>
      <c r="N14" s="179">
        <f ca="1">SUM(Jan!P50+Feb!P45+Mar!P47+Apr!P46+May!P47+Jun!P46+Jul!P47+Aug!P47+Sep!P46+Oct!P47+Nov!P46+Dec!P50)</f>
        <v>0</v>
      </c>
      <c r="O14" s="194">
        <f>SUM(Jan!Q50+Feb!Q45+Mar!Q47+Apr!Q46+May!Q47+Jun!Q46+Jul!Q47+Aug!Q47+Sep!Q46+Oct!Q47+Nov!Q46+Dec!Q50)</f>
        <v>0</v>
      </c>
      <c r="P14" s="194">
        <f>SUM(Jan!R50+Feb!R45+Mar!R47+Apr!R46+May!R47+Jun!R46+Jul!R47+Aug!R47+Sep!R46+Oct!R47+Nov!R46+Dec!R50)</f>
        <v>0</v>
      </c>
      <c r="Q14" s="196">
        <f>SUM(Jan!S50+Feb!S45+Mar!S47+Apr!S46+May!S47+Jun!S46+Jul!S47+Aug!S47+Sep!S46+Oct!S47+Nov!S46+Dec!S50)</f>
        <v>0</v>
      </c>
      <c r="R14" s="193">
        <f>SUM(Jan!U50+Feb!U45+Mar!U47+Apr!U46+May!U47+Jun!U46+Jul!U47+Aug!U47+Sep!U46+Oct!U47+Nov!U46+Dec!U50)</f>
        <v>0</v>
      </c>
      <c r="S14" s="194">
        <f>SUM(Jan!V50+Feb!V45+Mar!V47+Apr!V46+May!V47+Jun!V46+Jul!V47+Aug!V47+Sep!V46+Oct!V47+Nov!V46+Dec!V50)</f>
        <v>0</v>
      </c>
      <c r="T14" s="195">
        <f>SUM(Jan!W50+Feb!W45+Mar!W47+Apr!W46+May!W47+Jun!W46+Jul!W47+Aug!W47+Sep!W46+Oct!W47+Nov!W46+Dec!W50)</f>
        <v>0</v>
      </c>
      <c r="U14" s="194">
        <f>SUM(Jan!Z50+Feb!Z45+Mar!Z47+Apr!Z46+May!Z47+Jun!Z46+Jul!Z47+Aug!Z47+Sep!Z46+Oct!Z47+Nov!Z46+Dec!Z50)</f>
        <v>0</v>
      </c>
      <c r="V14" s="195">
        <f>SUM(Jan!AA50+Feb!AA45+Mar!AA47+Apr!AA46+May!AA47+Jun!AA46+Jul!AA47+Aug!AA47+Sep!AA46+Oct!AA47+Nov!AA46+Dec!AA50)</f>
        <v>0</v>
      </c>
      <c r="W14" s="193">
        <f>SUM(Jan!AB50+Feb!AB45+Mar!AB47+Apr!AB46+May!AB47+Jun!AB46+Jul!AB47+Aug!AB47+Sep!AB46+Oct!AB47+Nov!AB46+Dec!AB50)</f>
        <v>0</v>
      </c>
      <c r="X14" s="194">
        <f>SUM(Jan!AC50+Feb!AC45+Mar!AC47+Apr!AC46+May!AC47+Jun!AC46+Jul!AC47+Aug!AC47+Sep!AC46+Oct!AC47+Nov!AC46+Dec!AC50)</f>
        <v>0</v>
      </c>
      <c r="Y14" s="195">
        <f>SUM(Jan!AD50+Feb!AD45+Mar!AD47+Apr!AD46+May!AD47+Jun!AD46+Jul!AD47+Aug!AD47+Sep!AD46+Oct!AD47+Nov!AD46+Dec!AD50)</f>
        <v>0</v>
      </c>
    </row>
    <row r="15" spans="1:25" ht="15" customHeight="1" thickBot="1">
      <c r="A15" s="350" t="s">
        <v>122</v>
      </c>
      <c r="B15" s="351"/>
      <c r="C15" s="351"/>
      <c r="D15" s="351"/>
      <c r="E15" s="351"/>
      <c r="F15" s="352"/>
      <c r="G15" s="352"/>
      <c r="H15" s="352"/>
      <c r="I15" s="353" t="str">
        <f>IF(I10="","",365*I10)</f>
        <v/>
      </c>
      <c r="J15" s="352"/>
      <c r="K15" s="352"/>
      <c r="L15" s="353" t="str">
        <f ca="1">IF(L10="","",365*L10)</f>
        <v/>
      </c>
      <c r="M15" s="352"/>
      <c r="N15" s="353" t="str">
        <f ca="1">IF(N10="","",365*N10)</f>
        <v/>
      </c>
      <c r="O15" s="352"/>
      <c r="P15" s="352"/>
      <c r="Q15" s="352"/>
      <c r="R15" s="352"/>
      <c r="S15" s="352"/>
      <c r="T15" s="352"/>
      <c r="U15" s="352"/>
      <c r="V15" s="352"/>
      <c r="W15" s="352"/>
      <c r="X15" s="352"/>
      <c r="Y15" s="354"/>
    </row>
    <row r="16" spans="1:35" ht="13.5" customHeight="1" thickBot="1">
      <c r="A16" s="89"/>
      <c r="T16" s="197"/>
      <c r="U16" s="13"/>
      <c r="V16" s="13"/>
      <c r="W16" s="13"/>
      <c r="X16" s="13"/>
      <c r="Y16" s="13"/>
      <c r="Z16" s="13"/>
      <c r="AA16" s="13"/>
      <c r="AB16" s="13"/>
      <c r="AC16" s="13"/>
      <c r="AD16" s="13"/>
      <c r="AE16" s="13"/>
      <c r="AF16" s="13"/>
      <c r="AG16" s="13"/>
      <c r="AH16" s="13"/>
      <c r="AI16" s="13"/>
    </row>
    <row r="17" spans="1:52" ht="12.75">
      <c r="A17" s="114" t="s">
        <v>11</v>
      </c>
      <c r="B17" s="198"/>
      <c r="C17" s="1143" t="s">
        <v>13</v>
      </c>
      <c r="D17" s="1144"/>
      <c r="E17" s="1144"/>
      <c r="F17" s="1144"/>
      <c r="G17" s="1144"/>
      <c r="H17" s="1144"/>
      <c r="I17" s="1144"/>
      <c r="J17" s="1144"/>
      <c r="K17" s="1144"/>
      <c r="L17" s="1144"/>
      <c r="M17" s="1144"/>
      <c r="N17" s="1144"/>
      <c r="O17" s="1144"/>
      <c r="P17" s="1144"/>
      <c r="Q17" s="1144"/>
      <c r="R17" s="1144"/>
      <c r="S17" s="1144"/>
      <c r="T17" s="1144"/>
      <c r="U17" s="1144"/>
      <c r="V17" s="1144"/>
      <c r="W17" s="1145"/>
      <c r="AZ17" s="199"/>
    </row>
    <row r="18" spans="1:52" ht="12.75">
      <c r="A18" s="115" t="s">
        <v>11</v>
      </c>
      <c r="B18" s="200"/>
      <c r="C18" s="11"/>
      <c r="D18" s="11"/>
      <c r="E18" s="11"/>
      <c r="F18" s="11"/>
      <c r="G18" s="12"/>
      <c r="H18" s="303" t="s">
        <v>81</v>
      </c>
      <c r="I18" s="16"/>
      <c r="J18" s="303" t="s">
        <v>78</v>
      </c>
      <c r="K18" s="15"/>
      <c r="L18" s="15"/>
      <c r="M18" s="16"/>
      <c r="N18" s="303" t="s">
        <v>79</v>
      </c>
      <c r="O18" s="15"/>
      <c r="P18" s="15"/>
      <c r="Q18" s="16"/>
      <c r="R18" s="303" t="s">
        <v>51</v>
      </c>
      <c r="S18" s="15"/>
      <c r="T18" s="15"/>
      <c r="U18" s="16"/>
      <c r="V18" s="304" t="s">
        <v>87</v>
      </c>
      <c r="W18" s="305"/>
      <c r="AZ18" s="199"/>
    </row>
    <row r="19" spans="1:52" ht="108.75" customHeight="1">
      <c r="A19" s="116"/>
      <c r="B19" s="201" t="str">
        <f>Dec!AF10</f>
        <v>Residual Chlorine - Final</v>
      </c>
      <c r="C19" s="202" t="str">
        <f>Dec!AG10</f>
        <v>Residual Chlorine - Contact Tank</v>
      </c>
      <c r="D19" s="22" t="str">
        <f>Dec!AI10</f>
        <v>E. Coli - colony/100 ml</v>
      </c>
      <c r="E19" s="22" t="str">
        <f>Dec!AJ10</f>
        <v>pH</v>
      </c>
      <c r="F19" s="19" t="str">
        <f>Dec!AK10</f>
        <v>Dissolved Oxygen - mg/l</v>
      </c>
      <c r="G19" s="26" t="str">
        <f>Dec!AL10</f>
        <v xml:space="preserve">Phosphorus - mg/l </v>
      </c>
      <c r="H19" s="18" t="str">
        <f>Dec!AN10</f>
        <v>Effluent Flow Rate (MGD)</v>
      </c>
      <c r="I19" s="24" t="str">
        <f>Dec!AO10</f>
        <v>Effluent Flow         Weekly Average</v>
      </c>
      <c r="J19" s="18" t="str">
        <f>Dec!AP10</f>
        <v>CBOD5 - mg/l</v>
      </c>
      <c r="K19" s="22" t="str">
        <f>Dec!AQ10</f>
        <v>CBOD5 - mg/l      Weekly Average</v>
      </c>
      <c r="L19" s="29" t="str">
        <f>Dec!AR10</f>
        <v>CBOD5 - lbs</v>
      </c>
      <c r="M19" s="24" t="str">
        <f>Dec!AS10</f>
        <v>CBOD5 - lbs/day         Weekly Average</v>
      </c>
      <c r="N19" s="18" t="str">
        <f>Dec!AT10</f>
        <v>Susp. Solids - mg/l</v>
      </c>
      <c r="O19" s="22" t="str">
        <f>Dec!AU10</f>
        <v>Susp. Solids - mg/l        Weekly Average</v>
      </c>
      <c r="P19" s="30" t="str">
        <f>Dec!AV10</f>
        <v>Susp. Solids - lbs</v>
      </c>
      <c r="Q19" s="24" t="str">
        <f>Dec!AW10</f>
        <v>Susp. Solids - lbs/day    Weekly Average</v>
      </c>
      <c r="R19" s="18" t="str">
        <f>Dec!AX10</f>
        <v>Ammonia - mg/l</v>
      </c>
      <c r="S19" s="31" t="str">
        <f>Dec!AY10</f>
        <v>Ammonia - mg/l   Weekly Average</v>
      </c>
      <c r="T19" s="30" t="str">
        <f>Dec!AZ10</f>
        <v>Ammonia - lbs</v>
      </c>
      <c r="U19" s="24" t="str">
        <f>Dec!BA10</f>
        <v>Ammonia - lbs/day   Weekly Average</v>
      </c>
      <c r="V19" s="23" t="str">
        <f>IF(Dec!BB10&lt;&gt;"",+Dec!BB10,"")</f>
        <v xml:space="preserve"> </v>
      </c>
      <c r="W19" s="24" t="str">
        <f>IF(Dec!BC10&lt;&gt;"",+Dec!BC10,"")</f>
        <v xml:space="preserve"> </v>
      </c>
      <c r="AZ19" s="199"/>
    </row>
    <row r="20" spans="1:52" ht="12.75">
      <c r="A20" s="169" t="s">
        <v>38</v>
      </c>
      <c r="B20" s="169" t="str">
        <f>IF(SUM(Jan!AF$14:AF$44,Feb!AF$11:AF$39,Mar!AF$11:AF$41,Apr!AF$11:AF$40,May!AF$11:AF$41,Jun!AF$11:AF$40,Jul!AF$11:AF$41,Aug!AF$11:AF$41,Sep!AF$11:AF$40,Oct!AF$11:AF$41,Nov!AF$11:AF$40,Dec!AF$11:AF$41)&gt;0,AVERAGE(Jan!AF$14:AF$44,Feb!AF$11:AF$39,Mar!AF$11:AF$41,Apr!AF$11:AF$40,May!AF$11:AF$41,Jun!AF$11:AF$40,Jul!AF$11:AF$41,Aug!AF$11:AF$41,Sep!AF$11:AF$40,Oct!AF$11:AF$41,Nov!AF$11:AF$40,Dec!AF$11:AF$41),"")</f>
        <v/>
      </c>
      <c r="C20" s="203" t="str">
        <f>IF(SUM(Jan!AG$14:AG$44,Feb!AG$11:AG$39,Mar!AG$11:AG$41,Apr!AG$11:AG$40,May!AG$11:AG$41,Jun!AG$11:AG$40,Jul!AG$11:AG$41,Aug!AG$11:AG$41,Sep!AG$11:AG$40,Oct!AG$11:AG$41,Nov!AG$11:AG$40,Dec!AG$11:AG$41)&gt;0,AVERAGE(Jan!AG$14:AG$44,Feb!AG$11:AG$39,Mar!AG$11:AG$41,Apr!AG$11:AG$40,May!AG$11:AG$41,Jun!AG$11:AG$40,Jul!AG$11:AG$41,Aug!AG$11:AG$41,Sep!AG$11:AG$40,Oct!AG$11:AG$41,Nov!AG$11:AG$40,Dec!AG$11:AG$41),"")</f>
        <v/>
      </c>
      <c r="D20" s="174" t="str">
        <f ca="1">IF(SUM(Jan!AH$14:AH$44,Feb!AH$11:AH$39,Mar!AH$11:AH$41,Apr!AH$11:AH$40,May!AH$11:AH$41,Jun!AH$11:AH$40,Jul!AH$11:AH$41,Aug!AH$11:AH$41,Sep!AH$11:AH$40,Oct!AH$11:AH$41,Nov!AH$11:AH$40,Dec!AH$11:AH$41)&gt;0,GEOMEAN(Jan!AH$14:AH$44,Feb!AH$11:AH$39,Mar!AH$11:AH$41,Apr!AH$11:AH$40,May!AH$11:AH$41,Jun!AH$11:AH$40,Jul!AH$11:AH$41,Aug!AH$11:AH$41,Sep!AH$11:AH$40,Oct!AH$11:AH$41,Nov!AH$11:AH$40,Dec!AH$11:AH$41),"")</f>
        <v/>
      </c>
      <c r="E20" s="176"/>
      <c r="F20" s="174" t="str">
        <f>IF(SUM(Jan!AK$14:AK$44,Feb!AK$11:AK$39,Mar!AK$11:AK$41,Apr!AK$11:AK$40,May!AK$11:AK$41,Jun!AK$11:AK$40,Jul!AK$11:AK$41,Aug!AK$11:AK$41,Sep!AK$11:AK$40,Oct!AK$11:AK$41,Nov!AK$11:AK$40,Dec!AK$11:AK$41)&gt;0,AVERAGE(Jan!AK$14:AK$44,Feb!AK$11:AK$39,Mar!AK$11:AK$41,Apr!AK$11:AK$40,May!AK$11:AK$41,Jun!AK$11:AK$40,Jul!AK$11:AK$41,Aug!AK$11:AK$41,Sep!AK$11:AK$40,Oct!AK$11:AK$41,Nov!AK$11:AK$40,Dec!AK$11:AK$41),"")</f>
        <v/>
      </c>
      <c r="G20" s="124" t="str">
        <f>IF(SUM(Jan!AL$14:AL$44,Feb!AL$11:AL$39,Mar!AL$11:AL$41,Apr!AL$11:AL$40,May!AL$11:AL$41,Jun!AL$11:AL$40,Jul!AL$11:AL$41,Aug!AL$11:AL$41,Sep!AL$11:AL$40,Oct!AL$11:AL$41,Nov!AL$11:AL$40,Dec!AL$11:AL$41)&gt;0,AVERAGE(Jan!AL$14:AL$44,Feb!AL$11:AL$39,Mar!AL$11:AL$41,Apr!AL$11:AL$40,May!AL$11:AL$41,Jun!AL$11:AL$40,Jul!AL$11:AL$41,Aug!AL$11:AL$41,Sep!AL$11:AL$40,Oct!AL$11:AL$41,Nov!AL$11:AL$40,Dec!AL$11:AL$41),"")</f>
        <v/>
      </c>
      <c r="H20" s="173" t="str">
        <f>IF(SUM(Jan!AN$14:AN$44,Feb!AN$11:AN$39,Mar!AN$11:AN$41,Apr!AN$11:AN$40,May!AN$11:AN$41,Jun!AN$11:AN$40,Jul!AN$11:AN$41,Aug!AN$11:AN$41,Sep!AN$11:AN$40,Oct!AN$11:AN$41,Nov!AN$11:AN$40,Dec!AN$11:AN$41)&gt;0,AVERAGE(Jan!AN$14:AN$44,Feb!AN$11:AN$39,Mar!AN$11:AN$41,Apr!AN$11:AN$40,May!AN$11:AN$41,Jun!AN$11:AN$40,Jul!AN$11:AN$41,Aug!AN$11:AN$41,Sep!AN$11:AN$40,Oct!AN$11:AN$41,Nov!AN$11:AN$40,Dec!AN$11:AN$41),"")</f>
        <v/>
      </c>
      <c r="I20" s="204"/>
      <c r="J20" s="173" t="str">
        <f>IF(SUM(Jan!AP$14:AP$44,Feb!AP$11:AP$39,Mar!AP$11:AP$41,Apr!AP$11:AP$40,May!AP$11:AP$41,Jun!AP$11:AP$40,Jul!AP$11:AP$41,Aug!AP$11:AP$41,Sep!AP$11:AP$40,Oct!AP$11:AP$41,Nov!AP$11:AP$40,Dec!AP$11:AP$41)&gt;0,AVERAGE(Jan!AP$14:AP$44,Feb!AP$11:AP$39,Mar!AP$11:AP$41,Apr!AP$11:AP$40,May!AP$11:AP$41,Jun!AP$11:AP$40,Jul!AP$11:AP$41,Aug!AP$11:AP$41,Sep!AP$11:AP$40,Oct!AP$11:AP$41,Nov!AP$11:AP$40,Dec!AP$11:AP$41),"")</f>
        <v/>
      </c>
      <c r="K20" s="176"/>
      <c r="L20" s="205" t="str">
        <f ca="1">IF(SUM(Jan!AR$14:AR$44,Feb!AR$11:AR$39,Mar!AR$11:AR$41,Apr!AR$11:AR$40,May!AR$11:AR$41,Jun!AR$11:AR$40,Jul!AR$11:AR$41,Aug!AR$11:AR$41,Sep!AR$11:AR$40,Oct!AR$11:AR$41,Nov!AR$11:AR$40,Dec!AR$11:AR$41)&gt;0,AVERAGE(Jan!AR$14:AR$44,Feb!AR$11:AR$39,Mar!AR$11:AR$41,Apr!AR$11:AR$40,May!AR$11:AR$41,Jun!AR$11:AR$40,Jul!AR$11:AR$41,Aug!AR$11:AR$41,Sep!AR$11:AR$40,Oct!AR$11:AR$41,Nov!AR$11:AR$40,Dec!AR$11:AR$41),"")</f>
        <v/>
      </c>
      <c r="M20" s="204"/>
      <c r="N20" s="173" t="str">
        <f>IF(SUM(Jan!AT$14:AT$44,Feb!AT$11:AT$39,Mar!AT$11:AT$41,Apr!AT$11:AT$40,May!AT$11:AT$41,Jun!AT$11:AT$40,Jul!AT$11:AT$41,Aug!AT$11:AT$41,Sep!AT$11:AT$40,Oct!AT$11:AT$41,Nov!AT$11:AT$40,Dec!AT$11:AT$41)&gt;0,AVERAGE(Jan!AT$14:AT$44,Feb!AT$11:AT$39,Mar!AT$11:AT$41,Apr!AT$11:AT$40,May!AT$11:AT$41,Jun!AT$11:AT$40,Jul!AT$11:AT$41,Aug!AT$11:AT$41,Sep!AT$11:AT$40,Oct!AT$11:AT$41,Nov!AT$11:AT$40,Dec!AT$11:AT$41),"")</f>
        <v/>
      </c>
      <c r="O20" s="176"/>
      <c r="P20" s="206" t="str">
        <f ca="1">IF(SUM(Jan!AV$14:AV$44,Feb!AV$11:AV$39,Mar!AV$11:AV$41,Apr!AV$11:AV$40,May!AV$11:AV$41,Jun!AV$11:AV$40,Jul!AV$11:AV$41,Aug!AV$11:AV$41,Sep!AV$11:AV$40,Oct!AV$11:AV$41,Nov!AV$11:AV$40,Dec!AV$11:AV$41)&gt;0,AVERAGE(Jan!AV$14:AV$44,Feb!AV$11:AV$39,Mar!AV$11:AV$41,Apr!AV$11:AV$40,May!AV$11:AV$41,Jun!AV$11:AV$40,Jul!AV$11:AV$41,Aug!AV$11:AV$41,Sep!AV$11:AV$40,Oct!AV$11:AV$41,Nov!AV$11:AV$40,Dec!AV$11:AV$41),"")</f>
        <v/>
      </c>
      <c r="Q20" s="204"/>
      <c r="R20" s="173" t="str">
        <f>IF(SUM(Jan!AX$14:AX$44,Feb!AX$11:AX$39,Mar!AX$11:AX$41,Apr!AX$11:AX$40,May!AX$11:AX$41,Jun!AX$11:AX$40,Jul!AX$11:AX$41,Aug!AX$11:AX$41,Sep!AX$11:AX$40,Oct!AX$11:AX$41,Nov!AX$11:AX$40,Dec!AX$11:AX$41)&gt;0,AVERAGE(Jan!AX$14:AX$44,Feb!AX$11:AX$39,Mar!AX$11:AX$41,Apr!AX$11:AX$40,May!AX$11:AX$41,Jun!AX$11:AX$40,Jul!AX$11:AX$41,Aug!AX$11:AX$41,Sep!AX$11:AX$40,Oct!AX$11:AX$41,Nov!AX$11:AX$40,Dec!AX$11:AX$41),"")</f>
        <v/>
      </c>
      <c r="S20" s="207"/>
      <c r="T20" s="206" t="str">
        <f ca="1">IF(SUM(Jan!AZ$14:AZ$44,Feb!AZ$11:AZ$39,Mar!AZ$11:AZ$41,Apr!AZ$11:AZ$40,May!AZ$11:AZ$41,Jun!AZ$11:AZ$40,Jul!AZ$11:AZ$41,Aug!AZ$11:AZ$41,Sep!AZ$11:AZ$40,Oct!AZ$11:AZ$41,Nov!AZ$11:AZ$40,Dec!AZ$11:AZ$41)&gt;0,AVERAGE(Jan!AZ$14:AZ$44,Feb!AZ$11:AZ$39,Mar!AZ$11:AZ$41,Apr!AZ$11:AZ$40,May!AZ$11:AZ$41,Jun!AZ$11:AZ$40,Jul!AZ$11:AZ$41,Aug!AZ$11:AZ$41,Sep!AZ$11:AZ$40,Oct!AZ$11:AZ$41,Nov!AZ$11:AZ$40,Dec!AZ$11:AZ$41),"")</f>
        <v/>
      </c>
      <c r="U20" s="204"/>
      <c r="V20" s="173" t="str">
        <f>IF(SUM(Jan!BB$14:BB$44,Feb!BB$11:BB$39,Mar!BB$11:BB$41,Apr!BB$11:BB$40,May!BB$11:BB$41,Jun!BB$11:BB$40,Jul!BB$11:BB$41,Aug!BB$11:BB$41,Sep!BB$11:BB$40,Oct!BB$11:BB$41,Nov!BB$11:BB$40,Dec!BB$11:BB$41)&gt;0,AVERAGE(Jan!BB$14:BB$44,Feb!BB$11:BB$39,Mar!BB$11:BB$41,Apr!BB$11:BB$40,May!BB$11:BB$41,Jun!BB$11:BB$40,Jul!BB$11:BB$41,Aug!BB$11:BB$41,Sep!BB$11:BB$40,Oct!BB$11:BB$41,Nov!BB$11:BB$40,Dec!BB$11:BB$41),"")</f>
        <v/>
      </c>
      <c r="W20" s="124" t="str">
        <f>IF(SUM(Jan!BC$14:BC$44,Feb!BC$11:BC$39,Mar!BC$11:BC$41,Apr!BC$11:BC$40,May!BC$11:BC$41,Jun!BC$11:BC$40,Jul!BC$11:BC$41,Aug!BC$11:BC$41,Sep!BC$11:BC$40,Oct!BC$11:BC$41,Nov!BC$11:BC$40,Dec!BC$11:BC$41)&gt;0,AVERAGE(Jan!BC$14:BC$44,Feb!BC$11:BC$39,Mar!BC$11:BC$41,Apr!BC$11:BC$40,May!BC$11:BC$41,Jun!BC$11:BC$40,Jul!BC$11:BC$41,Aug!BC$11:BC$41,Sep!BC$11:BC$40,Oct!BC$11:BC$41,Nov!BC$11:BC$40,Dec!BC$11:BC$41),"")</f>
        <v/>
      </c>
      <c r="AZ20" s="199"/>
    </row>
    <row r="21" spans="1:52" ht="12.75">
      <c r="A21" s="169" t="s">
        <v>40</v>
      </c>
      <c r="B21" s="169">
        <f>MAX(Jan!AF46,Feb!AF41,Mar!AF43,Apr!AF42,May!AF43,Jun!AF42,Jul!AF43,Aug!AF43,Sep!AF42,Oct!AF43,Nov!AF42,Dec!AF46)</f>
        <v>0</v>
      </c>
      <c r="C21" s="79">
        <f>MAX(Jan!AG46,Feb!AG41,Mar!AG43,Apr!AG42,May!AG43,Jun!AG42,Jul!AG43,Aug!AG43,Sep!AG42,Oct!AG43,Nov!AG42,Dec!AG46)</f>
        <v>0</v>
      </c>
      <c r="D21" s="179">
        <f ca="1">MAX(Jan!AH46,Feb!AH41,Mar!AH43,Apr!AH42,May!AH43,Jun!AH42,Jul!AH43,Aug!AH43,Sep!AH42,Oct!AH43,Nov!AH42,Dec!AH46)</f>
        <v>0</v>
      </c>
      <c r="E21" s="331">
        <f>MAX(Jan!AJ46,Feb!AJ41,Mar!AJ43,Apr!AJ42,May!AJ43,Jun!AJ42,Jul!AJ43,Aug!AJ43,Sep!AJ42,Oct!AJ43,Nov!AJ42,Dec!AJ46)</f>
        <v>0</v>
      </c>
      <c r="F21" s="179">
        <f>MAX(Jan!AK46,Feb!AK41,Mar!AK43,Apr!AK42,May!AK43,Jun!AK42,Jul!AK43,Aug!AK43,Sep!AK42,Oct!AK43,Nov!AK42,Dec!AK46)</f>
        <v>0</v>
      </c>
      <c r="G21" s="127">
        <f>MAX(Jan!AL46,Feb!AL41,Mar!AL43,Apr!AL42,May!AL43,Jun!AL42,Jul!AL43,Aug!AL43,Sep!AL42,Oct!AL43,Nov!AL42,Dec!AL46)</f>
        <v>0</v>
      </c>
      <c r="H21" s="177">
        <f>MAX(Jan!AN46,Feb!AN41,Mar!AN43,Apr!AN42,May!AN43,Jun!AN42,Jul!AN43,Aug!AN43,Sep!AN42,Oct!AN43,Nov!AN42,Dec!AN46)</f>
        <v>0</v>
      </c>
      <c r="I21" s="126">
        <f>MAX(Jan!AO46,Feb!AO41,Mar!AO43,Apr!AO42,May!AO43,Jun!AO42,Jul!AO43,Aug!AO43,Sep!AO42,Oct!AO43,Nov!AO42,Dec!AO46)</f>
        <v>0</v>
      </c>
      <c r="J21" s="177">
        <f>MAX(Jan!AP46,Feb!AP41,Mar!AP43,Apr!AP42,May!AP43,Jun!AP42,Jul!AP43,Aug!AP43,Sep!AP42,Oct!AP43,Nov!AP42,Dec!AP46)</f>
        <v>0</v>
      </c>
      <c r="K21" s="181">
        <f>MAX(Jan!AQ46,Feb!AQ41,Mar!AQ43,Apr!AQ42,May!AQ43,Jun!AQ42,Jul!AQ43,Aug!AQ43,Sep!AQ42,Oct!AQ43,Nov!AQ42,Dec!AQ46)</f>
        <v>0</v>
      </c>
      <c r="L21" s="208">
        <f ca="1">MAX(Jan!AR46,Feb!AR41,Mar!AR43,Apr!AR42,May!AR43,Jun!AR42,Jul!AR43,Aug!AR43,Sep!AR42,Oct!AR43,Nov!AR42,Dec!AR46)</f>
        <v>0</v>
      </c>
      <c r="M21" s="126">
        <f ca="1">MAX(Jan!AS46,Feb!AS41,Mar!AS43,Apr!AS42,May!AS43,Jun!AS42,Jul!AS43,Aug!AS43,Sep!AS42,Oct!AS43,Nov!AS42,Dec!AS46)</f>
        <v>0</v>
      </c>
      <c r="N21" s="177">
        <f>MAX(Jan!AT46,Feb!AT41,Mar!AT43,Apr!AT42,May!AT43,Jun!AT42,Jul!AT43,Aug!AT43,Sep!AT42,Oct!AT43,Nov!AT42,Dec!AT46)</f>
        <v>0</v>
      </c>
      <c r="O21" s="181">
        <f>MAX(Jan!AU46,Feb!AU41,Mar!AU43,Apr!AU42,May!AU43,Jun!AU42,Jul!AU43,Aug!AU43,Sep!AU42,Oct!AU43,Nov!AU42,Dec!AU46)</f>
        <v>0</v>
      </c>
      <c r="P21" s="209">
        <f ca="1">MAX(Jan!AV46,Feb!AV41,Mar!AV43,Apr!AV42,May!AV43,Jun!AV42,Jul!AV43,Aug!AV43,Sep!AV42,Oct!AV43,Nov!AV42,Dec!AV46)</f>
        <v>0</v>
      </c>
      <c r="Q21" s="126">
        <f ca="1">MAX(Jan!AW46,Feb!AW41,Mar!AW43,Apr!AW42,May!AW43,Jun!AW42,Jul!AW43,Aug!AW43,Sep!AW42,Oct!AW43,Nov!AW42,Dec!AW46)</f>
        <v>0</v>
      </c>
      <c r="R21" s="177">
        <f>MAX(Jan!AX46,Feb!AX41,Mar!AX43,Apr!AX42,May!AX43,Jun!AX42,Jul!AX43,Aug!AX43,Sep!AX42,Oct!AX43,Nov!AX42,Dec!AX46)</f>
        <v>0</v>
      </c>
      <c r="S21" s="210">
        <f>MAX(Jan!AY46,Feb!AY41,Mar!AY43,Apr!AY42,May!AY43,Jun!AY42,Jul!AY43,Aug!AY43,Sep!AY42,Oct!AY43,Nov!AY42,Dec!AY46)</f>
        <v>0</v>
      </c>
      <c r="T21" s="209">
        <f ca="1">MAX(Jan!AZ46,Feb!AZ41,Mar!AZ43,Apr!AZ42,May!AZ43,Jun!AZ42,Jul!AZ43,Aug!AZ43,Sep!AZ42,Oct!AZ43,Nov!AZ42,Dec!AZ46)</f>
        <v>0</v>
      </c>
      <c r="U21" s="126">
        <f ca="1">MAX(Jan!BA46,Feb!BA41,Mar!BA43,Apr!BA42,May!BA43,Jun!BA42,Jul!BA43,Aug!BA43,Sep!BA42,Oct!BA43,Nov!BA42,Dec!BA46)</f>
        <v>0</v>
      </c>
      <c r="V21" s="177">
        <f>MAX(Jan!BB46,Feb!BB41,Mar!BB43,Apr!BB42,May!BB43,Jun!BB42,Jul!BB43,Aug!BB43,Sep!BB42,Oct!BB43,Nov!BB42,Dec!BB46)</f>
        <v>0</v>
      </c>
      <c r="W21" s="127">
        <f>MAX(Jan!BC46,Feb!BC41,Mar!BC43,Apr!BC42,May!BC43,Jun!BC42,Jul!BC43,Aug!BC43,Sep!BC42,Oct!BC43,Nov!BC42,Dec!BC46)</f>
        <v>0</v>
      </c>
      <c r="AZ21" s="199"/>
    </row>
    <row r="22" spans="1:23" ht="13.5" customHeight="1">
      <c r="A22" s="169" t="s">
        <v>42</v>
      </c>
      <c r="B22" s="169">
        <f>MIN(Jan!AF47,Feb!AF42,Mar!AF44,Apr!AF43,May!AF44,Jun!AF43,Jul!AF44,Aug!AF44,Sep!AF43,Oct!AF44,Nov!AF43,Dec!AF47)</f>
        <v>0</v>
      </c>
      <c r="C22" s="79">
        <f>MIN(Jan!AG47,Feb!AG42,Mar!AG44,Apr!AG43,May!AG44,Jun!AG43,Jul!AG44,Aug!AG44,Sep!AG43,Oct!AG44,Nov!AG43,Dec!AG47)</f>
        <v>0</v>
      </c>
      <c r="D22" s="179">
        <f>MIN(Jan!AI47,Feb!AI42,Mar!AI44,Apr!AI43,May!AI44,Jun!AI43,Jul!AI44,Aug!AI44,Sep!AI43,Oct!AI44,Nov!AI43,Dec!AI47)</f>
        <v>0</v>
      </c>
      <c r="E22" s="331">
        <f>MIN(Jan!AJ47,Feb!AJ42,Mar!AJ44,Apr!AJ43,May!AJ44,Jun!AJ43,Jul!AJ44,Aug!AJ44,Sep!AJ43,Oct!AJ44,Nov!AJ43,Dec!AJ47)</f>
        <v>0</v>
      </c>
      <c r="F22" s="179">
        <f>MIN(Jan!AK47,Feb!AK42,Mar!AK44,Apr!AK43,May!AK44,Jun!AK43,Jul!AK44,Aug!AK44,Sep!AK43,Oct!AK44,Nov!AK43,Dec!AK47)</f>
        <v>0</v>
      </c>
      <c r="G22" s="127">
        <f>MIN(Jan!AL47,Feb!AL42,Mar!AL44,Apr!AL43,May!AL44,Jun!AL43,Jul!AL44,Aug!AL44,Sep!AL43,Oct!AL44,Nov!AL43,Dec!AL47)</f>
        <v>0</v>
      </c>
      <c r="H22" s="177">
        <f>MIN(Jan!AN47,Feb!AN42,Mar!AN44,Apr!AN43,May!AN44,Jun!AN43,Jul!AN44,Aug!AN44,Sep!AN43,Oct!AN44,Nov!AN43,Dec!AN47)</f>
        <v>0</v>
      </c>
      <c r="I22" s="127">
        <f>MIN(Jan!AO47,Feb!AO42,Mar!AO44,Apr!AO43,May!AO44,Jun!AO43,Jul!AO44,Aug!AO44,Sep!AO43,Oct!AO44,Nov!AO43,Dec!AO47)</f>
        <v>0</v>
      </c>
      <c r="J22" s="177">
        <f>MIN(Jan!AP47,Feb!AP42,Mar!AP44,Apr!AP43,May!AP44,Jun!AP43,Jul!AP44,Aug!AP44,Sep!AP43,Oct!AP44,Nov!AP43,Dec!AP47)</f>
        <v>0</v>
      </c>
      <c r="K22" s="179">
        <f>MIN(Jan!AQ47,Feb!AQ42,Mar!AQ44,Apr!AQ43,May!AQ44,Jun!AQ43,Jul!AQ44,Aug!AQ44,Sep!AQ43,Oct!AQ44,Nov!AQ43,Dec!AQ47)</f>
        <v>0</v>
      </c>
      <c r="L22" s="211">
        <f ca="1">MIN(Jan!AR47,Feb!AR42,Mar!AR44,Apr!AR43,May!AR44,Jun!AR43,Jul!AR44,Aug!AR44,Sep!AR43,Oct!AR44,Nov!AR43,Dec!AR47)</f>
        <v>0</v>
      </c>
      <c r="M22" s="127">
        <f ca="1">MIN(Jan!AS47,Feb!AS42,Mar!AS44,Apr!AS43,May!AS44,Jun!AS43,Jul!AS44,Aug!AS44,Sep!AS43,Oct!AS44,Nov!AS43,Dec!AS47)</f>
        <v>0</v>
      </c>
      <c r="N22" s="177">
        <f>MIN(Jan!AT47,Feb!AT42,Mar!AT44,Apr!AT43,May!AT44,Jun!AT43,Jul!AT44,Aug!AT44,Sep!AT43,Oct!AT44,Nov!AT43,Dec!AT47)</f>
        <v>0</v>
      </c>
      <c r="O22" s="179">
        <f>MIN(Jan!AU47,Feb!AU42,Mar!AU44,Apr!AU43,May!AU44,Jun!AU43,Jul!AU44,Aug!AU44,Sep!AU43,Oct!AU44,Nov!AU43,Dec!AU47)</f>
        <v>0</v>
      </c>
      <c r="P22" s="211">
        <f ca="1">MIN(Jan!AV47,Feb!AV42,Mar!AV44,Apr!AV43,May!AV44,Jun!AV43,Jul!AV44,Aug!AV44,Sep!AV43,Oct!AV44,Nov!AV43,Dec!AV47)</f>
        <v>0</v>
      </c>
      <c r="Q22" s="127">
        <f ca="1">MIN(Jan!AW47,Feb!AW42,Mar!AW44,Apr!AW43,May!AW44,Jun!AW43,Jul!AW44,Aug!AW44,Sep!AW43,Oct!AW44,Nov!AW43,Dec!AW47)</f>
        <v>0</v>
      </c>
      <c r="R22" s="177">
        <f>MIN(Jan!AX47,Feb!AX42,Mar!AX44,Apr!AX43,May!AX44,Jun!AX43,Jul!AX44,Aug!AX44,Sep!AX43,Oct!AX44,Nov!AX43,Dec!AX47)</f>
        <v>0</v>
      </c>
      <c r="S22" s="211">
        <f>MIN(Jan!AY47,Feb!AY42,Mar!AY44,Apr!AY43,May!AY44,Jun!AY43,Jul!AY44,Aug!AY44,Sep!AY43,Oct!AY44,Nov!AY43,Dec!AY47)</f>
        <v>0</v>
      </c>
      <c r="T22" s="179">
        <f ca="1">MIN(Jan!AZ47,Feb!AZ42,Mar!AZ44,Apr!AZ43,May!AZ44,Jun!AZ43,Jul!AZ44,Aug!AZ44,Sep!AZ43,Oct!AZ44,Nov!AZ43,Dec!AZ47)</f>
        <v>0</v>
      </c>
      <c r="U22" s="127">
        <f ca="1">MIN(Jan!BA47,Feb!BA42,Mar!BA44,Apr!BA43,May!BA44,Jun!BA43,Jul!BA44,Aug!BA44,Sep!BA43,Oct!BA44,Nov!BA43,Dec!BA47)</f>
        <v>0</v>
      </c>
      <c r="V22" s="177">
        <f>MIN(Jan!BB47,Feb!BB42,Mar!BB44,Apr!BB43,May!BB44,Jun!BB43,Jul!BB44,Aug!BB44,Sep!BB43,Oct!BB44,Nov!BB43,Dec!BB47)</f>
        <v>0</v>
      </c>
      <c r="W22" s="127">
        <f>MIN(Jan!BC47,Feb!BC42,Mar!BC44,Apr!BC43,May!BC44,Jun!BC43,Jul!BC44,Aug!BC44,Sep!BC43,Oct!BC44,Nov!BC43,Dec!BC47)</f>
        <v>0</v>
      </c>
    </row>
    <row r="23" spans="1:23" ht="12.75">
      <c r="A23" s="184" t="s">
        <v>99</v>
      </c>
      <c r="B23" s="212"/>
      <c r="C23" s="213"/>
      <c r="D23" s="186"/>
      <c r="E23" s="186"/>
      <c r="F23" s="186"/>
      <c r="G23" s="187"/>
      <c r="H23" s="185">
        <f>SUM(Jan!AN$14:AN$44,Feb!AN$11:AN$39,Mar!AN$11:AN$41,Apr!AN$11:AN$40,May!AN$11:AN$41,Jun!AN$11:AN$40,Jul!AN$11:AN$41,Aug!AN$11:AN$41,Sep!AN$11:AN$40,Oct!AN$11:AN$41,Nov!AN$11:AN$40,Dec!AN$11:AN$41)</f>
        <v>0</v>
      </c>
      <c r="I23" s="214"/>
      <c r="J23" s="215"/>
      <c r="K23" s="216"/>
      <c r="L23" s="211">
        <f ca="1">SUM(Jan!AR$14:AR$44,Feb!AR$11:AR$39,Mar!AR$11:AR$41,Apr!AR$11:AR$40,May!AR$11:AR$41,Jun!AR$11:AR$40,Jul!AR$11:AR$41,Aug!AR$11:AR$41,Sep!AR$11:AR$40,Oct!AR$11:AR$41,Nov!AR$11:AR$40,Dec!AR$11:AR$41)</f>
        <v>0</v>
      </c>
      <c r="M23" s="214"/>
      <c r="N23" s="215"/>
      <c r="O23" s="216"/>
      <c r="P23" s="211">
        <f ca="1">SUM(Jan!AV$14:AV$44,Feb!AV$11:AV$39,Mar!AV$11:AV$41,Apr!AV$11:AV$40,May!AV$11:AV$41,Jun!AV$11:AV$40,Jul!AV$11:AV$41,Aug!AV$11:AV$41,Sep!AV$11:AV$40,Oct!AV$11:AV$41,Nov!AV$11:AV$40,Dec!AV$11:AV$41)</f>
        <v>0</v>
      </c>
      <c r="Q23" s="214"/>
      <c r="R23" s="215"/>
      <c r="S23" s="217"/>
      <c r="T23" s="179">
        <f ca="1">SUM(Jan!AZ$14:AZ$44,Feb!AZ$11:AZ$39,Mar!AZ$11:AZ$41,Apr!AZ$11:AZ$40,May!AZ$11:AZ$41,Jun!AZ$11:AZ$40,Jul!AZ$11:AZ$41,Aug!AZ$11:AZ$41,Sep!AZ$11:AZ$40,Oct!AZ$11:AZ$41,Nov!AZ$11:AZ$40,Dec!AZ$11:AZ$41)</f>
        <v>0</v>
      </c>
      <c r="U23" s="214"/>
      <c r="V23" s="183">
        <f>SUM(Jan!BB$14:BB$44,Feb!BB$11:BB$39,Mar!BB$11:BB$41,Apr!BB$11:BB$40,May!BB$11:BB$41,Jun!BB$11:BB$40,Jul!BB$11:BB$41,Aug!BB$11:BB$41,Sep!BB$11:BB$40,Oct!BB$11:BB$41,Nov!BB$11:BB$40,Dec!BB$11:BB$41)</f>
        <v>0</v>
      </c>
      <c r="W23" s="126">
        <f>SUM(Jan!BC$14:BC$44,Feb!BC$11:BC$39,Mar!BC$11:BC$41,Apr!BC$11:BC$40,May!BC$11:BC$41,Jun!BC$11:BC$40,Jul!BC$11:BC$41,Aug!BC$11:BC$41,Sep!BC$11:BC$40,Oct!BC$11:BC$41,Nov!BC$11:BC$40,Dec!BC$11:BC$41)</f>
        <v>0</v>
      </c>
    </row>
    <row r="24" spans="1:23" ht="13.5" thickBot="1">
      <c r="A24" s="190" t="s">
        <v>44</v>
      </c>
      <c r="B24" s="190">
        <f>SUM(Jan!AF50+Feb!AF45+Mar!AF47+Apr!AF46+May!AF47+Jun!AF46+Jul!AF47+Aug!AF47+Sep!AF46+Oct!AF47+Nov!AF46+Dec!AF50)</f>
        <v>0</v>
      </c>
      <c r="C24" s="88">
        <f>SUM(Jan!AG50+Feb!AG45+Mar!AG47+Apr!AG46+May!AG47+Jun!AG46+Jul!AG47+Aug!AG47+Sep!AG46+Oct!AG47+Nov!AG46+Dec!AG50)</f>
        <v>0</v>
      </c>
      <c r="D24" s="194">
        <f ca="1">SUM(Jan!AI50+Feb!AI45+Mar!AI47+Apr!AI46+May!AI47+Jun!AI46+Jul!AI47+Aug!AI47+Sep!AI46+Oct!AI47+Nov!AI46+Dec!AI50)</f>
        <v>0</v>
      </c>
      <c r="E24" s="194">
        <f>SUM(Jan!AJ50+Feb!AJ45+Mar!AJ47+Apr!AJ46+May!AJ47+Jun!AJ46+Jul!AJ47+Aug!AJ47+Sep!AJ46+Oct!AJ47+Nov!AJ46+Dec!AJ50)</f>
        <v>0</v>
      </c>
      <c r="F24" s="194">
        <f>SUM(Jan!AK50+Feb!AK45+Mar!AK47+Apr!AK46+May!AK47+Jun!AK46+Jul!AK47+Aug!AK47+Sep!AK46+Oct!AK47+Nov!AK46+Dec!AK50)</f>
        <v>0</v>
      </c>
      <c r="G24" s="195">
        <f>SUM(Jan!AL50+Feb!AL45+Mar!AL47+Apr!AL46+May!AL47+Jun!AL46+Jul!AL47+Aug!AL47+Sep!AL46+Oct!AL47+Nov!AL46+Dec!AL50)</f>
        <v>0</v>
      </c>
      <c r="H24" s="177">
        <f>SUM(Jan!AN50+Feb!AN45+Mar!AN47+Apr!AN46+May!AN47+Jun!AN46+Jul!AN47+Aug!AN47+Sep!AN46+Oct!AN47+Nov!AN46+Dec!AN50)</f>
        <v>0</v>
      </c>
      <c r="I24" s="192"/>
      <c r="J24" s="193">
        <f>SUM(Jan!AP50+Feb!AP45+Mar!AP47+Apr!AP46+May!AP47+Jun!AP46+Jul!AP47+Aug!AP47+Sep!AP46+Oct!AP47+Nov!AP46+Dec!AP50)</f>
        <v>0</v>
      </c>
      <c r="K24" s="218"/>
      <c r="L24" s="179">
        <f ca="1">SUM(Jan!AR50+Feb!AR45+Mar!AR47+Apr!AR46+May!AR47+Jun!AR46+Jul!AR47+Aug!AR47+Sep!AR46+Oct!AR47+Nov!AR46+Dec!AR50)</f>
        <v>0</v>
      </c>
      <c r="M24" s="192"/>
      <c r="N24" s="193">
        <f>SUM(Jan!AT50+Feb!AT45+Mar!AT47+Apr!AT46+May!AT47+Jun!AT46+Jul!AT47+Aug!AT47+Sep!AT46+Oct!AT47+Nov!AT46+Dec!AT50)</f>
        <v>0</v>
      </c>
      <c r="O24" s="218"/>
      <c r="P24" s="179">
        <f ca="1">SUM(Jan!AV50+Feb!AV45+Mar!AV47+Apr!AV46+May!AV47+Jun!AV46+Jul!AV47+Aug!AV47+Sep!AV46+Oct!AV47+Nov!AV46+Dec!AV50)</f>
        <v>0</v>
      </c>
      <c r="Q24" s="192"/>
      <c r="R24" s="193">
        <f>SUM(Jan!AX50+Feb!AX45+Mar!AX47+Apr!AX46+May!AX47+Jun!AX46+Jul!AX47+Aug!AX47+Sep!AX46+Oct!AX47+Nov!AX46+Dec!AX50)</f>
        <v>0</v>
      </c>
      <c r="S24" s="218"/>
      <c r="T24" s="179">
        <f ca="1">SUM(Jan!AZ50+Feb!AZ45+Mar!AZ47+Apr!AZ46+May!AZ47+Jun!AZ46+Jul!AZ47+Aug!AZ47+Sep!AZ46+Oct!AZ47+Nov!AZ46+Dec!AZ50)</f>
        <v>0</v>
      </c>
      <c r="U24" s="192"/>
      <c r="V24" s="87">
        <f>SUM(Jan!BB50+Feb!BB45+Mar!BB47+Apr!BB46+May!BB47+Jun!BB46+Jul!BB47+Aug!BB47+Sep!BB46+Oct!BB47+Nov!BB46+Dec!BB50)</f>
        <v>0</v>
      </c>
      <c r="W24" s="195">
        <f>SUM(Jan!BC50+Feb!BC45+Mar!BC47+Apr!BC46+May!BC47+Jun!BC46+Jul!BC47+Aug!BC47+Sep!BC46+Oct!BC47+Nov!BC46+Dec!BC50)</f>
        <v>0</v>
      </c>
    </row>
    <row r="25" spans="1:23" ht="13.5" thickBot="1">
      <c r="A25" s="350" t="s">
        <v>122</v>
      </c>
      <c r="B25" s="351"/>
      <c r="C25" s="351"/>
      <c r="D25" s="351"/>
      <c r="E25" s="351"/>
      <c r="F25" s="352"/>
      <c r="G25" s="352"/>
      <c r="H25" s="353" t="str">
        <f>IF(H20="","",365*H20)</f>
        <v/>
      </c>
      <c r="I25" s="352"/>
      <c r="J25" s="352"/>
      <c r="K25" s="352"/>
      <c r="L25" s="353" t="str">
        <f ca="1">IF(L20="","",365*L20)</f>
        <v/>
      </c>
      <c r="M25" s="352"/>
      <c r="N25" s="352"/>
      <c r="O25" s="352"/>
      <c r="P25" s="353" t="str">
        <f ca="1">IF(P20="","",365*P20)</f>
        <v/>
      </c>
      <c r="Q25" s="352"/>
      <c r="R25" s="352"/>
      <c r="S25" s="352"/>
      <c r="T25" s="353" t="str">
        <f ca="1">IF(T20="","",365*T20)</f>
        <v/>
      </c>
      <c r="U25" s="352"/>
      <c r="V25" s="352"/>
      <c r="W25" s="354"/>
    </row>
    <row r="26" spans="20:35" ht="13.5" thickBot="1">
      <c r="T26" s="13"/>
      <c r="U26" s="13"/>
      <c r="V26" s="13"/>
      <c r="W26" s="13"/>
      <c r="X26" s="13"/>
      <c r="Y26" s="13"/>
      <c r="Z26" s="13"/>
      <c r="AA26" s="13"/>
      <c r="AB26" s="13"/>
      <c r="AC26" s="13"/>
      <c r="AD26" s="13"/>
      <c r="AE26" s="13"/>
      <c r="AF26" s="13"/>
      <c r="AG26" s="13"/>
      <c r="AH26" s="13"/>
      <c r="AI26" s="13"/>
    </row>
    <row r="27" spans="1:35" ht="12.75">
      <c r="A27" s="119" t="s">
        <v>11</v>
      </c>
      <c r="B27" s="6" t="s">
        <v>14</v>
      </c>
      <c r="C27" s="7"/>
      <c r="D27" s="10" t="s">
        <v>15</v>
      </c>
      <c r="E27" s="8"/>
      <c r="F27" s="8"/>
      <c r="G27" s="8"/>
      <c r="H27" s="8"/>
      <c r="I27" s="8"/>
      <c r="J27" s="8"/>
      <c r="K27" s="8"/>
      <c r="L27" s="8"/>
      <c r="M27" s="9"/>
      <c r="N27" s="8"/>
      <c r="O27" s="9"/>
      <c r="T27" s="13"/>
      <c r="U27" s="13"/>
      <c r="V27" s="13"/>
      <c r="W27" s="13"/>
      <c r="X27" s="13"/>
      <c r="Y27" s="13"/>
      <c r="Z27" s="13"/>
      <c r="AA27" s="13"/>
      <c r="AB27" s="13"/>
      <c r="AC27" s="13"/>
      <c r="AD27" s="13"/>
      <c r="AE27" s="13"/>
      <c r="AF27" s="13"/>
      <c r="AG27" s="13"/>
      <c r="AH27" s="13"/>
      <c r="AI27" s="13"/>
    </row>
    <row r="28" spans="1:35" ht="12.75">
      <c r="A28" s="122"/>
      <c r="B28" s="14" t="s">
        <v>18</v>
      </c>
      <c r="C28" s="12"/>
      <c r="D28" s="14" t="s">
        <v>19</v>
      </c>
      <c r="E28" s="11"/>
      <c r="F28" s="17"/>
      <c r="G28" s="945" t="str">
        <f>Dec!BJ9</f>
        <v>Supernatant Withdrawn 
hrs. or Gal. x 1000</v>
      </c>
      <c r="H28" s="945" t="str">
        <f>Dec!BK9</f>
        <v>Supernatant BOD5 mg/l 
or  NH3-N mg/l</v>
      </c>
      <c r="I28" s="945" t="str">
        <f>Dec!BL9</f>
        <v>Total Solids in Incoming Sludge - %</v>
      </c>
      <c r="J28" s="944" t="str">
        <f>Dec!BM9</f>
        <v>Total Solids in Digested Sludge - %</v>
      </c>
      <c r="K28" s="922" t="str">
        <f>Dec!BN9</f>
        <v>Volatile Solids in Incoming Sludge - %</v>
      </c>
      <c r="L28" s="922" t="str">
        <f>Dec!BO9</f>
        <v>Volatile Solids in Digested Sludge - %</v>
      </c>
      <c r="M28" s="914" t="str">
        <f>Dec!BP9</f>
        <v>Digested Sludge Withdrawn 
hrs. or Gal. x 1000</v>
      </c>
      <c r="N28" s="922" t="str">
        <f>Dec!BQ9</f>
        <v xml:space="preserve"> </v>
      </c>
      <c r="O28" s="914" t="str">
        <f>Dec!BR9</f>
        <v xml:space="preserve"> </v>
      </c>
      <c r="T28" s="13"/>
      <c r="U28" s="13"/>
      <c r="V28" s="13"/>
      <c r="W28" s="13"/>
      <c r="X28" s="13"/>
      <c r="Y28" s="13"/>
      <c r="Z28" s="13"/>
      <c r="AA28" s="13"/>
      <c r="AB28" s="13"/>
      <c r="AC28" s="13"/>
      <c r="AD28" s="13"/>
      <c r="AE28" s="13"/>
      <c r="AF28" s="13"/>
      <c r="AG28" s="13"/>
      <c r="AH28" s="13"/>
      <c r="AI28" s="13"/>
    </row>
    <row r="29" spans="1:15" ht="108.75" customHeight="1" thickBot="1">
      <c r="A29" s="117"/>
      <c r="B29" s="23" t="str">
        <f>+Dec!BE10</f>
        <v>Primary Sludge
Gal. x 1000</v>
      </c>
      <c r="C29" s="24" t="str">
        <f>+Dec!BF10</f>
        <v>Secondary Sludge
Gal. x 1000</v>
      </c>
      <c r="D29" s="23" t="str">
        <f>+Dec!BG10</f>
        <v>pH</v>
      </c>
      <c r="E29" s="22" t="str">
        <f>+Dec!BH10</f>
        <v>Gas Production  
Cubic Ft. x 1000</v>
      </c>
      <c r="F29" s="22" t="str">
        <f>+Dec!BI10</f>
        <v>Temperature - F</v>
      </c>
      <c r="G29" s="1058"/>
      <c r="H29" s="1058"/>
      <c r="I29" s="1027"/>
      <c r="J29" s="1027"/>
      <c r="K29" s="1027"/>
      <c r="L29" s="1027"/>
      <c r="M29" s="915"/>
      <c r="N29" s="923"/>
      <c r="O29" s="915"/>
    </row>
    <row r="30" spans="1:25" ht="12.75">
      <c r="A30" s="169" t="s">
        <v>38</v>
      </c>
      <c r="B30" s="173" t="str">
        <f>IF(SUM(Jan!BE$14:BE$44,Feb!BE$11:BE$39,Mar!BE$11:BE$41,Apr!BE$11:BE$40,May!BE$11:BE$41,Jun!BE$11:BE$40,Jul!BE$11:BE$41,Aug!BE$11:BE$41,Sep!BE$11:BE$40,Oct!BE$11:BE$41,Nov!BE$11:BE$40,Dec!BE$11:BE$41)&gt;0,AVERAGE(Jan!BE$14:BE$44,Feb!BE$11:BE$39,Mar!BE$11:BE$41,Apr!BE$11:BE$40,May!BE$11:BE$41,Jun!BE$11:BE$40,Jul!BE$11:BE$41,Aug!BE$11:BE$41,Sep!BE$11:BE$40,Oct!BE$11:BE$41,Nov!BE$11:BE$40,Dec!BE$11:BE$41),"")</f>
        <v/>
      </c>
      <c r="C30" s="124" t="str">
        <f>IF(SUM(Jan!BF$14:BF$44,Feb!BF$11:BF$39,Mar!BF$11:BF$41,Apr!BF$11:BF$40,May!BF$11:BF$41,Jun!BF$11:BF$40,Jul!BF$11:BF$41,Aug!BF$11:BF$41,Sep!BF$11:BF$40,Oct!BF$11:BF$41,Nov!BF$11:BF$40,Dec!BF$11:BF$41)&gt;0,AVERAGE(Jan!BF$14:BF$44,Feb!BF$11:BF$39,Mar!BF$11:BF$41,Apr!BF$11:BF$40,May!BF$11:BF$41,Jun!BF$11:BF$40,Jul!BF$11:BF$41,Aug!BF$11:BF$41,Sep!BF$11:BF$40,Oct!BF$11:BF$41,Nov!BF$11:BF$40,Dec!BF$11:BF$41),"")</f>
        <v/>
      </c>
      <c r="D30" s="219"/>
      <c r="E30" s="174" t="str">
        <f>IF(SUM(Jan!BH$14:BH$44,Feb!BH$11:BH$39,Mar!BH$11:BH$41,Apr!BH$11:BH$40,May!BH$11:BH$41,Jun!BH$11:BH$40,Jul!BH$11:BH$41,Aug!BH$11:BH$41,Sep!BH$11:BH$40,Oct!BH$11:BH$41,Nov!BH$11:BH$40,Dec!BH$11:BH$41)&gt;0,AVERAGE(Jan!BH$14:BH$44,Feb!BH$11:BH$39,Mar!BH$11:BH$41,Apr!BH$11:BH$40,May!BH$11:BH$41,Jun!BH$11:BH$40,Jul!BH$11:BH$41,Aug!BH$11:BH$41,Sep!BH$11:BH$40,Oct!BH$11:BH$41,Nov!BH$11:BH$40,Dec!BH$11:BH$41),"")</f>
        <v/>
      </c>
      <c r="F30" s="174" t="str">
        <f>IF(SUM(Jan!BI$14:BI$44,Feb!BI$11:BI$39,Mar!BI$11:BI$41,Apr!BI$11:BI$40,May!BI$11:BI$41,Jun!BI$11:BI$40,Jul!BI$11:BI$41,Aug!BI$11:BI$41,Sep!BI$11:BI$40,Oct!BI$11:BI$41,Nov!BI$11:BI$40,Dec!BI$11:BI$41)&gt;0,AVERAGE(Jan!BI$14:BI$44,Feb!BI$11:BI$39,Mar!BI$11:BI$41,Apr!BI$11:BI$40,May!BI$11:BI$41,Jun!BI$11:BI$40,Jul!BI$11:BI$41,Aug!BI$11:BI$41,Sep!BI$11:BI$40,Oct!BI$11:BI$41,Nov!BI$11:BI$40,Dec!BI$11:BI$41),"")</f>
        <v/>
      </c>
      <c r="G30" s="174" t="str">
        <f>IF(SUM(Jan!BJ$14:BJ$44,Feb!BJ$11:BJ$39,Mar!BJ$11:BJ$41,Apr!BJ$11:BJ$40,May!BJ$11:BJ$41,Jun!BJ$11:BJ$40,Jul!BJ$11:BJ$41,Aug!BJ$11:BJ$41,Sep!BJ$11:BJ$40,Oct!BJ$11:BJ$41,Nov!BJ$11:BJ$40,Dec!BJ$11:BJ$41)&gt;0,AVERAGE(Jan!BJ$14:BJ$44,Feb!BJ$11:BJ$39,Mar!BJ$11:BJ$41,Apr!BJ$11:BJ$40,May!BJ$11:BJ$41,Jun!BJ$11:BJ$40,Jul!BJ$11:BJ$41,Aug!BJ$11:BJ$41,Sep!BJ$11:BJ$40,Oct!BJ$11:BJ$41,Nov!BJ$11:BJ$40,Dec!BJ$11:BJ$41),"")</f>
        <v/>
      </c>
      <c r="H30" s="174" t="str">
        <f>IF(SUM(Jan!BK$14:BK$44,Feb!BK$11:BK$39,Mar!BK$11:BK$41,Apr!BK$11:BK$40,May!BK$11:BK$41,Jun!BK$11:BK$40,Jul!BK$11:BK$41,Aug!BK$11:BK$41,Sep!BK$11:BK$40,Oct!BK$11:BK$41,Nov!BK$11:BK$40,Dec!BK$11:BK$41)&gt;0,AVERAGE(Jan!BK$14:BK$44,Feb!BK$11:BK$39,Mar!BK$11:BK$41,Apr!BK$11:BK$40,May!BK$11:BK$41,Jun!BK$11:BK$40,Jul!BK$11:BK$41,Aug!BK$11:BK$41,Sep!BK$11:BK$40,Oct!BK$11:BK$41,Nov!BK$11:BK$40,Dec!BK$11:BK$41),"")</f>
        <v/>
      </c>
      <c r="I30" s="174" t="str">
        <f>IF(SUM(Jan!BL$14:BL$44,Feb!BL$11:BL$39,Mar!BL$11:BL$41,Apr!BL$11:BL$40,May!BL$11:BL$41,Jun!BL$11:BL$40,Jul!BL$11:BL$41,Aug!BL$11:BL$41,Sep!BL$11:BL$40,Oct!BL$11:BL$41,Nov!BL$11:BL$40,Dec!BL$11:BL$41)&gt;0,AVERAGE(Jan!BL$14:BL$44,Feb!BL$11:BL$39,Mar!BL$11:BL$41,Apr!BL$11:BL$40,May!BL$11:BL$41,Jun!BL$11:BL$40,Jul!BL$11:BL$41,Aug!BL$11:BL$41,Sep!BL$11:BL$40,Oct!BL$11:BL$41,Nov!BL$11:BL$40,Dec!BL$11:BL$41),"")</f>
        <v/>
      </c>
      <c r="J30" s="174" t="str">
        <f>IF(SUM(Jan!BM$14:BM$44,Feb!BM$11:BM$39,Mar!BM$11:BM$41,Apr!BM$11:BM$40,May!BM$11:BM$41,Jun!BM$11:BM$40,Jul!BM$11:BM$41,Aug!BM$11:BM$41,Sep!BM$11:BM$40,Oct!BM$11:BM$41,Nov!BM$11:BM$40,Dec!BM$11:BM$41)&gt;0,AVERAGE(Jan!BM$14:BM$44,Feb!BM$11:BM$39,Mar!BM$11:BM$41,Apr!BM$11:BM$40,May!BM$11:BM$41,Jun!BM$11:BM$40,Jul!BM$11:BM$41,Aug!BM$11:BM$41,Sep!BM$11:BM$40,Oct!BM$11:BM$41,Nov!BM$11:BM$40,Dec!BM$11:BM$41),"")</f>
        <v/>
      </c>
      <c r="K30" s="174" t="str">
        <f>IF(SUM(Jan!BN$14:BN$44,Feb!BN$11:BN$39,Mar!BN$11:BN$41,Apr!BN$11:BN$40,May!BN$11:BN$41,Jun!BN$11:BN$40,Jul!BN$11:BN$41,Aug!BN$11:BN$41,Sep!BN$11:BN$40,Oct!BN$11:BN$41,Nov!BN$11:BN$40,Dec!BN$11:BN$41)&gt;0,AVERAGE(Jan!BN$14:BN$44,Feb!BN$11:BN$39,Mar!BN$11:BN$41,Apr!BN$11:BN$40,May!BN$11:BN$41,Jun!BN$11:BN$40,Jul!BN$11:BN$41,Aug!BN$11:BN$41,Sep!BN$11:BN$40,Oct!BN$11:BN$41,Nov!BN$11:BN$40,Dec!BN$11:BN$41),"")</f>
        <v/>
      </c>
      <c r="L30" s="174" t="str">
        <f>IF(SUM(Jan!BO$14:BO$44,Feb!BO$11:BO$39,Mar!BO$11:BO$41,Apr!BO$11:BO$40,May!BO$11:BO$41,Jun!BO$11:BO$40,Jul!BO$11:BO$41,Aug!BO$11:BO$41,Sep!BO$11:BO$40,Oct!BO$11:BO$41,Nov!BO$11:BO$40,Dec!BO$11:BO$41)&gt;0,AVERAGE(Jan!BO$14:BO$44,Feb!BO$11:BO$39,Mar!BO$11:BO$41,Apr!BO$11:BO$40,May!BO$11:BO$41,Jun!BO$11:BO$40,Jul!BO$11:BO$41,Aug!BO$11:BO$41,Sep!BO$11:BO$40,Oct!BO$11:BO$41,Nov!BO$11:BO$40,Dec!BO$11:BO$41),"")</f>
        <v/>
      </c>
      <c r="M30" s="124" t="str">
        <f>IF(SUM(Jan!BP$14:BP$44,Feb!BP$11:BP$39,Mar!BP$11:BP$41,Apr!BP$11:BP$40,May!BP$11:BP$41,Jun!BP$11:BP$40,Jul!BP$11:BP$41,Aug!BP$11:BP$41,Sep!BP$11:BP$40,Oct!BP$11:BP$41,Nov!BP$11:BP$40,Dec!BP$11:BP$41)&gt;0,AVERAGE(Jan!BP$14:BP$44,Feb!BP$11:BP$39,Mar!BP$11:BP$41,Apr!BP$11:BP$40,May!BP$11:BP$41,Jun!BP$11:BP$40,Jul!BP$11:BP$41,Aug!BP$11:BP$41,Sep!BP$11:BP$40,Oct!BP$11:BP$41,Nov!BP$11:BP$40,Dec!BP$11:BP$41),"")</f>
        <v/>
      </c>
      <c r="N30" s="38" t="str">
        <f>IF(SUM(Jan!BQ$14:BQ$44,Feb!BQ$11:BQ$39,Mar!BQ$11:BQ$41,Apr!BQ$11:BQ$40,May!BQ$11:BQ$41,Jun!BQ$11:BQ$40,Jul!BQ$11:BQ$41,Aug!BQ$11:BQ$41,Sep!BQ$11:BQ$40,Oct!BQ$11:BQ$41,Nov!BQ$11:BQ$40,Dec!BQ$11:BQ$41)&gt;0,AVERAGE(Jan!BQ$14:BQ$44,Feb!BQ$11:BQ$39,Mar!BQ$11:BQ$41,Apr!BQ$11:BQ$40,May!BQ$11:BQ$41,Jun!BQ$11:BQ$40,Jul!BQ$11:BQ$41,Aug!BQ$11:BQ$41,Sep!BQ$11:BQ$40,Oct!BQ$11:BQ$41,Nov!BQ$11:BQ$40,Dec!BQ$11:BQ$41),"")</f>
        <v/>
      </c>
      <c r="O30" s="40" t="str">
        <f>IF(SUM(Jan!BR$14:BR$44,Feb!BR$11:BR$39,Mar!BR$11:BR$41,Apr!BR$11:BR$40,May!BR$11:BR$41,Jun!BR$11:BR$40,Jul!BR$11:BR$41,Aug!BR$11:BR$41,Sep!BR$11:BR$40,Oct!BR$11:BR$41,Nov!BR$11:BR$40,Dec!BR$11:BR$41)&gt;0,AVERAGE(Jan!BR$14:BR$44,Feb!BR$11:BR$39,Mar!BR$11:BR$41,Apr!BR$11:BR$40,May!BR$11:BR$41,Jun!BR$11:BR$40,Jul!BR$11:BR$41,Aug!BR$11:BR$41,Sep!BR$11:BR$40,Oct!BR$11:BR$41,Nov!BR$11:BR$40,Dec!BR$11:BR$41),"")</f>
        <v/>
      </c>
      <c r="S30" s="332" t="s">
        <v>110</v>
      </c>
      <c r="T30" s="333"/>
      <c r="U30" s="334"/>
      <c r="V30" s="335">
        <f>+Dec!O4</f>
        <v>0.002</v>
      </c>
      <c r="Y30" s="199"/>
    </row>
    <row r="31" spans="1:26" ht="12.75">
      <c r="A31" s="169" t="s">
        <v>40</v>
      </c>
      <c r="B31" s="177">
        <f>MAX(Jan!BE46,Feb!BE41,Mar!BE43,Apr!BE42,May!BE43,Jun!BE42,Jul!BE43,Aug!BE43,Sep!BE42,Oct!BE43,Nov!BE42,Dec!BE46)</f>
        <v>0</v>
      </c>
      <c r="C31" s="127">
        <f>MAX(Jan!BF46,Feb!BF41,Mar!BF43,Apr!BF42,May!BF43,Jun!BF42,Jul!BF43,Aug!BF43,Sep!BF42,Oct!BF43,Nov!BF42,Dec!BF46)</f>
        <v>0</v>
      </c>
      <c r="D31" s="177">
        <f>MAX(Jan!BG46,Feb!BG41,Mar!BG43,Apr!BG42,May!BG43,Jun!BG42,Jul!BG43,Aug!BG43,Sep!BG42,Oct!BG43,Nov!BG42,Dec!BG46)</f>
        <v>0</v>
      </c>
      <c r="E31" s="179">
        <f>MAX(Jan!BH46,Feb!BH41,Mar!BH43,Apr!BH42,May!BH43,Jun!BH42,Jul!BH43,Aug!BH43,Sep!BH42,Oct!BH43,Nov!BH42,Dec!BH46)</f>
        <v>0</v>
      </c>
      <c r="F31" s="179">
        <f>MAX(Jan!BI46,Feb!BI41,Mar!BI43,Apr!BI42,May!BI43,Jun!BI42,Jul!BI43,Aug!BI43,Sep!BI42,Oct!BI43,Nov!BI42,Dec!BI46)</f>
        <v>0</v>
      </c>
      <c r="G31" s="179">
        <f>MAX(Jan!BJ46,Feb!BJ41,Mar!BJ43,Apr!BJ42,May!BJ43,Jun!BJ42,Jul!BJ43,Aug!BJ43,Sep!BJ42,Oct!BJ43,Nov!BJ42,Dec!BJ46)</f>
        <v>0</v>
      </c>
      <c r="H31" s="179">
        <f>MAX(Jan!BK46,Feb!BK41,Mar!BK43,Apr!BK42,May!BK43,Jun!BK42,Jul!BK43,Aug!BK43,Sep!BK42,Oct!BK43,Nov!BK42,Dec!BK46)</f>
        <v>0</v>
      </c>
      <c r="I31" s="179">
        <f>MAX(Jan!BL46,Feb!BL41,Mar!BL43,Apr!BL42,May!BL43,Jun!BL42,Jul!BL43,Aug!BL43,Sep!BL42,Oct!BL43,Nov!BL42,Dec!BL46)</f>
        <v>0</v>
      </c>
      <c r="J31" s="179">
        <f>MAX(Jan!BM46,Feb!BM41,Mar!BM43,Apr!BM42,May!BM43,Jun!BM42,Jul!BM43,Aug!BM43,Sep!BM42,Oct!BM43,Nov!BM42,Dec!BM46)</f>
        <v>0</v>
      </c>
      <c r="K31" s="179">
        <f>MAX(Jan!BN46,Feb!BN41,Mar!BN43,Apr!BN42,May!BN43,Jun!BN42,Jul!BN43,Aug!BN43,Sep!BN42,Oct!BN43,Nov!BN42,Dec!BN46)</f>
        <v>0</v>
      </c>
      <c r="L31" s="179">
        <f>MAX(Jan!BO46,Feb!BO41,Mar!BO43,Apr!BO42,May!BO43,Jun!BO42,Jul!BO43,Aug!BO43,Sep!BO42,Oct!BO43,Nov!BO42,Dec!BO46)</f>
        <v>0</v>
      </c>
      <c r="M31" s="127">
        <f>MAX(Jan!BP46,Feb!BP41,Mar!BP43,Apr!BP42,May!BP43,Jun!BP42,Jul!BP43,Aug!BP43,Sep!BP42,Oct!BP43,Nov!BP42,Dec!BP46)</f>
        <v>0</v>
      </c>
      <c r="N31" s="46">
        <f>MAX(Jan!BQ46,Feb!BQ41,Mar!BQ43,Apr!BQ42,May!BQ43,Jun!BQ42,Jul!BQ43,Aug!BQ43,Sep!BQ42,Oct!BQ43,Nov!BQ42,Dec!BQ46)</f>
        <v>0</v>
      </c>
      <c r="O31" s="52">
        <f>MAX(Jan!BR46,Feb!BR41,Mar!BR43,Apr!BR42,May!BR43,Jun!BR42,Jul!BR43,Aug!BR43,Sep!BR42,Oct!BR43,Nov!BR42,Dec!BR46)</f>
        <v>0</v>
      </c>
      <c r="S31" s="78" t="s">
        <v>117</v>
      </c>
      <c r="T31" s="94"/>
      <c r="U31" s="79"/>
      <c r="V31" s="127" t="str">
        <f>IF(I14+H24=0,"",IF(H24&gt;0,+H20,I10))</f>
        <v/>
      </c>
      <c r="Z31" s="13"/>
    </row>
    <row r="32" spans="1:22" ht="13.5" thickBot="1">
      <c r="A32" s="169" t="s">
        <v>42</v>
      </c>
      <c r="B32" s="177">
        <f>MIN(Jan!BE47,Feb!BE42,Mar!BE44,Apr!BE43,May!BE44,Jun!BE43,Jul!BE44,Aug!BE44,Sep!BE43,Oct!BE44,Nov!BE43,Dec!BE47)</f>
        <v>0</v>
      </c>
      <c r="C32" s="127">
        <f>MIN(Jan!BF47,Feb!BF42,Mar!BF44,Apr!BF43,May!BF44,Jun!BF43,Jul!BF44,Aug!BF44,Sep!BF43,Oct!BF44,Nov!BF43,Dec!BF47)</f>
        <v>0</v>
      </c>
      <c r="D32" s="177">
        <f>MIN(Jan!BG47,Feb!BG42,Mar!BG44,Apr!BG43,May!BG44,Jun!BG43,Jul!BG44,Aug!BG44,Sep!BG43,Oct!BG44,Nov!BG43,Dec!BG47)</f>
        <v>0</v>
      </c>
      <c r="E32" s="179">
        <f>MIN(Jan!BH47,Feb!BH42,Mar!BH44,Apr!BH43,May!BH44,Jun!BH43,Jul!BH44,Aug!BH44,Sep!BH43,Oct!BH44,Nov!BH43,Dec!BH47)</f>
        <v>0</v>
      </c>
      <c r="F32" s="179">
        <f>MIN(Jan!BI47,Feb!BI42,Mar!BI44,Apr!BI43,May!BI44,Jun!BI43,Jul!BI44,Aug!BI44,Sep!BI43,Oct!BI44,Nov!BI43,Dec!BI47)</f>
        <v>0</v>
      </c>
      <c r="G32" s="179">
        <f>MIN(Jan!BJ47,Feb!BJ42,Mar!BJ44,Apr!BJ43,May!BJ44,Jun!BJ43,Jul!BJ44,Aug!BJ44,Sep!BJ43,Oct!BJ44,Nov!BJ43,Dec!BJ47)</f>
        <v>0</v>
      </c>
      <c r="H32" s="179">
        <f>MIN(Jan!BK47,Feb!BK42,Mar!BK44,Apr!BK43,May!BK44,Jun!BK43,Jul!BK44,Aug!BK44,Sep!BK43,Oct!BK44,Nov!BK43,Dec!BK47)</f>
        <v>0</v>
      </c>
      <c r="I32" s="179">
        <f>MIN(Jan!BL47,Feb!BL42,Mar!BL44,Apr!BL43,May!BL44,Jun!BL43,Jul!BL44,Aug!BL44,Sep!BL43,Oct!BL44,Nov!BL43,Dec!BL47)</f>
        <v>0</v>
      </c>
      <c r="J32" s="179">
        <f>MIN(Jan!BM47,Feb!BM42,Mar!BM44,Apr!BM43,May!BM44,Jun!BM43,Jul!BM44,Aug!BM44,Sep!BM43,Oct!BM44,Nov!BM43,Dec!BM47)</f>
        <v>0</v>
      </c>
      <c r="K32" s="179">
        <f>MIN(Jan!BN47,Feb!BN42,Mar!BN44,Apr!BN43,May!BN44,Jun!BN43,Jul!BN44,Aug!BN44,Sep!BN43,Oct!BN44,Nov!BN43,Dec!BN47)</f>
        <v>0</v>
      </c>
      <c r="L32" s="179">
        <f>MIN(Jan!BO47,Feb!BO42,Mar!BO44,Apr!BO43,May!BO44,Jun!BO43,Jul!BO44,Aug!BO44,Sep!BO43,Oct!BO44,Nov!BO43,Dec!BO47)</f>
        <v>0</v>
      </c>
      <c r="M32" s="127">
        <f>MIN(Jan!BP47,Feb!BP42,Mar!BP44,Apr!BP43,May!BP44,Jun!BP43,Jul!BP44,Aug!BP44,Sep!BP43,Oct!BP44,Nov!BP43,Dec!BP47)</f>
        <v>0</v>
      </c>
      <c r="N32" s="46">
        <f>MIN(Jan!BQ47,Feb!BQ42,Mar!BQ44,Apr!BQ43,May!BQ44,Jun!BQ43,Jul!BQ44,Aug!BQ44,Sep!BQ43,Oct!BQ44,Nov!BQ43,Dec!BQ47)</f>
        <v>0</v>
      </c>
      <c r="O32" s="52">
        <f>MIN(Jan!BR47,Feb!BR42,Mar!BR44,Apr!BR43,May!BR44,Jun!BR43,Jul!BR44,Aug!BR44,Sep!BR43,Oct!BR44,Nov!BR43,Dec!BR47)</f>
        <v>0</v>
      </c>
      <c r="S32" s="87" t="s">
        <v>126</v>
      </c>
      <c r="T32" s="336"/>
      <c r="U32" s="88"/>
      <c r="V32" s="337" t="str">
        <f>+IF(V31="","",+V31/V30)</f>
        <v/>
      </c>
    </row>
    <row r="33" spans="1:25" ht="12.75">
      <c r="A33" s="184" t="s">
        <v>99</v>
      </c>
      <c r="B33" s="183">
        <f>SUM(Jan!BE$14:BE$44,Feb!BE$11:BE$39,Mar!BE$11:BE$41,Apr!BE$11:BE$40,May!BE$11:BE$41,Jun!BE$11:BE$40,Jul!BE$11:BE$41,Aug!BE$11:BE$41,Sep!BE$11:BE$40,Oct!BE$11:BE$41,Nov!BE$11:BE$40,Dec!BE$11:BE$41)</f>
        <v>0</v>
      </c>
      <c r="C33" s="126">
        <f>SUM(Jan!BF$14:BF$44,Feb!BF$11:BF$39,Mar!BF$11:BF$41,Apr!BF$11:BF$40,May!BF$11:BF$41,Jun!BF$11:BF$40,Jul!BF$11:BF$41,Aug!BF$11:BF$41,Sep!BF$11:BF$40,Oct!BF$11:BF$41,Nov!BF$11:BF$40,Dec!BF$11:BF$41)</f>
        <v>0</v>
      </c>
      <c r="D33" s="188"/>
      <c r="E33" s="181">
        <f>SUM(Jan!BH$14:BH$44,Feb!BH$11:BH$39,Mar!BH$11:BH$41,Apr!BH$11:BH$40,May!BH$11:BH$41,Jun!BH$11:BH$40,Jul!BH$11:BH$41,Aug!BH$11:BH$41,Sep!BH$11:BH$40,Oct!BH$11:BH$41,Nov!BH$11:BH$40,Dec!BH$11:BH$41)</f>
        <v>0</v>
      </c>
      <c r="F33" s="186"/>
      <c r="G33" s="181">
        <f>SUM(Jan!BJ$14:BJ$44,Feb!BJ$11:BJ$39,Mar!BJ$11:BJ$41,Apr!BJ$11:BJ$40,May!BJ$11:BJ$41,Jun!BJ$11:BJ$40,Jul!BJ$11:BJ$41,Aug!BJ$11:BJ$41,Sep!BJ$11:BJ$40,Oct!BJ$11:BJ$41,Nov!BJ$11:BJ$40,Dec!BJ$11:BJ$41)</f>
        <v>0</v>
      </c>
      <c r="H33" s="186"/>
      <c r="I33" s="186"/>
      <c r="J33" s="186"/>
      <c r="K33" s="186"/>
      <c r="L33" s="186"/>
      <c r="M33" s="126">
        <f>SUM(Jan!BP$14:BP$44,Feb!BP$11:BP$39,Mar!BP$11:BP$41,Apr!BP$11:BP$40,May!BP$11:BP$41,Jun!BP$11:BP$40,Jul!BP$11:BP$41,Aug!BP$11:BP$41,Sep!BP$11:BP$40,Oct!BP$11:BP$41,Nov!BP$11:BP$40,Dec!BP$11:BP$41)</f>
        <v>0</v>
      </c>
      <c r="N33" s="306">
        <f>SUM(Jan!BQ$14:BQ$44,Feb!BQ$11:BQ$39,Mar!BQ$11:BQ$41,Apr!BQ$11:BQ$40,May!BQ$11:BQ$41,Jun!BQ$11:BQ$40,Jul!BQ$11:BQ$41,Aug!BQ$11:BQ$41,Sep!BQ$11:BQ$40,Oct!BQ$11:BQ$41,Nov!BQ$11:BQ$40,Dec!BQ$11:BQ$41)</f>
        <v>0</v>
      </c>
      <c r="O33" s="307">
        <f>SUM(Jan!BR$14:BR$44,Feb!BR$11:BR$39,Mar!BR$11:BR$41,Apr!BR$11:BR$40,May!BR$11:BR$41,Jun!BR$11:BR$40,Jul!BR$11:BR$41,Aug!BR$11:BR$41,Sep!BR$11:BR$40,Oct!BR$11:BR$41,Nov!BR$11:BR$40,Dec!BR$11:BR$41)</f>
        <v>0</v>
      </c>
      <c r="Y33" s="199"/>
    </row>
    <row r="34" spans="1:26" ht="13.5" thickBot="1">
      <c r="A34" s="190" t="s">
        <v>44</v>
      </c>
      <c r="B34" s="87">
        <f>SUM(Jan!BE50+Feb!BE45+Mar!BE47+Apr!BE46+May!BE47+Jun!BE46+Jul!BE47+Aug!BE47+Sep!BE46+Oct!BE47+Nov!BE46+Dec!BE50)</f>
        <v>0</v>
      </c>
      <c r="C34" s="195">
        <f>SUM(Jan!BF50+Feb!BF45+Mar!BF47+Apr!BF46+May!BF47+Jun!BF46+Jul!BF47+Aug!BF47+Sep!BF46+Oct!BF47+Nov!BF46+Dec!BF50)</f>
        <v>0</v>
      </c>
      <c r="D34" s="193">
        <f>SUM(Jan!BG50+Feb!BG45+Mar!BG47+Apr!BG46+May!BG47+Jun!BG46+Jul!BG47+Aug!BG47+Sep!BG46+Oct!BG47+Nov!BG46+Dec!BG50)</f>
        <v>0</v>
      </c>
      <c r="E34" s="194">
        <f>SUM(Jan!BH50+Feb!BH45+Mar!BH47+Apr!BH46+May!BH47+Jun!BH46+Jul!BH47+Aug!BH47+Sep!BH46+Oct!BH47+Nov!BH46+Dec!BH50)</f>
        <v>0</v>
      </c>
      <c r="F34" s="194">
        <f>SUM(Jan!BI50+Feb!BI45+Mar!BI47+Apr!BI46+May!BI47+Jun!BI46+Jul!BI47+Aug!BI47+Sep!BI46+Oct!BI47+Nov!BI46+Dec!BI50)</f>
        <v>0</v>
      </c>
      <c r="G34" s="194">
        <f>SUM(Jan!BJ50+Feb!BJ45+Mar!BJ47+Apr!BJ46+May!BJ47+Jun!BJ46+Jul!BJ47+Aug!BJ47+Sep!BJ46+Oct!BJ47+Nov!BJ46+Dec!BJ50)</f>
        <v>0</v>
      </c>
      <c r="H34" s="194">
        <f>SUM(Jan!BK50+Feb!BK45+Mar!BK47+Apr!BK46+May!BK47+Jun!BK46+Jul!BK47+Aug!BK47+Sep!BK46+Oct!BK47+Nov!BK46+Dec!BK50)</f>
        <v>0</v>
      </c>
      <c r="I34" s="194">
        <f>SUM(Jan!BL50+Feb!BL45+Mar!BL47+Apr!BL46+May!BL47+Jun!BL46+Jul!BL47+Aug!BL47+Sep!BL46+Oct!BL47+Nov!BL46+Dec!BL50)</f>
        <v>0</v>
      </c>
      <c r="J34" s="194">
        <f>SUM(Jan!BM50+Feb!BM45+Mar!BM47+Apr!BM46+May!BM47+Jun!BM46+Jul!BM47+Aug!BM47+Sep!BM46+Oct!BM47+Nov!BM46+Dec!BM50)</f>
        <v>0</v>
      </c>
      <c r="K34" s="194">
        <f>SUM(Jan!BN50+Feb!BN45+Mar!BN47+Apr!BN46+May!BN47+Jun!BN46+Jul!BN47+Aug!BN47+Sep!BN46+Oct!BN47+Nov!BN46+Dec!BN50)</f>
        <v>0</v>
      </c>
      <c r="L34" s="194">
        <f>SUM(Jan!BO50+Feb!BO45+Mar!BO47+Apr!BO46+May!BO47+Jun!BO46+Jul!BO47+Aug!BO47+Sep!BO46+Oct!BO47+Nov!BO46+Dec!BO50)</f>
        <v>0</v>
      </c>
      <c r="M34" s="195">
        <f>SUM(Jan!BP50+Feb!BP45+Mar!BP47+Apr!BP46+May!BP47+Jun!BP46+Jul!BP47+Aug!BP47+Sep!BP46+Oct!BP47+Nov!BP46+Dec!BP50)</f>
        <v>0</v>
      </c>
      <c r="N34" s="56">
        <f>SUM(Jan!BQ50+Feb!BQ45+Mar!BQ47+Apr!BQ46+May!BQ47+Jun!BQ46+Jul!BQ47+Aug!BQ47+Sep!BQ46+Oct!BQ47+Nov!BQ46+Dec!BQ50)</f>
        <v>0</v>
      </c>
      <c r="O34" s="62">
        <f>SUM(Jan!BR50+Feb!BR45+Mar!BR47+Apr!BR46+May!BR47+Jun!BR46+Jul!BR47+Aug!BR47+Sep!BR46+Oct!BR47+Nov!BR46+Dec!BR50)</f>
        <v>0</v>
      </c>
      <c r="Y34" s="220"/>
      <c r="Z34" s="221"/>
    </row>
    <row r="36" spans="1:5" ht="12.75">
      <c r="A36" s="13"/>
      <c r="B36" s="13"/>
      <c r="C36" s="13"/>
      <c r="D36" s="13"/>
      <c r="E36" s="13"/>
    </row>
    <row r="37" spans="1:5" ht="12.75">
      <c r="A37" s="161"/>
      <c r="B37" s="13"/>
      <c r="C37" s="13"/>
      <c r="D37" s="13"/>
      <c r="E37" s="13"/>
    </row>
    <row r="38" spans="1:5" ht="12.75">
      <c r="A38" s="222"/>
      <c r="B38" s="13"/>
      <c r="C38" s="13"/>
      <c r="D38" s="13"/>
      <c r="E38" s="13"/>
    </row>
    <row r="39" spans="1:5" ht="12.75">
      <c r="A39" s="13"/>
      <c r="B39" s="13"/>
      <c r="C39" s="13"/>
      <c r="D39" s="13"/>
      <c r="E39" s="13"/>
    </row>
    <row r="40" spans="1:5" ht="12.75">
      <c r="A40" s="13"/>
      <c r="B40" s="13"/>
      <c r="C40" s="13"/>
      <c r="D40" s="13"/>
      <c r="E40" s="13"/>
    </row>
    <row r="41" spans="1:5" ht="12.75">
      <c r="A41" s="13"/>
      <c r="B41" s="13"/>
      <c r="C41" s="13"/>
      <c r="D41" s="13"/>
      <c r="E41" s="13"/>
    </row>
    <row r="42" spans="1:5" ht="12.75">
      <c r="A42" s="13"/>
      <c r="B42" s="13"/>
      <c r="C42" s="13"/>
      <c r="D42" s="13"/>
      <c r="E42" s="13"/>
    </row>
    <row r="43" spans="1:5" ht="12.75">
      <c r="A43" s="197"/>
      <c r="B43" s="13"/>
      <c r="C43" s="13"/>
      <c r="D43" s="13"/>
      <c r="E43" s="13"/>
    </row>
    <row r="44" spans="1:5" ht="12.75">
      <c r="A44" s="13"/>
      <c r="B44" s="13"/>
      <c r="C44" s="13"/>
      <c r="D44" s="13"/>
      <c r="E44" s="13"/>
    </row>
    <row r="45" spans="1:5" ht="12.75">
      <c r="A45" s="13"/>
      <c r="B45" s="13"/>
      <c r="C45" s="13"/>
      <c r="D45" s="13"/>
      <c r="E45" s="13"/>
    </row>
  </sheetData>
  <sheetProtection password="D328" sheet="1"/>
  <mergeCells count="18">
    <mergeCell ref="G28:G29"/>
    <mergeCell ref="H28:H29"/>
    <mergeCell ref="I28:I29"/>
    <mergeCell ref="C17:W17"/>
    <mergeCell ref="J28:J29"/>
    <mergeCell ref="K28:K29"/>
    <mergeCell ref="L28:L29"/>
    <mergeCell ref="M28:M29"/>
    <mergeCell ref="N28:N29"/>
    <mergeCell ref="O28:O29"/>
    <mergeCell ref="A3:M3"/>
    <mergeCell ref="A1:M2"/>
    <mergeCell ref="A4:M4"/>
    <mergeCell ref="A5:M5"/>
    <mergeCell ref="D7:D9"/>
    <mergeCell ref="E7:E9"/>
    <mergeCell ref="B7:B9"/>
    <mergeCell ref="C7:C9"/>
  </mergeCells>
  <printOptions horizontalCentered="1" verticalCentered="1"/>
  <pageMargins left="0.25" right="0.25" top="0.2" bottom="0.2" header="0.5" footer="0.5"/>
  <pageSetup fitToHeight="1" fitToWidth="1" horizontalDpi="600" verticalDpi="600" orientation="landscape" scale="79" r:id="rId1"/>
  <colBreaks count="2" manualBreakCount="2">
    <brk id="35" max="16383" man="1"/>
    <brk id="52"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103"/>
  <sheetViews>
    <sheetView workbookViewId="0" topLeftCell="A18">
      <selection activeCell="T92" sqref="T92"/>
    </sheetView>
  </sheetViews>
  <sheetFormatPr defaultColWidth="9.140625" defaultRowHeight="12.75"/>
  <cols>
    <col min="6" max="6" width="31.57421875" style="0" customWidth="1"/>
    <col min="7" max="7" width="32.421875" style="0" customWidth="1"/>
  </cols>
  <sheetData>
    <row r="1" spans="7:21" ht="12.75" customHeight="1">
      <c r="G1" s="511"/>
      <c r="I1" s="510"/>
      <c r="J1" s="510"/>
      <c r="K1" s="510"/>
      <c r="L1" s="1146" t="s">
        <v>134</v>
      </c>
      <c r="M1" s="1146"/>
      <c r="N1" s="1146"/>
      <c r="O1" s="1146"/>
      <c r="P1" s="1146"/>
      <c r="Q1" s="1146"/>
      <c r="R1" s="510"/>
      <c r="S1" s="510"/>
      <c r="T1" s="510"/>
      <c r="U1" s="510"/>
    </row>
    <row r="2" spans="7:21" ht="12.75" customHeight="1">
      <c r="G2" s="511"/>
      <c r="I2" s="510"/>
      <c r="J2" s="510"/>
      <c r="K2" s="510"/>
      <c r="L2" s="1146"/>
      <c r="M2" s="1146"/>
      <c r="N2" s="1146"/>
      <c r="O2" s="1146"/>
      <c r="P2" s="1146"/>
      <c r="Q2" s="1146"/>
      <c r="R2" s="510"/>
      <c r="S2" s="510"/>
      <c r="T2" s="510"/>
      <c r="U2" s="510"/>
    </row>
    <row r="3" spans="7:21" ht="12.75">
      <c r="G3" s="511"/>
      <c r="I3" s="510"/>
      <c r="J3" s="510"/>
      <c r="K3" s="510"/>
      <c r="L3" s="510" t="s">
        <v>135</v>
      </c>
      <c r="O3" s="510"/>
      <c r="P3" s="510"/>
      <c r="Q3" s="510"/>
      <c r="R3" s="510"/>
      <c r="S3" s="510"/>
      <c r="T3" s="510"/>
      <c r="U3" s="510"/>
    </row>
    <row r="4" spans="7:21" ht="15.75" thickBot="1">
      <c r="G4" s="511"/>
      <c r="I4" s="512" t="s">
        <v>136</v>
      </c>
      <c r="J4" s="512" t="s">
        <v>136</v>
      </c>
      <c r="K4" s="512" t="s">
        <v>136</v>
      </c>
      <c r="L4" s="512" t="s">
        <v>136</v>
      </c>
      <c r="M4" s="512" t="s">
        <v>136</v>
      </c>
      <c r="N4" s="512" t="s">
        <v>136</v>
      </c>
      <c r="O4" s="512" t="s">
        <v>136</v>
      </c>
      <c r="P4" s="512" t="s">
        <v>136</v>
      </c>
      <c r="Q4" s="512" t="s">
        <v>136</v>
      </c>
      <c r="R4" s="512" t="s">
        <v>136</v>
      </c>
      <c r="S4" s="512" t="s">
        <v>136</v>
      </c>
      <c r="T4" s="512" t="s">
        <v>136</v>
      </c>
      <c r="U4" s="510"/>
    </row>
    <row r="5" spans="7:21" ht="15">
      <c r="G5" s="511" t="s">
        <v>137</v>
      </c>
      <c r="H5" s="119" t="s">
        <v>138</v>
      </c>
      <c r="I5" s="512" t="s">
        <v>139</v>
      </c>
      <c r="J5" s="512" t="s">
        <v>140</v>
      </c>
      <c r="K5" s="512" t="s">
        <v>141</v>
      </c>
      <c r="L5" s="512" t="s">
        <v>142</v>
      </c>
      <c r="M5" s="512" t="s">
        <v>63</v>
      </c>
      <c r="N5" s="512" t="s">
        <v>143</v>
      </c>
      <c r="O5" s="512" t="s">
        <v>144</v>
      </c>
      <c r="P5" s="512" t="s">
        <v>145</v>
      </c>
      <c r="Q5" s="512" t="s">
        <v>146</v>
      </c>
      <c r="R5" s="512" t="s">
        <v>147</v>
      </c>
      <c r="S5" s="512" t="s">
        <v>148</v>
      </c>
      <c r="T5" s="614" t="s">
        <v>149</v>
      </c>
      <c r="U5" s="510"/>
    </row>
    <row r="6" spans="7:21" ht="12.75">
      <c r="G6" s="513">
        <v>1</v>
      </c>
      <c r="H6" s="581">
        <v>60</v>
      </c>
      <c r="I6" s="582" t="str">
        <f ca="1">Jan!AH14</f>
        <v/>
      </c>
      <c r="J6" s="583" t="str">
        <f ca="1">Feb!AH11</f>
        <v/>
      </c>
      <c r="K6" s="583" t="str">
        <f ca="1">Mar!AH11</f>
        <v/>
      </c>
      <c r="L6" s="583" t="str">
        <f ca="1">Apr!AH11</f>
        <v/>
      </c>
      <c r="M6" s="583" t="str">
        <f ca="1">May!AH11</f>
        <v/>
      </c>
      <c r="N6" s="583" t="str">
        <f ca="1">Jun!AH11</f>
        <v/>
      </c>
      <c r="O6" s="583" t="str">
        <f ca="1">Jul!AH11</f>
        <v/>
      </c>
      <c r="P6" s="583" t="str">
        <f ca="1">Aug!AH11</f>
        <v/>
      </c>
      <c r="Q6" s="583" t="str">
        <f ca="1">Sep!AH11</f>
        <v/>
      </c>
      <c r="R6" s="583" t="str">
        <f ca="1">Oct!AH11</f>
        <v/>
      </c>
      <c r="S6" s="583" t="str">
        <f ca="1">Nov!AH11</f>
        <v/>
      </c>
      <c r="T6" s="613" t="str">
        <f ca="1">Dec!AH11</f>
        <v/>
      </c>
      <c r="U6" s="510"/>
    </row>
    <row r="7" spans="7:21" ht="15">
      <c r="G7" s="513">
        <v>2</v>
      </c>
      <c r="H7" s="581">
        <v>290</v>
      </c>
      <c r="I7" s="582" t="str">
        <f ca="1">Jan!AH15</f>
        <v/>
      </c>
      <c r="J7" s="583" t="str">
        <f ca="1">Feb!AH12</f>
        <v/>
      </c>
      <c r="K7" s="583" t="str">
        <f ca="1">Mar!AH12</f>
        <v/>
      </c>
      <c r="L7" s="583" t="str">
        <f ca="1">Apr!AH12</f>
        <v/>
      </c>
      <c r="M7" s="583" t="str">
        <f ca="1">May!AH12</f>
        <v/>
      </c>
      <c r="N7" s="583" t="str">
        <f ca="1">Jun!AH12</f>
        <v/>
      </c>
      <c r="O7" s="583" t="str">
        <f ca="1">Jul!AH12</f>
        <v/>
      </c>
      <c r="P7" s="583" t="str">
        <f ca="1">Aug!AH12</f>
        <v/>
      </c>
      <c r="Q7" s="583" t="str">
        <f ca="1">Sep!AH12</f>
        <v/>
      </c>
      <c r="R7" s="583" t="str">
        <f ca="1">Oct!AH12</f>
        <v/>
      </c>
      <c r="S7" s="583" t="str">
        <f ca="1">Nov!AH12</f>
        <v/>
      </c>
      <c r="T7" s="584" t="str">
        <f ca="1">Dec!AH12</f>
        <v/>
      </c>
      <c r="U7" s="512"/>
    </row>
    <row r="8" spans="7:21" ht="12.75">
      <c r="G8" s="513">
        <v>3</v>
      </c>
      <c r="H8" s="581">
        <v>366</v>
      </c>
      <c r="I8" s="582" t="str">
        <f ca="1">Jan!AH16</f>
        <v/>
      </c>
      <c r="J8" s="583" t="str">
        <f ca="1">Feb!AH13</f>
        <v/>
      </c>
      <c r="K8" s="583" t="str">
        <f ca="1">Mar!AH13</f>
        <v/>
      </c>
      <c r="L8" s="583" t="str">
        <f ca="1">Apr!AH13</f>
        <v/>
      </c>
      <c r="M8" s="583" t="str">
        <f ca="1">May!AH13</f>
        <v/>
      </c>
      <c r="N8" s="583" t="str">
        <f ca="1">Jun!AH13</f>
        <v/>
      </c>
      <c r="O8" s="583" t="str">
        <f ca="1">Jul!AH13</f>
        <v/>
      </c>
      <c r="P8" s="583" t="str">
        <f ca="1">Aug!AH13</f>
        <v/>
      </c>
      <c r="Q8" s="583" t="str">
        <f ca="1">Sep!AH13</f>
        <v/>
      </c>
      <c r="R8" s="583" t="str">
        <f ca="1">Oct!AH13</f>
        <v/>
      </c>
      <c r="S8" s="583" t="str">
        <f ca="1">Nov!AH13</f>
        <v/>
      </c>
      <c r="T8" s="584" t="str">
        <f ca="1">Dec!AH13</f>
        <v/>
      </c>
      <c r="U8" s="510"/>
    </row>
    <row r="9" spans="7:21" ht="12.75">
      <c r="G9" s="513">
        <v>4</v>
      </c>
      <c r="H9" s="581">
        <v>980</v>
      </c>
      <c r="I9" s="582" t="str">
        <f ca="1">Jan!AH17</f>
        <v/>
      </c>
      <c r="J9" s="583" t="str">
        <f ca="1">Feb!AH14</f>
        <v/>
      </c>
      <c r="K9" s="583" t="str">
        <f ca="1">Mar!AH14</f>
        <v/>
      </c>
      <c r="L9" s="583" t="str">
        <f ca="1">Apr!AH14</f>
        <v/>
      </c>
      <c r="M9" s="583" t="str">
        <f ca="1">May!AH14</f>
        <v/>
      </c>
      <c r="N9" s="583" t="str">
        <f ca="1">Jun!AH14</f>
        <v/>
      </c>
      <c r="O9" s="583" t="str">
        <f ca="1">Jul!AH14</f>
        <v/>
      </c>
      <c r="P9" s="583" t="str">
        <f ca="1">Aug!AH14</f>
        <v/>
      </c>
      <c r="Q9" s="583" t="str">
        <f ca="1">Sep!AH14</f>
        <v/>
      </c>
      <c r="R9" s="583" t="str">
        <f ca="1">Oct!AH14</f>
        <v/>
      </c>
      <c r="S9" s="583" t="str">
        <f ca="1">Nov!AH14</f>
        <v/>
      </c>
      <c r="T9" s="584" t="str">
        <f ca="1">Dec!AH14</f>
        <v/>
      </c>
      <c r="U9" s="510"/>
    </row>
    <row r="10" spans="7:21" ht="15">
      <c r="G10" s="513">
        <v>5</v>
      </c>
      <c r="H10" s="581">
        <v>46</v>
      </c>
      <c r="I10" s="582" t="str">
        <f ca="1">Jan!AH18</f>
        <v/>
      </c>
      <c r="J10" s="583" t="str">
        <f ca="1">Feb!AH15</f>
        <v/>
      </c>
      <c r="K10" s="583" t="str">
        <f ca="1">Mar!AH15</f>
        <v/>
      </c>
      <c r="L10" s="583" t="str">
        <f ca="1">Apr!AH15</f>
        <v/>
      </c>
      <c r="M10" s="583" t="str">
        <f ca="1">May!AH15</f>
        <v/>
      </c>
      <c r="N10" s="583" t="str">
        <f ca="1">Jun!AH15</f>
        <v/>
      </c>
      <c r="O10" s="583" t="str">
        <f ca="1">Jul!AH15</f>
        <v/>
      </c>
      <c r="P10" s="583" t="str">
        <f ca="1">Aug!AH15</f>
        <v/>
      </c>
      <c r="Q10" s="583" t="str">
        <f ca="1">Sep!AH15</f>
        <v/>
      </c>
      <c r="R10" s="583" t="str">
        <f ca="1">Oct!AH15</f>
        <v/>
      </c>
      <c r="S10" s="583" t="str">
        <f ca="1">Nov!AH15</f>
        <v/>
      </c>
      <c r="T10" s="584" t="str">
        <f ca="1">Dec!AH15</f>
        <v/>
      </c>
      <c r="U10" s="512"/>
    </row>
    <row r="11" spans="7:21" ht="12.75">
      <c r="G11" s="513">
        <v>6</v>
      </c>
      <c r="H11" s="581">
        <v>82</v>
      </c>
      <c r="I11" s="582" t="str">
        <f ca="1">Jan!AH19</f>
        <v/>
      </c>
      <c r="J11" s="583" t="str">
        <f ca="1">Feb!AH16</f>
        <v/>
      </c>
      <c r="K11" s="583" t="str">
        <f ca="1">Mar!AH16</f>
        <v/>
      </c>
      <c r="L11" s="583" t="str">
        <f ca="1">Apr!AH16</f>
        <v/>
      </c>
      <c r="M11" s="583" t="str">
        <f ca="1">May!AH16</f>
        <v/>
      </c>
      <c r="N11" s="583" t="str">
        <f ca="1">Jun!AH16</f>
        <v/>
      </c>
      <c r="O11" s="583" t="str">
        <f ca="1">Jul!AH16</f>
        <v/>
      </c>
      <c r="P11" s="583" t="str">
        <f ca="1">Aug!AH16</f>
        <v/>
      </c>
      <c r="Q11" s="583" t="str">
        <f ca="1">Sep!AH16</f>
        <v/>
      </c>
      <c r="R11" s="583" t="str">
        <f ca="1">Oct!AH16</f>
        <v/>
      </c>
      <c r="S11" s="583" t="str">
        <f ca="1">Nov!AH16</f>
        <v/>
      </c>
      <c r="T11" s="584" t="str">
        <f ca="1">Dec!AH16</f>
        <v/>
      </c>
      <c r="U11" s="510"/>
    </row>
    <row r="12" spans="7:21" ht="12.75">
      <c r="G12" s="513">
        <v>7</v>
      </c>
      <c r="H12" s="581">
        <v>61</v>
      </c>
      <c r="I12" s="582" t="str">
        <f ca="1">Jan!AH20</f>
        <v/>
      </c>
      <c r="J12" s="583" t="str">
        <f ca="1">Feb!AH17</f>
        <v/>
      </c>
      <c r="K12" s="583" t="str">
        <f ca="1">Mar!AH17</f>
        <v/>
      </c>
      <c r="L12" s="583" t="str">
        <f ca="1">Apr!AH17</f>
        <v/>
      </c>
      <c r="M12" s="583" t="str">
        <f ca="1">May!AH17</f>
        <v/>
      </c>
      <c r="N12" s="583" t="str">
        <f ca="1">Jun!AH17</f>
        <v/>
      </c>
      <c r="O12" s="583" t="str">
        <f ca="1">Jul!AH17</f>
        <v/>
      </c>
      <c r="P12" s="583" t="str">
        <f ca="1">Aug!AH17</f>
        <v/>
      </c>
      <c r="Q12" s="583" t="str">
        <f ca="1">Sep!AH17</f>
        <v/>
      </c>
      <c r="R12" s="583" t="str">
        <f ca="1">Oct!AH17</f>
        <v/>
      </c>
      <c r="S12" s="583" t="str">
        <f ca="1">Nov!AH17</f>
        <v/>
      </c>
      <c r="T12" s="584" t="str">
        <f ca="1">Dec!AH17</f>
        <v/>
      </c>
      <c r="U12" s="510"/>
    </row>
    <row r="13" spans="7:21" ht="12.75">
      <c r="G13" s="513">
        <v>8</v>
      </c>
      <c r="H13" s="581">
        <v>56</v>
      </c>
      <c r="I13" s="582" t="str">
        <f ca="1">Jan!AH21</f>
        <v/>
      </c>
      <c r="J13" s="583" t="str">
        <f ca="1">Feb!AH18</f>
        <v/>
      </c>
      <c r="K13" s="583" t="str">
        <f ca="1">Mar!AH18</f>
        <v/>
      </c>
      <c r="L13" s="583" t="str">
        <f ca="1">Apr!AH18</f>
        <v/>
      </c>
      <c r="M13" s="583" t="str">
        <f ca="1">May!AH18</f>
        <v/>
      </c>
      <c r="N13" s="583" t="str">
        <f ca="1">Jun!AH18</f>
        <v/>
      </c>
      <c r="O13" s="583" t="str">
        <f ca="1">Jul!AH18</f>
        <v/>
      </c>
      <c r="P13" s="583" t="str">
        <f ca="1">Aug!AH18</f>
        <v/>
      </c>
      <c r="Q13" s="583" t="str">
        <f ca="1">Sep!AH18</f>
        <v/>
      </c>
      <c r="R13" s="583" t="str">
        <f ca="1">Oct!AH18</f>
        <v/>
      </c>
      <c r="S13" s="583" t="str">
        <f ca="1">Nov!AH18</f>
        <v/>
      </c>
      <c r="T13" s="584" t="str">
        <f ca="1">Dec!AH18</f>
        <v/>
      </c>
      <c r="U13" s="510"/>
    </row>
    <row r="14" spans="7:21" ht="12.75">
      <c r="G14" s="513">
        <v>9</v>
      </c>
      <c r="H14" s="581">
        <v>44</v>
      </c>
      <c r="I14" s="582" t="str">
        <f ca="1">Jan!AH22</f>
        <v/>
      </c>
      <c r="J14" s="583" t="str">
        <f ca="1">Feb!AH19</f>
        <v/>
      </c>
      <c r="K14" s="583" t="str">
        <f ca="1">Mar!AH19</f>
        <v/>
      </c>
      <c r="L14" s="583" t="str">
        <f ca="1">Apr!AH19</f>
        <v/>
      </c>
      <c r="M14" s="583" t="str">
        <f ca="1">May!AH19</f>
        <v/>
      </c>
      <c r="N14" s="583" t="str">
        <f ca="1">Jun!AH19</f>
        <v/>
      </c>
      <c r="O14" s="583" t="str">
        <f ca="1">Jul!AH19</f>
        <v/>
      </c>
      <c r="P14" s="583" t="str">
        <f ca="1">Aug!AH19</f>
        <v/>
      </c>
      <c r="Q14" s="583" t="str">
        <f ca="1">Sep!AH19</f>
        <v/>
      </c>
      <c r="R14" s="583" t="str">
        <f ca="1">Oct!AH19</f>
        <v/>
      </c>
      <c r="S14" s="583" t="str">
        <f ca="1">Nov!AH19</f>
        <v/>
      </c>
      <c r="T14" s="584" t="str">
        <f ca="1">Dec!AH19</f>
        <v/>
      </c>
      <c r="U14" s="510"/>
    </row>
    <row r="15" spans="7:21" ht="12.75">
      <c r="G15" s="514">
        <v>10</v>
      </c>
      <c r="H15" s="581">
        <v>22</v>
      </c>
      <c r="I15" s="582" t="str">
        <f ca="1">Jan!AH23</f>
        <v/>
      </c>
      <c r="J15" s="583" t="str">
        <f ca="1">Feb!AH20</f>
        <v/>
      </c>
      <c r="K15" s="583" t="str">
        <f ca="1">Mar!AH20</f>
        <v/>
      </c>
      <c r="L15" s="583" t="str">
        <f ca="1">Apr!AH20</f>
        <v/>
      </c>
      <c r="M15" s="583" t="str">
        <f ca="1">May!AH20</f>
        <v/>
      </c>
      <c r="N15" s="583" t="str">
        <f ca="1">Jun!AH20</f>
        <v/>
      </c>
      <c r="O15" s="583" t="str">
        <f ca="1">Jul!AH20</f>
        <v/>
      </c>
      <c r="P15" s="583" t="str">
        <f ca="1">Aug!AH20</f>
        <v/>
      </c>
      <c r="Q15" s="583" t="str">
        <f ca="1">Sep!AH20</f>
        <v/>
      </c>
      <c r="R15" s="583" t="str">
        <f ca="1">Oct!AH20</f>
        <v/>
      </c>
      <c r="S15" s="583" t="str">
        <f ca="1">Nov!AH20</f>
        <v/>
      </c>
      <c r="T15" s="584" t="str">
        <f ca="1">Dec!AH20</f>
        <v/>
      </c>
      <c r="U15" s="510"/>
    </row>
    <row r="16" spans="7:21" ht="12.75">
      <c r="G16" s="514">
        <v>11</v>
      </c>
      <c r="H16" s="581">
        <v>80</v>
      </c>
      <c r="I16" s="582" t="str">
        <f ca="1">Jan!AH24</f>
        <v/>
      </c>
      <c r="J16" s="583" t="str">
        <f ca="1">Feb!AH21</f>
        <v/>
      </c>
      <c r="K16" s="583" t="str">
        <f ca="1">Mar!AH21</f>
        <v/>
      </c>
      <c r="L16" s="583" t="str">
        <f ca="1">Apr!AH21</f>
        <v/>
      </c>
      <c r="M16" s="583" t="str">
        <f ca="1">May!AH21</f>
        <v/>
      </c>
      <c r="N16" s="583" t="str">
        <f ca="1">Jun!AH21</f>
        <v/>
      </c>
      <c r="O16" s="583" t="str">
        <f ca="1">Jul!AH21</f>
        <v/>
      </c>
      <c r="P16" s="583" t="str">
        <f ca="1">Aug!AH21</f>
        <v/>
      </c>
      <c r="Q16" s="583" t="str">
        <f ca="1">Sep!AH21</f>
        <v/>
      </c>
      <c r="R16" s="583" t="str">
        <f ca="1">Oct!AH21</f>
        <v/>
      </c>
      <c r="S16" s="583" t="str">
        <f ca="1">Nov!AH21</f>
        <v/>
      </c>
      <c r="T16" s="584" t="str">
        <f ca="1">Dec!AH21</f>
        <v/>
      </c>
      <c r="U16" s="510"/>
    </row>
    <row r="17" spans="7:21" ht="12.75">
      <c r="G17" s="514">
        <v>12</v>
      </c>
      <c r="H17" s="581">
        <v>92</v>
      </c>
      <c r="I17" s="582" t="str">
        <f ca="1">Jan!AH25</f>
        <v/>
      </c>
      <c r="J17" s="583" t="str">
        <f ca="1">Feb!AH22</f>
        <v/>
      </c>
      <c r="K17" s="583" t="str">
        <f ca="1">Mar!AH22</f>
        <v/>
      </c>
      <c r="L17" s="583" t="str">
        <f ca="1">Apr!AH22</f>
        <v/>
      </c>
      <c r="M17" s="583" t="str">
        <f ca="1">May!AH22</f>
        <v/>
      </c>
      <c r="N17" s="583" t="str">
        <f ca="1">Jun!AH22</f>
        <v/>
      </c>
      <c r="O17" s="583" t="str">
        <f ca="1">Jul!AH22</f>
        <v/>
      </c>
      <c r="P17" s="583" t="str">
        <f ca="1">Aug!AH22</f>
        <v/>
      </c>
      <c r="Q17" s="583" t="str">
        <f ca="1">Sep!AH22</f>
        <v/>
      </c>
      <c r="R17" s="583" t="str">
        <f ca="1">Oct!AH22</f>
        <v/>
      </c>
      <c r="S17" s="583" t="str">
        <f ca="1">Nov!AH22</f>
        <v/>
      </c>
      <c r="T17" s="584" t="str">
        <f ca="1">Dec!AH22</f>
        <v/>
      </c>
      <c r="U17" s="510"/>
    </row>
    <row r="18" spans="7:21" ht="12.75">
      <c r="G18" s="514">
        <v>13</v>
      </c>
      <c r="H18" s="581">
        <v>106</v>
      </c>
      <c r="I18" s="582" t="str">
        <f ca="1">Jan!AH26</f>
        <v/>
      </c>
      <c r="J18" s="583" t="str">
        <f ca="1">Feb!AH23</f>
        <v/>
      </c>
      <c r="K18" s="583" t="str">
        <f ca="1">Mar!AH23</f>
        <v/>
      </c>
      <c r="L18" s="583" t="str">
        <f ca="1">Apr!AH23</f>
        <v/>
      </c>
      <c r="M18" s="583" t="str">
        <f ca="1">May!AH23</f>
        <v/>
      </c>
      <c r="N18" s="583" t="str">
        <f ca="1">Jun!AH23</f>
        <v/>
      </c>
      <c r="O18" s="583" t="str">
        <f ca="1">Jul!AH23</f>
        <v/>
      </c>
      <c r="P18" s="583" t="str">
        <f ca="1">Aug!AH23</f>
        <v/>
      </c>
      <c r="Q18" s="583" t="str">
        <f ca="1">Sep!AH23</f>
        <v/>
      </c>
      <c r="R18" s="583" t="str">
        <f ca="1">Oct!AH23</f>
        <v/>
      </c>
      <c r="S18" s="583" t="str">
        <f ca="1">Nov!AH23</f>
        <v/>
      </c>
      <c r="T18" s="584" t="str">
        <f ca="1">Dec!AH23</f>
        <v/>
      </c>
      <c r="U18" s="510"/>
    </row>
    <row r="19" spans="7:21" ht="12.75">
      <c r="G19" s="514">
        <v>14</v>
      </c>
      <c r="H19" s="581">
        <v>121</v>
      </c>
      <c r="I19" s="582" t="str">
        <f ca="1">Jan!AH27</f>
        <v/>
      </c>
      <c r="J19" s="583" t="str">
        <f ca="1">Feb!AH24</f>
        <v/>
      </c>
      <c r="K19" s="583" t="str">
        <f ca="1">Mar!AH24</f>
        <v/>
      </c>
      <c r="L19" s="583" t="str">
        <f ca="1">Apr!AH24</f>
        <v/>
      </c>
      <c r="M19" s="583" t="str">
        <f ca="1">May!AH24</f>
        <v/>
      </c>
      <c r="N19" s="583" t="str">
        <f ca="1">Jun!AH24</f>
        <v/>
      </c>
      <c r="O19" s="583" t="str">
        <f ca="1">Jul!AH24</f>
        <v/>
      </c>
      <c r="P19" s="583" t="str">
        <f ca="1">Aug!AH24</f>
        <v/>
      </c>
      <c r="Q19" s="583" t="str">
        <f ca="1">Sep!AH24</f>
        <v/>
      </c>
      <c r="R19" s="583" t="str">
        <f ca="1">Oct!AH24</f>
        <v/>
      </c>
      <c r="S19" s="583" t="str">
        <f ca="1">Nov!AH24</f>
        <v/>
      </c>
      <c r="T19" s="584" t="str">
        <f ca="1">Dec!AH24</f>
        <v/>
      </c>
      <c r="U19" s="510"/>
    </row>
    <row r="20" spans="7:21" ht="12.75">
      <c r="G20" s="514">
        <v>15</v>
      </c>
      <c r="H20" s="581">
        <v>92</v>
      </c>
      <c r="I20" s="582" t="str">
        <f ca="1">Jan!AH28</f>
        <v/>
      </c>
      <c r="J20" s="583" t="str">
        <f ca="1">Feb!AH25</f>
        <v/>
      </c>
      <c r="K20" s="583" t="str">
        <f ca="1">Mar!AH25</f>
        <v/>
      </c>
      <c r="L20" s="583" t="str">
        <f ca="1">Apr!AH25</f>
        <v/>
      </c>
      <c r="M20" s="583" t="str">
        <f ca="1">May!AH25</f>
        <v/>
      </c>
      <c r="N20" s="583" t="str">
        <f ca="1">Jun!AH25</f>
        <v/>
      </c>
      <c r="O20" s="583" t="str">
        <f ca="1">Jul!AH25</f>
        <v/>
      </c>
      <c r="P20" s="583" t="str">
        <f ca="1">Aug!AH25</f>
        <v/>
      </c>
      <c r="Q20" s="583" t="str">
        <f ca="1">Sep!AH25</f>
        <v/>
      </c>
      <c r="R20" s="583" t="str">
        <f ca="1">Oct!AH25</f>
        <v/>
      </c>
      <c r="S20" s="583" t="str">
        <f ca="1">Nov!AH25</f>
        <v/>
      </c>
      <c r="T20" s="584" t="str">
        <f ca="1">Dec!AH25</f>
        <v/>
      </c>
      <c r="U20" s="510"/>
    </row>
    <row r="21" spans="7:21" ht="12.75">
      <c r="G21" s="514">
        <v>16</v>
      </c>
      <c r="H21" s="581">
        <v>87</v>
      </c>
      <c r="I21" s="582" t="str">
        <f ca="1">Jan!AH29</f>
        <v/>
      </c>
      <c r="J21" s="583" t="str">
        <f ca="1">Feb!AH26</f>
        <v/>
      </c>
      <c r="K21" s="583" t="str">
        <f ca="1">Mar!AH26</f>
        <v/>
      </c>
      <c r="L21" s="583" t="str">
        <f ca="1">Apr!AH26</f>
        <v/>
      </c>
      <c r="M21" s="583" t="str">
        <f ca="1">May!AH26</f>
        <v/>
      </c>
      <c r="N21" s="583" t="str">
        <f ca="1">Jun!AH26</f>
        <v/>
      </c>
      <c r="O21" s="583" t="str">
        <f ca="1">Jul!AH26</f>
        <v/>
      </c>
      <c r="P21" s="583" t="str">
        <f ca="1">Aug!AH26</f>
        <v/>
      </c>
      <c r="Q21" s="583" t="str">
        <f ca="1">Sep!AH26</f>
        <v/>
      </c>
      <c r="R21" s="583" t="str">
        <f ca="1">Oct!AH26</f>
        <v/>
      </c>
      <c r="S21" s="583" t="str">
        <f ca="1">Nov!AH26</f>
        <v/>
      </c>
      <c r="T21" s="584" t="str">
        <f ca="1">Dec!AH26</f>
        <v/>
      </c>
      <c r="U21" s="510"/>
    </row>
    <row r="22" spans="7:21" ht="12.75">
      <c r="G22" s="514">
        <v>17</v>
      </c>
      <c r="H22" s="581">
        <v>72</v>
      </c>
      <c r="I22" s="582" t="str">
        <f ca="1">Jan!AH30</f>
        <v/>
      </c>
      <c r="J22" s="583" t="str">
        <f ca="1">Feb!AH27</f>
        <v/>
      </c>
      <c r="K22" s="583" t="str">
        <f ca="1">Mar!AH27</f>
        <v/>
      </c>
      <c r="L22" s="583" t="str">
        <f ca="1">Apr!AH27</f>
        <v/>
      </c>
      <c r="M22" s="583" t="str">
        <f ca="1">May!AH27</f>
        <v/>
      </c>
      <c r="N22" s="583" t="str">
        <f ca="1">Jun!AH27</f>
        <v/>
      </c>
      <c r="O22" s="583" t="str">
        <f ca="1">Jul!AH27</f>
        <v/>
      </c>
      <c r="P22" s="583" t="str">
        <f ca="1">Aug!AH27</f>
        <v/>
      </c>
      <c r="Q22" s="583" t="str">
        <f ca="1">Sep!AH27</f>
        <v/>
      </c>
      <c r="R22" s="583" t="str">
        <f ca="1">Oct!AH27</f>
        <v/>
      </c>
      <c r="S22" s="583" t="str">
        <f ca="1">Nov!AH27</f>
        <v/>
      </c>
      <c r="T22" s="584" t="str">
        <f ca="1">Dec!AH27</f>
        <v/>
      </c>
      <c r="U22" s="510"/>
    </row>
    <row r="23" spans="7:21" ht="12.75">
      <c r="G23" s="514">
        <v>18</v>
      </c>
      <c r="H23" s="581">
        <v>69</v>
      </c>
      <c r="I23" s="582" t="str">
        <f ca="1">Jan!AH31</f>
        <v/>
      </c>
      <c r="J23" s="583" t="str">
        <f ca="1">Feb!AH28</f>
        <v/>
      </c>
      <c r="K23" s="583" t="str">
        <f ca="1">Mar!AH28</f>
        <v/>
      </c>
      <c r="L23" s="583" t="str">
        <f ca="1">Apr!AH28</f>
        <v/>
      </c>
      <c r="M23" s="583" t="str">
        <f ca="1">May!AH28</f>
        <v/>
      </c>
      <c r="N23" s="583" t="str">
        <f ca="1">Jun!AH28</f>
        <v/>
      </c>
      <c r="O23" s="583" t="str">
        <f ca="1">Jul!AH28</f>
        <v/>
      </c>
      <c r="P23" s="583" t="str">
        <f ca="1">Aug!AH28</f>
        <v/>
      </c>
      <c r="Q23" s="583" t="str">
        <f ca="1">Sep!AH28</f>
        <v/>
      </c>
      <c r="R23" s="583" t="str">
        <f ca="1">Oct!AH28</f>
        <v/>
      </c>
      <c r="S23" s="583" t="str">
        <f ca="1">Nov!AH28</f>
        <v/>
      </c>
      <c r="T23" s="584" t="str">
        <f ca="1">Dec!AH28</f>
        <v/>
      </c>
      <c r="U23" s="510"/>
    </row>
    <row r="24" spans="7:21" ht="12.75">
      <c r="G24" s="514">
        <v>19</v>
      </c>
      <c r="H24" s="581">
        <v>88</v>
      </c>
      <c r="I24" s="582" t="str">
        <f ca="1">Jan!AH32</f>
        <v/>
      </c>
      <c r="J24" s="583" t="str">
        <f ca="1">Feb!AH29</f>
        <v/>
      </c>
      <c r="K24" s="583" t="str">
        <f ca="1">Mar!AH29</f>
        <v/>
      </c>
      <c r="L24" s="583" t="str">
        <f ca="1">Apr!AH29</f>
        <v/>
      </c>
      <c r="M24" s="583" t="str">
        <f ca="1">May!AH29</f>
        <v/>
      </c>
      <c r="N24" s="583" t="str">
        <f ca="1">Jun!AH29</f>
        <v/>
      </c>
      <c r="O24" s="583" t="str">
        <f ca="1">Jul!AH29</f>
        <v/>
      </c>
      <c r="P24" s="583" t="str">
        <f ca="1">Aug!AH29</f>
        <v/>
      </c>
      <c r="Q24" s="583" t="str">
        <f ca="1">Sep!AH29</f>
        <v/>
      </c>
      <c r="R24" s="583" t="str">
        <f ca="1">Oct!AH29</f>
        <v/>
      </c>
      <c r="S24" s="583" t="str">
        <f ca="1">Nov!AH29</f>
        <v/>
      </c>
      <c r="T24" s="584" t="str">
        <f ca="1">Dec!AH29</f>
        <v/>
      </c>
      <c r="U24" s="510"/>
    </row>
    <row r="25" spans="7:21" ht="12.75">
      <c r="G25" s="514">
        <v>20</v>
      </c>
      <c r="H25" s="581">
        <v>73</v>
      </c>
      <c r="I25" s="582" t="str">
        <f ca="1">Jan!AH33</f>
        <v/>
      </c>
      <c r="J25" s="583" t="str">
        <f ca="1">Feb!AH30</f>
        <v/>
      </c>
      <c r="K25" s="583" t="str">
        <f ca="1">Mar!AH30</f>
        <v/>
      </c>
      <c r="L25" s="583" t="str">
        <f ca="1">Apr!AH30</f>
        <v/>
      </c>
      <c r="M25" s="583" t="str">
        <f ca="1">May!AH30</f>
        <v/>
      </c>
      <c r="N25" s="583" t="str">
        <f ca="1">Jun!AH30</f>
        <v/>
      </c>
      <c r="O25" s="583" t="str">
        <f ca="1">Jul!AH30</f>
        <v/>
      </c>
      <c r="P25" s="583" t="str">
        <f ca="1">Aug!AH30</f>
        <v/>
      </c>
      <c r="Q25" s="583" t="str">
        <f ca="1">Sep!AH30</f>
        <v/>
      </c>
      <c r="R25" s="583" t="str">
        <f ca="1">Oct!AH30</f>
        <v/>
      </c>
      <c r="S25" s="583" t="str">
        <f ca="1">Nov!AH30</f>
        <v/>
      </c>
      <c r="T25" s="584" t="str">
        <f ca="1">Dec!AH30</f>
        <v/>
      </c>
      <c r="U25" s="510"/>
    </row>
    <row r="26" spans="7:21" ht="12.75">
      <c r="G26" s="514">
        <v>21</v>
      </c>
      <c r="H26" s="581">
        <v>66</v>
      </c>
      <c r="I26" s="582" t="str">
        <f ca="1">Jan!AH34</f>
        <v/>
      </c>
      <c r="J26" s="583" t="str">
        <f ca="1">Feb!AH31</f>
        <v/>
      </c>
      <c r="K26" s="583" t="str">
        <f ca="1">Mar!AH31</f>
        <v/>
      </c>
      <c r="L26" s="583" t="str">
        <f ca="1">Apr!AH31</f>
        <v/>
      </c>
      <c r="M26" s="583" t="str">
        <f ca="1">May!AH31</f>
        <v/>
      </c>
      <c r="N26" s="583" t="str">
        <f ca="1">Jun!AH31</f>
        <v/>
      </c>
      <c r="O26" s="583" t="str">
        <f ca="1">Jul!AH31</f>
        <v/>
      </c>
      <c r="P26" s="583" t="str">
        <f ca="1">Aug!AH31</f>
        <v/>
      </c>
      <c r="Q26" s="583" t="str">
        <f ca="1">Sep!AH31</f>
        <v/>
      </c>
      <c r="R26" s="583" t="str">
        <f ca="1">Oct!AH31</f>
        <v/>
      </c>
      <c r="S26" s="583" t="str">
        <f ca="1">Nov!AH31</f>
        <v/>
      </c>
      <c r="T26" s="584" t="str">
        <f ca="1">Dec!AH31</f>
        <v/>
      </c>
      <c r="U26" s="510"/>
    </row>
    <row r="27" spans="7:21" ht="12.75">
      <c r="G27" s="514">
        <v>22</v>
      </c>
      <c r="H27" s="581">
        <v>57</v>
      </c>
      <c r="I27" s="582" t="str">
        <f ca="1">Jan!AH35</f>
        <v/>
      </c>
      <c r="J27" s="583" t="str">
        <f ca="1">Feb!AH32</f>
        <v/>
      </c>
      <c r="K27" s="583" t="str">
        <f ca="1">Mar!AH32</f>
        <v/>
      </c>
      <c r="L27" s="583" t="str">
        <f ca="1">Apr!AH32</f>
        <v/>
      </c>
      <c r="M27" s="583" t="str">
        <f ca="1">May!AH32</f>
        <v/>
      </c>
      <c r="N27" s="583" t="str">
        <f ca="1">Jun!AH32</f>
        <v/>
      </c>
      <c r="O27" s="583" t="str">
        <f ca="1">Jul!AH32</f>
        <v/>
      </c>
      <c r="P27" s="583" t="str">
        <f ca="1">Aug!AH32</f>
        <v/>
      </c>
      <c r="Q27" s="583" t="str">
        <f ca="1">Sep!AH32</f>
        <v/>
      </c>
      <c r="R27" s="583" t="str">
        <f ca="1">Oct!AH32</f>
        <v/>
      </c>
      <c r="S27" s="583" t="str">
        <f ca="1">Nov!AH32</f>
        <v/>
      </c>
      <c r="T27" s="584" t="str">
        <f ca="1">Dec!AH32</f>
        <v/>
      </c>
      <c r="U27" s="510"/>
    </row>
    <row r="28" spans="7:21" ht="12.75">
      <c r="G28" s="514">
        <v>23</v>
      </c>
      <c r="H28" s="581">
        <v>41</v>
      </c>
      <c r="I28" s="582" t="str">
        <f ca="1">Jan!AH36</f>
        <v/>
      </c>
      <c r="J28" s="583" t="str">
        <f ca="1">Feb!AH33</f>
        <v/>
      </c>
      <c r="K28" s="583" t="str">
        <f ca="1">Mar!AH33</f>
        <v/>
      </c>
      <c r="L28" s="583" t="str">
        <f ca="1">Apr!AH33</f>
        <v/>
      </c>
      <c r="M28" s="583" t="str">
        <f ca="1">May!AH33</f>
        <v/>
      </c>
      <c r="N28" s="583" t="str">
        <f ca="1">Jun!AH33</f>
        <v/>
      </c>
      <c r="O28" s="583" t="str">
        <f ca="1">Jul!AH33</f>
        <v/>
      </c>
      <c r="P28" s="583" t="str">
        <f ca="1">Aug!AH33</f>
        <v/>
      </c>
      <c r="Q28" s="583" t="str">
        <f ca="1">Sep!AH33</f>
        <v/>
      </c>
      <c r="R28" s="583" t="str">
        <f ca="1">Oct!AH33</f>
        <v/>
      </c>
      <c r="S28" s="583" t="str">
        <f ca="1">Nov!AH33</f>
        <v/>
      </c>
      <c r="T28" s="584" t="str">
        <f ca="1">Dec!AH33</f>
        <v/>
      </c>
      <c r="U28" s="510"/>
    </row>
    <row r="29" spans="7:21" ht="12.75">
      <c r="G29" s="514">
        <v>24</v>
      </c>
      <c r="H29" s="581">
        <v>37</v>
      </c>
      <c r="I29" s="582" t="str">
        <f ca="1">Jan!AH37</f>
        <v/>
      </c>
      <c r="J29" s="583" t="str">
        <f ca="1">Feb!AH34</f>
        <v/>
      </c>
      <c r="K29" s="583" t="str">
        <f ca="1">Mar!AH34</f>
        <v/>
      </c>
      <c r="L29" s="583" t="str">
        <f ca="1">Apr!AH34</f>
        <v/>
      </c>
      <c r="M29" s="583" t="str">
        <f ca="1">May!AH34</f>
        <v/>
      </c>
      <c r="N29" s="583" t="str">
        <f ca="1">Jun!AH34</f>
        <v/>
      </c>
      <c r="O29" s="583" t="str">
        <f ca="1">Jul!AH34</f>
        <v/>
      </c>
      <c r="P29" s="583" t="str">
        <f ca="1">Aug!AH34</f>
        <v/>
      </c>
      <c r="Q29" s="583" t="str">
        <f ca="1">Sep!AH34</f>
        <v/>
      </c>
      <c r="R29" s="583" t="str">
        <f ca="1">Oct!AH34</f>
        <v/>
      </c>
      <c r="S29" s="583" t="str">
        <f ca="1">Nov!AH34</f>
        <v/>
      </c>
      <c r="T29" s="584" t="str">
        <f ca="1">Dec!AH34</f>
        <v/>
      </c>
      <c r="U29" s="510"/>
    </row>
    <row r="30" spans="7:21" ht="12.75">
      <c r="G30" s="514">
        <v>25</v>
      </c>
      <c r="H30" s="581">
        <v>26</v>
      </c>
      <c r="I30" s="582" t="str">
        <f ca="1">Jan!AH38</f>
        <v/>
      </c>
      <c r="J30" s="583" t="str">
        <f ca="1">Feb!AH35</f>
        <v/>
      </c>
      <c r="K30" s="583" t="str">
        <f ca="1">Mar!AH35</f>
        <v/>
      </c>
      <c r="L30" s="583" t="str">
        <f ca="1">Apr!AH35</f>
        <v/>
      </c>
      <c r="M30" s="583" t="str">
        <f ca="1">May!AH35</f>
        <v/>
      </c>
      <c r="N30" s="583" t="str">
        <f ca="1">Jun!AH35</f>
        <v/>
      </c>
      <c r="O30" s="583" t="str">
        <f ca="1">Jul!AH35</f>
        <v/>
      </c>
      <c r="P30" s="583" t="str">
        <f ca="1">Aug!AH35</f>
        <v/>
      </c>
      <c r="Q30" s="583" t="str">
        <f ca="1">Sep!AH35</f>
        <v/>
      </c>
      <c r="R30" s="583" t="str">
        <f ca="1">Oct!AH35</f>
        <v/>
      </c>
      <c r="S30" s="583" t="str">
        <f ca="1">Nov!AH35</f>
        <v/>
      </c>
      <c r="T30" s="584" t="str">
        <f ca="1">Dec!AH35</f>
        <v/>
      </c>
      <c r="U30" s="510"/>
    </row>
    <row r="31" spans="7:21" ht="12.75">
      <c r="G31" s="514">
        <v>26</v>
      </c>
      <c r="H31" s="581">
        <v>56</v>
      </c>
      <c r="I31" s="582" t="str">
        <f ca="1">Jan!AH39</f>
        <v/>
      </c>
      <c r="J31" s="583" t="str">
        <f ca="1">Feb!AH36</f>
        <v/>
      </c>
      <c r="K31" s="583" t="str">
        <f ca="1">Mar!AH36</f>
        <v/>
      </c>
      <c r="L31" s="583" t="str">
        <f ca="1">Apr!AH36</f>
        <v/>
      </c>
      <c r="M31" s="583" t="str">
        <f ca="1">May!AH36</f>
        <v/>
      </c>
      <c r="N31" s="583" t="str">
        <f ca="1">Jun!AH36</f>
        <v/>
      </c>
      <c r="O31" s="583" t="str">
        <f ca="1">Jul!AH36</f>
        <v/>
      </c>
      <c r="P31" s="583" t="str">
        <f ca="1">Aug!AH36</f>
        <v/>
      </c>
      <c r="Q31" s="583" t="str">
        <f ca="1">Sep!AH36</f>
        <v/>
      </c>
      <c r="R31" s="583" t="str">
        <f ca="1">Oct!AH36</f>
        <v/>
      </c>
      <c r="S31" s="583" t="str">
        <f ca="1">Nov!AH36</f>
        <v/>
      </c>
      <c r="T31" s="584" t="str">
        <f ca="1">Dec!AH36</f>
        <v/>
      </c>
      <c r="U31" s="510"/>
    </row>
    <row r="32" spans="7:21" ht="12.75">
      <c r="G32" s="514">
        <v>27</v>
      </c>
      <c r="H32" s="581">
        <v>83</v>
      </c>
      <c r="I32" s="582" t="str">
        <f ca="1">Jan!AH40</f>
        <v/>
      </c>
      <c r="J32" s="583" t="str">
        <f ca="1">Feb!AH37</f>
        <v/>
      </c>
      <c r="K32" s="583" t="str">
        <f ca="1">Mar!AH37</f>
        <v/>
      </c>
      <c r="L32" s="583" t="str">
        <f ca="1">Apr!AH37</f>
        <v/>
      </c>
      <c r="M32" s="583" t="str">
        <f ca="1">May!AH37</f>
        <v/>
      </c>
      <c r="N32" s="583" t="str">
        <f ca="1">Jun!AH37</f>
        <v/>
      </c>
      <c r="O32" s="583" t="str">
        <f ca="1">Jul!AH37</f>
        <v/>
      </c>
      <c r="P32" s="583" t="str">
        <f ca="1">Aug!AH37</f>
        <v/>
      </c>
      <c r="Q32" s="583" t="str">
        <f ca="1">Sep!AH37</f>
        <v/>
      </c>
      <c r="R32" s="583" t="str">
        <f ca="1">Oct!AH37</f>
        <v/>
      </c>
      <c r="S32" s="583" t="str">
        <f ca="1">Nov!AH37</f>
        <v/>
      </c>
      <c r="T32" s="584" t="str">
        <f ca="1">Dec!AH37</f>
        <v/>
      </c>
      <c r="U32" s="510"/>
    </row>
    <row r="33" spans="7:21" ht="12.75">
      <c r="G33" s="514">
        <v>28</v>
      </c>
      <c r="H33" s="581">
        <v>92</v>
      </c>
      <c r="I33" s="582" t="str">
        <f ca="1">Jan!AH41</f>
        <v/>
      </c>
      <c r="J33" s="583" t="str">
        <f ca="1">Feb!AH38</f>
        <v/>
      </c>
      <c r="K33" s="583" t="str">
        <f ca="1">Mar!AH38</f>
        <v/>
      </c>
      <c r="L33" s="583" t="str">
        <f ca="1">Apr!AH38</f>
        <v/>
      </c>
      <c r="M33" s="583" t="str">
        <f ca="1">May!AH38</f>
        <v/>
      </c>
      <c r="N33" s="583" t="str">
        <f ca="1">Jun!AH38</f>
        <v/>
      </c>
      <c r="O33" s="583" t="str">
        <f ca="1">Jul!AH38</f>
        <v/>
      </c>
      <c r="P33" s="583" t="str">
        <f ca="1">Aug!AH38</f>
        <v/>
      </c>
      <c r="Q33" s="583" t="str">
        <f ca="1">Sep!AH38</f>
        <v/>
      </c>
      <c r="R33" s="583" t="str">
        <f ca="1">Oct!AH38</f>
        <v/>
      </c>
      <c r="S33" s="583" t="str">
        <f ca="1">Nov!AH38</f>
        <v/>
      </c>
      <c r="T33" s="584" t="str">
        <f ca="1">Dec!AH38</f>
        <v/>
      </c>
      <c r="U33" s="510"/>
    </row>
    <row r="34" spans="7:21" ht="12.75">
      <c r="G34" s="514">
        <v>29</v>
      </c>
      <c r="H34" s="581">
        <v>109</v>
      </c>
      <c r="I34" s="582" t="str">
        <f ca="1">Jan!AH42</f>
        <v/>
      </c>
      <c r="J34" s="583" t="str">
        <f ca="1">Feb!AH39</f>
        <v/>
      </c>
      <c r="K34" s="583" t="str">
        <f ca="1">Mar!AH39</f>
        <v/>
      </c>
      <c r="L34" s="583" t="str">
        <f ca="1">Apr!AH39</f>
        <v/>
      </c>
      <c r="M34" s="583" t="str">
        <f ca="1">May!AH39</f>
        <v/>
      </c>
      <c r="N34" s="583" t="str">
        <f ca="1">Jun!AH39</f>
        <v/>
      </c>
      <c r="O34" s="583" t="str">
        <f ca="1">Jul!AH39</f>
        <v/>
      </c>
      <c r="P34" s="583" t="str">
        <f ca="1">Aug!AH39</f>
        <v/>
      </c>
      <c r="Q34" s="583" t="str">
        <f ca="1">Sep!AH39</f>
        <v/>
      </c>
      <c r="R34" s="583" t="str">
        <f ca="1">Oct!AH39</f>
        <v/>
      </c>
      <c r="S34" s="583" t="str">
        <f ca="1">Nov!AH39</f>
        <v/>
      </c>
      <c r="T34" s="584" t="str">
        <f ca="1">Dec!AH39</f>
        <v/>
      </c>
      <c r="U34" s="510"/>
    </row>
    <row r="35" spans="7:21" ht="12.75">
      <c r="G35" s="514">
        <v>30</v>
      </c>
      <c r="H35" s="581">
        <v>111</v>
      </c>
      <c r="I35" s="582" t="str">
        <f ca="1">Jan!AH43</f>
        <v/>
      </c>
      <c r="J35" s="583"/>
      <c r="K35" s="583" t="str">
        <f ca="1">Mar!AH40</f>
        <v/>
      </c>
      <c r="L35" s="583" t="str">
        <f ca="1">Apr!AH40</f>
        <v/>
      </c>
      <c r="M35" s="583" t="str">
        <f ca="1">May!AH40</f>
        <v/>
      </c>
      <c r="N35" s="583" t="str">
        <f ca="1">Jun!AH40</f>
        <v/>
      </c>
      <c r="O35" s="583" t="str">
        <f ca="1">Jul!AH40</f>
        <v/>
      </c>
      <c r="P35" s="583" t="str">
        <f ca="1">Aug!AH40</f>
        <v/>
      </c>
      <c r="Q35" s="583" t="str">
        <f ca="1">Sep!AH40</f>
        <v/>
      </c>
      <c r="R35" s="583" t="str">
        <f ca="1">Oct!AH40</f>
        <v/>
      </c>
      <c r="S35" s="583" t="str">
        <f ca="1">Nov!AH40</f>
        <v/>
      </c>
      <c r="T35" s="584" t="str">
        <f ca="1">Dec!AH40</f>
        <v/>
      </c>
      <c r="U35" s="510"/>
    </row>
    <row r="36" spans="7:21" ht="13.5" thickBot="1">
      <c r="G36" s="515">
        <v>31</v>
      </c>
      <c r="H36" s="585"/>
      <c r="I36" s="582" t="str">
        <f ca="1">Jan!AH44</f>
        <v/>
      </c>
      <c r="J36" s="583"/>
      <c r="K36" s="583" t="str">
        <f ca="1">Mar!AH41</f>
        <v/>
      </c>
      <c r="L36" s="583"/>
      <c r="M36" s="583" t="str">
        <f ca="1">May!AH41</f>
        <v/>
      </c>
      <c r="N36" s="583"/>
      <c r="O36" s="583" t="str">
        <f ca="1">Jul!AH41</f>
        <v/>
      </c>
      <c r="P36" s="583" t="str">
        <f ca="1">Aug!AH41</f>
        <v/>
      </c>
      <c r="Q36" s="583"/>
      <c r="R36" s="583" t="str">
        <f ca="1">Oct!AH41</f>
        <v/>
      </c>
      <c r="S36" s="615"/>
      <c r="T36" s="584" t="str">
        <f ca="1">Dec!AH41</f>
        <v/>
      </c>
      <c r="U36" s="510"/>
    </row>
    <row r="37" spans="1:23" ht="15.75" thickTop="1">
      <c r="A37" s="516"/>
      <c r="B37" s="516"/>
      <c r="C37" s="516" t="s">
        <v>150</v>
      </c>
      <c r="D37" s="516"/>
      <c r="E37" s="516" t="s">
        <v>151</v>
      </c>
      <c r="F37" s="516"/>
      <c r="G37" s="516" t="s">
        <v>152</v>
      </c>
      <c r="H37" s="517">
        <f>IF(SUM(H6:H36)&gt;0,GEOMEAN(H6:H36),"")</f>
        <v>80.40607392249917</v>
      </c>
      <c r="I37" s="517" t="str">
        <f ca="1">IF(SUM(I60:I89)&gt;0,GEOMEAN(I60:I89),"")</f>
        <v/>
      </c>
      <c r="J37" s="517" t="str">
        <f aca="true" t="shared" si="0" ref="J37:T37">IF(SUM(J60:J89)&gt;0,GEOMEAN(J60:J89),"")</f>
        <v/>
      </c>
      <c r="K37" s="517" t="str">
        <f ca="1" t="shared" si="0"/>
        <v/>
      </c>
      <c r="L37" s="517" t="str">
        <f ca="1" t="shared" si="0"/>
        <v/>
      </c>
      <c r="M37" s="517" t="str">
        <f ca="1" t="shared" si="0"/>
        <v/>
      </c>
      <c r="N37" s="517" t="str">
        <f ca="1" t="shared" si="0"/>
        <v/>
      </c>
      <c r="O37" s="517" t="str">
        <f ca="1" t="shared" si="0"/>
        <v/>
      </c>
      <c r="P37" s="517" t="str">
        <f ca="1" t="shared" si="0"/>
        <v/>
      </c>
      <c r="Q37" s="517" t="str">
        <f ca="1" t="shared" si="0"/>
        <v/>
      </c>
      <c r="R37" s="517" t="str">
        <f ca="1" t="shared" si="0"/>
        <v/>
      </c>
      <c r="S37" s="519" t="str">
        <f ca="1" t="shared" si="0"/>
        <v/>
      </c>
      <c r="T37" s="580" t="str">
        <f ca="1" t="shared" si="0"/>
        <v/>
      </c>
      <c r="U37" s="518"/>
      <c r="V37" s="516"/>
      <c r="W37" s="516"/>
    </row>
    <row r="38" spans="5:21" ht="15">
      <c r="E38" t="s">
        <v>153</v>
      </c>
      <c r="G38" t="s">
        <v>154</v>
      </c>
      <c r="H38" s="519">
        <f>IF(H40&lt;10,H44,IF(H40&lt;20,H45,IF(H40&lt;30,H46,H47)))</f>
        <v>31</v>
      </c>
      <c r="I38" s="520" t="str">
        <f ca="1">IF(I40&lt;10,I44,IF(I40&lt;20,I45,IF(I40&lt;30,I46,I47)))</f>
        <v/>
      </c>
      <c r="J38" s="520" t="str">
        <f aca="true" t="shared" si="1" ref="J38:T38">IF(J40&lt;10,J44,IF(J40&lt;20,J45,IF(J40&lt;30,J46,J47)))</f>
        <v/>
      </c>
      <c r="K38" s="521" t="str">
        <f ca="1" t="shared" si="1"/>
        <v/>
      </c>
      <c r="L38" s="521" t="str">
        <f ca="1" t="shared" si="1"/>
        <v/>
      </c>
      <c r="M38" s="521" t="str">
        <f ca="1" t="shared" si="1"/>
        <v/>
      </c>
      <c r="N38" s="521" t="str">
        <f ca="1" t="shared" si="1"/>
        <v/>
      </c>
      <c r="O38" s="521" t="str">
        <f ca="1" t="shared" si="1"/>
        <v/>
      </c>
      <c r="P38" s="521" t="str">
        <f ca="1" t="shared" si="1"/>
        <v/>
      </c>
      <c r="Q38" s="521" t="str">
        <f ca="1" t="shared" si="1"/>
        <v/>
      </c>
      <c r="R38" s="521" t="str">
        <f ca="1" t="shared" si="1"/>
        <v/>
      </c>
      <c r="S38" s="521" t="str">
        <f ca="1" t="shared" si="1"/>
        <v/>
      </c>
      <c r="T38" s="521" t="str">
        <f ca="1" t="shared" si="1"/>
        <v/>
      </c>
      <c r="U38" s="510"/>
    </row>
    <row r="39" spans="5:21" ht="15">
      <c r="E39" t="s">
        <v>155</v>
      </c>
      <c r="G39" t="s">
        <v>156</v>
      </c>
      <c r="H39" s="519">
        <f>MAX(H6:H36)</f>
        <v>980</v>
      </c>
      <c r="I39" s="520">
        <f ca="1">MAX(I60:I90)</f>
        <v>0</v>
      </c>
      <c r="J39" s="520">
        <f aca="true" t="shared" si="2" ref="J39:T39">MAX(J60:J90)</f>
        <v>0</v>
      </c>
      <c r="K39" s="520">
        <f ca="1" t="shared" si="2"/>
        <v>0</v>
      </c>
      <c r="L39" s="520">
        <f ca="1" t="shared" si="2"/>
        <v>0</v>
      </c>
      <c r="M39" s="520">
        <f ca="1" t="shared" si="2"/>
        <v>0</v>
      </c>
      <c r="N39" s="520">
        <f ca="1" t="shared" si="2"/>
        <v>0</v>
      </c>
      <c r="O39" s="520">
        <f ca="1" t="shared" si="2"/>
        <v>0</v>
      </c>
      <c r="P39" s="520">
        <f ca="1" t="shared" si="2"/>
        <v>0</v>
      </c>
      <c r="Q39" s="520">
        <f ca="1" t="shared" si="2"/>
        <v>0</v>
      </c>
      <c r="R39" s="520">
        <f ca="1" t="shared" si="2"/>
        <v>0</v>
      </c>
      <c r="S39" s="520">
        <f ca="1" t="shared" si="2"/>
        <v>0</v>
      </c>
      <c r="T39" s="520">
        <f ca="1" t="shared" si="2"/>
        <v>0</v>
      </c>
      <c r="U39" s="510"/>
    </row>
    <row r="40" spans="5:21" ht="15">
      <c r="E40" t="s">
        <v>157</v>
      </c>
      <c r="G40" t="s">
        <v>158</v>
      </c>
      <c r="H40" s="522">
        <f>COUNT($G$6:$G$36)</f>
        <v>31</v>
      </c>
      <c r="I40" s="523">
        <f ca="1">COUNT($I$60:$I$90)</f>
        <v>0</v>
      </c>
      <c r="J40" s="523">
        <f ca="1">COUNT($J$60:$J$90)</f>
        <v>0</v>
      </c>
      <c r="K40" s="524">
        <f ca="1">COUNT($K$60:$K$90)</f>
        <v>0</v>
      </c>
      <c r="L40" s="524">
        <f ca="1">COUNT($L$60:$L$90)</f>
        <v>0</v>
      </c>
      <c r="M40" s="524">
        <f ca="1">COUNT($M$60:$M$90)</f>
        <v>0</v>
      </c>
      <c r="N40" s="524">
        <f ca="1">COUNT($N$60:$N$90)</f>
        <v>0</v>
      </c>
      <c r="O40" s="524">
        <f ca="1">COUNT($O$60:$O$90)</f>
        <v>0</v>
      </c>
      <c r="P40" s="524">
        <f ca="1">COUNT($P$60:$P$90)</f>
        <v>0</v>
      </c>
      <c r="Q40" s="524">
        <f ca="1">COUNT($Q$60:$Q$90)</f>
        <v>0</v>
      </c>
      <c r="R40" s="524">
        <f ca="1">COUNT($R$60:$R$90)</f>
        <v>0</v>
      </c>
      <c r="S40" s="524">
        <f ca="1">COUNT($S$60:$S$90)</f>
        <v>0</v>
      </c>
      <c r="T40" s="524">
        <f ca="1">COUNT($T$60:$T$90)</f>
        <v>0</v>
      </c>
      <c r="U40" s="510"/>
    </row>
    <row r="41" spans="5:21" ht="15.75" thickBot="1">
      <c r="E41" t="s">
        <v>159</v>
      </c>
      <c r="G41" t="s">
        <v>160</v>
      </c>
      <c r="H41" s="525">
        <f>H43</f>
        <v>0</v>
      </c>
      <c r="I41" s="526" t="str">
        <f ca="1">I43</f>
        <v/>
      </c>
      <c r="J41" s="526" t="str">
        <f aca="true" t="shared" si="3" ref="J41:T41">J43</f>
        <v/>
      </c>
      <c r="K41" s="527" t="str">
        <f ca="1" t="shared" si="3"/>
        <v/>
      </c>
      <c r="L41" s="527" t="str">
        <f ca="1" t="shared" si="3"/>
        <v/>
      </c>
      <c r="M41" s="527" t="str">
        <f ca="1" t="shared" si="3"/>
        <v/>
      </c>
      <c r="N41" s="527" t="str">
        <f ca="1" t="shared" si="3"/>
        <v/>
      </c>
      <c r="O41" s="527" t="str">
        <f ca="1" t="shared" si="3"/>
        <v/>
      </c>
      <c r="P41" s="527" t="str">
        <f ca="1" t="shared" si="3"/>
        <v/>
      </c>
      <c r="Q41" s="527" t="str">
        <f ca="1" t="shared" si="3"/>
        <v/>
      </c>
      <c r="R41" s="527" t="str">
        <f ca="1" t="shared" si="3"/>
        <v/>
      </c>
      <c r="S41" s="527" t="str">
        <f ca="1" t="shared" si="3"/>
        <v/>
      </c>
      <c r="T41" s="527" t="str">
        <f ca="1" t="shared" si="3"/>
        <v/>
      </c>
      <c r="U41" s="510"/>
    </row>
    <row r="42" spans="1:23" ht="12.75">
      <c r="A42" s="528"/>
      <c r="B42" s="528"/>
      <c r="C42" s="528"/>
      <c r="D42" s="528"/>
      <c r="E42" s="528"/>
      <c r="F42" s="528"/>
      <c r="G42" s="528"/>
      <c r="H42" s="529" t="s">
        <v>161</v>
      </c>
      <c r="I42" s="530" t="s">
        <v>162</v>
      </c>
      <c r="J42" s="531" t="s">
        <v>162</v>
      </c>
      <c r="K42" s="529" t="s">
        <v>162</v>
      </c>
      <c r="L42" s="529" t="s">
        <v>162</v>
      </c>
      <c r="M42" s="529" t="s">
        <v>162</v>
      </c>
      <c r="N42" s="529" t="s">
        <v>162</v>
      </c>
      <c r="O42" s="529" t="s">
        <v>162</v>
      </c>
      <c r="P42" s="529" t="s">
        <v>162</v>
      </c>
      <c r="Q42" s="529" t="s">
        <v>162</v>
      </c>
      <c r="R42" s="529" t="s">
        <v>162</v>
      </c>
      <c r="S42" s="529" t="s">
        <v>162</v>
      </c>
      <c r="T42" s="529" t="s">
        <v>162</v>
      </c>
      <c r="U42" s="532"/>
      <c r="V42" s="528"/>
      <c r="W42" s="528"/>
    </row>
    <row r="43" spans="1:23" ht="12.75">
      <c r="A43" s="528"/>
      <c r="B43" s="528"/>
      <c r="C43" s="528"/>
      <c r="D43" s="528"/>
      <c r="E43" s="528"/>
      <c r="F43" s="528"/>
      <c r="G43" s="528"/>
      <c r="H43" s="533">
        <f>COUNTIF($G$6:$G$36,"&gt;235")</f>
        <v>0</v>
      </c>
      <c r="I43" s="533" t="str">
        <f ca="1">IF((I$91)="","",COUNTIF(I$60:I$90,"&gt;235"))</f>
        <v/>
      </c>
      <c r="J43" s="533" t="str">
        <f aca="true" t="shared" si="4" ref="J43:T43">IF((J$91)="","",COUNTIF(J$60:J$90,"&gt;235"))</f>
        <v/>
      </c>
      <c r="K43" s="533" t="str">
        <f ca="1" t="shared" si="4"/>
        <v/>
      </c>
      <c r="L43" s="533" t="str">
        <f ca="1" t="shared" si="4"/>
        <v/>
      </c>
      <c r="M43" s="533" t="str">
        <f ca="1" t="shared" si="4"/>
        <v/>
      </c>
      <c r="N43" s="533" t="str">
        <f ca="1" t="shared" si="4"/>
        <v/>
      </c>
      <c r="O43" s="533" t="str">
        <f ca="1" t="shared" si="4"/>
        <v/>
      </c>
      <c r="P43" s="533" t="str">
        <f ca="1" t="shared" si="4"/>
        <v/>
      </c>
      <c r="Q43" s="533" t="str">
        <f ca="1" t="shared" si="4"/>
        <v/>
      </c>
      <c r="R43" s="533" t="str">
        <f ca="1" t="shared" si="4"/>
        <v/>
      </c>
      <c r="S43" s="533" t="str">
        <f ca="1" t="shared" si="4"/>
        <v/>
      </c>
      <c r="T43" s="533" t="str">
        <f ca="1" t="shared" si="4"/>
        <v/>
      </c>
      <c r="U43" s="532"/>
      <c r="V43" s="528"/>
      <c r="W43" s="528"/>
    </row>
    <row r="44" spans="1:23" ht="12.75">
      <c r="A44" s="528"/>
      <c r="B44" s="528"/>
      <c r="C44" s="528"/>
      <c r="D44" s="528"/>
      <c r="E44" s="528"/>
      <c r="F44" s="528"/>
      <c r="G44" s="534" t="s">
        <v>163</v>
      </c>
      <c r="H44" s="535">
        <f>H49</f>
        <v>31</v>
      </c>
      <c r="I44" s="535" t="str">
        <f ca="1">I49</f>
        <v/>
      </c>
      <c r="J44" s="536" t="str">
        <f aca="true" t="shared" si="5" ref="J44:T44">J49</f>
        <v/>
      </c>
      <c r="K44" s="535" t="str">
        <f ca="1" t="shared" si="5"/>
        <v/>
      </c>
      <c r="L44" s="535" t="str">
        <f ca="1" t="shared" si="5"/>
        <v/>
      </c>
      <c r="M44" s="535" t="str">
        <f ca="1" t="shared" si="5"/>
        <v/>
      </c>
      <c r="N44" s="535" t="str">
        <f ca="1" t="shared" si="5"/>
        <v/>
      </c>
      <c r="O44" s="535" t="str">
        <f ca="1" t="shared" si="5"/>
        <v/>
      </c>
      <c r="P44" s="535" t="str">
        <f ca="1" t="shared" si="5"/>
        <v/>
      </c>
      <c r="Q44" s="535" t="str">
        <f ca="1" t="shared" si="5"/>
        <v/>
      </c>
      <c r="R44" s="535" t="str">
        <f ca="1" t="shared" si="5"/>
        <v/>
      </c>
      <c r="S44" s="535" t="str">
        <f ca="1" t="shared" si="5"/>
        <v/>
      </c>
      <c r="T44" s="535" t="str">
        <f ca="1" t="shared" si="5"/>
        <v/>
      </c>
      <c r="U44" s="532"/>
      <c r="V44" s="528"/>
      <c r="W44" s="528"/>
    </row>
    <row r="45" spans="1:23" ht="12.75">
      <c r="A45" s="528"/>
      <c r="B45" s="528"/>
      <c r="C45" s="528"/>
      <c r="D45" s="528"/>
      <c r="E45" s="528"/>
      <c r="F45" s="528"/>
      <c r="G45" s="537" t="s">
        <v>164</v>
      </c>
      <c r="H45" s="535">
        <f>IF($H$43=0,H50,H51)</f>
        <v>31</v>
      </c>
      <c r="I45" s="535" t="e">
        <f ca="1">IF($I$43=0,I50,I51)</f>
        <v>#NUM!</v>
      </c>
      <c r="J45" s="536" t="e">
        <f ca="1">IF($I$43=0,J50,J51)</f>
        <v>#NUM!</v>
      </c>
      <c r="K45" s="535" t="e">
        <f ca="1">IF($K$43=0,K50,K51)</f>
        <v>#NUM!</v>
      </c>
      <c r="L45" s="535" t="e">
        <f ca="1">IF($L$43=0,L50,L51)</f>
        <v>#NUM!</v>
      </c>
      <c r="M45" s="535" t="e">
        <f ca="1">IF($M$43=0,M50,M51)</f>
        <v>#NUM!</v>
      </c>
      <c r="N45" s="535" t="e">
        <f ca="1">IF($N$43=0,N50,N51)</f>
        <v>#NUM!</v>
      </c>
      <c r="O45" s="535" t="e">
        <f ca="1">IF($O$43=0,O50,O51)</f>
        <v>#NUM!</v>
      </c>
      <c r="P45" s="535" t="e">
        <f ca="1">IF($P$43=0,P50,P51)</f>
        <v>#NUM!</v>
      </c>
      <c r="Q45" s="535" t="e">
        <f ca="1">IF($Q$43=0,Q50,Q51)</f>
        <v>#NUM!</v>
      </c>
      <c r="R45" s="535" t="e">
        <f ca="1">IF($R$43=0,R50,R51)</f>
        <v>#NUM!</v>
      </c>
      <c r="S45" s="535" t="e">
        <f ca="1">IF($S$43=0,S50,S51)</f>
        <v>#NUM!</v>
      </c>
      <c r="T45" s="535" t="e">
        <f ca="1">IF($T$43=0,T50,T51)</f>
        <v>#NUM!</v>
      </c>
      <c r="U45" s="532"/>
      <c r="V45" s="528"/>
      <c r="W45" s="528"/>
    </row>
    <row r="46" spans="1:23" ht="12.75">
      <c r="A46" s="528"/>
      <c r="B46" s="528"/>
      <c r="C46" s="528"/>
      <c r="D46" s="528"/>
      <c r="E46" s="528"/>
      <c r="F46" s="528"/>
      <c r="G46" s="537" t="s">
        <v>165</v>
      </c>
      <c r="H46" s="535">
        <f>IF($G$4=0,H52,IF($G$4=1,H53,H54))</f>
        <v>31</v>
      </c>
      <c r="I46" s="535" t="e">
        <f ca="1">IF($I$4=0,I52,IF($I$4=1,I53,I54))</f>
        <v>#NUM!</v>
      </c>
      <c r="J46" s="536" t="e">
        <f ca="1">IF($J$4=0,J52,IF($J$4=1,J53,J54))</f>
        <v>#NUM!</v>
      </c>
      <c r="K46" s="535" t="e">
        <f ca="1">IF($K$43=0,K52,IF($K$43=1,K53,K54))</f>
        <v>#NUM!</v>
      </c>
      <c r="L46" s="535" t="e">
        <f ca="1">IF($L$43=0,L52,IF($L$43=1,L53,L54))</f>
        <v>#NUM!</v>
      </c>
      <c r="M46" s="535" t="e">
        <f ca="1">IF($M$43=0,M52,IF($M$43=1,M53,M54))</f>
        <v>#NUM!</v>
      </c>
      <c r="N46" s="535" t="e">
        <f ca="1">IF($N$43=0,N52,IF($N$43=1,N53,N54))</f>
        <v>#NUM!</v>
      </c>
      <c r="O46" s="535" t="e">
        <f ca="1">IF($O$43=0,O52,IF($O$43=1,O53,O54))</f>
        <v>#NUM!</v>
      </c>
      <c r="P46" s="535" t="e">
        <f ca="1">IF($P$43=0,P52,IF($P$43=1,P53,P54))</f>
        <v>#NUM!</v>
      </c>
      <c r="Q46" s="535" t="e">
        <f ca="1">IF($Q$43=0,Q52,IF($Q$43=1,Q53,Q54))</f>
        <v>#NUM!</v>
      </c>
      <c r="R46" s="535" t="e">
        <f ca="1">IF($R$43=0,R52,IF($R$43=1,R53,R54))</f>
        <v>#NUM!</v>
      </c>
      <c r="S46" s="535" t="e">
        <f ca="1">IF($S$43=0,S52,IF($S$43=1,S53,S54))</f>
        <v>#NUM!</v>
      </c>
      <c r="T46" s="535" t="e">
        <f ca="1">IF($T$43=0,T52,IF($T$43=1,T53,T54))</f>
        <v>#NUM!</v>
      </c>
      <c r="U46" s="532"/>
      <c r="V46" s="528"/>
      <c r="W46" s="528"/>
    </row>
    <row r="47" spans="1:23" ht="12.75">
      <c r="A47" s="528"/>
      <c r="B47" s="528"/>
      <c r="C47" s="528"/>
      <c r="D47" s="528"/>
      <c r="E47" s="528"/>
      <c r="F47" s="528"/>
      <c r="G47" s="537" t="s">
        <v>166</v>
      </c>
      <c r="H47" s="535">
        <f>IF($G$43=0,H55,IF($G$43=1,H56,IF($G$43=2,H57,H58)))</f>
        <v>31</v>
      </c>
      <c r="I47" s="535" t="e">
        <f ca="1">IF($I$43=0,I55,IF($I$43=1,I56,IF($I$43=2,I57,I58)))</f>
        <v>#NUM!</v>
      </c>
      <c r="J47" s="536" t="e">
        <f ca="1">IF($J$43=0,J55,IF($J$43=1,J56,IF($J$43=2,J57,J58)))</f>
        <v>#NUM!</v>
      </c>
      <c r="K47" s="535" t="e">
        <f ca="1">IF($K$43=0,K55,IF($K$43=1,K56,IF($K$43=2,K57,K58)))</f>
        <v>#NUM!</v>
      </c>
      <c r="L47" s="535" t="e">
        <f ca="1">IF($L$43=0,L55,IF($L$43=1,L56,IF($L$43=2,L57,L58)))</f>
        <v>#NUM!</v>
      </c>
      <c r="M47" s="535" t="e">
        <f ca="1">IF($M$43=0,M55,IF($M$43=1,M56,IF($M$43=2,M57,M58)))</f>
        <v>#NUM!</v>
      </c>
      <c r="N47" s="535" t="e">
        <f ca="1">IF($N$43=0,N55,IF($N$43=1,N56,IF($N$43=2,N57,N58)))</f>
        <v>#NUM!</v>
      </c>
      <c r="O47" s="535" t="e">
        <f ca="1">IF($O$43=0,O55,IF($O$43=1,O56,IF($O$43=2,O57,O58)))</f>
        <v>#NUM!</v>
      </c>
      <c r="P47" s="535" t="e">
        <f ca="1">IF($P$43=0,P55,IF($P$43=1,P56,IF($P$43=2,P57,P58)))</f>
        <v>#NUM!</v>
      </c>
      <c r="Q47" s="535" t="e">
        <f ca="1">IF($Q$43=0,Q55,IF($Q$43=1,Q56,IF($Q$43=2,Q57,Q58)))</f>
        <v>#NUM!</v>
      </c>
      <c r="R47" s="535" t="e">
        <f ca="1">IF($R$43=0,R55,IF($R$43=1,R56,IF($R$43=2,R57,R58)))</f>
        <v>#NUM!</v>
      </c>
      <c r="S47" s="535" t="e">
        <f ca="1">IF($S$43=0,S55,IF($S$43=1,S56,IF($S$43=2,S57,S58)))</f>
        <v>#NUM!</v>
      </c>
      <c r="T47" s="535" t="e">
        <f ca="1">IF($T$43=0,T55,IF($T$43=1,T56,IF($T$43=2,T57,T58)))</f>
        <v>#NUM!</v>
      </c>
      <c r="U47" s="532"/>
      <c r="V47" s="528"/>
      <c r="W47" s="528"/>
    </row>
    <row r="48" spans="1:23" ht="12.75">
      <c r="A48" s="528"/>
      <c r="B48" s="528"/>
      <c r="C48" s="528"/>
      <c r="D48" s="528"/>
      <c r="E48" s="538" t="s">
        <v>167</v>
      </c>
      <c r="F48" s="539" t="s">
        <v>168</v>
      </c>
      <c r="G48" s="539" t="s">
        <v>169</v>
      </c>
      <c r="H48" s="540" t="s">
        <v>170</v>
      </c>
      <c r="I48" s="540" t="s">
        <v>170</v>
      </c>
      <c r="J48" s="541" t="s">
        <v>170</v>
      </c>
      <c r="K48" s="541" t="s">
        <v>170</v>
      </c>
      <c r="L48" s="541" t="s">
        <v>170</v>
      </c>
      <c r="M48" s="541" t="s">
        <v>170</v>
      </c>
      <c r="N48" s="541" t="s">
        <v>170</v>
      </c>
      <c r="O48" s="541" t="s">
        <v>170</v>
      </c>
      <c r="P48" s="541" t="s">
        <v>170</v>
      </c>
      <c r="Q48" s="541" t="s">
        <v>170</v>
      </c>
      <c r="R48" s="541" t="s">
        <v>170</v>
      </c>
      <c r="S48" s="541" t="s">
        <v>170</v>
      </c>
      <c r="T48" s="541" t="s">
        <v>170</v>
      </c>
      <c r="U48" s="532"/>
      <c r="V48" s="528"/>
      <c r="W48" s="528"/>
    </row>
    <row r="49" spans="1:23" ht="15">
      <c r="A49" s="528"/>
      <c r="B49" s="528"/>
      <c r="C49" s="528"/>
      <c r="D49" s="528"/>
      <c r="E49" s="542">
        <v>1</v>
      </c>
      <c r="F49" s="543" t="s">
        <v>171</v>
      </c>
      <c r="G49" s="544" t="s">
        <v>172</v>
      </c>
      <c r="H49" s="545">
        <f>LARGE($G$6:$G$36,1)</f>
        <v>31</v>
      </c>
      <c r="I49" s="545" t="str">
        <f ca="1">IF((I$91)="","",LARGE(I$60:I$90,1))</f>
        <v/>
      </c>
      <c r="J49" s="545" t="str">
        <f aca="true" t="shared" si="6" ref="J49:T49">IF((J$91)="","",LARGE(J$60:J$90,1))</f>
        <v/>
      </c>
      <c r="K49" s="545" t="str">
        <f ca="1" t="shared" si="6"/>
        <v/>
      </c>
      <c r="L49" s="545" t="str">
        <f ca="1" t="shared" si="6"/>
        <v/>
      </c>
      <c r="M49" s="545" t="str">
        <f ca="1" t="shared" si="6"/>
        <v/>
      </c>
      <c r="N49" s="545" t="str">
        <f ca="1" t="shared" si="6"/>
        <v/>
      </c>
      <c r="O49" s="545" t="str">
        <f ca="1" t="shared" si="6"/>
        <v/>
      </c>
      <c r="P49" s="545" t="str">
        <f ca="1" t="shared" si="6"/>
        <v/>
      </c>
      <c r="Q49" s="545" t="str">
        <f ca="1" t="shared" si="6"/>
        <v/>
      </c>
      <c r="R49" s="545" t="str">
        <f ca="1" t="shared" si="6"/>
        <v/>
      </c>
      <c r="S49" s="545" t="str">
        <f ca="1" t="shared" si="6"/>
        <v/>
      </c>
      <c r="T49" s="545" t="str">
        <f ca="1" t="shared" si="6"/>
        <v/>
      </c>
      <c r="U49" s="532"/>
      <c r="V49" s="528"/>
      <c r="W49" s="528"/>
    </row>
    <row r="50" spans="1:23" ht="15">
      <c r="A50" s="528"/>
      <c r="B50" s="528"/>
      <c r="C50" s="528"/>
      <c r="D50" s="528"/>
      <c r="E50" s="546">
        <v>2</v>
      </c>
      <c r="F50" s="547" t="s">
        <v>173</v>
      </c>
      <c r="G50" s="548">
        <v>0</v>
      </c>
      <c r="H50" s="545">
        <f>LARGE($G$6:$G$36,1)</f>
        <v>31</v>
      </c>
      <c r="I50" s="545" t="e">
        <f ca="1">LARGE($I$60:$I$90,1)</f>
        <v>#NUM!</v>
      </c>
      <c r="J50" s="549" t="e">
        <f ca="1">LARGE($J$60:$J$90,1)</f>
        <v>#NUM!</v>
      </c>
      <c r="K50" s="549" t="e">
        <f ca="1">LARGE($K$60:$K$90,1)</f>
        <v>#NUM!</v>
      </c>
      <c r="L50" s="549" t="e">
        <f ca="1">LARGE($L$60:$L$90,1)</f>
        <v>#NUM!</v>
      </c>
      <c r="M50" s="549" t="e">
        <f ca="1">LARGE($M$60:$M$90,1)</f>
        <v>#NUM!</v>
      </c>
      <c r="N50" s="549" t="e">
        <f ca="1">LARGE($N$60:$N$90,1)</f>
        <v>#NUM!</v>
      </c>
      <c r="O50" s="549" t="e">
        <f ca="1">LARGE($O$60:$O$90,1)</f>
        <v>#NUM!</v>
      </c>
      <c r="P50" s="549" t="e">
        <f ca="1">LARGE($P$60:$P$90,1)</f>
        <v>#NUM!</v>
      </c>
      <c r="Q50" s="549" t="e">
        <f ca="1">LARGE($Q$60:$Q$90,1)</f>
        <v>#NUM!</v>
      </c>
      <c r="R50" s="549" t="e">
        <f ca="1">LARGE($R$60:$R$90,1)</f>
        <v>#NUM!</v>
      </c>
      <c r="S50" s="549" t="e">
        <f ca="1">LARGE($S$60:$S$90,1)</f>
        <v>#NUM!</v>
      </c>
      <c r="T50" s="549" t="e">
        <f ca="1">LARGE($T$60:$T$90,1)</f>
        <v>#NUM!</v>
      </c>
      <c r="U50" s="532"/>
      <c r="V50" s="528"/>
      <c r="W50" s="528"/>
    </row>
    <row r="51" spans="1:23" ht="12.75">
      <c r="A51" s="528"/>
      <c r="B51" s="528"/>
      <c r="C51" s="528"/>
      <c r="D51" s="528"/>
      <c r="E51" s="550">
        <v>3</v>
      </c>
      <c r="F51" s="551" t="s">
        <v>173</v>
      </c>
      <c r="G51" s="552" t="s">
        <v>174</v>
      </c>
      <c r="H51" s="540">
        <f>LARGE($G$6:$G$36,2)</f>
        <v>30</v>
      </c>
      <c r="I51" s="540" t="e">
        <f ca="1">LARGE($I$60:$I$90,2)</f>
        <v>#NUM!</v>
      </c>
      <c r="J51" s="553" t="e">
        <f ca="1">LARGE($J$60:$J$90,2)</f>
        <v>#NUM!</v>
      </c>
      <c r="K51" s="553" t="e">
        <f ca="1">LARGE($K$60:$K$90,2)</f>
        <v>#NUM!</v>
      </c>
      <c r="L51" s="553" t="e">
        <f ca="1">LARGE($L$60:$L$90,2)</f>
        <v>#NUM!</v>
      </c>
      <c r="M51" s="553" t="e">
        <f ca="1">LARGE($M$60:$M$90,2)</f>
        <v>#NUM!</v>
      </c>
      <c r="N51" s="553" t="e">
        <f ca="1">LARGE($N$60:$N$90,2)</f>
        <v>#NUM!</v>
      </c>
      <c r="O51" s="553" t="e">
        <f ca="1">LARGE($O$60:$O$90,2)</f>
        <v>#NUM!</v>
      </c>
      <c r="P51" s="553" t="e">
        <f ca="1">LARGE($P$60:$P$90,2)</f>
        <v>#NUM!</v>
      </c>
      <c r="Q51" s="553" t="e">
        <f ca="1">LARGE($Q$60:$Q$90,2)</f>
        <v>#NUM!</v>
      </c>
      <c r="R51" s="553" t="e">
        <f ca="1">LARGE($R$60:$R$90,2)</f>
        <v>#NUM!</v>
      </c>
      <c r="S51" s="553" t="e">
        <f ca="1">LARGE($S$60:$S$90,2)</f>
        <v>#NUM!</v>
      </c>
      <c r="T51" s="553" t="e">
        <f ca="1">LARGE($T$60:$T$90,2)</f>
        <v>#NUM!</v>
      </c>
      <c r="U51" s="532"/>
      <c r="V51" s="528"/>
      <c r="W51" s="528"/>
    </row>
    <row r="52" spans="1:23" ht="15">
      <c r="A52" s="528"/>
      <c r="B52" s="528"/>
      <c r="C52" s="528"/>
      <c r="D52" s="528"/>
      <c r="E52" s="546">
        <v>4</v>
      </c>
      <c r="F52" s="547" t="s">
        <v>175</v>
      </c>
      <c r="G52" s="548">
        <v>0</v>
      </c>
      <c r="H52" s="545">
        <f>LARGE($G$6:$G$36,1)</f>
        <v>31</v>
      </c>
      <c r="I52" s="545" t="e">
        <f ca="1">LARGE($I$60:$I$90,1)</f>
        <v>#NUM!</v>
      </c>
      <c r="J52" s="549" t="e">
        <f ca="1">LARGE($J$60:$J$90,1)</f>
        <v>#NUM!</v>
      </c>
      <c r="K52" s="549" t="e">
        <f ca="1">LARGE($K$60:$K$90,1)</f>
        <v>#NUM!</v>
      </c>
      <c r="L52" s="549" t="e">
        <f ca="1">LARGE($L$60:$L$90,1)</f>
        <v>#NUM!</v>
      </c>
      <c r="M52" s="549" t="e">
        <f ca="1">LARGE($M$60:$M$90,1)</f>
        <v>#NUM!</v>
      </c>
      <c r="N52" s="549" t="e">
        <f ca="1">LARGE($N$60:$N$90,1)</f>
        <v>#NUM!</v>
      </c>
      <c r="O52" s="549" t="e">
        <f ca="1">LARGE($O$60:$O$90,1)</f>
        <v>#NUM!</v>
      </c>
      <c r="P52" s="549" t="e">
        <f ca="1">LARGE($P$60:$P$90,1)</f>
        <v>#NUM!</v>
      </c>
      <c r="Q52" s="549" t="e">
        <f ca="1">LARGE($Q$60:$Q$90,1)</f>
        <v>#NUM!</v>
      </c>
      <c r="R52" s="549" t="e">
        <f ca="1">LARGE($R$60:$R$90,1)</f>
        <v>#NUM!</v>
      </c>
      <c r="S52" s="549" t="e">
        <f ca="1">LARGE($S$60:$S$90,1)</f>
        <v>#NUM!</v>
      </c>
      <c r="T52" s="549" t="e">
        <f ca="1">LARGE($T$60:$T$90,1)</f>
        <v>#NUM!</v>
      </c>
      <c r="U52" s="532"/>
      <c r="V52" s="528"/>
      <c r="W52" s="528"/>
    </row>
    <row r="53" spans="1:23" ht="12.75">
      <c r="A53" s="528"/>
      <c r="B53" s="528"/>
      <c r="C53" s="528"/>
      <c r="D53" s="528"/>
      <c r="E53" s="554">
        <v>5</v>
      </c>
      <c r="F53" s="555" t="s">
        <v>175</v>
      </c>
      <c r="G53" s="532">
        <v>1</v>
      </c>
      <c r="H53" s="540">
        <f>LARGE($G$6:$G$36,2)</f>
        <v>30</v>
      </c>
      <c r="I53" s="540" t="e">
        <f ca="1">LARGE($I$60:$I$90,2)</f>
        <v>#NUM!</v>
      </c>
      <c r="J53" s="556" t="e">
        <f ca="1">LARGE($J$60:$J$90,2)</f>
        <v>#NUM!</v>
      </c>
      <c r="K53" s="556" t="e">
        <f ca="1">LARGE($K$60:$K$90,2)</f>
        <v>#NUM!</v>
      </c>
      <c r="L53" s="556" t="e">
        <f ca="1">LARGE($L$60:$L$90,2)</f>
        <v>#NUM!</v>
      </c>
      <c r="M53" s="556" t="e">
        <f ca="1">LARGE($M$60:$M$90,2)</f>
        <v>#NUM!</v>
      </c>
      <c r="N53" s="556" t="e">
        <f ca="1">LARGE($N$60:$N$89,2)</f>
        <v>#NUM!</v>
      </c>
      <c r="O53" s="556" t="e">
        <f ca="1">LARGE($O$60:$O$90,2)</f>
        <v>#NUM!</v>
      </c>
      <c r="P53" s="556" t="e">
        <f ca="1">LARGE($P$60:$P$90,2)</f>
        <v>#NUM!</v>
      </c>
      <c r="Q53" s="556" t="e">
        <f ca="1">LARGE($Q$60:$Q$90,2)</f>
        <v>#NUM!</v>
      </c>
      <c r="R53" s="556" t="e">
        <f ca="1">LARGE($R$60:$R$90,2)</f>
        <v>#NUM!</v>
      </c>
      <c r="S53" s="556" t="e">
        <f ca="1">LARGE($S$60:$S$90,2)</f>
        <v>#NUM!</v>
      </c>
      <c r="T53" s="556" t="e">
        <f ca="1">LARGE($T$60:$T$90,2)</f>
        <v>#NUM!</v>
      </c>
      <c r="U53" s="532"/>
      <c r="V53" s="528"/>
      <c r="W53" s="528"/>
    </row>
    <row r="54" spans="1:23" ht="15">
      <c r="A54" s="528"/>
      <c r="B54" s="528"/>
      <c r="C54" s="528"/>
      <c r="D54" s="528"/>
      <c r="E54" s="557">
        <v>6</v>
      </c>
      <c r="F54" s="558" t="s">
        <v>175</v>
      </c>
      <c r="G54" s="559" t="s">
        <v>176</v>
      </c>
      <c r="H54" s="545">
        <f>LARGE($G$6:$G$36,3)</f>
        <v>29</v>
      </c>
      <c r="I54" s="545" t="e">
        <f ca="1">LARGE($I$60:$I$90,3)</f>
        <v>#NUM!</v>
      </c>
      <c r="J54" s="560" t="e">
        <f ca="1">LARGE($J$60:$J$90,3)</f>
        <v>#NUM!</v>
      </c>
      <c r="K54" s="560" t="e">
        <f ca="1">LARGE($K$60:$K$90,3)</f>
        <v>#NUM!</v>
      </c>
      <c r="L54" s="560" t="e">
        <f ca="1">LARGE($L$60:$L$90,3)</f>
        <v>#NUM!</v>
      </c>
      <c r="M54" s="560" t="e">
        <f ca="1">LARGE($M$60:$M$90,3)</f>
        <v>#NUM!</v>
      </c>
      <c r="N54" s="560" t="e">
        <f ca="1">LARGE($N$60:$N$90,3)</f>
        <v>#NUM!</v>
      </c>
      <c r="O54" s="560" t="e">
        <f ca="1">LARGE($O$60:$O$90,3)</f>
        <v>#NUM!</v>
      </c>
      <c r="P54" s="560" t="e">
        <f ca="1">LARGE($P$60:$P$90,3)</f>
        <v>#NUM!</v>
      </c>
      <c r="Q54" s="560" t="e">
        <f ca="1">LARGE($Q$60:$Q$90,3)</f>
        <v>#NUM!</v>
      </c>
      <c r="R54" s="560" t="e">
        <f ca="1">LARGE($R$60:$R$90,3)</f>
        <v>#NUM!</v>
      </c>
      <c r="S54" s="560" t="e">
        <f ca="1">LARGE($S$60:$S$90,3)</f>
        <v>#NUM!</v>
      </c>
      <c r="T54" s="560" t="e">
        <f ca="1">LARGE($T$60:$T$90,3)</f>
        <v>#NUM!</v>
      </c>
      <c r="U54" s="532"/>
      <c r="V54" s="528"/>
      <c r="W54" s="528"/>
    </row>
    <row r="55" spans="1:23" ht="15">
      <c r="A55" s="528"/>
      <c r="B55" s="528"/>
      <c r="C55" s="528"/>
      <c r="D55" s="528"/>
      <c r="E55" s="546">
        <v>7</v>
      </c>
      <c r="F55" s="547" t="s">
        <v>166</v>
      </c>
      <c r="G55" s="548">
        <v>0</v>
      </c>
      <c r="H55" s="545">
        <f>LARGE($G$6:$G$36,1)</f>
        <v>31</v>
      </c>
      <c r="I55" s="545" t="e">
        <f ca="1">LARGE($I$60:$I$90,1)</f>
        <v>#NUM!</v>
      </c>
      <c r="J55" s="549" t="e">
        <f ca="1">LARGE($J$60:$J$90,1)</f>
        <v>#NUM!</v>
      </c>
      <c r="K55" s="549" t="e">
        <f ca="1">LARGE($K$60:$K$90,1)</f>
        <v>#NUM!</v>
      </c>
      <c r="L55" s="549" t="e">
        <f ca="1">LARGE($L$60:$L$90,1)</f>
        <v>#NUM!</v>
      </c>
      <c r="M55" s="549" t="e">
        <f ca="1">LARGE($M$60:$M$90,1)</f>
        <v>#NUM!</v>
      </c>
      <c r="N55" s="549" t="e">
        <f ca="1">LARGE($N$60:$N$90,1)</f>
        <v>#NUM!</v>
      </c>
      <c r="O55" s="549" t="e">
        <f ca="1">LARGE($O$60:$O$90,1)</f>
        <v>#NUM!</v>
      </c>
      <c r="P55" s="549" t="e">
        <f ca="1">LARGE($P$60:$P$90,1)</f>
        <v>#NUM!</v>
      </c>
      <c r="Q55" s="549" t="e">
        <f ca="1">LARGE($Q$60:$Q$90,1)</f>
        <v>#NUM!</v>
      </c>
      <c r="R55" s="549" t="e">
        <f ca="1">LARGE($R$60:$R$90,1)</f>
        <v>#NUM!</v>
      </c>
      <c r="S55" s="549" t="e">
        <f ca="1">LARGE($S$60:$S$90,1)</f>
        <v>#NUM!</v>
      </c>
      <c r="T55" s="549" t="e">
        <f ca="1">LARGE($T$60:$T$90,1)</f>
        <v>#NUM!</v>
      </c>
      <c r="U55" s="532"/>
      <c r="V55" s="528"/>
      <c r="W55" s="528"/>
    </row>
    <row r="56" spans="1:23" ht="12.75">
      <c r="A56" s="528"/>
      <c r="B56" s="528"/>
      <c r="C56" s="528"/>
      <c r="D56" s="528"/>
      <c r="E56" s="554">
        <v>8</v>
      </c>
      <c r="F56" s="555" t="s">
        <v>166</v>
      </c>
      <c r="G56" s="532">
        <v>1</v>
      </c>
      <c r="H56" s="540">
        <f>LARGE($G$6:$G$36,2)</f>
        <v>30</v>
      </c>
      <c r="I56" s="540" t="e">
        <f ca="1">LARGE($I$60:$I$90,2)</f>
        <v>#NUM!</v>
      </c>
      <c r="J56" s="556" t="e">
        <f ca="1">LARGE($J$60:$J$90,2)</f>
        <v>#NUM!</v>
      </c>
      <c r="K56" s="556" t="e">
        <f ca="1">LARGE($K$60:$K$90,2)</f>
        <v>#NUM!</v>
      </c>
      <c r="L56" s="556" t="e">
        <f ca="1">LARGE($L$60:$L$90,2)</f>
        <v>#NUM!</v>
      </c>
      <c r="M56" s="556" t="e">
        <f ca="1">LARGE($M$60:$M$90,2)</f>
        <v>#NUM!</v>
      </c>
      <c r="N56" s="556" t="e">
        <f ca="1">LARGE($N$60:$N$90,2)</f>
        <v>#NUM!</v>
      </c>
      <c r="O56" s="556" t="e">
        <f ca="1">LARGE($O$60:$O$90,2)</f>
        <v>#NUM!</v>
      </c>
      <c r="P56" s="556" t="e">
        <f ca="1">LARGE($P$60:$P$90,2)</f>
        <v>#NUM!</v>
      </c>
      <c r="Q56" s="556" t="e">
        <f ca="1">LARGE($Q$60:$Q$90,2)</f>
        <v>#NUM!</v>
      </c>
      <c r="R56" s="556" t="e">
        <f ca="1">LARGE($R$60:$R$90,2)</f>
        <v>#NUM!</v>
      </c>
      <c r="S56" s="556" t="e">
        <f ca="1">LARGE($S$60:$S$90,2)</f>
        <v>#NUM!</v>
      </c>
      <c r="T56" s="556" t="e">
        <f ca="1">LARGE($T$60:$T$90,2)</f>
        <v>#NUM!</v>
      </c>
      <c r="U56" s="532"/>
      <c r="V56" s="528"/>
      <c r="W56" s="528"/>
    </row>
    <row r="57" spans="1:23" ht="12.75">
      <c r="A57" s="528"/>
      <c r="B57" s="528"/>
      <c r="C57" s="528"/>
      <c r="D57" s="528"/>
      <c r="E57" s="554">
        <v>9</v>
      </c>
      <c r="F57" s="555" t="s">
        <v>166</v>
      </c>
      <c r="G57" s="532">
        <v>2</v>
      </c>
      <c r="H57" s="540">
        <f>LARGE($G$6:$G$36,3)</f>
        <v>29</v>
      </c>
      <c r="I57" s="540" t="e">
        <f ca="1">LARGE($I$60:$I$90,3)</f>
        <v>#NUM!</v>
      </c>
      <c r="J57" s="556" t="e">
        <f ca="1">LARGE($J$60:$J$90,3)</f>
        <v>#NUM!</v>
      </c>
      <c r="K57" s="556" t="e">
        <f ca="1">LARGE($K$60:$K$90,3)</f>
        <v>#NUM!</v>
      </c>
      <c r="L57" s="556" t="e">
        <f ca="1">LARGE($L$60:$L$90,3)</f>
        <v>#NUM!</v>
      </c>
      <c r="M57" s="556" t="e">
        <f ca="1">LARGE($M$60:$M$90,3)</f>
        <v>#NUM!</v>
      </c>
      <c r="N57" s="556" t="e">
        <f ca="1">LARGE($N$60:$N$90,3)</f>
        <v>#NUM!</v>
      </c>
      <c r="O57" s="556" t="e">
        <f ca="1">LARGE($O$60:$O$90,3)</f>
        <v>#NUM!</v>
      </c>
      <c r="P57" s="556" t="e">
        <f ca="1">LARGE($P$60:$P$90,3)</f>
        <v>#NUM!</v>
      </c>
      <c r="Q57" s="556" t="e">
        <f ca="1">LARGE($Q$60:$Q$90,3)</f>
        <v>#NUM!</v>
      </c>
      <c r="R57" s="556" t="e">
        <f ca="1">LARGE($R$60:$R$90,3)</f>
        <v>#NUM!</v>
      </c>
      <c r="S57" s="556" t="e">
        <f ca="1">LARGE($S$60:$S$90,3)</f>
        <v>#NUM!</v>
      </c>
      <c r="T57" s="556" t="e">
        <f ca="1">LARGE($T$60:$T$90,3)</f>
        <v>#NUM!</v>
      </c>
      <c r="U57" s="532"/>
      <c r="V57" s="528"/>
      <c r="W57" s="528"/>
    </row>
    <row r="58" spans="1:23" ht="12.75">
      <c r="A58" s="528"/>
      <c r="B58" s="528"/>
      <c r="C58" s="528"/>
      <c r="D58" s="528"/>
      <c r="E58" s="550">
        <v>10</v>
      </c>
      <c r="F58" s="551" t="s">
        <v>166</v>
      </c>
      <c r="G58" s="552" t="s">
        <v>177</v>
      </c>
      <c r="H58" s="540">
        <f>LARGE($G$6:$G$36,4)</f>
        <v>28</v>
      </c>
      <c r="I58" s="540" t="e">
        <f ca="1">LARGE($I$60:$I$90,4)</f>
        <v>#NUM!</v>
      </c>
      <c r="J58" s="553" t="e">
        <f ca="1">LARGE($J$60:$J$90,4)</f>
        <v>#NUM!</v>
      </c>
      <c r="K58" s="553" t="e">
        <f ca="1">LARGE($K$60:$K$90,4)</f>
        <v>#NUM!</v>
      </c>
      <c r="L58" s="553" t="e">
        <f ca="1">LARGE($L$60:$L$90,4)</f>
        <v>#NUM!</v>
      </c>
      <c r="M58" s="553" t="e">
        <f ca="1">LARGE($M$60:$M$90,4)</f>
        <v>#NUM!</v>
      </c>
      <c r="N58" s="553" t="e">
        <f ca="1">LARGE($N$60:$N$90,4)</f>
        <v>#NUM!</v>
      </c>
      <c r="O58" s="553" t="e">
        <f ca="1">LARGE($O$60:$O$90,4)</f>
        <v>#NUM!</v>
      </c>
      <c r="P58" s="553" t="e">
        <f ca="1">LARGE($P$60:P$90,4)</f>
        <v>#NUM!</v>
      </c>
      <c r="Q58" s="553" t="e">
        <f ca="1">LARGE($Q$60:$Q$90,4)</f>
        <v>#NUM!</v>
      </c>
      <c r="R58" s="553" t="e">
        <f ca="1">LARGE($R$60:$R$90,4)</f>
        <v>#NUM!</v>
      </c>
      <c r="S58" s="553" t="e">
        <f ca="1">LARGE($S$60:$S$90,4)</f>
        <v>#NUM!</v>
      </c>
      <c r="T58" s="553" t="e">
        <f ca="1">LARGE($T$60:$T$90,4)</f>
        <v>#NUM!</v>
      </c>
      <c r="U58" s="532"/>
      <c r="V58" s="528"/>
      <c r="W58" s="528"/>
    </row>
    <row r="59" spans="1:23" ht="12.75">
      <c r="A59" s="528"/>
      <c r="B59" s="528"/>
      <c r="C59" s="528"/>
      <c r="D59" s="528"/>
      <c r="E59" s="528"/>
      <c r="F59" s="528"/>
      <c r="G59" s="528"/>
      <c r="H59" s="528"/>
      <c r="I59" s="532"/>
      <c r="J59" s="532"/>
      <c r="K59" s="532"/>
      <c r="L59" s="532"/>
      <c r="M59" s="528"/>
      <c r="N59" s="528"/>
      <c r="O59" s="532"/>
      <c r="P59" s="532"/>
      <c r="Q59" s="532"/>
      <c r="R59" s="532"/>
      <c r="S59" s="532"/>
      <c r="T59" s="532"/>
      <c r="U59" s="532"/>
      <c r="V59" s="528"/>
      <c r="W59" s="528"/>
    </row>
    <row r="60" spans="1:23" ht="12.75">
      <c r="A60" s="528"/>
      <c r="B60" s="528"/>
      <c r="C60" s="528"/>
      <c r="D60" s="528"/>
      <c r="E60" s="528"/>
      <c r="F60" s="528"/>
      <c r="G60" s="528"/>
      <c r="H60" s="528"/>
      <c r="I60" s="561" t="str">
        <f aca="true" t="shared" si="7" ref="I60:T75">IF(CELL("type",I6)="b","",IF(I6="tntc",63200,IF(I6=0,1,I6)))</f>
        <v/>
      </c>
      <c r="J60" s="562" t="str">
        <f ca="1" t="shared" si="7"/>
        <v/>
      </c>
      <c r="K60" s="561" t="str">
        <f ca="1" t="shared" si="7"/>
        <v/>
      </c>
      <c r="L60" s="561" t="str">
        <f ca="1" t="shared" si="7"/>
        <v/>
      </c>
      <c r="M60" s="561" t="str">
        <f ca="1" t="shared" si="7"/>
        <v/>
      </c>
      <c r="N60" s="561" t="str">
        <f ca="1" t="shared" si="7"/>
        <v/>
      </c>
      <c r="O60" s="561" t="str">
        <f ca="1" t="shared" si="7"/>
        <v/>
      </c>
      <c r="P60" s="561" t="str">
        <f ca="1" t="shared" si="7"/>
        <v/>
      </c>
      <c r="Q60" s="561" t="str">
        <f ca="1" t="shared" si="7"/>
        <v/>
      </c>
      <c r="R60" s="561" t="str">
        <f ca="1" t="shared" si="7"/>
        <v/>
      </c>
      <c r="S60" s="561" t="str">
        <f ca="1" t="shared" si="7"/>
        <v/>
      </c>
      <c r="T60" s="561" t="str">
        <f ca="1" t="shared" si="7"/>
        <v/>
      </c>
      <c r="U60" s="532"/>
      <c r="V60" s="528"/>
      <c r="W60" s="528"/>
    </row>
    <row r="61" spans="1:23" ht="12.75">
      <c r="A61" s="528"/>
      <c r="B61" s="528"/>
      <c r="C61" s="528"/>
      <c r="D61" s="528"/>
      <c r="E61" s="528"/>
      <c r="F61" s="528"/>
      <c r="G61" s="528"/>
      <c r="H61" s="528"/>
      <c r="I61" s="561" t="str">
        <f ca="1" t="shared" si="7"/>
        <v/>
      </c>
      <c r="J61" s="562" t="str">
        <f ca="1" t="shared" si="7"/>
        <v/>
      </c>
      <c r="K61" s="561" t="str">
        <f ca="1" t="shared" si="7"/>
        <v/>
      </c>
      <c r="L61" s="561" t="str">
        <f ca="1" t="shared" si="7"/>
        <v/>
      </c>
      <c r="M61" s="561" t="str">
        <f ca="1" t="shared" si="7"/>
        <v/>
      </c>
      <c r="N61" s="561" t="str">
        <f ca="1" t="shared" si="7"/>
        <v/>
      </c>
      <c r="O61" s="561" t="str">
        <f ca="1" t="shared" si="7"/>
        <v/>
      </c>
      <c r="P61" s="561" t="str">
        <f ca="1" t="shared" si="7"/>
        <v/>
      </c>
      <c r="Q61" s="561" t="str">
        <f ca="1" t="shared" si="7"/>
        <v/>
      </c>
      <c r="R61" s="561" t="str">
        <f ca="1" t="shared" si="7"/>
        <v/>
      </c>
      <c r="S61" s="561" t="str">
        <f ca="1" t="shared" si="7"/>
        <v/>
      </c>
      <c r="T61" s="561" t="str">
        <f ca="1" t="shared" si="7"/>
        <v/>
      </c>
      <c r="U61" s="532"/>
      <c r="V61" s="528"/>
      <c r="W61" s="528"/>
    </row>
    <row r="62" spans="1:23" ht="12.75">
      <c r="A62" s="528"/>
      <c r="B62" s="528"/>
      <c r="C62" s="528"/>
      <c r="D62" s="528"/>
      <c r="E62" s="528"/>
      <c r="F62" s="528"/>
      <c r="G62" s="528"/>
      <c r="H62" s="528"/>
      <c r="I62" s="561" t="str">
        <f ca="1" t="shared" si="7"/>
        <v/>
      </c>
      <c r="J62" s="562" t="str">
        <f ca="1" t="shared" si="7"/>
        <v/>
      </c>
      <c r="K62" s="561" t="str">
        <f ca="1" t="shared" si="7"/>
        <v/>
      </c>
      <c r="L62" s="561" t="str">
        <f ca="1" t="shared" si="7"/>
        <v/>
      </c>
      <c r="M62" s="561" t="str">
        <f ca="1" t="shared" si="7"/>
        <v/>
      </c>
      <c r="N62" s="561" t="str">
        <f ca="1" t="shared" si="7"/>
        <v/>
      </c>
      <c r="O62" s="561" t="str">
        <f ca="1" t="shared" si="7"/>
        <v/>
      </c>
      <c r="P62" s="561" t="str">
        <f ca="1" t="shared" si="7"/>
        <v/>
      </c>
      <c r="Q62" s="561" t="str">
        <f ca="1" t="shared" si="7"/>
        <v/>
      </c>
      <c r="R62" s="561" t="str">
        <f ca="1" t="shared" si="7"/>
        <v/>
      </c>
      <c r="S62" s="561" t="str">
        <f ca="1" t="shared" si="7"/>
        <v/>
      </c>
      <c r="T62" s="561" t="str">
        <f ca="1" t="shared" si="7"/>
        <v/>
      </c>
      <c r="U62" s="532"/>
      <c r="V62" s="528"/>
      <c r="W62" s="528"/>
    </row>
    <row r="63" spans="1:23" ht="12.75">
      <c r="A63" s="528"/>
      <c r="B63" s="528"/>
      <c r="C63" s="528"/>
      <c r="D63" s="528"/>
      <c r="E63" s="528"/>
      <c r="F63" s="528"/>
      <c r="G63" s="528"/>
      <c r="H63" s="528"/>
      <c r="I63" s="561" t="str">
        <f ca="1" t="shared" si="7"/>
        <v/>
      </c>
      <c r="J63" s="562" t="str">
        <f ca="1" t="shared" si="7"/>
        <v/>
      </c>
      <c r="K63" s="561" t="str">
        <f ca="1" t="shared" si="7"/>
        <v/>
      </c>
      <c r="L63" s="561" t="str">
        <f ca="1" t="shared" si="7"/>
        <v/>
      </c>
      <c r="M63" s="561" t="str">
        <f ca="1" t="shared" si="7"/>
        <v/>
      </c>
      <c r="N63" s="561" t="str">
        <f ca="1" t="shared" si="7"/>
        <v/>
      </c>
      <c r="O63" s="561" t="str">
        <f ca="1" t="shared" si="7"/>
        <v/>
      </c>
      <c r="P63" s="561" t="str">
        <f ca="1" t="shared" si="7"/>
        <v/>
      </c>
      <c r="Q63" s="561" t="str">
        <f ca="1" t="shared" si="7"/>
        <v/>
      </c>
      <c r="R63" s="561" t="str">
        <f ca="1" t="shared" si="7"/>
        <v/>
      </c>
      <c r="S63" s="561" t="str">
        <f ca="1" t="shared" si="7"/>
        <v/>
      </c>
      <c r="T63" s="561" t="str">
        <f ca="1" t="shared" si="7"/>
        <v/>
      </c>
      <c r="U63" s="532"/>
      <c r="V63" s="528"/>
      <c r="W63" s="528"/>
    </row>
    <row r="64" spans="1:23" ht="12.75">
      <c r="A64" s="528"/>
      <c r="B64" s="528"/>
      <c r="C64" s="528"/>
      <c r="D64" s="528"/>
      <c r="E64" s="528"/>
      <c r="F64" s="528"/>
      <c r="G64" s="528"/>
      <c r="H64" s="528"/>
      <c r="I64" s="561" t="str">
        <f ca="1" t="shared" si="7"/>
        <v/>
      </c>
      <c r="J64" s="562" t="str">
        <f ca="1" t="shared" si="7"/>
        <v/>
      </c>
      <c r="K64" s="561" t="str">
        <f ca="1" t="shared" si="7"/>
        <v/>
      </c>
      <c r="L64" s="561" t="str">
        <f ca="1" t="shared" si="7"/>
        <v/>
      </c>
      <c r="M64" s="561" t="str">
        <f ca="1" t="shared" si="7"/>
        <v/>
      </c>
      <c r="N64" s="561" t="str">
        <f ca="1" t="shared" si="7"/>
        <v/>
      </c>
      <c r="O64" s="561" t="str">
        <f ca="1" t="shared" si="7"/>
        <v/>
      </c>
      <c r="P64" s="561" t="str">
        <f ca="1" t="shared" si="7"/>
        <v/>
      </c>
      <c r="Q64" s="561" t="str">
        <f ca="1" t="shared" si="7"/>
        <v/>
      </c>
      <c r="R64" s="561" t="str">
        <f ca="1" t="shared" si="7"/>
        <v/>
      </c>
      <c r="S64" s="561" t="str">
        <f ca="1" t="shared" si="7"/>
        <v/>
      </c>
      <c r="T64" s="561" t="str">
        <f ca="1" t="shared" si="7"/>
        <v/>
      </c>
      <c r="U64" s="532"/>
      <c r="V64" s="528"/>
      <c r="W64" s="528"/>
    </row>
    <row r="65" spans="1:23" ht="12.75">
      <c r="A65" s="528"/>
      <c r="B65" s="528"/>
      <c r="C65" s="528"/>
      <c r="D65" s="528"/>
      <c r="E65" s="528"/>
      <c r="F65" s="528"/>
      <c r="G65" s="528"/>
      <c r="H65" s="528"/>
      <c r="I65" s="561" t="str">
        <f ca="1" t="shared" si="7"/>
        <v/>
      </c>
      <c r="J65" s="562" t="str">
        <f ca="1" t="shared" si="7"/>
        <v/>
      </c>
      <c r="K65" s="561" t="str">
        <f ca="1" t="shared" si="7"/>
        <v/>
      </c>
      <c r="L65" s="561" t="str">
        <f ca="1" t="shared" si="7"/>
        <v/>
      </c>
      <c r="M65" s="561" t="str">
        <f ca="1" t="shared" si="7"/>
        <v/>
      </c>
      <c r="N65" s="561" t="str">
        <f ca="1" t="shared" si="7"/>
        <v/>
      </c>
      <c r="O65" s="561" t="str">
        <f ca="1" t="shared" si="7"/>
        <v/>
      </c>
      <c r="P65" s="561" t="str">
        <f ca="1" t="shared" si="7"/>
        <v/>
      </c>
      <c r="Q65" s="561" t="str">
        <f ca="1" t="shared" si="7"/>
        <v/>
      </c>
      <c r="R65" s="561" t="str">
        <f ca="1" t="shared" si="7"/>
        <v/>
      </c>
      <c r="S65" s="561" t="str">
        <f ca="1" t="shared" si="7"/>
        <v/>
      </c>
      <c r="T65" s="561" t="str">
        <f ca="1" t="shared" si="7"/>
        <v/>
      </c>
      <c r="U65" s="532"/>
      <c r="V65" s="528"/>
      <c r="W65" s="528"/>
    </row>
    <row r="66" spans="1:23" ht="12.75">
      <c r="A66" s="528"/>
      <c r="B66" s="528"/>
      <c r="C66" s="528"/>
      <c r="D66" s="528"/>
      <c r="E66" s="528"/>
      <c r="F66" s="528"/>
      <c r="G66" s="528"/>
      <c r="H66" s="528"/>
      <c r="I66" s="561" t="str">
        <f ca="1" t="shared" si="7"/>
        <v/>
      </c>
      <c r="J66" s="562" t="str">
        <f ca="1" t="shared" si="7"/>
        <v/>
      </c>
      <c r="K66" s="561" t="str">
        <f ca="1" t="shared" si="7"/>
        <v/>
      </c>
      <c r="L66" s="561" t="str">
        <f ca="1" t="shared" si="7"/>
        <v/>
      </c>
      <c r="M66" s="561" t="str">
        <f ca="1" t="shared" si="7"/>
        <v/>
      </c>
      <c r="N66" s="561" t="str">
        <f ca="1" t="shared" si="7"/>
        <v/>
      </c>
      <c r="O66" s="561" t="str">
        <f ca="1" t="shared" si="7"/>
        <v/>
      </c>
      <c r="P66" s="561" t="str">
        <f ca="1" t="shared" si="7"/>
        <v/>
      </c>
      <c r="Q66" s="561" t="str">
        <f ca="1" t="shared" si="7"/>
        <v/>
      </c>
      <c r="R66" s="561" t="str">
        <f ca="1" t="shared" si="7"/>
        <v/>
      </c>
      <c r="S66" s="561" t="str">
        <f ca="1" t="shared" si="7"/>
        <v/>
      </c>
      <c r="T66" s="561" t="str">
        <f ca="1" t="shared" si="7"/>
        <v/>
      </c>
      <c r="U66" s="532"/>
      <c r="V66" s="528"/>
      <c r="W66" s="528"/>
    </row>
    <row r="67" spans="1:23" ht="12.75">
      <c r="A67" s="528"/>
      <c r="B67" s="528"/>
      <c r="C67" s="528"/>
      <c r="D67" s="528"/>
      <c r="E67" s="528"/>
      <c r="F67" s="528"/>
      <c r="G67" s="528"/>
      <c r="H67" s="528"/>
      <c r="I67" s="561" t="str">
        <f ca="1" t="shared" si="7"/>
        <v/>
      </c>
      <c r="J67" s="562" t="str">
        <f ca="1" t="shared" si="7"/>
        <v/>
      </c>
      <c r="K67" s="561" t="str">
        <f ca="1" t="shared" si="7"/>
        <v/>
      </c>
      <c r="L67" s="561" t="str">
        <f ca="1" t="shared" si="7"/>
        <v/>
      </c>
      <c r="M67" s="561" t="str">
        <f ca="1" t="shared" si="7"/>
        <v/>
      </c>
      <c r="N67" s="561" t="str">
        <f ca="1" t="shared" si="7"/>
        <v/>
      </c>
      <c r="O67" s="561" t="str">
        <f ca="1" t="shared" si="7"/>
        <v/>
      </c>
      <c r="P67" s="561" t="str">
        <f ca="1" t="shared" si="7"/>
        <v/>
      </c>
      <c r="Q67" s="561" t="str">
        <f ca="1" t="shared" si="7"/>
        <v/>
      </c>
      <c r="R67" s="561" t="str">
        <f ca="1" t="shared" si="7"/>
        <v/>
      </c>
      <c r="S67" s="561" t="str">
        <f ca="1" t="shared" si="7"/>
        <v/>
      </c>
      <c r="T67" s="561" t="str">
        <f ca="1" t="shared" si="7"/>
        <v/>
      </c>
      <c r="U67" s="532"/>
      <c r="V67" s="528"/>
      <c r="W67" s="528"/>
    </row>
    <row r="68" spans="1:23" ht="12.75">
      <c r="A68" s="528"/>
      <c r="B68" s="528"/>
      <c r="C68" s="528"/>
      <c r="D68" s="528"/>
      <c r="E68" s="528"/>
      <c r="F68" s="528"/>
      <c r="G68" s="528"/>
      <c r="H68" s="528"/>
      <c r="I68" s="561" t="str">
        <f ca="1" t="shared" si="7"/>
        <v/>
      </c>
      <c r="J68" s="562" t="str">
        <f ca="1" t="shared" si="7"/>
        <v/>
      </c>
      <c r="K68" s="561" t="str">
        <f ca="1" t="shared" si="7"/>
        <v/>
      </c>
      <c r="L68" s="561" t="str">
        <f ca="1" t="shared" si="7"/>
        <v/>
      </c>
      <c r="M68" s="561" t="str">
        <f ca="1" t="shared" si="7"/>
        <v/>
      </c>
      <c r="N68" s="561" t="str">
        <f ca="1" t="shared" si="7"/>
        <v/>
      </c>
      <c r="O68" s="561" t="str">
        <f ca="1" t="shared" si="7"/>
        <v/>
      </c>
      <c r="P68" s="561" t="str">
        <f ca="1" t="shared" si="7"/>
        <v/>
      </c>
      <c r="Q68" s="561" t="str">
        <f ca="1" t="shared" si="7"/>
        <v/>
      </c>
      <c r="R68" s="561" t="str">
        <f ca="1" t="shared" si="7"/>
        <v/>
      </c>
      <c r="S68" s="561" t="str">
        <f ca="1" t="shared" si="7"/>
        <v/>
      </c>
      <c r="T68" s="561" t="str">
        <f ca="1" t="shared" si="7"/>
        <v/>
      </c>
      <c r="U68" s="532"/>
      <c r="V68" s="528"/>
      <c r="W68" s="528"/>
    </row>
    <row r="69" spans="1:23" ht="12.75">
      <c r="A69" s="528"/>
      <c r="B69" s="528"/>
      <c r="C69" s="528"/>
      <c r="D69" s="528"/>
      <c r="E69" s="528"/>
      <c r="F69" s="528"/>
      <c r="G69" s="528"/>
      <c r="H69" s="528"/>
      <c r="I69" s="561" t="str">
        <f ca="1" t="shared" si="7"/>
        <v/>
      </c>
      <c r="J69" s="562" t="str">
        <f ca="1" t="shared" si="7"/>
        <v/>
      </c>
      <c r="K69" s="561" t="str">
        <f ca="1" t="shared" si="7"/>
        <v/>
      </c>
      <c r="L69" s="561" t="str">
        <f ca="1" t="shared" si="7"/>
        <v/>
      </c>
      <c r="M69" s="561" t="str">
        <f ca="1" t="shared" si="7"/>
        <v/>
      </c>
      <c r="N69" s="561" t="str">
        <f ca="1" t="shared" si="7"/>
        <v/>
      </c>
      <c r="O69" s="561" t="str">
        <f ca="1" t="shared" si="7"/>
        <v/>
      </c>
      <c r="P69" s="561" t="str">
        <f ca="1" t="shared" si="7"/>
        <v/>
      </c>
      <c r="Q69" s="561" t="str">
        <f ca="1" t="shared" si="7"/>
        <v/>
      </c>
      <c r="R69" s="561" t="str">
        <f ca="1" t="shared" si="7"/>
        <v/>
      </c>
      <c r="S69" s="561" t="str">
        <f ca="1" t="shared" si="7"/>
        <v/>
      </c>
      <c r="T69" s="561" t="str">
        <f ca="1" t="shared" si="7"/>
        <v/>
      </c>
      <c r="U69" s="532"/>
      <c r="V69" s="528"/>
      <c r="W69" s="528"/>
    </row>
    <row r="70" spans="1:23" ht="12.75">
      <c r="A70" s="528"/>
      <c r="B70" s="528"/>
      <c r="C70" s="528"/>
      <c r="D70" s="528"/>
      <c r="E70" s="528"/>
      <c r="F70" s="528"/>
      <c r="G70" s="528"/>
      <c r="H70" s="528"/>
      <c r="I70" s="561" t="str">
        <f ca="1" t="shared" si="7"/>
        <v/>
      </c>
      <c r="J70" s="562" t="str">
        <f ca="1" t="shared" si="7"/>
        <v/>
      </c>
      <c r="K70" s="561" t="str">
        <f ca="1" t="shared" si="7"/>
        <v/>
      </c>
      <c r="L70" s="561" t="str">
        <f ca="1" t="shared" si="7"/>
        <v/>
      </c>
      <c r="M70" s="561" t="str">
        <f ca="1" t="shared" si="7"/>
        <v/>
      </c>
      <c r="N70" s="561" t="str">
        <f ca="1" t="shared" si="7"/>
        <v/>
      </c>
      <c r="O70" s="561" t="str">
        <f ca="1" t="shared" si="7"/>
        <v/>
      </c>
      <c r="P70" s="561" t="str">
        <f ca="1" t="shared" si="7"/>
        <v/>
      </c>
      <c r="Q70" s="561" t="str">
        <f ca="1" t="shared" si="7"/>
        <v/>
      </c>
      <c r="R70" s="561" t="str">
        <f ca="1" t="shared" si="7"/>
        <v/>
      </c>
      <c r="S70" s="561" t="str">
        <f ca="1" t="shared" si="7"/>
        <v/>
      </c>
      <c r="T70" s="561" t="str">
        <f ca="1" t="shared" si="7"/>
        <v/>
      </c>
      <c r="U70" s="532"/>
      <c r="V70" s="528"/>
      <c r="W70" s="528"/>
    </row>
    <row r="71" spans="1:23" ht="12.75">
      <c r="A71" s="528"/>
      <c r="B71" s="528"/>
      <c r="C71" s="528"/>
      <c r="D71" s="528"/>
      <c r="E71" s="528"/>
      <c r="F71" s="528"/>
      <c r="G71" s="528"/>
      <c r="H71" s="528"/>
      <c r="I71" s="561" t="str">
        <f ca="1" t="shared" si="7"/>
        <v/>
      </c>
      <c r="J71" s="562" t="str">
        <f ca="1" t="shared" si="7"/>
        <v/>
      </c>
      <c r="K71" s="561" t="str">
        <f ca="1" t="shared" si="7"/>
        <v/>
      </c>
      <c r="L71" s="561" t="str">
        <f ca="1" t="shared" si="7"/>
        <v/>
      </c>
      <c r="M71" s="561" t="str">
        <f ca="1" t="shared" si="7"/>
        <v/>
      </c>
      <c r="N71" s="561" t="str">
        <f ca="1" t="shared" si="7"/>
        <v/>
      </c>
      <c r="O71" s="561" t="str">
        <f ca="1" t="shared" si="7"/>
        <v/>
      </c>
      <c r="P71" s="561" t="str">
        <f ca="1" t="shared" si="7"/>
        <v/>
      </c>
      <c r="Q71" s="561" t="str">
        <f ca="1" t="shared" si="7"/>
        <v/>
      </c>
      <c r="R71" s="561" t="str">
        <f ca="1" t="shared" si="7"/>
        <v/>
      </c>
      <c r="S71" s="561" t="str">
        <f ca="1" t="shared" si="7"/>
        <v/>
      </c>
      <c r="T71" s="561" t="str">
        <f ca="1" t="shared" si="7"/>
        <v/>
      </c>
      <c r="U71" s="532"/>
      <c r="V71" s="528"/>
      <c r="W71" s="528"/>
    </row>
    <row r="72" spans="1:23" ht="12.75">
      <c r="A72" s="528"/>
      <c r="B72" s="528"/>
      <c r="C72" s="528"/>
      <c r="D72" s="528"/>
      <c r="E72" s="528"/>
      <c r="F72" s="528"/>
      <c r="G72" s="528"/>
      <c r="H72" s="528"/>
      <c r="I72" s="561" t="str">
        <f ca="1" t="shared" si="7"/>
        <v/>
      </c>
      <c r="J72" s="562" t="str">
        <f ca="1" t="shared" si="7"/>
        <v/>
      </c>
      <c r="K72" s="561" t="str">
        <f ca="1" t="shared" si="7"/>
        <v/>
      </c>
      <c r="L72" s="561" t="str">
        <f ca="1" t="shared" si="7"/>
        <v/>
      </c>
      <c r="M72" s="561" t="str">
        <f ca="1" t="shared" si="7"/>
        <v/>
      </c>
      <c r="N72" s="561" t="str">
        <f ca="1" t="shared" si="7"/>
        <v/>
      </c>
      <c r="O72" s="561" t="str">
        <f ca="1" t="shared" si="7"/>
        <v/>
      </c>
      <c r="P72" s="561" t="str">
        <f ca="1" t="shared" si="7"/>
        <v/>
      </c>
      <c r="Q72" s="561" t="str">
        <f ca="1" t="shared" si="7"/>
        <v/>
      </c>
      <c r="R72" s="561" t="str">
        <f ca="1" t="shared" si="7"/>
        <v/>
      </c>
      <c r="S72" s="561" t="str">
        <f ca="1" t="shared" si="7"/>
        <v/>
      </c>
      <c r="T72" s="561" t="str">
        <f ca="1" t="shared" si="7"/>
        <v/>
      </c>
      <c r="U72" s="532"/>
      <c r="V72" s="528"/>
      <c r="W72" s="528"/>
    </row>
    <row r="73" spans="1:23" ht="12.75">
      <c r="A73" s="528"/>
      <c r="B73" s="528"/>
      <c r="C73" s="528"/>
      <c r="D73" s="528"/>
      <c r="E73" s="528"/>
      <c r="F73" s="528"/>
      <c r="G73" s="528"/>
      <c r="H73" s="528"/>
      <c r="I73" s="561" t="str">
        <f ca="1" t="shared" si="7"/>
        <v/>
      </c>
      <c r="J73" s="562" t="str">
        <f ca="1" t="shared" si="7"/>
        <v/>
      </c>
      <c r="K73" s="561" t="str">
        <f ca="1" t="shared" si="7"/>
        <v/>
      </c>
      <c r="L73" s="561" t="str">
        <f ca="1" t="shared" si="7"/>
        <v/>
      </c>
      <c r="M73" s="561" t="str">
        <f ca="1" t="shared" si="7"/>
        <v/>
      </c>
      <c r="N73" s="561" t="str">
        <f ca="1" t="shared" si="7"/>
        <v/>
      </c>
      <c r="O73" s="561" t="str">
        <f ca="1" t="shared" si="7"/>
        <v/>
      </c>
      <c r="P73" s="561" t="str">
        <f ca="1" t="shared" si="7"/>
        <v/>
      </c>
      <c r="Q73" s="561" t="str">
        <f ca="1" t="shared" si="7"/>
        <v/>
      </c>
      <c r="R73" s="561" t="str">
        <f ca="1" t="shared" si="7"/>
        <v/>
      </c>
      <c r="S73" s="561" t="str">
        <f ca="1" t="shared" si="7"/>
        <v/>
      </c>
      <c r="T73" s="561" t="str">
        <f ca="1" t="shared" si="7"/>
        <v/>
      </c>
      <c r="U73" s="532"/>
      <c r="V73" s="528"/>
      <c r="W73" s="528"/>
    </row>
    <row r="74" spans="1:23" ht="12.75">
      <c r="A74" s="528"/>
      <c r="B74" s="528"/>
      <c r="C74" s="528"/>
      <c r="D74" s="528"/>
      <c r="E74" s="528"/>
      <c r="F74" s="528"/>
      <c r="G74" s="528"/>
      <c r="H74" s="528"/>
      <c r="I74" s="561" t="str">
        <f ca="1" t="shared" si="7"/>
        <v/>
      </c>
      <c r="J74" s="562" t="str">
        <f ca="1" t="shared" si="7"/>
        <v/>
      </c>
      <c r="K74" s="561" t="str">
        <f ca="1" t="shared" si="7"/>
        <v/>
      </c>
      <c r="L74" s="561" t="str">
        <f ca="1" t="shared" si="7"/>
        <v/>
      </c>
      <c r="M74" s="561" t="str">
        <f ca="1" t="shared" si="7"/>
        <v/>
      </c>
      <c r="N74" s="561" t="str">
        <f ca="1" t="shared" si="7"/>
        <v/>
      </c>
      <c r="O74" s="561" t="str">
        <f ca="1" t="shared" si="7"/>
        <v/>
      </c>
      <c r="P74" s="561" t="str">
        <f ca="1" t="shared" si="7"/>
        <v/>
      </c>
      <c r="Q74" s="561" t="str">
        <f ca="1" t="shared" si="7"/>
        <v/>
      </c>
      <c r="R74" s="561" t="str">
        <f ca="1" t="shared" si="7"/>
        <v/>
      </c>
      <c r="S74" s="561" t="str">
        <f ca="1" t="shared" si="7"/>
        <v/>
      </c>
      <c r="T74" s="561" t="str">
        <f ca="1" t="shared" si="7"/>
        <v/>
      </c>
      <c r="U74" s="532"/>
      <c r="V74" s="528"/>
      <c r="W74" s="528"/>
    </row>
    <row r="75" spans="1:23" ht="12.75">
      <c r="A75" s="528"/>
      <c r="B75" s="528"/>
      <c r="C75" s="528"/>
      <c r="D75" s="528"/>
      <c r="E75" s="528"/>
      <c r="F75" s="528"/>
      <c r="G75" s="528"/>
      <c r="H75" s="528"/>
      <c r="I75" s="561" t="str">
        <f ca="1" t="shared" si="7"/>
        <v/>
      </c>
      <c r="J75" s="562" t="str">
        <f ca="1" t="shared" si="7"/>
        <v/>
      </c>
      <c r="K75" s="561" t="str">
        <f ca="1" t="shared" si="7"/>
        <v/>
      </c>
      <c r="L75" s="561" t="str">
        <f ca="1" t="shared" si="7"/>
        <v/>
      </c>
      <c r="M75" s="561" t="str">
        <f ca="1" t="shared" si="7"/>
        <v/>
      </c>
      <c r="N75" s="561" t="str">
        <f ca="1" t="shared" si="7"/>
        <v/>
      </c>
      <c r="O75" s="561" t="str">
        <f ca="1" t="shared" si="7"/>
        <v/>
      </c>
      <c r="P75" s="561" t="str">
        <f ca="1" t="shared" si="7"/>
        <v/>
      </c>
      <c r="Q75" s="561" t="str">
        <f ca="1" t="shared" si="7"/>
        <v/>
      </c>
      <c r="R75" s="561" t="str">
        <f ca="1" t="shared" si="7"/>
        <v/>
      </c>
      <c r="S75" s="561" t="str">
        <f ca="1" t="shared" si="7"/>
        <v/>
      </c>
      <c r="T75" s="561" t="str">
        <f ca="1" t="shared" si="7"/>
        <v/>
      </c>
      <c r="U75" s="532"/>
      <c r="V75" s="528"/>
      <c r="W75" s="528"/>
    </row>
    <row r="76" spans="1:23" ht="12.75">
      <c r="A76" s="528"/>
      <c r="B76" s="528"/>
      <c r="C76" s="528"/>
      <c r="D76" s="528"/>
      <c r="E76" s="528"/>
      <c r="F76" s="528"/>
      <c r="G76" s="528"/>
      <c r="H76" s="528"/>
      <c r="I76" s="561" t="str">
        <f aca="true" t="shared" si="8" ref="I76:T90">IF(CELL("type",I22)="b","",IF(I22="tntc",63200,IF(I22=0,1,I22)))</f>
        <v/>
      </c>
      <c r="J76" s="562" t="str">
        <f ca="1" t="shared" si="8"/>
        <v/>
      </c>
      <c r="K76" s="561" t="str">
        <f ca="1" t="shared" si="8"/>
        <v/>
      </c>
      <c r="L76" s="561" t="str">
        <f ca="1" t="shared" si="8"/>
        <v/>
      </c>
      <c r="M76" s="561" t="str">
        <f ca="1" t="shared" si="8"/>
        <v/>
      </c>
      <c r="N76" s="561" t="str">
        <f ca="1" t="shared" si="8"/>
        <v/>
      </c>
      <c r="O76" s="561" t="str">
        <f ca="1" t="shared" si="8"/>
        <v/>
      </c>
      <c r="P76" s="561" t="str">
        <f ca="1" t="shared" si="8"/>
        <v/>
      </c>
      <c r="Q76" s="561" t="str">
        <f ca="1" t="shared" si="8"/>
        <v/>
      </c>
      <c r="R76" s="561" t="str">
        <f ca="1" t="shared" si="8"/>
        <v/>
      </c>
      <c r="S76" s="561" t="str">
        <f ca="1" t="shared" si="8"/>
        <v/>
      </c>
      <c r="T76" s="561" t="str">
        <f ca="1" t="shared" si="8"/>
        <v/>
      </c>
      <c r="U76" s="532"/>
      <c r="V76" s="528"/>
      <c r="W76" s="528"/>
    </row>
    <row r="77" spans="1:23" ht="12.75">
      <c r="A77" s="528"/>
      <c r="B77" s="528"/>
      <c r="C77" s="528"/>
      <c r="D77" s="528"/>
      <c r="E77" s="528"/>
      <c r="F77" s="528"/>
      <c r="G77" s="528"/>
      <c r="H77" s="528"/>
      <c r="I77" s="561" t="str">
        <f ca="1" t="shared" si="8"/>
        <v/>
      </c>
      <c r="J77" s="562" t="str">
        <f ca="1" t="shared" si="8"/>
        <v/>
      </c>
      <c r="K77" s="561" t="str">
        <f ca="1" t="shared" si="8"/>
        <v/>
      </c>
      <c r="L77" s="561" t="str">
        <f ca="1" t="shared" si="8"/>
        <v/>
      </c>
      <c r="M77" s="561" t="str">
        <f ca="1" t="shared" si="8"/>
        <v/>
      </c>
      <c r="N77" s="561" t="str">
        <f ca="1" t="shared" si="8"/>
        <v/>
      </c>
      <c r="O77" s="561" t="str">
        <f ca="1" t="shared" si="8"/>
        <v/>
      </c>
      <c r="P77" s="561" t="str">
        <f ca="1" t="shared" si="8"/>
        <v/>
      </c>
      <c r="Q77" s="561" t="str">
        <f ca="1" t="shared" si="8"/>
        <v/>
      </c>
      <c r="R77" s="561" t="str">
        <f ca="1" t="shared" si="8"/>
        <v/>
      </c>
      <c r="S77" s="561" t="str">
        <f ca="1" t="shared" si="8"/>
        <v/>
      </c>
      <c r="T77" s="561" t="str">
        <f ca="1" t="shared" si="8"/>
        <v/>
      </c>
      <c r="U77" s="532"/>
      <c r="V77" s="528"/>
      <c r="W77" s="528"/>
    </row>
    <row r="78" spans="1:23" ht="12.75">
      <c r="A78" s="528"/>
      <c r="B78" s="528"/>
      <c r="C78" s="528"/>
      <c r="D78" s="528"/>
      <c r="E78" s="528"/>
      <c r="F78" s="528"/>
      <c r="G78" s="528"/>
      <c r="H78" s="528"/>
      <c r="I78" s="561" t="str">
        <f ca="1" t="shared" si="8"/>
        <v/>
      </c>
      <c r="J78" s="562" t="str">
        <f ca="1" t="shared" si="8"/>
        <v/>
      </c>
      <c r="K78" s="561" t="str">
        <f ca="1" t="shared" si="8"/>
        <v/>
      </c>
      <c r="L78" s="561" t="str">
        <f ca="1" t="shared" si="8"/>
        <v/>
      </c>
      <c r="M78" s="561" t="str">
        <f ca="1" t="shared" si="8"/>
        <v/>
      </c>
      <c r="N78" s="561" t="str">
        <f ca="1" t="shared" si="8"/>
        <v/>
      </c>
      <c r="O78" s="561" t="str">
        <f ca="1" t="shared" si="8"/>
        <v/>
      </c>
      <c r="P78" s="561" t="str">
        <f ca="1" t="shared" si="8"/>
        <v/>
      </c>
      <c r="Q78" s="561" t="str">
        <f ca="1" t="shared" si="8"/>
        <v/>
      </c>
      <c r="R78" s="561" t="str">
        <f ca="1" t="shared" si="8"/>
        <v/>
      </c>
      <c r="S78" s="561" t="str">
        <f ca="1" t="shared" si="8"/>
        <v/>
      </c>
      <c r="T78" s="561" t="str">
        <f ca="1" t="shared" si="8"/>
        <v/>
      </c>
      <c r="U78" s="532"/>
      <c r="V78" s="528"/>
      <c r="W78" s="528"/>
    </row>
    <row r="79" spans="1:23" ht="12.75">
      <c r="A79" s="528"/>
      <c r="B79" s="528"/>
      <c r="C79" s="528"/>
      <c r="D79" s="528"/>
      <c r="E79" s="528"/>
      <c r="F79" s="528"/>
      <c r="G79" s="528"/>
      <c r="H79" s="528"/>
      <c r="I79" s="561" t="str">
        <f ca="1" t="shared" si="8"/>
        <v/>
      </c>
      <c r="J79" s="562" t="str">
        <f ca="1" t="shared" si="8"/>
        <v/>
      </c>
      <c r="K79" s="561" t="str">
        <f ca="1" t="shared" si="8"/>
        <v/>
      </c>
      <c r="L79" s="561" t="str">
        <f ca="1" t="shared" si="8"/>
        <v/>
      </c>
      <c r="M79" s="561" t="str">
        <f ca="1" t="shared" si="8"/>
        <v/>
      </c>
      <c r="N79" s="561" t="str">
        <f ca="1" t="shared" si="8"/>
        <v/>
      </c>
      <c r="O79" s="561" t="str">
        <f ca="1" t="shared" si="8"/>
        <v/>
      </c>
      <c r="P79" s="561" t="str">
        <f ca="1" t="shared" si="8"/>
        <v/>
      </c>
      <c r="Q79" s="561" t="str">
        <f ca="1" t="shared" si="8"/>
        <v/>
      </c>
      <c r="R79" s="561" t="str">
        <f ca="1" t="shared" si="8"/>
        <v/>
      </c>
      <c r="S79" s="561" t="str">
        <f ca="1" t="shared" si="8"/>
        <v/>
      </c>
      <c r="T79" s="561" t="str">
        <f ca="1" t="shared" si="8"/>
        <v/>
      </c>
      <c r="U79" s="532"/>
      <c r="V79" s="528"/>
      <c r="W79" s="528"/>
    </row>
    <row r="80" spans="1:23" ht="12.75">
      <c r="A80" s="528"/>
      <c r="B80" s="528"/>
      <c r="C80" s="528"/>
      <c r="D80" s="528"/>
      <c r="E80" s="528"/>
      <c r="F80" s="528"/>
      <c r="G80" s="528"/>
      <c r="H80" s="528"/>
      <c r="I80" s="561" t="str">
        <f ca="1" t="shared" si="8"/>
        <v/>
      </c>
      <c r="J80" s="562" t="str">
        <f ca="1" t="shared" si="8"/>
        <v/>
      </c>
      <c r="K80" s="561" t="str">
        <f ca="1" t="shared" si="8"/>
        <v/>
      </c>
      <c r="L80" s="561" t="str">
        <f ca="1" t="shared" si="8"/>
        <v/>
      </c>
      <c r="M80" s="561" t="str">
        <f ca="1" t="shared" si="8"/>
        <v/>
      </c>
      <c r="N80" s="561" t="str">
        <f ca="1" t="shared" si="8"/>
        <v/>
      </c>
      <c r="O80" s="561" t="str">
        <f ca="1" t="shared" si="8"/>
        <v/>
      </c>
      <c r="P80" s="561" t="str">
        <f ca="1" t="shared" si="8"/>
        <v/>
      </c>
      <c r="Q80" s="561" t="str">
        <f ca="1" t="shared" si="8"/>
        <v/>
      </c>
      <c r="R80" s="561" t="str">
        <f ca="1" t="shared" si="8"/>
        <v/>
      </c>
      <c r="S80" s="561" t="str">
        <f ca="1" t="shared" si="8"/>
        <v/>
      </c>
      <c r="T80" s="561" t="str">
        <f ca="1" t="shared" si="8"/>
        <v/>
      </c>
      <c r="U80" s="532"/>
      <c r="V80" s="528"/>
      <c r="W80" s="528"/>
    </row>
    <row r="81" spans="1:23" ht="12.75">
      <c r="A81" s="528"/>
      <c r="B81" s="528"/>
      <c r="C81" s="528"/>
      <c r="D81" s="528"/>
      <c r="E81" s="528"/>
      <c r="F81" s="528"/>
      <c r="G81" s="528"/>
      <c r="H81" s="528"/>
      <c r="I81" s="561" t="str">
        <f ca="1" t="shared" si="8"/>
        <v/>
      </c>
      <c r="J81" s="562" t="str">
        <f ca="1" t="shared" si="8"/>
        <v/>
      </c>
      <c r="K81" s="561" t="str">
        <f ca="1" t="shared" si="8"/>
        <v/>
      </c>
      <c r="L81" s="561" t="str">
        <f ca="1" t="shared" si="8"/>
        <v/>
      </c>
      <c r="M81" s="561" t="str">
        <f ca="1" t="shared" si="8"/>
        <v/>
      </c>
      <c r="N81" s="561" t="str">
        <f ca="1" t="shared" si="8"/>
        <v/>
      </c>
      <c r="O81" s="561" t="str">
        <f ca="1" t="shared" si="8"/>
        <v/>
      </c>
      <c r="P81" s="561" t="str">
        <f ca="1" t="shared" si="8"/>
        <v/>
      </c>
      <c r="Q81" s="561" t="str">
        <f ca="1" t="shared" si="8"/>
        <v/>
      </c>
      <c r="R81" s="561" t="str">
        <f ca="1" t="shared" si="8"/>
        <v/>
      </c>
      <c r="S81" s="561" t="str">
        <f ca="1" t="shared" si="8"/>
        <v/>
      </c>
      <c r="T81" s="561" t="str">
        <f ca="1" t="shared" si="8"/>
        <v/>
      </c>
      <c r="U81" s="532"/>
      <c r="V81" s="528"/>
      <c r="W81" s="528"/>
    </row>
    <row r="82" spans="1:23" ht="12.75">
      <c r="A82" s="528"/>
      <c r="B82" s="528"/>
      <c r="C82" s="528"/>
      <c r="D82" s="528"/>
      <c r="E82" s="528"/>
      <c r="F82" s="528"/>
      <c r="G82" s="528"/>
      <c r="H82" s="528"/>
      <c r="I82" s="561" t="str">
        <f ca="1" t="shared" si="8"/>
        <v/>
      </c>
      <c r="J82" s="562" t="str">
        <f ca="1" t="shared" si="8"/>
        <v/>
      </c>
      <c r="K82" s="561" t="str">
        <f ca="1" t="shared" si="8"/>
        <v/>
      </c>
      <c r="L82" s="561" t="str">
        <f ca="1" t="shared" si="8"/>
        <v/>
      </c>
      <c r="M82" s="561" t="str">
        <f ca="1" t="shared" si="8"/>
        <v/>
      </c>
      <c r="N82" s="561" t="str">
        <f ca="1" t="shared" si="8"/>
        <v/>
      </c>
      <c r="O82" s="561" t="str">
        <f ca="1" t="shared" si="8"/>
        <v/>
      </c>
      <c r="P82" s="561" t="str">
        <f ca="1" t="shared" si="8"/>
        <v/>
      </c>
      <c r="Q82" s="561" t="str">
        <f ca="1" t="shared" si="8"/>
        <v/>
      </c>
      <c r="R82" s="561" t="str">
        <f ca="1" t="shared" si="8"/>
        <v/>
      </c>
      <c r="S82" s="561" t="str">
        <f ca="1" t="shared" si="8"/>
        <v/>
      </c>
      <c r="T82" s="561" t="str">
        <f ca="1" t="shared" si="8"/>
        <v/>
      </c>
      <c r="U82" s="532"/>
      <c r="V82" s="528"/>
      <c r="W82" s="528"/>
    </row>
    <row r="83" spans="1:23" ht="12.75">
      <c r="A83" s="528"/>
      <c r="B83" s="528"/>
      <c r="C83" s="528"/>
      <c r="D83" s="528"/>
      <c r="E83" s="528"/>
      <c r="F83" s="528"/>
      <c r="G83" s="528"/>
      <c r="H83" s="528"/>
      <c r="I83" s="561" t="str">
        <f ca="1" t="shared" si="8"/>
        <v/>
      </c>
      <c r="J83" s="562" t="str">
        <f ca="1" t="shared" si="8"/>
        <v/>
      </c>
      <c r="K83" s="561" t="str">
        <f ca="1" t="shared" si="8"/>
        <v/>
      </c>
      <c r="L83" s="561" t="str">
        <f ca="1" t="shared" si="8"/>
        <v/>
      </c>
      <c r="M83" s="561" t="str">
        <f ca="1" t="shared" si="8"/>
        <v/>
      </c>
      <c r="N83" s="561" t="str">
        <f ca="1" t="shared" si="8"/>
        <v/>
      </c>
      <c r="O83" s="561" t="str">
        <f ca="1" t="shared" si="8"/>
        <v/>
      </c>
      <c r="P83" s="561" t="str">
        <f ca="1" t="shared" si="8"/>
        <v/>
      </c>
      <c r="Q83" s="561" t="str">
        <f ca="1" t="shared" si="8"/>
        <v/>
      </c>
      <c r="R83" s="561" t="str">
        <f ca="1" t="shared" si="8"/>
        <v/>
      </c>
      <c r="S83" s="561" t="str">
        <f ca="1" t="shared" si="8"/>
        <v/>
      </c>
      <c r="T83" s="561" t="str">
        <f ca="1" t="shared" si="8"/>
        <v/>
      </c>
      <c r="U83" s="532"/>
      <c r="V83" s="528"/>
      <c r="W83" s="528"/>
    </row>
    <row r="84" spans="1:23" ht="12.75">
      <c r="A84" s="528"/>
      <c r="B84" s="528"/>
      <c r="C84" s="528"/>
      <c r="D84" s="528"/>
      <c r="E84" s="528"/>
      <c r="F84" s="528"/>
      <c r="G84" s="528"/>
      <c r="H84" s="528"/>
      <c r="I84" s="561" t="str">
        <f ca="1" t="shared" si="8"/>
        <v/>
      </c>
      <c r="J84" s="562" t="str">
        <f ca="1" t="shared" si="8"/>
        <v/>
      </c>
      <c r="K84" s="561" t="str">
        <f ca="1" t="shared" si="8"/>
        <v/>
      </c>
      <c r="L84" s="561" t="str">
        <f ca="1" t="shared" si="8"/>
        <v/>
      </c>
      <c r="M84" s="561" t="str">
        <f ca="1" t="shared" si="8"/>
        <v/>
      </c>
      <c r="N84" s="561" t="str">
        <f ca="1" t="shared" si="8"/>
        <v/>
      </c>
      <c r="O84" s="561" t="str">
        <f ca="1" t="shared" si="8"/>
        <v/>
      </c>
      <c r="P84" s="561" t="str">
        <f ca="1" t="shared" si="8"/>
        <v/>
      </c>
      <c r="Q84" s="561" t="str">
        <f ca="1" t="shared" si="8"/>
        <v/>
      </c>
      <c r="R84" s="561" t="str">
        <f ca="1" t="shared" si="8"/>
        <v/>
      </c>
      <c r="S84" s="561" t="str">
        <f ca="1" t="shared" si="8"/>
        <v/>
      </c>
      <c r="T84" s="561" t="str">
        <f ca="1" t="shared" si="8"/>
        <v/>
      </c>
      <c r="U84" s="532"/>
      <c r="V84" s="528"/>
      <c r="W84" s="528"/>
    </row>
    <row r="85" spans="1:23" ht="12.75">
      <c r="A85" s="528"/>
      <c r="B85" s="528"/>
      <c r="C85" s="528"/>
      <c r="D85" s="528"/>
      <c r="E85" s="528"/>
      <c r="F85" s="528"/>
      <c r="G85" s="528"/>
      <c r="H85" s="528"/>
      <c r="I85" s="561" t="str">
        <f ca="1" t="shared" si="8"/>
        <v/>
      </c>
      <c r="J85" s="562" t="str">
        <f ca="1" t="shared" si="8"/>
        <v/>
      </c>
      <c r="K85" s="561" t="str">
        <f ca="1" t="shared" si="8"/>
        <v/>
      </c>
      <c r="L85" s="561" t="str">
        <f ca="1" t="shared" si="8"/>
        <v/>
      </c>
      <c r="M85" s="561" t="str">
        <f ca="1" t="shared" si="8"/>
        <v/>
      </c>
      <c r="N85" s="561" t="str">
        <f ca="1" t="shared" si="8"/>
        <v/>
      </c>
      <c r="O85" s="561" t="str">
        <f ca="1" t="shared" si="8"/>
        <v/>
      </c>
      <c r="P85" s="561" t="str">
        <f ca="1" t="shared" si="8"/>
        <v/>
      </c>
      <c r="Q85" s="561" t="str">
        <f ca="1" t="shared" si="8"/>
        <v/>
      </c>
      <c r="R85" s="561" t="str">
        <f ca="1" t="shared" si="8"/>
        <v/>
      </c>
      <c r="S85" s="561" t="str">
        <f ca="1" t="shared" si="8"/>
        <v/>
      </c>
      <c r="T85" s="561" t="str">
        <f ca="1" t="shared" si="8"/>
        <v/>
      </c>
      <c r="U85" s="532"/>
      <c r="V85" s="528"/>
      <c r="W85" s="528"/>
    </row>
    <row r="86" spans="1:23" ht="12.75">
      <c r="A86" s="528"/>
      <c r="B86" s="528"/>
      <c r="C86" s="528"/>
      <c r="D86" s="528"/>
      <c r="E86" s="528"/>
      <c r="F86" s="528"/>
      <c r="G86" s="528"/>
      <c r="H86" s="528"/>
      <c r="I86" s="561" t="str">
        <f ca="1" t="shared" si="8"/>
        <v/>
      </c>
      <c r="J86" s="562" t="str">
        <f ca="1" t="shared" si="8"/>
        <v/>
      </c>
      <c r="K86" s="561" t="str">
        <f ca="1" t="shared" si="8"/>
        <v/>
      </c>
      <c r="L86" s="561" t="str">
        <f ca="1" t="shared" si="8"/>
        <v/>
      </c>
      <c r="M86" s="561" t="str">
        <f ca="1" t="shared" si="8"/>
        <v/>
      </c>
      <c r="N86" s="561" t="str">
        <f ca="1" t="shared" si="8"/>
        <v/>
      </c>
      <c r="O86" s="561" t="str">
        <f ca="1" t="shared" si="8"/>
        <v/>
      </c>
      <c r="P86" s="561" t="str">
        <f ca="1" t="shared" si="8"/>
        <v/>
      </c>
      <c r="Q86" s="561" t="str">
        <f ca="1" t="shared" si="8"/>
        <v/>
      </c>
      <c r="R86" s="561" t="str">
        <f ca="1" t="shared" si="8"/>
        <v/>
      </c>
      <c r="S86" s="561" t="str">
        <f ca="1" t="shared" si="8"/>
        <v/>
      </c>
      <c r="T86" s="561" t="str">
        <f ca="1" t="shared" si="8"/>
        <v/>
      </c>
      <c r="U86" s="532"/>
      <c r="V86" s="528"/>
      <c r="W86" s="528"/>
    </row>
    <row r="87" spans="1:23" ht="12.75">
      <c r="A87" s="528"/>
      <c r="B87" s="528"/>
      <c r="C87" s="528"/>
      <c r="D87" s="528"/>
      <c r="E87" s="528"/>
      <c r="F87" s="528"/>
      <c r="G87" s="528"/>
      <c r="H87" s="528"/>
      <c r="I87" s="561" t="str">
        <f ca="1" t="shared" si="8"/>
        <v/>
      </c>
      <c r="J87" s="562" t="str">
        <f ca="1" t="shared" si="8"/>
        <v/>
      </c>
      <c r="K87" s="561" t="str">
        <f ca="1" t="shared" si="8"/>
        <v/>
      </c>
      <c r="L87" s="561" t="str">
        <f ca="1" t="shared" si="8"/>
        <v/>
      </c>
      <c r="M87" s="561" t="str">
        <f ca="1" t="shared" si="8"/>
        <v/>
      </c>
      <c r="N87" s="561" t="str">
        <f ca="1" t="shared" si="8"/>
        <v/>
      </c>
      <c r="O87" s="561" t="str">
        <f ca="1" t="shared" si="8"/>
        <v/>
      </c>
      <c r="P87" s="561" t="str">
        <f ca="1" t="shared" si="8"/>
        <v/>
      </c>
      <c r="Q87" s="561" t="str">
        <f ca="1" t="shared" si="8"/>
        <v/>
      </c>
      <c r="R87" s="561" t="str">
        <f ca="1" t="shared" si="8"/>
        <v/>
      </c>
      <c r="S87" s="561" t="str">
        <f ca="1" t="shared" si="8"/>
        <v/>
      </c>
      <c r="T87" s="561" t="str">
        <f ca="1" t="shared" si="8"/>
        <v/>
      </c>
      <c r="U87" s="532"/>
      <c r="V87" s="528"/>
      <c r="W87" s="528"/>
    </row>
    <row r="88" spans="1:23" ht="12.75">
      <c r="A88" s="528"/>
      <c r="B88" s="528"/>
      <c r="C88" s="528"/>
      <c r="D88" s="528"/>
      <c r="E88" s="528"/>
      <c r="F88" s="528"/>
      <c r="G88" s="528"/>
      <c r="H88" s="528"/>
      <c r="I88" s="561" t="str">
        <f ca="1" t="shared" si="8"/>
        <v/>
      </c>
      <c r="J88" s="562" t="str">
        <f ca="1" t="shared" si="8"/>
        <v/>
      </c>
      <c r="K88" s="561" t="str">
        <f ca="1" t="shared" si="8"/>
        <v/>
      </c>
      <c r="L88" s="561" t="str">
        <f ca="1" t="shared" si="8"/>
        <v/>
      </c>
      <c r="M88" s="561" t="str">
        <f ca="1" t="shared" si="8"/>
        <v/>
      </c>
      <c r="N88" s="561" t="str">
        <f ca="1" t="shared" si="8"/>
        <v/>
      </c>
      <c r="O88" s="561" t="str">
        <f ca="1" t="shared" si="8"/>
        <v/>
      </c>
      <c r="P88" s="561" t="str">
        <f ca="1" t="shared" si="8"/>
        <v/>
      </c>
      <c r="Q88" s="561" t="str">
        <f ca="1" t="shared" si="8"/>
        <v/>
      </c>
      <c r="R88" s="561" t="str">
        <f ca="1" t="shared" si="8"/>
        <v/>
      </c>
      <c r="S88" s="561" t="str">
        <f ca="1" t="shared" si="8"/>
        <v/>
      </c>
      <c r="T88" s="561" t="str">
        <f ca="1" t="shared" si="8"/>
        <v/>
      </c>
      <c r="U88" s="532"/>
      <c r="V88" s="528"/>
      <c r="W88" s="528"/>
    </row>
    <row r="89" spans="1:23" ht="12.75">
      <c r="A89" s="528"/>
      <c r="B89" s="528"/>
      <c r="C89" s="528"/>
      <c r="D89" s="528"/>
      <c r="E89" s="528"/>
      <c r="F89" s="528"/>
      <c r="G89" s="528"/>
      <c r="H89" s="528"/>
      <c r="I89" s="561" t="str">
        <f ca="1" t="shared" si="8"/>
        <v/>
      </c>
      <c r="J89" s="562" t="str">
        <f ca="1" t="shared" si="8"/>
        <v/>
      </c>
      <c r="K89" s="561" t="str">
        <f ca="1" t="shared" si="8"/>
        <v/>
      </c>
      <c r="L89" s="561" t="str">
        <f ca="1" t="shared" si="8"/>
        <v/>
      </c>
      <c r="M89" s="561" t="str">
        <f ca="1" t="shared" si="8"/>
        <v/>
      </c>
      <c r="N89" s="561" t="str">
        <f ca="1" t="shared" si="8"/>
        <v/>
      </c>
      <c r="O89" s="561" t="str">
        <f ca="1" t="shared" si="8"/>
        <v/>
      </c>
      <c r="P89" s="561" t="str">
        <f ca="1" t="shared" si="8"/>
        <v/>
      </c>
      <c r="Q89" s="561" t="str">
        <f ca="1" t="shared" si="8"/>
        <v/>
      </c>
      <c r="R89" s="561" t="str">
        <f ca="1" t="shared" si="8"/>
        <v/>
      </c>
      <c r="S89" s="561" t="str">
        <f ca="1" t="shared" si="8"/>
        <v/>
      </c>
      <c r="T89" s="561" t="str">
        <f ca="1" t="shared" si="8"/>
        <v/>
      </c>
      <c r="U89" s="532"/>
      <c r="V89" s="528"/>
      <c r="W89" s="528"/>
    </row>
    <row r="90" spans="1:23" ht="12.75">
      <c r="A90" s="528"/>
      <c r="B90" s="528"/>
      <c r="C90" s="528"/>
      <c r="D90" s="528"/>
      <c r="E90" s="528"/>
      <c r="F90" s="528"/>
      <c r="G90" s="528"/>
      <c r="H90" s="528"/>
      <c r="I90" s="561" t="str">
        <f ca="1" t="shared" si="8"/>
        <v/>
      </c>
      <c r="J90" s="561" t="str">
        <f ca="1" t="shared" si="8"/>
        <v/>
      </c>
      <c r="K90" s="561" t="str">
        <f ca="1" t="shared" si="8"/>
        <v/>
      </c>
      <c r="L90" s="561" t="str">
        <f ca="1" t="shared" si="8"/>
        <v/>
      </c>
      <c r="M90" s="561" t="str">
        <f ca="1" t="shared" si="8"/>
        <v/>
      </c>
      <c r="N90" s="561" t="str">
        <f ca="1" t="shared" si="8"/>
        <v/>
      </c>
      <c r="O90" s="561" t="str">
        <f ca="1" t="shared" si="8"/>
        <v/>
      </c>
      <c r="P90" s="561" t="str">
        <f ca="1" t="shared" si="8"/>
        <v/>
      </c>
      <c r="Q90" s="561" t="str">
        <f ca="1" t="shared" si="8"/>
        <v/>
      </c>
      <c r="R90" s="561" t="str">
        <f ca="1" t="shared" si="8"/>
        <v/>
      </c>
      <c r="S90" s="561" t="str">
        <f ca="1" t="shared" si="8"/>
        <v/>
      </c>
      <c r="T90" s="561" t="str">
        <f ca="1" t="shared" si="8"/>
        <v/>
      </c>
      <c r="U90" s="532"/>
      <c r="V90" s="528"/>
      <c r="W90" s="528"/>
    </row>
    <row r="91" spans="9:21" ht="12.75">
      <c r="I91" s="563" t="str">
        <f aca="true" t="shared" si="9" ref="I91:T91">IF(SUM(I$60:I$90)=0,"",1)</f>
        <v/>
      </c>
      <c r="J91" s="563" t="str">
        <f ca="1" t="shared" si="9"/>
        <v/>
      </c>
      <c r="K91" s="563" t="str">
        <f ca="1" t="shared" si="9"/>
        <v/>
      </c>
      <c r="L91" s="563" t="str">
        <f ca="1" t="shared" si="9"/>
        <v/>
      </c>
      <c r="M91" s="563" t="str">
        <f ca="1" t="shared" si="9"/>
        <v/>
      </c>
      <c r="N91" s="563" t="str">
        <f ca="1" t="shared" si="9"/>
        <v/>
      </c>
      <c r="O91" s="563" t="str">
        <f ca="1" t="shared" si="9"/>
        <v/>
      </c>
      <c r="P91" s="563" t="str">
        <f ca="1" t="shared" si="9"/>
        <v/>
      </c>
      <c r="Q91" s="563" t="str">
        <f ca="1" t="shared" si="9"/>
        <v/>
      </c>
      <c r="R91" s="563" t="str">
        <f ca="1" t="shared" si="9"/>
        <v/>
      </c>
      <c r="S91" s="563" t="str">
        <f ca="1" t="shared" si="9"/>
        <v/>
      </c>
      <c r="T91" s="563" t="str">
        <f ca="1" t="shared" si="9"/>
        <v/>
      </c>
      <c r="U91" s="510"/>
    </row>
    <row r="92" spans="9:21" ht="12.75">
      <c r="I92" s="510"/>
      <c r="J92" s="510"/>
      <c r="K92" s="510"/>
      <c r="L92" s="510"/>
      <c r="O92" s="510"/>
      <c r="P92" s="510"/>
      <c r="Q92" s="510"/>
      <c r="R92" s="510"/>
      <c r="S92" s="510"/>
      <c r="T92" s="510"/>
      <c r="U92" s="510"/>
    </row>
    <row r="93" spans="9:21" ht="12.75">
      <c r="I93" s="510"/>
      <c r="J93" s="510"/>
      <c r="K93" s="510"/>
      <c r="L93" s="510"/>
      <c r="O93" s="510"/>
      <c r="P93" s="510"/>
      <c r="Q93" s="510"/>
      <c r="R93" s="510"/>
      <c r="S93" s="510"/>
      <c r="T93" s="510"/>
      <c r="U93" s="510"/>
    </row>
    <row r="94" spans="9:21" ht="12.75">
      <c r="I94" s="510"/>
      <c r="J94" s="510"/>
      <c r="K94" s="510"/>
      <c r="L94" s="510"/>
      <c r="O94" s="510"/>
      <c r="P94" s="510"/>
      <c r="Q94" s="510"/>
      <c r="R94" s="510"/>
      <c r="S94" s="510"/>
      <c r="T94" s="510"/>
      <c r="U94" s="510"/>
    </row>
    <row r="95" spans="8:20" ht="12.75">
      <c r="H95" s="510"/>
      <c r="I95" s="510"/>
      <c r="J95" s="510"/>
      <c r="K95" s="510"/>
      <c r="N95" s="510"/>
      <c r="O95" s="510"/>
      <c r="P95" s="510"/>
      <c r="Q95" s="510"/>
      <c r="R95" s="510"/>
      <c r="S95" s="510"/>
      <c r="T95" s="510"/>
    </row>
    <row r="96" spans="8:20" ht="12.75">
      <c r="H96" s="510"/>
      <c r="I96" s="510"/>
      <c r="J96" s="510"/>
      <c r="K96" s="510"/>
      <c r="N96" s="510"/>
      <c r="O96" s="510"/>
      <c r="P96" s="510"/>
      <c r="Q96" s="510"/>
      <c r="R96" s="510"/>
      <c r="S96" s="510"/>
      <c r="T96" s="510"/>
    </row>
    <row r="97" spans="8:20" ht="12.75">
      <c r="H97" s="510"/>
      <c r="I97" s="510"/>
      <c r="J97" s="510"/>
      <c r="K97" s="510"/>
      <c r="N97" s="510"/>
      <c r="O97" s="510"/>
      <c r="P97" s="510"/>
      <c r="Q97" s="510"/>
      <c r="R97" s="510"/>
      <c r="S97" s="510"/>
      <c r="T97" s="510"/>
    </row>
    <row r="98" spans="8:20" ht="12.75">
      <c r="H98" s="510"/>
      <c r="I98" s="510"/>
      <c r="J98" s="510"/>
      <c r="K98" s="510"/>
      <c r="N98" s="510"/>
      <c r="O98" s="510"/>
      <c r="P98" s="510"/>
      <c r="Q98" s="510"/>
      <c r="R98" s="510"/>
      <c r="S98" s="510"/>
      <c r="T98" s="510"/>
    </row>
    <row r="99" spans="8:20" ht="12.75">
      <c r="H99" s="510"/>
      <c r="I99" s="510"/>
      <c r="J99" s="510"/>
      <c r="K99" s="510"/>
      <c r="N99" s="510"/>
      <c r="O99" s="510"/>
      <c r="P99" s="510"/>
      <c r="Q99" s="510"/>
      <c r="R99" s="510"/>
      <c r="S99" s="510"/>
      <c r="T99" s="510"/>
    </row>
    <row r="100" spans="8:20" ht="12.75">
      <c r="H100" s="510"/>
      <c r="I100" s="510"/>
      <c r="J100" s="510"/>
      <c r="K100" s="510"/>
      <c r="N100" s="510"/>
      <c r="O100" s="510"/>
      <c r="P100" s="510"/>
      <c r="Q100" s="510"/>
      <c r="R100" s="510"/>
      <c r="S100" s="510"/>
      <c r="T100" s="510"/>
    </row>
    <row r="101" spans="8:20" ht="12.75">
      <c r="H101" s="510"/>
      <c r="I101" s="510"/>
      <c r="J101" s="510"/>
      <c r="K101" s="510"/>
      <c r="N101" s="510"/>
      <c r="O101" s="510"/>
      <c r="P101" s="510"/>
      <c r="Q101" s="510"/>
      <c r="R101" s="510"/>
      <c r="S101" s="510"/>
      <c r="T101" s="510"/>
    </row>
    <row r="102" spans="8:20" ht="12.75">
      <c r="H102" s="510"/>
      <c r="I102" s="510"/>
      <c r="J102" s="510"/>
      <c r="K102" s="510"/>
      <c r="N102" s="510"/>
      <c r="O102" s="510"/>
      <c r="P102" s="510"/>
      <c r="Q102" s="510"/>
      <c r="R102" s="510"/>
      <c r="S102" s="510"/>
      <c r="T102" s="510"/>
    </row>
    <row r="103" spans="8:20" ht="12.75">
      <c r="H103" s="510"/>
      <c r="I103" s="510"/>
      <c r="J103" s="510"/>
      <c r="K103" s="510"/>
      <c r="N103" s="510"/>
      <c r="O103" s="510"/>
      <c r="P103" s="510"/>
      <c r="Q103" s="510"/>
      <c r="R103" s="510"/>
      <c r="S103" s="510"/>
      <c r="T103" s="510"/>
    </row>
  </sheetData>
  <sheetProtection algorithmName="SHA-512" hashValue="QDdoibpBTEILz75zirNkzG5zDGyGu+hAGAfLnS7dy4+QqNIZuM3Y88+rN/WN59dZhKlAs6x16fTs/9LcX2CXrw==" saltValue="eP/7E5MDI+Wh+D92O5v3lA==" spinCount="100000" sheet="1" selectLockedCells="1" selectUnlockedCells="1"/>
  <mergeCells count="1">
    <mergeCell ref="L1:Q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54"/>
  <sheetViews>
    <sheetView workbookViewId="0" topLeftCell="A1">
      <selection activeCell="D1" sqref="D1"/>
    </sheetView>
  </sheetViews>
  <sheetFormatPr defaultColWidth="9.140625" defaultRowHeight="12.75"/>
  <cols>
    <col min="1" max="1" width="28.57421875" style="0" customWidth="1"/>
    <col min="2" max="2" width="75.421875" style="0" customWidth="1"/>
    <col min="3" max="3" width="26.28125" style="0" customWidth="1"/>
  </cols>
  <sheetData>
    <row r="1" spans="1:3" ht="28.5" customHeight="1">
      <c r="A1" s="910" t="s">
        <v>180</v>
      </c>
      <c r="B1" s="911"/>
      <c r="C1" s="912"/>
    </row>
    <row r="2" spans="1:3" ht="273.75" customHeight="1">
      <c r="A2" s="856"/>
      <c r="B2" s="857" t="s">
        <v>210</v>
      </c>
      <c r="C2" s="858"/>
    </row>
    <row r="3" spans="1:3" ht="60" customHeight="1">
      <c r="A3" s="859" t="s">
        <v>181</v>
      </c>
      <c r="B3" s="860" t="s">
        <v>182</v>
      </c>
      <c r="C3" s="861" t="s">
        <v>183</v>
      </c>
    </row>
    <row r="4" spans="1:3" ht="12.75">
      <c r="A4" s="856"/>
      <c r="C4" s="858"/>
    </row>
    <row r="5" spans="1:3" ht="20.25">
      <c r="A5" s="862">
        <v>2</v>
      </c>
      <c r="B5" s="863" t="s">
        <v>211</v>
      </c>
      <c r="C5" s="864" t="s">
        <v>185</v>
      </c>
    </row>
    <row r="6" spans="1:3" ht="12.75">
      <c r="A6" s="856"/>
      <c r="C6" s="858"/>
    </row>
    <row r="7" spans="1:3" ht="20.25">
      <c r="A7" s="862">
        <v>3</v>
      </c>
      <c r="B7" s="863" t="s">
        <v>212</v>
      </c>
      <c r="C7" s="864" t="s">
        <v>185</v>
      </c>
    </row>
    <row r="8" spans="1:3" ht="12.75">
      <c r="A8" s="856"/>
      <c r="C8" s="858"/>
    </row>
    <row r="9" spans="1:3" ht="20.25">
      <c r="A9" s="862">
        <v>7</v>
      </c>
      <c r="B9" s="863" t="s">
        <v>213</v>
      </c>
      <c r="C9" s="864" t="s">
        <v>185</v>
      </c>
    </row>
    <row r="10" spans="1:3" ht="12.75">
      <c r="A10" s="856"/>
      <c r="C10" s="858"/>
    </row>
    <row r="11" spans="1:3" ht="20.25">
      <c r="A11" s="865">
        <v>9</v>
      </c>
      <c r="B11" s="866" t="s">
        <v>186</v>
      </c>
      <c r="C11" s="867" t="s">
        <v>185</v>
      </c>
    </row>
    <row r="12" spans="1:3" ht="12.75">
      <c r="A12" s="856"/>
      <c r="C12" s="858"/>
    </row>
    <row r="13" spans="1:3" ht="20.25">
      <c r="A13" s="862" t="s">
        <v>187</v>
      </c>
      <c r="B13" s="863" t="s">
        <v>214</v>
      </c>
      <c r="C13" s="864" t="s">
        <v>185</v>
      </c>
    </row>
    <row r="14" spans="1:3" ht="12.75">
      <c r="A14" s="856"/>
      <c r="C14" s="858"/>
    </row>
    <row r="15" spans="1:3" ht="20.25">
      <c r="A15" s="862" t="s">
        <v>215</v>
      </c>
      <c r="B15" s="863" t="s">
        <v>216</v>
      </c>
      <c r="C15" s="864" t="s">
        <v>185</v>
      </c>
    </row>
    <row r="16" spans="1:3" ht="12.75">
      <c r="A16" s="856"/>
      <c r="C16" s="858"/>
    </row>
    <row r="17" spans="1:3" ht="20.25">
      <c r="A17" s="865" t="s">
        <v>188</v>
      </c>
      <c r="B17" s="866" t="s">
        <v>189</v>
      </c>
      <c r="C17" s="867" t="s">
        <v>185</v>
      </c>
    </row>
    <row r="18" spans="1:3" ht="12.75">
      <c r="A18" s="868"/>
      <c r="B18" s="869"/>
      <c r="C18" s="870"/>
    </row>
    <row r="19" spans="1:3" ht="20.25">
      <c r="A19" s="865" t="s">
        <v>190</v>
      </c>
      <c r="B19" s="866" t="s">
        <v>217</v>
      </c>
      <c r="C19" s="867" t="s">
        <v>184</v>
      </c>
    </row>
    <row r="20" spans="1:3" ht="12.75">
      <c r="A20" s="856"/>
      <c r="C20" s="858"/>
    </row>
    <row r="21" spans="1:3" ht="20.25">
      <c r="A21" s="862" t="s">
        <v>218</v>
      </c>
      <c r="B21" s="863" t="s">
        <v>219</v>
      </c>
      <c r="C21" s="864" t="s">
        <v>185</v>
      </c>
    </row>
    <row r="22" spans="1:3" ht="12.75">
      <c r="A22" s="856"/>
      <c r="C22" s="858"/>
    </row>
    <row r="23" spans="1:3" ht="20.25">
      <c r="A23" s="862" t="s">
        <v>220</v>
      </c>
      <c r="B23" s="863" t="s">
        <v>221</v>
      </c>
      <c r="C23" s="864" t="s">
        <v>185</v>
      </c>
    </row>
    <row r="24" spans="1:3" ht="12.75">
      <c r="A24" s="856"/>
      <c r="C24" s="858"/>
    </row>
    <row r="25" spans="1:3" ht="20.25">
      <c r="A25" s="865" t="s">
        <v>191</v>
      </c>
      <c r="B25" s="866" t="s">
        <v>192</v>
      </c>
      <c r="C25" s="867" t="s">
        <v>185</v>
      </c>
    </row>
    <row r="26" spans="1:3" ht="12.75">
      <c r="A26" s="856"/>
      <c r="C26" s="858"/>
    </row>
    <row r="27" spans="1:3" ht="20.25">
      <c r="A27" s="865" t="s">
        <v>222</v>
      </c>
      <c r="B27" s="866" t="s">
        <v>223</v>
      </c>
      <c r="C27" s="867" t="s">
        <v>184</v>
      </c>
    </row>
    <row r="28" spans="1:3" ht="12.75">
      <c r="A28" s="856"/>
      <c r="C28" s="858"/>
    </row>
    <row r="29" spans="1:3" ht="20.25">
      <c r="A29" s="862" t="s">
        <v>224</v>
      </c>
      <c r="B29" s="863" t="s">
        <v>225</v>
      </c>
      <c r="C29" s="864" t="s">
        <v>185</v>
      </c>
    </row>
    <row r="30" spans="1:3" ht="12.75">
      <c r="A30" s="856"/>
      <c r="C30" s="858"/>
    </row>
    <row r="31" spans="1:3" ht="20.25">
      <c r="A31" s="862" t="s">
        <v>226</v>
      </c>
      <c r="B31" s="863" t="s">
        <v>227</v>
      </c>
      <c r="C31" s="864" t="s">
        <v>185</v>
      </c>
    </row>
    <row r="32" spans="1:3" ht="12.75">
      <c r="A32" s="856"/>
      <c r="C32" s="858"/>
    </row>
    <row r="33" spans="1:3" ht="20.25">
      <c r="A33" s="862" t="s">
        <v>228</v>
      </c>
      <c r="B33" s="863" t="s">
        <v>229</v>
      </c>
      <c r="C33" s="864" t="s">
        <v>230</v>
      </c>
    </row>
    <row r="34" spans="1:3" ht="12.75">
      <c r="A34" s="856"/>
      <c r="C34" s="858"/>
    </row>
    <row r="35" spans="1:3" ht="20.25">
      <c r="A35" s="862" t="s">
        <v>231</v>
      </c>
      <c r="B35" s="863" t="s">
        <v>232</v>
      </c>
      <c r="C35" s="864" t="s">
        <v>185</v>
      </c>
    </row>
    <row r="36" spans="1:3" ht="12.75">
      <c r="A36" s="510"/>
      <c r="C36" s="510"/>
    </row>
    <row r="37" spans="1:3" ht="54">
      <c r="A37" s="510"/>
      <c r="B37" s="871" t="s">
        <v>233</v>
      </c>
      <c r="C37" s="510"/>
    </row>
    <row r="38" spans="1:3" ht="20.25">
      <c r="A38" s="726"/>
      <c r="B38" s="727"/>
      <c r="C38" s="726"/>
    </row>
    <row r="39" spans="1:3" ht="12.75">
      <c r="A39" s="510"/>
      <c r="C39" s="510"/>
    </row>
    <row r="40" spans="1:3" ht="20.25">
      <c r="A40" s="726"/>
      <c r="B40" s="727"/>
      <c r="C40" s="726"/>
    </row>
    <row r="41" spans="1:3" ht="12.75">
      <c r="A41" s="510"/>
      <c r="C41" s="510"/>
    </row>
    <row r="42" spans="1:3" ht="20.25">
      <c r="A42" s="725"/>
      <c r="B42" s="728"/>
      <c r="C42" s="725"/>
    </row>
    <row r="43" spans="1:3" ht="12.75">
      <c r="A43" s="510"/>
      <c r="C43" s="510"/>
    </row>
    <row r="44" spans="1:3" ht="20.25">
      <c r="A44" s="725"/>
      <c r="B44" s="728"/>
      <c r="C44" s="725"/>
    </row>
    <row r="45" spans="1:3" ht="12.75">
      <c r="A45" s="510"/>
      <c r="C45" s="510"/>
    </row>
    <row r="46" spans="1:3" ht="20.25">
      <c r="A46" s="726"/>
      <c r="B46" s="727"/>
      <c r="C46" s="726"/>
    </row>
    <row r="47" spans="1:3" ht="12.75">
      <c r="A47" s="510"/>
      <c r="C47" s="510"/>
    </row>
    <row r="48" spans="1:3" ht="20.25">
      <c r="A48" s="726"/>
      <c r="B48" s="727"/>
      <c r="C48" s="726"/>
    </row>
    <row r="49" spans="1:3" ht="12.75">
      <c r="A49" s="510"/>
      <c r="C49" s="510"/>
    </row>
    <row r="50" spans="1:3" ht="20.25">
      <c r="A50" s="725"/>
      <c r="B50" s="728"/>
      <c r="C50" s="725"/>
    </row>
    <row r="51" spans="1:3" ht="12.75">
      <c r="A51" s="510"/>
      <c r="C51" s="510"/>
    </row>
    <row r="52" spans="1:3" ht="20.25">
      <c r="A52" s="726"/>
      <c r="B52" s="727"/>
      <c r="C52" s="726"/>
    </row>
    <row r="53" spans="1:3" ht="12.75">
      <c r="A53" s="510"/>
      <c r="C53" s="510"/>
    </row>
    <row r="54" spans="1:3" ht="20.25">
      <c r="A54" s="725"/>
      <c r="B54" s="728"/>
      <c r="C54" s="725"/>
    </row>
  </sheetData>
  <sheetProtection algorithmName="SHA-512" hashValue="GfBd2fq2DPVZYZfSJDDs2eQfGJNYRz4EW4mcjWc5JGHVsrxlaa5rGT0PgEXfdYHQ9aU55d87fGfg7Ot2MqVk0w==" saltValue="uPClDEJSg1K450CqfuBkYg==" spinCount="100000" sheet="1" selectLockedCells="1"/>
  <mergeCells count="1">
    <mergeCell ref="A1:C1"/>
  </mergeCells>
  <printOptions/>
  <pageMargins left="0.7" right="0.7" top="0.75" bottom="0.75" header="0.3" footer="0.3"/>
  <pageSetup fitToHeight="1" fitToWidth="1" horizontalDpi="600" verticalDpi="600" orientation="portrait" scale="7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B59"/>
  <sheetViews>
    <sheetView showGridLines="0" zoomScale="90" zoomScaleNormal="90" workbookViewId="0" topLeftCell="A1">
      <selection activeCell="M5" sqref="M5:S5"/>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0" width="6.00390625" style="0" customWidth="1"/>
    <col min="30" max="30" width="6.8515625" style="0" customWidth="1"/>
    <col min="31" max="31" width="3.28125" style="0" customWidth="1"/>
    <col min="33" max="33" width="6.421875" style="0" customWidth="1"/>
    <col min="34" max="34" width="2.421875" style="0" hidden="1" customWidth="1"/>
    <col min="39" max="39" width="4.7109375" style="0" customWidth="1"/>
    <col min="40" max="41" width="7.7109375" style="0" customWidth="1"/>
    <col min="55" max="55" width="6.7109375" style="0" customWidth="1"/>
    <col min="71" max="71" width="5.28125" style="0" customWidth="1"/>
  </cols>
  <sheetData>
    <row r="1" spans="1:104" ht="15.75">
      <c r="A1" s="229"/>
      <c r="B1" s="229"/>
      <c r="C1" s="229"/>
      <c r="D1" s="229"/>
      <c r="E1" s="229"/>
      <c r="F1" s="230"/>
      <c r="G1" s="230"/>
      <c r="H1" s="230"/>
      <c r="I1" s="230"/>
      <c r="J1" s="230"/>
      <c r="K1" s="308" t="s">
        <v>0</v>
      </c>
      <c r="L1" s="309"/>
      <c r="M1" s="310"/>
      <c r="N1" s="309"/>
      <c r="O1" s="311"/>
      <c r="P1" s="312" t="s">
        <v>1</v>
      </c>
      <c r="Q1" s="235"/>
      <c r="R1" s="1020" t="s">
        <v>194</v>
      </c>
      <c r="S1" s="1021"/>
      <c r="T1" s="497" t="s">
        <v>131</v>
      </c>
      <c r="U1" s="263"/>
      <c r="V1" s="263"/>
      <c r="W1" s="229"/>
      <c r="X1" s="263"/>
      <c r="Y1" s="263"/>
      <c r="Z1" s="263"/>
      <c r="AA1" s="229"/>
      <c r="AB1" s="229"/>
      <c r="AC1" s="229"/>
      <c r="AD1" s="229"/>
      <c r="AE1" s="229"/>
      <c r="AF1" s="229"/>
      <c r="AG1" s="229"/>
      <c r="AH1" s="229"/>
      <c r="AI1" s="229"/>
      <c r="AJ1" s="229"/>
      <c r="AK1" s="229"/>
      <c r="AL1" s="229"/>
      <c r="AM1" s="497" t="s">
        <v>131</v>
      </c>
      <c r="AN1" s="229"/>
      <c r="AO1" s="229"/>
      <c r="AP1" s="229"/>
      <c r="AQ1" s="229"/>
      <c r="AR1" s="229"/>
      <c r="AS1" s="229"/>
      <c r="AT1" s="229"/>
      <c r="AU1" s="229"/>
      <c r="AV1" s="229"/>
      <c r="AW1" s="229"/>
      <c r="AX1" s="229"/>
      <c r="AY1" s="229"/>
      <c r="AZ1" s="229"/>
      <c r="BA1" s="229"/>
      <c r="BB1" s="229"/>
      <c r="BC1" s="229"/>
      <c r="BD1" s="497" t="s">
        <v>131</v>
      </c>
      <c r="BE1" s="229"/>
      <c r="BF1" s="229"/>
      <c r="BG1" s="229"/>
      <c r="BH1" s="229"/>
      <c r="BI1" s="229"/>
      <c r="BJ1" s="229"/>
      <c r="BK1" s="229"/>
      <c r="BL1" s="229"/>
      <c r="BM1" s="229"/>
      <c r="BN1" s="229"/>
      <c r="BO1" s="229"/>
      <c r="BP1" s="229"/>
      <c r="BQ1" s="229"/>
      <c r="BR1" s="229"/>
      <c r="BS1" s="497" t="s">
        <v>131</v>
      </c>
      <c r="BT1" s="229"/>
      <c r="BU1" s="229"/>
      <c r="BV1" s="229"/>
      <c r="BW1" s="229"/>
      <c r="BX1" s="229"/>
      <c r="BY1" s="229"/>
      <c r="BZ1" s="229"/>
      <c r="CA1" s="229"/>
      <c r="CB1" s="229"/>
      <c r="CC1" s="229"/>
      <c r="CD1" s="229"/>
      <c r="CE1" s="229"/>
      <c r="CF1" s="229"/>
      <c r="CG1" s="229"/>
      <c r="CS1" s="120"/>
      <c r="CT1" s="120"/>
      <c r="CU1" s="121"/>
      <c r="CV1" s="121"/>
      <c r="CW1" s="121"/>
      <c r="CX1" s="121"/>
      <c r="CY1" s="121"/>
      <c r="CZ1" s="121"/>
    </row>
    <row r="2" spans="1:85" ht="15.75">
      <c r="A2" s="229"/>
      <c r="B2" s="229"/>
      <c r="C2" s="229"/>
      <c r="D2" s="497" t="s">
        <v>131</v>
      </c>
      <c r="F2" s="230"/>
      <c r="G2" s="230"/>
      <c r="H2" s="230"/>
      <c r="I2" s="230"/>
      <c r="J2" s="230"/>
      <c r="K2" s="965" t="s">
        <v>108</v>
      </c>
      <c r="L2" s="966"/>
      <c r="M2" s="966"/>
      <c r="N2" s="966"/>
      <c r="O2" s="967"/>
      <c r="P2" s="977" t="s">
        <v>2</v>
      </c>
      <c r="Q2" s="978"/>
      <c r="R2" s="697" t="s">
        <v>193</v>
      </c>
      <c r="S2" s="742" t="s">
        <v>187</v>
      </c>
      <c r="T2" s="497" t="s">
        <v>132</v>
      </c>
      <c r="U2" s="240"/>
      <c r="V2" s="240"/>
      <c r="W2" s="229"/>
      <c r="X2" s="229"/>
      <c r="Y2" s="240"/>
      <c r="Z2" s="240"/>
      <c r="AA2" s="229"/>
      <c r="AB2" s="229"/>
      <c r="AC2" s="229"/>
      <c r="AD2" s="475"/>
      <c r="AE2" s="475"/>
      <c r="AF2" s="476"/>
      <c r="AG2" s="476"/>
      <c r="AH2" s="476"/>
      <c r="AI2" s="476"/>
      <c r="AJ2" s="476"/>
      <c r="AK2" s="229"/>
      <c r="AL2" s="229"/>
      <c r="AM2" s="497" t="s">
        <v>132</v>
      </c>
      <c r="AN2" s="229"/>
      <c r="AO2" s="229"/>
      <c r="AP2" s="229"/>
      <c r="AQ2" s="229"/>
      <c r="AR2" s="229"/>
      <c r="AS2" s="229"/>
      <c r="AT2" s="229"/>
      <c r="AU2" s="229"/>
      <c r="AV2" s="240"/>
      <c r="AW2" s="229"/>
      <c r="AX2" s="229"/>
      <c r="AY2" s="240"/>
      <c r="AZ2" s="240"/>
      <c r="BA2" s="240"/>
      <c r="BB2" s="240"/>
      <c r="BC2" s="240"/>
      <c r="BD2" s="497" t="s">
        <v>132</v>
      </c>
      <c r="BE2" s="229"/>
      <c r="BF2" s="229"/>
      <c r="BG2" s="229"/>
      <c r="BH2" s="229"/>
      <c r="BI2" s="229"/>
      <c r="BJ2" s="229"/>
      <c r="BK2" s="229"/>
      <c r="BL2" s="240"/>
      <c r="BM2" s="240"/>
      <c r="BN2" s="240"/>
      <c r="BO2" s="229"/>
      <c r="BP2" s="229"/>
      <c r="BQ2" s="240"/>
      <c r="BR2" s="229"/>
      <c r="BS2" s="497" t="s">
        <v>132</v>
      </c>
      <c r="BT2" s="229"/>
      <c r="BU2" s="229"/>
      <c r="BV2" s="229"/>
      <c r="BW2" s="229"/>
      <c r="BX2" s="229"/>
      <c r="BY2" s="229"/>
      <c r="BZ2" s="229"/>
      <c r="CA2" s="240"/>
      <c r="CB2" s="240"/>
      <c r="CC2" s="240"/>
      <c r="CD2" s="229"/>
      <c r="CE2" s="229"/>
      <c r="CF2" s="240"/>
      <c r="CG2" s="229"/>
    </row>
    <row r="3" spans="1:85" ht="15.75">
      <c r="A3" s="229"/>
      <c r="B3" s="229"/>
      <c r="C3" s="229"/>
      <c r="D3" s="497" t="s">
        <v>132</v>
      </c>
      <c r="F3" s="230"/>
      <c r="G3" s="230"/>
      <c r="H3" s="230"/>
      <c r="I3" s="230"/>
      <c r="J3" s="230"/>
      <c r="K3" s="313" t="s">
        <v>109</v>
      </c>
      <c r="L3" s="314"/>
      <c r="M3" s="315" t="s">
        <v>4</v>
      </c>
      <c r="N3" s="316"/>
      <c r="O3" s="317" t="s">
        <v>110</v>
      </c>
      <c r="P3" s="318"/>
      <c r="Q3" s="319" t="s">
        <v>111</v>
      </c>
      <c r="R3" s="240"/>
      <c r="S3" s="238"/>
      <c r="T3" s="497" t="s">
        <v>133</v>
      </c>
      <c r="U3" s="240"/>
      <c r="V3" s="240"/>
      <c r="W3" s="229"/>
      <c r="X3" s="229"/>
      <c r="Y3" s="240"/>
      <c r="Z3" s="240"/>
      <c r="AA3" s="229"/>
      <c r="AB3" s="229"/>
      <c r="AC3" s="229"/>
      <c r="AD3" s="266"/>
      <c r="AE3" s="266"/>
      <c r="AF3" s="229"/>
      <c r="AG3" s="229"/>
      <c r="AH3" s="229"/>
      <c r="AI3" s="229"/>
      <c r="AJ3" s="229"/>
      <c r="AK3" s="229"/>
      <c r="AL3" s="267"/>
      <c r="AM3" s="497" t="s">
        <v>133</v>
      </c>
      <c r="AN3" s="229"/>
      <c r="AO3" s="229"/>
      <c r="AP3" s="229"/>
      <c r="AQ3" s="229"/>
      <c r="AR3" s="229"/>
      <c r="AS3" s="229"/>
      <c r="AT3" s="229"/>
      <c r="AU3" s="266"/>
      <c r="AV3" s="229"/>
      <c r="AW3" s="229"/>
      <c r="AX3" s="229"/>
      <c r="AY3" s="229"/>
      <c r="AZ3" s="229"/>
      <c r="BA3" s="229"/>
      <c r="BB3" s="267"/>
      <c r="BC3" s="267"/>
      <c r="BD3" s="497" t="s">
        <v>133</v>
      </c>
      <c r="BE3" s="229"/>
      <c r="BF3" s="229"/>
      <c r="BG3" s="229"/>
      <c r="BH3" s="229"/>
      <c r="BI3" s="229"/>
      <c r="BJ3" s="229"/>
      <c r="BK3" s="266"/>
      <c r="BL3" s="229"/>
      <c r="BM3" s="229"/>
      <c r="BN3" s="229"/>
      <c r="BO3" s="229"/>
      <c r="BP3" s="229"/>
      <c r="BQ3" s="240"/>
      <c r="BR3" s="229"/>
      <c r="BS3" s="497" t="s">
        <v>133</v>
      </c>
      <c r="BT3" s="229"/>
      <c r="BU3" s="229"/>
      <c r="BV3" s="229"/>
      <c r="BW3" s="229"/>
      <c r="BX3" s="229"/>
      <c r="BY3" s="229"/>
      <c r="BZ3" s="266"/>
      <c r="CA3" s="229"/>
      <c r="CB3" s="229"/>
      <c r="CC3" s="229"/>
      <c r="CD3" s="229"/>
      <c r="CE3" s="229"/>
      <c r="CF3" s="240"/>
      <c r="CG3" s="229"/>
    </row>
    <row r="4" spans="1:85" ht="16.5" thickBot="1">
      <c r="A4" s="229"/>
      <c r="B4" s="229"/>
      <c r="C4" s="229"/>
      <c r="D4" s="497" t="s">
        <v>133</v>
      </c>
      <c r="F4" s="230"/>
      <c r="G4" s="230"/>
      <c r="H4" s="230"/>
      <c r="I4" s="230"/>
      <c r="J4" s="230"/>
      <c r="K4" s="320" t="s">
        <v>5</v>
      </c>
      <c r="L4" s="321"/>
      <c r="M4" s="975">
        <v>2023</v>
      </c>
      <c r="N4" s="976"/>
      <c r="O4" s="509">
        <v>0.002</v>
      </c>
      <c r="P4" s="329" t="s">
        <v>107</v>
      </c>
      <c r="Q4" s="977" t="s">
        <v>120</v>
      </c>
      <c r="R4" s="978"/>
      <c r="S4" s="979"/>
      <c r="T4" s="506" t="str">
        <f>+D5</f>
        <v>State Form 53340 (R6 / 2-23)</v>
      </c>
      <c r="U4" s="240"/>
      <c r="V4" s="240"/>
      <c r="W4" s="229"/>
      <c r="X4" s="229"/>
      <c r="Y4" s="229"/>
      <c r="Z4" s="229"/>
      <c r="AA4" s="229"/>
      <c r="AB4" s="229"/>
      <c r="AC4" s="229"/>
      <c r="AD4" s="229"/>
      <c r="AE4" s="229"/>
      <c r="AF4" s="229"/>
      <c r="AG4" s="231" t="s">
        <v>198</v>
      </c>
      <c r="AH4" s="229"/>
      <c r="AI4" s="229"/>
      <c r="AJ4" s="240"/>
      <c r="AK4" s="240"/>
      <c r="AL4" s="229"/>
      <c r="AM4" s="506" t="str">
        <f>+D5</f>
        <v>State Form 53340 (R6 / 2-23)</v>
      </c>
      <c r="AN4" s="229"/>
      <c r="AO4" s="229"/>
      <c r="AP4" s="229"/>
      <c r="AQ4" s="229"/>
      <c r="AR4" s="229"/>
      <c r="AS4" s="229"/>
      <c r="AT4" s="229"/>
      <c r="AU4" s="229"/>
      <c r="AV4" s="229"/>
      <c r="AW4" s="240"/>
      <c r="AX4" s="240"/>
      <c r="AY4" s="229"/>
      <c r="AZ4" s="229"/>
      <c r="BA4" s="229"/>
      <c r="BB4" s="229"/>
      <c r="BC4" s="229"/>
      <c r="BD4" s="506" t="str">
        <f>+D5</f>
        <v>State Form 53340 (R6 / 2-23)</v>
      </c>
      <c r="BE4" s="229"/>
      <c r="BF4" s="229"/>
      <c r="BG4" s="229"/>
      <c r="BH4" s="229"/>
      <c r="BI4" s="229"/>
      <c r="BJ4" s="229"/>
      <c r="BK4" s="229"/>
      <c r="BL4" s="229"/>
      <c r="BM4" s="229"/>
      <c r="BN4" s="229"/>
      <c r="BO4" s="240"/>
      <c r="BP4" s="240"/>
      <c r="BQ4" s="240"/>
      <c r="BR4" s="229"/>
      <c r="BS4" s="506" t="str">
        <f>BD4</f>
        <v>State Form 53340 (R6 / 2-23)</v>
      </c>
      <c r="BT4" s="229"/>
      <c r="BU4" s="229"/>
      <c r="BV4" s="229"/>
      <c r="BW4" s="229"/>
      <c r="BX4" s="229"/>
      <c r="BY4" s="229"/>
      <c r="BZ4" s="229"/>
      <c r="CA4" s="229"/>
      <c r="CB4" s="229"/>
      <c r="CC4" s="229"/>
      <c r="CD4" s="240"/>
      <c r="CE4" s="240"/>
      <c r="CF4" s="240"/>
      <c r="CG4" s="229"/>
    </row>
    <row r="5" spans="1:79" ht="16.5" thickBot="1">
      <c r="A5" s="229"/>
      <c r="B5" s="229"/>
      <c r="C5" s="229"/>
      <c r="D5" s="506" t="s">
        <v>235</v>
      </c>
      <c r="E5" s="229"/>
      <c r="F5" s="230"/>
      <c r="G5" s="230"/>
      <c r="H5" s="230"/>
      <c r="I5" s="230"/>
      <c r="J5" s="231" t="str">
        <f>CONCATENATE("1/1/",M4)</f>
        <v>1/1/2023</v>
      </c>
      <c r="K5" s="983" t="s">
        <v>130</v>
      </c>
      <c r="L5" s="984"/>
      <c r="M5" s="985" t="s">
        <v>123</v>
      </c>
      <c r="N5" s="985"/>
      <c r="O5" s="985"/>
      <c r="P5" s="985"/>
      <c r="Q5" s="985"/>
      <c r="R5" s="985"/>
      <c r="S5" s="986"/>
      <c r="T5" s="498" t="s">
        <v>0</v>
      </c>
      <c r="U5" s="235"/>
      <c r="V5" s="505"/>
      <c r="W5" s="500" t="s">
        <v>1</v>
      </c>
      <c r="X5" s="499"/>
      <c r="Y5" s="500" t="s">
        <v>3</v>
      </c>
      <c r="Z5" s="505"/>
      <c r="AA5" s="500" t="s">
        <v>4</v>
      </c>
      <c r="AB5" s="264"/>
      <c r="AC5" s="229"/>
      <c r="AD5" s="229"/>
      <c r="AE5" s="229"/>
      <c r="AF5" s="229"/>
      <c r="AG5" s="231"/>
      <c r="AH5" s="229"/>
      <c r="AI5" s="229"/>
      <c r="AJ5" s="229"/>
      <c r="AK5" s="229"/>
      <c r="AL5" s="229"/>
      <c r="AM5" s="502" t="s">
        <v>0</v>
      </c>
      <c r="AN5" s="503"/>
      <c r="AO5" s="504"/>
      <c r="AP5" s="500" t="s">
        <v>1</v>
      </c>
      <c r="AQ5" s="235"/>
      <c r="AR5" s="500" t="s">
        <v>3</v>
      </c>
      <c r="AS5" s="235"/>
      <c r="AT5" s="501" t="s">
        <v>4</v>
      </c>
      <c r="AU5" s="229"/>
      <c r="AV5" s="229"/>
      <c r="AW5" s="229"/>
      <c r="AX5" s="229"/>
      <c r="AY5" s="229"/>
      <c r="AZ5" s="229"/>
      <c r="BA5" s="229"/>
      <c r="BB5" s="229"/>
      <c r="BC5" s="229"/>
      <c r="BD5" s="498" t="s">
        <v>0</v>
      </c>
      <c r="BE5" s="499"/>
      <c r="BF5" s="500" t="s">
        <v>1</v>
      </c>
      <c r="BG5" s="235"/>
      <c r="BH5" s="500" t="s">
        <v>3</v>
      </c>
      <c r="BI5" s="235"/>
      <c r="BJ5" s="501" t="s">
        <v>4</v>
      </c>
      <c r="BK5" s="229"/>
      <c r="BL5" s="229"/>
      <c r="BM5" s="229"/>
      <c r="BN5" s="229"/>
      <c r="BO5" s="229"/>
      <c r="BP5" s="229"/>
      <c r="BQ5" s="240"/>
      <c r="BR5" s="229"/>
      <c r="BS5" s="498" t="s">
        <v>0</v>
      </c>
      <c r="BT5" s="751"/>
      <c r="BU5" s="751"/>
      <c r="BV5" s="499"/>
      <c r="BW5" s="751" t="s">
        <v>1</v>
      </c>
      <c r="BX5" s="235"/>
      <c r="BY5" s="500" t="s">
        <v>3</v>
      </c>
      <c r="BZ5" s="505"/>
      <c r="CA5" s="752" t="s">
        <v>4</v>
      </c>
    </row>
    <row r="6" spans="1:79" ht="12.75" customHeight="1">
      <c r="A6" s="232"/>
      <c r="B6" s="229"/>
      <c r="C6" s="229"/>
      <c r="D6" s="229"/>
      <c r="E6" s="229"/>
      <c r="F6" s="233"/>
      <c r="G6" s="233"/>
      <c r="H6" s="233"/>
      <c r="I6" s="233"/>
      <c r="J6" s="233"/>
      <c r="K6" s="308" t="s">
        <v>112</v>
      </c>
      <c r="L6" s="309"/>
      <c r="M6" s="310"/>
      <c r="N6" s="309"/>
      <c r="O6" s="322" t="s">
        <v>113</v>
      </c>
      <c r="P6" s="947" t="s">
        <v>6</v>
      </c>
      <c r="Q6" s="980"/>
      <c r="R6" s="947" t="s">
        <v>114</v>
      </c>
      <c r="S6" s="948"/>
      <c r="T6" s="488" t="str">
        <f>+K2</f>
        <v>Exampleville</v>
      </c>
      <c r="U6" s="256"/>
      <c r="V6" s="257"/>
      <c r="W6" s="258" t="str">
        <f>+P2</f>
        <v>IN0000000</v>
      </c>
      <c r="X6" s="259"/>
      <c r="Y6" s="260" t="str">
        <f>+K4</f>
        <v>January</v>
      </c>
      <c r="Z6" s="257"/>
      <c r="AA6" s="261">
        <f>+M4</f>
        <v>2023</v>
      </c>
      <c r="AB6" s="265"/>
      <c r="AC6" s="229"/>
      <c r="AD6" s="924"/>
      <c r="AE6" s="924"/>
      <c r="AF6" s="925"/>
      <c r="AG6" s="925"/>
      <c r="AH6" s="925"/>
      <c r="AI6" s="925"/>
      <c r="AJ6" s="925"/>
      <c r="AK6" s="926"/>
      <c r="AL6" s="267"/>
      <c r="AM6" s="949" t="str">
        <f>+K2</f>
        <v>Exampleville</v>
      </c>
      <c r="AN6" s="950"/>
      <c r="AO6" s="951"/>
      <c r="AP6" s="261" t="str">
        <f>+P2</f>
        <v>IN0000000</v>
      </c>
      <c r="AQ6" s="256"/>
      <c r="AR6" s="261" t="str">
        <f>+K4</f>
        <v>January</v>
      </c>
      <c r="AS6" s="256"/>
      <c r="AT6" s="484">
        <f>+M4</f>
        <v>2023</v>
      </c>
      <c r="AU6" s="924"/>
      <c r="AV6" s="905"/>
      <c r="AW6" s="905"/>
      <c r="AX6" s="905"/>
      <c r="AY6" s="905"/>
      <c r="AZ6" s="905"/>
      <c r="BA6" s="229"/>
      <c r="BB6" s="267"/>
      <c r="BC6" s="267"/>
      <c r="BD6" s="483" t="str">
        <f>+K2</f>
        <v>Exampleville</v>
      </c>
      <c r="BE6" s="259"/>
      <c r="BF6" s="261" t="str">
        <f>+P2</f>
        <v>IN0000000</v>
      </c>
      <c r="BG6" s="256"/>
      <c r="BH6" s="261" t="str">
        <f>+K4</f>
        <v>January</v>
      </c>
      <c r="BI6" s="256"/>
      <c r="BJ6" s="484">
        <f>+M4</f>
        <v>2023</v>
      </c>
      <c r="BK6" s="924"/>
      <c r="BL6" s="925"/>
      <c r="BM6" s="925"/>
      <c r="BN6" s="925"/>
      <c r="BO6" s="925"/>
      <c r="BP6" s="926"/>
      <c r="BQ6" s="240"/>
      <c r="BR6" s="229"/>
      <c r="BS6" s="483" t="str">
        <f>AM6</f>
        <v>Exampleville</v>
      </c>
      <c r="BT6" s="753"/>
      <c r="BU6" s="753"/>
      <c r="BV6" s="259"/>
      <c r="BW6" s="256" t="str">
        <f>AP6</f>
        <v>IN0000000</v>
      </c>
      <c r="BX6" s="256"/>
      <c r="BY6" s="260" t="str">
        <f>AR6</f>
        <v>January</v>
      </c>
      <c r="BZ6" s="257"/>
      <c r="CA6" s="239">
        <f>AT6</f>
        <v>2023</v>
      </c>
    </row>
    <row r="7" spans="1:79" ht="13.5" thickBot="1">
      <c r="A7" s="234"/>
      <c r="B7" s="229"/>
      <c r="C7" s="229"/>
      <c r="D7" s="229"/>
      <c r="E7" s="229"/>
      <c r="F7" s="229"/>
      <c r="G7" s="229"/>
      <c r="H7" s="229"/>
      <c r="I7" s="229"/>
      <c r="J7" s="229"/>
      <c r="K7" s="981" t="s">
        <v>115</v>
      </c>
      <c r="L7" s="982"/>
      <c r="M7" s="982"/>
      <c r="N7" s="982"/>
      <c r="O7" s="323" t="s">
        <v>116</v>
      </c>
      <c r="P7" s="968">
        <v>9999</v>
      </c>
      <c r="Q7" s="969"/>
      <c r="R7" s="973">
        <v>37437</v>
      </c>
      <c r="S7" s="974"/>
      <c r="T7" s="485"/>
      <c r="U7" s="270"/>
      <c r="V7" s="270"/>
      <c r="W7" s="486"/>
      <c r="X7" s="262"/>
      <c r="Y7" s="262"/>
      <c r="Z7" s="262"/>
      <c r="AA7" s="262"/>
      <c r="AB7" s="271"/>
      <c r="AC7" s="262"/>
      <c r="AD7" s="927"/>
      <c r="AE7" s="925"/>
      <c r="AF7" s="927"/>
      <c r="AG7" s="927"/>
      <c r="AH7" s="927"/>
      <c r="AI7" s="927"/>
      <c r="AJ7" s="927"/>
      <c r="AK7" s="928"/>
      <c r="AL7" s="262"/>
      <c r="AM7" s="485"/>
      <c r="AN7" s="262"/>
      <c r="AO7" s="486"/>
      <c r="AP7" s="262"/>
      <c r="AQ7" s="262"/>
      <c r="AR7" s="262"/>
      <c r="AS7" s="252"/>
      <c r="AT7" s="324"/>
      <c r="AU7" s="952"/>
      <c r="AV7" s="952"/>
      <c r="AW7" s="952"/>
      <c r="AX7" s="952"/>
      <c r="AY7" s="952"/>
      <c r="AZ7" s="952"/>
      <c r="BA7" s="262"/>
      <c r="BB7" s="253"/>
      <c r="BC7" s="262"/>
      <c r="BD7" s="485"/>
      <c r="BE7" s="262"/>
      <c r="BF7" s="486"/>
      <c r="BG7" s="262"/>
      <c r="BH7" s="262"/>
      <c r="BI7" s="262"/>
      <c r="BJ7" s="487"/>
      <c r="BK7" s="927"/>
      <c r="BL7" s="927"/>
      <c r="BM7" s="927"/>
      <c r="BN7" s="927"/>
      <c r="BO7" s="927"/>
      <c r="BP7" s="928"/>
      <c r="BQ7" s="270"/>
      <c r="BR7" s="262"/>
      <c r="BS7" s="485"/>
      <c r="BT7" s="754"/>
      <c r="BU7" s="754"/>
      <c r="BV7" s="262"/>
      <c r="BW7" s="486"/>
      <c r="BX7" s="262"/>
      <c r="BY7" s="262"/>
      <c r="BZ7" s="262"/>
      <c r="CA7" s="755"/>
    </row>
    <row r="8" spans="1:86" ht="12.75" customHeight="1" thickBot="1">
      <c r="A8" s="292"/>
      <c r="B8" s="618"/>
      <c r="C8" s="1022" t="s">
        <v>85</v>
      </c>
      <c r="D8" s="1025" t="s">
        <v>88</v>
      </c>
      <c r="E8" s="290" t="s">
        <v>89</v>
      </c>
      <c r="F8" s="1015" t="s">
        <v>7</v>
      </c>
      <c r="G8" s="1017" t="s">
        <v>199</v>
      </c>
      <c r="H8" s="619" t="s">
        <v>8</v>
      </c>
      <c r="I8" s="619"/>
      <c r="J8" s="619"/>
      <c r="K8" s="620" t="s">
        <v>9</v>
      </c>
      <c r="L8" s="619"/>
      <c r="M8" s="619"/>
      <c r="N8" s="619"/>
      <c r="O8" s="619"/>
      <c r="P8" s="619"/>
      <c r="Q8" s="619"/>
      <c r="R8" s="619"/>
      <c r="S8" s="362"/>
      <c r="T8" s="295" t="s">
        <v>11</v>
      </c>
      <c r="U8" s="361" t="s">
        <v>10</v>
      </c>
      <c r="V8" s="360"/>
      <c r="W8" s="362"/>
      <c r="X8" s="623" t="s">
        <v>100</v>
      </c>
      <c r="Y8" s="623"/>
      <c r="Z8" s="619"/>
      <c r="AA8" s="619"/>
      <c r="AB8" s="987" t="s">
        <v>12</v>
      </c>
      <c r="AC8" s="988"/>
      <c r="AD8" s="989"/>
      <c r="AE8" s="620"/>
      <c r="AF8" s="619" t="s">
        <v>13</v>
      </c>
      <c r="AG8" s="482"/>
      <c r="AH8" s="482"/>
      <c r="AI8" s="482"/>
      <c r="AJ8" s="482"/>
      <c r="AK8" s="482"/>
      <c r="AL8" s="481"/>
      <c r="AM8" s="276" t="s">
        <v>11</v>
      </c>
      <c r="AN8" s="1028" t="s">
        <v>13</v>
      </c>
      <c r="AO8" s="1029"/>
      <c r="AP8" s="1029"/>
      <c r="AQ8" s="1029"/>
      <c r="AR8" s="1029"/>
      <c r="AS8" s="1029"/>
      <c r="AT8" s="1029"/>
      <c r="AU8" s="1030"/>
      <c r="AV8" s="1030"/>
      <c r="AW8" s="1030"/>
      <c r="AX8" s="1030"/>
      <c r="AY8" s="1030"/>
      <c r="AZ8" s="1030"/>
      <c r="BA8" s="1030"/>
      <c r="BB8" s="480"/>
      <c r="BC8" s="481"/>
      <c r="BD8" s="276" t="s">
        <v>11</v>
      </c>
      <c r="BE8" s="620" t="s">
        <v>14</v>
      </c>
      <c r="BF8" s="621"/>
      <c r="BG8" s="625" t="s">
        <v>15</v>
      </c>
      <c r="BH8" s="623"/>
      <c r="BI8" s="623"/>
      <c r="BJ8" s="623"/>
      <c r="BK8" s="626"/>
      <c r="BL8" s="626"/>
      <c r="BM8" s="626"/>
      <c r="BN8" s="626"/>
      <c r="BO8" s="626"/>
      <c r="BP8" s="627"/>
      <c r="BQ8" s="626"/>
      <c r="BR8" s="627"/>
      <c r="BS8" s="276" t="s">
        <v>11</v>
      </c>
      <c r="BT8" s="1037" t="s">
        <v>200</v>
      </c>
      <c r="BU8" s="1038"/>
      <c r="BV8" s="1038"/>
      <c r="BW8" s="1039"/>
      <c r="BX8" s="1040"/>
      <c r="BY8" s="1043" t="s">
        <v>11</v>
      </c>
      <c r="BZ8" s="1031" t="s">
        <v>11</v>
      </c>
      <c r="CA8" s="1031" t="s">
        <v>11</v>
      </c>
      <c r="CB8" s="1031" t="s">
        <v>11</v>
      </c>
      <c r="CC8" s="1031" t="s">
        <v>11</v>
      </c>
      <c r="CD8" s="1031" t="s">
        <v>11</v>
      </c>
      <c r="CE8" s="1031" t="s">
        <v>11</v>
      </c>
      <c r="CF8" s="1031" t="s">
        <v>11</v>
      </c>
      <c r="CG8" s="1031" t="s">
        <v>11</v>
      </c>
      <c r="CH8" s="1034" t="s">
        <v>11</v>
      </c>
    </row>
    <row r="9" spans="1:86" ht="13.5" customHeight="1" thickBot="1">
      <c r="A9" s="293"/>
      <c r="B9" s="629"/>
      <c r="C9" s="1023"/>
      <c r="D9" s="1026"/>
      <c r="E9" s="291">
        <f>SUM(E14:E44)</f>
        <v>0</v>
      </c>
      <c r="F9" s="901"/>
      <c r="G9" s="1018"/>
      <c r="H9" s="626" t="s">
        <v>17</v>
      </c>
      <c r="I9" s="626"/>
      <c r="J9" s="626"/>
      <c r="K9" s="630" t="s">
        <v>11</v>
      </c>
      <c r="L9" s="626"/>
      <c r="M9" s="626"/>
      <c r="N9" s="626"/>
      <c r="O9" s="626"/>
      <c r="P9" s="626"/>
      <c r="Q9" s="626"/>
      <c r="R9" s="626"/>
      <c r="S9" s="365"/>
      <c r="T9" s="296" t="s">
        <v>11</v>
      </c>
      <c r="U9" s="364" t="s">
        <v>16</v>
      </c>
      <c r="V9" s="363"/>
      <c r="W9" s="367"/>
      <c r="X9" s="633" t="s">
        <v>101</v>
      </c>
      <c r="Y9" s="634"/>
      <c r="Z9" s="635" t="s">
        <v>11</v>
      </c>
      <c r="AA9" s="636"/>
      <c r="AB9" s="970" t="s">
        <v>16</v>
      </c>
      <c r="AC9" s="971"/>
      <c r="AD9" s="972"/>
      <c r="AE9" s="626"/>
      <c r="AF9" s="626" t="s">
        <v>11</v>
      </c>
      <c r="AG9" s="626"/>
      <c r="AH9" s="626"/>
      <c r="AI9" s="626"/>
      <c r="AJ9" s="626"/>
      <c r="AK9" s="626"/>
      <c r="AL9" s="627"/>
      <c r="AM9" s="637"/>
      <c r="AN9" s="638" t="s">
        <v>81</v>
      </c>
      <c r="AO9" s="639"/>
      <c r="AP9" s="638" t="s">
        <v>78</v>
      </c>
      <c r="AQ9" s="640"/>
      <c r="AR9" s="640"/>
      <c r="AS9" s="641"/>
      <c r="AT9" s="638" t="s">
        <v>79</v>
      </c>
      <c r="AU9" s="640"/>
      <c r="AV9" s="640"/>
      <c r="AW9" s="641"/>
      <c r="AX9" s="638" t="s">
        <v>51</v>
      </c>
      <c r="AY9" s="640"/>
      <c r="AZ9" s="640"/>
      <c r="BA9" s="641"/>
      <c r="BB9" s="376" t="s">
        <v>87</v>
      </c>
      <c r="BC9" s="377"/>
      <c r="BD9" s="637"/>
      <c r="BE9" s="630" t="s">
        <v>18</v>
      </c>
      <c r="BF9" s="627"/>
      <c r="BG9" s="364" t="s">
        <v>19</v>
      </c>
      <c r="BH9" s="363"/>
      <c r="BI9" s="379"/>
      <c r="BJ9" s="945" t="s">
        <v>93</v>
      </c>
      <c r="BK9" s="945" t="s">
        <v>94</v>
      </c>
      <c r="BL9" s="945" t="s">
        <v>20</v>
      </c>
      <c r="BM9" s="944" t="s">
        <v>21</v>
      </c>
      <c r="BN9" s="922" t="s">
        <v>22</v>
      </c>
      <c r="BO9" s="922" t="s">
        <v>23</v>
      </c>
      <c r="BP9" s="914" t="s">
        <v>95</v>
      </c>
      <c r="BQ9" s="922" t="s">
        <v>11</v>
      </c>
      <c r="BR9" s="914" t="s">
        <v>11</v>
      </c>
      <c r="BS9" s="277"/>
      <c r="BT9" s="746" t="s">
        <v>52</v>
      </c>
      <c r="BU9" s="747"/>
      <c r="BV9" s="1037" t="s">
        <v>201</v>
      </c>
      <c r="BW9" s="1039"/>
      <c r="BX9" s="1041"/>
      <c r="BY9" s="1044"/>
      <c r="BZ9" s="1032"/>
      <c r="CA9" s="1032"/>
      <c r="CB9" s="1032"/>
      <c r="CC9" s="1032"/>
      <c r="CD9" s="1032"/>
      <c r="CE9" s="1032"/>
      <c r="CF9" s="1032"/>
      <c r="CG9" s="1032"/>
      <c r="CH9" s="1035"/>
    </row>
    <row r="10" spans="1:87" ht="109.5" customHeight="1" thickBot="1">
      <c r="A10" s="294" t="s">
        <v>24</v>
      </c>
      <c r="B10" s="646" t="s">
        <v>25</v>
      </c>
      <c r="C10" s="1024"/>
      <c r="D10" s="1027"/>
      <c r="E10" s="647" t="s">
        <v>26</v>
      </c>
      <c r="F10" s="1016"/>
      <c r="G10" s="1019"/>
      <c r="H10" s="648" t="s">
        <v>119</v>
      </c>
      <c r="I10" s="734" t="s">
        <v>86</v>
      </c>
      <c r="J10" s="734" t="s">
        <v>86</v>
      </c>
      <c r="K10" s="650" t="s">
        <v>127</v>
      </c>
      <c r="L10" s="651" t="s">
        <v>90</v>
      </c>
      <c r="M10" s="651" t="s">
        <v>27</v>
      </c>
      <c r="N10" s="652" t="s">
        <v>36</v>
      </c>
      <c r="O10" s="651" t="s">
        <v>28</v>
      </c>
      <c r="P10" s="651" t="s">
        <v>37</v>
      </c>
      <c r="Q10" s="651" t="s">
        <v>29</v>
      </c>
      <c r="R10" s="651" t="s">
        <v>30</v>
      </c>
      <c r="S10" s="24" t="s">
        <v>11</v>
      </c>
      <c r="T10" s="297" t="s">
        <v>24</v>
      </c>
      <c r="U10" s="23" t="s">
        <v>27</v>
      </c>
      <c r="V10" s="19" t="s">
        <v>28</v>
      </c>
      <c r="W10" s="22" t="s">
        <v>31</v>
      </c>
      <c r="X10" s="655" t="s">
        <v>103</v>
      </c>
      <c r="Y10" s="656" t="s">
        <v>104</v>
      </c>
      <c r="Z10" s="651" t="s">
        <v>106</v>
      </c>
      <c r="AA10" s="651" t="s">
        <v>105</v>
      </c>
      <c r="AB10" s="23" t="s">
        <v>27</v>
      </c>
      <c r="AC10" s="19" t="s">
        <v>28</v>
      </c>
      <c r="AD10" s="24" t="s">
        <v>31</v>
      </c>
      <c r="AE10" s="676"/>
      <c r="AF10" s="674" t="s">
        <v>33</v>
      </c>
      <c r="AG10" s="674" t="s">
        <v>32</v>
      </c>
      <c r="AH10" s="658" t="s">
        <v>96</v>
      </c>
      <c r="AI10" s="651" t="s">
        <v>34</v>
      </c>
      <c r="AJ10" s="651" t="s">
        <v>90</v>
      </c>
      <c r="AK10" s="652" t="s">
        <v>31</v>
      </c>
      <c r="AL10" s="653" t="s">
        <v>29</v>
      </c>
      <c r="AM10" s="659" t="s">
        <v>24</v>
      </c>
      <c r="AN10" s="657" t="s">
        <v>121</v>
      </c>
      <c r="AO10" s="660" t="s">
        <v>80</v>
      </c>
      <c r="AP10" s="657" t="s">
        <v>27</v>
      </c>
      <c r="AQ10" s="651" t="s">
        <v>71</v>
      </c>
      <c r="AR10" s="661" t="s">
        <v>36</v>
      </c>
      <c r="AS10" s="660" t="s">
        <v>73</v>
      </c>
      <c r="AT10" s="657" t="s">
        <v>28</v>
      </c>
      <c r="AU10" s="651" t="s">
        <v>72</v>
      </c>
      <c r="AV10" s="662" t="s">
        <v>37</v>
      </c>
      <c r="AW10" s="660" t="s">
        <v>74</v>
      </c>
      <c r="AX10" s="657" t="s">
        <v>30</v>
      </c>
      <c r="AY10" s="663" t="s">
        <v>75</v>
      </c>
      <c r="AZ10" s="662" t="s">
        <v>118</v>
      </c>
      <c r="BA10" s="660" t="s">
        <v>76</v>
      </c>
      <c r="BB10" s="130" t="s">
        <v>11</v>
      </c>
      <c r="BC10" s="131" t="s">
        <v>11</v>
      </c>
      <c r="BD10" s="659" t="s">
        <v>24</v>
      </c>
      <c r="BE10" s="650" t="s">
        <v>92</v>
      </c>
      <c r="BF10" s="660" t="s">
        <v>102</v>
      </c>
      <c r="BG10" s="23" t="s">
        <v>90</v>
      </c>
      <c r="BH10" s="22" t="s">
        <v>91</v>
      </c>
      <c r="BI10" s="22" t="s">
        <v>35</v>
      </c>
      <c r="BJ10" s="946"/>
      <c r="BK10" s="946"/>
      <c r="BL10" s="923"/>
      <c r="BM10" s="923"/>
      <c r="BN10" s="923"/>
      <c r="BO10" s="923"/>
      <c r="BP10" s="915"/>
      <c r="BQ10" s="923"/>
      <c r="BR10" s="915"/>
      <c r="BS10" s="816" t="s">
        <v>24</v>
      </c>
      <c r="BT10" s="750" t="s">
        <v>29</v>
      </c>
      <c r="BU10" s="748" t="s">
        <v>202</v>
      </c>
      <c r="BV10" s="749" t="s">
        <v>203</v>
      </c>
      <c r="BW10" s="790" t="s">
        <v>204</v>
      </c>
      <c r="BX10" s="1042"/>
      <c r="BY10" s="1045"/>
      <c r="BZ10" s="1033"/>
      <c r="CA10" s="1033"/>
      <c r="CB10" s="1033"/>
      <c r="CC10" s="1033"/>
      <c r="CD10" s="1033"/>
      <c r="CE10" s="1033"/>
      <c r="CF10" s="1033"/>
      <c r="CG10" s="1033"/>
      <c r="CH10" s="1036"/>
      <c r="CI10" s="471"/>
    </row>
    <row r="11" spans="1:86" ht="11.1" customHeight="1" thickTop="1">
      <c r="A11" s="380">
        <v>29</v>
      </c>
      <c r="B11" s="381" t="str">
        <f>TEXT(CONCATENATE("12/29/",M4-1),"DDD")</f>
        <v>Thu</v>
      </c>
      <c r="C11" s="953" t="s">
        <v>124</v>
      </c>
      <c r="D11" s="954"/>
      <c r="E11" s="954"/>
      <c r="F11" s="954"/>
      <c r="G11" s="954"/>
      <c r="H11" s="955"/>
      <c r="I11" s="956"/>
      <c r="J11" s="382"/>
      <c r="K11" s="383"/>
      <c r="L11" s="384"/>
      <c r="M11" s="384"/>
      <c r="N11" s="384"/>
      <c r="O11" s="384"/>
      <c r="P11" s="384"/>
      <c r="Q11" s="384"/>
      <c r="R11" s="384"/>
      <c r="S11" s="385"/>
      <c r="T11" s="386"/>
      <c r="U11" s="387"/>
      <c r="V11" s="388"/>
      <c r="W11" s="389"/>
      <c r="X11" s="390"/>
      <c r="Y11" s="391"/>
      <c r="Z11" s="388"/>
      <c r="AA11" s="389"/>
      <c r="AB11" s="387"/>
      <c r="AC11" s="388"/>
      <c r="AD11" s="393"/>
      <c r="AE11" s="676"/>
      <c r="AF11" s="675"/>
      <c r="AG11" s="388"/>
      <c r="AH11" s="392"/>
      <c r="AI11" s="388"/>
      <c r="AJ11" s="388"/>
      <c r="AK11" s="388"/>
      <c r="AL11" s="393"/>
      <c r="AM11" s="395">
        <v>29</v>
      </c>
      <c r="AN11" s="396"/>
      <c r="AO11" s="409"/>
      <c r="AP11" s="396"/>
      <c r="AQ11" s="405"/>
      <c r="AR11" s="408" t="str">
        <f ca="1">IF(CELL("type",AP11)="L","",IF(AP11*($K11+$AN11)=0,"",IF($AN11&gt;0,+$AN11*AP11*8.345,$K11*AP11*8.345)))</f>
        <v/>
      </c>
      <c r="AS11" s="409"/>
      <c r="AT11" s="396"/>
      <c r="AU11" s="405"/>
      <c r="AV11" s="408" t="str">
        <f ca="1">IF(CELL("type",AT11)="L","",IF(AT11*($K11+$AN11)=0,"",IF($AN11&gt;0,+$AN11*AT11*8.345,$K11*AT11*8.345)))</f>
        <v/>
      </c>
      <c r="AW11" s="409"/>
      <c r="AX11" s="396"/>
      <c r="AY11" s="407"/>
      <c r="AZ11" s="408" t="str">
        <f ca="1">IF(CELL("type",AX11)="L","",IF(AX11*($K11+$AN11)=0,"",IF($AN11&gt;0,+$AN11*AX11*8.345,$K11*AX11*8.345)))</f>
        <v/>
      </c>
      <c r="BA11" s="409"/>
      <c r="BB11" s="397"/>
      <c r="BC11" s="398"/>
      <c r="BD11" s="400"/>
      <c r="BE11" s="401"/>
      <c r="BF11" s="402"/>
      <c r="BG11" s="403"/>
      <c r="BH11" s="404"/>
      <c r="BI11" s="404"/>
      <c r="BJ11" s="405"/>
      <c r="BK11" s="405"/>
      <c r="BL11" s="405"/>
      <c r="BM11" s="405"/>
      <c r="BN11" s="405"/>
      <c r="BO11" s="405"/>
      <c r="BP11" s="406"/>
      <c r="BQ11" s="399"/>
      <c r="BR11" s="398"/>
      <c r="BS11" s="783"/>
      <c r="BT11" s="887"/>
      <c r="BU11" s="888"/>
      <c r="BV11" s="889"/>
      <c r="BW11" s="890"/>
      <c r="BX11" s="891"/>
      <c r="BY11" s="891"/>
      <c r="BZ11" s="892"/>
      <c r="CA11" s="892"/>
      <c r="CB11" s="892"/>
      <c r="CC11" s="892"/>
      <c r="CD11" s="892"/>
      <c r="CE11" s="892"/>
      <c r="CF11" s="892"/>
      <c r="CG11" s="892"/>
      <c r="CH11" s="893"/>
    </row>
    <row r="12" spans="1:86" ht="11.1" customHeight="1">
      <c r="A12" s="380">
        <v>30</v>
      </c>
      <c r="B12" s="381" t="str">
        <f>TEXT(CONCATENATE("12/30/",M4-1),"DDD")</f>
        <v>Fri</v>
      </c>
      <c r="C12" s="957"/>
      <c r="D12" s="958"/>
      <c r="E12" s="958"/>
      <c r="F12" s="958"/>
      <c r="G12" s="958"/>
      <c r="H12" s="959"/>
      <c r="I12" s="960"/>
      <c r="J12" s="382"/>
      <c r="K12" s="383"/>
      <c r="L12" s="384"/>
      <c r="M12" s="384"/>
      <c r="N12" s="384"/>
      <c r="O12" s="384"/>
      <c r="P12" s="384"/>
      <c r="Q12" s="384"/>
      <c r="R12" s="384"/>
      <c r="S12" s="385"/>
      <c r="T12" s="386"/>
      <c r="U12" s="387"/>
      <c r="V12" s="388"/>
      <c r="W12" s="389"/>
      <c r="X12" s="394"/>
      <c r="Y12" s="391"/>
      <c r="Z12" s="388"/>
      <c r="AA12" s="389"/>
      <c r="AB12" s="387"/>
      <c r="AC12" s="388"/>
      <c r="AD12" s="393"/>
      <c r="AE12" s="676"/>
      <c r="AF12" s="675"/>
      <c r="AG12" s="388"/>
      <c r="AH12" s="392"/>
      <c r="AI12" s="388"/>
      <c r="AJ12" s="388"/>
      <c r="AK12" s="388"/>
      <c r="AL12" s="393"/>
      <c r="AM12" s="395">
        <v>30</v>
      </c>
      <c r="AN12" s="396"/>
      <c r="AO12" s="409"/>
      <c r="AP12" s="396"/>
      <c r="AQ12" s="405"/>
      <c r="AR12" s="408" t="str">
        <f ca="1">IF(CELL("type",AP12)="L","",IF(AP12*($K12+$AN12)=0,"",IF($AN12&gt;0,+$AN12*AP12*8.345,$K12*AP12*8.345)))</f>
        <v/>
      </c>
      <c r="AS12" s="409"/>
      <c r="AT12" s="396"/>
      <c r="AU12" s="405"/>
      <c r="AV12" s="408" t="str">
        <f ca="1">IF(CELL("type",AT12)="L","",IF(AT12*($K12+$AN12)=0,"",IF($AN12&gt;0,+$AN12*AT12*8.345,$K12*AT12*8.345)))</f>
        <v/>
      </c>
      <c r="AW12" s="409"/>
      <c r="AX12" s="396"/>
      <c r="AY12" s="407"/>
      <c r="AZ12" s="408" t="str">
        <f ca="1">IF(CELL("type",AX12)="L","",IF(AX12*($K12+$AN12)=0,"",IF($AN12&gt;0,+$AN12*AX12*8.345,$K12*AX12*8.345)))</f>
        <v/>
      </c>
      <c r="BA12" s="409"/>
      <c r="BB12" s="397"/>
      <c r="BC12" s="398"/>
      <c r="BD12" s="400"/>
      <c r="BE12" s="401"/>
      <c r="BF12" s="402"/>
      <c r="BG12" s="403"/>
      <c r="BH12" s="404"/>
      <c r="BI12" s="404"/>
      <c r="BJ12" s="405"/>
      <c r="BK12" s="405"/>
      <c r="BL12" s="405"/>
      <c r="BM12" s="405"/>
      <c r="BN12" s="405"/>
      <c r="BO12" s="405"/>
      <c r="BP12" s="406"/>
      <c r="BQ12" s="399"/>
      <c r="BR12" s="398"/>
      <c r="BS12" s="783"/>
      <c r="BT12" s="894"/>
      <c r="BU12" s="895"/>
      <c r="BV12" s="889"/>
      <c r="BW12" s="890"/>
      <c r="BX12" s="891"/>
      <c r="BY12" s="891"/>
      <c r="BZ12" s="892"/>
      <c r="CA12" s="892"/>
      <c r="CB12" s="892"/>
      <c r="CC12" s="892"/>
      <c r="CD12" s="892"/>
      <c r="CE12" s="892"/>
      <c r="CF12" s="892"/>
      <c r="CG12" s="892"/>
      <c r="CH12" s="896"/>
    </row>
    <row r="13" spans="1:86" ht="11.1" customHeight="1">
      <c r="A13" s="380">
        <v>31</v>
      </c>
      <c r="B13" s="381" t="str">
        <f>TEXT(CONCATENATE("12/31/",M4-1),"DDD")</f>
        <v>Sat</v>
      </c>
      <c r="C13" s="961"/>
      <c r="D13" s="962"/>
      <c r="E13" s="962"/>
      <c r="F13" s="962"/>
      <c r="G13" s="962"/>
      <c r="H13" s="963"/>
      <c r="I13" s="964"/>
      <c r="J13" s="382"/>
      <c r="K13" s="383"/>
      <c r="L13" s="384"/>
      <c r="M13" s="384"/>
      <c r="N13" s="384"/>
      <c r="O13" s="384"/>
      <c r="P13" s="384"/>
      <c r="Q13" s="384"/>
      <c r="R13" s="384"/>
      <c r="S13" s="385"/>
      <c r="T13" s="386"/>
      <c r="U13" s="387"/>
      <c r="V13" s="388"/>
      <c r="W13" s="389"/>
      <c r="X13" s="394"/>
      <c r="Y13" s="391"/>
      <c r="Z13" s="388"/>
      <c r="AA13" s="389"/>
      <c r="AB13" s="387"/>
      <c r="AC13" s="388"/>
      <c r="AD13" s="393"/>
      <c r="AE13" s="676"/>
      <c r="AF13" s="675"/>
      <c r="AG13" s="388"/>
      <c r="AH13" s="392"/>
      <c r="AI13" s="388"/>
      <c r="AJ13" s="388"/>
      <c r="AK13" s="388"/>
      <c r="AL13" s="393"/>
      <c r="AM13" s="395">
        <v>31</v>
      </c>
      <c r="AN13" s="396"/>
      <c r="AO13" s="409"/>
      <c r="AP13" s="396"/>
      <c r="AQ13" s="405"/>
      <c r="AR13" s="408" t="str">
        <f ca="1">IF(CELL("type",AP13)="L","",IF(AP13*($K13+$AN13)=0,"",IF($AN13&gt;0,+$AN13*AP13*8.345,$K13*AP13*8.345)))</f>
        <v/>
      </c>
      <c r="AS13" s="409"/>
      <c r="AT13" s="396"/>
      <c r="AU13" s="405"/>
      <c r="AV13" s="408" t="str">
        <f ca="1">IF(CELL("type",AT13)="L","",IF(AT13*($K13+$AN13)=0,"",IF($AN13&gt;0,+$AN13*AT13*8.345,$K13*AT13*8.345)))</f>
        <v/>
      </c>
      <c r="AW13" s="409"/>
      <c r="AX13" s="396"/>
      <c r="AY13" s="407"/>
      <c r="AZ13" s="408" t="str">
        <f ca="1">IF(CELL("type",AX13)="L","",IF(AX13*($K13+$AN13)=0,"",IF($AN13&gt;0,+$AN13*AX13*8.345,$K13*AX13*8.345)))</f>
        <v/>
      </c>
      <c r="BA13" s="409"/>
      <c r="BB13" s="397"/>
      <c r="BC13" s="398"/>
      <c r="BD13" s="400"/>
      <c r="BE13" s="401"/>
      <c r="BF13" s="402"/>
      <c r="BG13" s="403"/>
      <c r="BH13" s="404"/>
      <c r="BI13" s="404"/>
      <c r="BJ13" s="405"/>
      <c r="BK13" s="405"/>
      <c r="BL13" s="405"/>
      <c r="BM13" s="405"/>
      <c r="BN13" s="405"/>
      <c r="BO13" s="405"/>
      <c r="BP13" s="406"/>
      <c r="BQ13" s="399"/>
      <c r="BR13" s="398"/>
      <c r="BS13" s="783"/>
      <c r="BT13" s="894"/>
      <c r="BU13" s="895"/>
      <c r="BV13" s="889"/>
      <c r="BW13" s="890"/>
      <c r="BX13" s="891"/>
      <c r="BY13" s="891"/>
      <c r="BZ13" s="892"/>
      <c r="CA13" s="892"/>
      <c r="CB13" s="892"/>
      <c r="CC13" s="892"/>
      <c r="CD13" s="892"/>
      <c r="CE13" s="892"/>
      <c r="CF13" s="892"/>
      <c r="CG13" s="892"/>
      <c r="CH13" s="896"/>
    </row>
    <row r="14" spans="1:86" ht="14.45" customHeight="1">
      <c r="A14" s="241">
        <v>1</v>
      </c>
      <c r="B14" s="242" t="str">
        <f>TEXT(J$5+A14-1,"DDD")</f>
        <v>Sun</v>
      </c>
      <c r="C14" s="32"/>
      <c r="D14" s="33"/>
      <c r="E14" s="34"/>
      <c r="F14" s="35"/>
      <c r="G14" s="36"/>
      <c r="H14" s="37"/>
      <c r="I14" s="38"/>
      <c r="J14" s="34"/>
      <c r="K14" s="39"/>
      <c r="L14" s="338"/>
      <c r="M14" s="38"/>
      <c r="N14" s="42" t="str">
        <f ca="1">IF(CELL("type",M14)="L","",IF(M14*($K14+$AN14)=0,"",IF($K14&gt;0,+$K14*M14*8.34,$AN14*M14*8.34)))</f>
        <v/>
      </c>
      <c r="O14" s="38"/>
      <c r="P14" s="42" t="str">
        <f ca="1">IF(CELL("type",O14)="L","",IF(O14*($K14+$AN14)=0,"",IF($K14&gt;0,+$K14*O14*8.34,$AN14*O14*8.34)))</f>
        <v/>
      </c>
      <c r="Q14" s="38"/>
      <c r="R14" s="38"/>
      <c r="S14" s="40"/>
      <c r="T14" s="247">
        <f aca="true" t="shared" si="0" ref="T14:T44">+A14</f>
        <v>1</v>
      </c>
      <c r="U14" s="39"/>
      <c r="V14" s="38"/>
      <c r="W14" s="343"/>
      <c r="X14" s="38"/>
      <c r="Y14" s="38"/>
      <c r="Z14" s="38"/>
      <c r="AA14" s="343"/>
      <c r="AB14" s="39"/>
      <c r="AC14" s="38"/>
      <c r="AD14" s="343"/>
      <c r="AE14" s="729"/>
      <c r="AF14" s="37"/>
      <c r="AG14" s="38"/>
      <c r="AH14" t="str">
        <f ca="1">IF(CELL("type",AI14)="b","",IF(AI14="tntc",63200,IF(AI14=0,1,AI14)))</f>
        <v/>
      </c>
      <c r="AI14" s="38"/>
      <c r="AJ14" s="338"/>
      <c r="AK14" s="338"/>
      <c r="AL14" s="40"/>
      <c r="AM14" s="272">
        <f aca="true" t="shared" si="1" ref="AM14:AM44">+A14</f>
        <v>1</v>
      </c>
      <c r="AN14" s="39"/>
      <c r="AO14" s="411"/>
      <c r="AP14" s="39"/>
      <c r="AQ14" s="410"/>
      <c r="AR14" s="42" t="str">
        <f ca="1">IF(CELL("type",AP14)="L","",IF(AP14*($K14+$AN14)=0,"",IF($AN14&gt;0,+$AN14*AP14*8.345,$K14*AP14*8.345)))</f>
        <v/>
      </c>
      <c r="AS14" s="411"/>
      <c r="AT14" s="39"/>
      <c r="AU14" s="410"/>
      <c r="AV14" s="42" t="str">
        <f aca="true" t="shared" si="2" ref="AV14:AV44">IF(CELL("type",AT14)="L","",IF(AT14*($K14+$AN14)=0,"",IF($AN14&gt;0,+$AN14*AT14*8.345,$K14*AT14*8.345)))</f>
        <v/>
      </c>
      <c r="AW14" s="411"/>
      <c r="AX14" s="39"/>
      <c r="AY14" s="410"/>
      <c r="AZ14" s="42" t="str">
        <f aca="true" t="shared" si="3" ref="AZ14:AZ44">IF(CELL("type",AX14)="L","",IF(AX14*($K14+$AN14)=0,"",IF($AN14&gt;0,+$AN14*AX14*8.345,$K14*AX14*8.345)))</f>
        <v/>
      </c>
      <c r="BA14" s="411"/>
      <c r="BB14" s="39"/>
      <c r="BC14" s="40"/>
      <c r="BD14" s="272">
        <f>+A14</f>
        <v>1</v>
      </c>
      <c r="BE14" s="39"/>
      <c r="BF14" s="40"/>
      <c r="BG14" s="338"/>
      <c r="BH14" s="38"/>
      <c r="BI14" s="38"/>
      <c r="BJ14" s="38"/>
      <c r="BK14" s="38"/>
      <c r="BL14" s="38"/>
      <c r="BM14" s="38"/>
      <c r="BN14" s="38"/>
      <c r="BO14" s="38"/>
      <c r="BP14" s="40"/>
      <c r="BQ14" s="38"/>
      <c r="BR14" s="40"/>
      <c r="BS14" s="272">
        <f>BD14</f>
        <v>1</v>
      </c>
      <c r="BT14" s="34"/>
      <c r="BU14" s="820" t="str">
        <f ca="1">IF(CELL("type",BT14)="L","",IF(BT14*($K14+$AN14)=0,"",IF($AN14&gt;0,+$AN14*BT14*8.345,$K14*BT14*8.345)))</f>
        <v/>
      </c>
      <c r="BV14" s="37"/>
      <c r="BW14" s="820" t="str">
        <f ca="1">IF(CELL("type",BV14)="L","",IF(BV14*($K14+$AN14)=0,"",IF($AN14&gt;0,+$AN14*BV14*8.345,$K14*BV14*8.345)))</f>
        <v/>
      </c>
      <c r="BX14" s="37"/>
      <c r="BY14" s="38"/>
      <c r="BZ14" s="38"/>
      <c r="CA14" s="38"/>
      <c r="CB14" s="38"/>
      <c r="CC14" s="38"/>
      <c r="CD14" s="38"/>
      <c r="CE14" s="38"/>
      <c r="CF14" s="38"/>
      <c r="CG14" s="38"/>
      <c r="CH14" s="40"/>
    </row>
    <row r="15" spans="1:86" ht="14.45" customHeight="1">
      <c r="A15" s="243">
        <v>2</v>
      </c>
      <c r="B15" s="242" t="str">
        <f aca="true" t="shared" si="4" ref="B15:B44">TEXT(J$5+A15-1,"DDD")</f>
        <v>Mon</v>
      </c>
      <c r="C15" s="46"/>
      <c r="D15" s="47"/>
      <c r="E15" s="47"/>
      <c r="F15" s="48"/>
      <c r="G15" s="49"/>
      <c r="H15" s="50"/>
      <c r="I15" s="46"/>
      <c r="J15" s="47"/>
      <c r="K15" s="51"/>
      <c r="L15" s="339"/>
      <c r="M15" s="46"/>
      <c r="N15" s="42" t="str">
        <f aca="true" t="shared" si="5" ref="N15:N44">IF(CELL("type",M15)="L","",IF(M15*(K15+AN15)=0,"",IF(K15&gt;0,+K15*M15*8.34,AN15*M15*8.34)))</f>
        <v/>
      </c>
      <c r="O15" s="46"/>
      <c r="P15" s="42" t="str">
        <f aca="true" t="shared" si="6" ref="P15:P44">IF(CELL("type",O15)="L","",IF(O15*($K15+$AN15)=0,"",IF($K15&gt;0,+$K15*O15*8.34,$AN15*O15*8.34)))</f>
        <v/>
      </c>
      <c r="Q15" s="46"/>
      <c r="R15" s="46"/>
      <c r="S15" s="52"/>
      <c r="T15" s="249">
        <f t="shared" si="0"/>
        <v>2</v>
      </c>
      <c r="U15" s="51"/>
      <c r="V15" s="46"/>
      <c r="W15" s="344"/>
      <c r="X15" s="46"/>
      <c r="Y15" s="38"/>
      <c r="Z15" s="46"/>
      <c r="AA15" s="344"/>
      <c r="AB15" s="51"/>
      <c r="AC15" s="46"/>
      <c r="AD15" s="344"/>
      <c r="AE15" s="729"/>
      <c r="AF15" s="50"/>
      <c r="AG15" s="46"/>
      <c r="AH15" t="str">
        <f aca="true" t="shared" si="7" ref="AH15:AH44">IF(CELL("type",AI15)="b","",IF(AI15="tntc",63200,IF(AI15=0,1,AI15)))</f>
        <v/>
      </c>
      <c r="AI15" s="46"/>
      <c r="AJ15" s="339"/>
      <c r="AK15" s="339"/>
      <c r="AL15" s="52"/>
      <c r="AM15" s="273">
        <f t="shared" si="1"/>
        <v>2</v>
      </c>
      <c r="AN15" s="51"/>
      <c r="AO15" s="413"/>
      <c r="AP15" s="51"/>
      <c r="AQ15" s="412"/>
      <c r="AR15" s="136" t="str">
        <f aca="true" t="shared" si="8" ref="AR15:AR44">IF(CELL("type",AP15)="L","",IF(AP15*($K15+$AN15)=0,"",IF($AN15&gt;0,+$AN15*AP15*8.345,$K15*AP15*8.345)))</f>
        <v/>
      </c>
      <c r="AS15" s="413"/>
      <c r="AT15" s="51"/>
      <c r="AU15" s="412"/>
      <c r="AV15" s="136" t="str">
        <f ca="1" t="shared" si="2"/>
        <v/>
      </c>
      <c r="AW15" s="413"/>
      <c r="AX15" s="51"/>
      <c r="AY15" s="412"/>
      <c r="AZ15" s="136" t="str">
        <f ca="1" t="shared" si="3"/>
        <v/>
      </c>
      <c r="BA15" s="413"/>
      <c r="BB15" s="51"/>
      <c r="BC15" s="52"/>
      <c r="BD15" s="273">
        <f aca="true" t="shared" si="9" ref="BD15:BD43">+A15</f>
        <v>2</v>
      </c>
      <c r="BE15" s="51"/>
      <c r="BF15" s="52"/>
      <c r="BG15" s="339"/>
      <c r="BH15" s="46"/>
      <c r="BI15" s="46"/>
      <c r="BJ15" s="46"/>
      <c r="BK15" s="46"/>
      <c r="BL15" s="46"/>
      <c r="BM15" s="46"/>
      <c r="BN15" s="46"/>
      <c r="BO15" s="46"/>
      <c r="BP15" s="52"/>
      <c r="BQ15" s="46"/>
      <c r="BR15" s="52"/>
      <c r="BS15" s="272">
        <f aca="true" t="shared" si="10" ref="BS15:BS44">BD15</f>
        <v>2</v>
      </c>
      <c r="BT15" s="47"/>
      <c r="BU15" s="820" t="str">
        <f aca="true" t="shared" si="11" ref="BU15:BU44">IF(CELL("type",BT15)="L","",IF(BT15*($K15+$AN15)=0,"",IF($AN15&gt;0,+$AN15*BT15*8.345,$K15*BT15*8.345)))</f>
        <v/>
      </c>
      <c r="BV15" s="50"/>
      <c r="BW15" s="820" t="str">
        <f aca="true" t="shared" si="12" ref="BW15:BW44">IF(CELL("type",BV15)="L","",IF(BV15*($K15+$AN15)=0,"",IF($AN15&gt;0,+$AN15*BV15*8.345,$K15*BV15*8.345)))</f>
        <v/>
      </c>
      <c r="BX15" s="50"/>
      <c r="BY15" s="757"/>
      <c r="BZ15" s="46"/>
      <c r="CA15" s="46"/>
      <c r="CB15" s="46"/>
      <c r="CC15" s="757"/>
      <c r="CD15" s="46"/>
      <c r="CE15" s="757"/>
      <c r="CF15" s="46"/>
      <c r="CG15" s="757"/>
      <c r="CH15" s="758"/>
    </row>
    <row r="16" spans="1:86" ht="14.45" customHeight="1">
      <c r="A16" s="243">
        <v>3</v>
      </c>
      <c r="B16" s="242" t="str">
        <f t="shared" si="4"/>
        <v>Tue</v>
      </c>
      <c r="C16" s="46"/>
      <c r="D16" s="47"/>
      <c r="E16" s="47"/>
      <c r="F16" s="48"/>
      <c r="G16" s="49"/>
      <c r="H16" s="50"/>
      <c r="I16" s="46"/>
      <c r="J16" s="47"/>
      <c r="K16" s="51"/>
      <c r="L16" s="339"/>
      <c r="M16" s="46"/>
      <c r="N16" s="42" t="str">
        <f ca="1" t="shared" si="5"/>
        <v/>
      </c>
      <c r="O16" s="46"/>
      <c r="P16" s="42" t="str">
        <f ca="1" t="shared" si="6"/>
        <v/>
      </c>
      <c r="Q16" s="46"/>
      <c r="R16" s="46"/>
      <c r="S16" s="52"/>
      <c r="T16" s="249">
        <f t="shared" si="0"/>
        <v>3</v>
      </c>
      <c r="U16" s="51"/>
      <c r="V16" s="46"/>
      <c r="W16" s="344"/>
      <c r="X16" s="46"/>
      <c r="Y16" s="46"/>
      <c r="Z16" s="46"/>
      <c r="AA16" s="344"/>
      <c r="AB16" s="51"/>
      <c r="AC16" s="46"/>
      <c r="AD16" s="344"/>
      <c r="AE16" s="729"/>
      <c r="AF16" s="50"/>
      <c r="AG16" s="46"/>
      <c r="AH16" t="str">
        <f ca="1" t="shared" si="7"/>
        <v/>
      </c>
      <c r="AI16" s="46"/>
      <c r="AJ16" s="339"/>
      <c r="AK16" s="339"/>
      <c r="AL16" s="52"/>
      <c r="AM16" s="273">
        <f t="shared" si="1"/>
        <v>3</v>
      </c>
      <c r="AN16" s="51"/>
      <c r="AO16" s="413"/>
      <c r="AP16" s="51"/>
      <c r="AQ16" s="412"/>
      <c r="AR16" s="136" t="str">
        <f ca="1" t="shared" si="8"/>
        <v/>
      </c>
      <c r="AS16" s="413"/>
      <c r="AT16" s="51"/>
      <c r="AU16" s="412"/>
      <c r="AV16" s="136" t="str">
        <f ca="1" t="shared" si="2"/>
        <v/>
      </c>
      <c r="AW16" s="413"/>
      <c r="AX16" s="51"/>
      <c r="AY16" s="412"/>
      <c r="AZ16" s="136" t="str">
        <f ca="1" t="shared" si="3"/>
        <v/>
      </c>
      <c r="BA16" s="413"/>
      <c r="BB16" s="51"/>
      <c r="BC16" s="52"/>
      <c r="BD16" s="273">
        <f t="shared" si="9"/>
        <v>3</v>
      </c>
      <c r="BE16" s="51"/>
      <c r="BF16" s="52"/>
      <c r="BG16" s="339"/>
      <c r="BH16" s="46"/>
      <c r="BI16" s="46"/>
      <c r="BJ16" s="46"/>
      <c r="BK16" s="46"/>
      <c r="BL16" s="46"/>
      <c r="BM16" s="46"/>
      <c r="BN16" s="46"/>
      <c r="BO16" s="46"/>
      <c r="BP16" s="52"/>
      <c r="BQ16" s="46"/>
      <c r="BR16" s="52"/>
      <c r="BS16" s="272">
        <f t="shared" si="10"/>
        <v>3</v>
      </c>
      <c r="BT16" s="47"/>
      <c r="BU16" s="820" t="str">
        <f ca="1" t="shared" si="11"/>
        <v/>
      </c>
      <c r="BV16" s="50"/>
      <c r="BW16" s="820" t="str">
        <f ca="1" t="shared" si="12"/>
        <v/>
      </c>
      <c r="BX16" s="50"/>
      <c r="BY16" s="757"/>
      <c r="BZ16" s="46"/>
      <c r="CA16" s="46"/>
      <c r="CB16" s="46"/>
      <c r="CC16" s="757"/>
      <c r="CD16" s="46"/>
      <c r="CE16" s="757"/>
      <c r="CF16" s="46"/>
      <c r="CG16" s="757"/>
      <c r="CH16" s="758"/>
    </row>
    <row r="17" spans="1:86" ht="14.45" customHeight="1">
      <c r="A17" s="243">
        <v>4</v>
      </c>
      <c r="B17" s="242" t="str">
        <f t="shared" si="4"/>
        <v>Wed</v>
      </c>
      <c r="C17" s="46"/>
      <c r="D17" s="47"/>
      <c r="E17" s="47"/>
      <c r="F17" s="48"/>
      <c r="G17" s="49"/>
      <c r="H17" s="50"/>
      <c r="I17" s="46"/>
      <c r="J17" s="47"/>
      <c r="K17" s="51"/>
      <c r="L17" s="339"/>
      <c r="M17" s="46"/>
      <c r="N17" s="42" t="str">
        <f ca="1" t="shared" si="5"/>
        <v/>
      </c>
      <c r="O17" s="46"/>
      <c r="P17" s="42" t="str">
        <f ca="1" t="shared" si="6"/>
        <v/>
      </c>
      <c r="Q17" s="46"/>
      <c r="R17" s="46"/>
      <c r="S17" s="52"/>
      <c r="T17" s="249">
        <f t="shared" si="0"/>
        <v>4</v>
      </c>
      <c r="U17" s="51"/>
      <c r="V17" s="46"/>
      <c r="W17" s="344"/>
      <c r="X17" s="46"/>
      <c r="Y17" s="46"/>
      <c r="Z17" s="46"/>
      <c r="AA17" s="344"/>
      <c r="AB17" s="51"/>
      <c r="AC17" s="46"/>
      <c r="AD17" s="344"/>
      <c r="AE17" s="729"/>
      <c r="AF17" s="50"/>
      <c r="AG17" s="46"/>
      <c r="AH17" t="str">
        <f ca="1" t="shared" si="7"/>
        <v/>
      </c>
      <c r="AI17" s="46"/>
      <c r="AJ17" s="339"/>
      <c r="AK17" s="339"/>
      <c r="AL17" s="52"/>
      <c r="AM17" s="273">
        <f t="shared" si="1"/>
        <v>4</v>
      </c>
      <c r="AN17" s="51"/>
      <c r="AO17" s="133" t="str">
        <f>IF(+$B17="Sat",IF(SUM(AN14:AN17)&gt;0,AVERAGE(AN14:AN17)," "),"")</f>
        <v/>
      </c>
      <c r="AP17" s="51"/>
      <c r="AQ17" s="69" t="str">
        <f>IF(+$B17="Sat",IF(SUM(AP11:AP17)&gt;0,AVERAGE(AP11:AP17)," "),"")</f>
        <v/>
      </c>
      <c r="AR17" s="136" t="str">
        <f ca="1" t="shared" si="8"/>
        <v/>
      </c>
      <c r="AS17" s="55" t="str">
        <f>IF(+$B17="Sat",IF(SUM(AR11:AR17)&gt;0,AVERAGE(AR11:AR17)," "),"")</f>
        <v/>
      </c>
      <c r="AT17" s="51"/>
      <c r="AU17" s="69" t="str">
        <f>IF(+$B17="Sat",IF(SUM(AT11:AT17)&gt;0,AVERAGE(AT11:AT17)," "),"")</f>
        <v/>
      </c>
      <c r="AV17" s="136" t="str">
        <f ca="1" t="shared" si="2"/>
        <v/>
      </c>
      <c r="AW17" s="55" t="str">
        <f>IF(+$B17="Sat",IF(SUM(AV11:AV17)&gt;0,AVERAGE(AV11:AV17)," "),"")</f>
        <v/>
      </c>
      <c r="AX17" s="51"/>
      <c r="AY17" s="70" t="str">
        <f>IF(+$B17="Sat",IF(SUM(AX11:AX17)&gt;0,AVERAGE(AX11:AX17)," "),"")</f>
        <v/>
      </c>
      <c r="AZ17" s="45" t="str">
        <f ca="1">IF(CELL("type",AX17)="L","",IF(AX17*($K17+$AN17)=0,"",IF($AN17&gt;0,+$AN17*AX17*8.345,$K17*AX17*8.345)))</f>
        <v/>
      </c>
      <c r="BA17" s="43" t="str">
        <f>IF(+$B17="Sat",IF(SUM(AZ11:AZ17)&gt;0,AVERAGE(AZ11:AZ17)," "),"")</f>
        <v/>
      </c>
      <c r="BB17" s="51"/>
      <c r="BC17" s="52"/>
      <c r="BD17" s="273">
        <f t="shared" si="9"/>
        <v>4</v>
      </c>
      <c r="BE17" s="51"/>
      <c r="BF17" s="52"/>
      <c r="BG17" s="339"/>
      <c r="BH17" s="46"/>
      <c r="BI17" s="46"/>
      <c r="BJ17" s="46"/>
      <c r="BK17" s="46"/>
      <c r="BL17" s="46"/>
      <c r="BM17" s="46"/>
      <c r="BN17" s="46"/>
      <c r="BO17" s="46"/>
      <c r="BP17" s="52"/>
      <c r="BQ17" s="46"/>
      <c r="BR17" s="52"/>
      <c r="BS17" s="272">
        <f t="shared" si="10"/>
        <v>4</v>
      </c>
      <c r="BT17" s="47"/>
      <c r="BU17" s="820" t="str">
        <f ca="1" t="shared" si="11"/>
        <v/>
      </c>
      <c r="BV17" s="50"/>
      <c r="BW17" s="820" t="str">
        <f ca="1" t="shared" si="12"/>
        <v/>
      </c>
      <c r="BX17" s="50"/>
      <c r="BY17" s="757"/>
      <c r="BZ17" s="46"/>
      <c r="CA17" s="46"/>
      <c r="CB17" s="46"/>
      <c r="CC17" s="757"/>
      <c r="CD17" s="46"/>
      <c r="CE17" s="757"/>
      <c r="CF17" s="46"/>
      <c r="CG17" s="757"/>
      <c r="CH17" s="758"/>
    </row>
    <row r="18" spans="1:86" ht="14.45" customHeight="1" thickBot="1">
      <c r="A18" s="244">
        <v>5</v>
      </c>
      <c r="B18" s="245" t="str">
        <f t="shared" si="4"/>
        <v>Thu</v>
      </c>
      <c r="C18" s="56"/>
      <c r="D18" s="57"/>
      <c r="E18" s="57"/>
      <c r="F18" s="58"/>
      <c r="G18" s="59"/>
      <c r="H18" s="60"/>
      <c r="I18" s="56"/>
      <c r="J18" s="57"/>
      <c r="K18" s="61"/>
      <c r="L18" s="340"/>
      <c r="M18" s="56"/>
      <c r="N18" s="65" t="str">
        <f ca="1" t="shared" si="5"/>
        <v/>
      </c>
      <c r="O18" s="56"/>
      <c r="P18" s="65" t="str">
        <f ca="1" t="shared" si="6"/>
        <v/>
      </c>
      <c r="Q18" s="56"/>
      <c r="R18" s="56"/>
      <c r="S18" s="62"/>
      <c r="T18" s="251">
        <f t="shared" si="0"/>
        <v>5</v>
      </c>
      <c r="U18" s="61"/>
      <c r="V18" s="56"/>
      <c r="W18" s="345"/>
      <c r="X18" s="56"/>
      <c r="Y18" s="56"/>
      <c r="Z18" s="56"/>
      <c r="AA18" s="345"/>
      <c r="AB18" s="61"/>
      <c r="AC18" s="56"/>
      <c r="AD18" s="345"/>
      <c r="AE18" s="730"/>
      <c r="AF18" s="60"/>
      <c r="AG18" s="56"/>
      <c r="AH18" t="str">
        <f ca="1" t="shared" si="7"/>
        <v/>
      </c>
      <c r="AI18" s="56"/>
      <c r="AJ18" s="340"/>
      <c r="AK18" s="340"/>
      <c r="AL18" s="62"/>
      <c r="AM18" s="274">
        <f t="shared" si="1"/>
        <v>5</v>
      </c>
      <c r="AN18" s="61"/>
      <c r="AO18" s="134" t="str">
        <f>IF(+$B18="Sat",IF(SUM(AN14:AN18)&gt;0,AVERAGE(AN14:AN18)," "),"")</f>
        <v/>
      </c>
      <c r="AP18" s="61"/>
      <c r="AQ18" s="65" t="str">
        <f>IF(+$B18="Sat",IF(SUM(AP12:AP18)&gt;0,AVERAGE(AP12:AP18)," "),"")</f>
        <v/>
      </c>
      <c r="AR18" s="67" t="str">
        <f ca="1" t="shared" si="8"/>
        <v/>
      </c>
      <c r="AS18" s="66" t="str">
        <f>IF(+$B18="Sat",IF(SUM(AR12:AR18)&gt;0,AVERAGE(AR12:AR18)," "),"")</f>
        <v/>
      </c>
      <c r="AT18" s="61"/>
      <c r="AU18" s="65" t="str">
        <f>IF(+$B18="Sat",IF(SUM(AT12:AT18)&gt;0,AVERAGE(AT12:AT18)," "),"")</f>
        <v/>
      </c>
      <c r="AV18" s="67" t="str">
        <f ca="1" t="shared" si="2"/>
        <v/>
      </c>
      <c r="AW18" s="66" t="str">
        <f>IF(+$B18="Sat",IF(SUM(AV12:AV18)&gt;0,AVERAGE(AV12:AV18)," "),"")</f>
        <v/>
      </c>
      <c r="AX18" s="61"/>
      <c r="AY18" s="71" t="str">
        <f>IF(+$B18="Sat",IF(SUM(AX12:AX18)&gt;0,AVERAGE(AX12:AX18)," "),"")</f>
        <v/>
      </c>
      <c r="AZ18" s="67" t="str">
        <f ca="1">IF(CELL("type",AX18)="L","",IF(AX18*($K18+$AN18)=0,"",IF($AN18&gt;0,+$AN18*AX18*8.345,$K18*AX18*8.345)))</f>
        <v/>
      </c>
      <c r="BA18" s="66" t="str">
        <f>IF(+$B18="Sat",IF(SUM(AZ12:AZ18)&gt;0,AVERAGE(AZ12:AZ18)," "),"")</f>
        <v/>
      </c>
      <c r="BB18" s="61"/>
      <c r="BC18" s="62"/>
      <c r="BD18" s="274">
        <f t="shared" si="9"/>
        <v>5</v>
      </c>
      <c r="BE18" s="61"/>
      <c r="BF18" s="62"/>
      <c r="BG18" s="340"/>
      <c r="BH18" s="56"/>
      <c r="BI18" s="56"/>
      <c r="BJ18" s="56"/>
      <c r="BK18" s="56"/>
      <c r="BL18" s="56"/>
      <c r="BM18" s="56"/>
      <c r="BN18" s="56"/>
      <c r="BO18" s="56"/>
      <c r="BP18" s="62"/>
      <c r="BQ18" s="56"/>
      <c r="BR18" s="62"/>
      <c r="BS18" s="759">
        <f t="shared" si="10"/>
        <v>5</v>
      </c>
      <c r="BT18" s="57"/>
      <c r="BU18" s="821" t="str">
        <f ca="1" t="shared" si="11"/>
        <v/>
      </c>
      <c r="BV18" s="60"/>
      <c r="BW18" s="821" t="str">
        <f ca="1" t="shared" si="12"/>
        <v/>
      </c>
      <c r="BX18" s="60"/>
      <c r="BY18" s="760"/>
      <c r="BZ18" s="56"/>
      <c r="CA18" s="56"/>
      <c r="CB18" s="56"/>
      <c r="CC18" s="760"/>
      <c r="CD18" s="56"/>
      <c r="CE18" s="760"/>
      <c r="CF18" s="56"/>
      <c r="CG18" s="760"/>
      <c r="CH18" s="761"/>
    </row>
    <row r="19" spans="1:86" ht="14.45" customHeight="1">
      <c r="A19" s="241">
        <v>6</v>
      </c>
      <c r="B19" s="246" t="str">
        <f t="shared" si="4"/>
        <v>Fri</v>
      </c>
      <c r="C19" s="38"/>
      <c r="D19" s="34"/>
      <c r="E19" s="34"/>
      <c r="F19" s="35"/>
      <c r="G19" s="36"/>
      <c r="H19" s="37"/>
      <c r="I19" s="38"/>
      <c r="J19" s="34"/>
      <c r="K19" s="39"/>
      <c r="L19" s="338"/>
      <c r="M19" s="38"/>
      <c r="N19" s="42" t="str">
        <f ca="1" t="shared" si="5"/>
        <v/>
      </c>
      <c r="O19" s="38"/>
      <c r="P19" s="42" t="str">
        <f ca="1" t="shared" si="6"/>
        <v/>
      </c>
      <c r="Q19" s="38"/>
      <c r="R19" s="38"/>
      <c r="S19" s="40"/>
      <c r="T19" s="247">
        <f t="shared" si="0"/>
        <v>6</v>
      </c>
      <c r="U19" s="39"/>
      <c r="V19" s="38"/>
      <c r="W19" s="343"/>
      <c r="X19" s="38"/>
      <c r="Y19" s="38"/>
      <c r="Z19" s="38"/>
      <c r="AA19" s="343"/>
      <c r="AB19" s="39"/>
      <c r="AC19" s="38"/>
      <c r="AD19" s="343"/>
      <c r="AE19" s="731"/>
      <c r="AF19" s="37"/>
      <c r="AG19" s="38"/>
      <c r="AH19" t="str">
        <f ca="1" t="shared" si="7"/>
        <v/>
      </c>
      <c r="AI19" s="38"/>
      <c r="AJ19" s="338"/>
      <c r="AK19" s="338"/>
      <c r="AL19" s="40"/>
      <c r="AM19" s="272">
        <f t="shared" si="1"/>
        <v>6</v>
      </c>
      <c r="AN19" s="39"/>
      <c r="AO19" s="132" t="str">
        <f>IF(+$B19="Sat",IF(SUM(AN14:AN19)&gt;0,AVERAGE(AN14:AN19)," "),"")</f>
        <v/>
      </c>
      <c r="AP19" s="39"/>
      <c r="AQ19" s="42" t="str">
        <f>IF(+$B19="Sat",IF(SUM(AP13:AP19)&gt;0,AVERAGE(AP13:AP19)," "),"")</f>
        <v/>
      </c>
      <c r="AR19" s="44" t="str">
        <f ca="1" t="shared" si="8"/>
        <v/>
      </c>
      <c r="AS19" s="55" t="str">
        <f>IF(+$B19="Sat",IF(SUM(AR13:AR19)&gt;0,AVERAGE(AR13:AR19)," "),"")</f>
        <v/>
      </c>
      <c r="AT19" s="39"/>
      <c r="AU19" s="42" t="str">
        <f>IF(+$B19="Sat",IF(SUM(AT13:AT19)&gt;0,AVERAGE(AT13:AT19)," "),"")</f>
        <v/>
      </c>
      <c r="AV19" s="44" t="str">
        <f ca="1" t="shared" si="2"/>
        <v/>
      </c>
      <c r="AW19" s="55" t="str">
        <f>IF(+$B19="Sat",IF(SUM(AV13:AV19)&gt;0,AVERAGE(AV13:AV19)," "),"")</f>
        <v/>
      </c>
      <c r="AX19" s="39"/>
      <c r="AY19" s="68" t="str">
        <f>IF(+$B19="Sat",IF(SUM(AX13:AX19)&gt;0,AVERAGE(AX13:AX19)," "),"")</f>
        <v/>
      </c>
      <c r="AZ19" s="137" t="str">
        <f ca="1">IF(CELL("type",AX19)="L","",IF(AX19*($K19+$AN19)=0,"",IF($AN19&gt;0,+$AN19*AX19*8.345,$K19*AX19*8.345)))</f>
        <v/>
      </c>
      <c r="BA19" s="55" t="str">
        <f>IF(+$B19="Sat",IF(SUM(AZ13:AZ19)&gt;0,AVERAGE(AZ13:AZ19)," "),"")</f>
        <v/>
      </c>
      <c r="BB19" s="39"/>
      <c r="BC19" s="40"/>
      <c r="BD19" s="272">
        <f t="shared" si="9"/>
        <v>6</v>
      </c>
      <c r="BE19" s="39"/>
      <c r="BF19" s="40"/>
      <c r="BG19" s="338"/>
      <c r="BH19" s="38"/>
      <c r="BI19" s="38"/>
      <c r="BJ19" s="38"/>
      <c r="BK19" s="38"/>
      <c r="BL19" s="38"/>
      <c r="BM19" s="38"/>
      <c r="BN19" s="38"/>
      <c r="BO19" s="38"/>
      <c r="BP19" s="40"/>
      <c r="BQ19" s="38"/>
      <c r="BR19" s="40"/>
      <c r="BS19" s="762">
        <f t="shared" si="10"/>
        <v>6</v>
      </c>
      <c r="BT19" s="34"/>
      <c r="BU19" s="789" t="str">
        <f ca="1" t="shared" si="11"/>
        <v/>
      </c>
      <c r="BV19" s="37"/>
      <c r="BW19" s="789" t="str">
        <f ca="1" t="shared" si="12"/>
        <v/>
      </c>
      <c r="BX19" s="37"/>
      <c r="BY19" s="32"/>
      <c r="BZ19" s="38"/>
      <c r="CA19" s="37"/>
      <c r="CB19" s="37"/>
      <c r="CC19" s="32"/>
      <c r="CD19" s="38"/>
      <c r="CE19" s="32"/>
      <c r="CF19" s="38"/>
      <c r="CG19" s="32"/>
      <c r="CH19" s="763"/>
    </row>
    <row r="20" spans="1:86" ht="14.45" customHeight="1">
      <c r="A20" s="243">
        <v>7</v>
      </c>
      <c r="B20" s="242" t="str">
        <f t="shared" si="4"/>
        <v>Sat</v>
      </c>
      <c r="C20" s="46"/>
      <c r="D20" s="47"/>
      <c r="E20" s="47"/>
      <c r="F20" s="48"/>
      <c r="G20" s="49"/>
      <c r="H20" s="50"/>
      <c r="I20" s="46"/>
      <c r="J20" s="47"/>
      <c r="K20" s="51"/>
      <c r="L20" s="339"/>
      <c r="M20" s="46"/>
      <c r="N20" s="42" t="str">
        <f ca="1" t="shared" si="5"/>
        <v/>
      </c>
      <c r="O20" s="46"/>
      <c r="P20" s="42" t="str">
        <f ca="1" t="shared" si="6"/>
        <v/>
      </c>
      <c r="Q20" s="46"/>
      <c r="R20" s="46"/>
      <c r="S20" s="52"/>
      <c r="T20" s="249">
        <f t="shared" si="0"/>
        <v>7</v>
      </c>
      <c r="U20" s="51"/>
      <c r="V20" s="46"/>
      <c r="W20" s="344"/>
      <c r="X20" s="46"/>
      <c r="Y20" s="46"/>
      <c r="Z20" s="46"/>
      <c r="AA20" s="344"/>
      <c r="AB20" s="51"/>
      <c r="AC20" s="46"/>
      <c r="AD20" s="344"/>
      <c r="AE20" s="729"/>
      <c r="AF20" s="50"/>
      <c r="AG20" s="46"/>
      <c r="AH20" t="str">
        <f ca="1" t="shared" si="7"/>
        <v/>
      </c>
      <c r="AI20" s="46"/>
      <c r="AJ20" s="339"/>
      <c r="AK20" s="339"/>
      <c r="AL20" s="52"/>
      <c r="AM20" s="273">
        <f t="shared" si="1"/>
        <v>7</v>
      </c>
      <c r="AN20" s="51"/>
      <c r="AO20" s="43" t="str">
        <f>IF(+$B20="Sat",IF(SUM(AN14:AN20)&gt;0,AVERAGE(AN14:AN20)," "),"")</f>
        <v xml:space="preserve"> </v>
      </c>
      <c r="AP20" s="51"/>
      <c r="AQ20" s="69" t="str">
        <f>IF(+$B20="Sat",IF(SUM(AP14:AP20)&gt;0,AVERAGE(AP14:AP20)," "),"")</f>
        <v xml:space="preserve"> </v>
      </c>
      <c r="AR20" s="44" t="str">
        <f ca="1" t="shared" si="8"/>
        <v/>
      </c>
      <c r="AS20" s="55" t="str">
        <f ca="1">IF(+$B20="Sat",IF(SUM(AR14:AR20)&gt;0,AVERAGE(AR14:AR20)," "),"")</f>
        <v xml:space="preserve"> </v>
      </c>
      <c r="AT20" s="51"/>
      <c r="AU20" s="69" t="str">
        <f aca="true" t="shared" si="13" ref="AU20:AU43">IF(+$B20="Sat",IF(SUM(AT14:AT20)&gt;0,AVERAGE(AT14:AT20)," "),"")</f>
        <v xml:space="preserve"> </v>
      </c>
      <c r="AV20" s="44" t="str">
        <f ca="1" t="shared" si="2"/>
        <v/>
      </c>
      <c r="AW20" s="43" t="str">
        <f aca="true" t="shared" si="14" ref="AW20:AW43">IF(+$B20="Sat",IF(SUM(AV14:AV20)&gt;0,AVERAGE(AV14:AV20)," "),"")</f>
        <v xml:space="preserve"> </v>
      </c>
      <c r="AX20" s="51"/>
      <c r="AY20" s="70" t="str">
        <f aca="true" t="shared" si="15" ref="AY20:AY43">IF(+$B20="Sat",IF(SUM(AX14:AX20)&gt;0,AVERAGE(AX14:AX20)," "),"")</f>
        <v xml:space="preserve"> </v>
      </c>
      <c r="AZ20" s="45" t="str">
        <f ca="1" t="shared" si="3"/>
        <v/>
      </c>
      <c r="BA20" s="43" t="str">
        <f aca="true" t="shared" si="16" ref="BA20:BA43">IF(+$B20="Sat",IF(SUM(AZ14:AZ20)&gt;0,AVERAGE(AZ14:AZ20)," "),"")</f>
        <v xml:space="preserve"> </v>
      </c>
      <c r="BB20" s="51"/>
      <c r="BC20" s="52"/>
      <c r="BD20" s="273">
        <f t="shared" si="9"/>
        <v>7</v>
      </c>
      <c r="BE20" s="51"/>
      <c r="BF20" s="52"/>
      <c r="BG20" s="339"/>
      <c r="BH20" s="46"/>
      <c r="BI20" s="46"/>
      <c r="BJ20" s="46"/>
      <c r="BK20" s="46"/>
      <c r="BL20" s="46"/>
      <c r="BM20" s="46"/>
      <c r="BN20" s="46"/>
      <c r="BO20" s="46"/>
      <c r="BP20" s="52"/>
      <c r="BQ20" s="46"/>
      <c r="BR20" s="52"/>
      <c r="BS20" s="272">
        <f t="shared" si="10"/>
        <v>7</v>
      </c>
      <c r="BT20" s="47"/>
      <c r="BU20" s="820" t="str">
        <f ca="1" t="shared" si="11"/>
        <v/>
      </c>
      <c r="BV20" s="50"/>
      <c r="BW20" s="820" t="str">
        <f ca="1" t="shared" si="12"/>
        <v/>
      </c>
      <c r="BX20" s="50"/>
      <c r="BY20" s="32"/>
      <c r="BZ20" s="46"/>
      <c r="CA20" s="37"/>
      <c r="CB20" s="37"/>
      <c r="CC20" s="32"/>
      <c r="CD20" s="46"/>
      <c r="CE20" s="32"/>
      <c r="CF20" s="47"/>
      <c r="CG20" s="764"/>
      <c r="CH20" s="758"/>
    </row>
    <row r="21" spans="1:86" ht="14.45" customHeight="1">
      <c r="A21" s="243">
        <v>8</v>
      </c>
      <c r="B21" s="242" t="str">
        <f t="shared" si="4"/>
        <v>Sun</v>
      </c>
      <c r="C21" s="46"/>
      <c r="D21" s="47"/>
      <c r="E21" s="47"/>
      <c r="F21" s="48"/>
      <c r="G21" s="49"/>
      <c r="H21" s="50"/>
      <c r="I21" s="46"/>
      <c r="J21" s="47"/>
      <c r="K21" s="51"/>
      <c r="L21" s="339"/>
      <c r="M21" s="46"/>
      <c r="N21" s="42" t="str">
        <f ca="1" t="shared" si="5"/>
        <v/>
      </c>
      <c r="O21" s="46"/>
      <c r="P21" s="42" t="str">
        <f ca="1" t="shared" si="6"/>
        <v/>
      </c>
      <c r="Q21" s="46"/>
      <c r="R21" s="46"/>
      <c r="S21" s="52"/>
      <c r="T21" s="249">
        <f t="shared" si="0"/>
        <v>8</v>
      </c>
      <c r="U21" s="51"/>
      <c r="V21" s="46"/>
      <c r="W21" s="344"/>
      <c r="X21" s="46"/>
      <c r="Y21" s="46"/>
      <c r="Z21" s="46"/>
      <c r="AA21" s="344"/>
      <c r="AB21" s="51"/>
      <c r="AC21" s="46"/>
      <c r="AD21" s="344"/>
      <c r="AE21" s="729"/>
      <c r="AF21" s="50"/>
      <c r="AG21" s="46"/>
      <c r="AH21" t="str">
        <f ca="1" t="shared" si="7"/>
        <v/>
      </c>
      <c r="AI21" s="46"/>
      <c r="AJ21" s="339"/>
      <c r="AK21" s="339"/>
      <c r="AL21" s="52"/>
      <c r="AM21" s="273">
        <f t="shared" si="1"/>
        <v>8</v>
      </c>
      <c r="AN21" s="51"/>
      <c r="AO21" s="43" t="str">
        <f aca="true" t="shared" si="17" ref="AO21:AO43">IF(+$B21="Sat",IF(SUM(AN15:AN21)&gt;0,AVERAGE(AN15:AN21)," "),"")</f>
        <v/>
      </c>
      <c r="AP21" s="51"/>
      <c r="AQ21" s="69" t="str">
        <f aca="true" t="shared" si="18" ref="AQ21:AS43">IF(+$B21="Sat",IF(SUM(AP15:AP21)&gt;0,AVERAGE(AP15:AP21)," "),"")</f>
        <v/>
      </c>
      <c r="AR21" s="44" t="str">
        <f ca="1" t="shared" si="8"/>
        <v/>
      </c>
      <c r="AS21" s="55" t="str">
        <f t="shared" si="18"/>
        <v/>
      </c>
      <c r="AT21" s="51"/>
      <c r="AU21" s="69" t="str">
        <f t="shared" si="13"/>
        <v/>
      </c>
      <c r="AV21" s="44" t="str">
        <f ca="1" t="shared" si="2"/>
        <v/>
      </c>
      <c r="AW21" s="43" t="str">
        <f t="shared" si="14"/>
        <v/>
      </c>
      <c r="AX21" s="51"/>
      <c r="AY21" s="70" t="str">
        <f t="shared" si="15"/>
        <v/>
      </c>
      <c r="AZ21" s="45" t="str">
        <f ca="1" t="shared" si="3"/>
        <v/>
      </c>
      <c r="BA21" s="43" t="str">
        <f t="shared" si="16"/>
        <v/>
      </c>
      <c r="BB21" s="51"/>
      <c r="BC21" s="52"/>
      <c r="BD21" s="273">
        <f t="shared" si="9"/>
        <v>8</v>
      </c>
      <c r="BE21" s="51"/>
      <c r="BF21" s="52"/>
      <c r="BG21" s="339"/>
      <c r="BH21" s="46"/>
      <c r="BI21" s="46"/>
      <c r="BJ21" s="46"/>
      <c r="BK21" s="46"/>
      <c r="BL21" s="46"/>
      <c r="BM21" s="46"/>
      <c r="BN21" s="46"/>
      <c r="BO21" s="46"/>
      <c r="BP21" s="52"/>
      <c r="BQ21" s="46"/>
      <c r="BR21" s="52"/>
      <c r="BS21" s="272">
        <f t="shared" si="10"/>
        <v>8</v>
      </c>
      <c r="BT21" s="47"/>
      <c r="BU21" s="820" t="str">
        <f ca="1" t="shared" si="11"/>
        <v/>
      </c>
      <c r="BV21" s="50"/>
      <c r="BW21" s="820" t="str">
        <f ca="1" t="shared" si="12"/>
        <v/>
      </c>
      <c r="BX21" s="50"/>
      <c r="BY21" s="32"/>
      <c r="BZ21" s="46"/>
      <c r="CA21" s="37"/>
      <c r="CB21" s="37"/>
      <c r="CC21" s="32"/>
      <c r="CD21" s="46"/>
      <c r="CE21" s="32"/>
      <c r="CF21" s="47"/>
      <c r="CG21" s="764"/>
      <c r="CH21" s="763"/>
    </row>
    <row r="22" spans="1:86" ht="14.45" customHeight="1">
      <c r="A22" s="243">
        <v>9</v>
      </c>
      <c r="B22" s="242" t="str">
        <f t="shared" si="4"/>
        <v>Mon</v>
      </c>
      <c r="C22" s="46"/>
      <c r="D22" s="47"/>
      <c r="E22" s="47"/>
      <c r="F22" s="48"/>
      <c r="G22" s="49"/>
      <c r="H22" s="50"/>
      <c r="I22" s="46"/>
      <c r="J22" s="47"/>
      <c r="K22" s="51"/>
      <c r="L22" s="339"/>
      <c r="M22" s="46"/>
      <c r="N22" s="42" t="str">
        <f ca="1" t="shared" si="5"/>
        <v/>
      </c>
      <c r="O22" s="46"/>
      <c r="P22" s="42" t="str">
        <f ca="1" t="shared" si="6"/>
        <v/>
      </c>
      <c r="Q22" s="46"/>
      <c r="R22" s="46"/>
      <c r="S22" s="52"/>
      <c r="T22" s="249">
        <f t="shared" si="0"/>
        <v>9</v>
      </c>
      <c r="U22" s="51"/>
      <c r="V22" s="46"/>
      <c r="W22" s="344"/>
      <c r="X22" s="46"/>
      <c r="Y22" s="46"/>
      <c r="Z22" s="46"/>
      <c r="AA22" s="344"/>
      <c r="AB22" s="51"/>
      <c r="AC22" s="46"/>
      <c r="AD22" s="344"/>
      <c r="AE22" s="729"/>
      <c r="AF22" s="50"/>
      <c r="AG22" s="46"/>
      <c r="AH22" t="str">
        <f ca="1" t="shared" si="7"/>
        <v/>
      </c>
      <c r="AI22" s="46"/>
      <c r="AJ22" s="339"/>
      <c r="AK22" s="339"/>
      <c r="AL22" s="52"/>
      <c r="AM22" s="273">
        <f t="shared" si="1"/>
        <v>9</v>
      </c>
      <c r="AN22" s="51"/>
      <c r="AO22" s="43" t="str">
        <f t="shared" si="17"/>
        <v/>
      </c>
      <c r="AP22" s="51"/>
      <c r="AQ22" s="69" t="str">
        <f t="shared" si="18"/>
        <v/>
      </c>
      <c r="AR22" s="44" t="str">
        <f ca="1" t="shared" si="8"/>
        <v/>
      </c>
      <c r="AS22" s="55" t="str">
        <f t="shared" si="18"/>
        <v/>
      </c>
      <c r="AT22" s="51"/>
      <c r="AU22" s="69" t="str">
        <f t="shared" si="13"/>
        <v/>
      </c>
      <c r="AV22" s="44" t="str">
        <f ca="1" t="shared" si="2"/>
        <v/>
      </c>
      <c r="AW22" s="43" t="str">
        <f t="shared" si="14"/>
        <v/>
      </c>
      <c r="AX22" s="51"/>
      <c r="AY22" s="70" t="str">
        <f t="shared" si="15"/>
        <v/>
      </c>
      <c r="AZ22" s="45" t="str">
        <f ca="1" t="shared" si="3"/>
        <v/>
      </c>
      <c r="BA22" s="43" t="str">
        <f t="shared" si="16"/>
        <v/>
      </c>
      <c r="BB22" s="51"/>
      <c r="BC22" s="52"/>
      <c r="BD22" s="273">
        <f t="shared" si="9"/>
        <v>9</v>
      </c>
      <c r="BE22" s="51"/>
      <c r="BF22" s="52"/>
      <c r="BG22" s="339"/>
      <c r="BH22" s="46"/>
      <c r="BI22" s="46"/>
      <c r="BJ22" s="46"/>
      <c r="BK22" s="46"/>
      <c r="BL22" s="46"/>
      <c r="BM22" s="46"/>
      <c r="BN22" s="46"/>
      <c r="BO22" s="46"/>
      <c r="BP22" s="52"/>
      <c r="BQ22" s="46"/>
      <c r="BR22" s="52"/>
      <c r="BS22" s="272">
        <f t="shared" si="10"/>
        <v>9</v>
      </c>
      <c r="BT22" s="47"/>
      <c r="BU22" s="820" t="str">
        <f ca="1" t="shared" si="11"/>
        <v/>
      </c>
      <c r="BV22" s="50"/>
      <c r="BW22" s="820" t="str">
        <f ca="1" t="shared" si="12"/>
        <v/>
      </c>
      <c r="BX22" s="50"/>
      <c r="BY22" s="32"/>
      <c r="BZ22" s="46"/>
      <c r="CA22" s="37"/>
      <c r="CB22" s="37"/>
      <c r="CC22" s="32"/>
      <c r="CD22" s="46"/>
      <c r="CE22" s="32"/>
      <c r="CF22" s="47"/>
      <c r="CG22" s="764"/>
      <c r="CH22" s="763"/>
    </row>
    <row r="23" spans="1:86" ht="14.45" customHeight="1" thickBot="1">
      <c r="A23" s="244">
        <v>10</v>
      </c>
      <c r="B23" s="245" t="str">
        <f t="shared" si="4"/>
        <v>Tue</v>
      </c>
      <c r="C23" s="56"/>
      <c r="D23" s="57"/>
      <c r="E23" s="57"/>
      <c r="F23" s="58"/>
      <c r="G23" s="59"/>
      <c r="H23" s="60"/>
      <c r="I23" s="56"/>
      <c r="J23" s="57"/>
      <c r="K23" s="61"/>
      <c r="L23" s="340"/>
      <c r="M23" s="56"/>
      <c r="N23" s="65" t="str">
        <f ca="1" t="shared" si="5"/>
        <v/>
      </c>
      <c r="O23" s="56"/>
      <c r="P23" s="65" t="str">
        <f ca="1" t="shared" si="6"/>
        <v/>
      </c>
      <c r="Q23" s="56"/>
      <c r="R23" s="56"/>
      <c r="S23" s="62"/>
      <c r="T23" s="251">
        <f t="shared" si="0"/>
        <v>10</v>
      </c>
      <c r="U23" s="61"/>
      <c r="V23" s="56"/>
      <c r="W23" s="345"/>
      <c r="X23" s="56"/>
      <c r="Y23" s="56"/>
      <c r="Z23" s="56"/>
      <c r="AA23" s="345"/>
      <c r="AB23" s="61"/>
      <c r="AC23" s="56"/>
      <c r="AD23" s="345"/>
      <c r="AE23" s="732"/>
      <c r="AF23" s="60"/>
      <c r="AG23" s="56"/>
      <c r="AH23" t="str">
        <f ca="1" t="shared" si="7"/>
        <v/>
      </c>
      <c r="AI23" s="56"/>
      <c r="AJ23" s="340"/>
      <c r="AK23" s="340"/>
      <c r="AL23" s="62"/>
      <c r="AM23" s="274">
        <f t="shared" si="1"/>
        <v>10</v>
      </c>
      <c r="AN23" s="61"/>
      <c r="AO23" s="66" t="str">
        <f t="shared" si="17"/>
        <v/>
      </c>
      <c r="AP23" s="61"/>
      <c r="AQ23" s="65" t="str">
        <f t="shared" si="18"/>
        <v/>
      </c>
      <c r="AR23" s="86" t="str">
        <f ca="1" t="shared" si="8"/>
        <v/>
      </c>
      <c r="AS23" s="66" t="str">
        <f t="shared" si="18"/>
        <v/>
      </c>
      <c r="AT23" s="61"/>
      <c r="AU23" s="65" t="str">
        <f t="shared" si="13"/>
        <v/>
      </c>
      <c r="AV23" s="86" t="str">
        <f ca="1" t="shared" si="2"/>
        <v/>
      </c>
      <c r="AW23" s="66" t="str">
        <f t="shared" si="14"/>
        <v/>
      </c>
      <c r="AX23" s="61"/>
      <c r="AY23" s="71" t="str">
        <f t="shared" si="15"/>
        <v/>
      </c>
      <c r="AZ23" s="67" t="str">
        <f ca="1" t="shared" si="3"/>
        <v/>
      </c>
      <c r="BA23" s="66" t="str">
        <f t="shared" si="16"/>
        <v/>
      </c>
      <c r="BB23" s="61"/>
      <c r="BC23" s="62"/>
      <c r="BD23" s="274">
        <f t="shared" si="9"/>
        <v>10</v>
      </c>
      <c r="BE23" s="61"/>
      <c r="BF23" s="62"/>
      <c r="BG23" s="340"/>
      <c r="BH23" s="56"/>
      <c r="BI23" s="56"/>
      <c r="BJ23" s="56"/>
      <c r="BK23" s="56"/>
      <c r="BL23" s="56"/>
      <c r="BM23" s="56"/>
      <c r="BN23" s="56"/>
      <c r="BO23" s="56"/>
      <c r="BP23" s="62"/>
      <c r="BQ23" s="56"/>
      <c r="BR23" s="62"/>
      <c r="BS23" s="274">
        <f t="shared" si="10"/>
        <v>10</v>
      </c>
      <c r="BT23" s="57"/>
      <c r="BU23" s="822" t="str">
        <f ca="1" t="shared" si="11"/>
        <v/>
      </c>
      <c r="BV23" s="60"/>
      <c r="BW23" s="821" t="str">
        <f ca="1" t="shared" si="12"/>
        <v/>
      </c>
      <c r="BX23" s="60"/>
      <c r="BY23" s="765"/>
      <c r="BZ23" s="56"/>
      <c r="CA23" s="60"/>
      <c r="CB23" s="60"/>
      <c r="CC23" s="765"/>
      <c r="CD23" s="56"/>
      <c r="CE23" s="765"/>
      <c r="CF23" s="57"/>
      <c r="CG23" s="760"/>
      <c r="CH23" s="761"/>
    </row>
    <row r="24" spans="1:86" ht="14.45" customHeight="1">
      <c r="A24" s="241">
        <v>11</v>
      </c>
      <c r="B24" s="246" t="str">
        <f t="shared" si="4"/>
        <v>Wed</v>
      </c>
      <c r="C24" s="38"/>
      <c r="D24" s="34"/>
      <c r="E24" s="34"/>
      <c r="F24" s="35"/>
      <c r="G24" s="36"/>
      <c r="H24" s="37"/>
      <c r="I24" s="38"/>
      <c r="J24" s="34"/>
      <c r="K24" s="39"/>
      <c r="L24" s="338"/>
      <c r="M24" s="38"/>
      <c r="N24" s="42" t="str">
        <f ca="1" t="shared" si="5"/>
        <v/>
      </c>
      <c r="O24" s="38"/>
      <c r="P24" s="42" t="str">
        <f ca="1" t="shared" si="6"/>
        <v/>
      </c>
      <c r="Q24" s="38"/>
      <c r="R24" s="38"/>
      <c r="S24" s="40"/>
      <c r="T24" s="247">
        <f t="shared" si="0"/>
        <v>11</v>
      </c>
      <c r="U24" s="39"/>
      <c r="V24" s="38"/>
      <c r="W24" s="343"/>
      <c r="X24" s="38"/>
      <c r="Y24" s="38"/>
      <c r="Z24" s="38"/>
      <c r="AA24" s="343"/>
      <c r="AB24" s="39"/>
      <c r="AC24" s="38"/>
      <c r="AD24" s="343"/>
      <c r="AE24" s="729"/>
      <c r="AF24" s="37"/>
      <c r="AG24" s="38"/>
      <c r="AH24" t="str">
        <f ca="1" t="shared" si="7"/>
        <v/>
      </c>
      <c r="AI24" s="38"/>
      <c r="AJ24" s="338"/>
      <c r="AK24" s="338"/>
      <c r="AL24" s="40"/>
      <c r="AM24" s="272">
        <f t="shared" si="1"/>
        <v>11</v>
      </c>
      <c r="AN24" s="39"/>
      <c r="AO24" s="55" t="str">
        <f t="shared" si="17"/>
        <v/>
      </c>
      <c r="AP24" s="39"/>
      <c r="AQ24" s="42" t="str">
        <f t="shared" si="18"/>
        <v/>
      </c>
      <c r="AR24" s="44" t="str">
        <f ca="1" t="shared" si="8"/>
        <v/>
      </c>
      <c r="AS24" s="55" t="str">
        <f t="shared" si="18"/>
        <v/>
      </c>
      <c r="AT24" s="39"/>
      <c r="AU24" s="42" t="str">
        <f t="shared" si="13"/>
        <v/>
      </c>
      <c r="AV24" s="44" t="str">
        <f ca="1" t="shared" si="2"/>
        <v/>
      </c>
      <c r="AW24" s="55" t="str">
        <f t="shared" si="14"/>
        <v/>
      </c>
      <c r="AX24" s="39"/>
      <c r="AY24" s="68" t="str">
        <f t="shared" si="15"/>
        <v/>
      </c>
      <c r="AZ24" s="137" t="str">
        <f ca="1" t="shared" si="3"/>
        <v/>
      </c>
      <c r="BA24" s="55" t="str">
        <f t="shared" si="16"/>
        <v/>
      </c>
      <c r="BB24" s="39"/>
      <c r="BC24" s="40"/>
      <c r="BD24" s="272">
        <f t="shared" si="9"/>
        <v>11</v>
      </c>
      <c r="BE24" s="39"/>
      <c r="BF24" s="40"/>
      <c r="BG24" s="338"/>
      <c r="BH24" s="38"/>
      <c r="BI24" s="38"/>
      <c r="BJ24" s="38"/>
      <c r="BK24" s="38"/>
      <c r="BL24" s="38"/>
      <c r="BM24" s="38"/>
      <c r="BN24" s="38"/>
      <c r="BO24" s="38"/>
      <c r="BP24" s="40"/>
      <c r="BQ24" s="38"/>
      <c r="BR24" s="40"/>
      <c r="BS24" s="272">
        <f t="shared" si="10"/>
        <v>11</v>
      </c>
      <c r="BT24" s="34"/>
      <c r="BU24" s="820" t="str">
        <f ca="1" t="shared" si="11"/>
        <v/>
      </c>
      <c r="BV24" s="37"/>
      <c r="BW24" s="789" t="str">
        <f ca="1" t="shared" si="12"/>
        <v/>
      </c>
      <c r="BX24" s="37"/>
      <c r="BY24" s="32"/>
      <c r="BZ24" s="38"/>
      <c r="CA24" s="37"/>
      <c r="CB24" s="37"/>
      <c r="CC24" s="32"/>
      <c r="CD24" s="38"/>
      <c r="CE24" s="32"/>
      <c r="CF24" s="34"/>
      <c r="CG24" s="766"/>
      <c r="CH24" s="763"/>
    </row>
    <row r="25" spans="1:86" ht="14.45" customHeight="1">
      <c r="A25" s="243">
        <v>12</v>
      </c>
      <c r="B25" s="242" t="str">
        <f t="shared" si="4"/>
        <v>Thu</v>
      </c>
      <c r="C25" s="46"/>
      <c r="D25" s="47"/>
      <c r="E25" s="47"/>
      <c r="F25" s="48"/>
      <c r="G25" s="49"/>
      <c r="H25" s="50"/>
      <c r="I25" s="46"/>
      <c r="J25" s="47"/>
      <c r="K25" s="51"/>
      <c r="L25" s="339"/>
      <c r="M25" s="46"/>
      <c r="N25" s="42" t="str">
        <f ca="1" t="shared" si="5"/>
        <v/>
      </c>
      <c r="O25" s="46"/>
      <c r="P25" s="42" t="str">
        <f ca="1" t="shared" si="6"/>
        <v/>
      </c>
      <c r="Q25" s="46"/>
      <c r="R25" s="46"/>
      <c r="S25" s="52"/>
      <c r="T25" s="249">
        <f t="shared" si="0"/>
        <v>12</v>
      </c>
      <c r="U25" s="51"/>
      <c r="V25" s="46"/>
      <c r="W25" s="344"/>
      <c r="X25" s="46"/>
      <c r="Y25" s="46"/>
      <c r="Z25" s="46"/>
      <c r="AA25" s="344"/>
      <c r="AB25" s="51"/>
      <c r="AC25" s="46"/>
      <c r="AD25" s="344"/>
      <c r="AE25" s="729"/>
      <c r="AF25" s="50"/>
      <c r="AG25" s="46"/>
      <c r="AH25" t="str">
        <f ca="1" t="shared" si="7"/>
        <v/>
      </c>
      <c r="AI25" s="46"/>
      <c r="AJ25" s="339"/>
      <c r="AK25" s="339"/>
      <c r="AL25" s="52"/>
      <c r="AM25" s="273">
        <f t="shared" si="1"/>
        <v>12</v>
      </c>
      <c r="AN25" s="51"/>
      <c r="AO25" s="43" t="str">
        <f t="shared" si="17"/>
        <v/>
      </c>
      <c r="AP25" s="51"/>
      <c r="AQ25" s="69" t="str">
        <f t="shared" si="18"/>
        <v/>
      </c>
      <c r="AR25" s="44" t="str">
        <f ca="1" t="shared" si="8"/>
        <v/>
      </c>
      <c r="AS25" s="55" t="str">
        <f t="shared" si="18"/>
        <v/>
      </c>
      <c r="AT25" s="51"/>
      <c r="AU25" s="69" t="str">
        <f t="shared" si="13"/>
        <v/>
      </c>
      <c r="AV25" s="44" t="str">
        <f ca="1" t="shared" si="2"/>
        <v/>
      </c>
      <c r="AW25" s="43" t="str">
        <f t="shared" si="14"/>
        <v/>
      </c>
      <c r="AX25" s="51"/>
      <c r="AY25" s="70" t="str">
        <f t="shared" si="15"/>
        <v/>
      </c>
      <c r="AZ25" s="45" t="str">
        <f ca="1" t="shared" si="3"/>
        <v/>
      </c>
      <c r="BA25" s="43" t="str">
        <f t="shared" si="16"/>
        <v/>
      </c>
      <c r="BB25" s="51"/>
      <c r="BC25" s="52"/>
      <c r="BD25" s="273">
        <f t="shared" si="9"/>
        <v>12</v>
      </c>
      <c r="BE25" s="51"/>
      <c r="BF25" s="52"/>
      <c r="BG25" s="339"/>
      <c r="BH25" s="46"/>
      <c r="BI25" s="46"/>
      <c r="BJ25" s="46"/>
      <c r="BK25" s="46"/>
      <c r="BL25" s="46"/>
      <c r="BM25" s="46"/>
      <c r="BN25" s="46"/>
      <c r="BO25" s="46"/>
      <c r="BP25" s="52"/>
      <c r="BQ25" s="46"/>
      <c r="BR25" s="52"/>
      <c r="BS25" s="272">
        <f t="shared" si="10"/>
        <v>12</v>
      </c>
      <c r="BT25" s="47"/>
      <c r="BU25" s="820" t="str">
        <f ca="1" t="shared" si="11"/>
        <v/>
      </c>
      <c r="BV25" s="50"/>
      <c r="BW25" s="820" t="str">
        <f ca="1" t="shared" si="12"/>
        <v/>
      </c>
      <c r="BX25" s="50"/>
      <c r="BY25" s="32"/>
      <c r="BZ25" s="46"/>
      <c r="CA25" s="37"/>
      <c r="CB25" s="37"/>
      <c r="CC25" s="32"/>
      <c r="CD25" s="46"/>
      <c r="CE25" s="32"/>
      <c r="CF25" s="47"/>
      <c r="CG25" s="764"/>
      <c r="CH25" s="763"/>
    </row>
    <row r="26" spans="1:86" ht="14.45" customHeight="1">
      <c r="A26" s="243">
        <v>13</v>
      </c>
      <c r="B26" s="242" t="str">
        <f t="shared" si="4"/>
        <v>Fri</v>
      </c>
      <c r="C26" s="46"/>
      <c r="D26" s="47"/>
      <c r="E26" s="47"/>
      <c r="F26" s="48"/>
      <c r="G26" s="49"/>
      <c r="H26" s="50"/>
      <c r="I26" s="46"/>
      <c r="J26" s="47"/>
      <c r="K26" s="51"/>
      <c r="L26" s="339"/>
      <c r="M26" s="46"/>
      <c r="N26" s="42" t="str">
        <f ca="1" t="shared" si="5"/>
        <v/>
      </c>
      <c r="O26" s="46"/>
      <c r="P26" s="42" t="str">
        <f ca="1" t="shared" si="6"/>
        <v/>
      </c>
      <c r="Q26" s="46"/>
      <c r="R26" s="46"/>
      <c r="S26" s="52"/>
      <c r="T26" s="249">
        <f t="shared" si="0"/>
        <v>13</v>
      </c>
      <c r="U26" s="51"/>
      <c r="V26" s="46"/>
      <c r="W26" s="344"/>
      <c r="X26" s="46"/>
      <c r="Y26" s="46"/>
      <c r="Z26" s="46"/>
      <c r="AA26" s="344"/>
      <c r="AB26" s="51"/>
      <c r="AC26" s="46"/>
      <c r="AD26" s="344"/>
      <c r="AE26" s="729"/>
      <c r="AF26" s="50"/>
      <c r="AG26" s="46"/>
      <c r="AH26" t="str">
        <f ca="1" t="shared" si="7"/>
        <v/>
      </c>
      <c r="AI26" s="46"/>
      <c r="AJ26" s="339"/>
      <c r="AK26" s="339"/>
      <c r="AL26" s="52"/>
      <c r="AM26" s="273">
        <f t="shared" si="1"/>
        <v>13</v>
      </c>
      <c r="AN26" s="51"/>
      <c r="AO26" s="43" t="str">
        <f t="shared" si="17"/>
        <v/>
      </c>
      <c r="AP26" s="51"/>
      <c r="AQ26" s="69" t="str">
        <f t="shared" si="18"/>
        <v/>
      </c>
      <c r="AR26" s="44" t="str">
        <f ca="1" t="shared" si="8"/>
        <v/>
      </c>
      <c r="AS26" s="55" t="str">
        <f t="shared" si="18"/>
        <v/>
      </c>
      <c r="AT26" s="51"/>
      <c r="AU26" s="69" t="str">
        <f t="shared" si="13"/>
        <v/>
      </c>
      <c r="AV26" s="44" t="str">
        <f ca="1" t="shared" si="2"/>
        <v/>
      </c>
      <c r="AW26" s="43" t="str">
        <f t="shared" si="14"/>
        <v/>
      </c>
      <c r="AX26" s="51"/>
      <c r="AY26" s="70" t="str">
        <f t="shared" si="15"/>
        <v/>
      </c>
      <c r="AZ26" s="45" t="str">
        <f ca="1" t="shared" si="3"/>
        <v/>
      </c>
      <c r="BA26" s="43" t="str">
        <f t="shared" si="16"/>
        <v/>
      </c>
      <c r="BB26" s="51"/>
      <c r="BC26" s="52"/>
      <c r="BD26" s="273">
        <f t="shared" si="9"/>
        <v>13</v>
      </c>
      <c r="BE26" s="51"/>
      <c r="BF26" s="52"/>
      <c r="BG26" s="339"/>
      <c r="BH26" s="46"/>
      <c r="BI26" s="46"/>
      <c r="BJ26" s="46"/>
      <c r="BK26" s="46"/>
      <c r="BL26" s="46"/>
      <c r="BM26" s="46"/>
      <c r="BN26" s="46"/>
      <c r="BO26" s="46"/>
      <c r="BP26" s="52"/>
      <c r="BQ26" s="46"/>
      <c r="BR26" s="52"/>
      <c r="BS26" s="272">
        <f t="shared" si="10"/>
        <v>13</v>
      </c>
      <c r="BT26" s="47"/>
      <c r="BU26" s="820" t="str">
        <f ca="1" t="shared" si="11"/>
        <v/>
      </c>
      <c r="BV26" s="50"/>
      <c r="BW26" s="820" t="str">
        <f ca="1" t="shared" si="12"/>
        <v/>
      </c>
      <c r="BX26" s="50"/>
      <c r="BY26" s="32"/>
      <c r="BZ26" s="46"/>
      <c r="CA26" s="37"/>
      <c r="CB26" s="37"/>
      <c r="CC26" s="32"/>
      <c r="CD26" s="46"/>
      <c r="CE26" s="32"/>
      <c r="CF26" s="47"/>
      <c r="CG26" s="764"/>
      <c r="CH26" s="763"/>
    </row>
    <row r="27" spans="1:86" ht="14.45" customHeight="1">
      <c r="A27" s="243">
        <v>14</v>
      </c>
      <c r="B27" s="242" t="str">
        <f t="shared" si="4"/>
        <v>Sat</v>
      </c>
      <c r="C27" s="46"/>
      <c r="D27" s="47"/>
      <c r="E27" s="47"/>
      <c r="F27" s="48"/>
      <c r="G27" s="49"/>
      <c r="H27" s="50"/>
      <c r="I27" s="46"/>
      <c r="J27" s="47"/>
      <c r="K27" s="51"/>
      <c r="L27" s="339"/>
      <c r="M27" s="46"/>
      <c r="N27" s="42" t="str">
        <f ca="1" t="shared" si="5"/>
        <v/>
      </c>
      <c r="O27" s="46"/>
      <c r="P27" s="42" t="str">
        <f ca="1" t="shared" si="6"/>
        <v/>
      </c>
      <c r="Q27" s="46"/>
      <c r="R27" s="46"/>
      <c r="S27" s="52"/>
      <c r="T27" s="249">
        <f t="shared" si="0"/>
        <v>14</v>
      </c>
      <c r="U27" s="51"/>
      <c r="V27" s="46"/>
      <c r="W27" s="344"/>
      <c r="X27" s="46"/>
      <c r="Y27" s="46"/>
      <c r="Z27" s="46"/>
      <c r="AA27" s="344"/>
      <c r="AB27" s="51"/>
      <c r="AC27" s="46"/>
      <c r="AD27" s="344"/>
      <c r="AE27" s="729"/>
      <c r="AF27" s="50"/>
      <c r="AG27" s="46"/>
      <c r="AH27" t="str">
        <f ca="1" t="shared" si="7"/>
        <v/>
      </c>
      <c r="AI27" s="46"/>
      <c r="AJ27" s="339"/>
      <c r="AK27" s="339"/>
      <c r="AL27" s="52"/>
      <c r="AM27" s="273">
        <f t="shared" si="1"/>
        <v>14</v>
      </c>
      <c r="AN27" s="51"/>
      <c r="AO27" s="43" t="str">
        <f t="shared" si="17"/>
        <v xml:space="preserve"> </v>
      </c>
      <c r="AP27" s="51"/>
      <c r="AQ27" s="69" t="str">
        <f t="shared" si="18"/>
        <v xml:space="preserve"> </v>
      </c>
      <c r="AR27" s="44" t="str">
        <f ca="1" t="shared" si="8"/>
        <v/>
      </c>
      <c r="AS27" s="55" t="str">
        <f ca="1" t="shared" si="18"/>
        <v xml:space="preserve"> </v>
      </c>
      <c r="AT27" s="51"/>
      <c r="AU27" s="69" t="str">
        <f t="shared" si="13"/>
        <v xml:space="preserve"> </v>
      </c>
      <c r="AV27" s="44" t="str">
        <f ca="1" t="shared" si="2"/>
        <v/>
      </c>
      <c r="AW27" s="43" t="str">
        <f ca="1" t="shared" si="14"/>
        <v xml:space="preserve"> </v>
      </c>
      <c r="AX27" s="51"/>
      <c r="AY27" s="70" t="str">
        <f t="shared" si="15"/>
        <v xml:space="preserve"> </v>
      </c>
      <c r="AZ27" s="45" t="str">
        <f ca="1" t="shared" si="3"/>
        <v/>
      </c>
      <c r="BA27" s="43" t="str">
        <f ca="1" t="shared" si="16"/>
        <v xml:space="preserve"> </v>
      </c>
      <c r="BB27" s="51"/>
      <c r="BC27" s="52"/>
      <c r="BD27" s="273">
        <f t="shared" si="9"/>
        <v>14</v>
      </c>
      <c r="BE27" s="51"/>
      <c r="BF27" s="52"/>
      <c r="BG27" s="339"/>
      <c r="BH27" s="46"/>
      <c r="BI27" s="46"/>
      <c r="BJ27" s="46"/>
      <c r="BK27" s="46"/>
      <c r="BL27" s="46"/>
      <c r="BM27" s="46"/>
      <c r="BN27" s="46"/>
      <c r="BO27" s="46"/>
      <c r="BP27" s="52"/>
      <c r="BQ27" s="46"/>
      <c r="BR27" s="52"/>
      <c r="BS27" s="272">
        <f t="shared" si="10"/>
        <v>14</v>
      </c>
      <c r="BT27" s="47"/>
      <c r="BU27" s="820" t="str">
        <f ca="1" t="shared" si="11"/>
        <v/>
      </c>
      <c r="BV27" s="50"/>
      <c r="BW27" s="820" t="str">
        <f ca="1" t="shared" si="12"/>
        <v/>
      </c>
      <c r="BX27" s="50"/>
      <c r="BY27" s="32"/>
      <c r="BZ27" s="46"/>
      <c r="CA27" s="37"/>
      <c r="CB27" s="37"/>
      <c r="CC27" s="32"/>
      <c r="CD27" s="46"/>
      <c r="CE27" s="32"/>
      <c r="CF27" s="47"/>
      <c r="CG27" s="764"/>
      <c r="CH27" s="763"/>
    </row>
    <row r="28" spans="1:86" ht="14.45" customHeight="1" thickBot="1">
      <c r="A28" s="244">
        <v>15</v>
      </c>
      <c r="B28" s="245" t="str">
        <f t="shared" si="4"/>
        <v>Sun</v>
      </c>
      <c r="C28" s="56"/>
      <c r="D28" s="57"/>
      <c r="E28" s="57"/>
      <c r="F28" s="58"/>
      <c r="G28" s="59"/>
      <c r="H28" s="60"/>
      <c r="I28" s="56"/>
      <c r="J28" s="57"/>
      <c r="K28" s="61"/>
      <c r="L28" s="340"/>
      <c r="M28" s="56"/>
      <c r="N28" s="65" t="str">
        <f ca="1" t="shared" si="5"/>
        <v/>
      </c>
      <c r="O28" s="56"/>
      <c r="P28" s="65" t="str">
        <f ca="1" t="shared" si="6"/>
        <v/>
      </c>
      <c r="Q28" s="56"/>
      <c r="R28" s="56"/>
      <c r="S28" s="62"/>
      <c r="T28" s="251">
        <f t="shared" si="0"/>
        <v>15</v>
      </c>
      <c r="U28" s="61"/>
      <c r="V28" s="56"/>
      <c r="W28" s="345"/>
      <c r="X28" s="56"/>
      <c r="Y28" s="56"/>
      <c r="Z28" s="56"/>
      <c r="AA28" s="345"/>
      <c r="AB28" s="61"/>
      <c r="AC28" s="56"/>
      <c r="AD28" s="345"/>
      <c r="AE28" s="730"/>
      <c r="AF28" s="60"/>
      <c r="AG28" s="56"/>
      <c r="AH28" t="str">
        <f ca="1" t="shared" si="7"/>
        <v/>
      </c>
      <c r="AI28" s="56"/>
      <c r="AJ28" s="340"/>
      <c r="AK28" s="340"/>
      <c r="AL28" s="62"/>
      <c r="AM28" s="274">
        <f t="shared" si="1"/>
        <v>15</v>
      </c>
      <c r="AN28" s="61"/>
      <c r="AO28" s="66" t="str">
        <f t="shared" si="17"/>
        <v/>
      </c>
      <c r="AP28" s="61"/>
      <c r="AQ28" s="65" t="str">
        <f t="shared" si="18"/>
        <v/>
      </c>
      <c r="AR28" s="86" t="str">
        <f ca="1" t="shared" si="8"/>
        <v/>
      </c>
      <c r="AS28" s="66" t="str">
        <f t="shared" si="18"/>
        <v/>
      </c>
      <c r="AT28" s="61"/>
      <c r="AU28" s="65" t="str">
        <f t="shared" si="13"/>
        <v/>
      </c>
      <c r="AV28" s="86" t="str">
        <f ca="1" t="shared" si="2"/>
        <v/>
      </c>
      <c r="AW28" s="66" t="str">
        <f t="shared" si="14"/>
        <v/>
      </c>
      <c r="AX28" s="61"/>
      <c r="AY28" s="71" t="str">
        <f t="shared" si="15"/>
        <v/>
      </c>
      <c r="AZ28" s="67" t="str">
        <f ca="1" t="shared" si="3"/>
        <v/>
      </c>
      <c r="BA28" s="66" t="str">
        <f t="shared" si="16"/>
        <v/>
      </c>
      <c r="BB28" s="61"/>
      <c r="BC28" s="62"/>
      <c r="BD28" s="274">
        <f t="shared" si="9"/>
        <v>15</v>
      </c>
      <c r="BE28" s="61"/>
      <c r="BF28" s="62"/>
      <c r="BG28" s="340"/>
      <c r="BH28" s="56"/>
      <c r="BI28" s="56"/>
      <c r="BJ28" s="56"/>
      <c r="BK28" s="56"/>
      <c r="BL28" s="56"/>
      <c r="BM28" s="56"/>
      <c r="BN28" s="56"/>
      <c r="BO28" s="56"/>
      <c r="BP28" s="62"/>
      <c r="BQ28" s="56"/>
      <c r="BR28" s="62"/>
      <c r="BS28" s="759">
        <f t="shared" si="10"/>
        <v>15</v>
      </c>
      <c r="BT28" s="57"/>
      <c r="BU28" s="821" t="str">
        <f ca="1" t="shared" si="11"/>
        <v/>
      </c>
      <c r="BV28" s="60"/>
      <c r="BW28" s="822" t="str">
        <f ca="1" t="shared" si="12"/>
        <v/>
      </c>
      <c r="BX28" s="60"/>
      <c r="BY28" s="765"/>
      <c r="BZ28" s="56"/>
      <c r="CA28" s="60"/>
      <c r="CB28" s="60"/>
      <c r="CC28" s="765"/>
      <c r="CD28" s="56"/>
      <c r="CE28" s="765"/>
      <c r="CF28" s="57"/>
      <c r="CG28" s="760"/>
      <c r="CH28" s="761"/>
    </row>
    <row r="29" spans="1:86" ht="14.45" customHeight="1">
      <c r="A29" s="241">
        <v>16</v>
      </c>
      <c r="B29" s="246" t="str">
        <f t="shared" si="4"/>
        <v>Mon</v>
      </c>
      <c r="C29" s="38"/>
      <c r="D29" s="34"/>
      <c r="E29" s="34"/>
      <c r="F29" s="35"/>
      <c r="G29" s="36"/>
      <c r="H29" s="37"/>
      <c r="I29" s="38"/>
      <c r="J29" s="34"/>
      <c r="K29" s="39"/>
      <c r="L29" s="338"/>
      <c r="M29" s="38"/>
      <c r="N29" s="42" t="str">
        <f ca="1" t="shared" si="5"/>
        <v/>
      </c>
      <c r="O29" s="38"/>
      <c r="P29" s="42" t="str">
        <f ca="1" t="shared" si="6"/>
        <v/>
      </c>
      <c r="Q29" s="38"/>
      <c r="R29" s="38"/>
      <c r="S29" s="40"/>
      <c r="T29" s="247">
        <f t="shared" si="0"/>
        <v>16</v>
      </c>
      <c r="U29" s="39"/>
      <c r="V29" s="38"/>
      <c r="W29" s="343"/>
      <c r="X29" s="38"/>
      <c r="Y29" s="38"/>
      <c r="Z29" s="38"/>
      <c r="AA29" s="343"/>
      <c r="AB29" s="39"/>
      <c r="AC29" s="38"/>
      <c r="AD29" s="343"/>
      <c r="AE29" s="731"/>
      <c r="AF29" s="37"/>
      <c r="AG29" s="38"/>
      <c r="AH29" t="str">
        <f ca="1" t="shared" si="7"/>
        <v/>
      </c>
      <c r="AI29" s="38"/>
      <c r="AJ29" s="338"/>
      <c r="AK29" s="338"/>
      <c r="AL29" s="40"/>
      <c r="AM29" s="272">
        <f t="shared" si="1"/>
        <v>16</v>
      </c>
      <c r="AN29" s="39"/>
      <c r="AO29" s="55" t="str">
        <f t="shared" si="17"/>
        <v/>
      </c>
      <c r="AP29" s="39"/>
      <c r="AQ29" s="42" t="str">
        <f t="shared" si="18"/>
        <v/>
      </c>
      <c r="AR29" s="44" t="str">
        <f ca="1" t="shared" si="8"/>
        <v/>
      </c>
      <c r="AS29" s="55" t="str">
        <f t="shared" si="18"/>
        <v/>
      </c>
      <c r="AT29" s="39"/>
      <c r="AU29" s="42" t="str">
        <f t="shared" si="13"/>
        <v/>
      </c>
      <c r="AV29" s="44" t="str">
        <f ca="1" t="shared" si="2"/>
        <v/>
      </c>
      <c r="AW29" s="55" t="str">
        <f t="shared" si="14"/>
        <v/>
      </c>
      <c r="AX29" s="39"/>
      <c r="AY29" s="68" t="str">
        <f t="shared" si="15"/>
        <v/>
      </c>
      <c r="AZ29" s="45" t="str">
        <f ca="1" t="shared" si="3"/>
        <v/>
      </c>
      <c r="BA29" s="55" t="str">
        <f t="shared" si="16"/>
        <v/>
      </c>
      <c r="BB29" s="39"/>
      <c r="BC29" s="40"/>
      <c r="BD29" s="272">
        <f t="shared" si="9"/>
        <v>16</v>
      </c>
      <c r="BE29" s="39"/>
      <c r="BF29" s="40"/>
      <c r="BG29" s="338"/>
      <c r="BH29" s="38"/>
      <c r="BI29" s="38"/>
      <c r="BJ29" s="38"/>
      <c r="BK29" s="38"/>
      <c r="BL29" s="38"/>
      <c r="BM29" s="38"/>
      <c r="BN29" s="38"/>
      <c r="BO29" s="38"/>
      <c r="BP29" s="40"/>
      <c r="BQ29" s="38"/>
      <c r="BR29" s="40"/>
      <c r="BS29" s="762">
        <f t="shared" si="10"/>
        <v>16</v>
      </c>
      <c r="BT29" s="34"/>
      <c r="BU29" s="789" t="str">
        <f ca="1" t="shared" si="11"/>
        <v/>
      </c>
      <c r="BV29" s="37"/>
      <c r="BW29" s="820" t="str">
        <f ca="1" t="shared" si="12"/>
        <v/>
      </c>
      <c r="BX29" s="37"/>
      <c r="BY29" s="32"/>
      <c r="BZ29" s="38"/>
      <c r="CA29" s="37"/>
      <c r="CB29" s="37"/>
      <c r="CC29" s="32"/>
      <c r="CD29" s="38"/>
      <c r="CE29" s="32"/>
      <c r="CF29" s="34"/>
      <c r="CG29" s="764"/>
      <c r="CH29" s="763"/>
    </row>
    <row r="30" spans="1:86" ht="14.45" customHeight="1">
      <c r="A30" s="243">
        <v>17</v>
      </c>
      <c r="B30" s="242" t="str">
        <f t="shared" si="4"/>
        <v>Tue</v>
      </c>
      <c r="C30" s="46"/>
      <c r="D30" s="47"/>
      <c r="E30" s="47"/>
      <c r="F30" s="48"/>
      <c r="G30" s="49"/>
      <c r="H30" s="50"/>
      <c r="I30" s="46"/>
      <c r="J30" s="47"/>
      <c r="K30" s="51"/>
      <c r="L30" s="339"/>
      <c r="M30" s="46"/>
      <c r="N30" s="42" t="str">
        <f ca="1" t="shared" si="5"/>
        <v/>
      </c>
      <c r="O30" s="46"/>
      <c r="P30" s="42" t="str">
        <f ca="1" t="shared" si="6"/>
        <v/>
      </c>
      <c r="Q30" s="46"/>
      <c r="R30" s="46"/>
      <c r="S30" s="52"/>
      <c r="T30" s="249">
        <f t="shared" si="0"/>
        <v>17</v>
      </c>
      <c r="U30" s="51"/>
      <c r="V30" s="46"/>
      <c r="W30" s="344"/>
      <c r="X30" s="46"/>
      <c r="Y30" s="46"/>
      <c r="Z30" s="46"/>
      <c r="AA30" s="344"/>
      <c r="AB30" s="51"/>
      <c r="AC30" s="46"/>
      <c r="AD30" s="344"/>
      <c r="AE30" s="729"/>
      <c r="AF30" s="50"/>
      <c r="AG30" s="46"/>
      <c r="AH30" t="str">
        <f ca="1" t="shared" si="7"/>
        <v/>
      </c>
      <c r="AI30" s="46"/>
      <c r="AJ30" s="339"/>
      <c r="AK30" s="339"/>
      <c r="AL30" s="52"/>
      <c r="AM30" s="273">
        <f t="shared" si="1"/>
        <v>17</v>
      </c>
      <c r="AN30" s="51"/>
      <c r="AO30" s="43" t="str">
        <f t="shared" si="17"/>
        <v/>
      </c>
      <c r="AP30" s="51"/>
      <c r="AQ30" s="69" t="str">
        <f t="shared" si="18"/>
        <v/>
      </c>
      <c r="AR30" s="44" t="str">
        <f ca="1" t="shared" si="8"/>
        <v/>
      </c>
      <c r="AS30" s="55" t="str">
        <f t="shared" si="18"/>
        <v/>
      </c>
      <c r="AT30" s="51"/>
      <c r="AU30" s="69" t="str">
        <f t="shared" si="13"/>
        <v/>
      </c>
      <c r="AV30" s="44" t="str">
        <f ca="1" t="shared" si="2"/>
        <v/>
      </c>
      <c r="AW30" s="43" t="str">
        <f t="shared" si="14"/>
        <v/>
      </c>
      <c r="AX30" s="51"/>
      <c r="AY30" s="70" t="str">
        <f t="shared" si="15"/>
        <v/>
      </c>
      <c r="AZ30" s="45" t="str">
        <f ca="1" t="shared" si="3"/>
        <v/>
      </c>
      <c r="BA30" s="43" t="str">
        <f t="shared" si="16"/>
        <v/>
      </c>
      <c r="BB30" s="51"/>
      <c r="BC30" s="52"/>
      <c r="BD30" s="273">
        <f t="shared" si="9"/>
        <v>17</v>
      </c>
      <c r="BE30" s="51"/>
      <c r="BF30" s="52"/>
      <c r="BG30" s="339"/>
      <c r="BH30" s="46"/>
      <c r="BI30" s="46"/>
      <c r="BJ30" s="46"/>
      <c r="BK30" s="46"/>
      <c r="BL30" s="46"/>
      <c r="BM30" s="46"/>
      <c r="BN30" s="46"/>
      <c r="BO30" s="46"/>
      <c r="BP30" s="52"/>
      <c r="BQ30" s="46"/>
      <c r="BR30" s="52"/>
      <c r="BS30" s="272">
        <f t="shared" si="10"/>
        <v>17</v>
      </c>
      <c r="BT30" s="47"/>
      <c r="BU30" s="820" t="str">
        <f ca="1" t="shared" si="11"/>
        <v/>
      </c>
      <c r="BV30" s="50"/>
      <c r="BW30" s="820" t="str">
        <f ca="1" t="shared" si="12"/>
        <v/>
      </c>
      <c r="BX30" s="50"/>
      <c r="BY30" s="32"/>
      <c r="BZ30" s="46"/>
      <c r="CA30" s="37"/>
      <c r="CB30" s="37"/>
      <c r="CC30" s="32"/>
      <c r="CD30" s="46"/>
      <c r="CE30" s="32"/>
      <c r="CF30" s="47"/>
      <c r="CG30" s="764"/>
      <c r="CH30" s="763"/>
    </row>
    <row r="31" spans="1:86" ht="14.45" customHeight="1">
      <c r="A31" s="243">
        <v>18</v>
      </c>
      <c r="B31" s="242" t="str">
        <f t="shared" si="4"/>
        <v>Wed</v>
      </c>
      <c r="C31" s="46"/>
      <c r="D31" s="47"/>
      <c r="E31" s="47"/>
      <c r="F31" s="48"/>
      <c r="G31" s="49"/>
      <c r="H31" s="50"/>
      <c r="I31" s="46"/>
      <c r="J31" s="47"/>
      <c r="K31" s="51"/>
      <c r="L31" s="339"/>
      <c r="M31" s="46"/>
      <c r="N31" s="42" t="str">
        <f ca="1" t="shared" si="5"/>
        <v/>
      </c>
      <c r="O31" s="46"/>
      <c r="P31" s="42" t="str">
        <f ca="1" t="shared" si="6"/>
        <v/>
      </c>
      <c r="Q31" s="46"/>
      <c r="R31" s="46"/>
      <c r="S31" s="52"/>
      <c r="T31" s="249">
        <f t="shared" si="0"/>
        <v>18</v>
      </c>
      <c r="U31" s="51"/>
      <c r="V31" s="46"/>
      <c r="W31" s="344"/>
      <c r="X31" s="46"/>
      <c r="Y31" s="46"/>
      <c r="Z31" s="46"/>
      <c r="AA31" s="344"/>
      <c r="AB31" s="51"/>
      <c r="AC31" s="46"/>
      <c r="AD31" s="344"/>
      <c r="AE31" s="729"/>
      <c r="AF31" s="50"/>
      <c r="AG31" s="46"/>
      <c r="AH31" t="str">
        <f ca="1" t="shared" si="7"/>
        <v/>
      </c>
      <c r="AI31" s="46"/>
      <c r="AJ31" s="339"/>
      <c r="AK31" s="339"/>
      <c r="AL31" s="52"/>
      <c r="AM31" s="273">
        <f t="shared" si="1"/>
        <v>18</v>
      </c>
      <c r="AN31" s="51"/>
      <c r="AO31" s="43" t="str">
        <f t="shared" si="17"/>
        <v/>
      </c>
      <c r="AP31" s="51"/>
      <c r="AQ31" s="69" t="str">
        <f t="shared" si="18"/>
        <v/>
      </c>
      <c r="AR31" s="44" t="str">
        <f ca="1" t="shared" si="8"/>
        <v/>
      </c>
      <c r="AS31" s="55" t="str">
        <f t="shared" si="18"/>
        <v/>
      </c>
      <c r="AT31" s="51"/>
      <c r="AU31" s="69" t="str">
        <f t="shared" si="13"/>
        <v/>
      </c>
      <c r="AV31" s="44" t="str">
        <f ca="1" t="shared" si="2"/>
        <v/>
      </c>
      <c r="AW31" s="43" t="str">
        <f t="shared" si="14"/>
        <v/>
      </c>
      <c r="AX31" s="51"/>
      <c r="AY31" s="70" t="str">
        <f t="shared" si="15"/>
        <v/>
      </c>
      <c r="AZ31" s="45" t="str">
        <f ca="1" t="shared" si="3"/>
        <v/>
      </c>
      <c r="BA31" s="43" t="str">
        <f t="shared" si="16"/>
        <v/>
      </c>
      <c r="BB31" s="51"/>
      <c r="BC31" s="52"/>
      <c r="BD31" s="273">
        <f t="shared" si="9"/>
        <v>18</v>
      </c>
      <c r="BE31" s="51"/>
      <c r="BF31" s="52"/>
      <c r="BG31" s="339"/>
      <c r="BH31" s="46"/>
      <c r="BI31" s="46"/>
      <c r="BJ31" s="46"/>
      <c r="BK31" s="46"/>
      <c r="BL31" s="46"/>
      <c r="BM31" s="46"/>
      <c r="BN31" s="46"/>
      <c r="BO31" s="46"/>
      <c r="BP31" s="52"/>
      <c r="BQ31" s="46"/>
      <c r="BR31" s="52"/>
      <c r="BS31" s="272">
        <f t="shared" si="10"/>
        <v>18</v>
      </c>
      <c r="BT31" s="47"/>
      <c r="BU31" s="820" t="str">
        <f ca="1" t="shared" si="11"/>
        <v/>
      </c>
      <c r="BV31" s="50"/>
      <c r="BW31" s="820" t="str">
        <f ca="1" t="shared" si="12"/>
        <v/>
      </c>
      <c r="BX31" s="50"/>
      <c r="BY31" s="32"/>
      <c r="BZ31" s="46"/>
      <c r="CA31" s="37"/>
      <c r="CB31" s="37"/>
      <c r="CC31" s="32"/>
      <c r="CD31" s="46"/>
      <c r="CE31" s="32"/>
      <c r="CF31" s="47"/>
      <c r="CG31" s="764"/>
      <c r="CH31" s="763"/>
    </row>
    <row r="32" spans="1:86" ht="14.45" customHeight="1">
      <c r="A32" s="243">
        <v>19</v>
      </c>
      <c r="B32" s="242" t="str">
        <f t="shared" si="4"/>
        <v>Thu</v>
      </c>
      <c r="C32" s="46"/>
      <c r="D32" s="47"/>
      <c r="E32" s="47"/>
      <c r="F32" s="48"/>
      <c r="G32" s="49"/>
      <c r="H32" s="50"/>
      <c r="I32" s="46"/>
      <c r="J32" s="47"/>
      <c r="K32" s="51"/>
      <c r="L32" s="339"/>
      <c r="M32" s="46"/>
      <c r="N32" s="42" t="str">
        <f ca="1" t="shared" si="5"/>
        <v/>
      </c>
      <c r="O32" s="46"/>
      <c r="P32" s="42" t="str">
        <f ca="1" t="shared" si="6"/>
        <v/>
      </c>
      <c r="Q32" s="46"/>
      <c r="R32" s="46"/>
      <c r="S32" s="52"/>
      <c r="T32" s="249">
        <f t="shared" si="0"/>
        <v>19</v>
      </c>
      <c r="U32" s="51"/>
      <c r="V32" s="46"/>
      <c r="W32" s="344"/>
      <c r="X32" s="46"/>
      <c r="Y32" s="46"/>
      <c r="Z32" s="46"/>
      <c r="AA32" s="344"/>
      <c r="AB32" s="51"/>
      <c r="AC32" s="46"/>
      <c r="AD32" s="344"/>
      <c r="AE32" s="729"/>
      <c r="AF32" s="50"/>
      <c r="AG32" s="46"/>
      <c r="AH32" t="str">
        <f ca="1" t="shared" si="7"/>
        <v/>
      </c>
      <c r="AI32" s="46"/>
      <c r="AJ32" s="339"/>
      <c r="AK32" s="339"/>
      <c r="AL32" s="52"/>
      <c r="AM32" s="273">
        <f t="shared" si="1"/>
        <v>19</v>
      </c>
      <c r="AN32" s="51"/>
      <c r="AO32" s="43" t="str">
        <f t="shared" si="17"/>
        <v/>
      </c>
      <c r="AP32" s="51"/>
      <c r="AQ32" s="69" t="str">
        <f t="shared" si="18"/>
        <v/>
      </c>
      <c r="AR32" s="44" t="str">
        <f ca="1" t="shared" si="8"/>
        <v/>
      </c>
      <c r="AS32" s="55" t="str">
        <f t="shared" si="18"/>
        <v/>
      </c>
      <c r="AT32" s="51"/>
      <c r="AU32" s="69" t="str">
        <f t="shared" si="13"/>
        <v/>
      </c>
      <c r="AV32" s="44" t="str">
        <f ca="1" t="shared" si="2"/>
        <v/>
      </c>
      <c r="AW32" s="43" t="str">
        <f t="shared" si="14"/>
        <v/>
      </c>
      <c r="AX32" s="51"/>
      <c r="AY32" s="70" t="str">
        <f t="shared" si="15"/>
        <v/>
      </c>
      <c r="AZ32" s="45" t="str">
        <f ca="1" t="shared" si="3"/>
        <v/>
      </c>
      <c r="BA32" s="43" t="str">
        <f t="shared" si="16"/>
        <v/>
      </c>
      <c r="BB32" s="51"/>
      <c r="BC32" s="52"/>
      <c r="BD32" s="273">
        <f t="shared" si="9"/>
        <v>19</v>
      </c>
      <c r="BE32" s="51"/>
      <c r="BF32" s="52"/>
      <c r="BG32" s="339"/>
      <c r="BH32" s="46"/>
      <c r="BI32" s="46"/>
      <c r="BJ32" s="46"/>
      <c r="BK32" s="46"/>
      <c r="BL32" s="46"/>
      <c r="BM32" s="46"/>
      <c r="BN32" s="46"/>
      <c r="BO32" s="46"/>
      <c r="BP32" s="52"/>
      <c r="BQ32" s="46"/>
      <c r="BR32" s="52"/>
      <c r="BS32" s="272">
        <f t="shared" si="10"/>
        <v>19</v>
      </c>
      <c r="BT32" s="47"/>
      <c r="BU32" s="820" t="str">
        <f ca="1" t="shared" si="11"/>
        <v/>
      </c>
      <c r="BV32" s="50"/>
      <c r="BW32" s="820" t="str">
        <f ca="1" t="shared" si="12"/>
        <v/>
      </c>
      <c r="BX32" s="50"/>
      <c r="BY32" s="32"/>
      <c r="BZ32" s="46"/>
      <c r="CA32" s="37"/>
      <c r="CB32" s="37"/>
      <c r="CC32" s="32"/>
      <c r="CD32" s="46"/>
      <c r="CE32" s="32"/>
      <c r="CF32" s="47"/>
      <c r="CG32" s="764"/>
      <c r="CH32" s="763"/>
    </row>
    <row r="33" spans="1:86" ht="14.45" customHeight="1" thickBot="1">
      <c r="A33" s="244">
        <v>20</v>
      </c>
      <c r="B33" s="245" t="str">
        <f t="shared" si="4"/>
        <v>Fri</v>
      </c>
      <c r="C33" s="56"/>
      <c r="D33" s="57"/>
      <c r="E33" s="57"/>
      <c r="F33" s="58"/>
      <c r="G33" s="59"/>
      <c r="H33" s="60"/>
      <c r="I33" s="56"/>
      <c r="J33" s="57"/>
      <c r="K33" s="61"/>
      <c r="L33" s="340"/>
      <c r="M33" s="56"/>
      <c r="N33" s="65" t="str">
        <f ca="1" t="shared" si="5"/>
        <v/>
      </c>
      <c r="O33" s="56"/>
      <c r="P33" s="65" t="str">
        <f ca="1" t="shared" si="6"/>
        <v/>
      </c>
      <c r="Q33" s="56"/>
      <c r="R33" s="56"/>
      <c r="S33" s="62"/>
      <c r="T33" s="251">
        <f t="shared" si="0"/>
        <v>20</v>
      </c>
      <c r="U33" s="61"/>
      <c r="V33" s="56"/>
      <c r="W33" s="345"/>
      <c r="X33" s="56"/>
      <c r="Y33" s="56"/>
      <c r="Z33" s="56"/>
      <c r="AA33" s="345"/>
      <c r="AB33" s="61"/>
      <c r="AC33" s="56"/>
      <c r="AD33" s="345"/>
      <c r="AE33" s="730"/>
      <c r="AF33" s="60"/>
      <c r="AG33" s="56"/>
      <c r="AH33" t="str">
        <f ca="1" t="shared" si="7"/>
        <v/>
      </c>
      <c r="AI33" s="56"/>
      <c r="AJ33" s="340"/>
      <c r="AK33" s="340"/>
      <c r="AL33" s="62"/>
      <c r="AM33" s="274">
        <f t="shared" si="1"/>
        <v>20</v>
      </c>
      <c r="AN33" s="61"/>
      <c r="AO33" s="66" t="str">
        <f t="shared" si="17"/>
        <v/>
      </c>
      <c r="AP33" s="61"/>
      <c r="AQ33" s="65" t="str">
        <f t="shared" si="18"/>
        <v/>
      </c>
      <c r="AR33" s="86" t="str">
        <f ca="1" t="shared" si="8"/>
        <v/>
      </c>
      <c r="AS33" s="66" t="str">
        <f t="shared" si="18"/>
        <v/>
      </c>
      <c r="AT33" s="61"/>
      <c r="AU33" s="65" t="str">
        <f t="shared" si="13"/>
        <v/>
      </c>
      <c r="AV33" s="86" t="str">
        <f ca="1" t="shared" si="2"/>
        <v/>
      </c>
      <c r="AW33" s="66" t="str">
        <f t="shared" si="14"/>
        <v/>
      </c>
      <c r="AX33" s="61"/>
      <c r="AY33" s="71" t="str">
        <f t="shared" si="15"/>
        <v/>
      </c>
      <c r="AZ33" s="67" t="str">
        <f ca="1" t="shared" si="3"/>
        <v/>
      </c>
      <c r="BA33" s="66" t="str">
        <f t="shared" si="16"/>
        <v/>
      </c>
      <c r="BB33" s="61"/>
      <c r="BC33" s="62"/>
      <c r="BD33" s="274">
        <f t="shared" si="9"/>
        <v>20</v>
      </c>
      <c r="BE33" s="61"/>
      <c r="BF33" s="62"/>
      <c r="BG33" s="340"/>
      <c r="BH33" s="56"/>
      <c r="BI33" s="56"/>
      <c r="BJ33" s="56"/>
      <c r="BK33" s="56"/>
      <c r="BL33" s="56"/>
      <c r="BM33" s="56"/>
      <c r="BN33" s="56"/>
      <c r="BO33" s="56"/>
      <c r="BP33" s="62"/>
      <c r="BQ33" s="56"/>
      <c r="BR33" s="62"/>
      <c r="BS33" s="759">
        <f t="shared" si="10"/>
        <v>20</v>
      </c>
      <c r="BT33" s="57"/>
      <c r="BU33" s="822" t="str">
        <f ca="1" t="shared" si="11"/>
        <v/>
      </c>
      <c r="BV33" s="60"/>
      <c r="BW33" s="822" t="str">
        <f ca="1" t="shared" si="12"/>
        <v/>
      </c>
      <c r="BX33" s="60"/>
      <c r="BY33" s="765"/>
      <c r="BZ33" s="56"/>
      <c r="CA33" s="60"/>
      <c r="CB33" s="60"/>
      <c r="CC33" s="765"/>
      <c r="CD33" s="56"/>
      <c r="CE33" s="765"/>
      <c r="CF33" s="57"/>
      <c r="CG33" s="760"/>
      <c r="CH33" s="761"/>
    </row>
    <row r="34" spans="1:86" ht="14.45" customHeight="1">
      <c r="A34" s="241">
        <v>21</v>
      </c>
      <c r="B34" s="246" t="str">
        <f t="shared" si="4"/>
        <v>Sat</v>
      </c>
      <c r="C34" s="38"/>
      <c r="D34" s="34"/>
      <c r="E34" s="34"/>
      <c r="F34" s="35"/>
      <c r="G34" s="36"/>
      <c r="H34" s="37"/>
      <c r="I34" s="38"/>
      <c r="J34" s="34"/>
      <c r="K34" s="39"/>
      <c r="L34" s="338"/>
      <c r="M34" s="38"/>
      <c r="N34" s="42" t="str">
        <f ca="1" t="shared" si="5"/>
        <v/>
      </c>
      <c r="O34" s="38"/>
      <c r="P34" s="42" t="str">
        <f ca="1" t="shared" si="6"/>
        <v/>
      </c>
      <c r="Q34" s="38"/>
      <c r="R34" s="38"/>
      <c r="S34" s="40"/>
      <c r="T34" s="247">
        <f t="shared" si="0"/>
        <v>21</v>
      </c>
      <c r="U34" s="39"/>
      <c r="V34" s="38"/>
      <c r="W34" s="343"/>
      <c r="X34" s="38"/>
      <c r="Y34" s="38"/>
      <c r="Z34" s="38"/>
      <c r="AA34" s="343"/>
      <c r="AB34" s="39"/>
      <c r="AC34" s="38"/>
      <c r="AD34" s="343"/>
      <c r="AE34" s="731"/>
      <c r="AF34" s="37"/>
      <c r="AG34" s="38"/>
      <c r="AH34" t="str">
        <f ca="1" t="shared" si="7"/>
        <v/>
      </c>
      <c r="AI34" s="38"/>
      <c r="AJ34" s="338"/>
      <c r="AK34" s="338"/>
      <c r="AL34" s="40"/>
      <c r="AM34" s="272">
        <f t="shared" si="1"/>
        <v>21</v>
      </c>
      <c r="AN34" s="39"/>
      <c r="AO34" s="55" t="str">
        <f t="shared" si="17"/>
        <v xml:space="preserve"> </v>
      </c>
      <c r="AP34" s="39"/>
      <c r="AQ34" s="42" t="str">
        <f t="shared" si="18"/>
        <v xml:space="preserve"> </v>
      </c>
      <c r="AR34" s="44" t="str">
        <f ca="1" t="shared" si="8"/>
        <v/>
      </c>
      <c r="AS34" s="55" t="str">
        <f ca="1" t="shared" si="18"/>
        <v xml:space="preserve"> </v>
      </c>
      <c r="AT34" s="39"/>
      <c r="AU34" s="42" t="str">
        <f t="shared" si="13"/>
        <v xml:space="preserve"> </v>
      </c>
      <c r="AV34" s="44" t="str">
        <f ca="1" t="shared" si="2"/>
        <v/>
      </c>
      <c r="AW34" s="55" t="str">
        <f ca="1" t="shared" si="14"/>
        <v xml:space="preserve"> </v>
      </c>
      <c r="AX34" s="39"/>
      <c r="AY34" s="68" t="str">
        <f t="shared" si="15"/>
        <v xml:space="preserve"> </v>
      </c>
      <c r="AZ34" s="45" t="str">
        <f ca="1" t="shared" si="3"/>
        <v/>
      </c>
      <c r="BA34" s="55" t="str">
        <f ca="1" t="shared" si="16"/>
        <v xml:space="preserve"> </v>
      </c>
      <c r="BB34" s="39"/>
      <c r="BC34" s="40"/>
      <c r="BD34" s="272">
        <f t="shared" si="9"/>
        <v>21</v>
      </c>
      <c r="BE34" s="39"/>
      <c r="BF34" s="40"/>
      <c r="BG34" s="338"/>
      <c r="BH34" s="38"/>
      <c r="BI34" s="38"/>
      <c r="BJ34" s="38"/>
      <c r="BK34" s="38"/>
      <c r="BL34" s="38"/>
      <c r="BM34" s="38"/>
      <c r="BN34" s="38"/>
      <c r="BO34" s="38"/>
      <c r="BP34" s="40"/>
      <c r="BQ34" s="38"/>
      <c r="BR34" s="40"/>
      <c r="BS34" s="762">
        <f t="shared" si="10"/>
        <v>21</v>
      </c>
      <c r="BT34" s="34"/>
      <c r="BU34" s="820" t="str">
        <f ca="1" t="shared" si="11"/>
        <v/>
      </c>
      <c r="BV34" s="37"/>
      <c r="BW34" s="820" t="str">
        <f ca="1" t="shared" si="12"/>
        <v/>
      </c>
      <c r="BX34" s="37"/>
      <c r="BY34" s="32"/>
      <c r="BZ34" s="38"/>
      <c r="CA34" s="37"/>
      <c r="CB34" s="37"/>
      <c r="CC34" s="32"/>
      <c r="CD34" s="38"/>
      <c r="CE34" s="32"/>
      <c r="CF34" s="34"/>
      <c r="CG34" s="764"/>
      <c r="CH34" s="763"/>
    </row>
    <row r="35" spans="1:86" ht="14.45" customHeight="1">
      <c r="A35" s="243">
        <v>22</v>
      </c>
      <c r="B35" s="242" t="str">
        <f t="shared" si="4"/>
        <v>Sun</v>
      </c>
      <c r="C35" s="46"/>
      <c r="D35" s="47"/>
      <c r="E35" s="47"/>
      <c r="F35" s="48"/>
      <c r="G35" s="49"/>
      <c r="H35" s="50"/>
      <c r="I35" s="46"/>
      <c r="J35" s="47"/>
      <c r="K35" s="51"/>
      <c r="L35" s="339"/>
      <c r="M35" s="46"/>
      <c r="N35" s="42" t="str">
        <f ca="1" t="shared" si="5"/>
        <v/>
      </c>
      <c r="O35" s="46"/>
      <c r="P35" s="42" t="str">
        <f ca="1" t="shared" si="6"/>
        <v/>
      </c>
      <c r="Q35" s="46"/>
      <c r="R35" s="46"/>
      <c r="S35" s="52"/>
      <c r="T35" s="249">
        <f t="shared" si="0"/>
        <v>22</v>
      </c>
      <c r="U35" s="51"/>
      <c r="V35" s="46"/>
      <c r="W35" s="344"/>
      <c r="X35" s="46"/>
      <c r="Y35" s="46"/>
      <c r="Z35" s="46"/>
      <c r="AA35" s="344"/>
      <c r="AB35" s="51"/>
      <c r="AC35" s="46"/>
      <c r="AD35" s="344"/>
      <c r="AE35" s="729"/>
      <c r="AF35" s="50"/>
      <c r="AG35" s="46"/>
      <c r="AH35" t="str">
        <f ca="1" t="shared" si="7"/>
        <v/>
      </c>
      <c r="AI35" s="46"/>
      <c r="AJ35" s="339"/>
      <c r="AK35" s="339"/>
      <c r="AL35" s="52"/>
      <c r="AM35" s="273">
        <f t="shared" si="1"/>
        <v>22</v>
      </c>
      <c r="AN35" s="51"/>
      <c r="AO35" s="43" t="str">
        <f t="shared" si="17"/>
        <v/>
      </c>
      <c r="AP35" s="51"/>
      <c r="AQ35" s="69" t="str">
        <f t="shared" si="18"/>
        <v/>
      </c>
      <c r="AR35" s="44" t="str">
        <f ca="1" t="shared" si="8"/>
        <v/>
      </c>
      <c r="AS35" s="55" t="str">
        <f t="shared" si="18"/>
        <v/>
      </c>
      <c r="AT35" s="51"/>
      <c r="AU35" s="69" t="str">
        <f t="shared" si="13"/>
        <v/>
      </c>
      <c r="AV35" s="44" t="str">
        <f ca="1" t="shared" si="2"/>
        <v/>
      </c>
      <c r="AW35" s="43" t="str">
        <f t="shared" si="14"/>
        <v/>
      </c>
      <c r="AX35" s="51"/>
      <c r="AY35" s="70" t="str">
        <f t="shared" si="15"/>
        <v/>
      </c>
      <c r="AZ35" s="45" t="str">
        <f ca="1" t="shared" si="3"/>
        <v/>
      </c>
      <c r="BA35" s="43" t="str">
        <f t="shared" si="16"/>
        <v/>
      </c>
      <c r="BB35" s="51"/>
      <c r="BC35" s="52"/>
      <c r="BD35" s="273">
        <f t="shared" si="9"/>
        <v>22</v>
      </c>
      <c r="BE35" s="51"/>
      <c r="BF35" s="52"/>
      <c r="BG35" s="339"/>
      <c r="BH35" s="46"/>
      <c r="BI35" s="46"/>
      <c r="BJ35" s="46"/>
      <c r="BK35" s="46"/>
      <c r="BL35" s="46"/>
      <c r="BM35" s="46"/>
      <c r="BN35" s="46"/>
      <c r="BO35" s="46"/>
      <c r="BP35" s="52"/>
      <c r="BQ35" s="46"/>
      <c r="BR35" s="52"/>
      <c r="BS35" s="272">
        <f t="shared" si="10"/>
        <v>22</v>
      </c>
      <c r="BT35" s="47"/>
      <c r="BU35" s="820" t="str">
        <f ca="1" t="shared" si="11"/>
        <v/>
      </c>
      <c r="BV35" s="50"/>
      <c r="BW35" s="820" t="str">
        <f ca="1" t="shared" si="12"/>
        <v/>
      </c>
      <c r="BX35" s="50"/>
      <c r="BY35" s="32"/>
      <c r="BZ35" s="46"/>
      <c r="CA35" s="37"/>
      <c r="CB35" s="37"/>
      <c r="CC35" s="32"/>
      <c r="CD35" s="46"/>
      <c r="CE35" s="32"/>
      <c r="CF35" s="47"/>
      <c r="CG35" s="764"/>
      <c r="CH35" s="763"/>
    </row>
    <row r="36" spans="1:86" ht="14.45" customHeight="1">
      <c r="A36" s="243">
        <v>23</v>
      </c>
      <c r="B36" s="242" t="str">
        <f t="shared" si="4"/>
        <v>Mon</v>
      </c>
      <c r="C36" s="46"/>
      <c r="D36" s="47"/>
      <c r="E36" s="47"/>
      <c r="F36" s="48"/>
      <c r="G36" s="49"/>
      <c r="H36" s="50"/>
      <c r="I36" s="46"/>
      <c r="J36" s="47"/>
      <c r="K36" s="51"/>
      <c r="L36" s="339"/>
      <c r="M36" s="46"/>
      <c r="N36" s="42" t="str">
        <f ca="1" t="shared" si="5"/>
        <v/>
      </c>
      <c r="O36" s="46"/>
      <c r="P36" s="42" t="str">
        <f ca="1" t="shared" si="6"/>
        <v/>
      </c>
      <c r="Q36" s="46"/>
      <c r="R36" s="46"/>
      <c r="S36" s="52"/>
      <c r="T36" s="249">
        <f t="shared" si="0"/>
        <v>23</v>
      </c>
      <c r="U36" s="51"/>
      <c r="V36" s="46"/>
      <c r="W36" s="344"/>
      <c r="X36" s="46"/>
      <c r="Y36" s="46"/>
      <c r="Z36" s="46"/>
      <c r="AA36" s="344"/>
      <c r="AB36" s="51"/>
      <c r="AC36" s="46"/>
      <c r="AD36" s="344"/>
      <c r="AE36" s="729"/>
      <c r="AF36" s="50"/>
      <c r="AG36" s="46"/>
      <c r="AH36" t="str">
        <f ca="1" t="shared" si="7"/>
        <v/>
      </c>
      <c r="AI36" s="46"/>
      <c r="AJ36" s="339"/>
      <c r="AK36" s="339"/>
      <c r="AL36" s="52"/>
      <c r="AM36" s="273">
        <f t="shared" si="1"/>
        <v>23</v>
      </c>
      <c r="AN36" s="51"/>
      <c r="AO36" s="43" t="str">
        <f t="shared" si="17"/>
        <v/>
      </c>
      <c r="AP36" s="51"/>
      <c r="AQ36" s="69" t="str">
        <f t="shared" si="18"/>
        <v/>
      </c>
      <c r="AR36" s="44" t="str">
        <f ca="1" t="shared" si="8"/>
        <v/>
      </c>
      <c r="AS36" s="55" t="str">
        <f t="shared" si="18"/>
        <v/>
      </c>
      <c r="AT36" s="51"/>
      <c r="AU36" s="69" t="str">
        <f t="shared" si="13"/>
        <v/>
      </c>
      <c r="AV36" s="44" t="str">
        <f ca="1" t="shared" si="2"/>
        <v/>
      </c>
      <c r="AW36" s="43" t="str">
        <f t="shared" si="14"/>
        <v/>
      </c>
      <c r="AX36" s="51"/>
      <c r="AY36" s="70" t="str">
        <f t="shared" si="15"/>
        <v/>
      </c>
      <c r="AZ36" s="45" t="str">
        <f ca="1" t="shared" si="3"/>
        <v/>
      </c>
      <c r="BA36" s="43" t="str">
        <f t="shared" si="16"/>
        <v/>
      </c>
      <c r="BB36" s="51"/>
      <c r="BC36" s="52"/>
      <c r="BD36" s="273">
        <f t="shared" si="9"/>
        <v>23</v>
      </c>
      <c r="BE36" s="51"/>
      <c r="BF36" s="52"/>
      <c r="BG36" s="339"/>
      <c r="BH36" s="46"/>
      <c r="BI36" s="46"/>
      <c r="BJ36" s="46"/>
      <c r="BK36" s="46"/>
      <c r="BL36" s="46"/>
      <c r="BM36" s="46"/>
      <c r="BN36" s="46"/>
      <c r="BO36" s="46"/>
      <c r="BP36" s="52"/>
      <c r="BQ36" s="46"/>
      <c r="BR36" s="52"/>
      <c r="BS36" s="272">
        <f t="shared" si="10"/>
        <v>23</v>
      </c>
      <c r="BT36" s="47"/>
      <c r="BU36" s="820" t="str">
        <f ca="1" t="shared" si="11"/>
        <v/>
      </c>
      <c r="BV36" s="50"/>
      <c r="BW36" s="820" t="str">
        <f ca="1" t="shared" si="12"/>
        <v/>
      </c>
      <c r="BX36" s="50"/>
      <c r="BY36" s="32"/>
      <c r="BZ36" s="46"/>
      <c r="CA36" s="37"/>
      <c r="CB36" s="37"/>
      <c r="CC36" s="32"/>
      <c r="CD36" s="46"/>
      <c r="CE36" s="32"/>
      <c r="CF36" s="47"/>
      <c r="CG36" s="764"/>
      <c r="CH36" s="763"/>
    </row>
    <row r="37" spans="1:86" ht="14.45" customHeight="1">
      <c r="A37" s="243">
        <v>24</v>
      </c>
      <c r="B37" s="242" t="str">
        <f t="shared" si="4"/>
        <v>Tue</v>
      </c>
      <c r="C37" s="46"/>
      <c r="D37" s="47"/>
      <c r="E37" s="47"/>
      <c r="F37" s="48"/>
      <c r="G37" s="49"/>
      <c r="H37" s="50"/>
      <c r="I37" s="46"/>
      <c r="J37" s="47"/>
      <c r="K37" s="51"/>
      <c r="L37" s="339"/>
      <c r="M37" s="46"/>
      <c r="N37" s="42" t="str">
        <f ca="1" t="shared" si="5"/>
        <v/>
      </c>
      <c r="O37" s="46"/>
      <c r="P37" s="42" t="str">
        <f ca="1" t="shared" si="6"/>
        <v/>
      </c>
      <c r="Q37" s="46"/>
      <c r="R37" s="46"/>
      <c r="S37" s="52"/>
      <c r="T37" s="249">
        <f t="shared" si="0"/>
        <v>24</v>
      </c>
      <c r="U37" s="51"/>
      <c r="V37" s="46"/>
      <c r="W37" s="344"/>
      <c r="X37" s="46"/>
      <c r="Y37" s="46"/>
      <c r="Z37" s="46"/>
      <c r="AA37" s="344"/>
      <c r="AB37" s="51"/>
      <c r="AC37" s="46"/>
      <c r="AD37" s="344"/>
      <c r="AE37" s="729"/>
      <c r="AF37" s="50"/>
      <c r="AG37" s="46"/>
      <c r="AH37" t="str">
        <f ca="1" t="shared" si="7"/>
        <v/>
      </c>
      <c r="AI37" s="46"/>
      <c r="AJ37" s="339"/>
      <c r="AK37" s="339"/>
      <c r="AL37" s="52"/>
      <c r="AM37" s="273">
        <f t="shared" si="1"/>
        <v>24</v>
      </c>
      <c r="AN37" s="51"/>
      <c r="AO37" s="43" t="str">
        <f t="shared" si="17"/>
        <v/>
      </c>
      <c r="AP37" s="51"/>
      <c r="AQ37" s="69" t="str">
        <f t="shared" si="18"/>
        <v/>
      </c>
      <c r="AR37" s="44" t="str">
        <f ca="1" t="shared" si="8"/>
        <v/>
      </c>
      <c r="AS37" s="55" t="str">
        <f t="shared" si="18"/>
        <v/>
      </c>
      <c r="AT37" s="51"/>
      <c r="AU37" s="69" t="str">
        <f t="shared" si="13"/>
        <v/>
      </c>
      <c r="AV37" s="44" t="str">
        <f ca="1" t="shared" si="2"/>
        <v/>
      </c>
      <c r="AW37" s="43" t="str">
        <f t="shared" si="14"/>
        <v/>
      </c>
      <c r="AX37" s="51"/>
      <c r="AY37" s="70" t="str">
        <f t="shared" si="15"/>
        <v/>
      </c>
      <c r="AZ37" s="45" t="str">
        <f ca="1" t="shared" si="3"/>
        <v/>
      </c>
      <c r="BA37" s="43" t="str">
        <f t="shared" si="16"/>
        <v/>
      </c>
      <c r="BB37" s="51"/>
      <c r="BC37" s="52"/>
      <c r="BD37" s="273">
        <f t="shared" si="9"/>
        <v>24</v>
      </c>
      <c r="BE37" s="51"/>
      <c r="BF37" s="52"/>
      <c r="BG37" s="339"/>
      <c r="BH37" s="46"/>
      <c r="BI37" s="46"/>
      <c r="BJ37" s="46"/>
      <c r="BK37" s="46"/>
      <c r="BL37" s="46"/>
      <c r="BM37" s="46"/>
      <c r="BN37" s="46"/>
      <c r="BO37" s="46"/>
      <c r="BP37" s="52"/>
      <c r="BQ37" s="46"/>
      <c r="BR37" s="52"/>
      <c r="BS37" s="272">
        <f t="shared" si="10"/>
        <v>24</v>
      </c>
      <c r="BT37" s="47"/>
      <c r="BU37" s="820" t="str">
        <f ca="1" t="shared" si="11"/>
        <v/>
      </c>
      <c r="BV37" s="50"/>
      <c r="BW37" s="820" t="str">
        <f ca="1" t="shared" si="12"/>
        <v/>
      </c>
      <c r="BX37" s="50"/>
      <c r="BY37" s="32"/>
      <c r="BZ37" s="46"/>
      <c r="CA37" s="37"/>
      <c r="CB37" s="37"/>
      <c r="CC37" s="32"/>
      <c r="CD37" s="46"/>
      <c r="CE37" s="32"/>
      <c r="CF37" s="47"/>
      <c r="CG37" s="764"/>
      <c r="CH37" s="763"/>
    </row>
    <row r="38" spans="1:86" ht="14.45" customHeight="1" thickBot="1">
      <c r="A38" s="244">
        <v>25</v>
      </c>
      <c r="B38" s="245" t="str">
        <f t="shared" si="4"/>
        <v>Wed</v>
      </c>
      <c r="C38" s="56"/>
      <c r="D38" s="57"/>
      <c r="E38" s="57"/>
      <c r="F38" s="58"/>
      <c r="G38" s="59"/>
      <c r="H38" s="60"/>
      <c r="I38" s="56"/>
      <c r="J38" s="57"/>
      <c r="K38" s="61"/>
      <c r="L38" s="340"/>
      <c r="M38" s="56"/>
      <c r="N38" s="65" t="str">
        <f ca="1" t="shared" si="5"/>
        <v/>
      </c>
      <c r="O38" s="56"/>
      <c r="P38" s="65" t="str">
        <f ca="1" t="shared" si="6"/>
        <v/>
      </c>
      <c r="Q38" s="56"/>
      <c r="R38" s="56"/>
      <c r="S38" s="62"/>
      <c r="T38" s="251">
        <f t="shared" si="0"/>
        <v>25</v>
      </c>
      <c r="U38" s="61"/>
      <c r="V38" s="56"/>
      <c r="W38" s="345"/>
      <c r="X38" s="56"/>
      <c r="Y38" s="56"/>
      <c r="Z38" s="56"/>
      <c r="AA38" s="345"/>
      <c r="AB38" s="61"/>
      <c r="AC38" s="56"/>
      <c r="AD38" s="345"/>
      <c r="AE38" s="730"/>
      <c r="AF38" s="60"/>
      <c r="AG38" s="56"/>
      <c r="AH38" t="str">
        <f ca="1" t="shared" si="7"/>
        <v/>
      </c>
      <c r="AI38" s="56"/>
      <c r="AJ38" s="340"/>
      <c r="AK38" s="340"/>
      <c r="AL38" s="62"/>
      <c r="AM38" s="274">
        <f t="shared" si="1"/>
        <v>25</v>
      </c>
      <c r="AN38" s="61"/>
      <c r="AO38" s="66" t="str">
        <f t="shared" si="17"/>
        <v/>
      </c>
      <c r="AP38" s="61"/>
      <c r="AQ38" s="65" t="str">
        <f t="shared" si="18"/>
        <v/>
      </c>
      <c r="AR38" s="86" t="str">
        <f ca="1" t="shared" si="8"/>
        <v/>
      </c>
      <c r="AS38" s="66" t="str">
        <f t="shared" si="18"/>
        <v/>
      </c>
      <c r="AT38" s="61"/>
      <c r="AU38" s="65" t="str">
        <f t="shared" si="13"/>
        <v/>
      </c>
      <c r="AV38" s="86" t="str">
        <f ca="1" t="shared" si="2"/>
        <v/>
      </c>
      <c r="AW38" s="66" t="str">
        <f t="shared" si="14"/>
        <v/>
      </c>
      <c r="AX38" s="61"/>
      <c r="AY38" s="71" t="str">
        <f t="shared" si="15"/>
        <v/>
      </c>
      <c r="AZ38" s="67" t="str">
        <f ca="1" t="shared" si="3"/>
        <v/>
      </c>
      <c r="BA38" s="66" t="str">
        <f t="shared" si="16"/>
        <v/>
      </c>
      <c r="BB38" s="61"/>
      <c r="BC38" s="62"/>
      <c r="BD38" s="274">
        <f t="shared" si="9"/>
        <v>25</v>
      </c>
      <c r="BE38" s="61"/>
      <c r="BF38" s="62"/>
      <c r="BG38" s="340"/>
      <c r="BH38" s="56"/>
      <c r="BI38" s="56"/>
      <c r="BJ38" s="56"/>
      <c r="BK38" s="56"/>
      <c r="BL38" s="56"/>
      <c r="BM38" s="56"/>
      <c r="BN38" s="56"/>
      <c r="BO38" s="56"/>
      <c r="BP38" s="62"/>
      <c r="BQ38" s="56"/>
      <c r="BR38" s="62"/>
      <c r="BS38" s="759">
        <f t="shared" si="10"/>
        <v>25</v>
      </c>
      <c r="BT38" s="57"/>
      <c r="BU38" s="821" t="str">
        <f ca="1" t="shared" si="11"/>
        <v/>
      </c>
      <c r="BV38" s="60"/>
      <c r="BW38" s="822" t="str">
        <f ca="1" t="shared" si="12"/>
        <v/>
      </c>
      <c r="BX38" s="60"/>
      <c r="BY38" s="765"/>
      <c r="BZ38" s="56"/>
      <c r="CA38" s="60"/>
      <c r="CB38" s="60"/>
      <c r="CC38" s="765"/>
      <c r="CD38" s="56"/>
      <c r="CE38" s="765"/>
      <c r="CF38" s="57"/>
      <c r="CG38" s="760"/>
      <c r="CH38" s="761"/>
    </row>
    <row r="39" spans="1:86" ht="14.45" customHeight="1">
      <c r="A39" s="241">
        <v>26</v>
      </c>
      <c r="B39" s="246" t="str">
        <f t="shared" si="4"/>
        <v>Thu</v>
      </c>
      <c r="C39" s="38"/>
      <c r="D39" s="34"/>
      <c r="E39" s="34"/>
      <c r="F39" s="35"/>
      <c r="G39" s="36"/>
      <c r="H39" s="37"/>
      <c r="I39" s="38"/>
      <c r="J39" s="34"/>
      <c r="K39" s="39"/>
      <c r="L39" s="338"/>
      <c r="M39" s="38"/>
      <c r="N39" s="42" t="str">
        <f ca="1" t="shared" si="5"/>
        <v/>
      </c>
      <c r="O39" s="38"/>
      <c r="P39" s="42" t="str">
        <f ca="1" t="shared" si="6"/>
        <v/>
      </c>
      <c r="Q39" s="38"/>
      <c r="R39" s="38"/>
      <c r="S39" s="40"/>
      <c r="T39" s="247">
        <f t="shared" si="0"/>
        <v>26</v>
      </c>
      <c r="U39" s="39"/>
      <c r="V39" s="38"/>
      <c r="W39" s="343"/>
      <c r="X39" s="38"/>
      <c r="Y39" s="38"/>
      <c r="Z39" s="38"/>
      <c r="AA39" s="343"/>
      <c r="AB39" s="39"/>
      <c r="AC39" s="38"/>
      <c r="AD39" s="343"/>
      <c r="AE39" s="731"/>
      <c r="AF39" s="37"/>
      <c r="AG39" s="38"/>
      <c r="AH39" t="str">
        <f ca="1" t="shared" si="7"/>
        <v/>
      </c>
      <c r="AI39" s="38"/>
      <c r="AJ39" s="338"/>
      <c r="AK39" s="338"/>
      <c r="AL39" s="40"/>
      <c r="AM39" s="272">
        <f t="shared" si="1"/>
        <v>26</v>
      </c>
      <c r="AN39" s="39"/>
      <c r="AO39" s="55" t="str">
        <f t="shared" si="17"/>
        <v/>
      </c>
      <c r="AP39" s="39"/>
      <c r="AQ39" s="42" t="str">
        <f t="shared" si="18"/>
        <v/>
      </c>
      <c r="AR39" s="44" t="str">
        <f ca="1" t="shared" si="8"/>
        <v/>
      </c>
      <c r="AS39" s="55" t="str">
        <f t="shared" si="18"/>
        <v/>
      </c>
      <c r="AT39" s="39"/>
      <c r="AU39" s="42" t="str">
        <f t="shared" si="13"/>
        <v/>
      </c>
      <c r="AV39" s="44" t="str">
        <f ca="1" t="shared" si="2"/>
        <v/>
      </c>
      <c r="AW39" s="55" t="str">
        <f t="shared" si="14"/>
        <v/>
      </c>
      <c r="AX39" s="39"/>
      <c r="AY39" s="68" t="str">
        <f t="shared" si="15"/>
        <v/>
      </c>
      <c r="AZ39" s="45" t="str">
        <f ca="1" t="shared" si="3"/>
        <v/>
      </c>
      <c r="BA39" s="55" t="str">
        <f t="shared" si="16"/>
        <v/>
      </c>
      <c r="BB39" s="39"/>
      <c r="BC39" s="40"/>
      <c r="BD39" s="272">
        <f t="shared" si="9"/>
        <v>26</v>
      </c>
      <c r="BE39" s="39"/>
      <c r="BF39" s="40"/>
      <c r="BG39" s="338"/>
      <c r="BH39" s="38"/>
      <c r="BI39" s="38"/>
      <c r="BJ39" s="38"/>
      <c r="BK39" s="38"/>
      <c r="BL39" s="38"/>
      <c r="BM39" s="38"/>
      <c r="BN39" s="38"/>
      <c r="BO39" s="38"/>
      <c r="BP39" s="40"/>
      <c r="BQ39" s="38"/>
      <c r="BR39" s="40"/>
      <c r="BS39" s="762">
        <f t="shared" si="10"/>
        <v>26</v>
      </c>
      <c r="BT39" s="34"/>
      <c r="BU39" s="789" t="str">
        <f ca="1" t="shared" si="11"/>
        <v/>
      </c>
      <c r="BV39" s="37"/>
      <c r="BW39" s="820" t="str">
        <f ca="1" t="shared" si="12"/>
        <v/>
      </c>
      <c r="BX39" s="37"/>
      <c r="BY39" s="32"/>
      <c r="BZ39" s="38"/>
      <c r="CA39" s="37"/>
      <c r="CB39" s="37"/>
      <c r="CC39" s="32"/>
      <c r="CD39" s="38"/>
      <c r="CE39" s="32"/>
      <c r="CF39" s="34"/>
      <c r="CG39" s="764"/>
      <c r="CH39" s="763"/>
    </row>
    <row r="40" spans="1:86" ht="14.45" customHeight="1">
      <c r="A40" s="243">
        <v>27</v>
      </c>
      <c r="B40" s="242" t="str">
        <f t="shared" si="4"/>
        <v>Fri</v>
      </c>
      <c r="C40" s="46"/>
      <c r="D40" s="47"/>
      <c r="E40" s="47"/>
      <c r="F40" s="48"/>
      <c r="G40" s="49"/>
      <c r="H40" s="50"/>
      <c r="I40" s="46"/>
      <c r="J40" s="47"/>
      <c r="K40" s="51"/>
      <c r="L40" s="339"/>
      <c r="M40" s="46"/>
      <c r="N40" s="42" t="str">
        <f ca="1" t="shared" si="5"/>
        <v/>
      </c>
      <c r="O40" s="46"/>
      <c r="P40" s="42" t="str">
        <f ca="1" t="shared" si="6"/>
        <v/>
      </c>
      <c r="Q40" s="46"/>
      <c r="R40" s="46"/>
      <c r="S40" s="52"/>
      <c r="T40" s="249">
        <f t="shared" si="0"/>
        <v>27</v>
      </c>
      <c r="U40" s="51"/>
      <c r="V40" s="46"/>
      <c r="W40" s="344"/>
      <c r="X40" s="46"/>
      <c r="Y40" s="46"/>
      <c r="Z40" s="46"/>
      <c r="AA40" s="344"/>
      <c r="AB40" s="51"/>
      <c r="AC40" s="46"/>
      <c r="AD40" s="344"/>
      <c r="AE40" s="729"/>
      <c r="AF40" s="50"/>
      <c r="AG40" s="46"/>
      <c r="AH40" t="str">
        <f ca="1" t="shared" si="7"/>
        <v/>
      </c>
      <c r="AI40" s="46"/>
      <c r="AJ40" s="339"/>
      <c r="AK40" s="339"/>
      <c r="AL40" s="52"/>
      <c r="AM40" s="273">
        <f t="shared" si="1"/>
        <v>27</v>
      </c>
      <c r="AN40" s="51"/>
      <c r="AO40" s="43" t="str">
        <f t="shared" si="17"/>
        <v/>
      </c>
      <c r="AP40" s="51"/>
      <c r="AQ40" s="69" t="str">
        <f t="shared" si="18"/>
        <v/>
      </c>
      <c r="AR40" s="44" t="str">
        <f ca="1" t="shared" si="8"/>
        <v/>
      </c>
      <c r="AS40" s="55" t="str">
        <f t="shared" si="18"/>
        <v/>
      </c>
      <c r="AT40" s="51"/>
      <c r="AU40" s="69" t="str">
        <f t="shared" si="13"/>
        <v/>
      </c>
      <c r="AV40" s="44" t="str">
        <f ca="1" t="shared" si="2"/>
        <v/>
      </c>
      <c r="AW40" s="43" t="str">
        <f t="shared" si="14"/>
        <v/>
      </c>
      <c r="AX40" s="51"/>
      <c r="AY40" s="70" t="str">
        <f t="shared" si="15"/>
        <v/>
      </c>
      <c r="AZ40" s="45" t="str">
        <f ca="1" t="shared" si="3"/>
        <v/>
      </c>
      <c r="BA40" s="43" t="str">
        <f t="shared" si="16"/>
        <v/>
      </c>
      <c r="BB40" s="51"/>
      <c r="BC40" s="52"/>
      <c r="BD40" s="273">
        <f t="shared" si="9"/>
        <v>27</v>
      </c>
      <c r="BE40" s="51"/>
      <c r="BF40" s="52"/>
      <c r="BG40" s="339"/>
      <c r="BH40" s="46"/>
      <c r="BI40" s="46"/>
      <c r="BJ40" s="46"/>
      <c r="BK40" s="46"/>
      <c r="BL40" s="46"/>
      <c r="BM40" s="46"/>
      <c r="BN40" s="46"/>
      <c r="BO40" s="46"/>
      <c r="BP40" s="52"/>
      <c r="BQ40" s="46"/>
      <c r="BR40" s="52"/>
      <c r="BS40" s="272">
        <f t="shared" si="10"/>
        <v>27</v>
      </c>
      <c r="BT40" s="47"/>
      <c r="BU40" s="820" t="str">
        <f ca="1" t="shared" si="11"/>
        <v/>
      </c>
      <c r="BV40" s="50"/>
      <c r="BW40" s="820" t="str">
        <f ca="1" t="shared" si="12"/>
        <v/>
      </c>
      <c r="BX40" s="50"/>
      <c r="BY40" s="32"/>
      <c r="BZ40" s="46"/>
      <c r="CA40" s="37"/>
      <c r="CB40" s="37"/>
      <c r="CC40" s="32"/>
      <c r="CD40" s="46"/>
      <c r="CE40" s="32"/>
      <c r="CF40" s="47"/>
      <c r="CG40" s="764"/>
      <c r="CH40" s="763"/>
    </row>
    <row r="41" spans="1:86" ht="14.45" customHeight="1">
      <c r="A41" s="243">
        <v>28</v>
      </c>
      <c r="B41" s="242" t="str">
        <f t="shared" si="4"/>
        <v>Sat</v>
      </c>
      <c r="C41" s="46"/>
      <c r="D41" s="47"/>
      <c r="E41" s="47"/>
      <c r="F41" s="48"/>
      <c r="G41" s="49"/>
      <c r="H41" s="50"/>
      <c r="I41" s="46"/>
      <c r="J41" s="47"/>
      <c r="K41" s="51"/>
      <c r="L41" s="339"/>
      <c r="M41" s="46"/>
      <c r="N41" s="42" t="str">
        <f ca="1" t="shared" si="5"/>
        <v/>
      </c>
      <c r="O41" s="46"/>
      <c r="P41" s="42" t="str">
        <f ca="1" t="shared" si="6"/>
        <v/>
      </c>
      <c r="Q41" s="46"/>
      <c r="R41" s="46"/>
      <c r="S41" s="52"/>
      <c r="T41" s="249">
        <f t="shared" si="0"/>
        <v>28</v>
      </c>
      <c r="U41" s="51"/>
      <c r="V41" s="46"/>
      <c r="W41" s="344"/>
      <c r="X41" s="46"/>
      <c r="Y41" s="46"/>
      <c r="Z41" s="46"/>
      <c r="AA41" s="344"/>
      <c r="AB41" s="51"/>
      <c r="AC41" s="46"/>
      <c r="AD41" s="344"/>
      <c r="AE41" s="729"/>
      <c r="AF41" s="50"/>
      <c r="AG41" s="46"/>
      <c r="AH41" t="str">
        <f ca="1" t="shared" si="7"/>
        <v/>
      </c>
      <c r="AI41" s="46"/>
      <c r="AJ41" s="339"/>
      <c r="AK41" s="339"/>
      <c r="AL41" s="52"/>
      <c r="AM41" s="273">
        <f t="shared" si="1"/>
        <v>28</v>
      </c>
      <c r="AN41" s="51"/>
      <c r="AO41" s="43" t="str">
        <f t="shared" si="17"/>
        <v xml:space="preserve"> </v>
      </c>
      <c r="AP41" s="51"/>
      <c r="AQ41" s="69" t="str">
        <f t="shared" si="18"/>
        <v xml:space="preserve"> </v>
      </c>
      <c r="AR41" s="44" t="str">
        <f ca="1" t="shared" si="8"/>
        <v/>
      </c>
      <c r="AS41" s="55" t="str">
        <f ca="1" t="shared" si="18"/>
        <v xml:space="preserve"> </v>
      </c>
      <c r="AT41" s="51"/>
      <c r="AU41" s="69" t="str">
        <f t="shared" si="13"/>
        <v xml:space="preserve"> </v>
      </c>
      <c r="AV41" s="44" t="str">
        <f ca="1" t="shared" si="2"/>
        <v/>
      </c>
      <c r="AW41" s="43" t="str">
        <f ca="1" t="shared" si="14"/>
        <v xml:space="preserve"> </v>
      </c>
      <c r="AX41" s="51"/>
      <c r="AY41" s="70" t="str">
        <f t="shared" si="15"/>
        <v xml:space="preserve"> </v>
      </c>
      <c r="AZ41" s="45" t="str">
        <f ca="1" t="shared" si="3"/>
        <v/>
      </c>
      <c r="BA41" s="43" t="str">
        <f ca="1" t="shared" si="16"/>
        <v xml:space="preserve"> </v>
      </c>
      <c r="BB41" s="51"/>
      <c r="BC41" s="52"/>
      <c r="BD41" s="273">
        <f t="shared" si="9"/>
        <v>28</v>
      </c>
      <c r="BE41" s="51"/>
      <c r="BF41" s="52"/>
      <c r="BG41" s="339"/>
      <c r="BH41" s="46"/>
      <c r="BI41" s="46"/>
      <c r="BJ41" s="46"/>
      <c r="BK41" s="46"/>
      <c r="BL41" s="46"/>
      <c r="BM41" s="46"/>
      <c r="BN41" s="46"/>
      <c r="BO41" s="46"/>
      <c r="BP41" s="52"/>
      <c r="BQ41" s="46"/>
      <c r="BR41" s="52"/>
      <c r="BS41" s="272">
        <f t="shared" si="10"/>
        <v>28</v>
      </c>
      <c r="BT41" s="47"/>
      <c r="BU41" s="820" t="str">
        <f ca="1" t="shared" si="11"/>
        <v/>
      </c>
      <c r="BV41" s="50"/>
      <c r="BW41" s="820" t="str">
        <f ca="1" t="shared" si="12"/>
        <v/>
      </c>
      <c r="BX41" s="50"/>
      <c r="BY41" s="32"/>
      <c r="BZ41" s="46"/>
      <c r="CA41" s="37"/>
      <c r="CB41" s="37"/>
      <c r="CC41" s="32"/>
      <c r="CD41" s="46"/>
      <c r="CE41" s="32"/>
      <c r="CF41" s="47"/>
      <c r="CG41" s="764"/>
      <c r="CH41" s="763"/>
    </row>
    <row r="42" spans="1:86" ht="14.45" customHeight="1">
      <c r="A42" s="243">
        <v>29</v>
      </c>
      <c r="B42" s="242" t="str">
        <f t="shared" si="4"/>
        <v>Sun</v>
      </c>
      <c r="C42" s="46"/>
      <c r="D42" s="47"/>
      <c r="E42" s="47"/>
      <c r="F42" s="48"/>
      <c r="G42" s="49"/>
      <c r="H42" s="50"/>
      <c r="I42" s="46"/>
      <c r="J42" s="47"/>
      <c r="K42" s="51"/>
      <c r="L42" s="339"/>
      <c r="M42" s="46"/>
      <c r="N42" s="42" t="str">
        <f ca="1" t="shared" si="5"/>
        <v/>
      </c>
      <c r="O42" s="46"/>
      <c r="P42" s="42" t="str">
        <f ca="1" t="shared" si="6"/>
        <v/>
      </c>
      <c r="Q42" s="46"/>
      <c r="R42" s="46"/>
      <c r="S42" s="52"/>
      <c r="T42" s="249">
        <f t="shared" si="0"/>
        <v>29</v>
      </c>
      <c r="U42" s="51"/>
      <c r="V42" s="46"/>
      <c r="W42" s="344"/>
      <c r="X42" s="46"/>
      <c r="Y42" s="46"/>
      <c r="Z42" s="46"/>
      <c r="AA42" s="344"/>
      <c r="AB42" s="51"/>
      <c r="AC42" s="46"/>
      <c r="AD42" s="344"/>
      <c r="AE42" s="729"/>
      <c r="AF42" s="50"/>
      <c r="AG42" s="46"/>
      <c r="AH42" t="str">
        <f ca="1" t="shared" si="7"/>
        <v/>
      </c>
      <c r="AI42" s="46"/>
      <c r="AJ42" s="339"/>
      <c r="AK42" s="339"/>
      <c r="AL42" s="52"/>
      <c r="AM42" s="273">
        <f t="shared" si="1"/>
        <v>29</v>
      </c>
      <c r="AN42" s="51"/>
      <c r="AO42" s="43" t="str">
        <f t="shared" si="17"/>
        <v/>
      </c>
      <c r="AP42" s="51"/>
      <c r="AQ42" s="69" t="str">
        <f t="shared" si="18"/>
        <v/>
      </c>
      <c r="AR42" s="44" t="str">
        <f ca="1" t="shared" si="8"/>
        <v/>
      </c>
      <c r="AS42" s="55" t="str">
        <f t="shared" si="18"/>
        <v/>
      </c>
      <c r="AT42" s="51"/>
      <c r="AU42" s="69" t="str">
        <f t="shared" si="13"/>
        <v/>
      </c>
      <c r="AV42" s="44" t="str">
        <f ca="1" t="shared" si="2"/>
        <v/>
      </c>
      <c r="AW42" s="43" t="str">
        <f t="shared" si="14"/>
        <v/>
      </c>
      <c r="AX42" s="51"/>
      <c r="AY42" s="70" t="str">
        <f t="shared" si="15"/>
        <v/>
      </c>
      <c r="AZ42" s="45" t="str">
        <f ca="1" t="shared" si="3"/>
        <v/>
      </c>
      <c r="BA42" s="43" t="str">
        <f t="shared" si="16"/>
        <v/>
      </c>
      <c r="BB42" s="51"/>
      <c r="BC42" s="52"/>
      <c r="BD42" s="273">
        <f t="shared" si="9"/>
        <v>29</v>
      </c>
      <c r="BE42" s="51"/>
      <c r="BF42" s="52"/>
      <c r="BG42" s="339"/>
      <c r="BH42" s="46"/>
      <c r="BI42" s="46"/>
      <c r="BJ42" s="46"/>
      <c r="BK42" s="46"/>
      <c r="BL42" s="46"/>
      <c r="BM42" s="46"/>
      <c r="BN42" s="46"/>
      <c r="BO42" s="46"/>
      <c r="BP42" s="52"/>
      <c r="BQ42" s="46"/>
      <c r="BR42" s="52"/>
      <c r="BS42" s="272">
        <f t="shared" si="10"/>
        <v>29</v>
      </c>
      <c r="BT42" s="47"/>
      <c r="BU42" s="820" t="str">
        <f ca="1" t="shared" si="11"/>
        <v/>
      </c>
      <c r="BV42" s="50"/>
      <c r="BW42" s="820" t="str">
        <f ca="1" t="shared" si="12"/>
        <v/>
      </c>
      <c r="BX42" s="50"/>
      <c r="BY42" s="32"/>
      <c r="BZ42" s="46"/>
      <c r="CA42" s="37"/>
      <c r="CB42" s="37"/>
      <c r="CC42" s="32"/>
      <c r="CD42" s="46"/>
      <c r="CE42" s="32"/>
      <c r="CF42" s="47"/>
      <c r="CG42" s="764"/>
      <c r="CH42" s="767"/>
    </row>
    <row r="43" spans="1:86" ht="14.45" customHeight="1">
      <c r="A43" s="243">
        <v>30</v>
      </c>
      <c r="B43" s="242" t="str">
        <f t="shared" si="4"/>
        <v>Mon</v>
      </c>
      <c r="C43" s="46"/>
      <c r="D43" s="47"/>
      <c r="E43" s="47"/>
      <c r="F43" s="48"/>
      <c r="G43" s="49"/>
      <c r="H43" s="50"/>
      <c r="I43" s="46"/>
      <c r="J43" s="47"/>
      <c r="K43" s="51"/>
      <c r="L43" s="339"/>
      <c r="M43" s="46"/>
      <c r="N43" s="42" t="str">
        <f ca="1" t="shared" si="5"/>
        <v/>
      </c>
      <c r="O43" s="46"/>
      <c r="P43" s="42" t="str">
        <f ca="1" t="shared" si="6"/>
        <v/>
      </c>
      <c r="Q43" s="46"/>
      <c r="R43" s="46"/>
      <c r="S43" s="52"/>
      <c r="T43" s="249">
        <f t="shared" si="0"/>
        <v>30</v>
      </c>
      <c r="U43" s="51"/>
      <c r="V43" s="46"/>
      <c r="W43" s="344"/>
      <c r="X43" s="46"/>
      <c r="Y43" s="46"/>
      <c r="Z43" s="46"/>
      <c r="AA43" s="344"/>
      <c r="AB43" s="51"/>
      <c r="AC43" s="46"/>
      <c r="AD43" s="344"/>
      <c r="AE43" s="729"/>
      <c r="AF43" s="50"/>
      <c r="AG43" s="46"/>
      <c r="AH43" t="str">
        <f ca="1" t="shared" si="7"/>
        <v/>
      </c>
      <c r="AI43" s="46"/>
      <c r="AJ43" s="339"/>
      <c r="AK43" s="339"/>
      <c r="AL43" s="52"/>
      <c r="AM43" s="273">
        <f t="shared" si="1"/>
        <v>30</v>
      </c>
      <c r="AN43" s="51"/>
      <c r="AO43" s="43" t="str">
        <f t="shared" si="17"/>
        <v/>
      </c>
      <c r="AP43" s="51"/>
      <c r="AQ43" s="69" t="str">
        <f t="shared" si="18"/>
        <v/>
      </c>
      <c r="AR43" s="44" t="str">
        <f ca="1" t="shared" si="8"/>
        <v/>
      </c>
      <c r="AS43" s="43" t="str">
        <f t="shared" si="18"/>
        <v/>
      </c>
      <c r="AT43" s="51"/>
      <c r="AU43" s="69" t="str">
        <f t="shared" si="13"/>
        <v/>
      </c>
      <c r="AV43" s="44" t="str">
        <f ca="1" t="shared" si="2"/>
        <v/>
      </c>
      <c r="AW43" s="43" t="str">
        <f t="shared" si="14"/>
        <v/>
      </c>
      <c r="AX43" s="51"/>
      <c r="AY43" s="70" t="str">
        <f t="shared" si="15"/>
        <v/>
      </c>
      <c r="AZ43" s="45" t="str">
        <f ca="1" t="shared" si="3"/>
        <v/>
      </c>
      <c r="BA43" s="43" t="str">
        <f t="shared" si="16"/>
        <v/>
      </c>
      <c r="BB43" s="51"/>
      <c r="BC43" s="52"/>
      <c r="BD43" s="273">
        <f t="shared" si="9"/>
        <v>30</v>
      </c>
      <c r="BE43" s="51"/>
      <c r="BF43" s="52"/>
      <c r="BG43" s="339"/>
      <c r="BH43" s="46"/>
      <c r="BI43" s="46"/>
      <c r="BJ43" s="46"/>
      <c r="BK43" s="46"/>
      <c r="BL43" s="46"/>
      <c r="BM43" s="46"/>
      <c r="BN43" s="46"/>
      <c r="BO43" s="46"/>
      <c r="BP43" s="52"/>
      <c r="BQ43" s="46"/>
      <c r="BR43" s="52"/>
      <c r="BS43" s="272">
        <f t="shared" si="10"/>
        <v>30</v>
      </c>
      <c r="BT43" s="47"/>
      <c r="BU43" s="820" t="str">
        <f ca="1" t="shared" si="11"/>
        <v/>
      </c>
      <c r="BV43" s="50"/>
      <c r="BW43" s="820" t="str">
        <f ca="1" t="shared" si="12"/>
        <v/>
      </c>
      <c r="BX43" s="50"/>
      <c r="BY43" s="32"/>
      <c r="BZ43" s="46"/>
      <c r="CA43" s="37"/>
      <c r="CB43" s="37"/>
      <c r="CC43" s="32"/>
      <c r="CD43" s="46"/>
      <c r="CE43" s="32"/>
      <c r="CF43" s="47"/>
      <c r="CG43" s="764"/>
      <c r="CH43" s="302"/>
    </row>
    <row r="44" spans="1:86" ht="14.45" customHeight="1" thickBot="1">
      <c r="A44" s="244">
        <v>31</v>
      </c>
      <c r="B44" s="245" t="str">
        <f t="shared" si="4"/>
        <v>Tue</v>
      </c>
      <c r="C44" s="56"/>
      <c r="D44" s="57"/>
      <c r="E44" s="57"/>
      <c r="F44" s="58"/>
      <c r="G44" s="59"/>
      <c r="H44" s="60"/>
      <c r="I44" s="56"/>
      <c r="J44" s="57"/>
      <c r="K44" s="61"/>
      <c r="L44" s="340"/>
      <c r="M44" s="56"/>
      <c r="N44" s="65" t="str">
        <f ca="1" t="shared" si="5"/>
        <v/>
      </c>
      <c r="O44" s="56">
        <v>1</v>
      </c>
      <c r="P44" s="65" t="str">
        <f ca="1" t="shared" si="6"/>
        <v/>
      </c>
      <c r="Q44" s="56"/>
      <c r="R44" s="56"/>
      <c r="S44" s="62"/>
      <c r="T44" s="251">
        <f t="shared" si="0"/>
        <v>31</v>
      </c>
      <c r="U44" s="61"/>
      <c r="V44" s="56"/>
      <c r="W44" s="345"/>
      <c r="X44" s="56"/>
      <c r="Y44" s="56"/>
      <c r="Z44" s="56"/>
      <c r="AA44" s="345"/>
      <c r="AB44" s="61"/>
      <c r="AC44" s="56"/>
      <c r="AD44" s="345"/>
      <c r="AE44" s="729"/>
      <c r="AF44" s="60"/>
      <c r="AG44" s="56"/>
      <c r="AH44" t="str">
        <f ca="1" t="shared" si="7"/>
        <v/>
      </c>
      <c r="AI44" s="875"/>
      <c r="AJ44" s="340"/>
      <c r="AK44" s="340"/>
      <c r="AL44" s="62"/>
      <c r="AM44" s="274">
        <f t="shared" si="1"/>
        <v>31</v>
      </c>
      <c r="AN44" s="478"/>
      <c r="AO44" s="66" t="str">
        <f>IF(SUM(AN38:AN44)=0,"",IF(+$B44="Sat",AVERAGE(AN38:AN44),IF(+$B44="Fri",AVERAGE(AN39:AN44,Feb!AN$11),IF(+$B44="Thu",AVERAGE(AN40:AN44,Feb!AN$11:AN$12),IF(+$B44="Wed",AVERAGE(AN41:AN44,Feb!AN$11:AN$13)," ")))))</f>
        <v/>
      </c>
      <c r="AP44" s="61"/>
      <c r="AQ44" s="65" t="str">
        <f>IF(AND(+$B44="Sat",SUM(AP38:AP44)&gt;0),AVERAGE(AP38:AP44),IF(AND(+$B44="Fri",SUM(AP39:AP44,Feb!AP$11)&gt;0),AVERAGE(AP39:AP44,Feb!AP$11),IF(AND(+$B44="Thu",SUM(AP40:AP44,Feb!AP$11:AP$12)&gt;0),AVERAGE(AP40:AP44,Feb!AP$11:AP$12),IF(AND($B44="Wed",SUM(AP41:AP44,Feb!AP$11:AP$13)&gt;0),AVERAGE(AP41:AP44,Feb!AP$11:AP$13),""))))</f>
        <v/>
      </c>
      <c r="AR44" s="86" t="str">
        <f ca="1" t="shared" si="8"/>
        <v/>
      </c>
      <c r="AS44" s="66" t="str">
        <f ca="1">IF(AND(+$B44="Sat",SUM(AR38:AR44)&gt;0),AVERAGE(AR38:AR44),IF(AND(+$B44="Fri",SUM(AR39:AR44,Feb!AR$11)&gt;0),AVERAGE(AR39:AR44,Feb!AR$11),IF(AND(+$B44="Thu",SUM(AR40:AR44,Feb!AR$11:AR$12)&gt;0),AVERAGE(AR40:AR44,Feb!AR$11:AR$12),IF(AND($B44="Wed",SUM(AR41:AR44,Feb!AR$11:AR$13)&gt;0),AVERAGE(AR41:AR44,Feb!AR$11:AR$13),""))))</f>
        <v/>
      </c>
      <c r="AT44" s="61"/>
      <c r="AU44" s="65" t="str">
        <f>IF(AND(+$B44="Sat",SUM(AT38:AT44)&gt;0),AVERAGE(AT38:AT44),IF(AND(+$B44="Fri",SUM(AT39:AT44,Feb!AT$11)&gt;0),AVERAGE(AT39:AT44,Feb!AT$11),IF(AND(+$B44="Thu",SUM(AT40:AT44,Feb!AT$11:AT$12)&gt;0),AVERAGE(AT40:AT44,Feb!AT$11:AT$12),IF(AND($B44="Wed",SUM(AT41:AT44,Feb!AT$11:AT$13)&gt;0),AVERAGE(AT41:AT44,Feb!AT$11:AT$13),""))))</f>
        <v/>
      </c>
      <c r="AV44" s="86" t="str">
        <f ca="1" t="shared" si="2"/>
        <v/>
      </c>
      <c r="AW44" s="66" t="str">
        <f ca="1">IF(AND(+$B44="Sat",SUM(AV38:AV44)&gt;0),AVERAGE(AV38:AV44),IF(AND(+$B44="Fri",SUM(AV39:AV44,Feb!AV$11)&gt;0),AVERAGE(AV39:AV44,Feb!AV$11),IF(AND(+$B44="Thu",SUM(AV40:AV44,Feb!AV$11:AV$12)&gt;0),AVERAGE(AV40:AV44,Feb!AV$11:AV$12),IF(AND($B44="Wed",SUM(AV41:AV44,Feb!AV$11:AV$13)&gt;0),AVERAGE(AV41:AV44,Feb!AV$11:AV$13),""))))</f>
        <v/>
      </c>
      <c r="AX44" s="61"/>
      <c r="AY44" s="65" t="str">
        <f>IF(AND(+$B44="Sat",SUM(AX38:AX44)&gt;0),AVERAGE(AX38:AX44),IF(AND(+$B44="Fri",SUM(AX39:AX44,Feb!AX$11)&gt;0),AVERAGE(AX39:AX44,Feb!AX$11),IF(AND(+$B44="Thu",SUM(AX40:AX44,Feb!AX$11:AX$12)&gt;0),AVERAGE(AX40:AX44,Feb!AX$11:AX$12),IF(AND($B44="Wed",SUM(AX41:AX44,Feb!AX$11:AX$13)&gt;0),AVERAGE(AX41:AX44,Feb!AX$11:AX$13),""))))</f>
        <v/>
      </c>
      <c r="AZ44" s="86" t="str">
        <f ca="1" t="shared" si="3"/>
        <v/>
      </c>
      <c r="BA44" s="66" t="str">
        <f ca="1">IF(AND(+$B44="Sat",SUM(AZ38:AZ44)&gt;0),AVERAGE(AZ38:AZ44),IF(AND(+$B44="Fri",SUM(AZ39:AZ44,Feb!AZ$11)&gt;0),AVERAGE(AZ39:AZ44,Feb!AZ$11),IF(AND(+$B44="Thu",SUM(AZ40:AZ44,Feb!AZ$11:AZ$12)&gt;0),AVERAGE(AZ40:AZ44,Feb!AZ$11:AZ$12),IF(AND($B44="Wed",SUM(AZ41:AZ44,Feb!AZ$11:AZ$13)&gt;0),AVERAGE(AZ41:AZ44,Feb!AZ$11:AZ$13),""))))</f>
        <v/>
      </c>
      <c r="BB44" s="61"/>
      <c r="BC44" s="62"/>
      <c r="BD44" s="274">
        <f>+A44</f>
        <v>31</v>
      </c>
      <c r="BE44" s="61"/>
      <c r="BF44" s="62"/>
      <c r="BG44" s="340"/>
      <c r="BH44" s="56"/>
      <c r="BI44" s="56"/>
      <c r="BJ44" s="56"/>
      <c r="BK44" s="56"/>
      <c r="BL44" s="56"/>
      <c r="BM44" s="56"/>
      <c r="BN44" s="56"/>
      <c r="BO44" s="56"/>
      <c r="BP44" s="62"/>
      <c r="BQ44" s="56"/>
      <c r="BR44" s="62"/>
      <c r="BS44" s="759">
        <f t="shared" si="10"/>
        <v>31</v>
      </c>
      <c r="BT44" s="784"/>
      <c r="BU44" s="820" t="str">
        <f ca="1" t="shared" si="11"/>
        <v/>
      </c>
      <c r="BV44" s="60"/>
      <c r="BW44" s="820" t="str">
        <f ca="1" t="shared" si="12"/>
        <v/>
      </c>
      <c r="BX44" s="60"/>
      <c r="BY44" s="765"/>
      <c r="BZ44" s="56"/>
      <c r="CA44" s="60"/>
      <c r="CB44" s="60"/>
      <c r="CC44" s="765"/>
      <c r="CD44" s="56"/>
      <c r="CE44" s="765"/>
      <c r="CF44" s="56"/>
      <c r="CG44" s="765"/>
      <c r="CH44" s="768"/>
    </row>
    <row r="45" spans="1:86" ht="14.45" customHeight="1" thickBot="1" thickTop="1">
      <c r="A45" s="247" t="s">
        <v>38</v>
      </c>
      <c r="B45" s="248"/>
      <c r="C45" s="356"/>
      <c r="D45" s="42" t="str">
        <f>IF(SUM(D14:D44)&gt;0,AVERAGE(D14:D44)," ")</f>
        <v xml:space="preserve"> </v>
      </c>
      <c r="E45" s="34"/>
      <c r="F45" s="73"/>
      <c r="G45" s="74"/>
      <c r="H45" s="3" t="str">
        <f>IF(SUM(H14:H44)&gt;0,AVERAGE(H14:H44)," ")</f>
        <v xml:space="preserve"> </v>
      </c>
      <c r="I45" s="42" t="str">
        <f>IF(SUM(I14:I44)&gt;0,AVERAGE(I14:I44)," ")</f>
        <v xml:space="preserve"> </v>
      </c>
      <c r="J45" s="68" t="str">
        <f>IF(SUM(J14:J44)&gt;0,AVERAGE(J14:J44)," ")</f>
        <v xml:space="preserve"> </v>
      </c>
      <c r="K45" s="41" t="str">
        <f>IF(SUM(K14:K44)&gt;0,AVERAGE(K14:K44)," ")</f>
        <v xml:space="preserve"> </v>
      </c>
      <c r="L45" s="341"/>
      <c r="M45" s="42" t="str">
        <f aca="true" t="shared" si="19" ref="M45:W45">IF(SUM(M14:M44)&gt;0,AVERAGE(M14:M44)," ")</f>
        <v xml:space="preserve"> </v>
      </c>
      <c r="N45" s="42" t="str">
        <f ca="1">IF(SUM(N14:N44)&gt;0,AVERAGE(N14:N44)," ")</f>
        <v xml:space="preserve"> </v>
      </c>
      <c r="O45" s="42">
        <f t="shared" si="19"/>
        <v>1</v>
      </c>
      <c r="P45" s="42" t="str">
        <f ca="1">IF(SUM(P14:P44)&gt;0,AVERAGE(P14:P44)," ")</f>
        <v xml:space="preserve"> </v>
      </c>
      <c r="Q45" s="42" t="str">
        <f t="shared" si="19"/>
        <v xml:space="preserve"> </v>
      </c>
      <c r="R45" s="42" t="str">
        <f t="shared" si="19"/>
        <v xml:space="preserve"> </v>
      </c>
      <c r="S45" s="55" t="str">
        <f t="shared" si="19"/>
        <v xml:space="preserve"> </v>
      </c>
      <c r="T45" s="247" t="s">
        <v>39</v>
      </c>
      <c r="U45" s="41" t="str">
        <f t="shared" si="19"/>
        <v xml:space="preserve"> </v>
      </c>
      <c r="V45" s="42" t="str">
        <f t="shared" si="19"/>
        <v xml:space="preserve"> </v>
      </c>
      <c r="W45" s="55" t="str">
        <f t="shared" si="19"/>
        <v xml:space="preserve"> </v>
      </c>
      <c r="X45" s="42" t="str">
        <f aca="true" t="shared" si="20" ref="X45:AD45">IF(SUM(X14:X44)&gt;0,AVERAGE(X14:X44)," ")</f>
        <v xml:space="preserve"> </v>
      </c>
      <c r="Y45" s="42" t="str">
        <f t="shared" si="20"/>
        <v xml:space="preserve"> </v>
      </c>
      <c r="Z45" s="42" t="str">
        <f t="shared" si="20"/>
        <v xml:space="preserve"> </v>
      </c>
      <c r="AA45" s="42" t="str">
        <f t="shared" si="20"/>
        <v xml:space="preserve"> </v>
      </c>
      <c r="AB45" s="41" t="str">
        <f t="shared" si="20"/>
        <v xml:space="preserve"> </v>
      </c>
      <c r="AC45" s="42" t="str">
        <f t="shared" si="20"/>
        <v xml:space="preserve"> </v>
      </c>
      <c r="AD45" s="55" t="str">
        <f t="shared" si="20"/>
        <v xml:space="preserve"> </v>
      </c>
      <c r="AE45" s="607"/>
      <c r="AF45" s="669" t="str">
        <f>IF(SUM(AF14:AF44)&gt;0,AVERAGE(AF14:AF44)," ")</f>
        <v xml:space="preserve"> </v>
      </c>
      <c r="AG45" s="878" t="str">
        <f>IF(SUM(AG14:AG44)&gt;0,AVERAGE(AG14:AG44)," ")</f>
        <v xml:space="preserve"> </v>
      </c>
      <c r="AH45" s="852"/>
      <c r="AI45" s="876" t="str">
        <f ca="1">IF(SUM(AH14:AH44)&gt;0,GEOMEAN(AH14:AH44),"")</f>
        <v/>
      </c>
      <c r="AJ45" s="873"/>
      <c r="AK45" s="709" t="str">
        <f>IF(SUM(AK14:AK44)&gt;0,AVERAGE(AK14:AK44)," ")</f>
        <v xml:space="preserve"> </v>
      </c>
      <c r="AL45" s="55" t="str">
        <f>IF(SUM(AL14:AL44)&gt;0,AVERAGE(AL14:AL44)," ")</f>
        <v xml:space="preserve"> </v>
      </c>
      <c r="AM45" s="358" t="s">
        <v>39</v>
      </c>
      <c r="AN45" s="669" t="str">
        <f>IF(SUM(AN14:AN44)&gt;0,AVERAGE(AN14:AN44)," ")</f>
        <v xml:space="preserve"> </v>
      </c>
      <c r="AO45" s="718"/>
      <c r="AP45" s="698" t="str">
        <f>IF(SUM(AP14:AP44)&gt;0,AVERAGE(AP14:AP44)," ")</f>
        <v xml:space="preserve"> </v>
      </c>
      <c r="AQ45" s="699"/>
      <c r="AR45" s="667" t="str">
        <f ca="1">IF(SUM(AR14:AR44)&gt;0,AVERAGE(AR14:AR44)," ")</f>
        <v xml:space="preserve"> </v>
      </c>
      <c r="AS45" s="699"/>
      <c r="AT45" s="698" t="str">
        <f>IF(SUM(AT14:AT44)&gt;0,AVERAGE(AT14:AT44)," ")</f>
        <v xml:space="preserve"> </v>
      </c>
      <c r="AU45" s="668"/>
      <c r="AV45" s="667" t="str">
        <f ca="1">IF(SUM(AV14:AV44)&gt;0,AVERAGE(AV14:AV44)," ")</f>
        <v xml:space="preserve"> </v>
      </c>
      <c r="AW45" s="699"/>
      <c r="AX45" s="669" t="str">
        <f>IF(SUM(AX14:AX44)&gt;0,AVERAGE(AX14:AX44)," ")</f>
        <v xml:space="preserve"> </v>
      </c>
      <c r="AY45" s="699"/>
      <c r="AZ45" s="667" t="str">
        <f ca="1">IF(SUM(AZ14:AZ44)&gt;0,AVERAGE(AZ14:AZ44)," ")</f>
        <v xml:space="preserve"> </v>
      </c>
      <c r="BA45" s="77"/>
      <c r="BB45" s="880" t="str">
        <f>IF(SUM(BB14:BB44)&gt;0,AVERAGE(BB14:BB44)," ")</f>
        <v xml:space="preserve"> </v>
      </c>
      <c r="BC45" s="820" t="str">
        <f>IF(SUM(BC14:BC44)&gt;0,AVERAGE(BC14:BC44)," ")</f>
        <v xml:space="preserve"> </v>
      </c>
      <c r="BD45" s="358" t="s">
        <v>39</v>
      </c>
      <c r="BE45" s="41" t="str">
        <f>IF(SUM(BE14:BE44)&gt;0,AVERAGE(BE14:BE44)," ")</f>
        <v xml:space="preserve"> </v>
      </c>
      <c r="BF45" s="55" t="str">
        <f>IF(SUM(BF14:BF44)&gt;0,AVERAGE(BF14:BF44)," ")</f>
        <v xml:space="preserve"> </v>
      </c>
      <c r="BG45" s="76"/>
      <c r="BH45" s="42" t="str">
        <f aca="true" t="shared" si="21" ref="BH45:BP45">IF(SUM(BH14:BH44)&gt;0,AVERAGE(BH14:BH44)," ")</f>
        <v xml:space="preserve"> </v>
      </c>
      <c r="BI45" s="42" t="str">
        <f t="shared" si="21"/>
        <v xml:space="preserve"> </v>
      </c>
      <c r="BJ45" s="42" t="str">
        <f t="shared" si="21"/>
        <v xml:space="preserve"> </v>
      </c>
      <c r="BK45" s="42" t="str">
        <f t="shared" si="21"/>
        <v xml:space="preserve"> </v>
      </c>
      <c r="BL45" s="42" t="str">
        <f t="shared" si="21"/>
        <v xml:space="preserve"> </v>
      </c>
      <c r="BM45" s="42" t="str">
        <f t="shared" si="21"/>
        <v xml:space="preserve"> </v>
      </c>
      <c r="BN45" s="42" t="str">
        <f t="shared" si="21"/>
        <v xml:space="preserve"> </v>
      </c>
      <c r="BO45" s="42" t="str">
        <f t="shared" si="21"/>
        <v xml:space="preserve"> </v>
      </c>
      <c r="BP45" s="55" t="str">
        <f t="shared" si="21"/>
        <v xml:space="preserve"> </v>
      </c>
      <c r="BQ45" s="42" t="str">
        <f>IF(SUM(BQ14:BQ44)&gt;0,AVERAGE(BQ14:BQ44)," ")</f>
        <v xml:space="preserve"> </v>
      </c>
      <c r="BR45" s="55" t="str">
        <f>IF(SUM(BR14:BR44)&gt;0,AVERAGE(BR14:BR44)," ")</f>
        <v xml:space="preserve"> </v>
      </c>
      <c r="BS45" s="762" t="s">
        <v>39</v>
      </c>
      <c r="BT45" s="3" t="str">
        <f>IF(SUM(BT14:BT44)&gt;0,AVERAGE(BT14:BT44)," ")</f>
        <v xml:space="preserve"> </v>
      </c>
      <c r="BU45" s="789" t="str">
        <f ca="1">IF(SUM(BU14:BU44)&gt;0,AVERAGE(BU14:BU44)," ")</f>
        <v xml:space="preserve"> </v>
      </c>
      <c r="BV45" s="3" t="str">
        <f>IF(SUM(BV14:BV44)&gt;0,AVERAGE(BV14:BV44)," ")</f>
        <v xml:space="preserve"> </v>
      </c>
      <c r="BW45" s="616" t="str">
        <f ca="1">IF(SUM(BW14:BW44)&gt;0,AVERAGE(BW14:BW44)," ")</f>
        <v xml:space="preserve"> </v>
      </c>
      <c r="BX45" s="769" t="str">
        <f aca="true" t="shared" si="22" ref="BX45:CH45">IF(SUM(BX14:BX44)&gt;0,AVERAGE(BX14:BX44)," ")</f>
        <v xml:space="preserve"> </v>
      </c>
      <c r="BY45" s="44" t="str">
        <f t="shared" si="22"/>
        <v xml:space="preserve"> </v>
      </c>
      <c r="BZ45" s="42" t="str">
        <f t="shared" si="22"/>
        <v xml:space="preserve"> </v>
      </c>
      <c r="CA45" s="45" t="str">
        <f>IF(SUM(CA14:CA44)&gt;0,AVERAGE(CA14:CA44)," ")</f>
        <v xml:space="preserve"> </v>
      </c>
      <c r="CB45" s="42" t="str">
        <f>IF(SUM(CB14:CB44)&gt;0,AVERAGE(CB14:CB44)," ")</f>
        <v xml:space="preserve"> </v>
      </c>
      <c r="CC45" s="45" t="str">
        <f t="shared" si="22"/>
        <v xml:space="preserve"> </v>
      </c>
      <c r="CD45" s="42" t="str">
        <f t="shared" si="22"/>
        <v xml:space="preserve"> </v>
      </c>
      <c r="CE45" s="44" t="str">
        <f t="shared" si="22"/>
        <v xml:space="preserve"> </v>
      </c>
      <c r="CF45" s="68" t="str">
        <f t="shared" si="22"/>
        <v xml:space="preserve"> </v>
      </c>
      <c r="CG45" s="45" t="str">
        <f t="shared" si="22"/>
        <v xml:space="preserve"> </v>
      </c>
      <c r="CH45" s="770" t="str">
        <f t="shared" si="22"/>
        <v xml:space="preserve"> </v>
      </c>
    </row>
    <row r="46" spans="1:86" ht="14.45" customHeight="1" thickBot="1" thickTop="1">
      <c r="A46" s="249" t="s">
        <v>40</v>
      </c>
      <c r="B46" s="250"/>
      <c r="C46" s="280"/>
      <c r="D46" s="69" t="str">
        <f>IF(SUM(D14:D44)&gt;0,MAX(D14:D44)," ")</f>
        <v xml:space="preserve"> </v>
      </c>
      <c r="E46" s="70" t="str">
        <f>IF(SUM(E14:E44)&gt;0,MAX(E14:E44)," ")</f>
        <v xml:space="preserve"> </v>
      </c>
      <c r="F46" s="80"/>
      <c r="G46" s="81"/>
      <c r="H46" s="82" t="str">
        <f aca="true" t="shared" si="23" ref="H46:W46">IF(SUM(H14:H44)&gt;0,MAX(H14:H44)," ")</f>
        <v xml:space="preserve"> </v>
      </c>
      <c r="I46" s="69" t="str">
        <f t="shared" si="23"/>
        <v xml:space="preserve"> </v>
      </c>
      <c r="J46" s="70" t="str">
        <f t="shared" si="23"/>
        <v xml:space="preserve"> </v>
      </c>
      <c r="K46" s="53" t="str">
        <f t="shared" si="23"/>
        <v xml:space="preserve"> </v>
      </c>
      <c r="L46" s="342" t="str">
        <f t="shared" si="23"/>
        <v xml:space="preserve"> </v>
      </c>
      <c r="M46" s="69" t="str">
        <f t="shared" si="23"/>
        <v xml:space="preserve"> </v>
      </c>
      <c r="N46" s="83" t="str">
        <f ca="1">IF(SUM(N14:N44)&gt;0,MAX(N14:N44)," ")</f>
        <v xml:space="preserve"> </v>
      </c>
      <c r="O46" s="69">
        <f t="shared" si="23"/>
        <v>1</v>
      </c>
      <c r="P46" s="83" t="str">
        <f ca="1">IF(SUM(P14:P44)&gt;0,MAX(P14:P44)," ")</f>
        <v xml:space="preserve"> </v>
      </c>
      <c r="Q46" s="69" t="str">
        <f t="shared" si="23"/>
        <v xml:space="preserve"> </v>
      </c>
      <c r="R46" s="69" t="str">
        <f t="shared" si="23"/>
        <v xml:space="preserve"> </v>
      </c>
      <c r="S46" s="43" t="str">
        <f t="shared" si="23"/>
        <v xml:space="preserve"> </v>
      </c>
      <c r="T46" s="249" t="s">
        <v>41</v>
      </c>
      <c r="U46" s="53" t="str">
        <f t="shared" si="23"/>
        <v xml:space="preserve"> </v>
      </c>
      <c r="V46" s="69" t="str">
        <f t="shared" si="23"/>
        <v xml:space="preserve"> </v>
      </c>
      <c r="W46" s="43" t="str">
        <f t="shared" si="23"/>
        <v xml:space="preserve"> </v>
      </c>
      <c r="X46" s="69" t="str">
        <f aca="true" t="shared" si="24" ref="X46:AL46">IF(SUM(X14:X44)&gt;0,MAX(X14:X44)," ")</f>
        <v xml:space="preserve"> </v>
      </c>
      <c r="Y46" s="69" t="str">
        <f t="shared" si="24"/>
        <v xml:space="preserve"> </v>
      </c>
      <c r="Z46" s="69" t="str">
        <f t="shared" si="24"/>
        <v xml:space="preserve"> </v>
      </c>
      <c r="AA46" s="69" t="str">
        <f t="shared" si="24"/>
        <v xml:space="preserve"> </v>
      </c>
      <c r="AB46" s="53" t="str">
        <f>IF(SUM(AB14:AB44)&gt;0,MAX(AB14:AB44)," ")</f>
        <v xml:space="preserve"> </v>
      </c>
      <c r="AC46" s="69" t="str">
        <f>IF(SUM(AC14:AC44)&gt;0,MAX(AC14:AC44)," ")</f>
        <v xml:space="preserve"> </v>
      </c>
      <c r="AD46" s="43" t="str">
        <f>IF(SUM(AD14:AD44)&gt;0,MAX(AD14:AD44)," ")</f>
        <v xml:space="preserve"> </v>
      </c>
      <c r="AE46" s="677"/>
      <c r="AF46" s="715" t="str">
        <f>IF(SUM(AF14:AF44)&gt;0,MAX(AF14:AF44)," ")</f>
        <v xml:space="preserve"> </v>
      </c>
      <c r="AG46" s="669" t="str">
        <f>IF(SUM(AG14:AG44)&gt;0,MAX(AG14:AG44)," ")</f>
        <v xml:space="preserve"> </v>
      </c>
      <c r="AH46" s="69" t="str">
        <f ca="1">IF(AI45&lt;&gt;"",MAX(AH14:AH44),"")</f>
        <v/>
      </c>
      <c r="AI46" s="877" t="str">
        <f ca="1">IF(AH46=63200,"TNTC",AH46)</f>
        <v/>
      </c>
      <c r="AJ46" s="342" t="str">
        <f t="shared" si="24"/>
        <v xml:space="preserve"> </v>
      </c>
      <c r="AK46" s="708" t="str">
        <f t="shared" si="24"/>
        <v xml:space="preserve"> </v>
      </c>
      <c r="AL46" s="43" t="str">
        <f t="shared" si="24"/>
        <v xml:space="preserve"> </v>
      </c>
      <c r="AM46" s="359" t="s">
        <v>41</v>
      </c>
      <c r="AN46" s="41" t="str">
        <f aca="true" t="shared" si="25" ref="AN46:BC46">IF(SUM(AN14:AN44)&gt;0,MAX(AN14:AN44)," ")</f>
        <v xml:space="preserve"> </v>
      </c>
      <c r="AO46" s="84" t="str">
        <f t="shared" si="25"/>
        <v xml:space="preserve"> </v>
      </c>
      <c r="AP46" s="700" t="str">
        <f t="shared" si="25"/>
        <v xml:space="preserve"> </v>
      </c>
      <c r="AQ46" s="669" t="str">
        <f t="shared" si="25"/>
        <v xml:space="preserve"> </v>
      </c>
      <c r="AR46" s="701" t="str">
        <f ca="1" t="shared" si="25"/>
        <v xml:space="preserve"> </v>
      </c>
      <c r="AS46" s="669" t="str">
        <f ca="1" t="shared" si="25"/>
        <v xml:space="preserve"> </v>
      </c>
      <c r="AT46" s="702" t="str">
        <f t="shared" si="25"/>
        <v xml:space="preserve"> </v>
      </c>
      <c r="AU46" s="669" t="str">
        <f t="shared" si="25"/>
        <v xml:space="preserve"> </v>
      </c>
      <c r="AV46" s="701" t="str">
        <f ca="1" t="shared" si="25"/>
        <v xml:space="preserve"> </v>
      </c>
      <c r="AW46" s="703" t="str">
        <f ca="1" t="shared" si="25"/>
        <v xml:space="preserve"> </v>
      </c>
      <c r="AX46" s="702" t="str">
        <f t="shared" si="25"/>
        <v xml:space="preserve"> </v>
      </c>
      <c r="AY46" s="669" t="str">
        <f t="shared" si="25"/>
        <v xml:space="preserve"> </v>
      </c>
      <c r="AZ46" s="701" t="str">
        <f ca="1" t="shared" si="25"/>
        <v xml:space="preserve"> </v>
      </c>
      <c r="BA46" s="669" t="str">
        <f ca="1" t="shared" si="25"/>
        <v xml:space="preserve"> </v>
      </c>
      <c r="BB46" s="881" t="str">
        <f t="shared" si="25"/>
        <v xml:space="preserve"> </v>
      </c>
      <c r="BC46" s="824" t="str">
        <f t="shared" si="25"/>
        <v xml:space="preserve"> </v>
      </c>
      <c r="BD46" s="359" t="s">
        <v>41</v>
      </c>
      <c r="BE46" s="53" t="str">
        <f>IF(SUM(BE14:BE44)&gt;0,MAX(BE14:BE44)," ")</f>
        <v xml:space="preserve"> </v>
      </c>
      <c r="BF46" s="43" t="str">
        <f aca="true" t="shared" si="26" ref="BF46:BP46">IF(SUM(BF14:BF44)&gt;0,MAX(BF14:BF44)," ")</f>
        <v xml:space="preserve"> </v>
      </c>
      <c r="BG46" s="53" t="str">
        <f t="shared" si="26"/>
        <v xml:space="preserve"> </v>
      </c>
      <c r="BH46" s="69" t="str">
        <f t="shared" si="26"/>
        <v xml:space="preserve"> </v>
      </c>
      <c r="BI46" s="69" t="str">
        <f t="shared" si="26"/>
        <v xml:space="preserve"> </v>
      </c>
      <c r="BJ46" s="69" t="str">
        <f t="shared" si="26"/>
        <v xml:space="preserve"> </v>
      </c>
      <c r="BK46" s="69" t="str">
        <f t="shared" si="26"/>
        <v xml:space="preserve"> </v>
      </c>
      <c r="BL46" s="69" t="str">
        <f t="shared" si="26"/>
        <v xml:space="preserve"> </v>
      </c>
      <c r="BM46" s="69" t="str">
        <f t="shared" si="26"/>
        <v xml:space="preserve"> </v>
      </c>
      <c r="BN46" s="69" t="str">
        <f t="shared" si="26"/>
        <v xml:space="preserve"> </v>
      </c>
      <c r="BO46" s="69" t="str">
        <f t="shared" si="26"/>
        <v xml:space="preserve"> </v>
      </c>
      <c r="BP46" s="43" t="str">
        <f t="shared" si="26"/>
        <v xml:space="preserve"> </v>
      </c>
      <c r="BQ46" s="69" t="str">
        <f>IF(SUM(BQ14:BQ44)&gt;0,MAX(BQ14:BQ44)," ")</f>
        <v xml:space="preserve"> </v>
      </c>
      <c r="BR46" s="43" t="str">
        <f>IF(SUM(BR14:BR44)&gt;0,MAX(BR14:BR44)," ")</f>
        <v xml:space="preserve"> </v>
      </c>
      <c r="BS46" s="273" t="s">
        <v>41</v>
      </c>
      <c r="BT46" s="82" t="str">
        <f>IF(SUM(BT14:BT44)&gt;0,MAX(BT14:BT44)," ")</f>
        <v xml:space="preserve"> </v>
      </c>
      <c r="BU46" s="43" t="str">
        <f ca="1">IF(SUM(BU14:BU44)&gt;0,MAX(BU14:BU44)," ")</f>
        <v xml:space="preserve"> </v>
      </c>
      <c r="BV46" s="82" t="str">
        <f>IF(SUM(BV14:BV44)&gt;0,MAX(BV14:BV44)," ")</f>
        <v xml:space="preserve"> </v>
      </c>
      <c r="BW46" s="43" t="str">
        <f ca="1">IF(SUM(BW14:BW44)&gt;0,MAX(BW14:BW44)," ")</f>
        <v xml:space="preserve"> </v>
      </c>
      <c r="BX46" s="572" t="str">
        <f aca="true" t="shared" si="27" ref="BX46:CH46">IF(SUM(BX14:BX44)&gt;0,MAX(BX14:BX44)," ")</f>
        <v xml:space="preserve"> </v>
      </c>
      <c r="BY46" s="771" t="str">
        <f t="shared" si="27"/>
        <v xml:space="preserve"> </v>
      </c>
      <c r="BZ46" s="83" t="str">
        <f t="shared" si="27"/>
        <v xml:space="preserve"> </v>
      </c>
      <c r="CA46" s="772" t="str">
        <f>IF(SUM(CA14:CA44)&gt;0,MAX(CA14:CA44)," ")</f>
        <v xml:space="preserve"> </v>
      </c>
      <c r="CB46" s="83" t="str">
        <f>IF(SUM(CB14:CB44)&gt;0,MAX(CB14:CB44)," ")</f>
        <v xml:space="preserve"> </v>
      </c>
      <c r="CC46" s="772" t="str">
        <f t="shared" si="27"/>
        <v xml:space="preserve"> </v>
      </c>
      <c r="CD46" s="83" t="str">
        <f t="shared" si="27"/>
        <v xml:space="preserve"> </v>
      </c>
      <c r="CE46" s="771" t="str">
        <f t="shared" si="27"/>
        <v xml:space="preserve"> </v>
      </c>
      <c r="CF46" s="85" t="str">
        <f t="shared" si="27"/>
        <v xml:space="preserve"> </v>
      </c>
      <c r="CG46" s="772" t="str">
        <f t="shared" si="27"/>
        <v xml:space="preserve"> </v>
      </c>
      <c r="CH46" s="773" t="str">
        <f t="shared" si="27"/>
        <v xml:space="preserve"> </v>
      </c>
    </row>
    <row r="47" spans="1:86" ht="14.45" customHeight="1" thickBot="1" thickTop="1">
      <c r="A47" s="249" t="s">
        <v>42</v>
      </c>
      <c r="B47" s="250"/>
      <c r="C47" s="280"/>
      <c r="D47" s="69" t="str">
        <f>IF(SUM(D14:D44)&gt;0,MIN(D14:D44),"")</f>
        <v/>
      </c>
      <c r="E47" s="564"/>
      <c r="F47" s="565"/>
      <c r="G47" s="566"/>
      <c r="H47" s="567" t="str">
        <f>IF(SUM(H14:H44)&gt;0,MIN(H14:H44),"")</f>
        <v/>
      </c>
      <c r="I47" s="83" t="str">
        <f aca="true" t="shared" si="28" ref="I47:W47">IF(SUM(I14:I44)&gt;0,MIN(I14:I44),"")</f>
        <v/>
      </c>
      <c r="J47" s="572" t="str">
        <f t="shared" si="28"/>
        <v/>
      </c>
      <c r="K47" s="479" t="str">
        <f t="shared" si="28"/>
        <v/>
      </c>
      <c r="L47" s="568" t="str">
        <f t="shared" si="28"/>
        <v/>
      </c>
      <c r="M47" s="83" t="str">
        <f t="shared" si="28"/>
        <v/>
      </c>
      <c r="N47" s="83" t="str">
        <f ca="1" t="shared" si="28"/>
        <v/>
      </c>
      <c r="O47" s="83">
        <f t="shared" si="28"/>
        <v>1</v>
      </c>
      <c r="P47" s="83" t="str">
        <f ca="1" t="shared" si="28"/>
        <v/>
      </c>
      <c r="Q47" s="83" t="str">
        <f t="shared" si="28"/>
        <v/>
      </c>
      <c r="R47" s="83" t="str">
        <f t="shared" si="28"/>
        <v/>
      </c>
      <c r="S47" s="84" t="str">
        <f t="shared" si="28"/>
        <v/>
      </c>
      <c r="T47" s="251" t="s">
        <v>43</v>
      </c>
      <c r="U47" s="63" t="str">
        <f t="shared" si="28"/>
        <v/>
      </c>
      <c r="V47" s="65" t="str">
        <f t="shared" si="28"/>
        <v/>
      </c>
      <c r="W47" s="84" t="str">
        <f t="shared" si="28"/>
        <v/>
      </c>
      <c r="X47" s="83" t="str">
        <f aca="true" t="shared" si="29" ref="X47:AD47">IF(SUM(X14:X44)&gt;0,MIN(X14:X44),"")</f>
        <v/>
      </c>
      <c r="Y47" s="83" t="str">
        <f t="shared" si="29"/>
        <v/>
      </c>
      <c r="Z47" s="83" t="str">
        <f t="shared" si="29"/>
        <v/>
      </c>
      <c r="AA47" s="83" t="str">
        <f t="shared" si="29"/>
        <v/>
      </c>
      <c r="AB47" s="479" t="str">
        <f t="shared" si="29"/>
        <v/>
      </c>
      <c r="AC47" s="83" t="str">
        <f t="shared" si="29"/>
        <v/>
      </c>
      <c r="AD47" s="84" t="str">
        <f t="shared" si="29"/>
        <v/>
      </c>
      <c r="AE47" s="677"/>
      <c r="AF47" s="716" t="str">
        <f>IF(SUM(AF14:AF44)&gt;0,MIN(AF14:AF44),"")</f>
        <v/>
      </c>
      <c r="AG47" s="717" t="str">
        <f>IF(SUM(AG14:AG44)&gt;0,MIN(AG14:AG44),"")</f>
        <v/>
      </c>
      <c r="AH47" s="85"/>
      <c r="AI47" s="708" t="str">
        <f>IF(SUM(AI14:AI44)&gt;0,MIN(AI14:AI44),"")</f>
        <v/>
      </c>
      <c r="AJ47" s="670" t="str">
        <f>IF(SUM(AJ14:AJ44)&gt;0,MIN(AJ14:AJ44),"")</f>
        <v/>
      </c>
      <c r="AK47" s="669" t="str">
        <f>IF(SUM(AK14:AK44)&gt;0,MIN(AK14:AK44),"")</f>
        <v/>
      </c>
      <c r="AL47" s="671" t="str">
        <f>IF(SUM(AL14:AL44)&gt;0,MIN(AL14:AL44),"")</f>
        <v/>
      </c>
      <c r="AM47" s="569" t="s">
        <v>43</v>
      </c>
      <c r="AN47" s="679" t="str">
        <f aca="true" t="shared" si="30" ref="AN47:AZ47">IF(SUM(AN14:AN44)&gt;0,MIN(AN14:AN44),"")</f>
        <v/>
      </c>
      <c r="AO47" s="712" t="str">
        <f t="shared" si="30"/>
        <v/>
      </c>
      <c r="AP47" s="679" t="str">
        <f>IF(SUM(AP14:AP44)&gt;0,MIN(AP14:AP44),"")</f>
        <v/>
      </c>
      <c r="AQ47" s="704" t="str">
        <f t="shared" si="30"/>
        <v/>
      </c>
      <c r="AR47" s="705" t="str">
        <f ca="1" t="shared" si="30"/>
        <v/>
      </c>
      <c r="AS47" s="706" t="str">
        <f ca="1" t="shared" si="30"/>
        <v/>
      </c>
      <c r="AT47" s="679" t="str">
        <f t="shared" si="30"/>
        <v/>
      </c>
      <c r="AU47" s="704" t="str">
        <f t="shared" si="30"/>
        <v/>
      </c>
      <c r="AV47" s="705" t="str">
        <f ca="1" t="shared" si="30"/>
        <v/>
      </c>
      <c r="AW47" s="706" t="str">
        <f ca="1" t="shared" si="30"/>
        <v/>
      </c>
      <c r="AX47" s="679" t="str">
        <f t="shared" si="30"/>
        <v/>
      </c>
      <c r="AY47" s="707" t="str">
        <f t="shared" si="30"/>
        <v/>
      </c>
      <c r="AZ47" s="708" t="str">
        <f ca="1" t="shared" si="30"/>
        <v/>
      </c>
      <c r="BA47" s="706" t="str">
        <f ca="1">IF(SUM(BA14:BA44)&gt;0,MIN(BA14:BA44),"")</f>
        <v/>
      </c>
      <c r="BB47" s="881" t="str">
        <f>IF(SUM(BB14:BB44)&gt;0,MIN(BB14:BB44),"")</f>
        <v/>
      </c>
      <c r="BC47" s="824" t="str">
        <f>IF(SUM(BC14:BC44)&gt;0,MIN(BC14:BC44),"")</f>
        <v/>
      </c>
      <c r="BD47" s="609" t="s">
        <v>43</v>
      </c>
      <c r="BE47" s="684" t="str">
        <f aca="true" t="shared" si="31" ref="BE47:BP47">IF(SUM(BE14:BE44)&gt;0,MIN(BE14:BE44),"")</f>
        <v/>
      </c>
      <c r="BF47" s="712" t="str">
        <f t="shared" si="31"/>
        <v/>
      </c>
      <c r="BG47" s="479" t="str">
        <f t="shared" si="31"/>
        <v/>
      </c>
      <c r="BH47" s="708" t="str">
        <f t="shared" si="31"/>
        <v/>
      </c>
      <c r="BI47" s="708" t="str">
        <f t="shared" si="31"/>
        <v/>
      </c>
      <c r="BJ47" s="708" t="str">
        <f t="shared" si="31"/>
        <v/>
      </c>
      <c r="BK47" s="708" t="str">
        <f t="shared" si="31"/>
        <v/>
      </c>
      <c r="BL47" s="708" t="str">
        <f t="shared" si="31"/>
        <v/>
      </c>
      <c r="BM47" s="708" t="str">
        <f t="shared" si="31"/>
        <v/>
      </c>
      <c r="BN47" s="708" t="str">
        <f t="shared" si="31"/>
        <v/>
      </c>
      <c r="BO47" s="708" t="str">
        <f t="shared" si="31"/>
        <v/>
      </c>
      <c r="BP47" s="712" t="str">
        <f t="shared" si="31"/>
        <v/>
      </c>
      <c r="BQ47" s="53" t="str">
        <f>IF(SUM(BQ14:BQ44)&gt;0,MIN(BQ14:BQ44),"")</f>
        <v/>
      </c>
      <c r="BR47" s="43" t="str">
        <f>IF(SUM(BR14:BR44)&gt;0,MIN(BR14:BR44),"")</f>
        <v/>
      </c>
      <c r="BS47" s="273" t="s">
        <v>43</v>
      </c>
      <c r="BT47" s="678" t="str">
        <f>IF(SUM(BT14:BT44)&gt;0,MIN(BT14:BT44),"")</f>
        <v/>
      </c>
      <c r="BU47" s="66" t="str">
        <f ca="1">IF(SUM(BU14:BU44)&gt;0,MIN(BU14:BU44),"")</f>
        <v/>
      </c>
      <c r="BV47" s="678" t="str">
        <f>IF(SUM(BV14:BV44)&gt;0,MIN(BV14:BV44),"")</f>
        <v/>
      </c>
      <c r="BW47" s="66" t="str">
        <f ca="1">IF(SUM(BW14:BW44)&gt;0,MIN(BW14:BW44),"")</f>
        <v/>
      </c>
      <c r="BX47" s="775" t="str">
        <f aca="true" t="shared" si="32" ref="BX47:CH47">IF(SUM(BX14:BX44)&gt;0,MIN(BX14:BX44),"")</f>
        <v/>
      </c>
      <c r="BY47" s="705" t="str">
        <f t="shared" si="32"/>
        <v/>
      </c>
      <c r="BZ47" s="708" t="str">
        <f t="shared" si="32"/>
        <v/>
      </c>
      <c r="CA47" s="705" t="str">
        <f>IF(SUM(CA14:CA44)&gt;0,MIN(CA14:CA44),"")</f>
        <v/>
      </c>
      <c r="CB47" s="708" t="str">
        <f>IF(SUM(CB14:CB44)&gt;0,MIN(CB14:CB44),"")</f>
        <v/>
      </c>
      <c r="CC47" s="705" t="str">
        <f t="shared" si="32"/>
        <v/>
      </c>
      <c r="CD47" s="708" t="str">
        <f t="shared" si="32"/>
        <v/>
      </c>
      <c r="CE47" s="705" t="str">
        <f t="shared" si="32"/>
        <v/>
      </c>
      <c r="CF47" s="705" t="str">
        <f t="shared" si="32"/>
        <v/>
      </c>
      <c r="CG47" s="708" t="str">
        <f t="shared" si="32"/>
        <v/>
      </c>
      <c r="CH47" s="776" t="str">
        <f t="shared" si="32"/>
        <v/>
      </c>
    </row>
    <row r="48" spans="1:86" ht="14.45" customHeight="1" thickBot="1" thickTop="1">
      <c r="A48" s="590"/>
      <c r="B48" s="586"/>
      <c r="C48" s="586"/>
      <c r="D48" s="586"/>
      <c r="E48" s="587"/>
      <c r="F48" s="588"/>
      <c r="G48" s="589"/>
      <c r="H48" s="590"/>
      <c r="I48" s="586"/>
      <c r="J48" s="591"/>
      <c r="K48" s="586"/>
      <c r="L48" s="592"/>
      <c r="M48" s="586"/>
      <c r="N48" s="586"/>
      <c r="O48" s="586"/>
      <c r="P48" s="586"/>
      <c r="Q48" s="586"/>
      <c r="R48" s="586"/>
      <c r="S48" s="591"/>
      <c r="T48" s="938" t="s">
        <v>154</v>
      </c>
      <c r="U48" s="939"/>
      <c r="V48" s="940"/>
      <c r="W48" s="591"/>
      <c r="X48" s="590"/>
      <c r="Y48" s="593"/>
      <c r="Z48" s="586"/>
      <c r="AA48" s="593"/>
      <c r="AB48" s="590"/>
      <c r="AC48" s="586"/>
      <c r="AD48" s="591"/>
      <c r="AE48" s="586"/>
      <c r="AF48" s="586"/>
      <c r="AG48" s="606"/>
      <c r="AH48" s="586"/>
      <c r="AI48" s="879" t="str">
        <f ca="1">'E.coli Standalone Calculation'!I38</f>
        <v/>
      </c>
      <c r="AJ48" s="592"/>
      <c r="AK48" s="713"/>
      <c r="AL48" s="591"/>
      <c r="AM48" s="611"/>
      <c r="AN48" s="586"/>
      <c r="AO48" s="591"/>
      <c r="AP48" s="586"/>
      <c r="AQ48" s="592"/>
      <c r="AR48" s="586"/>
      <c r="AS48" s="591"/>
      <c r="AT48" s="586"/>
      <c r="AU48" s="592"/>
      <c r="AV48" s="586"/>
      <c r="AW48" s="586"/>
      <c r="AX48" s="590"/>
      <c r="AY48" s="592"/>
      <c r="AZ48" s="586"/>
      <c r="BA48" s="586"/>
      <c r="BB48" s="590"/>
      <c r="BC48" s="591"/>
      <c r="BD48" s="602"/>
      <c r="BE48" s="603"/>
      <c r="BF48" s="591"/>
      <c r="BG48" s="586"/>
      <c r="BH48" s="592"/>
      <c r="BI48" s="586"/>
      <c r="BJ48" s="586"/>
      <c r="BK48" s="586"/>
      <c r="BL48" s="586"/>
      <c r="BM48" s="586"/>
      <c r="BN48" s="586"/>
      <c r="BO48" s="586"/>
      <c r="BP48" s="591"/>
      <c r="BQ48" s="603"/>
      <c r="BR48" s="591"/>
      <c r="BS48" s="777"/>
      <c r="BT48" s="603"/>
      <c r="BU48" s="579"/>
      <c r="BV48" s="579"/>
      <c r="BW48" s="579"/>
      <c r="BX48" s="778"/>
      <c r="BY48" s="778"/>
      <c r="BZ48" s="778"/>
      <c r="CA48" s="778"/>
      <c r="CB48" s="778"/>
      <c r="CC48" s="778"/>
      <c r="CD48" s="778"/>
      <c r="CE48" s="778"/>
      <c r="CF48" s="778"/>
      <c r="CG48" s="778"/>
      <c r="CH48" s="779"/>
    </row>
    <row r="49" spans="1:86" ht="14.45" customHeight="1" thickBot="1" thickTop="1">
      <c r="A49" s="601"/>
      <c r="B49" s="594"/>
      <c r="C49" s="594"/>
      <c r="D49" s="594"/>
      <c r="E49" s="595"/>
      <c r="F49" s="596"/>
      <c r="G49" s="595"/>
      <c r="H49" s="594"/>
      <c r="I49" s="594"/>
      <c r="J49" s="597"/>
      <c r="K49" s="594"/>
      <c r="L49" s="598"/>
      <c r="M49" s="594"/>
      <c r="N49" s="594"/>
      <c r="O49" s="594"/>
      <c r="P49" s="594"/>
      <c r="Q49" s="594"/>
      <c r="R49" s="594"/>
      <c r="S49" s="597"/>
      <c r="T49" s="941" t="s">
        <v>178</v>
      </c>
      <c r="U49" s="942"/>
      <c r="V49" s="943"/>
      <c r="W49" s="597"/>
      <c r="X49" s="599"/>
      <c r="Y49" s="600"/>
      <c r="Z49" s="594"/>
      <c r="AA49" s="600"/>
      <c r="AB49" s="599"/>
      <c r="AC49" s="594"/>
      <c r="AD49" s="597"/>
      <c r="AE49" s="594"/>
      <c r="AF49" s="594"/>
      <c r="AG49" s="607"/>
      <c r="AH49" s="594"/>
      <c r="AI49" s="874" t="str">
        <f ca="1">'E.coli Standalone Calculation'!I41</f>
        <v/>
      </c>
      <c r="AJ49" s="608"/>
      <c r="AK49" s="579"/>
      <c r="AL49" s="597"/>
      <c r="AM49" s="612"/>
      <c r="AN49" s="594"/>
      <c r="AO49" s="597"/>
      <c r="AP49" s="594"/>
      <c r="AQ49" s="598"/>
      <c r="AR49" s="594"/>
      <c r="AS49" s="594"/>
      <c r="AT49" s="599"/>
      <c r="AU49" s="598"/>
      <c r="AV49" s="594"/>
      <c r="AW49" s="597"/>
      <c r="AX49" s="594"/>
      <c r="AY49" s="598"/>
      <c r="AZ49" s="594"/>
      <c r="BA49" s="594"/>
      <c r="BB49" s="599"/>
      <c r="BC49" s="597"/>
      <c r="BD49" s="605"/>
      <c r="BE49" s="579"/>
      <c r="BF49" s="597"/>
      <c r="BG49" s="594"/>
      <c r="BH49" s="598"/>
      <c r="BI49" s="594"/>
      <c r="BJ49" s="594"/>
      <c r="BK49" s="594"/>
      <c r="BL49" s="594"/>
      <c r="BM49" s="594"/>
      <c r="BN49" s="594"/>
      <c r="BO49" s="594"/>
      <c r="BP49" s="579"/>
      <c r="BQ49" s="599"/>
      <c r="BR49" s="597"/>
      <c r="BS49" s="785"/>
      <c r="BT49" s="786"/>
      <c r="BU49" s="780"/>
      <c r="BV49" s="780"/>
      <c r="BW49" s="780"/>
      <c r="BX49" s="780"/>
      <c r="BY49" s="780"/>
      <c r="BZ49" s="780"/>
      <c r="CA49" s="780"/>
      <c r="CB49" s="780"/>
      <c r="CC49" s="780"/>
      <c r="CD49" s="780"/>
      <c r="CE49" s="780"/>
      <c r="CF49" s="780"/>
      <c r="CG49" s="780"/>
      <c r="CH49" s="781"/>
    </row>
    <row r="50" spans="1:86" ht="14.45" customHeight="1" thickBot="1">
      <c r="A50" s="477" t="s">
        <v>44</v>
      </c>
      <c r="B50" s="255"/>
      <c r="C50" s="254"/>
      <c r="D50" s="125"/>
      <c r="E50" s="573">
        <f>COUNT(E14:E44)</f>
        <v>0</v>
      </c>
      <c r="F50" s="574">
        <f>COUNTA(F14:F44)</f>
        <v>0</v>
      </c>
      <c r="G50" s="575">
        <f>COUNTA(G14:G44)</f>
        <v>0</v>
      </c>
      <c r="H50" s="576">
        <f>COUNT(H14:H44)</f>
        <v>0</v>
      </c>
      <c r="I50" s="571">
        <f aca="true" t="shared" si="33" ref="I50:AZ50">COUNT(I14:I44)</f>
        <v>0</v>
      </c>
      <c r="J50" s="570">
        <f t="shared" si="33"/>
        <v>0</v>
      </c>
      <c r="K50" s="576">
        <f t="shared" si="33"/>
        <v>0</v>
      </c>
      <c r="L50" s="571">
        <f t="shared" si="33"/>
        <v>0</v>
      </c>
      <c r="M50" s="571">
        <f t="shared" si="33"/>
        <v>0</v>
      </c>
      <c r="N50" s="571">
        <f ca="1" t="shared" si="33"/>
        <v>0</v>
      </c>
      <c r="O50" s="571">
        <f t="shared" si="33"/>
        <v>1</v>
      </c>
      <c r="P50" s="571">
        <f ca="1" t="shared" si="33"/>
        <v>0</v>
      </c>
      <c r="Q50" s="571">
        <f t="shared" si="33"/>
        <v>0</v>
      </c>
      <c r="R50" s="571">
        <f t="shared" si="33"/>
        <v>0</v>
      </c>
      <c r="S50" s="118">
        <f>COUNT(S14:S44)</f>
        <v>0</v>
      </c>
      <c r="T50" s="262" t="s">
        <v>77</v>
      </c>
      <c r="U50" s="577">
        <f t="shared" si="33"/>
        <v>0</v>
      </c>
      <c r="V50" s="72">
        <f t="shared" si="33"/>
        <v>0</v>
      </c>
      <c r="W50" s="118">
        <f t="shared" si="33"/>
        <v>0</v>
      </c>
      <c r="X50" s="72">
        <f t="shared" si="33"/>
        <v>0</v>
      </c>
      <c r="Y50" s="72">
        <f t="shared" si="33"/>
        <v>0</v>
      </c>
      <c r="Z50" s="72">
        <f t="shared" si="33"/>
        <v>0</v>
      </c>
      <c r="AA50" s="72">
        <f t="shared" si="33"/>
        <v>0</v>
      </c>
      <c r="AB50" s="577">
        <f>COUNT(AB14:AB44)</f>
        <v>0</v>
      </c>
      <c r="AC50" s="72">
        <f>COUNT(AC14:AC44)</f>
        <v>0</v>
      </c>
      <c r="AD50" s="118">
        <f>COUNT(AD14:AD44)</f>
        <v>0</v>
      </c>
      <c r="AE50" s="673"/>
      <c r="AF50" s="65">
        <f aca="true" t="shared" si="34" ref="AF50:AL50">COUNT(AF14:AF44)</f>
        <v>0</v>
      </c>
      <c r="AG50" s="72">
        <f t="shared" si="34"/>
        <v>0</v>
      </c>
      <c r="AH50" s="578"/>
      <c r="AI50" s="65">
        <f ca="1">COUNT(AH14:AH44)</f>
        <v>0</v>
      </c>
      <c r="AJ50" s="65">
        <f t="shared" si="34"/>
        <v>0</v>
      </c>
      <c r="AK50" s="65">
        <f t="shared" si="34"/>
        <v>0</v>
      </c>
      <c r="AL50" s="118">
        <f t="shared" si="34"/>
        <v>0</v>
      </c>
      <c r="AM50" s="610" t="s">
        <v>77</v>
      </c>
      <c r="AN50" s="577">
        <f t="shared" si="33"/>
        <v>0</v>
      </c>
      <c r="AO50" s="118">
        <f t="shared" si="33"/>
        <v>0</v>
      </c>
      <c r="AP50" s="577">
        <f t="shared" si="33"/>
        <v>0</v>
      </c>
      <c r="AQ50" s="72">
        <f t="shared" si="33"/>
        <v>0</v>
      </c>
      <c r="AR50" s="72">
        <f ca="1" t="shared" si="33"/>
        <v>0</v>
      </c>
      <c r="AS50" s="118">
        <f ca="1" t="shared" si="33"/>
        <v>0</v>
      </c>
      <c r="AT50" s="577">
        <f t="shared" si="33"/>
        <v>0</v>
      </c>
      <c r="AU50" s="72">
        <f t="shared" si="33"/>
        <v>0</v>
      </c>
      <c r="AV50" s="72">
        <f ca="1" t="shared" si="33"/>
        <v>0</v>
      </c>
      <c r="AW50" s="118">
        <f ca="1" t="shared" si="33"/>
        <v>0</v>
      </c>
      <c r="AX50" s="577">
        <f t="shared" si="33"/>
        <v>0</v>
      </c>
      <c r="AY50" s="72">
        <f t="shared" si="33"/>
        <v>0</v>
      </c>
      <c r="AZ50" s="72">
        <f ca="1" t="shared" si="33"/>
        <v>0</v>
      </c>
      <c r="BA50" s="118">
        <f ca="1">COUNT(BA14:BA44)</f>
        <v>0</v>
      </c>
      <c r="BB50" s="128">
        <f>COUNT(BB14:BB44)</f>
        <v>0</v>
      </c>
      <c r="BC50" s="129">
        <f>COUNT(BC14:BC44)</f>
        <v>0</v>
      </c>
      <c r="BD50" s="610" t="s">
        <v>77</v>
      </c>
      <c r="BE50" s="63">
        <f>COUNT(BE14:BE44)</f>
        <v>0</v>
      </c>
      <c r="BF50" s="66">
        <f aca="true" t="shared" si="35" ref="BF50:BP50">COUNT(BF14:BF44)</f>
        <v>0</v>
      </c>
      <c r="BG50" s="577">
        <f t="shared" si="35"/>
        <v>0</v>
      </c>
      <c r="BH50" s="72">
        <f t="shared" si="35"/>
        <v>0</v>
      </c>
      <c r="BI50" s="72">
        <f t="shared" si="35"/>
        <v>0</v>
      </c>
      <c r="BJ50" s="72">
        <f t="shared" si="35"/>
        <v>0</v>
      </c>
      <c r="BK50" s="72">
        <f t="shared" si="35"/>
        <v>0</v>
      </c>
      <c r="BL50" s="72">
        <f t="shared" si="35"/>
        <v>0</v>
      </c>
      <c r="BM50" s="72">
        <f t="shared" si="35"/>
        <v>0</v>
      </c>
      <c r="BN50" s="72">
        <f t="shared" si="35"/>
        <v>0</v>
      </c>
      <c r="BO50" s="72">
        <f t="shared" si="35"/>
        <v>0</v>
      </c>
      <c r="BP50" s="66">
        <f t="shared" si="35"/>
        <v>0</v>
      </c>
      <c r="BQ50" s="72">
        <f>COUNT(BQ14:BQ44)</f>
        <v>0</v>
      </c>
      <c r="BR50" s="118">
        <f>COUNT(BR14:BR44)</f>
        <v>0</v>
      </c>
      <c r="BS50" s="787" t="s">
        <v>77</v>
      </c>
      <c r="BT50" s="788">
        <f>COUNT(BT14:BT44)</f>
        <v>0</v>
      </c>
      <c r="BU50" s="72">
        <f ca="1">COUNT(BU14:BU44)</f>
        <v>0</v>
      </c>
      <c r="BV50" s="72">
        <f>COUNT(BV14:BV44)</f>
        <v>0</v>
      </c>
      <c r="BW50" s="578">
        <f ca="1">COUNT(BW14:BW44)</f>
        <v>0</v>
      </c>
      <c r="BX50" s="811">
        <f aca="true" t="shared" si="36" ref="BX50:CH50">COUNT(BX14:BX44)</f>
        <v>0</v>
      </c>
      <c r="BY50" s="72">
        <f t="shared" si="36"/>
        <v>0</v>
      </c>
      <c r="BZ50" s="72">
        <f t="shared" si="36"/>
        <v>0</v>
      </c>
      <c r="CA50" s="72">
        <f>COUNT(CA14:CA44)</f>
        <v>0</v>
      </c>
      <c r="CB50" s="72">
        <f>COUNT(CB14:CB44)</f>
        <v>0</v>
      </c>
      <c r="CC50" s="72">
        <f t="shared" si="36"/>
        <v>0</v>
      </c>
      <c r="CD50" s="72">
        <f t="shared" si="36"/>
        <v>0</v>
      </c>
      <c r="CE50" s="72">
        <f t="shared" si="36"/>
        <v>0</v>
      </c>
      <c r="CF50" s="72">
        <f t="shared" si="36"/>
        <v>0</v>
      </c>
      <c r="CG50" s="72">
        <f t="shared" si="36"/>
        <v>0</v>
      </c>
      <c r="CH50" s="118">
        <f t="shared" si="36"/>
        <v>0</v>
      </c>
    </row>
    <row r="51" spans="1:132" ht="13.5" customHeight="1" thickBot="1">
      <c r="A51" s="990" t="s">
        <v>128</v>
      </c>
      <c r="B51" s="991"/>
      <c r="C51" s="991"/>
      <c r="D51" s="991"/>
      <c r="E51" s="991"/>
      <c r="F51" s="991"/>
      <c r="G51" s="991"/>
      <c r="H51" s="991"/>
      <c r="I51" s="991"/>
      <c r="J51" s="991"/>
      <c r="K51" s="489" t="s">
        <v>195</v>
      </c>
      <c r="L51" s="236"/>
      <c r="M51" s="236"/>
      <c r="N51" s="236"/>
      <c r="O51" s="236"/>
      <c r="P51" s="490"/>
      <c r="Q51" s="491" t="s">
        <v>129</v>
      </c>
      <c r="R51" s="236"/>
      <c r="S51" s="264"/>
      <c r="T51" s="346" t="s">
        <v>45</v>
      </c>
      <c r="U51" s="236"/>
      <c r="V51" s="236"/>
      <c r="W51" s="236"/>
      <c r="X51" s="236"/>
      <c r="Y51" s="236"/>
      <c r="Z51" s="236"/>
      <c r="AA51" s="236"/>
      <c r="AB51" s="236"/>
      <c r="AC51" s="236"/>
      <c r="AD51" s="236"/>
      <c r="AE51" s="236"/>
      <c r="AF51" s="236"/>
      <c r="AG51" s="236"/>
      <c r="AH51" s="236"/>
      <c r="AI51" s="236"/>
      <c r="AJ51" s="236"/>
      <c r="AK51" s="236"/>
      <c r="AL51" s="264"/>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29"/>
      <c r="BR51" s="229"/>
      <c r="BS51" s="229"/>
      <c r="DT51" s="89"/>
      <c r="EB51" s="2"/>
    </row>
    <row r="52" spans="1:71" ht="12.75">
      <c r="A52" s="992"/>
      <c r="B52" s="993"/>
      <c r="C52" s="993"/>
      <c r="D52" s="993"/>
      <c r="E52" s="993"/>
      <c r="F52" s="993"/>
      <c r="G52" s="993"/>
      <c r="H52" s="993"/>
      <c r="I52" s="993"/>
      <c r="J52" s="993"/>
      <c r="K52" s="916"/>
      <c r="L52" s="917"/>
      <c r="M52" s="917"/>
      <c r="N52" s="917"/>
      <c r="O52" s="917"/>
      <c r="P52" s="1004"/>
      <c r="Q52" s="1000"/>
      <c r="R52" s="1001"/>
      <c r="S52" s="1002"/>
      <c r="T52" s="1006"/>
      <c r="U52" s="1007"/>
      <c r="V52" s="1007"/>
      <c r="W52" s="1007"/>
      <c r="X52" s="1007"/>
      <c r="Y52" s="1007"/>
      <c r="Z52" s="1007"/>
      <c r="AA52" s="1007"/>
      <c r="AB52" s="1007"/>
      <c r="AC52" s="1007"/>
      <c r="AD52" s="1007"/>
      <c r="AE52" s="1007"/>
      <c r="AF52" s="1007"/>
      <c r="AG52" s="1007"/>
      <c r="AH52" s="1007"/>
      <c r="AI52" s="1007"/>
      <c r="AJ52" s="1007"/>
      <c r="AK52" s="1007"/>
      <c r="AL52" s="1008"/>
      <c r="AM52" s="229"/>
      <c r="AN52" s="90" t="s">
        <v>46</v>
      </c>
      <c r="AO52" s="91"/>
      <c r="AP52" s="91"/>
      <c r="AQ52" s="91"/>
      <c r="AR52" s="91"/>
      <c r="AS52" s="91"/>
      <c r="AT52" s="91"/>
      <c r="AU52" s="91"/>
      <c r="AV52" s="91"/>
      <c r="AW52" s="91"/>
      <c r="AX52" s="92"/>
      <c r="AY52" s="349" t="s">
        <v>47</v>
      </c>
      <c r="AZ52" s="236"/>
      <c r="BA52" s="264"/>
      <c r="BB52" s="229"/>
      <c r="BC52" s="229"/>
      <c r="BD52" s="229"/>
      <c r="BE52" s="929" t="s">
        <v>179</v>
      </c>
      <c r="BF52" s="930"/>
      <c r="BG52" s="930"/>
      <c r="BH52" s="930"/>
      <c r="BI52" s="930"/>
      <c r="BJ52" s="930"/>
      <c r="BK52" s="930"/>
      <c r="BL52" s="930"/>
      <c r="BM52" s="931"/>
      <c r="BN52" s="229"/>
      <c r="BO52" s="229"/>
      <c r="BP52" s="229"/>
      <c r="BQ52" s="229"/>
      <c r="BR52" s="229"/>
      <c r="BS52" s="229"/>
    </row>
    <row r="53" spans="1:71" ht="12.75">
      <c r="A53" s="992"/>
      <c r="B53" s="993"/>
      <c r="C53" s="993"/>
      <c r="D53" s="993"/>
      <c r="E53" s="993"/>
      <c r="F53" s="993"/>
      <c r="G53" s="993"/>
      <c r="H53" s="993"/>
      <c r="I53" s="993"/>
      <c r="J53" s="993"/>
      <c r="K53" s="1005"/>
      <c r="L53" s="917"/>
      <c r="M53" s="917"/>
      <c r="N53" s="917"/>
      <c r="O53" s="917"/>
      <c r="P53" s="1004"/>
      <c r="Q53" s="1003"/>
      <c r="R53" s="1001"/>
      <c r="S53" s="1002"/>
      <c r="T53" s="1006"/>
      <c r="U53" s="1007"/>
      <c r="V53" s="1007"/>
      <c r="W53" s="1007"/>
      <c r="X53" s="1007"/>
      <c r="Y53" s="1007"/>
      <c r="Z53" s="1007"/>
      <c r="AA53" s="1007"/>
      <c r="AB53" s="1007"/>
      <c r="AC53" s="1007"/>
      <c r="AD53" s="1007"/>
      <c r="AE53" s="1007"/>
      <c r="AF53" s="1007"/>
      <c r="AG53" s="1007"/>
      <c r="AH53" s="1007"/>
      <c r="AI53" s="1007"/>
      <c r="AJ53" s="1007"/>
      <c r="AK53" s="1007"/>
      <c r="AL53" s="1008"/>
      <c r="AM53" s="229"/>
      <c r="AN53" s="279" t="s">
        <v>48</v>
      </c>
      <c r="AO53" s="250"/>
      <c r="AP53" s="280"/>
      <c r="AQ53" s="285" t="s">
        <v>49</v>
      </c>
      <c r="AR53" s="286"/>
      <c r="AS53" s="285" t="s">
        <v>50</v>
      </c>
      <c r="AT53" s="286"/>
      <c r="AU53" s="287" t="s">
        <v>51</v>
      </c>
      <c r="AV53" s="288"/>
      <c r="AW53" s="287" t="s">
        <v>52</v>
      </c>
      <c r="AX53" s="289"/>
      <c r="AY53" s="348" t="s">
        <v>53</v>
      </c>
      <c r="AZ53" s="229"/>
      <c r="BA53" s="100">
        <f>IF(SUM(AN14:AN44)&gt;0,SUM(AN14:AN44),SUM(K14:K44))</f>
        <v>0</v>
      </c>
      <c r="BB53" s="229"/>
      <c r="BC53" s="229"/>
      <c r="BD53" s="229"/>
      <c r="BE53" s="932"/>
      <c r="BF53" s="933"/>
      <c r="BG53" s="933"/>
      <c r="BH53" s="933"/>
      <c r="BI53" s="933"/>
      <c r="BJ53" s="933"/>
      <c r="BK53" s="933"/>
      <c r="BL53" s="933"/>
      <c r="BM53" s="934"/>
      <c r="BN53" s="229"/>
      <c r="BO53" s="229"/>
      <c r="BP53" s="229"/>
      <c r="BQ53" s="229"/>
      <c r="BR53" s="229"/>
      <c r="BS53" s="229"/>
    </row>
    <row r="54" spans="1:71" ht="14.25" thickBot="1">
      <c r="A54" s="992"/>
      <c r="B54" s="993"/>
      <c r="C54" s="993"/>
      <c r="D54" s="993"/>
      <c r="E54" s="993"/>
      <c r="F54" s="993"/>
      <c r="G54" s="993"/>
      <c r="H54" s="993"/>
      <c r="I54" s="993"/>
      <c r="J54" s="993"/>
      <c r="K54" s="997"/>
      <c r="L54" s="998"/>
      <c r="M54" s="998"/>
      <c r="N54" s="998"/>
      <c r="O54" s="998"/>
      <c r="P54" s="999"/>
      <c r="Q54" s="492"/>
      <c r="R54" s="267"/>
      <c r="S54" s="268"/>
      <c r="T54" s="1006"/>
      <c r="U54" s="1007"/>
      <c r="V54" s="1007"/>
      <c r="W54" s="1007"/>
      <c r="X54" s="1007"/>
      <c r="Y54" s="1007"/>
      <c r="Z54" s="1007"/>
      <c r="AA54" s="1007"/>
      <c r="AB54" s="1007"/>
      <c r="AC54" s="1007"/>
      <c r="AD54" s="1007"/>
      <c r="AE54" s="1007"/>
      <c r="AF54" s="1007"/>
      <c r="AG54" s="1007"/>
      <c r="AH54" s="1007"/>
      <c r="AI54" s="1007"/>
      <c r="AJ54" s="1007"/>
      <c r="AK54" s="1007"/>
      <c r="AL54" s="1008"/>
      <c r="AM54" s="229"/>
      <c r="AN54" s="279" t="s">
        <v>54</v>
      </c>
      <c r="AO54" s="281"/>
      <c r="AP54" s="282"/>
      <c r="AQ54" s="103" t="str">
        <f>IF(U50=0," NA",(+M45-U45)/M45*100)</f>
        <v xml:space="preserve"> NA</v>
      </c>
      <c r="AR54" s="104"/>
      <c r="AS54" s="103" t="str">
        <f>IF(V50=0," NA",(+O45-V45)/O45*100)</f>
        <v xml:space="preserve"> NA</v>
      </c>
      <c r="AT54" s="104"/>
      <c r="AU54" s="105" t="s">
        <v>11</v>
      </c>
      <c r="AV54" s="106"/>
      <c r="AW54" s="105" t="s">
        <v>11</v>
      </c>
      <c r="AX54" s="106"/>
      <c r="AY54" s="247"/>
      <c r="AZ54" s="248"/>
      <c r="BA54" s="265"/>
      <c r="BB54" s="229"/>
      <c r="BC54" s="229"/>
      <c r="BD54" s="229"/>
      <c r="BE54" s="932"/>
      <c r="BF54" s="933"/>
      <c r="BG54" s="933"/>
      <c r="BH54" s="933"/>
      <c r="BI54" s="933"/>
      <c r="BJ54" s="933"/>
      <c r="BK54" s="933"/>
      <c r="BL54" s="933"/>
      <c r="BM54" s="934"/>
      <c r="BN54" s="229"/>
      <c r="BO54" s="229"/>
      <c r="BP54" s="229"/>
      <c r="BQ54" s="229"/>
      <c r="BR54" s="229"/>
      <c r="BS54" s="229"/>
    </row>
    <row r="55" spans="1:71" ht="13.5">
      <c r="A55" s="992"/>
      <c r="B55" s="993"/>
      <c r="C55" s="993"/>
      <c r="D55" s="993"/>
      <c r="E55" s="993"/>
      <c r="F55" s="993"/>
      <c r="G55" s="993"/>
      <c r="H55" s="993"/>
      <c r="I55" s="993"/>
      <c r="J55" s="993"/>
      <c r="K55" s="489" t="s">
        <v>196</v>
      </c>
      <c r="L55" s="493"/>
      <c r="M55" s="236"/>
      <c r="N55" s="236"/>
      <c r="O55" s="236"/>
      <c r="P55" s="494"/>
      <c r="Q55" s="491" t="s">
        <v>129</v>
      </c>
      <c r="R55" s="236"/>
      <c r="S55" s="264"/>
      <c r="T55" s="1006"/>
      <c r="U55" s="1007"/>
      <c r="V55" s="1007"/>
      <c r="W55" s="1007"/>
      <c r="X55" s="1007"/>
      <c r="Y55" s="1007"/>
      <c r="Z55" s="1007"/>
      <c r="AA55" s="1007"/>
      <c r="AB55" s="1007"/>
      <c r="AC55" s="1007"/>
      <c r="AD55" s="1007"/>
      <c r="AE55" s="1007"/>
      <c r="AF55" s="1007"/>
      <c r="AG55" s="1007"/>
      <c r="AH55" s="1007"/>
      <c r="AI55" s="1007"/>
      <c r="AJ55" s="1007"/>
      <c r="AK55" s="1007"/>
      <c r="AL55" s="1008"/>
      <c r="AM55" s="229"/>
      <c r="AN55" s="279" t="str">
        <f>IF(+AN56="Tertiary Treatment","Secondary Treatment"," ")</f>
        <v>Secondary Treatment</v>
      </c>
      <c r="AO55" s="281"/>
      <c r="AP55" s="282"/>
      <c r="AQ55" s="103" t="str">
        <f>IF(AB50=0," NA",IF(U50=0,(+M45-AB45)/M45*100,(+U45-AB45)/U45*100))</f>
        <v xml:space="preserve"> NA</v>
      </c>
      <c r="AR55" s="104"/>
      <c r="AS55" s="103" t="str">
        <f>IF(AC50=0," NA",IF(V50=0,(+O45-AC45)/O45*100,(+V45-AC45)/V45*100))</f>
        <v xml:space="preserve"> NA</v>
      </c>
      <c r="AT55" s="104"/>
      <c r="AU55" s="105" t="s">
        <v>55</v>
      </c>
      <c r="AV55" s="106"/>
      <c r="AW55" s="105" t="s">
        <v>55</v>
      </c>
      <c r="AX55" s="106"/>
      <c r="AY55" s="1012" t="s">
        <v>56</v>
      </c>
      <c r="AZ55" s="1013"/>
      <c r="BA55" s="1014"/>
      <c r="BB55" s="229"/>
      <c r="BC55" s="229"/>
      <c r="BD55" s="229"/>
      <c r="BE55" s="932"/>
      <c r="BF55" s="933"/>
      <c r="BG55" s="933"/>
      <c r="BH55" s="933"/>
      <c r="BI55" s="933"/>
      <c r="BJ55" s="933"/>
      <c r="BK55" s="933"/>
      <c r="BL55" s="933"/>
      <c r="BM55" s="934"/>
      <c r="BN55" s="229"/>
      <c r="BO55" s="229"/>
      <c r="BP55" s="229"/>
      <c r="BQ55" s="229"/>
      <c r="BR55" s="229"/>
      <c r="BS55" s="229"/>
    </row>
    <row r="56" spans="1:71" ht="13.5">
      <c r="A56" s="992"/>
      <c r="B56" s="993"/>
      <c r="C56" s="993"/>
      <c r="D56" s="993"/>
      <c r="E56" s="993"/>
      <c r="F56" s="993"/>
      <c r="G56" s="993"/>
      <c r="H56" s="993"/>
      <c r="I56" s="993"/>
      <c r="J56" s="993"/>
      <c r="K56" s="495" t="s">
        <v>197</v>
      </c>
      <c r="L56" s="240"/>
      <c r="M56" s="240"/>
      <c r="N56" s="240"/>
      <c r="O56" s="240"/>
      <c r="P56" s="240"/>
      <c r="Q56" s="1000"/>
      <c r="R56" s="1001"/>
      <c r="S56" s="1002"/>
      <c r="T56" s="1006"/>
      <c r="U56" s="1007"/>
      <c r="V56" s="1007"/>
      <c r="W56" s="1007"/>
      <c r="X56" s="1007"/>
      <c r="Y56" s="1007"/>
      <c r="Z56" s="1007"/>
      <c r="AA56" s="1007"/>
      <c r="AB56" s="1007"/>
      <c r="AC56" s="1007"/>
      <c r="AD56" s="1007"/>
      <c r="AE56" s="1007"/>
      <c r="AF56" s="1007"/>
      <c r="AG56" s="1007"/>
      <c r="AH56" s="1007"/>
      <c r="AI56" s="1007"/>
      <c r="AJ56" s="1007"/>
      <c r="AK56" s="1007"/>
      <c r="AL56" s="1008"/>
      <c r="AM56" s="229"/>
      <c r="AN56" s="279" t="str">
        <f>IF(AND(+U50+V50&gt;0,+AB50+AC50=0),"Secondary Treatment","Tertiary Treatment")</f>
        <v>Tertiary Treatment</v>
      </c>
      <c r="AO56" s="281"/>
      <c r="AP56" s="282"/>
      <c r="AQ56" s="103" t="str">
        <f>IF(U50+AB50=0," NA",IF(AB50&gt;0,(+AB45-AP45)/AB45*100,(+U45-AP45)/U45*100))</f>
        <v xml:space="preserve"> NA</v>
      </c>
      <c r="AR56" s="104"/>
      <c r="AS56" s="103" t="str">
        <f>IF(V50+AC50=0," NA",IF(AC50&gt;0,(+AC45-AT45)/AC45*100,(+V45-AT45)/V45*100))</f>
        <v xml:space="preserve"> NA</v>
      </c>
      <c r="AT56" s="104"/>
      <c r="AU56" s="105" t="s">
        <v>55</v>
      </c>
      <c r="AV56" s="106"/>
      <c r="AW56" s="105" t="s">
        <v>55</v>
      </c>
      <c r="AX56" s="106"/>
      <c r="AY56" s="347" t="s">
        <v>57</v>
      </c>
      <c r="AZ56" s="229"/>
      <c r="BA56" s="107" t="str">
        <f>IF(AN50+K50=0,"",IF(AN50&gt;0,+AN45/O4,K45/O4))</f>
        <v/>
      </c>
      <c r="BB56" s="229"/>
      <c r="BC56" s="229"/>
      <c r="BD56" s="229"/>
      <c r="BE56" s="932"/>
      <c r="BF56" s="933"/>
      <c r="BG56" s="933"/>
      <c r="BH56" s="933"/>
      <c r="BI56" s="933"/>
      <c r="BJ56" s="933"/>
      <c r="BK56" s="933"/>
      <c r="BL56" s="933"/>
      <c r="BM56" s="934"/>
      <c r="BN56" s="229"/>
      <c r="BO56" s="229"/>
      <c r="BP56" s="229"/>
      <c r="BQ56" s="229"/>
      <c r="BR56" s="229"/>
      <c r="BS56" s="229"/>
    </row>
    <row r="57" spans="1:71" ht="13.5" thickBot="1">
      <c r="A57" s="992"/>
      <c r="B57" s="993"/>
      <c r="C57" s="993"/>
      <c r="D57" s="993"/>
      <c r="E57" s="993"/>
      <c r="F57" s="993"/>
      <c r="G57" s="993"/>
      <c r="H57" s="993"/>
      <c r="I57" s="993"/>
      <c r="J57" s="993"/>
      <c r="K57" s="916"/>
      <c r="L57" s="917"/>
      <c r="M57" s="917"/>
      <c r="N57" s="917"/>
      <c r="O57" s="917"/>
      <c r="P57" s="918"/>
      <c r="Q57" s="1003"/>
      <c r="R57" s="1001"/>
      <c r="S57" s="1002"/>
      <c r="T57" s="1006"/>
      <c r="U57" s="1007"/>
      <c r="V57" s="1007"/>
      <c r="W57" s="1007"/>
      <c r="X57" s="1007"/>
      <c r="Y57" s="1007"/>
      <c r="Z57" s="1007"/>
      <c r="AA57" s="1007"/>
      <c r="AB57" s="1007"/>
      <c r="AC57" s="1007"/>
      <c r="AD57" s="1007"/>
      <c r="AE57" s="1007"/>
      <c r="AF57" s="1007"/>
      <c r="AG57" s="1007"/>
      <c r="AH57" s="1007"/>
      <c r="AI57" s="1007"/>
      <c r="AJ57" s="1007"/>
      <c r="AK57" s="1007"/>
      <c r="AL57" s="1008"/>
      <c r="AM57" s="229"/>
      <c r="AN57" s="275" t="s">
        <v>58</v>
      </c>
      <c r="AO57" s="283"/>
      <c r="AP57" s="284"/>
      <c r="AQ57" s="111" t="str">
        <f>IF(M45=" "," NA",(+M45-AP45)/M45*100)</f>
        <v xml:space="preserve"> NA</v>
      </c>
      <c r="AR57" s="112"/>
      <c r="AS57" s="111" t="e">
        <f>IF(O45=" "," NA",(+O45-AT45)/O45*100)</f>
        <v>#VALUE!</v>
      </c>
      <c r="AT57" s="112"/>
      <c r="AU57" s="111" t="str">
        <f>IF(R45=" "," NA",(+R45-AX45)/R45*100)</f>
        <v xml:space="preserve"> NA</v>
      </c>
      <c r="AV57" s="112"/>
      <c r="AW57" s="111" t="str">
        <f>IF(Q45=" "," NA",(+Q45-AL45)/Q45*100)</f>
        <v xml:space="preserve"> NA</v>
      </c>
      <c r="AX57" s="113"/>
      <c r="AY57" s="269"/>
      <c r="AZ57" s="262"/>
      <c r="BA57" s="271"/>
      <c r="BB57" s="229"/>
      <c r="BC57" s="229"/>
      <c r="BD57" s="229"/>
      <c r="BE57" s="935"/>
      <c r="BF57" s="936"/>
      <c r="BG57" s="936"/>
      <c r="BH57" s="936"/>
      <c r="BI57" s="936"/>
      <c r="BJ57" s="936"/>
      <c r="BK57" s="936"/>
      <c r="BL57" s="936"/>
      <c r="BM57" s="937"/>
      <c r="BN57" s="229"/>
      <c r="BO57" s="229"/>
      <c r="BP57" s="229"/>
      <c r="BQ57" s="229"/>
      <c r="BR57" s="229"/>
      <c r="BS57" s="229"/>
    </row>
    <row r="58" spans="1:71" ht="25.5" customHeight="1" thickBot="1">
      <c r="A58" s="994"/>
      <c r="B58" s="995"/>
      <c r="C58" s="995"/>
      <c r="D58" s="995"/>
      <c r="E58" s="995"/>
      <c r="F58" s="995"/>
      <c r="G58" s="995"/>
      <c r="H58" s="995"/>
      <c r="I58" s="995"/>
      <c r="J58" s="995"/>
      <c r="K58" s="919"/>
      <c r="L58" s="920"/>
      <c r="M58" s="920"/>
      <c r="N58" s="920"/>
      <c r="O58" s="920"/>
      <c r="P58" s="921"/>
      <c r="Q58" s="496"/>
      <c r="R58" s="262"/>
      <c r="S58" s="271"/>
      <c r="T58" s="1009"/>
      <c r="U58" s="1010"/>
      <c r="V58" s="1010"/>
      <c r="W58" s="1010"/>
      <c r="X58" s="1010"/>
      <c r="Y58" s="1010"/>
      <c r="Z58" s="1010"/>
      <c r="AA58" s="1010"/>
      <c r="AB58" s="1010"/>
      <c r="AC58" s="1010"/>
      <c r="AD58" s="1010"/>
      <c r="AE58" s="1010"/>
      <c r="AF58" s="1010"/>
      <c r="AG58" s="1010"/>
      <c r="AH58" s="1010"/>
      <c r="AI58" s="1010"/>
      <c r="AJ58" s="1010"/>
      <c r="AK58" s="1010"/>
      <c r="AL58" s="1011"/>
      <c r="AM58" s="229"/>
      <c r="AN58" s="231" t="str">
        <f>IF(OR(Q45=" ",AL45=" ",LEFT(Q10,4)&lt;&gt;"Phos",LEFT(AL10,4)&lt;&gt;"Phos"),"","Phosphorus limit would be")</f>
        <v/>
      </c>
      <c r="AO58" s="231"/>
      <c r="AP58" s="231"/>
      <c r="AQ58" s="231"/>
      <c r="AR58" s="231" t="str">
        <f>IF(OR(Q45=" ",+AL45=" ",LEFT(Q10,4)&lt;&gt;"Phos",LEFT(AL10,4)&lt;&gt;"Phos"),"",IF(+Q45&gt;=5,1,IF(+Q45&gt;=4,80,IF(+Q45&gt;=3,75,IF(Q45&gt;=2,70,IF(Q45&gt;=1,65,60))))))</f>
        <v/>
      </c>
      <c r="AS58" s="231" t="str">
        <f>IF(OR(Q45=" ",+AL45=" ",LEFT(Q10,4)&lt;&gt;"Phos",LEFT(AL10,4)&lt;&gt;"Phos"),"",IF(+Q45&gt;=5,"mg/l.","% removal."))</f>
        <v/>
      </c>
      <c r="AT58" s="231"/>
      <c r="AU58" s="231" t="str">
        <f>IF(OR(Q45=" ",+AL45=" ",LEFT(Q10,4)&lt;&gt;"Phos",LEFT(AL10,4)&lt;&gt;"Phos"),"",IF(OR(AND(+Q45&gt;=5,AL45&gt;1),AND(+Q45&gt;=4,+Q45&lt;5,AW57&lt;80),AND(+Q45&gt;=3,+Q45&lt;4,AW57&lt;75),AND(+Q45&gt;=2,+Q45&lt;3,AW57&lt;70),AND(+Q45&gt;=1,+Q45&lt;2,AW57&lt;65),AND(+Q45&lt;1,AW57&lt;60)),"(compliance not achieved)","(compliance achieved)"))</f>
        <v/>
      </c>
      <c r="AV58" s="231"/>
      <c r="AW58" s="231"/>
      <c r="AX58" s="231"/>
      <c r="AY58" s="231"/>
      <c r="AZ58" s="231"/>
      <c r="BA58" s="231"/>
      <c r="BB58" s="229"/>
      <c r="BC58" s="229"/>
      <c r="BD58" s="229"/>
      <c r="BE58" s="229"/>
      <c r="BF58" s="229"/>
      <c r="BG58" s="229"/>
      <c r="BH58" s="229"/>
      <c r="BI58" s="229"/>
      <c r="BJ58" s="229"/>
      <c r="BK58" s="229"/>
      <c r="BL58" s="229"/>
      <c r="BM58" s="229"/>
      <c r="BN58" s="229"/>
      <c r="BO58" s="229"/>
      <c r="BP58" s="229"/>
      <c r="BQ58" s="229"/>
      <c r="BR58" s="229"/>
      <c r="BS58" s="229"/>
    </row>
    <row r="59" spans="1:85" ht="12.75">
      <c r="A59" s="996" t="s">
        <v>207</v>
      </c>
      <c r="B59" s="996"/>
      <c r="C59" s="996"/>
      <c r="D59" s="996"/>
      <c r="E59" s="996"/>
      <c r="F59" s="996"/>
      <c r="G59" s="996"/>
      <c r="H59" s="996"/>
      <c r="I59" s="996"/>
      <c r="J59" s="996"/>
      <c r="K59" s="996"/>
      <c r="L59" s="996"/>
      <c r="M59" s="996"/>
      <c r="N59" s="996"/>
      <c r="O59" s="996"/>
      <c r="P59" s="996"/>
      <c r="Q59" s="996"/>
      <c r="R59" s="996"/>
      <c r="S59" s="996"/>
      <c r="T59" s="996" t="s">
        <v>208</v>
      </c>
      <c r="U59" s="996"/>
      <c r="V59" s="996"/>
      <c r="W59" s="996"/>
      <c r="X59" s="996"/>
      <c r="Y59" s="996"/>
      <c r="Z59" s="996"/>
      <c r="AA59" s="996"/>
      <c r="AB59" s="996"/>
      <c r="AC59" s="996"/>
      <c r="AD59" s="996"/>
      <c r="AE59" s="996"/>
      <c r="AF59" s="996"/>
      <c r="AG59" s="996"/>
      <c r="AH59" s="996"/>
      <c r="AI59" s="996"/>
      <c r="AJ59" s="996"/>
      <c r="AK59" s="996"/>
      <c r="AL59" s="996"/>
      <c r="AM59" s="913" t="s">
        <v>209</v>
      </c>
      <c r="AN59" s="913"/>
      <c r="AO59" s="913"/>
      <c r="AP59" s="913"/>
      <c r="AQ59" s="913"/>
      <c r="AR59" s="913"/>
      <c r="AS59" s="913"/>
      <c r="AT59" s="913"/>
      <c r="AU59" s="913"/>
      <c r="AV59" s="913"/>
      <c r="AW59" s="913"/>
      <c r="AX59" s="913"/>
      <c r="AY59" s="913"/>
      <c r="AZ59" s="913"/>
      <c r="BA59" s="913"/>
      <c r="BB59" s="913"/>
      <c r="BC59" s="913"/>
      <c r="BD59" s="913" t="s">
        <v>205</v>
      </c>
      <c r="BE59" s="913"/>
      <c r="BF59" s="913"/>
      <c r="BG59" s="913"/>
      <c r="BH59" s="913"/>
      <c r="BI59" s="913"/>
      <c r="BJ59" s="913"/>
      <c r="BK59" s="913"/>
      <c r="BL59" s="913"/>
      <c r="BM59" s="913"/>
      <c r="BN59" s="913"/>
      <c r="BO59" s="913"/>
      <c r="BP59" s="913"/>
      <c r="BQ59" s="913"/>
      <c r="BR59" s="913"/>
      <c r="BS59" s="913" t="s">
        <v>206</v>
      </c>
      <c r="BT59" s="913"/>
      <c r="BU59" s="913"/>
      <c r="BV59" s="913"/>
      <c r="BW59" s="913"/>
      <c r="BX59" s="913"/>
      <c r="BY59" s="913"/>
      <c r="BZ59" s="913"/>
      <c r="CA59" s="913"/>
      <c r="CB59" s="913"/>
      <c r="CC59" s="913"/>
      <c r="CD59" s="913"/>
      <c r="CE59" s="913"/>
      <c r="CF59" s="913"/>
      <c r="CG59" s="913"/>
    </row>
  </sheetData>
  <sheetProtection algorithmName="SHA-512" hashValue="u60vRqv4Ef6wAHKseAQsVdbOeWGwNLJDzE4obGtKjByie2oVckp7YEm+KFvydkJvAvss7NvwWnAUR8W+mFDOrg==" saltValue="/8aMAuXX3P+xGS5g1zEL0Q==" spinCount="100000" sheet="1" selectLockedCells="1"/>
  <mergeCells count="62">
    <mergeCell ref="CE8:CE10"/>
    <mergeCell ref="CF8:CF10"/>
    <mergeCell ref="CG8:CG10"/>
    <mergeCell ref="CH8:CH10"/>
    <mergeCell ref="BT8:BW8"/>
    <mergeCell ref="BV9:BW9"/>
    <mergeCell ref="BX8:BX10"/>
    <mergeCell ref="BY8:BY10"/>
    <mergeCell ref="BZ8:BZ10"/>
    <mergeCell ref="CA8:CA10"/>
    <mergeCell ref="CB8:CB10"/>
    <mergeCell ref="CC8:CC10"/>
    <mergeCell ref="CD8:CD10"/>
    <mergeCell ref="R1:S1"/>
    <mergeCell ref="C8:C10"/>
    <mergeCell ref="D8:D10"/>
    <mergeCell ref="AN8:BA8"/>
    <mergeCell ref="BO9:BO10"/>
    <mergeCell ref="BP9:BP10"/>
    <mergeCell ref="AB8:AD8"/>
    <mergeCell ref="P2:Q2"/>
    <mergeCell ref="BD59:BR59"/>
    <mergeCell ref="A51:J58"/>
    <mergeCell ref="A59:S59"/>
    <mergeCell ref="T59:AL59"/>
    <mergeCell ref="AM59:BC59"/>
    <mergeCell ref="K54:P54"/>
    <mergeCell ref="Q56:S57"/>
    <mergeCell ref="K52:P53"/>
    <mergeCell ref="Q52:S53"/>
    <mergeCell ref="T52:AL58"/>
    <mergeCell ref="AY55:BA55"/>
    <mergeCell ref="F8:F10"/>
    <mergeCell ref="G8:G10"/>
    <mergeCell ref="C11:I13"/>
    <mergeCell ref="K2:O2"/>
    <mergeCell ref="P7:Q7"/>
    <mergeCell ref="AB9:AD9"/>
    <mergeCell ref="R7:S7"/>
    <mergeCell ref="AD6:AK7"/>
    <mergeCell ref="M4:N4"/>
    <mergeCell ref="Q4:S4"/>
    <mergeCell ref="P6:Q6"/>
    <mergeCell ref="K7:N7"/>
    <mergeCell ref="K5:L5"/>
    <mergeCell ref="M5:S5"/>
    <mergeCell ref="BS59:CG59"/>
    <mergeCell ref="BR9:BR10"/>
    <mergeCell ref="K57:P58"/>
    <mergeCell ref="BQ9:BQ10"/>
    <mergeCell ref="BK6:BP7"/>
    <mergeCell ref="BE52:BM57"/>
    <mergeCell ref="T48:V48"/>
    <mergeCell ref="T49:V49"/>
    <mergeCell ref="BN9:BN10"/>
    <mergeCell ref="BM9:BM10"/>
    <mergeCell ref="BK9:BK10"/>
    <mergeCell ref="BL9:BL10"/>
    <mergeCell ref="R6:S6"/>
    <mergeCell ref="AM6:AO6"/>
    <mergeCell ref="AU6:AZ7"/>
    <mergeCell ref="BJ9:BJ10"/>
  </mergeCells>
  <dataValidations count="1">
    <dataValidation type="list" allowBlank="1" showInputMessage="1" showErrorMessage="1" errorTitle="Error Code 570" error="This is an invalid input. press CANCEL and see instructions._x000a__x000a_RETRY and HELP, will not assist in this error" sqref="AE14:AE44">
      <formula1>$AG$4:$AG$5</formula1>
    </dataValidation>
  </dataValidations>
  <printOptions horizontalCentered="1" verticalCentered="1"/>
  <pageMargins left="0.25" right="0.25" top="0.2" bottom="0.2" header="0.5" footer="0.5"/>
  <pageSetup fitToWidth="4" horizontalDpi="600" verticalDpi="600" orientation="portrait" scale="80" r:id="rId4"/>
  <colBreaks count="4" manualBreakCount="4">
    <brk id="19" max="16383" man="1"/>
    <brk id="38" max="16383" man="1"/>
    <brk id="55" max="16383" man="1"/>
    <brk id="70" max="16383" man="1"/>
  </colBreaks>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H62"/>
  <sheetViews>
    <sheetView showGridLines="0" zoomScale="90" zoomScaleNormal="9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0" width="6.28125" style="0" customWidth="1"/>
    <col min="31" max="31" width="3.421875" style="0" customWidth="1"/>
    <col min="34" max="34" width="2.28125" style="0" hidden="1" customWidth="1"/>
    <col min="39" max="39" width="4.7109375" style="0" customWidth="1"/>
    <col min="40" max="41" width="7.7109375" style="0" customWidth="1"/>
    <col min="43" max="43" width="7.00390625" style="0" bestFit="1" customWidth="1"/>
    <col min="55" max="55" width="6.7109375" style="0" customWidth="1"/>
    <col min="71" max="71" width="5.00390625" style="0" customWidth="1"/>
  </cols>
  <sheetData>
    <row r="1" spans="1:71" ht="15.75">
      <c r="A1" s="229"/>
      <c r="B1" s="229"/>
      <c r="C1" s="229"/>
      <c r="D1" s="229"/>
      <c r="E1" s="229"/>
      <c r="F1" s="230"/>
      <c r="G1" s="230"/>
      <c r="H1" s="230"/>
      <c r="I1" s="230"/>
      <c r="J1" s="230"/>
      <c r="K1" s="308" t="s">
        <v>0</v>
      </c>
      <c r="L1" s="309"/>
      <c r="M1" s="310"/>
      <c r="N1" s="309"/>
      <c r="O1" s="311"/>
      <c r="P1" s="312" t="s">
        <v>1</v>
      </c>
      <c r="Q1" s="235"/>
      <c r="R1" s="235"/>
      <c r="S1" s="237"/>
      <c r="T1" s="497" t="s">
        <v>131</v>
      </c>
      <c r="U1" s="263"/>
      <c r="V1" s="263"/>
      <c r="W1" s="229"/>
      <c r="X1" s="263"/>
      <c r="Y1" s="263"/>
      <c r="Z1" s="263"/>
      <c r="AA1" s="229"/>
      <c r="AB1" s="229"/>
      <c r="AC1" s="229"/>
      <c r="AD1" s="229"/>
      <c r="AE1" s="229"/>
      <c r="AF1" s="229"/>
      <c r="AG1" s="229"/>
      <c r="AH1" s="229"/>
      <c r="AI1" s="229"/>
      <c r="AJ1" s="229"/>
      <c r="AK1" s="229"/>
      <c r="AL1" s="229"/>
      <c r="AM1" s="497" t="s">
        <v>131</v>
      </c>
      <c r="AN1" s="229"/>
      <c r="AO1" s="229"/>
      <c r="AP1" s="229"/>
      <c r="AQ1" s="229"/>
      <c r="AR1" s="229"/>
      <c r="AS1" s="229"/>
      <c r="AT1" s="229"/>
      <c r="AU1" s="229"/>
      <c r="AV1" s="229"/>
      <c r="AW1" s="229"/>
      <c r="AX1" s="229"/>
      <c r="AY1" s="229"/>
      <c r="AZ1" s="229"/>
      <c r="BA1" s="229"/>
      <c r="BB1" s="229"/>
      <c r="BC1" s="229"/>
      <c r="BD1" s="497" t="s">
        <v>131</v>
      </c>
      <c r="BE1" s="229"/>
      <c r="BF1" s="229"/>
      <c r="BG1" s="229"/>
      <c r="BH1" s="229"/>
      <c r="BI1" s="229"/>
      <c r="BJ1" s="229"/>
      <c r="BK1" s="229"/>
      <c r="BL1" s="229"/>
      <c r="BM1" s="229"/>
      <c r="BN1" s="229"/>
      <c r="BO1" s="229"/>
      <c r="BP1" s="229"/>
      <c r="BQ1" s="229"/>
      <c r="BR1" s="229"/>
      <c r="BS1" s="229"/>
    </row>
    <row r="2" spans="1:71" ht="15.75">
      <c r="A2" s="229"/>
      <c r="B2" s="229"/>
      <c r="C2" s="229"/>
      <c r="D2" s="497" t="s">
        <v>131</v>
      </c>
      <c r="E2" s="230"/>
      <c r="F2" s="230"/>
      <c r="G2" s="230"/>
      <c r="H2" s="230"/>
      <c r="I2" s="230"/>
      <c r="J2" s="230"/>
      <c r="K2" s="1059" t="str">
        <f>Jan!K2</f>
        <v>Exampleville</v>
      </c>
      <c r="L2" s="1060"/>
      <c r="M2" s="1060"/>
      <c r="N2" s="1060"/>
      <c r="O2" s="1061"/>
      <c r="P2" s="1062" t="str">
        <f>Jan!P2</f>
        <v>IN0000000</v>
      </c>
      <c r="Q2" s="1060"/>
      <c r="R2" s="1060"/>
      <c r="S2" s="239"/>
      <c r="T2" s="497" t="s">
        <v>132</v>
      </c>
      <c r="U2" s="240"/>
      <c r="V2" s="240"/>
      <c r="W2" s="229"/>
      <c r="X2" s="229"/>
      <c r="Y2" s="240"/>
      <c r="Z2" s="240"/>
      <c r="AA2" s="229"/>
      <c r="AB2" s="229"/>
      <c r="AC2" s="229"/>
      <c r="AD2" s="475"/>
      <c r="AE2" s="475"/>
      <c r="AF2" s="476"/>
      <c r="AG2" s="476"/>
      <c r="AH2" s="476"/>
      <c r="AI2" s="476"/>
      <c r="AJ2" s="476"/>
      <c r="AK2" s="229"/>
      <c r="AL2" s="229"/>
      <c r="AM2" s="497" t="s">
        <v>132</v>
      </c>
      <c r="AN2" s="229"/>
      <c r="AO2" s="229"/>
      <c r="AP2" s="229"/>
      <c r="AQ2" s="229"/>
      <c r="AR2" s="229"/>
      <c r="AS2" s="229"/>
      <c r="AT2" s="229"/>
      <c r="AU2" s="229"/>
      <c r="AV2" s="240"/>
      <c r="AW2" s="229"/>
      <c r="AX2" s="229"/>
      <c r="AY2" s="240"/>
      <c r="AZ2" s="240"/>
      <c r="BA2" s="240"/>
      <c r="BB2" s="240"/>
      <c r="BC2" s="240"/>
      <c r="BD2" s="497" t="s">
        <v>132</v>
      </c>
      <c r="BE2" s="229"/>
      <c r="BF2" s="229"/>
      <c r="BG2" s="229"/>
      <c r="BH2" s="229"/>
      <c r="BI2" s="229"/>
      <c r="BJ2" s="229"/>
      <c r="BK2" s="229"/>
      <c r="BL2" s="240"/>
      <c r="BM2" s="240"/>
      <c r="BN2" s="240"/>
      <c r="BO2" s="229"/>
      <c r="BP2" s="229"/>
      <c r="BQ2" s="240"/>
      <c r="BR2" s="229"/>
      <c r="BS2" s="229"/>
    </row>
    <row r="3" spans="1:77" ht="15.75">
      <c r="A3" s="229"/>
      <c r="B3" s="229"/>
      <c r="C3" s="229"/>
      <c r="D3" s="497" t="s">
        <v>132</v>
      </c>
      <c r="E3" s="230"/>
      <c r="F3" s="230"/>
      <c r="G3" s="230"/>
      <c r="H3" s="230"/>
      <c r="I3" s="230"/>
      <c r="J3" s="230"/>
      <c r="K3" s="313" t="s">
        <v>109</v>
      </c>
      <c r="L3" s="314"/>
      <c r="M3" s="315" t="s">
        <v>4</v>
      </c>
      <c r="N3" s="316"/>
      <c r="O3" s="317" t="s">
        <v>110</v>
      </c>
      <c r="P3" s="318"/>
      <c r="Q3" s="319" t="s">
        <v>111</v>
      </c>
      <c r="R3" s="240"/>
      <c r="S3" s="238"/>
      <c r="T3" s="497" t="s">
        <v>133</v>
      </c>
      <c r="U3" s="240"/>
      <c r="V3" s="240"/>
      <c r="W3" s="229"/>
      <c r="X3" s="229"/>
      <c r="Y3" s="240"/>
      <c r="Z3" s="240"/>
      <c r="AA3" s="229"/>
      <c r="AB3" s="229"/>
      <c r="AC3" s="229"/>
      <c r="AD3" s="266"/>
      <c r="AE3" s="266"/>
      <c r="AF3" s="229"/>
      <c r="AG3" s="229"/>
      <c r="AH3" s="229"/>
      <c r="AI3" s="229"/>
      <c r="AJ3" s="229"/>
      <c r="AK3" s="229"/>
      <c r="AL3" s="267"/>
      <c r="AM3" s="497" t="s">
        <v>133</v>
      </c>
      <c r="AN3" s="229"/>
      <c r="AO3" s="229"/>
      <c r="AP3" s="229"/>
      <c r="AQ3" s="229"/>
      <c r="AR3" s="229"/>
      <c r="AS3" s="229"/>
      <c r="AT3" s="229"/>
      <c r="AU3" s="266"/>
      <c r="AV3" s="229"/>
      <c r="AW3" s="229"/>
      <c r="AX3" s="229"/>
      <c r="AY3" s="229"/>
      <c r="AZ3" s="229"/>
      <c r="BA3" s="229"/>
      <c r="BB3" s="267"/>
      <c r="BC3" s="267"/>
      <c r="BD3" s="497" t="s">
        <v>133</v>
      </c>
      <c r="BE3" s="229"/>
      <c r="BF3" s="229"/>
      <c r="BG3" s="229"/>
      <c r="BH3" s="229"/>
      <c r="BI3" s="229"/>
      <c r="BJ3" s="229"/>
      <c r="BK3" s="266"/>
      <c r="BL3" s="229"/>
      <c r="BM3" s="229"/>
      <c r="BN3" s="229"/>
      <c r="BO3" s="229"/>
      <c r="BP3" s="229"/>
      <c r="BQ3" s="240"/>
      <c r="BR3" s="229"/>
      <c r="BS3" s="497" t="s">
        <v>133</v>
      </c>
      <c r="BT3" s="229"/>
      <c r="BU3" s="229"/>
      <c r="BV3" s="229"/>
      <c r="BW3" s="229"/>
      <c r="BX3" s="229"/>
      <c r="BY3" s="229"/>
    </row>
    <row r="4" spans="1:77" ht="16.5" thickBot="1">
      <c r="A4" s="229"/>
      <c r="B4" s="229"/>
      <c r="C4" s="229"/>
      <c r="D4" s="497" t="s">
        <v>133</v>
      </c>
      <c r="E4" s="230"/>
      <c r="F4" s="230"/>
      <c r="G4" s="230"/>
      <c r="H4" s="230"/>
      <c r="I4" s="230"/>
      <c r="J4" s="230"/>
      <c r="K4" s="325" t="s">
        <v>60</v>
      </c>
      <c r="L4" s="326"/>
      <c r="M4" s="327">
        <f>Jan!M4</f>
        <v>2023</v>
      </c>
      <c r="N4" s="328"/>
      <c r="O4" s="744">
        <f>Jan!O4</f>
        <v>0.002</v>
      </c>
      <c r="P4" s="329" t="s">
        <v>107</v>
      </c>
      <c r="Q4" s="1066" t="str">
        <f>Jan!Q4</f>
        <v>555/555-1234</v>
      </c>
      <c r="R4" s="1067">
        <f>Jan!R4</f>
        <v>0</v>
      </c>
      <c r="S4" s="1068">
        <f>Jan!S4</f>
        <v>0</v>
      </c>
      <c r="T4" s="474" t="str">
        <f>+Jan!T4</f>
        <v>State Form 53340 (R6 / 2-23)</v>
      </c>
      <c r="U4" s="240"/>
      <c r="V4" s="240"/>
      <c r="W4" s="229"/>
      <c r="X4" s="229"/>
      <c r="Y4" s="229"/>
      <c r="Z4" s="229"/>
      <c r="AA4" s="229"/>
      <c r="AB4" s="229"/>
      <c r="AC4" s="229"/>
      <c r="AD4" s="229"/>
      <c r="AE4" s="229"/>
      <c r="AF4" s="229"/>
      <c r="AG4" s="231" t="s">
        <v>198</v>
      </c>
      <c r="AH4" s="229"/>
      <c r="AI4" s="229"/>
      <c r="AJ4" s="240"/>
      <c r="AK4" s="240"/>
      <c r="AL4" s="229"/>
      <c r="AM4" s="474" t="str">
        <f>+Jan!AM4</f>
        <v>State Form 53340 (R6 / 2-23)</v>
      </c>
      <c r="AN4" s="229"/>
      <c r="AO4" s="229"/>
      <c r="AP4" s="229"/>
      <c r="AQ4" s="229"/>
      <c r="AR4" s="229"/>
      <c r="AS4" s="229"/>
      <c r="AT4" s="229"/>
      <c r="AU4" s="229"/>
      <c r="AV4" s="229"/>
      <c r="AW4" s="240"/>
      <c r="AX4" s="240"/>
      <c r="AY4" s="229"/>
      <c r="AZ4" s="229"/>
      <c r="BA4" s="229"/>
      <c r="BB4" s="229"/>
      <c r="BC4" s="229"/>
      <c r="BD4" s="474" t="str">
        <f>+Jan!BD4</f>
        <v>State Form 53340 (R6 / 2-23)</v>
      </c>
      <c r="BE4" s="229"/>
      <c r="BF4" s="229"/>
      <c r="BG4" s="229"/>
      <c r="BH4" s="229"/>
      <c r="BI4" s="229"/>
      <c r="BJ4" s="229"/>
      <c r="BK4" s="229"/>
      <c r="BL4" s="229"/>
      <c r="BM4" s="229"/>
      <c r="BN4" s="229"/>
      <c r="BO4" s="240"/>
      <c r="BP4" s="240"/>
      <c r="BQ4" s="240"/>
      <c r="BR4" s="229"/>
      <c r="BS4" s="474" t="str">
        <f>+Jan!BS4</f>
        <v>State Form 53340 (R6 / 2-23)</v>
      </c>
      <c r="BT4" s="229"/>
      <c r="BU4" s="229"/>
      <c r="BV4" s="229"/>
      <c r="BW4" s="229"/>
      <c r="BX4" s="229"/>
      <c r="BY4" s="229"/>
    </row>
    <row r="5" spans="1:77" ht="16.5" thickBot="1">
      <c r="A5" s="229"/>
      <c r="B5" s="229"/>
      <c r="C5" s="229"/>
      <c r="D5" s="506" t="str">
        <f>Jan!D5</f>
        <v>State Form 53340 (R6 / 2-23)</v>
      </c>
      <c r="E5" s="229"/>
      <c r="F5" s="230"/>
      <c r="G5" s="230"/>
      <c r="H5" s="230"/>
      <c r="I5" s="230"/>
      <c r="J5" s="231" t="str">
        <f>CONCATENATE("2/1/",M4)</f>
        <v>2/1/2023</v>
      </c>
      <c r="K5" s="983" t="s">
        <v>130</v>
      </c>
      <c r="L5" s="984"/>
      <c r="M5" s="1064" t="str">
        <f>+Jan!M5</f>
        <v>wwtp@city.org</v>
      </c>
      <c r="N5" s="1064"/>
      <c r="O5" s="1064"/>
      <c r="P5" s="1064"/>
      <c r="Q5" s="1065"/>
      <c r="R5" s="743" t="str">
        <f>+Jan!R2</f>
        <v>001</v>
      </c>
      <c r="S5" s="743" t="str">
        <f>+Jan!S2</f>
        <v>A</v>
      </c>
      <c r="T5" s="498" t="s">
        <v>0</v>
      </c>
      <c r="U5" s="235"/>
      <c r="V5" s="505"/>
      <c r="W5" s="500" t="s">
        <v>1</v>
      </c>
      <c r="X5" s="499"/>
      <c r="Y5" s="500" t="s">
        <v>3</v>
      </c>
      <c r="Z5" s="505"/>
      <c r="AA5" s="500" t="s">
        <v>4</v>
      </c>
      <c r="AB5" s="264"/>
      <c r="AC5" s="229"/>
      <c r="AD5" s="229"/>
      <c r="AE5" s="229"/>
      <c r="AF5" s="229"/>
      <c r="AG5" s="231"/>
      <c r="AH5" s="229"/>
      <c r="AI5" s="229"/>
      <c r="AJ5" s="229"/>
      <c r="AK5" s="229"/>
      <c r="AL5" s="229"/>
      <c r="AM5" s="502" t="s">
        <v>0</v>
      </c>
      <c r="AN5" s="503"/>
      <c r="AO5" s="504"/>
      <c r="AP5" s="500" t="s">
        <v>1</v>
      </c>
      <c r="AQ5" s="235"/>
      <c r="AR5" s="500" t="s">
        <v>3</v>
      </c>
      <c r="AS5" s="235"/>
      <c r="AT5" s="501" t="s">
        <v>4</v>
      </c>
      <c r="AU5" s="229"/>
      <c r="AV5" s="229"/>
      <c r="AW5" s="229"/>
      <c r="AX5" s="229"/>
      <c r="AY5" s="229"/>
      <c r="AZ5" s="229"/>
      <c r="BA5" s="229"/>
      <c r="BB5" s="229"/>
      <c r="BC5" s="229"/>
      <c r="BD5" s="498" t="s">
        <v>0</v>
      </c>
      <c r="BE5" s="499"/>
      <c r="BF5" s="500" t="s">
        <v>1</v>
      </c>
      <c r="BG5" s="235"/>
      <c r="BH5" s="500" t="s">
        <v>3</v>
      </c>
      <c r="BI5" s="235"/>
      <c r="BJ5" s="501" t="s">
        <v>4</v>
      </c>
      <c r="BK5" s="229"/>
      <c r="BL5" s="229"/>
      <c r="BM5" s="229"/>
      <c r="BN5" s="229"/>
      <c r="BO5" s="229"/>
      <c r="BP5" s="229"/>
      <c r="BQ5" s="240"/>
      <c r="BR5" s="229"/>
      <c r="BS5" s="498" t="s">
        <v>0</v>
      </c>
      <c r="BT5" s="499"/>
      <c r="BU5" s="500" t="s">
        <v>1</v>
      </c>
      <c r="BV5" s="235"/>
      <c r="BW5" s="500" t="s">
        <v>3</v>
      </c>
      <c r="BX5" s="235"/>
      <c r="BY5" s="501" t="s">
        <v>4</v>
      </c>
    </row>
    <row r="6" spans="1:77" ht="12.75" customHeight="1">
      <c r="A6" s="232"/>
      <c r="B6" s="229"/>
      <c r="C6" s="229"/>
      <c r="D6" s="229"/>
      <c r="E6" s="229"/>
      <c r="F6" s="233"/>
      <c r="G6" s="233"/>
      <c r="H6" s="233"/>
      <c r="I6" s="233"/>
      <c r="J6" s="233"/>
      <c r="K6" s="308" t="s">
        <v>112</v>
      </c>
      <c r="L6" s="309"/>
      <c r="M6" s="310"/>
      <c r="N6" s="309"/>
      <c r="O6" s="322" t="s">
        <v>113</v>
      </c>
      <c r="P6" s="947" t="s">
        <v>6</v>
      </c>
      <c r="Q6" s="980"/>
      <c r="R6" s="947" t="s">
        <v>114</v>
      </c>
      <c r="S6" s="948"/>
      <c r="T6" s="488" t="str">
        <f>+K2</f>
        <v>Exampleville</v>
      </c>
      <c r="U6" s="256"/>
      <c r="V6" s="257"/>
      <c r="W6" s="258" t="str">
        <f>+P2</f>
        <v>IN0000000</v>
      </c>
      <c r="X6" s="259"/>
      <c r="Y6" s="260" t="str">
        <f>+K4</f>
        <v>February</v>
      </c>
      <c r="Z6" s="257"/>
      <c r="AA6" s="261">
        <f>+M4</f>
        <v>2023</v>
      </c>
      <c r="AB6" s="265"/>
      <c r="AC6" s="229"/>
      <c r="AD6" s="924"/>
      <c r="AE6" s="924"/>
      <c r="AF6" s="925"/>
      <c r="AG6" s="925"/>
      <c r="AH6" s="925"/>
      <c r="AI6" s="925"/>
      <c r="AJ6" s="925"/>
      <c r="AK6" s="926"/>
      <c r="AL6" s="267"/>
      <c r="AM6" s="949" t="str">
        <f>+K2</f>
        <v>Exampleville</v>
      </c>
      <c r="AN6" s="950"/>
      <c r="AO6" s="951"/>
      <c r="AP6" s="261" t="str">
        <f>+P2</f>
        <v>IN0000000</v>
      </c>
      <c r="AQ6" s="256"/>
      <c r="AR6" s="261" t="str">
        <f>+K4</f>
        <v>February</v>
      </c>
      <c r="AS6" s="256"/>
      <c r="AT6" s="484">
        <f>+M4</f>
        <v>2023</v>
      </c>
      <c r="AU6" s="924"/>
      <c r="AV6" s="905"/>
      <c r="AW6" s="905"/>
      <c r="AX6" s="905"/>
      <c r="AY6" s="905"/>
      <c r="AZ6" s="905"/>
      <c r="BA6" s="229"/>
      <c r="BB6" s="267"/>
      <c r="BC6" s="267"/>
      <c r="BD6" s="483" t="str">
        <f>+K2</f>
        <v>Exampleville</v>
      </c>
      <c r="BE6" s="259"/>
      <c r="BF6" s="261" t="str">
        <f>+P2</f>
        <v>IN0000000</v>
      </c>
      <c r="BG6" s="256"/>
      <c r="BH6" s="261" t="str">
        <f>+K4</f>
        <v>February</v>
      </c>
      <c r="BI6" s="256"/>
      <c r="BJ6" s="484">
        <f>+M4</f>
        <v>2023</v>
      </c>
      <c r="BK6" s="924"/>
      <c r="BL6" s="925"/>
      <c r="BM6" s="925"/>
      <c r="BN6" s="925"/>
      <c r="BO6" s="925"/>
      <c r="BP6" s="926"/>
      <c r="BQ6" s="240"/>
      <c r="BR6" s="229"/>
      <c r="BS6" s="483" t="str">
        <f>BD6</f>
        <v>Exampleville</v>
      </c>
      <c r="BT6" s="259"/>
      <c r="BU6" s="261" t="str">
        <f>BF6</f>
        <v>IN0000000</v>
      </c>
      <c r="BV6" s="256"/>
      <c r="BW6" s="261" t="str">
        <f>BH6</f>
        <v>February</v>
      </c>
      <c r="BX6" s="256"/>
      <c r="BY6" s="484">
        <f>BJ6</f>
        <v>2023</v>
      </c>
    </row>
    <row r="7" spans="1:77" ht="13.5" thickBot="1">
      <c r="A7" s="234"/>
      <c r="B7" s="229"/>
      <c r="C7" s="229"/>
      <c r="D7" s="229"/>
      <c r="E7" s="229"/>
      <c r="F7" s="229"/>
      <c r="G7" s="229"/>
      <c r="H7" s="229"/>
      <c r="I7" s="229"/>
      <c r="J7" s="229"/>
      <c r="K7" s="1046" t="str">
        <f>Jan!K7</f>
        <v>Chris A. Operator</v>
      </c>
      <c r="L7" s="1047">
        <f>Jan!L7</f>
        <v>0</v>
      </c>
      <c r="M7" s="1047">
        <f>Jan!M7</f>
        <v>0</v>
      </c>
      <c r="N7" s="1047">
        <f>Jan!N7</f>
        <v>0</v>
      </c>
      <c r="O7" s="330" t="str">
        <f>Jan!O7</f>
        <v>V</v>
      </c>
      <c r="P7" s="1048">
        <f>Jan!P7</f>
        <v>9999</v>
      </c>
      <c r="Q7" s="1049">
        <f>Jan!Q7</f>
        <v>0</v>
      </c>
      <c r="R7" s="1069">
        <f>Jan!R7</f>
        <v>37437</v>
      </c>
      <c r="S7" s="1070">
        <f>Jan!S7</f>
        <v>0</v>
      </c>
      <c r="T7" s="485"/>
      <c r="U7" s="270"/>
      <c r="V7" s="270"/>
      <c r="W7" s="486"/>
      <c r="X7" s="262"/>
      <c r="Y7" s="262"/>
      <c r="Z7" s="262"/>
      <c r="AA7" s="262"/>
      <c r="AB7" s="271"/>
      <c r="AC7" s="262"/>
      <c r="AD7" s="927"/>
      <c r="AE7" s="927"/>
      <c r="AF7" s="927"/>
      <c r="AG7" s="927"/>
      <c r="AH7" s="927"/>
      <c r="AI7" s="927"/>
      <c r="AJ7" s="927"/>
      <c r="AK7" s="928"/>
      <c r="AL7" s="262"/>
      <c r="AM7" s="485"/>
      <c r="AN7" s="262"/>
      <c r="AO7" s="486"/>
      <c r="AP7" s="262"/>
      <c r="AQ7" s="262"/>
      <c r="AR7" s="262"/>
      <c r="AS7" s="252"/>
      <c r="AT7" s="324"/>
      <c r="AU7" s="952"/>
      <c r="AV7" s="952"/>
      <c r="AW7" s="952"/>
      <c r="AX7" s="952"/>
      <c r="AY7" s="952"/>
      <c r="AZ7" s="952"/>
      <c r="BA7" s="262"/>
      <c r="BB7" s="253"/>
      <c r="BC7" s="262"/>
      <c r="BD7" s="485"/>
      <c r="BE7" s="262"/>
      <c r="BF7" s="486"/>
      <c r="BG7" s="262"/>
      <c r="BH7" s="262"/>
      <c r="BI7" s="262"/>
      <c r="BJ7" s="487"/>
      <c r="BK7" s="927"/>
      <c r="BL7" s="927"/>
      <c r="BM7" s="927"/>
      <c r="BN7" s="927"/>
      <c r="BO7" s="927"/>
      <c r="BP7" s="928"/>
      <c r="BQ7" s="270"/>
      <c r="BR7" s="262"/>
      <c r="BS7" s="485"/>
      <c r="BT7" s="262"/>
      <c r="BU7" s="486"/>
      <c r="BV7" s="262"/>
      <c r="BW7" s="262"/>
      <c r="BX7" s="262"/>
      <c r="BY7" s="487"/>
    </row>
    <row r="8" spans="1:86" ht="12.75" customHeight="1" thickBot="1">
      <c r="A8" s="617"/>
      <c r="B8" s="618"/>
      <c r="C8" s="1078" t="str">
        <f>+Jan!C8</f>
        <v>Man-Hours at Plant                   (Plants less than 1 MGD only)</v>
      </c>
      <c r="D8" s="1025" t="str">
        <f>+Jan!D8</f>
        <v>Air Temperature</v>
      </c>
      <c r="E8" s="290" t="s">
        <v>89</v>
      </c>
      <c r="F8" s="1015" t="str">
        <f>+Jan!F8</f>
        <v>Bypass At Plant Site                       ("x" If Occurred)</v>
      </c>
      <c r="G8" s="1017" t="str">
        <f>+Jan!G8</f>
        <v>Sanitary Sewer Overflow
("x" If Occurred)</v>
      </c>
      <c r="H8" s="619" t="s">
        <v>8</v>
      </c>
      <c r="I8" s="619"/>
      <c r="J8" s="619"/>
      <c r="K8" s="620" t="s">
        <v>9</v>
      </c>
      <c r="L8" s="619"/>
      <c r="M8" s="619"/>
      <c r="N8" s="619"/>
      <c r="O8" s="619"/>
      <c r="P8" s="619"/>
      <c r="Q8" s="619"/>
      <c r="R8" s="619"/>
      <c r="S8" s="621"/>
      <c r="T8" s="622" t="s">
        <v>11</v>
      </c>
      <c r="U8" s="620" t="s">
        <v>10</v>
      </c>
      <c r="V8" s="619"/>
      <c r="W8" s="621"/>
      <c r="X8" s="623" t="s">
        <v>100</v>
      </c>
      <c r="Y8" s="623"/>
      <c r="Z8" s="619"/>
      <c r="AA8" s="619"/>
      <c r="AB8" s="1081" t="s">
        <v>12</v>
      </c>
      <c r="AC8" s="1082"/>
      <c r="AD8" s="1083"/>
      <c r="AE8" s="620"/>
      <c r="AF8" s="624" t="s">
        <v>13</v>
      </c>
      <c r="AG8" s="482"/>
      <c r="AH8" s="482"/>
      <c r="AI8" s="482"/>
      <c r="AJ8" s="482"/>
      <c r="AK8" s="482"/>
      <c r="AL8" s="481"/>
      <c r="AM8" s="276" t="s">
        <v>11</v>
      </c>
      <c r="AN8" s="1028" t="s">
        <v>13</v>
      </c>
      <c r="AO8" s="1029"/>
      <c r="AP8" s="1029"/>
      <c r="AQ8" s="1029"/>
      <c r="AR8" s="1029"/>
      <c r="AS8" s="1029"/>
      <c r="AT8" s="1029"/>
      <c r="AU8" s="1030"/>
      <c r="AV8" s="1030"/>
      <c r="AW8" s="1030"/>
      <c r="AX8" s="1030"/>
      <c r="AY8" s="1030"/>
      <c r="AZ8" s="1030"/>
      <c r="BA8" s="1030"/>
      <c r="BB8" s="480"/>
      <c r="BC8" s="481"/>
      <c r="BD8" s="276" t="s">
        <v>11</v>
      </c>
      <c r="BE8" s="620" t="s">
        <v>14</v>
      </c>
      <c r="BF8" s="621"/>
      <c r="BG8" s="625" t="s">
        <v>15</v>
      </c>
      <c r="BH8" s="623"/>
      <c r="BI8" s="623"/>
      <c r="BJ8" s="623"/>
      <c r="BK8" s="626"/>
      <c r="BL8" s="626"/>
      <c r="BM8" s="626"/>
      <c r="BN8" s="626"/>
      <c r="BO8" s="626"/>
      <c r="BP8" s="627"/>
      <c r="BQ8" s="626"/>
      <c r="BR8" s="627"/>
      <c r="BS8" s="276" t="s">
        <v>11</v>
      </c>
      <c r="BT8" s="1037" t="str">
        <f>Jan!BT8</f>
        <v xml:space="preserve">Final Effluent </v>
      </c>
      <c r="BU8" s="1038"/>
      <c r="BV8" s="1038"/>
      <c r="BW8" s="1039"/>
      <c r="BX8" s="1050">
        <f>Jan!BX8</f>
        <v>0</v>
      </c>
      <c r="BY8" s="1053" t="str">
        <f>Jan!BY8</f>
        <v xml:space="preserve"> </v>
      </c>
      <c r="BZ8" s="1053" t="str">
        <f>Jan!BZ8</f>
        <v xml:space="preserve"> </v>
      </c>
      <c r="CA8" s="1053" t="str">
        <f>Jan!CA8</f>
        <v xml:space="preserve"> </v>
      </c>
      <c r="CB8" s="1053" t="str">
        <f>Jan!CB8</f>
        <v xml:space="preserve"> </v>
      </c>
      <c r="CC8" s="1053" t="str">
        <f>Jan!CC8</f>
        <v xml:space="preserve"> </v>
      </c>
      <c r="CD8" s="1053" t="str">
        <f>Jan!CD8</f>
        <v xml:space="preserve"> </v>
      </c>
      <c r="CE8" s="1053" t="str">
        <f>Jan!CE8</f>
        <v xml:space="preserve"> </v>
      </c>
      <c r="CF8" s="1053" t="str">
        <f>Jan!CF8</f>
        <v xml:space="preserve"> </v>
      </c>
      <c r="CG8" s="1053" t="str">
        <f>Jan!CG8</f>
        <v xml:space="preserve"> </v>
      </c>
      <c r="CH8" s="1084" t="str">
        <f>Jan!CH8</f>
        <v xml:space="preserve"> </v>
      </c>
    </row>
    <row r="9" spans="1:86" ht="12.75" customHeight="1" thickBot="1">
      <c r="A9" s="628"/>
      <c r="B9" s="629"/>
      <c r="C9" s="1079">
        <f>+Jan!C9</f>
        <v>0</v>
      </c>
      <c r="D9" s="1026"/>
      <c r="E9" s="291">
        <f>SUM(E11:E39)</f>
        <v>0</v>
      </c>
      <c r="F9" s="901">
        <f>+Jan!F9</f>
        <v>0</v>
      </c>
      <c r="G9" s="1018">
        <f>+Jan!G9</f>
        <v>0</v>
      </c>
      <c r="H9" s="626" t="s">
        <v>17</v>
      </c>
      <c r="I9" s="626"/>
      <c r="J9" s="626"/>
      <c r="K9" s="630" t="s">
        <v>11</v>
      </c>
      <c r="L9" s="626"/>
      <c r="M9" s="626"/>
      <c r="N9" s="626"/>
      <c r="O9" s="626"/>
      <c r="P9" s="626"/>
      <c r="Q9" s="626"/>
      <c r="R9" s="626"/>
      <c r="S9" s="627"/>
      <c r="T9" s="631" t="s">
        <v>11</v>
      </c>
      <c r="U9" s="630" t="s">
        <v>16</v>
      </c>
      <c r="V9" s="626"/>
      <c r="W9" s="632"/>
      <c r="X9" s="633" t="s">
        <v>101</v>
      </c>
      <c r="Y9" s="634"/>
      <c r="Z9" s="635" t="s">
        <v>11</v>
      </c>
      <c r="AA9" s="636"/>
      <c r="AB9" s="1073" t="s">
        <v>16</v>
      </c>
      <c r="AC9" s="1074"/>
      <c r="AD9" s="1075"/>
      <c r="AE9" s="630"/>
      <c r="AF9" s="626" t="s">
        <v>11</v>
      </c>
      <c r="AG9" s="626"/>
      <c r="AH9" s="626"/>
      <c r="AI9" s="626"/>
      <c r="AJ9" s="626"/>
      <c r="AK9" s="626"/>
      <c r="AL9" s="627"/>
      <c r="AM9" s="637"/>
      <c r="AN9" s="638" t="s">
        <v>81</v>
      </c>
      <c r="AO9" s="639"/>
      <c r="AP9" s="638" t="s">
        <v>78</v>
      </c>
      <c r="AQ9" s="640"/>
      <c r="AR9" s="640"/>
      <c r="AS9" s="641"/>
      <c r="AT9" s="638" t="s">
        <v>79</v>
      </c>
      <c r="AU9" s="640"/>
      <c r="AV9" s="640"/>
      <c r="AW9" s="641"/>
      <c r="AX9" s="638" t="s">
        <v>51</v>
      </c>
      <c r="AY9" s="640"/>
      <c r="AZ9" s="640"/>
      <c r="BA9" s="641"/>
      <c r="BB9" s="642" t="s">
        <v>87</v>
      </c>
      <c r="BC9" s="643"/>
      <c r="BD9" s="637"/>
      <c r="BE9" s="630" t="s">
        <v>18</v>
      </c>
      <c r="BF9" s="627"/>
      <c r="BG9" s="630" t="s">
        <v>19</v>
      </c>
      <c r="BH9" s="626"/>
      <c r="BI9" s="644"/>
      <c r="BJ9" s="1057" t="str">
        <f>+Jan!BJ9</f>
        <v>Supernatant Withdrawn 
hrs. or Gal. x 1000</v>
      </c>
      <c r="BK9" s="1057" t="str">
        <f>+Jan!BK9</f>
        <v>Supernatant BOD5 mg/l 
or  NH3-N mg/l</v>
      </c>
      <c r="BL9" s="1057" t="str">
        <f>+Jan!BL9</f>
        <v>Total Solids in Incoming Sludge - %</v>
      </c>
      <c r="BM9" s="1063" t="str">
        <f>+Jan!BM9</f>
        <v>Total Solids in Digested Sludge - %</v>
      </c>
      <c r="BN9" s="1056" t="str">
        <f>+Jan!BN9</f>
        <v>Volatile Solids in Incoming Sludge - %</v>
      </c>
      <c r="BO9" s="1056" t="str">
        <f>+Jan!BO9</f>
        <v>Volatile Solids in Digested Sludge - %</v>
      </c>
      <c r="BP9" s="1071" t="str">
        <f>+Jan!BP9</f>
        <v>Digested Sludge Withdrawn 
hrs. or Gal. x 1000</v>
      </c>
      <c r="BQ9" s="1056" t="str">
        <f>+Jan!BQ9</f>
        <v xml:space="preserve"> </v>
      </c>
      <c r="BR9" s="1071" t="str">
        <f>+Jan!BR9</f>
        <v xml:space="preserve"> </v>
      </c>
      <c r="BS9" s="637"/>
      <c r="BT9" s="1037" t="str">
        <f>Jan!BT9</f>
        <v>Phosphorus</v>
      </c>
      <c r="BU9" s="1039"/>
      <c r="BV9" s="1037" t="str">
        <f>Jan!BV9</f>
        <v>Total Nitrogen</v>
      </c>
      <c r="BW9" s="1039"/>
      <c r="BX9" s="1051"/>
      <c r="BY9" s="1054"/>
      <c r="BZ9" s="1054"/>
      <c r="CA9" s="1054"/>
      <c r="CB9" s="1054"/>
      <c r="CC9" s="1054"/>
      <c r="CD9" s="1054"/>
      <c r="CE9" s="1054"/>
      <c r="CF9" s="1054"/>
      <c r="CG9" s="1054"/>
      <c r="CH9" s="1085"/>
    </row>
    <row r="10" spans="1:86" ht="109.5" customHeight="1" thickBot="1">
      <c r="A10" s="645" t="s">
        <v>24</v>
      </c>
      <c r="B10" s="646" t="s">
        <v>25</v>
      </c>
      <c r="C10" s="1080">
        <f>+Jan!C10</f>
        <v>0</v>
      </c>
      <c r="D10" s="1027"/>
      <c r="E10" s="647" t="str">
        <f>+Jan!E10</f>
        <v>Precipitation - Inches</v>
      </c>
      <c r="F10" s="1016">
        <f>+Jan!F10</f>
        <v>0</v>
      </c>
      <c r="G10" s="1019">
        <f>+Jan!G10</f>
        <v>0</v>
      </c>
      <c r="H10" s="648" t="str">
        <f>+Jan!H10</f>
        <v>Chlorine - Lbs</v>
      </c>
      <c r="I10" s="649" t="str">
        <f>+Jan!I10</f>
        <v xml:space="preserve">               Lbs/Day  or                    Gal./Day</v>
      </c>
      <c r="J10" s="649" t="str">
        <f>+Jan!J10</f>
        <v xml:space="preserve">               Lbs/Day  or                    Gal./Day</v>
      </c>
      <c r="K10" s="650" t="str">
        <f>+Jan!K10</f>
        <v>Influent Flow Rate 
(If Metered) (MGD)</v>
      </c>
      <c r="L10" s="651" t="str">
        <f>+Jan!L10</f>
        <v>pH</v>
      </c>
      <c r="M10" s="651" t="str">
        <f>+Jan!M10</f>
        <v>CBOD5 - mg/l</v>
      </c>
      <c r="N10" s="652" t="str">
        <f>+Jan!N10</f>
        <v>CBOD5 - lbs</v>
      </c>
      <c r="O10" s="651" t="str">
        <f>+Jan!O10</f>
        <v>Susp. Solids - mg/l</v>
      </c>
      <c r="P10" s="651" t="str">
        <f>+Jan!P10</f>
        <v>Susp. Solids - lbs</v>
      </c>
      <c r="Q10" s="651" t="str">
        <f>+Jan!Q10</f>
        <v xml:space="preserve">Phosphorus - mg/l </v>
      </c>
      <c r="R10" s="651" t="str">
        <f>+Jan!R10</f>
        <v>Ammonia - mg/l</v>
      </c>
      <c r="S10" s="653" t="str">
        <f>+Jan!S10</f>
        <v xml:space="preserve"> </v>
      </c>
      <c r="T10" s="654" t="s">
        <v>24</v>
      </c>
      <c r="U10" s="650" t="str">
        <f>+Jan!U10</f>
        <v>CBOD5 - mg/l</v>
      </c>
      <c r="V10" s="652" t="str">
        <f>+Jan!V10</f>
        <v>Susp. Solids - mg/l</v>
      </c>
      <c r="W10" s="651" t="str">
        <f>+Jan!W10</f>
        <v>Dissolved Oxygen - mg/l</v>
      </c>
      <c r="X10" s="655" t="str">
        <f>+Jan!X10</f>
        <v>Total Flow to Filter - mgd</v>
      </c>
      <c r="Y10" s="656" t="str">
        <f>+Jan!Y10</f>
        <v>Biological Growth (L)ight, (N)ormal, (H)eavy</v>
      </c>
      <c r="Z10" s="651" t="str">
        <f>+Jan!Z10</f>
        <v>Load       Cell            Weight  -  1000 lbs.</v>
      </c>
      <c r="AA10" s="651" t="str">
        <f>+Jan!AA10</f>
        <v>Dissolved Oxygen         After 1st Stage</v>
      </c>
      <c r="AB10" s="650" t="str">
        <f>+Jan!AB10</f>
        <v>CBOD5 - mg/l</v>
      </c>
      <c r="AC10" s="652" t="str">
        <f>+Jan!AC10</f>
        <v>Susp. Solids - mg/l</v>
      </c>
      <c r="AD10" s="660" t="str">
        <f>+Jan!AD10</f>
        <v>Dissolved Oxygen - mg/l</v>
      </c>
      <c r="AE10" s="683"/>
      <c r="AF10" s="674" t="str">
        <f>+Jan!AF10</f>
        <v>Residual Chlorine - Final</v>
      </c>
      <c r="AG10" s="652" t="str">
        <f>+Jan!AG10</f>
        <v>Residual Chlorine - Contact Tank</v>
      </c>
      <c r="AH10" s="658"/>
      <c r="AI10" s="651" t="str">
        <f>+Jan!AI10</f>
        <v>E. Coli - colony/100 ml</v>
      </c>
      <c r="AJ10" s="651" t="str">
        <f>+Jan!AJ10</f>
        <v>pH</v>
      </c>
      <c r="AK10" s="652" t="str">
        <f>+Jan!AK10</f>
        <v>Dissolved Oxygen - mg/l</v>
      </c>
      <c r="AL10" s="653" t="str">
        <f>+Jan!AL10</f>
        <v xml:space="preserve">Phosphorus - mg/l </v>
      </c>
      <c r="AM10" s="659" t="s">
        <v>24</v>
      </c>
      <c r="AN10" s="657" t="str">
        <f>+Jan!AN10</f>
        <v>Effluent Flow Rate (MGD)</v>
      </c>
      <c r="AO10" s="660" t="str">
        <f>+Jan!AO10</f>
        <v>Effluent Flow         Weekly Average</v>
      </c>
      <c r="AP10" s="657" t="str">
        <f>+Jan!AP10</f>
        <v>CBOD5 - mg/l</v>
      </c>
      <c r="AQ10" s="651" t="str">
        <f>+Jan!AQ10</f>
        <v>CBOD5 - mg/l      Weekly Average</v>
      </c>
      <c r="AR10" s="661" t="str">
        <f>+Jan!AR10</f>
        <v>CBOD5 - lbs</v>
      </c>
      <c r="AS10" s="660" t="str">
        <f>+Jan!AS10</f>
        <v>CBOD5 - lbs/day         Weekly Average</v>
      </c>
      <c r="AT10" s="657" t="str">
        <f>+Jan!AT10</f>
        <v>Susp. Solids - mg/l</v>
      </c>
      <c r="AU10" s="651" t="str">
        <f>+Jan!AU10</f>
        <v>Susp. Solids - mg/l        Weekly Average</v>
      </c>
      <c r="AV10" s="662" t="str">
        <f>+Jan!AV10</f>
        <v>Susp. Solids - lbs</v>
      </c>
      <c r="AW10" s="660" t="str">
        <f>+Jan!AW10</f>
        <v>Susp. Solids - lbs/day    Weekly Average</v>
      </c>
      <c r="AX10" s="657" t="str">
        <f>+Jan!AX10</f>
        <v>Ammonia - mg/l</v>
      </c>
      <c r="AY10" s="663" t="str">
        <f>+Jan!AY10</f>
        <v>Ammonia - mg/l   Weekly Average</v>
      </c>
      <c r="AZ10" s="662" t="str">
        <f>+Jan!AZ10</f>
        <v>Ammonia - lbs</v>
      </c>
      <c r="BA10" s="660" t="str">
        <f>+Jan!BA10</f>
        <v>Ammonia - lbs/day   Weekly Average</v>
      </c>
      <c r="BB10" s="657" t="str">
        <f>+Jan!BB10</f>
        <v xml:space="preserve"> </v>
      </c>
      <c r="BC10" s="660" t="str">
        <f>+Jan!BC10</f>
        <v xml:space="preserve"> </v>
      </c>
      <c r="BD10" s="659" t="s">
        <v>24</v>
      </c>
      <c r="BE10" s="650" t="str">
        <f>+Jan!BE10</f>
        <v>Primary Sludge
Gal. x 1000</v>
      </c>
      <c r="BF10" s="660" t="str">
        <f>+Jan!BF10</f>
        <v>Secondary Sludge
Gal. x 1000</v>
      </c>
      <c r="BG10" s="650" t="str">
        <f>+Jan!BG10</f>
        <v>pH</v>
      </c>
      <c r="BH10" s="651" t="str">
        <f>+Jan!BH10</f>
        <v>Gas Production  
Cubic Ft. x 1000</v>
      </c>
      <c r="BI10" s="651" t="str">
        <f>+Jan!BI10</f>
        <v>Temperature - F</v>
      </c>
      <c r="BJ10" s="1058"/>
      <c r="BK10" s="1058"/>
      <c r="BL10" s="1027"/>
      <c r="BM10" s="1027"/>
      <c r="BN10" s="1027"/>
      <c r="BO10" s="1027"/>
      <c r="BP10" s="1072"/>
      <c r="BQ10" s="1027"/>
      <c r="BR10" s="1072"/>
      <c r="BS10" s="825" t="s">
        <v>24</v>
      </c>
      <c r="BT10" s="750" t="str">
        <f>Jan!BT10</f>
        <v xml:space="preserve">Phosphorus - mg/l </v>
      </c>
      <c r="BU10" s="750" t="str">
        <f>Jan!BU10</f>
        <v>Phosphorus - lbs/day</v>
      </c>
      <c r="BV10" s="756" t="str">
        <f>Jan!BV10</f>
        <v>Total Nitrogen- mg/l</v>
      </c>
      <c r="BW10" s="750" t="str">
        <f>Jan!BW10</f>
        <v>Total Nitrogen- lbs/day</v>
      </c>
      <c r="BX10" s="1052"/>
      <c r="BY10" s="1055"/>
      <c r="BZ10" s="1055"/>
      <c r="CA10" s="1055"/>
      <c r="CB10" s="1055"/>
      <c r="CC10" s="1055"/>
      <c r="CD10" s="1055"/>
      <c r="CE10" s="1055"/>
      <c r="CF10" s="1055"/>
      <c r="CG10" s="1055"/>
      <c r="CH10" s="1086"/>
    </row>
    <row r="11" spans="1:86" ht="15" customHeight="1">
      <c r="A11" s="241">
        <v>1</v>
      </c>
      <c r="B11" s="242" t="str">
        <f>TEXT(J$5+A11-1,"DDD")</f>
        <v>Wed</v>
      </c>
      <c r="C11" s="32"/>
      <c r="D11" s="33"/>
      <c r="E11" s="34"/>
      <c r="F11" s="35"/>
      <c r="G11" s="36"/>
      <c r="H11" s="37"/>
      <c r="I11" s="38"/>
      <c r="J11" s="34"/>
      <c r="K11" s="39"/>
      <c r="L11" s="338"/>
      <c r="M11" s="38"/>
      <c r="N11" s="42" t="str">
        <f ca="1">IF(CELL("type",M11)="L","",IF(M11*($K11+$AN11)=0,"",IF($K11&gt;0,+$K11*M11*8.34,$AN11*M11*8.34)))</f>
        <v/>
      </c>
      <c r="O11" s="38"/>
      <c r="P11" s="42" t="str">
        <f ca="1">IF(CELL("type",O11)="L","",IF(O11*($K11+$AN11)=0,"",IF($K11&gt;0,+$K11*O11*8.34,$AN11*O11*8.34)))</f>
        <v/>
      </c>
      <c r="Q11" s="38"/>
      <c r="R11" s="38"/>
      <c r="S11" s="40"/>
      <c r="T11" s="247">
        <f aca="true" t="shared" si="0" ref="T11:T39">+A11</f>
        <v>1</v>
      </c>
      <c r="U11" s="39"/>
      <c r="V11" s="38"/>
      <c r="W11" s="343"/>
      <c r="X11" s="38"/>
      <c r="Y11" s="38"/>
      <c r="Z11" s="38"/>
      <c r="AA11" s="343"/>
      <c r="AB11" s="39"/>
      <c r="AC11" s="38"/>
      <c r="AD11" s="343"/>
      <c r="AE11" s="729"/>
      <c r="AF11" s="37"/>
      <c r="AG11" s="38"/>
      <c r="AH11" t="str">
        <f ca="1">IF(CELL("type",AI11)="b","",IF(AI11="tntc",63200,IF(AI11=0,1,AI11)))</f>
        <v/>
      </c>
      <c r="AI11" s="38"/>
      <c r="AJ11" s="338"/>
      <c r="AK11" s="338"/>
      <c r="AL11" s="40"/>
      <c r="AM11" s="272">
        <f aca="true" t="shared" si="1" ref="AM11:AM37">+A11</f>
        <v>1</v>
      </c>
      <c r="AN11" s="39"/>
      <c r="AO11" s="55"/>
      <c r="AP11" s="39"/>
      <c r="AQ11" s="42"/>
      <c r="AR11" s="42" t="str">
        <f ca="1">IF(CELL("type",AP11)="L","",IF(AP11*($K11+$AN11)=0,"",IF($AN11&gt;0,+$AN11*AP11*8.345,$K11*AP11*8.345)))</f>
        <v/>
      </c>
      <c r="AS11" s="55"/>
      <c r="AT11" s="39"/>
      <c r="AU11" s="42"/>
      <c r="AV11" s="42" t="str">
        <f ca="1">IF(CELL("type",AT11)="L","",IF(AT11*($K11+$AN11)=0,"",IF($AN11&gt;0,+$AN11*AT11*8.345,$K11*AT11*8.345)))</f>
        <v/>
      </c>
      <c r="AW11" s="55"/>
      <c r="AX11" s="39"/>
      <c r="AY11" s="42"/>
      <c r="AZ11" s="42" t="str">
        <f ca="1">IF(CELL("type",AX11)="L","",IF(AX11*($K11+$AN11)=0,"",IF($AN11&gt;0,+$AN11*AX11*8.345,$K11*AX11*8.345)))</f>
        <v/>
      </c>
      <c r="BA11" s="55"/>
      <c r="BB11" s="39"/>
      <c r="BC11" s="40"/>
      <c r="BD11" s="272">
        <f>+A11</f>
        <v>1</v>
      </c>
      <c r="BE11" s="39"/>
      <c r="BF11" s="40"/>
      <c r="BG11" s="338"/>
      <c r="BH11" s="38"/>
      <c r="BI11" s="38"/>
      <c r="BJ11" s="38"/>
      <c r="BK11" s="38"/>
      <c r="BL11" s="38"/>
      <c r="BM11" s="38"/>
      <c r="BN11" s="38"/>
      <c r="BO11" s="38"/>
      <c r="BP11" s="40"/>
      <c r="BQ11" s="38"/>
      <c r="BR11" s="40"/>
      <c r="BS11" s="272">
        <f>BD11</f>
        <v>1</v>
      </c>
      <c r="BT11" s="34"/>
      <c r="BU11" s="789" t="str">
        <f ca="1">IF(CELL("type",BT11)="L","",IF(BT11*($K11+$AN11)=0,"",IF($AN11&gt;0,+$AN11*BT11*8.345,$K11*BT11*8.345)))</f>
        <v/>
      </c>
      <c r="BV11" s="37"/>
      <c r="BW11" s="823" t="str">
        <f ca="1">IF(CELL("type",BV11)="L","",IF(BV11*($K11+$AN11)=0,"",IF($AN11&gt;0,+$AN11*BV11*8.345,$K11*BV11*8.345)))</f>
        <v/>
      </c>
      <c r="BX11" s="37"/>
      <c r="BY11" s="38"/>
      <c r="BZ11" s="38"/>
      <c r="CA11" s="38"/>
      <c r="CB11" s="38"/>
      <c r="CC11" s="38"/>
      <c r="CD11" s="38"/>
      <c r="CE11" s="38"/>
      <c r="CF11" s="38"/>
      <c r="CG11" s="38"/>
      <c r="CH11" s="792"/>
    </row>
    <row r="12" spans="1:86" ht="15" customHeight="1">
      <c r="A12" s="243">
        <v>2</v>
      </c>
      <c r="B12" s="242" t="str">
        <f aca="true" t="shared" si="2" ref="B12:B38">TEXT(J$5+A12-1,"DDD")</f>
        <v>Thu</v>
      </c>
      <c r="C12" s="46"/>
      <c r="D12" s="47"/>
      <c r="E12" s="47"/>
      <c r="F12" s="48"/>
      <c r="G12" s="49"/>
      <c r="H12" s="50"/>
      <c r="I12" s="46"/>
      <c r="J12" s="47"/>
      <c r="K12" s="51"/>
      <c r="L12" s="339"/>
      <c r="M12" s="46"/>
      <c r="N12" s="42" t="str">
        <f aca="true" t="shared" si="3" ref="N12:N39">IF(CELL("type",M12)="L","",IF(M12*(K12+AN12)=0,"",IF(K12&gt;0,+K12*M12*8.34,AN12*M12*8.34)))</f>
        <v/>
      </c>
      <c r="O12" s="46"/>
      <c r="P12" s="42" t="str">
        <f aca="true" t="shared" si="4" ref="P12:P39">IF(CELL("type",O12)="L","",IF(O12*($K12+$AN12)=0,"",IF($K12&gt;0,+$K12*O12*8.34,$AN12*O12*8.34)))</f>
        <v/>
      </c>
      <c r="Q12" s="46"/>
      <c r="R12" s="46"/>
      <c r="S12" s="52"/>
      <c r="T12" s="249">
        <f t="shared" si="0"/>
        <v>2</v>
      </c>
      <c r="U12" s="51"/>
      <c r="V12" s="46"/>
      <c r="W12" s="344"/>
      <c r="X12" s="46"/>
      <c r="Y12" s="38"/>
      <c r="Z12" s="46"/>
      <c r="AA12" s="344"/>
      <c r="AB12" s="51"/>
      <c r="AC12" s="46"/>
      <c r="AD12" s="344"/>
      <c r="AE12" s="729"/>
      <c r="AF12" s="50"/>
      <c r="AG12" s="46"/>
      <c r="AH12" t="str">
        <f aca="true" t="shared" si="5" ref="AH12:AH39">IF(CELL("type",AI12)="b","",IF(AI12="tntc",63200,IF(AI12=0,1,AI12)))</f>
        <v/>
      </c>
      <c r="AI12" s="46"/>
      <c r="AJ12" s="339"/>
      <c r="AK12" s="339"/>
      <c r="AL12" s="52"/>
      <c r="AM12" s="273">
        <f t="shared" si="1"/>
        <v>2</v>
      </c>
      <c r="AN12" s="51"/>
      <c r="AO12" s="43"/>
      <c r="AP12" s="51"/>
      <c r="AQ12" s="69"/>
      <c r="AR12" s="136" t="str">
        <f aca="true" t="shared" si="6" ref="AR12:AR39">IF(CELL("type",AP12)="L","",IF(AP12*($K12+$AN12)=0,"",IF($AN12&gt;0,+$AN12*AP12*8.345,$K12*AP12*8.345)))</f>
        <v/>
      </c>
      <c r="AS12" s="43"/>
      <c r="AT12" s="51"/>
      <c r="AU12" s="69"/>
      <c r="AV12" s="136" t="str">
        <f aca="true" t="shared" si="7" ref="AV12:AV39">IF(CELL("type",AT12)="L","",IF(AT12*($K12+$AN12)=0,"",IF($AN12&gt;0,+$AN12*AT12*8.345,$K12*AT12*8.345)))</f>
        <v/>
      </c>
      <c r="AW12" s="43"/>
      <c r="AX12" s="51"/>
      <c r="AY12" s="69"/>
      <c r="AZ12" s="136" t="str">
        <f aca="true" t="shared" si="8" ref="AZ12:AZ39">IF(CELL("type",AX12)="L","",IF(AX12*($K12+$AN12)=0,"",IF($AN12&gt;0,+$AN12*AX12*8.345,$K12*AX12*8.345)))</f>
        <v/>
      </c>
      <c r="BA12" s="43"/>
      <c r="BB12" s="51"/>
      <c r="BC12" s="52"/>
      <c r="BD12" s="273">
        <f aca="true" t="shared" si="9" ref="BD12:BD39">+A12</f>
        <v>2</v>
      </c>
      <c r="BE12" s="51"/>
      <c r="BF12" s="52"/>
      <c r="BG12" s="339"/>
      <c r="BH12" s="46"/>
      <c r="BI12" s="46"/>
      <c r="BJ12" s="46"/>
      <c r="BK12" s="46"/>
      <c r="BL12" s="46"/>
      <c r="BM12" s="46"/>
      <c r="BN12" s="46"/>
      <c r="BO12" s="46"/>
      <c r="BP12" s="52"/>
      <c r="BQ12" s="46"/>
      <c r="BR12" s="52"/>
      <c r="BS12" s="272">
        <f aca="true" t="shared" si="10" ref="BS12:BS39">BD12</f>
        <v>2</v>
      </c>
      <c r="BT12" s="47"/>
      <c r="BU12" s="820" t="str">
        <f aca="true" t="shared" si="11" ref="BU12:BU39">IF(CELL("type",BT12)="L","",IF(BT12*($K12+$AN12)=0,"",IF($AN12&gt;0,+$AN12*BT12*8.345,$K12*BT12*8.345)))</f>
        <v/>
      </c>
      <c r="BV12" s="50"/>
      <c r="BW12" s="823" t="str">
        <f aca="true" t="shared" si="12" ref="BW12:BW39">IF(CELL("type",BV12)="L","",IF(BV12*($K12+$AN12)=0,"",IF($AN12&gt;0,+$AN12*BV12*8.345,$K12*BV12*8.345)))</f>
        <v/>
      </c>
      <c r="BX12" s="50"/>
      <c r="BY12" s="757"/>
      <c r="BZ12" s="46"/>
      <c r="CA12" s="46"/>
      <c r="CB12" s="46"/>
      <c r="CC12" s="757"/>
      <c r="CD12" s="46"/>
      <c r="CE12" s="757"/>
      <c r="CF12" s="46"/>
      <c r="CG12" s="757"/>
      <c r="CH12" s="758"/>
    </row>
    <row r="13" spans="1:86" ht="15" customHeight="1">
      <c r="A13" s="243">
        <v>3</v>
      </c>
      <c r="B13" s="242" t="str">
        <f t="shared" si="2"/>
        <v>Fri</v>
      </c>
      <c r="C13" s="46"/>
      <c r="D13" s="47"/>
      <c r="E13" s="47"/>
      <c r="F13" s="48"/>
      <c r="G13" s="49"/>
      <c r="H13" s="50"/>
      <c r="I13" s="46"/>
      <c r="J13" s="47"/>
      <c r="K13" s="51"/>
      <c r="L13" s="339"/>
      <c r="M13" s="46"/>
      <c r="N13" s="42" t="str">
        <f ca="1" t="shared" si="3"/>
        <v/>
      </c>
      <c r="O13" s="46"/>
      <c r="P13" s="42" t="str">
        <f ca="1" t="shared" si="4"/>
        <v/>
      </c>
      <c r="Q13" s="46"/>
      <c r="R13" s="46"/>
      <c r="S13" s="52"/>
      <c r="T13" s="249">
        <f t="shared" si="0"/>
        <v>3</v>
      </c>
      <c r="U13" s="51"/>
      <c r="V13" s="46"/>
      <c r="W13" s="344"/>
      <c r="X13" s="46"/>
      <c r="Y13" s="46"/>
      <c r="Z13" s="46"/>
      <c r="AA13" s="344"/>
      <c r="AB13" s="51"/>
      <c r="AC13" s="46"/>
      <c r="AD13" s="344"/>
      <c r="AE13" s="729"/>
      <c r="AF13" s="50"/>
      <c r="AG13" s="46"/>
      <c r="AH13" t="str">
        <f ca="1" t="shared" si="5"/>
        <v/>
      </c>
      <c r="AI13" s="46"/>
      <c r="AJ13" s="339"/>
      <c r="AK13" s="339"/>
      <c r="AL13" s="52"/>
      <c r="AM13" s="273">
        <f t="shared" si="1"/>
        <v>3</v>
      </c>
      <c r="AN13" s="51"/>
      <c r="AO13" s="43"/>
      <c r="AP13" s="51"/>
      <c r="AQ13" s="69"/>
      <c r="AR13" s="136" t="str">
        <f ca="1" t="shared" si="6"/>
        <v/>
      </c>
      <c r="AS13" s="43"/>
      <c r="AT13" s="51"/>
      <c r="AU13" s="69"/>
      <c r="AV13" s="136" t="str">
        <f ca="1" t="shared" si="7"/>
        <v/>
      </c>
      <c r="AW13" s="43"/>
      <c r="AX13" s="51"/>
      <c r="AY13" s="69"/>
      <c r="AZ13" s="136" t="str">
        <f ca="1" t="shared" si="8"/>
        <v/>
      </c>
      <c r="BA13" s="43"/>
      <c r="BB13" s="51"/>
      <c r="BC13" s="52"/>
      <c r="BD13" s="273">
        <f t="shared" si="9"/>
        <v>3</v>
      </c>
      <c r="BE13" s="51"/>
      <c r="BF13" s="52"/>
      <c r="BG13" s="339"/>
      <c r="BH13" s="46"/>
      <c r="BI13" s="46"/>
      <c r="BJ13" s="46"/>
      <c r="BK13" s="46"/>
      <c r="BL13" s="46"/>
      <c r="BM13" s="46"/>
      <c r="BN13" s="46"/>
      <c r="BO13" s="46"/>
      <c r="BP13" s="52"/>
      <c r="BQ13" s="46"/>
      <c r="BR13" s="52"/>
      <c r="BS13" s="272">
        <f t="shared" si="10"/>
        <v>3</v>
      </c>
      <c r="BT13" s="47"/>
      <c r="BU13" s="820" t="str">
        <f ca="1" t="shared" si="11"/>
        <v/>
      </c>
      <c r="BV13" s="50"/>
      <c r="BW13" s="823" t="str">
        <f ca="1" t="shared" si="12"/>
        <v/>
      </c>
      <c r="BX13" s="50"/>
      <c r="BY13" s="757"/>
      <c r="BZ13" s="46"/>
      <c r="CA13" s="46"/>
      <c r="CB13" s="46"/>
      <c r="CC13" s="757"/>
      <c r="CD13" s="46"/>
      <c r="CE13" s="757"/>
      <c r="CF13" s="46"/>
      <c r="CG13" s="757"/>
      <c r="CH13" s="758"/>
    </row>
    <row r="14" spans="1:86" ht="15" customHeight="1">
      <c r="A14" s="243">
        <v>4</v>
      </c>
      <c r="B14" s="242" t="str">
        <f t="shared" si="2"/>
        <v>Sat</v>
      </c>
      <c r="C14" s="46"/>
      <c r="D14" s="47"/>
      <c r="E14" s="47"/>
      <c r="F14" s="48"/>
      <c r="G14" s="49"/>
      <c r="H14" s="50"/>
      <c r="I14" s="46"/>
      <c r="J14" s="47"/>
      <c r="K14" s="51"/>
      <c r="L14" s="339"/>
      <c r="M14" s="46"/>
      <c r="N14" s="42" t="str">
        <f ca="1" t="shared" si="3"/>
        <v/>
      </c>
      <c r="O14" s="46"/>
      <c r="P14" s="42" t="str">
        <f ca="1" t="shared" si="4"/>
        <v/>
      </c>
      <c r="Q14" s="46"/>
      <c r="R14" s="46"/>
      <c r="S14" s="52"/>
      <c r="T14" s="249">
        <f t="shared" si="0"/>
        <v>4</v>
      </c>
      <c r="U14" s="51"/>
      <c r="V14" s="46"/>
      <c r="W14" s="344"/>
      <c r="X14" s="46"/>
      <c r="Y14" s="46"/>
      <c r="Z14" s="46"/>
      <c r="AA14" s="344"/>
      <c r="AB14" s="51"/>
      <c r="AC14" s="46"/>
      <c r="AD14" s="344"/>
      <c r="AE14" s="729"/>
      <c r="AF14" s="50"/>
      <c r="AG14" s="46"/>
      <c r="AH14" t="str">
        <f ca="1" t="shared" si="5"/>
        <v/>
      </c>
      <c r="AI14" s="46"/>
      <c r="AJ14" s="339"/>
      <c r="AK14" s="339"/>
      <c r="AL14" s="52"/>
      <c r="AM14" s="273">
        <f t="shared" si="1"/>
        <v>4</v>
      </c>
      <c r="AN14" s="51"/>
      <c r="AO14" s="43" t="str">
        <f>IF(+$B14="Sat",IF(SUM(AN$11:AN14)&gt;0,AVERAGE(AN$11:AN14,Jan!AN42:AN$44)," "),"")</f>
        <v xml:space="preserve"> </v>
      </c>
      <c r="AP14" s="51"/>
      <c r="AQ14" s="69" t="str">
        <f>IF(+$B14="Sat",IF(SUM(AP$11:AP14)&gt;0,AVERAGE(AP$11:AP14,Jan!AP42:AP$44)," "),"")</f>
        <v xml:space="preserve"> </v>
      </c>
      <c r="AR14" s="136" t="str">
        <f ca="1" t="shared" si="6"/>
        <v/>
      </c>
      <c r="AS14" s="55" t="str">
        <f ca="1">IF(+$B14="Sat",IF(SUM(AR$11:AR14)&gt;0,AVERAGE(AR$11:AR14,Jan!AR42:AR$44)," "),"")</f>
        <v xml:space="preserve"> </v>
      </c>
      <c r="AT14" s="51"/>
      <c r="AU14" s="69" t="str">
        <f>IF(+$B14="Sat",IF(SUM(AT$11:AT14)&gt;0,AVERAGE(AT$11:AT14,Jan!AT42:AT$44)," "),"")</f>
        <v xml:space="preserve"> </v>
      </c>
      <c r="AV14" s="136" t="str">
        <f ca="1" t="shared" si="7"/>
        <v/>
      </c>
      <c r="AW14" s="55" t="str">
        <f ca="1">IF(+$B14="Sat",IF(SUM(AV$11:AV14)&gt;0,AVERAGE(AV$11:AV14,Jan!AV42:AV$44)," "),"")</f>
        <v xml:space="preserve"> </v>
      </c>
      <c r="AX14" s="51"/>
      <c r="AY14" s="69" t="str">
        <f>IF(+$B14="Sat",IF(SUM(AX$11:AX14)&gt;0,AVERAGE(AX$11:AX14,Jan!AX42:AX$44)," "),"")</f>
        <v xml:space="preserve"> </v>
      </c>
      <c r="AZ14" s="136" t="str">
        <f ca="1" t="shared" si="8"/>
        <v/>
      </c>
      <c r="BA14" s="55" t="str">
        <f ca="1">IF(+$B14="Sat",IF(SUM(AZ$11:AZ14)&gt;0,AVERAGE(AZ$11:AZ14,Jan!AZ42:AZ$44)," "),"")</f>
        <v xml:space="preserve"> </v>
      </c>
      <c r="BB14" s="51"/>
      <c r="BC14" s="52"/>
      <c r="BD14" s="273">
        <f t="shared" si="9"/>
        <v>4</v>
      </c>
      <c r="BE14" s="51"/>
      <c r="BF14" s="52"/>
      <c r="BG14" s="339"/>
      <c r="BH14" s="46"/>
      <c r="BI14" s="46"/>
      <c r="BJ14" s="46"/>
      <c r="BK14" s="46"/>
      <c r="BL14" s="46"/>
      <c r="BM14" s="46"/>
      <c r="BN14" s="46"/>
      <c r="BO14" s="46"/>
      <c r="BP14" s="52"/>
      <c r="BQ14" s="46"/>
      <c r="BR14" s="52"/>
      <c r="BS14" s="272">
        <f t="shared" si="10"/>
        <v>4</v>
      </c>
      <c r="BT14" s="47"/>
      <c r="BU14" s="820" t="str">
        <f ca="1" t="shared" si="11"/>
        <v/>
      </c>
      <c r="BV14" s="50"/>
      <c r="BW14" s="823" t="str">
        <f ca="1" t="shared" si="12"/>
        <v/>
      </c>
      <c r="BX14" s="50"/>
      <c r="BY14" s="757"/>
      <c r="BZ14" s="46"/>
      <c r="CA14" s="46"/>
      <c r="CB14" s="46"/>
      <c r="CC14" s="757"/>
      <c r="CD14" s="46"/>
      <c r="CE14" s="757"/>
      <c r="CF14" s="46"/>
      <c r="CG14" s="757"/>
      <c r="CH14" s="758"/>
    </row>
    <row r="15" spans="1:86" ht="15" customHeight="1" thickBot="1">
      <c r="A15" s="244">
        <v>5</v>
      </c>
      <c r="B15" s="245" t="str">
        <f t="shared" si="2"/>
        <v>Sun</v>
      </c>
      <c r="C15" s="56"/>
      <c r="D15" s="57"/>
      <c r="E15" s="57"/>
      <c r="F15" s="58"/>
      <c r="G15" s="59"/>
      <c r="H15" s="60"/>
      <c r="I15" s="56"/>
      <c r="J15" s="57"/>
      <c r="K15" s="61"/>
      <c r="L15" s="340"/>
      <c r="M15" s="56"/>
      <c r="N15" s="65" t="str">
        <f ca="1" t="shared" si="3"/>
        <v/>
      </c>
      <c r="O15" s="56"/>
      <c r="P15" s="65" t="str">
        <f ca="1" t="shared" si="4"/>
        <v/>
      </c>
      <c r="Q15" s="56"/>
      <c r="R15" s="56"/>
      <c r="S15" s="62"/>
      <c r="T15" s="251">
        <f t="shared" si="0"/>
        <v>5</v>
      </c>
      <c r="U15" s="61"/>
      <c r="V15" s="56"/>
      <c r="W15" s="345"/>
      <c r="X15" s="56"/>
      <c r="Y15" s="56"/>
      <c r="Z15" s="56"/>
      <c r="AA15" s="345"/>
      <c r="AB15" s="61"/>
      <c r="AC15" s="56"/>
      <c r="AD15" s="345"/>
      <c r="AE15" s="730"/>
      <c r="AF15" s="60"/>
      <c r="AG15" s="56"/>
      <c r="AH15" t="str">
        <f ca="1" t="shared" si="5"/>
        <v/>
      </c>
      <c r="AI15" s="56"/>
      <c r="AJ15" s="340"/>
      <c r="AK15" s="340"/>
      <c r="AL15" s="62"/>
      <c r="AM15" s="274">
        <f t="shared" si="1"/>
        <v>5</v>
      </c>
      <c r="AN15" s="61"/>
      <c r="AO15" s="66" t="str">
        <f>IF(+$B15="Sat",IF(SUM(AN$11:AN15)&gt;0,AVERAGE(AN$11:AN15,Jan!AN43:AN$44)," "),"")</f>
        <v/>
      </c>
      <c r="AP15" s="61"/>
      <c r="AQ15" s="65" t="str">
        <f>IF(+$B15="Sat",IF(SUM(AP$11:AP15)&gt;0,AVERAGE(AP$11:AP15,Jan!AP43:AP$44)," "),"")</f>
        <v/>
      </c>
      <c r="AR15" s="67" t="str">
        <f ca="1" t="shared" si="6"/>
        <v/>
      </c>
      <c r="AS15" s="66" t="str">
        <f>IF(+$B15="Sat",IF(SUM(AR$11:AR15)&gt;0,AVERAGE(AR$11:AR15,Jan!AR43:AR$44)," "),"")</f>
        <v/>
      </c>
      <c r="AT15" s="61"/>
      <c r="AU15" s="65" t="str">
        <f>IF(+$B15="Sat",IF(SUM(AT$11:AT15)&gt;0,AVERAGE(AT$11:AT15,Jan!AT43:AT$44)," "),"")</f>
        <v/>
      </c>
      <c r="AV15" s="67" t="str">
        <f ca="1" t="shared" si="7"/>
        <v/>
      </c>
      <c r="AW15" s="66" t="str">
        <f>IF(+$B15="Sat",IF(SUM(AV$11:AV15)&gt;0,AVERAGE(AV$11:AV15,Jan!AV43:AV$44)," "),"")</f>
        <v/>
      </c>
      <c r="AX15" s="61"/>
      <c r="AY15" s="65" t="str">
        <f>IF(+$B15="Sat",IF(SUM(AX$11:AX15)&gt;0,AVERAGE(AX$11:AX15,Jan!AX43:AX$44)," "),"")</f>
        <v/>
      </c>
      <c r="AZ15" s="67" t="str">
        <f ca="1" t="shared" si="8"/>
        <v/>
      </c>
      <c r="BA15" s="66" t="str">
        <f>IF(+$B15="Sat",IF(SUM(AZ$11:AZ15)&gt;0,AVERAGE(AZ$11:AZ15,Jan!AZ43:AZ$44)," "),"")</f>
        <v/>
      </c>
      <c r="BB15" s="61"/>
      <c r="BC15" s="62"/>
      <c r="BD15" s="274">
        <f t="shared" si="9"/>
        <v>5</v>
      </c>
      <c r="BE15" s="61"/>
      <c r="BF15" s="62"/>
      <c r="BG15" s="340"/>
      <c r="BH15" s="56"/>
      <c r="BI15" s="56"/>
      <c r="BJ15" s="56"/>
      <c r="BK15" s="56"/>
      <c r="BL15" s="56"/>
      <c r="BM15" s="56"/>
      <c r="BN15" s="56"/>
      <c r="BO15" s="56"/>
      <c r="BP15" s="62"/>
      <c r="BQ15" s="56"/>
      <c r="BR15" s="62"/>
      <c r="BS15" s="759">
        <f t="shared" si="10"/>
        <v>5</v>
      </c>
      <c r="BT15" s="57"/>
      <c r="BU15" s="821" t="str">
        <f ca="1" t="shared" si="11"/>
        <v/>
      </c>
      <c r="BV15" s="60"/>
      <c r="BW15" s="824" t="str">
        <f ca="1" t="shared" si="12"/>
        <v/>
      </c>
      <c r="BX15" s="60"/>
      <c r="BY15" s="760"/>
      <c r="BZ15" s="56"/>
      <c r="CA15" s="56"/>
      <c r="CB15" s="56"/>
      <c r="CC15" s="760"/>
      <c r="CD15" s="56"/>
      <c r="CE15" s="760"/>
      <c r="CF15" s="56"/>
      <c r="CG15" s="760"/>
      <c r="CH15" s="761"/>
    </row>
    <row r="16" spans="1:86" ht="15" customHeight="1">
      <c r="A16" s="241">
        <v>6</v>
      </c>
      <c r="B16" s="246" t="str">
        <f t="shared" si="2"/>
        <v>Mon</v>
      </c>
      <c r="C16" s="38"/>
      <c r="D16" s="34"/>
      <c r="E16" s="34"/>
      <c r="F16" s="35"/>
      <c r="G16" s="36"/>
      <c r="H16" s="37"/>
      <c r="I16" s="38"/>
      <c r="J16" s="34"/>
      <c r="K16" s="39"/>
      <c r="L16" s="338"/>
      <c r="M16" s="38"/>
      <c r="N16" s="42" t="str">
        <f ca="1" t="shared" si="3"/>
        <v/>
      </c>
      <c r="O16" s="38"/>
      <c r="P16" s="42" t="str">
        <f ca="1" t="shared" si="4"/>
        <v/>
      </c>
      <c r="Q16" s="38"/>
      <c r="R16" s="38"/>
      <c r="S16" s="40"/>
      <c r="T16" s="247">
        <f t="shared" si="0"/>
        <v>6</v>
      </c>
      <c r="U16" s="39"/>
      <c r="V16" s="38"/>
      <c r="W16" s="343"/>
      <c r="X16" s="38"/>
      <c r="Y16" s="38"/>
      <c r="Z16" s="38"/>
      <c r="AA16" s="343"/>
      <c r="AB16" s="39"/>
      <c r="AC16" s="38"/>
      <c r="AD16" s="343"/>
      <c r="AE16" s="731"/>
      <c r="AF16" s="37"/>
      <c r="AG16" s="38"/>
      <c r="AH16" t="str">
        <f ca="1" t="shared" si="5"/>
        <v/>
      </c>
      <c r="AI16" s="38"/>
      <c r="AJ16" s="338"/>
      <c r="AK16" s="338"/>
      <c r="AL16" s="40"/>
      <c r="AM16" s="272">
        <f t="shared" si="1"/>
        <v>6</v>
      </c>
      <c r="AN16" s="39"/>
      <c r="AO16" s="55" t="str">
        <f>IF(+$B16="Sat",IF(SUM(AN$11:AN16)&gt;0,AVERAGE(AN$11:AN16,Jan!AN44:AN$44)," "),"")</f>
        <v/>
      </c>
      <c r="AP16" s="39"/>
      <c r="AQ16" s="42" t="str">
        <f>IF(+$B16="Sat",IF(SUM(AP$11:AP16)&gt;0,AVERAGE(AP$11:AP16,Jan!AP44:AP$44)," "),"")</f>
        <v/>
      </c>
      <c r="AR16" s="44" t="str">
        <f ca="1" t="shared" si="6"/>
        <v/>
      </c>
      <c r="AS16" s="55" t="str">
        <f>IF(+$B16="Sat",IF(SUM(AR$11:AR16)&gt;0,AVERAGE(AR$11:AR16,Jan!AR44:AR$44)," "),"")</f>
        <v/>
      </c>
      <c r="AT16" s="39"/>
      <c r="AU16" s="42" t="str">
        <f>IF(+$B16="Sat",IF(SUM(AT$11:AT16)&gt;0,AVERAGE(AT$11:AT16,Jan!AT44:AT$44)," "),"")</f>
        <v/>
      </c>
      <c r="AV16" s="44" t="str">
        <f ca="1" t="shared" si="7"/>
        <v/>
      </c>
      <c r="AW16" s="55" t="str">
        <f>IF(+$B16="Sat",IF(SUM(AV$11:AV16)&gt;0,AVERAGE(AV$11:AV16,Jan!AV44:AV$44)," "),"")</f>
        <v/>
      </c>
      <c r="AX16" s="39"/>
      <c r="AY16" s="68" t="str">
        <f>IF(+$B16="Sat",IF(SUM(AX$11:AX16)&gt;0,AVERAGE(AX$11:AX16,Jan!AX44:AX$44)," "),"")</f>
        <v/>
      </c>
      <c r="AZ16" s="137" t="str">
        <f ca="1" t="shared" si="8"/>
        <v/>
      </c>
      <c r="BA16" s="55" t="str">
        <f>IF(+$B16="Sat",IF(SUM(AZ$11:AZ16)&gt;0,AVERAGE(AZ$11:AZ16,Jan!AZ44:AZ$44)," "),"")</f>
        <v/>
      </c>
      <c r="BB16" s="39"/>
      <c r="BC16" s="40"/>
      <c r="BD16" s="272">
        <f t="shared" si="9"/>
        <v>6</v>
      </c>
      <c r="BE16" s="39"/>
      <c r="BF16" s="40"/>
      <c r="BG16" s="338"/>
      <c r="BH16" s="38"/>
      <c r="BI16" s="38"/>
      <c r="BJ16" s="38"/>
      <c r="BK16" s="38"/>
      <c r="BL16" s="38"/>
      <c r="BM16" s="38"/>
      <c r="BN16" s="38"/>
      <c r="BO16" s="38"/>
      <c r="BP16" s="40"/>
      <c r="BQ16" s="38"/>
      <c r="BR16" s="40"/>
      <c r="BS16" s="762">
        <f t="shared" si="10"/>
        <v>6</v>
      </c>
      <c r="BT16" s="34"/>
      <c r="BU16" s="789" t="str">
        <f ca="1" t="shared" si="11"/>
        <v/>
      </c>
      <c r="BV16" s="37"/>
      <c r="BW16" s="789" t="str">
        <f ca="1" t="shared" si="12"/>
        <v/>
      </c>
      <c r="BX16" s="37"/>
      <c r="BY16" s="32"/>
      <c r="BZ16" s="38"/>
      <c r="CA16" s="37"/>
      <c r="CB16" s="37"/>
      <c r="CC16" s="32"/>
      <c r="CD16" s="38"/>
      <c r="CE16" s="32"/>
      <c r="CF16" s="38"/>
      <c r="CG16" s="32"/>
      <c r="CH16" s="763"/>
    </row>
    <row r="17" spans="1:86" ht="15" customHeight="1">
      <c r="A17" s="243">
        <v>7</v>
      </c>
      <c r="B17" s="242" t="str">
        <f t="shared" si="2"/>
        <v>Tue</v>
      </c>
      <c r="C17" s="46"/>
      <c r="D17" s="47"/>
      <c r="E17" s="47"/>
      <c r="F17" s="48"/>
      <c r="G17" s="49"/>
      <c r="H17" s="50"/>
      <c r="I17" s="46"/>
      <c r="J17" s="47"/>
      <c r="K17" s="51"/>
      <c r="L17" s="339"/>
      <c r="M17" s="46"/>
      <c r="N17" s="42" t="str">
        <f ca="1" t="shared" si="3"/>
        <v/>
      </c>
      <c r="O17" s="46"/>
      <c r="P17" s="42" t="str">
        <f ca="1" t="shared" si="4"/>
        <v/>
      </c>
      <c r="Q17" s="46"/>
      <c r="R17" s="46"/>
      <c r="S17" s="52"/>
      <c r="T17" s="249">
        <f t="shared" si="0"/>
        <v>7</v>
      </c>
      <c r="U17" s="51"/>
      <c r="V17" s="46"/>
      <c r="W17" s="344"/>
      <c r="X17" s="46"/>
      <c r="Y17" s="46"/>
      <c r="Z17" s="46"/>
      <c r="AA17" s="344"/>
      <c r="AB17" s="51"/>
      <c r="AC17" s="46"/>
      <c r="AD17" s="344"/>
      <c r="AE17" s="729"/>
      <c r="AF17" s="50"/>
      <c r="AG17" s="46"/>
      <c r="AH17" t="str">
        <f ca="1" t="shared" si="5"/>
        <v/>
      </c>
      <c r="AI17" s="46"/>
      <c r="AJ17" s="339"/>
      <c r="AK17" s="339"/>
      <c r="AL17" s="52"/>
      <c r="AM17" s="273">
        <f t="shared" si="1"/>
        <v>7</v>
      </c>
      <c r="AN17" s="51"/>
      <c r="AO17" s="43" t="str">
        <f>IF(+$B17="Sat",IF(SUM(AN11:AN17)&gt;0,AVERAGE(AN11:AN17)," "),"")</f>
        <v/>
      </c>
      <c r="AP17" s="51"/>
      <c r="AQ17" s="69" t="str">
        <f>IF(+$B17="Sat",IF(SUM(AP11:AP17)&gt;0,AVERAGE(AP11:AP17)," "),"")</f>
        <v/>
      </c>
      <c r="AR17" s="44" t="str">
        <f ca="1" t="shared" si="6"/>
        <v/>
      </c>
      <c r="AS17" s="55" t="str">
        <f>IF(+$B17="Sat",IF(SUM(AR11:AR17)&gt;0,AVERAGE(AR11:AR17)," "),"")</f>
        <v/>
      </c>
      <c r="AT17" s="51"/>
      <c r="AU17" s="69" t="str">
        <f>IF(+$B17="Sat",IF(SUM(AT11:AT17)&gt;0,AVERAGE(AT11:AT17)," "),"")</f>
        <v/>
      </c>
      <c r="AV17" s="44" t="str">
        <f ca="1" t="shared" si="7"/>
        <v/>
      </c>
      <c r="AW17" s="43" t="str">
        <f>IF(+$B17="Sat",IF(SUM(AV11:AV17)&gt;0,AVERAGE(AV11:AV17)," "),"")</f>
        <v/>
      </c>
      <c r="AX17" s="51"/>
      <c r="AY17" s="70" t="str">
        <f>IF(+$B17="Sat",IF(SUM(AX11:AX17)&gt;0,AVERAGE(AX11:AX17)," "),"")</f>
        <v/>
      </c>
      <c r="AZ17" s="45" t="str">
        <f ca="1" t="shared" si="8"/>
        <v/>
      </c>
      <c r="BA17" s="43" t="str">
        <f>IF(+$B17="Sat",IF(SUM(AZ11:AZ17)&gt;0,AVERAGE(AZ11:AZ17)," "),"")</f>
        <v/>
      </c>
      <c r="BB17" s="51"/>
      <c r="BC17" s="52"/>
      <c r="BD17" s="273">
        <f t="shared" si="9"/>
        <v>7</v>
      </c>
      <c r="BE17" s="51"/>
      <c r="BF17" s="52"/>
      <c r="BG17" s="339"/>
      <c r="BH17" s="46"/>
      <c r="BI17" s="46"/>
      <c r="BJ17" s="46"/>
      <c r="BK17" s="46"/>
      <c r="BL17" s="46"/>
      <c r="BM17" s="46"/>
      <c r="BN17" s="46"/>
      <c r="BO17" s="46"/>
      <c r="BP17" s="52"/>
      <c r="BQ17" s="46"/>
      <c r="BR17" s="52"/>
      <c r="BS17" s="272">
        <f t="shared" si="10"/>
        <v>7</v>
      </c>
      <c r="BT17" s="47"/>
      <c r="BU17" s="820" t="str">
        <f ca="1" t="shared" si="11"/>
        <v/>
      </c>
      <c r="BV17" s="50"/>
      <c r="BW17" s="823" t="str">
        <f ca="1" t="shared" si="12"/>
        <v/>
      </c>
      <c r="BX17" s="50"/>
      <c r="BY17" s="32"/>
      <c r="BZ17" s="46"/>
      <c r="CA17" s="37"/>
      <c r="CB17" s="37"/>
      <c r="CC17" s="32"/>
      <c r="CD17" s="46"/>
      <c r="CE17" s="32"/>
      <c r="CF17" s="47"/>
      <c r="CG17" s="764"/>
      <c r="CH17" s="763"/>
    </row>
    <row r="18" spans="1:86" ht="15" customHeight="1">
      <c r="A18" s="243">
        <v>8</v>
      </c>
      <c r="B18" s="242" t="str">
        <f t="shared" si="2"/>
        <v>Wed</v>
      </c>
      <c r="C18" s="46"/>
      <c r="D18" s="47"/>
      <c r="E18" s="47"/>
      <c r="F18" s="48"/>
      <c r="G18" s="49"/>
      <c r="H18" s="50"/>
      <c r="I18" s="46"/>
      <c r="J18" s="47"/>
      <c r="K18" s="51"/>
      <c r="L18" s="339"/>
      <c r="M18" s="46"/>
      <c r="N18" s="42" t="str">
        <f ca="1" t="shared" si="3"/>
        <v/>
      </c>
      <c r="O18" s="46"/>
      <c r="P18" s="42" t="str">
        <f ca="1" t="shared" si="4"/>
        <v/>
      </c>
      <c r="Q18" s="46"/>
      <c r="R18" s="46"/>
      <c r="S18" s="52"/>
      <c r="T18" s="249">
        <f t="shared" si="0"/>
        <v>8</v>
      </c>
      <c r="U18" s="51"/>
      <c r="V18" s="46"/>
      <c r="W18" s="344"/>
      <c r="X18" s="46"/>
      <c r="Y18" s="46"/>
      <c r="Z18" s="46"/>
      <c r="AA18" s="344"/>
      <c r="AB18" s="51"/>
      <c r="AC18" s="46"/>
      <c r="AD18" s="344"/>
      <c r="AE18" s="729"/>
      <c r="AF18" s="50"/>
      <c r="AG18" s="46"/>
      <c r="AH18" t="str">
        <f ca="1" t="shared" si="5"/>
        <v/>
      </c>
      <c r="AI18" s="46"/>
      <c r="AJ18" s="339"/>
      <c r="AK18" s="339"/>
      <c r="AL18" s="52"/>
      <c r="AM18" s="273">
        <f t="shared" si="1"/>
        <v>8</v>
      </c>
      <c r="AN18" s="51"/>
      <c r="AO18" s="43" t="str">
        <f aca="true" t="shared" si="13" ref="AO18:AO37">IF(+$B18="Sat",IF(SUM(AN12:AN18)&gt;0,AVERAGE(AN12:AN18)," "),"")</f>
        <v/>
      </c>
      <c r="AP18" s="51"/>
      <c r="AQ18" s="69" t="str">
        <f aca="true" t="shared" si="14" ref="AQ18:AS33">IF(+$B18="Sat",IF(SUM(AP12:AP18)&gt;0,AVERAGE(AP12:AP18)," "),"")</f>
        <v/>
      </c>
      <c r="AR18" s="44" t="str">
        <f ca="1" t="shared" si="6"/>
        <v/>
      </c>
      <c r="AS18" s="55" t="str">
        <f t="shared" si="14"/>
        <v/>
      </c>
      <c r="AT18" s="51"/>
      <c r="AU18" s="69" t="str">
        <f aca="true" t="shared" si="15" ref="AU18:AU37">IF(+$B18="Sat",IF(SUM(AT12:AT18)&gt;0,AVERAGE(AT12:AT18)," "),"")</f>
        <v/>
      </c>
      <c r="AV18" s="44" t="str">
        <f ca="1" t="shared" si="7"/>
        <v/>
      </c>
      <c r="AW18" s="43" t="str">
        <f aca="true" t="shared" si="16" ref="AW18:AW37">IF(+$B18="Sat",IF(SUM(AV12:AV18)&gt;0,AVERAGE(AV12:AV18)," "),"")</f>
        <v/>
      </c>
      <c r="AX18" s="51"/>
      <c r="AY18" s="70" t="str">
        <f aca="true" t="shared" si="17" ref="AY18:AY37">IF(+$B18="Sat",IF(SUM(AX12:AX18)&gt;0,AVERAGE(AX12:AX18)," "),"")</f>
        <v/>
      </c>
      <c r="AZ18" s="45" t="str">
        <f ca="1" t="shared" si="8"/>
        <v/>
      </c>
      <c r="BA18" s="43" t="str">
        <f aca="true" t="shared" si="18" ref="BA18:BA37">IF(+$B18="Sat",IF(SUM(AZ12:AZ18)&gt;0,AVERAGE(AZ12:AZ18)," "),"")</f>
        <v/>
      </c>
      <c r="BB18" s="51"/>
      <c r="BC18" s="52"/>
      <c r="BD18" s="273">
        <f t="shared" si="9"/>
        <v>8</v>
      </c>
      <c r="BE18" s="51"/>
      <c r="BF18" s="52"/>
      <c r="BG18" s="339"/>
      <c r="BH18" s="46"/>
      <c r="BI18" s="46"/>
      <c r="BJ18" s="46"/>
      <c r="BK18" s="46"/>
      <c r="BL18" s="46"/>
      <c r="BM18" s="46"/>
      <c r="BN18" s="46"/>
      <c r="BO18" s="46"/>
      <c r="BP18" s="52"/>
      <c r="BQ18" s="46"/>
      <c r="BR18" s="52"/>
      <c r="BS18" s="272">
        <f t="shared" si="10"/>
        <v>8</v>
      </c>
      <c r="BT18" s="47"/>
      <c r="BU18" s="820" t="str">
        <f ca="1" t="shared" si="11"/>
        <v/>
      </c>
      <c r="BV18" s="50"/>
      <c r="BW18" s="823" t="str">
        <f ca="1" t="shared" si="12"/>
        <v/>
      </c>
      <c r="BX18" s="50"/>
      <c r="BY18" s="32"/>
      <c r="BZ18" s="46"/>
      <c r="CA18" s="37"/>
      <c r="CB18" s="37"/>
      <c r="CC18" s="32"/>
      <c r="CD18" s="46"/>
      <c r="CE18" s="32"/>
      <c r="CF18" s="47"/>
      <c r="CG18" s="764"/>
      <c r="CH18" s="763"/>
    </row>
    <row r="19" spans="1:86" ht="15" customHeight="1">
      <c r="A19" s="243">
        <v>9</v>
      </c>
      <c r="B19" s="242" t="str">
        <f t="shared" si="2"/>
        <v>Thu</v>
      </c>
      <c r="C19" s="46"/>
      <c r="D19" s="47"/>
      <c r="E19" s="47"/>
      <c r="F19" s="48"/>
      <c r="G19" s="49"/>
      <c r="H19" s="50"/>
      <c r="I19" s="46"/>
      <c r="J19" s="47"/>
      <c r="K19" s="51"/>
      <c r="L19" s="339"/>
      <c r="M19" s="46"/>
      <c r="N19" s="42" t="str">
        <f ca="1" t="shared" si="3"/>
        <v/>
      </c>
      <c r="O19" s="46"/>
      <c r="P19" s="42" t="str">
        <f ca="1" t="shared" si="4"/>
        <v/>
      </c>
      <c r="Q19" s="46"/>
      <c r="R19" s="46"/>
      <c r="S19" s="52"/>
      <c r="T19" s="249">
        <f t="shared" si="0"/>
        <v>9</v>
      </c>
      <c r="U19" s="51"/>
      <c r="V19" s="46"/>
      <c r="W19" s="344"/>
      <c r="X19" s="46"/>
      <c r="Y19" s="46"/>
      <c r="Z19" s="46"/>
      <c r="AA19" s="344"/>
      <c r="AB19" s="51"/>
      <c r="AC19" s="46"/>
      <c r="AD19" s="344"/>
      <c r="AE19" s="729"/>
      <c r="AF19" s="50"/>
      <c r="AG19" s="46"/>
      <c r="AH19" t="str">
        <f ca="1" t="shared" si="5"/>
        <v/>
      </c>
      <c r="AI19" s="46"/>
      <c r="AJ19" s="339"/>
      <c r="AK19" s="339"/>
      <c r="AL19" s="52"/>
      <c r="AM19" s="273">
        <f t="shared" si="1"/>
        <v>9</v>
      </c>
      <c r="AN19" s="51"/>
      <c r="AO19" s="43" t="str">
        <f t="shared" si="13"/>
        <v/>
      </c>
      <c r="AP19" s="51"/>
      <c r="AQ19" s="69" t="str">
        <f t="shared" si="14"/>
        <v/>
      </c>
      <c r="AR19" s="44" t="str">
        <f ca="1" t="shared" si="6"/>
        <v/>
      </c>
      <c r="AS19" s="55" t="str">
        <f t="shared" si="14"/>
        <v/>
      </c>
      <c r="AT19" s="51"/>
      <c r="AU19" s="69" t="str">
        <f t="shared" si="15"/>
        <v/>
      </c>
      <c r="AV19" s="44" t="str">
        <f ca="1" t="shared" si="7"/>
        <v/>
      </c>
      <c r="AW19" s="43" t="str">
        <f t="shared" si="16"/>
        <v/>
      </c>
      <c r="AX19" s="51"/>
      <c r="AY19" s="70" t="str">
        <f t="shared" si="17"/>
        <v/>
      </c>
      <c r="AZ19" s="45" t="str">
        <f ca="1" t="shared" si="8"/>
        <v/>
      </c>
      <c r="BA19" s="43" t="str">
        <f t="shared" si="18"/>
        <v/>
      </c>
      <c r="BB19" s="51"/>
      <c r="BC19" s="52"/>
      <c r="BD19" s="273">
        <f t="shared" si="9"/>
        <v>9</v>
      </c>
      <c r="BE19" s="51"/>
      <c r="BF19" s="52"/>
      <c r="BG19" s="339"/>
      <c r="BH19" s="46"/>
      <c r="BI19" s="46"/>
      <c r="BJ19" s="46"/>
      <c r="BK19" s="46"/>
      <c r="BL19" s="46"/>
      <c r="BM19" s="46"/>
      <c r="BN19" s="46"/>
      <c r="BO19" s="46"/>
      <c r="BP19" s="52"/>
      <c r="BQ19" s="46"/>
      <c r="BR19" s="52"/>
      <c r="BS19" s="272">
        <f t="shared" si="10"/>
        <v>9</v>
      </c>
      <c r="BT19" s="47"/>
      <c r="BU19" s="820" t="str">
        <f ca="1" t="shared" si="11"/>
        <v/>
      </c>
      <c r="BV19" s="50"/>
      <c r="BW19" s="823" t="str">
        <f ca="1" t="shared" si="12"/>
        <v/>
      </c>
      <c r="BX19" s="50"/>
      <c r="BY19" s="32"/>
      <c r="BZ19" s="46"/>
      <c r="CA19" s="37"/>
      <c r="CB19" s="37"/>
      <c r="CC19" s="32"/>
      <c r="CD19" s="46"/>
      <c r="CE19" s="32"/>
      <c r="CF19" s="47"/>
      <c r="CG19" s="764"/>
      <c r="CH19" s="763"/>
    </row>
    <row r="20" spans="1:86" ht="15" customHeight="1" thickBot="1">
      <c r="A20" s="244">
        <v>10</v>
      </c>
      <c r="B20" s="245" t="str">
        <f t="shared" si="2"/>
        <v>Fri</v>
      </c>
      <c r="C20" s="56"/>
      <c r="D20" s="57"/>
      <c r="E20" s="57"/>
      <c r="F20" s="58"/>
      <c r="G20" s="59"/>
      <c r="H20" s="60"/>
      <c r="I20" s="56"/>
      <c r="J20" s="57"/>
      <c r="K20" s="61"/>
      <c r="L20" s="340"/>
      <c r="M20" s="56"/>
      <c r="N20" s="65" t="str">
        <f ca="1" t="shared" si="3"/>
        <v/>
      </c>
      <c r="O20" s="56"/>
      <c r="P20" s="65" t="str">
        <f ca="1" t="shared" si="4"/>
        <v/>
      </c>
      <c r="Q20" s="56"/>
      <c r="R20" s="56"/>
      <c r="S20" s="62"/>
      <c r="T20" s="251">
        <f t="shared" si="0"/>
        <v>10</v>
      </c>
      <c r="U20" s="61"/>
      <c r="V20" s="56"/>
      <c r="W20" s="345"/>
      <c r="X20" s="56"/>
      <c r="Y20" s="56"/>
      <c r="Z20" s="56"/>
      <c r="AA20" s="345"/>
      <c r="AB20" s="61"/>
      <c r="AC20" s="56"/>
      <c r="AD20" s="345"/>
      <c r="AE20" s="730"/>
      <c r="AF20" s="60"/>
      <c r="AG20" s="56"/>
      <c r="AH20" t="str">
        <f ca="1" t="shared" si="5"/>
        <v/>
      </c>
      <c r="AI20" s="56"/>
      <c r="AJ20" s="340"/>
      <c r="AK20" s="340"/>
      <c r="AL20" s="62"/>
      <c r="AM20" s="274">
        <f t="shared" si="1"/>
        <v>10</v>
      </c>
      <c r="AN20" s="61"/>
      <c r="AO20" s="66" t="str">
        <f t="shared" si="13"/>
        <v/>
      </c>
      <c r="AP20" s="61"/>
      <c r="AQ20" s="65" t="str">
        <f t="shared" si="14"/>
        <v/>
      </c>
      <c r="AR20" s="86" t="str">
        <f ca="1" t="shared" si="6"/>
        <v/>
      </c>
      <c r="AS20" s="66" t="str">
        <f t="shared" si="14"/>
        <v/>
      </c>
      <c r="AT20" s="61"/>
      <c r="AU20" s="65" t="str">
        <f t="shared" si="15"/>
        <v/>
      </c>
      <c r="AV20" s="86" t="str">
        <f ca="1" t="shared" si="7"/>
        <v/>
      </c>
      <c r="AW20" s="66" t="str">
        <f t="shared" si="16"/>
        <v/>
      </c>
      <c r="AX20" s="61"/>
      <c r="AY20" s="71" t="str">
        <f t="shared" si="17"/>
        <v/>
      </c>
      <c r="AZ20" s="67" t="str">
        <f ca="1" t="shared" si="8"/>
        <v/>
      </c>
      <c r="BA20" s="66" t="str">
        <f t="shared" si="18"/>
        <v/>
      </c>
      <c r="BB20" s="61"/>
      <c r="BC20" s="62"/>
      <c r="BD20" s="274">
        <f t="shared" si="9"/>
        <v>10</v>
      </c>
      <c r="BE20" s="61"/>
      <c r="BF20" s="62"/>
      <c r="BG20" s="340"/>
      <c r="BH20" s="56"/>
      <c r="BI20" s="56"/>
      <c r="BJ20" s="56"/>
      <c r="BK20" s="56"/>
      <c r="BL20" s="56"/>
      <c r="BM20" s="56"/>
      <c r="BN20" s="56"/>
      <c r="BO20" s="56"/>
      <c r="BP20" s="62"/>
      <c r="BQ20" s="56"/>
      <c r="BR20" s="62"/>
      <c r="BS20" s="274">
        <f t="shared" si="10"/>
        <v>10</v>
      </c>
      <c r="BT20" s="57"/>
      <c r="BU20" s="821" t="str">
        <f ca="1" t="shared" si="11"/>
        <v/>
      </c>
      <c r="BV20" s="60"/>
      <c r="BW20" s="824" t="str">
        <f ca="1" t="shared" si="12"/>
        <v/>
      </c>
      <c r="BX20" s="60"/>
      <c r="BY20" s="765"/>
      <c r="BZ20" s="56"/>
      <c r="CA20" s="60"/>
      <c r="CB20" s="60"/>
      <c r="CC20" s="765"/>
      <c r="CD20" s="56"/>
      <c r="CE20" s="765"/>
      <c r="CF20" s="57"/>
      <c r="CG20" s="760"/>
      <c r="CH20" s="761"/>
    </row>
    <row r="21" spans="1:86" ht="15" customHeight="1">
      <c r="A21" s="241">
        <v>11</v>
      </c>
      <c r="B21" s="246" t="str">
        <f t="shared" si="2"/>
        <v>Sat</v>
      </c>
      <c r="C21" s="38"/>
      <c r="D21" s="34"/>
      <c r="E21" s="34"/>
      <c r="F21" s="35"/>
      <c r="G21" s="36"/>
      <c r="H21" s="37"/>
      <c r="I21" s="38"/>
      <c r="J21" s="34"/>
      <c r="K21" s="39"/>
      <c r="L21" s="338"/>
      <c r="M21" s="38"/>
      <c r="N21" s="42" t="str">
        <f ca="1" t="shared" si="3"/>
        <v/>
      </c>
      <c r="O21" s="38"/>
      <c r="P21" s="42" t="str">
        <f ca="1" t="shared" si="4"/>
        <v/>
      </c>
      <c r="Q21" s="38"/>
      <c r="R21" s="38"/>
      <c r="S21" s="40"/>
      <c r="T21" s="247">
        <f t="shared" si="0"/>
        <v>11</v>
      </c>
      <c r="U21" s="39"/>
      <c r="V21" s="38"/>
      <c r="W21" s="343"/>
      <c r="X21" s="38"/>
      <c r="Y21" s="38"/>
      <c r="Z21" s="38"/>
      <c r="AA21" s="343"/>
      <c r="AB21" s="39"/>
      <c r="AC21" s="38"/>
      <c r="AD21" s="343"/>
      <c r="AE21" s="731"/>
      <c r="AF21" s="37"/>
      <c r="AG21" s="38"/>
      <c r="AH21" t="str">
        <f ca="1" t="shared" si="5"/>
        <v/>
      </c>
      <c r="AI21" s="38"/>
      <c r="AJ21" s="338"/>
      <c r="AK21" s="338"/>
      <c r="AL21" s="40"/>
      <c r="AM21" s="272">
        <f t="shared" si="1"/>
        <v>11</v>
      </c>
      <c r="AN21" s="39"/>
      <c r="AO21" s="55" t="str">
        <f t="shared" si="13"/>
        <v xml:space="preserve"> </v>
      </c>
      <c r="AP21" s="39"/>
      <c r="AQ21" s="42" t="str">
        <f t="shared" si="14"/>
        <v xml:space="preserve"> </v>
      </c>
      <c r="AR21" s="44" t="str">
        <f ca="1" t="shared" si="6"/>
        <v/>
      </c>
      <c r="AS21" s="55" t="str">
        <f ca="1" t="shared" si="14"/>
        <v xml:space="preserve"> </v>
      </c>
      <c r="AT21" s="39"/>
      <c r="AU21" s="42" t="str">
        <f t="shared" si="15"/>
        <v xml:space="preserve"> </v>
      </c>
      <c r="AV21" s="44" t="str">
        <f ca="1" t="shared" si="7"/>
        <v/>
      </c>
      <c r="AW21" s="55" t="str">
        <f ca="1" t="shared" si="16"/>
        <v xml:space="preserve"> </v>
      </c>
      <c r="AX21" s="39"/>
      <c r="AY21" s="68" t="str">
        <f t="shared" si="17"/>
        <v xml:space="preserve"> </v>
      </c>
      <c r="AZ21" s="137" t="str">
        <f ca="1" t="shared" si="8"/>
        <v/>
      </c>
      <c r="BA21" s="55" t="str">
        <f ca="1" t="shared" si="18"/>
        <v xml:space="preserve"> </v>
      </c>
      <c r="BB21" s="39"/>
      <c r="BC21" s="40"/>
      <c r="BD21" s="272">
        <f t="shared" si="9"/>
        <v>11</v>
      </c>
      <c r="BE21" s="39"/>
      <c r="BF21" s="40"/>
      <c r="BG21" s="338"/>
      <c r="BH21" s="38"/>
      <c r="BI21" s="38"/>
      <c r="BJ21" s="38"/>
      <c r="BK21" s="38"/>
      <c r="BL21" s="38"/>
      <c r="BM21" s="38"/>
      <c r="BN21" s="38"/>
      <c r="BO21" s="38"/>
      <c r="BP21" s="40"/>
      <c r="BQ21" s="38"/>
      <c r="BR21" s="40"/>
      <c r="BS21" s="272">
        <f t="shared" si="10"/>
        <v>11</v>
      </c>
      <c r="BT21" s="34"/>
      <c r="BU21" s="789" t="str">
        <f ca="1" t="shared" si="11"/>
        <v/>
      </c>
      <c r="BV21" s="37"/>
      <c r="BW21" s="789" t="str">
        <f ca="1" t="shared" si="12"/>
        <v/>
      </c>
      <c r="BX21" s="37"/>
      <c r="BY21" s="32"/>
      <c r="BZ21" s="38"/>
      <c r="CA21" s="37"/>
      <c r="CB21" s="37"/>
      <c r="CC21" s="32"/>
      <c r="CD21" s="38"/>
      <c r="CE21" s="32"/>
      <c r="CF21" s="34"/>
      <c r="CG21" s="766"/>
      <c r="CH21" s="763"/>
    </row>
    <row r="22" spans="1:86" ht="15" customHeight="1">
      <c r="A22" s="243">
        <v>12</v>
      </c>
      <c r="B22" s="242" t="str">
        <f t="shared" si="2"/>
        <v>Sun</v>
      </c>
      <c r="C22" s="46"/>
      <c r="D22" s="47"/>
      <c r="E22" s="47"/>
      <c r="F22" s="48"/>
      <c r="G22" s="49"/>
      <c r="H22" s="50"/>
      <c r="I22" s="46"/>
      <c r="J22" s="47"/>
      <c r="K22" s="51"/>
      <c r="L22" s="339"/>
      <c r="M22" s="46"/>
      <c r="N22" s="42" t="str">
        <f ca="1" t="shared" si="3"/>
        <v/>
      </c>
      <c r="O22" s="46"/>
      <c r="P22" s="42" t="str">
        <f ca="1" t="shared" si="4"/>
        <v/>
      </c>
      <c r="Q22" s="46"/>
      <c r="R22" s="46"/>
      <c r="S22" s="52"/>
      <c r="T22" s="249">
        <f t="shared" si="0"/>
        <v>12</v>
      </c>
      <c r="U22" s="51"/>
      <c r="V22" s="46"/>
      <c r="W22" s="344"/>
      <c r="X22" s="46"/>
      <c r="Y22" s="46"/>
      <c r="Z22" s="46"/>
      <c r="AA22" s="344"/>
      <c r="AB22" s="51"/>
      <c r="AC22" s="46"/>
      <c r="AD22" s="344"/>
      <c r="AE22" s="729"/>
      <c r="AF22" s="50"/>
      <c r="AG22" s="46"/>
      <c r="AH22" t="str">
        <f ca="1" t="shared" si="5"/>
        <v/>
      </c>
      <c r="AI22" s="46"/>
      <c r="AJ22" s="339"/>
      <c r="AK22" s="339"/>
      <c r="AL22" s="52"/>
      <c r="AM22" s="273">
        <f t="shared" si="1"/>
        <v>12</v>
      </c>
      <c r="AN22" s="51"/>
      <c r="AO22" s="43" t="str">
        <f t="shared" si="13"/>
        <v/>
      </c>
      <c r="AP22" s="51"/>
      <c r="AQ22" s="69" t="str">
        <f t="shared" si="14"/>
        <v/>
      </c>
      <c r="AR22" s="44" t="str">
        <f ca="1" t="shared" si="6"/>
        <v/>
      </c>
      <c r="AS22" s="55" t="str">
        <f t="shared" si="14"/>
        <v/>
      </c>
      <c r="AT22" s="51"/>
      <c r="AU22" s="69" t="str">
        <f t="shared" si="15"/>
        <v/>
      </c>
      <c r="AV22" s="44" t="str">
        <f ca="1" t="shared" si="7"/>
        <v/>
      </c>
      <c r="AW22" s="43" t="str">
        <f t="shared" si="16"/>
        <v/>
      </c>
      <c r="AX22" s="51"/>
      <c r="AY22" s="70" t="str">
        <f t="shared" si="17"/>
        <v/>
      </c>
      <c r="AZ22" s="45" t="str">
        <f ca="1" t="shared" si="8"/>
        <v/>
      </c>
      <c r="BA22" s="43" t="str">
        <f t="shared" si="18"/>
        <v/>
      </c>
      <c r="BB22" s="51"/>
      <c r="BC22" s="52"/>
      <c r="BD22" s="273">
        <f t="shared" si="9"/>
        <v>12</v>
      </c>
      <c r="BE22" s="51"/>
      <c r="BF22" s="52"/>
      <c r="BG22" s="339"/>
      <c r="BH22" s="46"/>
      <c r="BI22" s="46"/>
      <c r="BJ22" s="46"/>
      <c r="BK22" s="46"/>
      <c r="BL22" s="46"/>
      <c r="BM22" s="46"/>
      <c r="BN22" s="46"/>
      <c r="BO22" s="46"/>
      <c r="BP22" s="52"/>
      <c r="BQ22" s="46"/>
      <c r="BR22" s="52"/>
      <c r="BS22" s="272">
        <f t="shared" si="10"/>
        <v>12</v>
      </c>
      <c r="BT22" s="47"/>
      <c r="BU22" s="820" t="str">
        <f ca="1" t="shared" si="11"/>
        <v/>
      </c>
      <c r="BV22" s="50"/>
      <c r="BW22" s="823" t="str">
        <f ca="1" t="shared" si="12"/>
        <v/>
      </c>
      <c r="BX22" s="50"/>
      <c r="BY22" s="32"/>
      <c r="BZ22" s="46"/>
      <c r="CA22" s="37"/>
      <c r="CB22" s="37"/>
      <c r="CC22" s="32"/>
      <c r="CD22" s="46"/>
      <c r="CE22" s="32"/>
      <c r="CF22" s="47"/>
      <c r="CG22" s="764"/>
      <c r="CH22" s="763"/>
    </row>
    <row r="23" spans="1:86" ht="15" customHeight="1">
      <c r="A23" s="243">
        <v>13</v>
      </c>
      <c r="B23" s="242" t="str">
        <f t="shared" si="2"/>
        <v>Mon</v>
      </c>
      <c r="C23" s="46"/>
      <c r="D23" s="47"/>
      <c r="E23" s="47"/>
      <c r="F23" s="48"/>
      <c r="G23" s="49"/>
      <c r="H23" s="50"/>
      <c r="I23" s="46"/>
      <c r="J23" s="47"/>
      <c r="K23" s="51"/>
      <c r="L23" s="339"/>
      <c r="M23" s="46"/>
      <c r="N23" s="42" t="str">
        <f ca="1" t="shared" si="3"/>
        <v/>
      </c>
      <c r="O23" s="46"/>
      <c r="P23" s="42" t="str">
        <f ca="1" t="shared" si="4"/>
        <v/>
      </c>
      <c r="Q23" s="46"/>
      <c r="R23" s="46"/>
      <c r="S23" s="52"/>
      <c r="T23" s="249">
        <f t="shared" si="0"/>
        <v>13</v>
      </c>
      <c r="U23" s="51"/>
      <c r="V23" s="46"/>
      <c r="W23" s="344"/>
      <c r="X23" s="46"/>
      <c r="Y23" s="46"/>
      <c r="Z23" s="46"/>
      <c r="AA23" s="344"/>
      <c r="AB23" s="51"/>
      <c r="AC23" s="46"/>
      <c r="AD23" s="344"/>
      <c r="AE23" s="729"/>
      <c r="AF23" s="50"/>
      <c r="AG23" s="46"/>
      <c r="AH23" t="str">
        <f ca="1" t="shared" si="5"/>
        <v/>
      </c>
      <c r="AI23" s="46"/>
      <c r="AJ23" s="339"/>
      <c r="AK23" s="339"/>
      <c r="AL23" s="52"/>
      <c r="AM23" s="273">
        <f t="shared" si="1"/>
        <v>13</v>
      </c>
      <c r="AN23" s="51"/>
      <c r="AO23" s="43" t="str">
        <f t="shared" si="13"/>
        <v/>
      </c>
      <c r="AP23" s="51"/>
      <c r="AQ23" s="69" t="str">
        <f t="shared" si="14"/>
        <v/>
      </c>
      <c r="AR23" s="44" t="str">
        <f ca="1" t="shared" si="6"/>
        <v/>
      </c>
      <c r="AS23" s="55" t="str">
        <f t="shared" si="14"/>
        <v/>
      </c>
      <c r="AT23" s="51"/>
      <c r="AU23" s="69" t="str">
        <f t="shared" si="15"/>
        <v/>
      </c>
      <c r="AV23" s="44" t="str">
        <f ca="1" t="shared" si="7"/>
        <v/>
      </c>
      <c r="AW23" s="43" t="str">
        <f t="shared" si="16"/>
        <v/>
      </c>
      <c r="AX23" s="51"/>
      <c r="AY23" s="70" t="str">
        <f t="shared" si="17"/>
        <v/>
      </c>
      <c r="AZ23" s="45" t="str">
        <f ca="1" t="shared" si="8"/>
        <v/>
      </c>
      <c r="BA23" s="43" t="str">
        <f t="shared" si="18"/>
        <v/>
      </c>
      <c r="BB23" s="51"/>
      <c r="BC23" s="52"/>
      <c r="BD23" s="273">
        <f t="shared" si="9"/>
        <v>13</v>
      </c>
      <c r="BE23" s="51"/>
      <c r="BF23" s="52"/>
      <c r="BG23" s="339"/>
      <c r="BH23" s="46"/>
      <c r="BI23" s="46"/>
      <c r="BJ23" s="46"/>
      <c r="BK23" s="46"/>
      <c r="BL23" s="46"/>
      <c r="BM23" s="46"/>
      <c r="BN23" s="46"/>
      <c r="BO23" s="46"/>
      <c r="BP23" s="52"/>
      <c r="BQ23" s="46"/>
      <c r="BR23" s="52"/>
      <c r="BS23" s="272">
        <f t="shared" si="10"/>
        <v>13</v>
      </c>
      <c r="BT23" s="47"/>
      <c r="BU23" s="823" t="str">
        <f ca="1" t="shared" si="11"/>
        <v/>
      </c>
      <c r="BV23" s="50"/>
      <c r="BW23" s="823" t="str">
        <f ca="1" t="shared" si="12"/>
        <v/>
      </c>
      <c r="BX23" s="50"/>
      <c r="BY23" s="32"/>
      <c r="BZ23" s="46"/>
      <c r="CA23" s="37"/>
      <c r="CB23" s="37"/>
      <c r="CC23" s="32"/>
      <c r="CD23" s="46"/>
      <c r="CE23" s="32"/>
      <c r="CF23" s="47"/>
      <c r="CG23" s="764"/>
      <c r="CH23" s="767"/>
    </row>
    <row r="24" spans="1:86" ht="15" customHeight="1">
      <c r="A24" s="243">
        <v>14</v>
      </c>
      <c r="B24" s="242" t="str">
        <f t="shared" si="2"/>
        <v>Tue</v>
      </c>
      <c r="C24" s="46"/>
      <c r="D24" s="47"/>
      <c r="E24" s="47"/>
      <c r="F24" s="48"/>
      <c r="G24" s="49"/>
      <c r="H24" s="50"/>
      <c r="I24" s="46"/>
      <c r="J24" s="47"/>
      <c r="K24" s="51"/>
      <c r="L24" s="339"/>
      <c r="M24" s="46"/>
      <c r="N24" s="42" t="str">
        <f ca="1" t="shared" si="3"/>
        <v/>
      </c>
      <c r="O24" s="46"/>
      <c r="P24" s="42" t="str">
        <f ca="1" t="shared" si="4"/>
        <v/>
      </c>
      <c r="Q24" s="46"/>
      <c r="R24" s="46"/>
      <c r="S24" s="52"/>
      <c r="T24" s="249">
        <f t="shared" si="0"/>
        <v>14</v>
      </c>
      <c r="U24" s="51"/>
      <c r="V24" s="46"/>
      <c r="W24" s="344"/>
      <c r="X24" s="46"/>
      <c r="Y24" s="46"/>
      <c r="Z24" s="46"/>
      <c r="AA24" s="344"/>
      <c r="AB24" s="51"/>
      <c r="AC24" s="46"/>
      <c r="AD24" s="344"/>
      <c r="AE24" s="729"/>
      <c r="AF24" s="50"/>
      <c r="AG24" s="46"/>
      <c r="AH24" t="str">
        <f ca="1" t="shared" si="5"/>
        <v/>
      </c>
      <c r="AI24" s="46"/>
      <c r="AJ24" s="339"/>
      <c r="AK24" s="339"/>
      <c r="AL24" s="52"/>
      <c r="AM24" s="273">
        <f t="shared" si="1"/>
        <v>14</v>
      </c>
      <c r="AN24" s="51"/>
      <c r="AO24" s="43" t="str">
        <f t="shared" si="13"/>
        <v/>
      </c>
      <c r="AP24" s="51"/>
      <c r="AQ24" s="69" t="str">
        <f t="shared" si="14"/>
        <v/>
      </c>
      <c r="AR24" s="44" t="str">
        <f ca="1" t="shared" si="6"/>
        <v/>
      </c>
      <c r="AS24" s="55" t="str">
        <f t="shared" si="14"/>
        <v/>
      </c>
      <c r="AT24" s="51"/>
      <c r="AU24" s="69" t="str">
        <f t="shared" si="15"/>
        <v/>
      </c>
      <c r="AV24" s="44" t="str">
        <f ca="1" t="shared" si="7"/>
        <v/>
      </c>
      <c r="AW24" s="43" t="str">
        <f t="shared" si="16"/>
        <v/>
      </c>
      <c r="AX24" s="51"/>
      <c r="AY24" s="70" t="str">
        <f t="shared" si="17"/>
        <v/>
      </c>
      <c r="AZ24" s="45" t="str">
        <f ca="1" t="shared" si="8"/>
        <v/>
      </c>
      <c r="BA24" s="43" t="str">
        <f t="shared" si="18"/>
        <v/>
      </c>
      <c r="BB24" s="51"/>
      <c r="BC24" s="52"/>
      <c r="BD24" s="273">
        <f t="shared" si="9"/>
        <v>14</v>
      </c>
      <c r="BE24" s="51"/>
      <c r="BF24" s="52"/>
      <c r="BG24" s="339"/>
      <c r="BH24" s="46"/>
      <c r="BI24" s="46"/>
      <c r="BJ24" s="46"/>
      <c r="BK24" s="46"/>
      <c r="BL24" s="46"/>
      <c r="BM24" s="46"/>
      <c r="BN24" s="46"/>
      <c r="BO24" s="46"/>
      <c r="BP24" s="52"/>
      <c r="BQ24" s="46"/>
      <c r="BR24" s="52"/>
      <c r="BS24" s="272">
        <f t="shared" si="10"/>
        <v>14</v>
      </c>
      <c r="BT24" s="47"/>
      <c r="BU24" s="820" t="str">
        <f ca="1" t="shared" si="11"/>
        <v/>
      </c>
      <c r="BV24" s="50"/>
      <c r="BW24" s="823" t="str">
        <f ca="1" t="shared" si="12"/>
        <v/>
      </c>
      <c r="BX24" s="50"/>
      <c r="BY24" s="32"/>
      <c r="BZ24" s="46"/>
      <c r="CA24" s="37"/>
      <c r="CB24" s="37"/>
      <c r="CC24" s="32"/>
      <c r="CD24" s="46"/>
      <c r="CE24" s="32"/>
      <c r="CF24" s="47"/>
      <c r="CG24" s="764"/>
      <c r="CH24" s="302"/>
    </row>
    <row r="25" spans="1:86" ht="15" customHeight="1" thickBot="1">
      <c r="A25" s="244">
        <v>15</v>
      </c>
      <c r="B25" s="245" t="str">
        <f t="shared" si="2"/>
        <v>Wed</v>
      </c>
      <c r="C25" s="56"/>
      <c r="D25" s="57"/>
      <c r="E25" s="57"/>
      <c r="F25" s="58"/>
      <c r="G25" s="59"/>
      <c r="H25" s="60"/>
      <c r="I25" s="56"/>
      <c r="J25" s="57"/>
      <c r="K25" s="61"/>
      <c r="L25" s="340"/>
      <c r="M25" s="56"/>
      <c r="N25" s="65" t="str">
        <f ca="1" t="shared" si="3"/>
        <v/>
      </c>
      <c r="O25" s="56"/>
      <c r="P25" s="65" t="str">
        <f ca="1" t="shared" si="4"/>
        <v/>
      </c>
      <c r="Q25" s="56"/>
      <c r="R25" s="56"/>
      <c r="S25" s="62"/>
      <c r="T25" s="251">
        <f t="shared" si="0"/>
        <v>15</v>
      </c>
      <c r="U25" s="61"/>
      <c r="V25" s="56"/>
      <c r="W25" s="345"/>
      <c r="X25" s="56"/>
      <c r="Y25" s="56"/>
      <c r="Z25" s="56"/>
      <c r="AA25" s="345"/>
      <c r="AB25" s="61"/>
      <c r="AC25" s="56"/>
      <c r="AD25" s="345"/>
      <c r="AE25" s="730"/>
      <c r="AF25" s="60"/>
      <c r="AG25" s="56"/>
      <c r="AH25" t="str">
        <f ca="1" t="shared" si="5"/>
        <v/>
      </c>
      <c r="AI25" s="56"/>
      <c r="AJ25" s="340"/>
      <c r="AK25" s="340"/>
      <c r="AL25" s="62"/>
      <c r="AM25" s="274">
        <f t="shared" si="1"/>
        <v>15</v>
      </c>
      <c r="AN25" s="61"/>
      <c r="AO25" s="66" t="str">
        <f t="shared" si="13"/>
        <v/>
      </c>
      <c r="AP25" s="61"/>
      <c r="AQ25" s="65" t="str">
        <f t="shared" si="14"/>
        <v/>
      </c>
      <c r="AR25" s="86" t="str">
        <f ca="1" t="shared" si="6"/>
        <v/>
      </c>
      <c r="AS25" s="66" t="str">
        <f t="shared" si="14"/>
        <v/>
      </c>
      <c r="AT25" s="61"/>
      <c r="AU25" s="65" t="str">
        <f t="shared" si="15"/>
        <v/>
      </c>
      <c r="AV25" s="86" t="str">
        <f ca="1" t="shared" si="7"/>
        <v/>
      </c>
      <c r="AW25" s="66" t="str">
        <f t="shared" si="16"/>
        <v/>
      </c>
      <c r="AX25" s="61"/>
      <c r="AY25" s="71" t="str">
        <f t="shared" si="17"/>
        <v/>
      </c>
      <c r="AZ25" s="67" t="str">
        <f ca="1" t="shared" si="8"/>
        <v/>
      </c>
      <c r="BA25" s="66" t="str">
        <f t="shared" si="18"/>
        <v/>
      </c>
      <c r="BB25" s="61"/>
      <c r="BC25" s="62"/>
      <c r="BD25" s="274">
        <f t="shared" si="9"/>
        <v>15</v>
      </c>
      <c r="BE25" s="61"/>
      <c r="BF25" s="62"/>
      <c r="BG25" s="340"/>
      <c r="BH25" s="56"/>
      <c r="BI25" s="56"/>
      <c r="BJ25" s="56"/>
      <c r="BK25" s="56"/>
      <c r="BL25" s="56"/>
      <c r="BM25" s="56"/>
      <c r="BN25" s="56"/>
      <c r="BO25" s="56"/>
      <c r="BP25" s="62"/>
      <c r="BQ25" s="56"/>
      <c r="BR25" s="62"/>
      <c r="BS25" s="759">
        <f t="shared" si="10"/>
        <v>15</v>
      </c>
      <c r="BT25" s="57"/>
      <c r="BU25" s="822" t="str">
        <f ca="1" t="shared" si="11"/>
        <v/>
      </c>
      <c r="BV25" s="60"/>
      <c r="BW25" s="824" t="str">
        <f ca="1" t="shared" si="12"/>
        <v/>
      </c>
      <c r="BX25" s="60"/>
      <c r="BY25" s="765"/>
      <c r="BZ25" s="56"/>
      <c r="CA25" s="60"/>
      <c r="CB25" s="60"/>
      <c r="CC25" s="765"/>
      <c r="CD25" s="56"/>
      <c r="CE25" s="765"/>
      <c r="CF25" s="57"/>
      <c r="CG25" s="760"/>
      <c r="CH25" s="768"/>
    </row>
    <row r="26" spans="1:86" ht="15" customHeight="1">
      <c r="A26" s="241">
        <v>16</v>
      </c>
      <c r="B26" s="246" t="str">
        <f t="shared" si="2"/>
        <v>Thu</v>
      </c>
      <c r="C26" s="38"/>
      <c r="D26" s="34"/>
      <c r="E26" s="34"/>
      <c r="F26" s="35"/>
      <c r="G26" s="36"/>
      <c r="H26" s="37"/>
      <c r="I26" s="38"/>
      <c r="J26" s="34"/>
      <c r="K26" s="39"/>
      <c r="L26" s="338"/>
      <c r="M26" s="38"/>
      <c r="N26" s="42" t="str">
        <f ca="1" t="shared" si="3"/>
        <v/>
      </c>
      <c r="O26" s="38"/>
      <c r="P26" s="42" t="str">
        <f ca="1" t="shared" si="4"/>
        <v/>
      </c>
      <c r="Q26" s="38"/>
      <c r="R26" s="38"/>
      <c r="S26" s="40"/>
      <c r="T26" s="247">
        <f t="shared" si="0"/>
        <v>16</v>
      </c>
      <c r="U26" s="39"/>
      <c r="V26" s="38"/>
      <c r="W26" s="343"/>
      <c r="X26" s="38"/>
      <c r="Y26" s="38"/>
      <c r="Z26" s="38"/>
      <c r="AA26" s="343"/>
      <c r="AB26" s="39"/>
      <c r="AC26" s="38"/>
      <c r="AD26" s="343"/>
      <c r="AE26" s="731"/>
      <c r="AF26" s="37"/>
      <c r="AG26" s="38"/>
      <c r="AH26" t="str">
        <f ca="1" t="shared" si="5"/>
        <v/>
      </c>
      <c r="AI26" s="38"/>
      <c r="AJ26" s="338"/>
      <c r="AK26" s="338"/>
      <c r="AL26" s="40"/>
      <c r="AM26" s="272">
        <f t="shared" si="1"/>
        <v>16</v>
      </c>
      <c r="AN26" s="39"/>
      <c r="AO26" s="55" t="str">
        <f t="shared" si="13"/>
        <v/>
      </c>
      <c r="AP26" s="39"/>
      <c r="AQ26" s="42" t="str">
        <f t="shared" si="14"/>
        <v/>
      </c>
      <c r="AR26" s="44" t="str">
        <f ca="1" t="shared" si="6"/>
        <v/>
      </c>
      <c r="AS26" s="55" t="str">
        <f t="shared" si="14"/>
        <v/>
      </c>
      <c r="AT26" s="39"/>
      <c r="AU26" s="42" t="str">
        <f t="shared" si="15"/>
        <v/>
      </c>
      <c r="AV26" s="44" t="str">
        <f ca="1" t="shared" si="7"/>
        <v/>
      </c>
      <c r="AW26" s="55" t="str">
        <f t="shared" si="16"/>
        <v/>
      </c>
      <c r="AX26" s="39"/>
      <c r="AY26" s="68" t="str">
        <f t="shared" si="17"/>
        <v/>
      </c>
      <c r="AZ26" s="45" t="str">
        <f ca="1" t="shared" si="8"/>
        <v/>
      </c>
      <c r="BA26" s="55" t="str">
        <f t="shared" si="18"/>
        <v/>
      </c>
      <c r="BB26" s="39"/>
      <c r="BC26" s="40"/>
      <c r="BD26" s="272">
        <f t="shared" si="9"/>
        <v>16</v>
      </c>
      <c r="BE26" s="39"/>
      <c r="BF26" s="40"/>
      <c r="BG26" s="338"/>
      <c r="BH26" s="38"/>
      <c r="BI26" s="38"/>
      <c r="BJ26" s="38"/>
      <c r="BK26" s="38"/>
      <c r="BL26" s="38"/>
      <c r="BM26" s="38"/>
      <c r="BN26" s="38"/>
      <c r="BO26" s="38"/>
      <c r="BP26" s="40"/>
      <c r="BQ26" s="38"/>
      <c r="BR26" s="40"/>
      <c r="BS26" s="762">
        <f t="shared" si="10"/>
        <v>16</v>
      </c>
      <c r="BT26" s="34"/>
      <c r="BU26" s="820" t="str">
        <f ca="1" t="shared" si="11"/>
        <v/>
      </c>
      <c r="BV26" s="37"/>
      <c r="BW26" s="789" t="str">
        <f ca="1" t="shared" si="12"/>
        <v/>
      </c>
      <c r="BX26" s="37"/>
      <c r="BY26" s="32"/>
      <c r="BZ26" s="38"/>
      <c r="CA26" s="37"/>
      <c r="CB26" s="37"/>
      <c r="CC26" s="32"/>
      <c r="CD26" s="38"/>
      <c r="CE26" s="32"/>
      <c r="CF26" s="34"/>
      <c r="CG26" s="764"/>
      <c r="CH26" s="302"/>
    </row>
    <row r="27" spans="1:86" ht="15" customHeight="1">
      <c r="A27" s="243">
        <v>17</v>
      </c>
      <c r="B27" s="242" t="str">
        <f t="shared" si="2"/>
        <v>Fri</v>
      </c>
      <c r="C27" s="46"/>
      <c r="D27" s="47"/>
      <c r="E27" s="47"/>
      <c r="F27" s="48"/>
      <c r="G27" s="49"/>
      <c r="H27" s="50"/>
      <c r="I27" s="46"/>
      <c r="J27" s="47"/>
      <c r="K27" s="51"/>
      <c r="L27" s="339"/>
      <c r="M27" s="46"/>
      <c r="N27" s="42" t="str">
        <f ca="1" t="shared" si="3"/>
        <v/>
      </c>
      <c r="O27" s="46"/>
      <c r="P27" s="42" t="str">
        <f ca="1" t="shared" si="4"/>
        <v/>
      </c>
      <c r="Q27" s="46"/>
      <c r="R27" s="46"/>
      <c r="S27" s="52"/>
      <c r="T27" s="249">
        <f t="shared" si="0"/>
        <v>17</v>
      </c>
      <c r="U27" s="51"/>
      <c r="V27" s="46"/>
      <c r="W27" s="344"/>
      <c r="X27" s="46"/>
      <c r="Y27" s="46"/>
      <c r="Z27" s="46"/>
      <c r="AA27" s="344"/>
      <c r="AB27" s="51"/>
      <c r="AC27" s="46"/>
      <c r="AD27" s="344"/>
      <c r="AE27" s="729"/>
      <c r="AF27" s="50"/>
      <c r="AG27" s="46"/>
      <c r="AH27" t="str">
        <f ca="1" t="shared" si="5"/>
        <v/>
      </c>
      <c r="AI27" s="46"/>
      <c r="AJ27" s="339"/>
      <c r="AK27" s="339"/>
      <c r="AL27" s="52"/>
      <c r="AM27" s="273">
        <f t="shared" si="1"/>
        <v>17</v>
      </c>
      <c r="AN27" s="51"/>
      <c r="AO27" s="43" t="str">
        <f t="shared" si="13"/>
        <v/>
      </c>
      <c r="AP27" s="51"/>
      <c r="AQ27" s="69" t="str">
        <f t="shared" si="14"/>
        <v/>
      </c>
      <c r="AR27" s="44" t="str">
        <f ca="1" t="shared" si="6"/>
        <v/>
      </c>
      <c r="AS27" s="55" t="str">
        <f t="shared" si="14"/>
        <v/>
      </c>
      <c r="AT27" s="51"/>
      <c r="AU27" s="69" t="str">
        <f t="shared" si="15"/>
        <v/>
      </c>
      <c r="AV27" s="44" t="str">
        <f ca="1" t="shared" si="7"/>
        <v/>
      </c>
      <c r="AW27" s="43" t="str">
        <f t="shared" si="16"/>
        <v/>
      </c>
      <c r="AX27" s="51"/>
      <c r="AY27" s="70" t="str">
        <f t="shared" si="17"/>
        <v/>
      </c>
      <c r="AZ27" s="45" t="str">
        <f ca="1" t="shared" si="8"/>
        <v/>
      </c>
      <c r="BA27" s="43" t="str">
        <f t="shared" si="18"/>
        <v/>
      </c>
      <c r="BB27" s="51"/>
      <c r="BC27" s="52"/>
      <c r="BD27" s="273">
        <f t="shared" si="9"/>
        <v>17</v>
      </c>
      <c r="BE27" s="51"/>
      <c r="BF27" s="52"/>
      <c r="BG27" s="339"/>
      <c r="BH27" s="46"/>
      <c r="BI27" s="46"/>
      <c r="BJ27" s="46"/>
      <c r="BK27" s="46"/>
      <c r="BL27" s="46"/>
      <c r="BM27" s="46"/>
      <c r="BN27" s="46"/>
      <c r="BO27" s="46"/>
      <c r="BP27" s="52"/>
      <c r="BQ27" s="46"/>
      <c r="BR27" s="52"/>
      <c r="BS27" s="272">
        <f t="shared" si="10"/>
        <v>17</v>
      </c>
      <c r="BT27" s="47"/>
      <c r="BU27" s="820" t="str">
        <f ca="1" t="shared" si="11"/>
        <v/>
      </c>
      <c r="BV27" s="50"/>
      <c r="BW27" s="823" t="str">
        <f ca="1" t="shared" si="12"/>
        <v/>
      </c>
      <c r="BX27" s="50"/>
      <c r="BY27" s="32"/>
      <c r="BZ27" s="46"/>
      <c r="CA27" s="37"/>
      <c r="CB27" s="37"/>
      <c r="CC27" s="32"/>
      <c r="CD27" s="46"/>
      <c r="CE27" s="32"/>
      <c r="CF27" s="47"/>
      <c r="CG27" s="764"/>
      <c r="CH27" s="302"/>
    </row>
    <row r="28" spans="1:86" ht="15" customHeight="1">
      <c r="A28" s="243">
        <v>18</v>
      </c>
      <c r="B28" s="242" t="str">
        <f t="shared" si="2"/>
        <v>Sat</v>
      </c>
      <c r="C28" s="46"/>
      <c r="D28" s="47"/>
      <c r="E28" s="47"/>
      <c r="F28" s="48"/>
      <c r="G28" s="49"/>
      <c r="H28" s="50"/>
      <c r="I28" s="46"/>
      <c r="J28" s="47"/>
      <c r="K28" s="51"/>
      <c r="L28" s="339"/>
      <c r="M28" s="46"/>
      <c r="N28" s="42" t="str">
        <f ca="1" t="shared" si="3"/>
        <v/>
      </c>
      <c r="O28" s="46"/>
      <c r="P28" s="42" t="str">
        <f ca="1" t="shared" si="4"/>
        <v/>
      </c>
      <c r="Q28" s="46"/>
      <c r="R28" s="46"/>
      <c r="S28" s="52"/>
      <c r="T28" s="249">
        <f t="shared" si="0"/>
        <v>18</v>
      </c>
      <c r="U28" s="51"/>
      <c r="V28" s="46"/>
      <c r="W28" s="344"/>
      <c r="X28" s="46"/>
      <c r="Y28" s="46"/>
      <c r="Z28" s="46"/>
      <c r="AA28" s="344"/>
      <c r="AB28" s="51"/>
      <c r="AC28" s="46"/>
      <c r="AD28" s="344"/>
      <c r="AE28" s="729"/>
      <c r="AF28" s="50"/>
      <c r="AG28" s="46"/>
      <c r="AH28" t="str">
        <f ca="1" t="shared" si="5"/>
        <v/>
      </c>
      <c r="AI28" s="46"/>
      <c r="AJ28" s="339"/>
      <c r="AK28" s="339"/>
      <c r="AL28" s="52"/>
      <c r="AM28" s="273">
        <f t="shared" si="1"/>
        <v>18</v>
      </c>
      <c r="AN28" s="51"/>
      <c r="AO28" s="43" t="str">
        <f t="shared" si="13"/>
        <v xml:space="preserve"> </v>
      </c>
      <c r="AP28" s="51"/>
      <c r="AQ28" s="69" t="str">
        <f t="shared" si="14"/>
        <v xml:space="preserve"> </v>
      </c>
      <c r="AR28" s="44" t="str">
        <f ca="1" t="shared" si="6"/>
        <v/>
      </c>
      <c r="AS28" s="55" t="str">
        <f ca="1" t="shared" si="14"/>
        <v xml:space="preserve"> </v>
      </c>
      <c r="AT28" s="51"/>
      <c r="AU28" s="69" t="str">
        <f t="shared" si="15"/>
        <v xml:space="preserve"> </v>
      </c>
      <c r="AV28" s="44" t="str">
        <f ca="1" t="shared" si="7"/>
        <v/>
      </c>
      <c r="AW28" s="43" t="str">
        <f ca="1" t="shared" si="16"/>
        <v xml:space="preserve"> </v>
      </c>
      <c r="AX28" s="51"/>
      <c r="AY28" s="70" t="str">
        <f t="shared" si="17"/>
        <v xml:space="preserve"> </v>
      </c>
      <c r="AZ28" s="45" t="str">
        <f ca="1" t="shared" si="8"/>
        <v/>
      </c>
      <c r="BA28" s="43" t="str">
        <f ca="1" t="shared" si="18"/>
        <v xml:space="preserve"> </v>
      </c>
      <c r="BB28" s="51"/>
      <c r="BC28" s="52"/>
      <c r="BD28" s="273">
        <f t="shared" si="9"/>
        <v>18</v>
      </c>
      <c r="BE28" s="51"/>
      <c r="BF28" s="52"/>
      <c r="BG28" s="339"/>
      <c r="BH28" s="46"/>
      <c r="BI28" s="46"/>
      <c r="BJ28" s="46"/>
      <c r="BK28" s="46"/>
      <c r="BL28" s="46"/>
      <c r="BM28" s="46"/>
      <c r="BN28" s="46"/>
      <c r="BO28" s="46"/>
      <c r="BP28" s="52"/>
      <c r="BQ28" s="46"/>
      <c r="BR28" s="52"/>
      <c r="BS28" s="272">
        <f t="shared" si="10"/>
        <v>18</v>
      </c>
      <c r="BT28" s="47"/>
      <c r="BU28" s="820" t="str">
        <f ca="1" t="shared" si="11"/>
        <v/>
      </c>
      <c r="BV28" s="50"/>
      <c r="BW28" s="823" t="str">
        <f ca="1" t="shared" si="12"/>
        <v/>
      </c>
      <c r="BX28" s="50"/>
      <c r="BY28" s="32"/>
      <c r="BZ28" s="46"/>
      <c r="CA28" s="37"/>
      <c r="CB28" s="37"/>
      <c r="CC28" s="32"/>
      <c r="CD28" s="46"/>
      <c r="CE28" s="32"/>
      <c r="CF28" s="47"/>
      <c r="CG28" s="764"/>
      <c r="CH28" s="302"/>
    </row>
    <row r="29" spans="1:86" ht="15" customHeight="1">
      <c r="A29" s="243">
        <v>19</v>
      </c>
      <c r="B29" s="242" t="str">
        <f t="shared" si="2"/>
        <v>Sun</v>
      </c>
      <c r="C29" s="46"/>
      <c r="D29" s="47"/>
      <c r="E29" s="47"/>
      <c r="F29" s="48"/>
      <c r="G29" s="49"/>
      <c r="H29" s="50"/>
      <c r="I29" s="46"/>
      <c r="J29" s="47"/>
      <c r="K29" s="51"/>
      <c r="L29" s="339"/>
      <c r="M29" s="46"/>
      <c r="N29" s="42" t="str">
        <f ca="1" t="shared" si="3"/>
        <v/>
      </c>
      <c r="O29" s="46"/>
      <c r="P29" s="42" t="str">
        <f ca="1" t="shared" si="4"/>
        <v/>
      </c>
      <c r="Q29" s="46"/>
      <c r="R29" s="46"/>
      <c r="S29" s="52"/>
      <c r="T29" s="249">
        <f t="shared" si="0"/>
        <v>19</v>
      </c>
      <c r="U29" s="51"/>
      <c r="V29" s="46"/>
      <c r="W29" s="344"/>
      <c r="X29" s="46"/>
      <c r="Y29" s="46"/>
      <c r="Z29" s="46"/>
      <c r="AA29" s="344"/>
      <c r="AB29" s="51"/>
      <c r="AC29" s="46"/>
      <c r="AD29" s="344"/>
      <c r="AE29" s="729"/>
      <c r="AF29" s="50"/>
      <c r="AG29" s="46"/>
      <c r="AH29" t="str">
        <f ca="1" t="shared" si="5"/>
        <v/>
      </c>
      <c r="AI29" s="46"/>
      <c r="AJ29" s="339"/>
      <c r="AK29" s="339"/>
      <c r="AL29" s="52"/>
      <c r="AM29" s="273">
        <f t="shared" si="1"/>
        <v>19</v>
      </c>
      <c r="AN29" s="51"/>
      <c r="AO29" s="43" t="str">
        <f t="shared" si="13"/>
        <v/>
      </c>
      <c r="AP29" s="51"/>
      <c r="AQ29" s="69" t="str">
        <f t="shared" si="14"/>
        <v/>
      </c>
      <c r="AR29" s="44" t="str">
        <f ca="1" t="shared" si="6"/>
        <v/>
      </c>
      <c r="AS29" s="55" t="str">
        <f t="shared" si="14"/>
        <v/>
      </c>
      <c r="AT29" s="51"/>
      <c r="AU29" s="69" t="str">
        <f t="shared" si="15"/>
        <v/>
      </c>
      <c r="AV29" s="44" t="str">
        <f ca="1" t="shared" si="7"/>
        <v/>
      </c>
      <c r="AW29" s="43" t="str">
        <f t="shared" si="16"/>
        <v/>
      </c>
      <c r="AX29" s="51"/>
      <c r="AY29" s="70" t="str">
        <f t="shared" si="17"/>
        <v/>
      </c>
      <c r="AZ29" s="45" t="str">
        <f ca="1" t="shared" si="8"/>
        <v/>
      </c>
      <c r="BA29" s="43" t="str">
        <f t="shared" si="18"/>
        <v/>
      </c>
      <c r="BB29" s="51"/>
      <c r="BC29" s="52"/>
      <c r="BD29" s="273">
        <f t="shared" si="9"/>
        <v>19</v>
      </c>
      <c r="BE29" s="51"/>
      <c r="BF29" s="52"/>
      <c r="BG29" s="339"/>
      <c r="BH29" s="46"/>
      <c r="BI29" s="46"/>
      <c r="BJ29" s="46"/>
      <c r="BK29" s="46"/>
      <c r="BL29" s="46"/>
      <c r="BM29" s="46"/>
      <c r="BN29" s="46"/>
      <c r="BO29" s="46"/>
      <c r="BP29" s="52"/>
      <c r="BQ29" s="46"/>
      <c r="BR29" s="52"/>
      <c r="BS29" s="272">
        <f t="shared" si="10"/>
        <v>19</v>
      </c>
      <c r="BT29" s="47"/>
      <c r="BU29" s="820" t="str">
        <f ca="1" t="shared" si="11"/>
        <v/>
      </c>
      <c r="BV29" s="50"/>
      <c r="BW29" s="823" t="str">
        <f ca="1" t="shared" si="12"/>
        <v/>
      </c>
      <c r="BX29" s="50"/>
      <c r="BY29" s="32"/>
      <c r="BZ29" s="46"/>
      <c r="CA29" s="37"/>
      <c r="CB29" s="37"/>
      <c r="CC29" s="32"/>
      <c r="CD29" s="46"/>
      <c r="CE29" s="32"/>
      <c r="CF29" s="47"/>
      <c r="CG29" s="764"/>
      <c r="CH29" s="302"/>
    </row>
    <row r="30" spans="1:86" ht="15" customHeight="1" thickBot="1">
      <c r="A30" s="244">
        <v>20</v>
      </c>
      <c r="B30" s="245" t="str">
        <f t="shared" si="2"/>
        <v>Mon</v>
      </c>
      <c r="C30" s="56"/>
      <c r="D30" s="57"/>
      <c r="E30" s="57"/>
      <c r="F30" s="58"/>
      <c r="G30" s="59"/>
      <c r="H30" s="60"/>
      <c r="I30" s="56"/>
      <c r="J30" s="57"/>
      <c r="K30" s="61"/>
      <c r="L30" s="340"/>
      <c r="M30" s="56"/>
      <c r="N30" s="65" t="str">
        <f ca="1" t="shared" si="3"/>
        <v/>
      </c>
      <c r="O30" s="56"/>
      <c r="P30" s="65" t="str">
        <f ca="1" t="shared" si="4"/>
        <v/>
      </c>
      <c r="Q30" s="56"/>
      <c r="R30" s="56"/>
      <c r="S30" s="62"/>
      <c r="T30" s="251">
        <f t="shared" si="0"/>
        <v>20</v>
      </c>
      <c r="U30" s="61"/>
      <c r="V30" s="56"/>
      <c r="W30" s="345"/>
      <c r="X30" s="56"/>
      <c r="Y30" s="56"/>
      <c r="Z30" s="56"/>
      <c r="AA30" s="345"/>
      <c r="AB30" s="61"/>
      <c r="AC30" s="56"/>
      <c r="AD30" s="345"/>
      <c r="AE30" s="732"/>
      <c r="AF30" s="60"/>
      <c r="AG30" s="56"/>
      <c r="AH30" t="str">
        <f ca="1" t="shared" si="5"/>
        <v/>
      </c>
      <c r="AI30" s="56"/>
      <c r="AJ30" s="340"/>
      <c r="AK30" s="340"/>
      <c r="AL30" s="62"/>
      <c r="AM30" s="274">
        <f t="shared" si="1"/>
        <v>20</v>
      </c>
      <c r="AN30" s="61"/>
      <c r="AO30" s="66" t="str">
        <f t="shared" si="13"/>
        <v/>
      </c>
      <c r="AP30" s="61"/>
      <c r="AQ30" s="65" t="str">
        <f t="shared" si="14"/>
        <v/>
      </c>
      <c r="AR30" s="86" t="str">
        <f ca="1" t="shared" si="6"/>
        <v/>
      </c>
      <c r="AS30" s="66" t="str">
        <f t="shared" si="14"/>
        <v/>
      </c>
      <c r="AT30" s="61"/>
      <c r="AU30" s="65" t="str">
        <f t="shared" si="15"/>
        <v/>
      </c>
      <c r="AV30" s="86" t="str">
        <f ca="1" t="shared" si="7"/>
        <v/>
      </c>
      <c r="AW30" s="66" t="str">
        <f t="shared" si="16"/>
        <v/>
      </c>
      <c r="AX30" s="61"/>
      <c r="AY30" s="71" t="str">
        <f t="shared" si="17"/>
        <v/>
      </c>
      <c r="AZ30" s="67" t="str">
        <f ca="1" t="shared" si="8"/>
        <v/>
      </c>
      <c r="BA30" s="66" t="str">
        <f t="shared" si="18"/>
        <v/>
      </c>
      <c r="BB30" s="61"/>
      <c r="BC30" s="62"/>
      <c r="BD30" s="274">
        <f t="shared" si="9"/>
        <v>20</v>
      </c>
      <c r="BE30" s="61"/>
      <c r="BF30" s="62"/>
      <c r="BG30" s="340"/>
      <c r="BH30" s="56"/>
      <c r="BI30" s="56"/>
      <c r="BJ30" s="56"/>
      <c r="BK30" s="56"/>
      <c r="BL30" s="56"/>
      <c r="BM30" s="56"/>
      <c r="BN30" s="56"/>
      <c r="BO30" s="56"/>
      <c r="BP30" s="62"/>
      <c r="BQ30" s="56"/>
      <c r="BR30" s="62"/>
      <c r="BS30" s="759">
        <f t="shared" si="10"/>
        <v>20</v>
      </c>
      <c r="BT30" s="57"/>
      <c r="BU30" s="822" t="str">
        <f ca="1" t="shared" si="11"/>
        <v/>
      </c>
      <c r="BV30" s="60"/>
      <c r="BW30" s="824" t="str">
        <f ca="1" t="shared" si="12"/>
        <v/>
      </c>
      <c r="BX30" s="60"/>
      <c r="BY30" s="765"/>
      <c r="BZ30" s="56"/>
      <c r="CA30" s="60"/>
      <c r="CB30" s="60"/>
      <c r="CC30" s="765"/>
      <c r="CD30" s="56"/>
      <c r="CE30" s="765"/>
      <c r="CF30" s="57"/>
      <c r="CG30" s="760"/>
      <c r="CH30" s="768"/>
    </row>
    <row r="31" spans="1:86" ht="15" customHeight="1">
      <c r="A31" s="241">
        <v>21</v>
      </c>
      <c r="B31" s="246" t="str">
        <f t="shared" si="2"/>
        <v>Tue</v>
      </c>
      <c r="C31" s="38"/>
      <c r="D31" s="34"/>
      <c r="E31" s="34"/>
      <c r="F31" s="35"/>
      <c r="G31" s="36"/>
      <c r="H31" s="37"/>
      <c r="I31" s="38"/>
      <c r="J31" s="34"/>
      <c r="K31" s="39"/>
      <c r="L31" s="338"/>
      <c r="M31" s="38"/>
      <c r="N31" s="42" t="str">
        <f ca="1" t="shared" si="3"/>
        <v/>
      </c>
      <c r="O31" s="38"/>
      <c r="P31" s="42" t="str">
        <f ca="1" t="shared" si="4"/>
        <v/>
      </c>
      <c r="Q31" s="38"/>
      <c r="R31" s="38"/>
      <c r="S31" s="40"/>
      <c r="T31" s="247">
        <f t="shared" si="0"/>
        <v>21</v>
      </c>
      <c r="U31" s="39"/>
      <c r="V31" s="38"/>
      <c r="W31" s="343"/>
      <c r="X31" s="38"/>
      <c r="Y31" s="38"/>
      <c r="Z31" s="38"/>
      <c r="AA31" s="343"/>
      <c r="AB31" s="39"/>
      <c r="AC31" s="38"/>
      <c r="AD31" s="343"/>
      <c r="AE31" s="729"/>
      <c r="AF31" s="37"/>
      <c r="AG31" s="38"/>
      <c r="AH31" t="str">
        <f ca="1" t="shared" si="5"/>
        <v/>
      </c>
      <c r="AI31" s="38"/>
      <c r="AJ31" s="338"/>
      <c r="AK31" s="338"/>
      <c r="AL31" s="40"/>
      <c r="AM31" s="272">
        <f t="shared" si="1"/>
        <v>21</v>
      </c>
      <c r="AN31" s="39"/>
      <c r="AO31" s="55" t="str">
        <f t="shared" si="13"/>
        <v/>
      </c>
      <c r="AP31" s="39"/>
      <c r="AQ31" s="42" t="str">
        <f t="shared" si="14"/>
        <v/>
      </c>
      <c r="AR31" s="44" t="str">
        <f ca="1" t="shared" si="6"/>
        <v/>
      </c>
      <c r="AS31" s="55" t="str">
        <f t="shared" si="14"/>
        <v/>
      </c>
      <c r="AT31" s="39"/>
      <c r="AU31" s="42" t="str">
        <f t="shared" si="15"/>
        <v/>
      </c>
      <c r="AV31" s="44" t="str">
        <f ca="1" t="shared" si="7"/>
        <v/>
      </c>
      <c r="AW31" s="55" t="str">
        <f t="shared" si="16"/>
        <v/>
      </c>
      <c r="AX31" s="39"/>
      <c r="AY31" s="68" t="str">
        <f t="shared" si="17"/>
        <v/>
      </c>
      <c r="AZ31" s="45" t="str">
        <f ca="1" t="shared" si="8"/>
        <v/>
      </c>
      <c r="BA31" s="55" t="str">
        <f t="shared" si="18"/>
        <v/>
      </c>
      <c r="BB31" s="39"/>
      <c r="BC31" s="40"/>
      <c r="BD31" s="272">
        <f t="shared" si="9"/>
        <v>21</v>
      </c>
      <c r="BE31" s="39"/>
      <c r="BF31" s="40"/>
      <c r="BG31" s="338"/>
      <c r="BH31" s="38"/>
      <c r="BI31" s="38"/>
      <c r="BJ31" s="38"/>
      <c r="BK31" s="38"/>
      <c r="BL31" s="38"/>
      <c r="BM31" s="38"/>
      <c r="BN31" s="38"/>
      <c r="BO31" s="38"/>
      <c r="BP31" s="40"/>
      <c r="BQ31" s="38"/>
      <c r="BR31" s="40"/>
      <c r="BS31" s="762">
        <f t="shared" si="10"/>
        <v>21</v>
      </c>
      <c r="BT31" s="34"/>
      <c r="BU31" s="820" t="str">
        <f ca="1" t="shared" si="11"/>
        <v/>
      </c>
      <c r="BV31" s="37"/>
      <c r="BW31" s="789" t="str">
        <f ca="1" t="shared" si="12"/>
        <v/>
      </c>
      <c r="BX31" s="37"/>
      <c r="BY31" s="32"/>
      <c r="BZ31" s="38"/>
      <c r="CA31" s="37"/>
      <c r="CB31" s="37"/>
      <c r="CC31" s="32"/>
      <c r="CD31" s="38"/>
      <c r="CE31" s="32"/>
      <c r="CF31" s="34"/>
      <c r="CG31" s="764"/>
      <c r="CH31" s="302"/>
    </row>
    <row r="32" spans="1:86" ht="15" customHeight="1">
      <c r="A32" s="243">
        <v>22</v>
      </c>
      <c r="B32" s="242" t="str">
        <f t="shared" si="2"/>
        <v>Wed</v>
      </c>
      <c r="C32" s="46"/>
      <c r="D32" s="47"/>
      <c r="E32" s="47"/>
      <c r="F32" s="48"/>
      <c r="G32" s="49"/>
      <c r="H32" s="50"/>
      <c r="I32" s="46"/>
      <c r="J32" s="47"/>
      <c r="K32" s="51"/>
      <c r="L32" s="339"/>
      <c r="M32" s="46"/>
      <c r="N32" s="42" t="str">
        <f ca="1" t="shared" si="3"/>
        <v/>
      </c>
      <c r="O32" s="46"/>
      <c r="P32" s="42" t="str">
        <f ca="1" t="shared" si="4"/>
        <v/>
      </c>
      <c r="Q32" s="46"/>
      <c r="R32" s="46"/>
      <c r="S32" s="52"/>
      <c r="T32" s="249">
        <f t="shared" si="0"/>
        <v>22</v>
      </c>
      <c r="U32" s="51"/>
      <c r="V32" s="46"/>
      <c r="W32" s="344"/>
      <c r="X32" s="46"/>
      <c r="Y32" s="46"/>
      <c r="Z32" s="46"/>
      <c r="AA32" s="344"/>
      <c r="AB32" s="51"/>
      <c r="AC32" s="46"/>
      <c r="AD32" s="344"/>
      <c r="AE32" s="729"/>
      <c r="AF32" s="50"/>
      <c r="AG32" s="46"/>
      <c r="AH32" t="str">
        <f ca="1" t="shared" si="5"/>
        <v/>
      </c>
      <c r="AI32" s="46"/>
      <c r="AJ32" s="339"/>
      <c r="AK32" s="339"/>
      <c r="AL32" s="52"/>
      <c r="AM32" s="273">
        <f t="shared" si="1"/>
        <v>22</v>
      </c>
      <c r="AN32" s="51"/>
      <c r="AO32" s="43" t="str">
        <f t="shared" si="13"/>
        <v/>
      </c>
      <c r="AP32" s="51"/>
      <c r="AQ32" s="69" t="str">
        <f t="shared" si="14"/>
        <v/>
      </c>
      <c r="AR32" s="44" t="str">
        <f ca="1" t="shared" si="6"/>
        <v/>
      </c>
      <c r="AS32" s="55" t="str">
        <f t="shared" si="14"/>
        <v/>
      </c>
      <c r="AT32" s="51"/>
      <c r="AU32" s="69" t="str">
        <f t="shared" si="15"/>
        <v/>
      </c>
      <c r="AV32" s="44" t="str">
        <f ca="1" t="shared" si="7"/>
        <v/>
      </c>
      <c r="AW32" s="43" t="str">
        <f t="shared" si="16"/>
        <v/>
      </c>
      <c r="AX32" s="51"/>
      <c r="AY32" s="70" t="str">
        <f t="shared" si="17"/>
        <v/>
      </c>
      <c r="AZ32" s="45" t="str">
        <f ca="1" t="shared" si="8"/>
        <v/>
      </c>
      <c r="BA32" s="43" t="str">
        <f t="shared" si="18"/>
        <v/>
      </c>
      <c r="BB32" s="51"/>
      <c r="BC32" s="52"/>
      <c r="BD32" s="273">
        <f t="shared" si="9"/>
        <v>22</v>
      </c>
      <c r="BE32" s="51"/>
      <c r="BF32" s="52"/>
      <c r="BG32" s="339"/>
      <c r="BH32" s="46"/>
      <c r="BI32" s="46"/>
      <c r="BJ32" s="46"/>
      <c r="BK32" s="46"/>
      <c r="BL32" s="46"/>
      <c r="BM32" s="46"/>
      <c r="BN32" s="46"/>
      <c r="BO32" s="46"/>
      <c r="BP32" s="52"/>
      <c r="BQ32" s="46"/>
      <c r="BR32" s="52"/>
      <c r="BS32" s="272">
        <f t="shared" si="10"/>
        <v>22</v>
      </c>
      <c r="BT32" s="47"/>
      <c r="BU32" s="820" t="str">
        <f ca="1" t="shared" si="11"/>
        <v/>
      </c>
      <c r="BV32" s="50"/>
      <c r="BW32" s="823" t="str">
        <f ca="1" t="shared" si="12"/>
        <v/>
      </c>
      <c r="BX32" s="50"/>
      <c r="BY32" s="32"/>
      <c r="BZ32" s="46"/>
      <c r="CA32" s="37"/>
      <c r="CB32" s="37"/>
      <c r="CC32" s="32"/>
      <c r="CD32" s="46"/>
      <c r="CE32" s="32"/>
      <c r="CF32" s="47"/>
      <c r="CG32" s="764"/>
      <c r="CH32" s="302"/>
    </row>
    <row r="33" spans="1:86" ht="15" customHeight="1">
      <c r="A33" s="243">
        <v>23</v>
      </c>
      <c r="B33" s="242" t="str">
        <f t="shared" si="2"/>
        <v>Thu</v>
      </c>
      <c r="C33" s="46"/>
      <c r="D33" s="47"/>
      <c r="E33" s="47"/>
      <c r="F33" s="48"/>
      <c r="G33" s="49"/>
      <c r="H33" s="50"/>
      <c r="I33" s="46"/>
      <c r="J33" s="47"/>
      <c r="K33" s="51"/>
      <c r="L33" s="339"/>
      <c r="M33" s="46"/>
      <c r="N33" s="42" t="str">
        <f ca="1" t="shared" si="3"/>
        <v/>
      </c>
      <c r="O33" s="46"/>
      <c r="P33" s="42" t="str">
        <f ca="1" t="shared" si="4"/>
        <v/>
      </c>
      <c r="Q33" s="46"/>
      <c r="R33" s="46"/>
      <c r="S33" s="52"/>
      <c r="T33" s="249">
        <f t="shared" si="0"/>
        <v>23</v>
      </c>
      <c r="U33" s="51"/>
      <c r="V33" s="46"/>
      <c r="W33" s="344"/>
      <c r="X33" s="46"/>
      <c r="Y33" s="46"/>
      <c r="Z33" s="46"/>
      <c r="AA33" s="344"/>
      <c r="AB33" s="51"/>
      <c r="AC33" s="46"/>
      <c r="AD33" s="344"/>
      <c r="AE33" s="729"/>
      <c r="AF33" s="50"/>
      <c r="AG33" s="46"/>
      <c r="AH33" t="str">
        <f ca="1" t="shared" si="5"/>
        <v/>
      </c>
      <c r="AI33" s="46"/>
      <c r="AJ33" s="339"/>
      <c r="AK33" s="339"/>
      <c r="AL33" s="52"/>
      <c r="AM33" s="273">
        <f t="shared" si="1"/>
        <v>23</v>
      </c>
      <c r="AN33" s="51"/>
      <c r="AO33" s="43" t="str">
        <f t="shared" si="13"/>
        <v/>
      </c>
      <c r="AP33" s="51"/>
      <c r="AQ33" s="69" t="str">
        <f t="shared" si="14"/>
        <v/>
      </c>
      <c r="AR33" s="44" t="str">
        <f ca="1" t="shared" si="6"/>
        <v/>
      </c>
      <c r="AS33" s="55" t="str">
        <f t="shared" si="14"/>
        <v/>
      </c>
      <c r="AT33" s="51"/>
      <c r="AU33" s="69" t="str">
        <f t="shared" si="15"/>
        <v/>
      </c>
      <c r="AV33" s="44" t="str">
        <f ca="1" t="shared" si="7"/>
        <v/>
      </c>
      <c r="AW33" s="43" t="str">
        <f t="shared" si="16"/>
        <v/>
      </c>
      <c r="AX33" s="51"/>
      <c r="AY33" s="70" t="str">
        <f t="shared" si="17"/>
        <v/>
      </c>
      <c r="AZ33" s="45" t="str">
        <f ca="1" t="shared" si="8"/>
        <v/>
      </c>
      <c r="BA33" s="43" t="str">
        <f t="shared" si="18"/>
        <v/>
      </c>
      <c r="BB33" s="51"/>
      <c r="BC33" s="52"/>
      <c r="BD33" s="273">
        <f t="shared" si="9"/>
        <v>23</v>
      </c>
      <c r="BE33" s="51"/>
      <c r="BF33" s="52"/>
      <c r="BG33" s="339"/>
      <c r="BH33" s="46"/>
      <c r="BI33" s="46"/>
      <c r="BJ33" s="46"/>
      <c r="BK33" s="46"/>
      <c r="BL33" s="46"/>
      <c r="BM33" s="46"/>
      <c r="BN33" s="46"/>
      <c r="BO33" s="46"/>
      <c r="BP33" s="52"/>
      <c r="BQ33" s="46"/>
      <c r="BR33" s="52"/>
      <c r="BS33" s="272">
        <f t="shared" si="10"/>
        <v>23</v>
      </c>
      <c r="BT33" s="47"/>
      <c r="BU33" s="820" t="str">
        <f ca="1" t="shared" si="11"/>
        <v/>
      </c>
      <c r="BV33" s="50"/>
      <c r="BW33" s="823" t="str">
        <f ca="1" t="shared" si="12"/>
        <v/>
      </c>
      <c r="BX33" s="50"/>
      <c r="BY33" s="32"/>
      <c r="BZ33" s="46"/>
      <c r="CA33" s="37"/>
      <c r="CB33" s="37"/>
      <c r="CC33" s="32"/>
      <c r="CD33" s="46"/>
      <c r="CE33" s="32"/>
      <c r="CF33" s="47"/>
      <c r="CG33" s="764"/>
      <c r="CH33" s="302"/>
    </row>
    <row r="34" spans="1:86" ht="15" customHeight="1">
      <c r="A34" s="243">
        <v>24</v>
      </c>
      <c r="B34" s="242" t="str">
        <f t="shared" si="2"/>
        <v>Fri</v>
      </c>
      <c r="C34" s="46"/>
      <c r="D34" s="47"/>
      <c r="E34" s="47"/>
      <c r="F34" s="48"/>
      <c r="G34" s="49"/>
      <c r="H34" s="50"/>
      <c r="I34" s="46"/>
      <c r="J34" s="47"/>
      <c r="K34" s="51"/>
      <c r="L34" s="339"/>
      <c r="M34" s="46"/>
      <c r="N34" s="42" t="str">
        <f ca="1" t="shared" si="3"/>
        <v/>
      </c>
      <c r="O34" s="46"/>
      <c r="P34" s="42" t="str">
        <f ca="1" t="shared" si="4"/>
        <v/>
      </c>
      <c r="Q34" s="46"/>
      <c r="R34" s="46"/>
      <c r="S34" s="52"/>
      <c r="T34" s="249">
        <f t="shared" si="0"/>
        <v>24</v>
      </c>
      <c r="U34" s="51"/>
      <c r="V34" s="46"/>
      <c r="W34" s="344"/>
      <c r="X34" s="46"/>
      <c r="Y34" s="46"/>
      <c r="Z34" s="46"/>
      <c r="AA34" s="344"/>
      <c r="AB34" s="51"/>
      <c r="AC34" s="46"/>
      <c r="AD34" s="344"/>
      <c r="AE34" s="729"/>
      <c r="AF34" s="50"/>
      <c r="AG34" s="46"/>
      <c r="AH34" t="str">
        <f ca="1" t="shared" si="5"/>
        <v/>
      </c>
      <c r="AI34" s="46"/>
      <c r="AJ34" s="339"/>
      <c r="AK34" s="339"/>
      <c r="AL34" s="52"/>
      <c r="AM34" s="273">
        <f t="shared" si="1"/>
        <v>24</v>
      </c>
      <c r="AN34" s="51"/>
      <c r="AO34" s="43" t="str">
        <f t="shared" si="13"/>
        <v/>
      </c>
      <c r="AP34" s="51"/>
      <c r="AQ34" s="69" t="str">
        <f aca="true" t="shared" si="19" ref="AQ34:AS37">IF(+$B34="Sat",IF(SUM(AP28:AP34)&gt;0,AVERAGE(AP28:AP34)," "),"")</f>
        <v/>
      </c>
      <c r="AR34" s="44" t="str">
        <f ca="1" t="shared" si="6"/>
        <v/>
      </c>
      <c r="AS34" s="55" t="str">
        <f t="shared" si="19"/>
        <v/>
      </c>
      <c r="AT34" s="51"/>
      <c r="AU34" s="69" t="str">
        <f t="shared" si="15"/>
        <v/>
      </c>
      <c r="AV34" s="44" t="str">
        <f ca="1" t="shared" si="7"/>
        <v/>
      </c>
      <c r="AW34" s="43" t="str">
        <f t="shared" si="16"/>
        <v/>
      </c>
      <c r="AX34" s="51"/>
      <c r="AY34" s="70" t="str">
        <f t="shared" si="17"/>
        <v/>
      </c>
      <c r="AZ34" s="45" t="str">
        <f ca="1" t="shared" si="8"/>
        <v/>
      </c>
      <c r="BA34" s="43" t="str">
        <f t="shared" si="18"/>
        <v/>
      </c>
      <c r="BB34" s="51"/>
      <c r="BC34" s="52"/>
      <c r="BD34" s="273">
        <f t="shared" si="9"/>
        <v>24</v>
      </c>
      <c r="BE34" s="51"/>
      <c r="BF34" s="52"/>
      <c r="BG34" s="339"/>
      <c r="BH34" s="46"/>
      <c r="BI34" s="46"/>
      <c r="BJ34" s="46"/>
      <c r="BK34" s="46"/>
      <c r="BL34" s="46"/>
      <c r="BM34" s="46"/>
      <c r="BN34" s="46"/>
      <c r="BO34" s="46"/>
      <c r="BP34" s="52"/>
      <c r="BQ34" s="46"/>
      <c r="BR34" s="52"/>
      <c r="BS34" s="272">
        <f t="shared" si="10"/>
        <v>24</v>
      </c>
      <c r="BT34" s="47"/>
      <c r="BU34" s="820" t="str">
        <f ca="1" t="shared" si="11"/>
        <v/>
      </c>
      <c r="BV34" s="50"/>
      <c r="BW34" s="823" t="str">
        <f ca="1" t="shared" si="12"/>
        <v/>
      </c>
      <c r="BX34" s="50"/>
      <c r="BY34" s="32"/>
      <c r="BZ34" s="46"/>
      <c r="CA34" s="37"/>
      <c r="CB34" s="37"/>
      <c r="CC34" s="32"/>
      <c r="CD34" s="46"/>
      <c r="CE34" s="32"/>
      <c r="CF34" s="47"/>
      <c r="CG34" s="764"/>
      <c r="CH34" s="302"/>
    </row>
    <row r="35" spans="1:86" ht="15" customHeight="1" thickBot="1">
      <c r="A35" s="244">
        <v>25</v>
      </c>
      <c r="B35" s="245" t="str">
        <f t="shared" si="2"/>
        <v>Sat</v>
      </c>
      <c r="C35" s="56"/>
      <c r="D35" s="57"/>
      <c r="E35" s="57"/>
      <c r="F35" s="58"/>
      <c r="G35" s="59"/>
      <c r="H35" s="60"/>
      <c r="I35" s="56"/>
      <c r="J35" s="57"/>
      <c r="K35" s="61"/>
      <c r="L35" s="340"/>
      <c r="M35" s="56"/>
      <c r="N35" s="65" t="str">
        <f ca="1" t="shared" si="3"/>
        <v/>
      </c>
      <c r="O35" s="56"/>
      <c r="P35" s="65" t="str">
        <f ca="1" t="shared" si="4"/>
        <v/>
      </c>
      <c r="Q35" s="56"/>
      <c r="R35" s="56"/>
      <c r="S35" s="62"/>
      <c r="T35" s="251">
        <f t="shared" si="0"/>
        <v>25</v>
      </c>
      <c r="U35" s="61"/>
      <c r="V35" s="56"/>
      <c r="W35" s="345"/>
      <c r="X35" s="56"/>
      <c r="Y35" s="56"/>
      <c r="Z35" s="56"/>
      <c r="AA35" s="345"/>
      <c r="AB35" s="61"/>
      <c r="AC35" s="56"/>
      <c r="AD35" s="345"/>
      <c r="AE35" s="730"/>
      <c r="AF35" s="60"/>
      <c r="AG35" s="56"/>
      <c r="AH35" t="str">
        <f ca="1" t="shared" si="5"/>
        <v/>
      </c>
      <c r="AI35" s="56"/>
      <c r="AJ35" s="340"/>
      <c r="AK35" s="340"/>
      <c r="AL35" s="62"/>
      <c r="AM35" s="274">
        <f t="shared" si="1"/>
        <v>25</v>
      </c>
      <c r="AN35" s="61"/>
      <c r="AO35" s="66" t="str">
        <f t="shared" si="13"/>
        <v xml:space="preserve"> </v>
      </c>
      <c r="AP35" s="61"/>
      <c r="AQ35" s="65" t="str">
        <f t="shared" si="19"/>
        <v xml:space="preserve"> </v>
      </c>
      <c r="AR35" s="86" t="str">
        <f ca="1" t="shared" si="6"/>
        <v/>
      </c>
      <c r="AS35" s="66" t="str">
        <f ca="1" t="shared" si="19"/>
        <v xml:space="preserve"> </v>
      </c>
      <c r="AT35" s="61"/>
      <c r="AU35" s="65" t="str">
        <f t="shared" si="15"/>
        <v xml:space="preserve"> </v>
      </c>
      <c r="AV35" s="86" t="str">
        <f ca="1" t="shared" si="7"/>
        <v/>
      </c>
      <c r="AW35" s="66" t="str">
        <f ca="1" t="shared" si="16"/>
        <v xml:space="preserve"> </v>
      </c>
      <c r="AX35" s="61"/>
      <c r="AY35" s="71" t="str">
        <f t="shared" si="17"/>
        <v xml:space="preserve"> </v>
      </c>
      <c r="AZ35" s="67" t="str">
        <f ca="1" t="shared" si="8"/>
        <v/>
      </c>
      <c r="BA35" s="66" t="str">
        <f ca="1" t="shared" si="18"/>
        <v xml:space="preserve"> </v>
      </c>
      <c r="BB35" s="61"/>
      <c r="BC35" s="62"/>
      <c r="BD35" s="274">
        <f t="shared" si="9"/>
        <v>25</v>
      </c>
      <c r="BE35" s="61"/>
      <c r="BF35" s="62"/>
      <c r="BG35" s="340"/>
      <c r="BH35" s="56"/>
      <c r="BI35" s="56"/>
      <c r="BJ35" s="56"/>
      <c r="BK35" s="56"/>
      <c r="BL35" s="56"/>
      <c r="BM35" s="56"/>
      <c r="BN35" s="56"/>
      <c r="BO35" s="56"/>
      <c r="BP35" s="62"/>
      <c r="BQ35" s="56"/>
      <c r="BR35" s="62"/>
      <c r="BS35" s="759">
        <f t="shared" si="10"/>
        <v>25</v>
      </c>
      <c r="BT35" s="57"/>
      <c r="BU35" s="822" t="str">
        <f ca="1" t="shared" si="11"/>
        <v/>
      </c>
      <c r="BV35" s="60"/>
      <c r="BW35" s="824" t="str">
        <f ca="1" t="shared" si="12"/>
        <v/>
      </c>
      <c r="BX35" s="60"/>
      <c r="BY35" s="765"/>
      <c r="BZ35" s="56"/>
      <c r="CA35" s="60"/>
      <c r="CB35" s="60"/>
      <c r="CC35" s="765"/>
      <c r="CD35" s="56"/>
      <c r="CE35" s="765"/>
      <c r="CF35" s="57"/>
      <c r="CG35" s="760"/>
      <c r="CH35" s="768"/>
    </row>
    <row r="36" spans="1:86" ht="15" customHeight="1">
      <c r="A36" s="241">
        <v>26</v>
      </c>
      <c r="B36" s="246" t="str">
        <f t="shared" si="2"/>
        <v>Sun</v>
      </c>
      <c r="C36" s="38"/>
      <c r="D36" s="34"/>
      <c r="E36" s="34"/>
      <c r="F36" s="35"/>
      <c r="G36" s="36"/>
      <c r="H36" s="37"/>
      <c r="I36" s="38"/>
      <c r="J36" s="34"/>
      <c r="K36" s="39"/>
      <c r="L36" s="338"/>
      <c r="M36" s="38"/>
      <c r="N36" s="42" t="str">
        <f ca="1" t="shared" si="3"/>
        <v/>
      </c>
      <c r="O36" s="38"/>
      <c r="P36" s="42" t="str">
        <f ca="1" t="shared" si="4"/>
        <v/>
      </c>
      <c r="Q36" s="38"/>
      <c r="R36" s="38"/>
      <c r="S36" s="40"/>
      <c r="T36" s="247">
        <f t="shared" si="0"/>
        <v>26</v>
      </c>
      <c r="U36" s="39"/>
      <c r="V36" s="38"/>
      <c r="W36" s="343"/>
      <c r="X36" s="38"/>
      <c r="Y36" s="38"/>
      <c r="Z36" s="38"/>
      <c r="AA36" s="343"/>
      <c r="AB36" s="39"/>
      <c r="AC36" s="38"/>
      <c r="AD36" s="343"/>
      <c r="AE36" s="731"/>
      <c r="AF36" s="37"/>
      <c r="AG36" s="38"/>
      <c r="AH36" t="str">
        <f ca="1" t="shared" si="5"/>
        <v/>
      </c>
      <c r="AI36" s="38"/>
      <c r="AJ36" s="338"/>
      <c r="AK36" s="338"/>
      <c r="AL36" s="40"/>
      <c r="AM36" s="272">
        <f t="shared" si="1"/>
        <v>26</v>
      </c>
      <c r="AN36" s="39"/>
      <c r="AO36" s="55" t="str">
        <f t="shared" si="13"/>
        <v/>
      </c>
      <c r="AP36" s="39"/>
      <c r="AQ36" s="42" t="str">
        <f t="shared" si="19"/>
        <v/>
      </c>
      <c r="AR36" s="44" t="str">
        <f ca="1" t="shared" si="6"/>
        <v/>
      </c>
      <c r="AS36" s="55" t="str">
        <f t="shared" si="19"/>
        <v/>
      </c>
      <c r="AT36" s="39"/>
      <c r="AU36" s="42" t="str">
        <f t="shared" si="15"/>
        <v/>
      </c>
      <c r="AV36" s="44" t="str">
        <f ca="1" t="shared" si="7"/>
        <v/>
      </c>
      <c r="AW36" s="55" t="str">
        <f t="shared" si="16"/>
        <v/>
      </c>
      <c r="AX36" s="39"/>
      <c r="AY36" s="68" t="str">
        <f t="shared" si="17"/>
        <v/>
      </c>
      <c r="AZ36" s="45" t="str">
        <f ca="1" t="shared" si="8"/>
        <v/>
      </c>
      <c r="BA36" s="55" t="str">
        <f t="shared" si="18"/>
        <v/>
      </c>
      <c r="BB36" s="39"/>
      <c r="BC36" s="40"/>
      <c r="BD36" s="272">
        <f t="shared" si="9"/>
        <v>26</v>
      </c>
      <c r="BE36" s="39"/>
      <c r="BF36" s="40"/>
      <c r="BG36" s="338"/>
      <c r="BH36" s="38"/>
      <c r="BI36" s="38"/>
      <c r="BJ36" s="38"/>
      <c r="BK36" s="38"/>
      <c r="BL36" s="38"/>
      <c r="BM36" s="38"/>
      <c r="BN36" s="38"/>
      <c r="BO36" s="38"/>
      <c r="BP36" s="40"/>
      <c r="BQ36" s="38"/>
      <c r="BR36" s="40"/>
      <c r="BS36" s="762">
        <f t="shared" si="10"/>
        <v>26</v>
      </c>
      <c r="BT36" s="34"/>
      <c r="BU36" s="820" t="str">
        <f ca="1" t="shared" si="11"/>
        <v/>
      </c>
      <c r="BV36" s="37"/>
      <c r="BW36" s="789" t="str">
        <f ca="1" t="shared" si="12"/>
        <v/>
      </c>
      <c r="BX36" s="37"/>
      <c r="BY36" s="32"/>
      <c r="BZ36" s="38"/>
      <c r="CA36" s="37"/>
      <c r="CB36" s="37"/>
      <c r="CC36" s="32"/>
      <c r="CD36" s="38"/>
      <c r="CE36" s="32"/>
      <c r="CF36" s="34"/>
      <c r="CG36" s="764"/>
      <c r="CH36" s="302"/>
    </row>
    <row r="37" spans="1:86" ht="15" customHeight="1">
      <c r="A37" s="243">
        <v>27</v>
      </c>
      <c r="B37" s="242" t="str">
        <f t="shared" si="2"/>
        <v>Mon</v>
      </c>
      <c r="C37" s="46"/>
      <c r="D37" s="47"/>
      <c r="E37" s="47"/>
      <c r="F37" s="48"/>
      <c r="G37" s="49"/>
      <c r="H37" s="50"/>
      <c r="I37" s="46"/>
      <c r="J37" s="47"/>
      <c r="K37" s="51"/>
      <c r="L37" s="339"/>
      <c r="M37" s="46"/>
      <c r="N37" s="42" t="str">
        <f ca="1" t="shared" si="3"/>
        <v/>
      </c>
      <c r="O37" s="46"/>
      <c r="P37" s="42" t="str">
        <f ca="1" t="shared" si="4"/>
        <v/>
      </c>
      <c r="Q37" s="46"/>
      <c r="R37" s="46"/>
      <c r="S37" s="52"/>
      <c r="T37" s="249">
        <f t="shared" si="0"/>
        <v>27</v>
      </c>
      <c r="U37" s="51"/>
      <c r="V37" s="46"/>
      <c r="W37" s="344"/>
      <c r="X37" s="46"/>
      <c r="Y37" s="46"/>
      <c r="Z37" s="46"/>
      <c r="AA37" s="344"/>
      <c r="AB37" s="51"/>
      <c r="AC37" s="46"/>
      <c r="AD37" s="344"/>
      <c r="AE37" s="729"/>
      <c r="AF37" s="50"/>
      <c r="AG37" s="46"/>
      <c r="AH37" t="str">
        <f ca="1" t="shared" si="5"/>
        <v/>
      </c>
      <c r="AI37" s="46"/>
      <c r="AJ37" s="339"/>
      <c r="AK37" s="339"/>
      <c r="AL37" s="52"/>
      <c r="AM37" s="273">
        <f t="shared" si="1"/>
        <v>27</v>
      </c>
      <c r="AN37" s="51"/>
      <c r="AO37" s="43" t="str">
        <f t="shared" si="13"/>
        <v/>
      </c>
      <c r="AP37" s="51"/>
      <c r="AQ37" s="69" t="str">
        <f t="shared" si="19"/>
        <v/>
      </c>
      <c r="AR37" s="44" t="str">
        <f ca="1" t="shared" si="6"/>
        <v/>
      </c>
      <c r="AS37" s="55" t="str">
        <f t="shared" si="19"/>
        <v/>
      </c>
      <c r="AT37" s="51"/>
      <c r="AU37" s="69" t="str">
        <f t="shared" si="15"/>
        <v/>
      </c>
      <c r="AV37" s="44" t="str">
        <f ca="1" t="shared" si="7"/>
        <v/>
      </c>
      <c r="AW37" s="43" t="str">
        <f t="shared" si="16"/>
        <v/>
      </c>
      <c r="AX37" s="51"/>
      <c r="AY37" s="70" t="str">
        <f t="shared" si="17"/>
        <v/>
      </c>
      <c r="AZ37" s="45" t="str">
        <f ca="1" t="shared" si="8"/>
        <v/>
      </c>
      <c r="BA37" s="43" t="str">
        <f t="shared" si="18"/>
        <v/>
      </c>
      <c r="BB37" s="51"/>
      <c r="BC37" s="52"/>
      <c r="BD37" s="273">
        <f t="shared" si="9"/>
        <v>27</v>
      </c>
      <c r="BE37" s="51"/>
      <c r="BF37" s="52"/>
      <c r="BG37" s="339"/>
      <c r="BH37" s="46"/>
      <c r="BI37" s="46"/>
      <c r="BJ37" s="46"/>
      <c r="BK37" s="46"/>
      <c r="BL37" s="46"/>
      <c r="BM37" s="46"/>
      <c r="BN37" s="46"/>
      <c r="BO37" s="46"/>
      <c r="BP37" s="52"/>
      <c r="BQ37" s="46"/>
      <c r="BR37" s="52"/>
      <c r="BS37" s="272">
        <f t="shared" si="10"/>
        <v>27</v>
      </c>
      <c r="BT37" s="47"/>
      <c r="BU37" s="820" t="str">
        <f ca="1" t="shared" si="11"/>
        <v/>
      </c>
      <c r="BV37" s="50"/>
      <c r="BW37" s="823" t="str">
        <f ca="1" t="shared" si="12"/>
        <v/>
      </c>
      <c r="BX37" s="50"/>
      <c r="BY37" s="32"/>
      <c r="BZ37" s="46"/>
      <c r="CA37" s="37"/>
      <c r="CB37" s="37"/>
      <c r="CC37" s="32"/>
      <c r="CD37" s="46"/>
      <c r="CE37" s="32"/>
      <c r="CF37" s="47"/>
      <c r="CG37" s="764"/>
      <c r="CH37" s="302"/>
    </row>
    <row r="38" spans="1:86" ht="15" customHeight="1">
      <c r="A38" s="243">
        <v>28</v>
      </c>
      <c r="B38" s="242" t="str">
        <f t="shared" si="2"/>
        <v>Tue</v>
      </c>
      <c r="C38" s="46"/>
      <c r="D38" s="47"/>
      <c r="E38" s="47"/>
      <c r="F38" s="48"/>
      <c r="G38" s="49"/>
      <c r="H38" s="50"/>
      <c r="I38" s="46"/>
      <c r="J38" s="47"/>
      <c r="K38" s="51"/>
      <c r="L38" s="339"/>
      <c r="M38" s="46"/>
      <c r="N38" s="42" t="str">
        <f ca="1" t="shared" si="3"/>
        <v/>
      </c>
      <c r="O38" s="46"/>
      <c r="P38" s="42" t="str">
        <f ca="1" t="shared" si="4"/>
        <v/>
      </c>
      <c r="Q38" s="46"/>
      <c r="R38" s="46"/>
      <c r="S38" s="52"/>
      <c r="T38" s="249">
        <f t="shared" si="0"/>
        <v>28</v>
      </c>
      <c r="U38" s="51"/>
      <c r="V38" s="46"/>
      <c r="W38" s="344"/>
      <c r="X38" s="46"/>
      <c r="Y38" s="46"/>
      <c r="Z38" s="46"/>
      <c r="AA38" s="344"/>
      <c r="AB38" s="51"/>
      <c r="AC38" s="46"/>
      <c r="AD38" s="344"/>
      <c r="AE38" s="729"/>
      <c r="AF38" s="50"/>
      <c r="AG38" s="46"/>
      <c r="AH38" t="str">
        <f ca="1" t="shared" si="5"/>
        <v/>
      </c>
      <c r="AI38" s="46"/>
      <c r="AJ38" s="339"/>
      <c r="AK38" s="339"/>
      <c r="AL38" s="52"/>
      <c r="AM38" s="273">
        <f>+A38</f>
        <v>28</v>
      </c>
      <c r="AN38" s="51"/>
      <c r="AO38" s="43" t="str">
        <f>IF(AND(+$B38="Sat",SUM(AN32:AN38)&gt;0),AVERAGE(AN32:AN38),IF($A$39=29,"",IF(AND(+$B38="Fri",SUM(AN33:AN38,Mar!AN$11)&gt;0),AVERAGE(AN33:AN38,Mar!AN$11),IF(AND(+$B38="Thu",SUM(AN34:AN38,Mar!AN$11:AN$12)&gt;0),AVERAGE(AN34:AN38,Mar!AN$11:AN$12),IF(AND(+$B38="Wed",SUM(AN35:AN38,Mar!AN$11:AN$13)&gt;0),AVERAGE(AN35:AN38,Mar!AN$11:AN$13),"")))))</f>
        <v/>
      </c>
      <c r="AP38" s="51"/>
      <c r="AQ38" s="69" t="str">
        <f>IF(AND(+$B38="Sat",SUM(AP32:AP38)&gt;0),AVERAGE(AP32:AP38),IF($A$39=29,"",IF(AND(+$B38="Fri",SUM(AP33:AP38,Mar!AP$11)&gt;0),AVERAGE(AP33:AP38,Mar!AP$11),IF(AND(+$B38="Thu",SUM(AP34:AP38,Mar!AP$11:AP$12)&gt;0),AVERAGE(AP34:AP38,Mar!AP$11:AP$12),IF(AND(+$B38="Wed",SUM(AP35:AP38,Mar!AP$11:AP$13)&gt;0),AVERAGE(AP35:AP38,Mar!AP$11:AP$13),"")))))</f>
        <v/>
      </c>
      <c r="AR38" s="44" t="str">
        <f ca="1" t="shared" si="6"/>
        <v/>
      </c>
      <c r="AS38" s="55" t="str">
        <f ca="1">IF(AND(+$B38="Sat",SUM(AR32:AR38)&gt;0),AVERAGE(AR32:AR38),IF($A$39=29,"",IF(AND(+$B38="Fri",SUM(AR33:AR38,Mar!AR$11)&gt;0),AVERAGE(AR33:AR38,Mar!AR$11),IF(AND(+$B38="Thu",SUM(AR34:AR38,Mar!AR$11:AR$12)&gt;0),AVERAGE(AR34:AR38,Mar!AR$11:AR$12),IF(AND(+$B38="Wed",SUM(AR35:AR38,Mar!AR$11:AR$13)&gt;0),AVERAGE(AR35:AR38,Mar!AR$11:AR$13),"")))))</f>
        <v/>
      </c>
      <c r="AT38" s="51"/>
      <c r="AU38" s="69" t="str">
        <f>IF(AND(+$B38="Sat",SUM(AT32:AT38)&gt;0),AVERAGE(AT32:AT38),IF($A$39=29,"",IF(AND(+$B38="Fri",SUM(AT33:AT38,Mar!AT$11)&gt;0),AVERAGE(AT33:AT38,Mar!AT$11),IF(AND(+$B38="Thu",SUM(AT34:AT38,Mar!AT$11:AT$12)&gt;0),AVERAGE(AT34:AT38,Mar!AT$11:AT$12),IF(AND(+$B38="Wed",SUM(AT35:AT38,Mar!AT$11:AT$13)&gt;0),AVERAGE(AT35:AT38,Mar!AT$11:AT$13),"")))))</f>
        <v/>
      </c>
      <c r="AV38" s="44" t="str">
        <f ca="1" t="shared" si="7"/>
        <v/>
      </c>
      <c r="AW38" s="43" t="str">
        <f ca="1">IF(AND(+$B38="Sat",SUM(AV32:AV38)&gt;0),AVERAGE(AV32:AV38),IF($A$39=29,"",IF(AND(+$B38="Fri",SUM(AV33:AV38,Mar!AV$11)&gt;0),AVERAGE(AV33:AV38,Mar!AV$11),IF(AND(+$B38="Thu",SUM(AV34:AV38,Mar!AV$11:AV$12)&gt;0),AVERAGE(AV34:AV38,Mar!AV$11:AV$12),IF(AND(+$B38="Wed",SUM(AV35:AV38,Mar!AV$11:AV$13)&gt;0),AVERAGE(AV35:AV38,Mar!AV$11:AV$13),"")))))</f>
        <v/>
      </c>
      <c r="AX38" s="51"/>
      <c r="AY38" s="70" t="str">
        <f>IF(AND(+$B38="Sat",SUM(AX32:AX38)&gt;0),AVERAGE(AX32:AX38),IF($A$39=29,"",IF(AND(+$B38="Fri",SUM(AX33:AX38,Mar!AX$11)&gt;0),AVERAGE(AX33:AX38,Mar!AX$11),IF(AND(+$B38="Thu",SUM(AX34:AX38,Mar!AX$11:AX$12)&gt;0),AVERAGE(AX34:AX38,Mar!AX$11:AX$12),IF(AND(+$B38="Wed",SUM(AX35:AX38,Mar!AX$11:AX$13)&gt;0),AVERAGE(AX35:AX38,Mar!AX$11:AX$13),"")))))</f>
        <v/>
      </c>
      <c r="AZ38" s="45" t="str">
        <f ca="1" t="shared" si="8"/>
        <v/>
      </c>
      <c r="BA38" s="43" t="str">
        <f ca="1">IF(AND(+$B38="Sat",SUM(AZ32:AZ38)&gt;0),AVERAGE(AZ32:AZ38),IF($A$39=29,"",IF(AND(+$B38="Fri",SUM(AZ33:AZ38,Mar!AZ$11)&gt;0),AVERAGE(AZ33:AZ38,Mar!AZ$11),IF(AND(+$B38="Thu",SUM(AZ34:AZ38,Mar!AZ$11:AZ$12)&gt;0),AVERAGE(AZ34:AZ38,Mar!AZ$11:AZ$12),IF(AND(+$B38="Wed",SUM(AZ35:AZ38,Mar!AZ$11:AZ$13)&gt;0),AVERAGE(AZ35:AZ38,Mar!AZ$11:AZ$13),"")))))</f>
        <v/>
      </c>
      <c r="BB38" s="51"/>
      <c r="BC38" s="52"/>
      <c r="BD38" s="273">
        <f t="shared" si="9"/>
        <v>28</v>
      </c>
      <c r="BE38" s="51"/>
      <c r="BF38" s="52"/>
      <c r="BG38" s="339"/>
      <c r="BH38" s="46"/>
      <c r="BI38" s="46"/>
      <c r="BJ38" s="46"/>
      <c r="BK38" s="46"/>
      <c r="BL38" s="46"/>
      <c r="BM38" s="46"/>
      <c r="BN38" s="46"/>
      <c r="BO38" s="46"/>
      <c r="BP38" s="52"/>
      <c r="BQ38" s="46"/>
      <c r="BR38" s="52"/>
      <c r="BS38" s="272">
        <f t="shared" si="10"/>
        <v>28</v>
      </c>
      <c r="BT38" s="47"/>
      <c r="BU38" s="820" t="str">
        <f ca="1" t="shared" si="11"/>
        <v/>
      </c>
      <c r="BV38" s="50"/>
      <c r="BW38" s="823" t="str">
        <f ca="1" t="shared" si="12"/>
        <v/>
      </c>
      <c r="BX38" s="50"/>
      <c r="BY38" s="32"/>
      <c r="BZ38" s="46"/>
      <c r="CA38" s="37"/>
      <c r="CB38" s="37"/>
      <c r="CC38" s="32"/>
      <c r="CD38" s="46"/>
      <c r="CE38" s="32"/>
      <c r="CF38" s="47"/>
      <c r="CG38" s="764"/>
      <c r="CH38" s="302"/>
    </row>
    <row r="39" spans="1:86" ht="15" customHeight="1" thickBot="1">
      <c r="A39" s="243" t="str">
        <f>IF(INT(M4/4)=+M4/4,29,"")</f>
        <v/>
      </c>
      <c r="B39" s="242" t="str">
        <f>IF(A39=29,TEXT(J$5+A39-1,"DDD"),"")</f>
        <v/>
      </c>
      <c r="C39" s="46"/>
      <c r="D39" s="47"/>
      <c r="E39" s="47"/>
      <c r="F39" s="48"/>
      <c r="G39" s="49"/>
      <c r="H39" s="50"/>
      <c r="I39" s="46"/>
      <c r="J39" s="47"/>
      <c r="K39" s="51"/>
      <c r="L39" s="339"/>
      <c r="M39" s="46"/>
      <c r="N39" s="42" t="str">
        <f ca="1" t="shared" si="3"/>
        <v/>
      </c>
      <c r="O39" s="46"/>
      <c r="P39" s="42" t="str">
        <f ca="1" t="shared" si="4"/>
        <v/>
      </c>
      <c r="Q39" s="46"/>
      <c r="R39" s="46"/>
      <c r="S39" s="52"/>
      <c r="T39" s="249" t="str">
        <f t="shared" si="0"/>
        <v/>
      </c>
      <c r="U39" s="51"/>
      <c r="V39" s="46"/>
      <c r="W39" s="344"/>
      <c r="X39" s="46"/>
      <c r="Y39" s="46"/>
      <c r="Z39" s="46"/>
      <c r="AA39" s="344"/>
      <c r="AB39" s="51"/>
      <c r="AC39" s="46"/>
      <c r="AD39" s="344"/>
      <c r="AE39" s="729"/>
      <c r="AF39" s="50"/>
      <c r="AG39" s="46"/>
      <c r="AH39" t="str">
        <f ca="1" t="shared" si="5"/>
        <v/>
      </c>
      <c r="AI39" s="46"/>
      <c r="AJ39" s="339"/>
      <c r="AK39" s="339"/>
      <c r="AL39" s="52"/>
      <c r="AM39" s="273" t="str">
        <f>+A39</f>
        <v/>
      </c>
      <c r="AN39" s="51"/>
      <c r="AO39" s="43" t="str">
        <f>IF(AND(+$B39="Sat",SUM(AN33:AN39)&gt;0),AVERAGE(AN33:AN39),IF(AND(+$B39="Fri",SUM(AN34:AN39,Mar!AN$11)&gt;0),AVERAGE(AN34:AN39,Mar!AN$11),IF(AND(+$B39="Thu",SUM(AN35:AN39,Mar!AN$11:AN$12)&gt;0),AVERAGE(AN35:AN39,Mar!AN$11:AN$12),IF(AND(+$B39="Wed",SUM(AN36:AN39,Mar!AN$11:AN$13)&gt;0),AVERAGE(AN36:AN39,Mar!AN$11:AN$13),""))))</f>
        <v/>
      </c>
      <c r="AP39" s="51"/>
      <c r="AQ39" s="69" t="str">
        <f>IF(AND(+$B39="Sat",SUM(AP33:AP39)&gt;0),AVERAGE(AP33:AP39),IF(AND(+$B39="Fri",SUM(AP34:AP39,Mar!AP$11)&gt;0),AVERAGE(AP34:AP39,Mar!AP$11),IF(AND(+$B39="Thu",SUM(AP35:AP39,Mar!AP$11:AP$12)&gt;0),AVERAGE(AP35:AP39,Mar!AP$11:AP$12),IF(AND(+$B39="Wed",SUM(AP36:AP39,Mar!AP$11:AP$13)&gt;0),AVERAGE(AP36:AP39,Mar!AP$11:AP$13),""))))</f>
        <v/>
      </c>
      <c r="AR39" s="44" t="str">
        <f ca="1" t="shared" si="6"/>
        <v/>
      </c>
      <c r="AS39" s="55" t="str">
        <f ca="1">IF(AND(+$B39="Sat",SUM(AR33:AR39)&gt;0),AVERAGE(AR33:AR39),IF(AND(+$B39="Fri",SUM(AR34:AR39,Mar!AR$11)&gt;0),AVERAGE(AR34:AR39,Mar!AR$11),IF(AND(+$B39="Thu",SUM(AR35:AR39,Mar!AR$11:AR$12)&gt;0),AVERAGE(AR35:AR39,Mar!AR$11:AR$12),IF(AND(+$B39="Wed",SUM(AR36:AR39,Mar!AR$11:AR$13)&gt;0),AVERAGE(AR36:AR39,Mar!AR$11:AR$13),""))))</f>
        <v/>
      </c>
      <c r="AT39" s="51"/>
      <c r="AU39" s="69" t="str">
        <f>IF(AND(+$B39="Sat",SUM(AT33:AT39)&gt;0),AVERAGE(AT33:AT39),IF(AND(+$B39="Fri",SUM(AT34:AT39,Mar!AT$11)&gt;0),AVERAGE(AT34:AT39,Mar!AT$11),IF(AND(+$B39="Thu",SUM(AT35:AT39,Mar!AT$11:AT$12)&gt;0),AVERAGE(AT35:AT39,Mar!AT$11:AT$12),IF(AND(+$B39="Wed",SUM(AT36:AT39,Mar!AT$11:AT$13)&gt;0),AVERAGE(AT36:AT39,Mar!AT$11:AT$13),""))))</f>
        <v/>
      </c>
      <c r="AV39" s="44" t="str">
        <f ca="1" t="shared" si="7"/>
        <v/>
      </c>
      <c r="AW39" s="43" t="str">
        <f ca="1">IF(AND(+$B39="Sat",SUM(AV33:AV39)&gt;0),AVERAGE(AV33:AV39),IF(AND(+$B39="Fri",SUM(AV34:AV39,Mar!AV$11)&gt;0),AVERAGE(AV34:AV39,Mar!AV$11),IF(AND(+$B39="Thu",SUM(AV35:AV39,Mar!AV$11:AV$12)&gt;0),AVERAGE(AV35:AV39,Mar!AV$11:AV$12),IF(AND(+$B39="Wed",SUM(AV36:AV39,Mar!AV$11:AV$13)&gt;0),AVERAGE(AV36:AV39,Mar!AV$11:AV$13),""))))</f>
        <v/>
      </c>
      <c r="AX39" s="51"/>
      <c r="AY39" s="70" t="str">
        <f>IF(AND(+$B39="Sat",SUM(AX33:AX39)&gt;0),AVERAGE(AX33:AX39),IF(AND(+$B39="Fri",SUM(AX34:AX39,Mar!AX$11)&gt;0),AVERAGE(AX34:AX39,Mar!AX$11),IF(AND(+$B39="Thu",SUM(AX35:AX39,Mar!AX$11:AX$12)&gt;0),AVERAGE(AX35:AX39,Mar!AX$11:AX$12),IF(AND(+$B39="Wed",SUM(AX36:AX39,Mar!AX$11:AX$13)&gt;0),AVERAGE(AX36:AX39,Mar!AX$11:AX$13),""))))</f>
        <v/>
      </c>
      <c r="AZ39" s="45" t="str">
        <f ca="1" t="shared" si="8"/>
        <v/>
      </c>
      <c r="BA39" s="43" t="str">
        <f ca="1">IF(AND(+$B39="Sat",SUM(AZ33:AZ39)&gt;0),AVERAGE(AZ33:AZ39),IF(AND(+$B39="Fri",SUM(AZ34:AZ39,Mar!AZ$11)&gt;0),AVERAGE(AZ34:AZ39,Mar!AZ$11),IF(AND(+$B39="Thu",SUM(AZ35:AZ39,Mar!AZ$11:AZ$12)&gt;0),AVERAGE(AZ35:AZ39,Mar!AZ$11:AZ$12),IF(AND(+$B39="Wed",SUM(AZ36:AZ39,Mar!AZ$11:AZ$13)&gt;0),AVERAGE(AZ36:AZ39,Mar!AZ$11:AZ$13),""))))</f>
        <v/>
      </c>
      <c r="BB39" s="51"/>
      <c r="BC39" s="52"/>
      <c r="BD39" s="273" t="str">
        <f t="shared" si="9"/>
        <v/>
      </c>
      <c r="BE39" s="51"/>
      <c r="BF39" s="52"/>
      <c r="BG39" s="339"/>
      <c r="BH39" s="46"/>
      <c r="BI39" s="46"/>
      <c r="BJ39" s="46"/>
      <c r="BK39" s="46"/>
      <c r="BL39" s="46"/>
      <c r="BM39" s="46"/>
      <c r="BN39" s="46"/>
      <c r="BO39" s="46"/>
      <c r="BP39" s="52"/>
      <c r="BQ39" s="46"/>
      <c r="BR39" s="52"/>
      <c r="BS39" s="272" t="str">
        <f t="shared" si="10"/>
        <v/>
      </c>
      <c r="BT39" s="47"/>
      <c r="BU39" s="820" t="str">
        <f ca="1" t="shared" si="11"/>
        <v/>
      </c>
      <c r="BV39" s="50"/>
      <c r="BW39" s="823" t="str">
        <f ca="1" t="shared" si="12"/>
        <v/>
      </c>
      <c r="BX39" s="50"/>
      <c r="BY39" s="32"/>
      <c r="BZ39" s="46"/>
      <c r="CA39" s="37"/>
      <c r="CB39" s="37"/>
      <c r="CC39" s="32"/>
      <c r="CD39" s="46"/>
      <c r="CE39" s="32"/>
      <c r="CF39" s="47"/>
      <c r="CG39" s="764"/>
      <c r="CH39" s="758"/>
    </row>
    <row r="40" spans="1:86" ht="15" customHeight="1" thickBot="1" thickTop="1">
      <c r="A40" s="247" t="s">
        <v>38</v>
      </c>
      <c r="B40" s="248"/>
      <c r="C40" s="356"/>
      <c r="D40" s="42" t="str">
        <f>IF(SUM(D11:D39)&gt;0,AVERAGE(D11:D39)," ")</f>
        <v xml:space="preserve"> </v>
      </c>
      <c r="E40" s="34"/>
      <c r="F40" s="73"/>
      <c r="G40" s="74"/>
      <c r="H40" s="3" t="str">
        <f>IF(SUM(H11:H39)&gt;0,AVERAGE(H11:H39)," ")</f>
        <v xml:space="preserve"> </v>
      </c>
      <c r="I40" s="3" t="str">
        <f>IF(SUM(I11:I39)&gt;0,AVERAGE(I11:I39)," ")</f>
        <v xml:space="preserve"> </v>
      </c>
      <c r="J40" s="3" t="str">
        <f>IF(SUM(J11:J39)&gt;0,AVERAGE(J11:J39)," ")</f>
        <v xml:space="preserve"> </v>
      </c>
      <c r="K40" s="41" t="str">
        <f>IF(SUM(K11:K39)&gt;0,AVERAGE(K11:K39)," ")</f>
        <v xml:space="preserve"> </v>
      </c>
      <c r="L40" s="341"/>
      <c r="M40" s="42" t="str">
        <f aca="true" t="shared" si="20" ref="M40:S40">IF(SUM(M11:M39)&gt;0,AVERAGE(M11:M39)," ")</f>
        <v xml:space="preserve"> </v>
      </c>
      <c r="N40" s="42" t="str">
        <f ca="1" t="shared" si="20"/>
        <v xml:space="preserve"> </v>
      </c>
      <c r="O40" s="42" t="str">
        <f t="shared" si="20"/>
        <v xml:space="preserve"> </v>
      </c>
      <c r="P40" s="42" t="str">
        <f ca="1" t="shared" si="20"/>
        <v xml:space="preserve"> </v>
      </c>
      <c r="Q40" s="42" t="str">
        <f t="shared" si="20"/>
        <v xml:space="preserve"> </v>
      </c>
      <c r="R40" s="42" t="str">
        <f t="shared" si="20"/>
        <v xml:space="preserve"> </v>
      </c>
      <c r="S40" s="42" t="str">
        <f t="shared" si="20"/>
        <v xml:space="preserve"> </v>
      </c>
      <c r="T40" s="247" t="s">
        <v>39</v>
      </c>
      <c r="U40" s="815" t="str">
        <f aca="true" t="shared" si="21" ref="U40:AD40">IF(SUM(U11:U39)&gt;0,AVERAGE(U11:U39)," ")</f>
        <v xml:space="preserve"> </v>
      </c>
      <c r="V40" s="852" t="str">
        <f t="shared" si="21"/>
        <v xml:space="preserve"> </v>
      </c>
      <c r="W40" s="616" t="str">
        <f t="shared" si="21"/>
        <v xml:space="preserve"> </v>
      </c>
      <c r="X40" s="3" t="str">
        <f t="shared" si="21"/>
        <v xml:space="preserve"> </v>
      </c>
      <c r="Y40" s="42" t="str">
        <f t="shared" si="21"/>
        <v xml:space="preserve"> </v>
      </c>
      <c r="Z40" s="42" t="str">
        <f t="shared" si="21"/>
        <v xml:space="preserve"> </v>
      </c>
      <c r="AA40" s="42" t="str">
        <f t="shared" si="21"/>
        <v xml:space="preserve"> </v>
      </c>
      <c r="AB40" s="815" t="str">
        <f t="shared" si="21"/>
        <v xml:space="preserve"> </v>
      </c>
      <c r="AC40" s="848" t="str">
        <f t="shared" si="21"/>
        <v xml:space="preserve"> </v>
      </c>
      <c r="AD40" s="3" t="str">
        <f t="shared" si="21"/>
        <v xml:space="preserve"> </v>
      </c>
      <c r="AE40" s="680"/>
      <c r="AF40" s="669" t="str">
        <f>IF(SUM(AF11:AF39)&gt;0,AVERAGE(AF11:AF39)," ")</f>
        <v xml:space="preserve"> </v>
      </c>
      <c r="AG40" s="714" t="str">
        <f>IF(SUM(AG11:AG39)&gt;0,AVERAGE(AG11:AG39)," ")</f>
        <v xml:space="preserve"> </v>
      </c>
      <c r="AH40" s="68"/>
      <c r="AI40" s="876" t="str">
        <f ca="1">IF(SUM(AH11:AH39)&gt;0,GEOMEAN(AH11:AH39),"")</f>
        <v/>
      </c>
      <c r="AJ40" s="839"/>
      <c r="AK40" s="709" t="str">
        <f>IF(SUM(AK11:AK39)&gt;0,AVERAGE(AK11:AK39)," ")</f>
        <v xml:space="preserve"> </v>
      </c>
      <c r="AL40" s="55" t="str">
        <f>IF(SUM(AL11:AL39)&gt;0,AVERAGE(AL11:AL39)," ")</f>
        <v xml:space="preserve"> </v>
      </c>
      <c r="AM40" s="247" t="s">
        <v>82</v>
      </c>
      <c r="AN40" s="669" t="str">
        <f>IF(SUM(AN11:AN39)&gt;0,AVERAGE(AN11:AN39)," ")</f>
        <v xml:space="preserve"> </v>
      </c>
      <c r="AO40" s="77"/>
      <c r="AP40" s="698" t="str">
        <f>IF(SUM(AP11:AP39)&gt;0,AVERAGE(AP11:AP39)," ")</f>
        <v xml:space="preserve"> </v>
      </c>
      <c r="AQ40" s="699"/>
      <c r="AR40" s="667" t="str">
        <f ca="1">IF(SUM(AR11:AR39)&gt;0,AVERAGE(AR11:AR39)," ")</f>
        <v xml:space="preserve"> </v>
      </c>
      <c r="AS40" s="699"/>
      <c r="AT40" s="698" t="str">
        <f>IF(SUM(AT11:AT39)&gt;0,AVERAGE(AT11:AT39)," ")</f>
        <v xml:space="preserve"> </v>
      </c>
      <c r="AU40" s="668"/>
      <c r="AV40" s="667" t="str">
        <f ca="1">IF(SUM(AV11:AV39)&gt;0,AVERAGE(AV11:AV39)," ")</f>
        <v xml:space="preserve"> </v>
      </c>
      <c r="AW40" s="699"/>
      <c r="AX40" s="669" t="str">
        <f>IF(SUM(AX11:AX39)&gt;0,AVERAGE(AX11:AX39)," ")</f>
        <v xml:space="preserve"> </v>
      </c>
      <c r="AY40" s="699"/>
      <c r="AZ40" s="667" t="str">
        <f ca="1">IF(SUM(AZ11:AZ39)&gt;0,AVERAGE(AZ11:AZ39)," ")</f>
        <v xml:space="preserve"> </v>
      </c>
      <c r="BA40" s="77"/>
      <c r="BB40" s="880" t="str">
        <f>IF(SUM(BB11:BB39)&gt;0,AVERAGE(BB11:BB39)," ")</f>
        <v xml:space="preserve"> </v>
      </c>
      <c r="BC40" s="820" t="str">
        <f>IF(SUM(BC11:BC39)&gt;0,AVERAGE(BC11:BC39)," ")</f>
        <v xml:space="preserve"> </v>
      </c>
      <c r="BD40" s="247" t="s">
        <v>39</v>
      </c>
      <c r="BE40" s="815" t="str">
        <f>IF(SUM(BE11:BE39)&gt;0,AVERAGE(BE11:BE39)," ")</f>
        <v xml:space="preserve"> </v>
      </c>
      <c r="BF40" s="3" t="str">
        <f>IF(SUM(BF11:BF39)&gt;0,AVERAGE(BF11:BF39)," ")</f>
        <v xml:space="preserve"> </v>
      </c>
      <c r="BG40" s="76"/>
      <c r="BH40" s="42" t="str">
        <f aca="true" t="shared" si="22" ref="BH40:BR40">IF(SUM(BH11:BH39)&gt;0,AVERAGE(BH11:BH39)," ")</f>
        <v xml:space="preserve"> </v>
      </c>
      <c r="BI40" s="42" t="str">
        <f t="shared" si="22"/>
        <v xml:space="preserve"> </v>
      </c>
      <c r="BJ40" s="42" t="str">
        <f t="shared" si="22"/>
        <v xml:space="preserve"> </v>
      </c>
      <c r="BK40" s="42" t="str">
        <f t="shared" si="22"/>
        <v xml:space="preserve"> </v>
      </c>
      <c r="BL40" s="42" t="str">
        <f t="shared" si="22"/>
        <v xml:space="preserve"> </v>
      </c>
      <c r="BM40" s="42" t="str">
        <f t="shared" si="22"/>
        <v xml:space="preserve"> </v>
      </c>
      <c r="BN40" s="42" t="str">
        <f t="shared" si="22"/>
        <v xml:space="preserve"> </v>
      </c>
      <c r="BO40" s="42" t="str">
        <f t="shared" si="22"/>
        <v xml:space="preserve"> </v>
      </c>
      <c r="BP40" s="616" t="str">
        <f t="shared" si="22"/>
        <v xml:space="preserve"> </v>
      </c>
      <c r="BQ40" s="3" t="str">
        <f t="shared" si="22"/>
        <v xml:space="preserve"> </v>
      </c>
      <c r="BR40" s="42" t="str">
        <f t="shared" si="22"/>
        <v xml:space="preserve"> </v>
      </c>
      <c r="BS40" s="762" t="s">
        <v>39</v>
      </c>
      <c r="BT40" s="3" t="str">
        <f aca="true" t="shared" si="23" ref="BT40:CH40">IF(SUM(BT11:BT39)&gt;0,AVERAGE(BT11:BT39)," ")</f>
        <v xml:space="preserve"> </v>
      </c>
      <c r="BU40" s="616" t="str">
        <f ca="1" t="shared" si="23"/>
        <v xml:space="preserve"> </v>
      </c>
      <c r="BV40" s="3" t="str">
        <f t="shared" si="23"/>
        <v xml:space="preserve"> </v>
      </c>
      <c r="BW40" s="616" t="str">
        <f ca="1" t="shared" si="23"/>
        <v xml:space="preserve"> </v>
      </c>
      <c r="BX40" s="3" t="str">
        <f t="shared" si="23"/>
        <v xml:space="preserve"> </v>
      </c>
      <c r="BY40" s="3" t="str">
        <f t="shared" si="23"/>
        <v xml:space="preserve"> </v>
      </c>
      <c r="BZ40" s="3" t="str">
        <f t="shared" si="23"/>
        <v xml:space="preserve"> </v>
      </c>
      <c r="CA40" s="3" t="str">
        <f t="shared" si="23"/>
        <v xml:space="preserve"> </v>
      </c>
      <c r="CB40" s="3" t="str">
        <f t="shared" si="23"/>
        <v xml:space="preserve"> </v>
      </c>
      <c r="CC40" s="3" t="str">
        <f t="shared" si="23"/>
        <v xml:space="preserve"> </v>
      </c>
      <c r="CD40" s="3" t="str">
        <f t="shared" si="23"/>
        <v xml:space="preserve"> </v>
      </c>
      <c r="CE40" s="3" t="str">
        <f t="shared" si="23"/>
        <v xml:space="preserve"> </v>
      </c>
      <c r="CF40" s="3" t="str">
        <f t="shared" si="23"/>
        <v xml:space="preserve"> </v>
      </c>
      <c r="CG40" s="3" t="str">
        <f t="shared" si="23"/>
        <v xml:space="preserve"> </v>
      </c>
      <c r="CH40" s="849" t="str">
        <f t="shared" si="23"/>
        <v xml:space="preserve"> </v>
      </c>
    </row>
    <row r="41" spans="1:86" ht="15" customHeight="1" thickBot="1" thickTop="1">
      <c r="A41" s="249" t="s">
        <v>40</v>
      </c>
      <c r="B41" s="250"/>
      <c r="C41" s="280"/>
      <c r="D41" s="69" t="str">
        <f>IF(SUM(D11:D39)&gt;0,MAX(D11:D39)," ")</f>
        <v xml:space="preserve"> </v>
      </c>
      <c r="E41" s="70" t="str">
        <f>IF(SUM(E11:E39)&gt;0,MAX(E11:E39)," ")</f>
        <v xml:space="preserve"> </v>
      </c>
      <c r="F41" s="80"/>
      <c r="G41" s="81"/>
      <c r="H41" s="82" t="str">
        <f aca="true" t="shared" si="24" ref="H41:S41">IF(SUM(H11:H39)&gt;0,MAX(H11:H39)," ")</f>
        <v xml:space="preserve"> </v>
      </c>
      <c r="I41" s="82" t="str">
        <f t="shared" si="24"/>
        <v xml:space="preserve"> </v>
      </c>
      <c r="J41" s="82" t="str">
        <f t="shared" si="24"/>
        <v xml:space="preserve"> </v>
      </c>
      <c r="K41" s="53" t="str">
        <f t="shared" si="24"/>
        <v xml:space="preserve"> </v>
      </c>
      <c r="L41" s="342" t="str">
        <f t="shared" si="24"/>
        <v xml:space="preserve"> </v>
      </c>
      <c r="M41" s="69" t="str">
        <f t="shared" si="24"/>
        <v xml:space="preserve"> </v>
      </c>
      <c r="N41" s="69" t="str">
        <f ca="1" t="shared" si="24"/>
        <v xml:space="preserve"> </v>
      </c>
      <c r="O41" s="69" t="str">
        <f t="shared" si="24"/>
        <v xml:space="preserve"> </v>
      </c>
      <c r="P41" s="69" t="str">
        <f ca="1" t="shared" si="24"/>
        <v xml:space="preserve"> </v>
      </c>
      <c r="Q41" s="69" t="str">
        <f t="shared" si="24"/>
        <v xml:space="preserve"> </v>
      </c>
      <c r="R41" s="69" t="str">
        <f t="shared" si="24"/>
        <v xml:space="preserve"> </v>
      </c>
      <c r="S41" s="69" t="str">
        <f t="shared" si="24"/>
        <v xml:space="preserve"> </v>
      </c>
      <c r="T41" s="249" t="s">
        <v>41</v>
      </c>
      <c r="U41" s="54" t="str">
        <f aca="true" t="shared" si="25" ref="U41:AD41">IF(SUM(U11:U39)&gt;0,MAX(U11:U39)," ")</f>
        <v xml:space="preserve"> </v>
      </c>
      <c r="V41" s="69" t="str">
        <f t="shared" si="25"/>
        <v xml:space="preserve"> </v>
      </c>
      <c r="W41" s="671" t="str">
        <f t="shared" si="25"/>
        <v xml:space="preserve"> </v>
      </c>
      <c r="X41" s="82" t="str">
        <f t="shared" si="25"/>
        <v xml:space="preserve"> </v>
      </c>
      <c r="Y41" s="69" t="str">
        <f t="shared" si="25"/>
        <v xml:space="preserve"> </v>
      </c>
      <c r="Z41" s="69" t="str">
        <f t="shared" si="25"/>
        <v xml:space="preserve"> </v>
      </c>
      <c r="AA41" s="69" t="str">
        <f t="shared" si="25"/>
        <v xml:space="preserve"> </v>
      </c>
      <c r="AB41" s="53" t="str">
        <f t="shared" si="25"/>
        <v xml:space="preserve"> </v>
      </c>
      <c r="AC41" s="69" t="str">
        <f t="shared" si="25"/>
        <v xml:space="preserve"> </v>
      </c>
      <c r="AD41" s="82" t="str">
        <f t="shared" si="25"/>
        <v xml:space="preserve"> </v>
      </c>
      <c r="AE41" s="684"/>
      <c r="AF41" s="715" t="str">
        <f>IF(SUM(AF11:AF39)&gt;0,MAX(AF11:AF39)," ")</f>
        <v xml:space="preserve"> </v>
      </c>
      <c r="AG41" s="669" t="str">
        <f>IF(SUM(AG11:AG39)&gt;0,MAX(AG11:AG39)," ")</f>
        <v xml:space="preserve"> </v>
      </c>
      <c r="AH41" s="69" t="str">
        <f ca="1">IF(AI40&lt;&gt;"",MAX(AH11:AH39),"")</f>
        <v/>
      </c>
      <c r="AI41" s="877" t="str">
        <f ca="1">IF(AH41=63200,"TNTC",AH41)</f>
        <v/>
      </c>
      <c r="AJ41" s="342" t="str">
        <f>IF(SUM(AJ11:AJ39)&gt;0,MAX(AJ11:AJ39)," ")</f>
        <v xml:space="preserve"> </v>
      </c>
      <c r="AK41" s="708" t="str">
        <f>IF(SUM(AK11:AK39)&gt;0,MAX(AK11:AK39)," ")</f>
        <v xml:space="preserve"> </v>
      </c>
      <c r="AL41" s="43" t="str">
        <f>IF(SUM(AL11:AL39)&gt;0,MAX(AL11:AL39)," ")</f>
        <v xml:space="preserve"> </v>
      </c>
      <c r="AM41" s="249" t="s">
        <v>83</v>
      </c>
      <c r="AN41" s="53" t="str">
        <f aca="true" t="shared" si="26" ref="AN41:AU41">IF(SUM(AN11:AN39)&gt;0,MAX(AN11:AN39)," ")</f>
        <v xml:space="preserve"> </v>
      </c>
      <c r="AO41" s="84" t="str">
        <f t="shared" si="26"/>
        <v xml:space="preserve"> </v>
      </c>
      <c r="AP41" s="700" t="str">
        <f t="shared" si="26"/>
        <v xml:space="preserve"> </v>
      </c>
      <c r="AQ41" s="669" t="str">
        <f t="shared" si="26"/>
        <v xml:space="preserve"> </v>
      </c>
      <c r="AR41" s="701" t="str">
        <f ca="1" t="shared" si="26"/>
        <v xml:space="preserve"> </v>
      </c>
      <c r="AS41" s="669" t="str">
        <f ca="1" t="shared" si="26"/>
        <v xml:space="preserve"> </v>
      </c>
      <c r="AT41" s="702" t="str">
        <f t="shared" si="26"/>
        <v xml:space="preserve"> </v>
      </c>
      <c r="AU41" s="669" t="str">
        <f t="shared" si="26"/>
        <v xml:space="preserve"> </v>
      </c>
      <c r="AV41" s="701" t="str">
        <f aca="true" t="shared" si="27" ref="AV41:BC41">IF(SUM(AV11:AV39)&gt;0,MAX(AV11:AV39)," ")</f>
        <v xml:space="preserve"> </v>
      </c>
      <c r="AW41" s="703" t="str">
        <f ca="1" t="shared" si="27"/>
        <v xml:space="preserve"> </v>
      </c>
      <c r="AX41" s="702" t="str">
        <f t="shared" si="27"/>
        <v xml:space="preserve"> </v>
      </c>
      <c r="AY41" s="669" t="str">
        <f t="shared" si="27"/>
        <v xml:space="preserve"> </v>
      </c>
      <c r="AZ41" s="701" t="str">
        <f ca="1" t="shared" si="27"/>
        <v xml:space="preserve"> </v>
      </c>
      <c r="BA41" s="669" t="str">
        <f ca="1" t="shared" si="27"/>
        <v xml:space="preserve"> </v>
      </c>
      <c r="BB41" s="881" t="str">
        <f t="shared" si="27"/>
        <v xml:space="preserve"> </v>
      </c>
      <c r="BC41" s="824" t="str">
        <f t="shared" si="27"/>
        <v xml:space="preserve"> </v>
      </c>
      <c r="BD41" s="249" t="s">
        <v>41</v>
      </c>
      <c r="BE41" s="53" t="str">
        <f aca="true" t="shared" si="28" ref="BE41:BR41">IF(SUM(BE11:BE39)&gt;0,MAX(BE11:BE39)," ")</f>
        <v xml:space="preserve"> </v>
      </c>
      <c r="BF41" s="82" t="str">
        <f t="shared" si="28"/>
        <v xml:space="preserve"> </v>
      </c>
      <c r="BG41" s="53" t="str">
        <f t="shared" si="28"/>
        <v xml:space="preserve"> </v>
      </c>
      <c r="BH41" s="69" t="str">
        <f t="shared" si="28"/>
        <v xml:space="preserve"> </v>
      </c>
      <c r="BI41" s="69" t="str">
        <f t="shared" si="28"/>
        <v xml:space="preserve"> </v>
      </c>
      <c r="BJ41" s="69" t="str">
        <f t="shared" si="28"/>
        <v xml:space="preserve"> </v>
      </c>
      <c r="BK41" s="69" t="str">
        <f t="shared" si="28"/>
        <v xml:space="preserve"> </v>
      </c>
      <c r="BL41" s="69" t="str">
        <f t="shared" si="28"/>
        <v xml:space="preserve"> </v>
      </c>
      <c r="BM41" s="69" t="str">
        <f t="shared" si="28"/>
        <v xml:space="preserve"> </v>
      </c>
      <c r="BN41" s="69" t="str">
        <f t="shared" si="28"/>
        <v xml:space="preserve"> </v>
      </c>
      <c r="BO41" s="69" t="str">
        <f t="shared" si="28"/>
        <v xml:space="preserve"> </v>
      </c>
      <c r="BP41" s="43" t="str">
        <f t="shared" si="28"/>
        <v xml:space="preserve"> </v>
      </c>
      <c r="BQ41" s="82" t="str">
        <f t="shared" si="28"/>
        <v xml:space="preserve"> </v>
      </c>
      <c r="BR41" s="69" t="str">
        <f t="shared" si="28"/>
        <v xml:space="preserve"> </v>
      </c>
      <c r="BS41" s="273" t="s">
        <v>41</v>
      </c>
      <c r="BT41" s="82" t="str">
        <f aca="true" t="shared" si="29" ref="BT41:CH41">IF(SUM(BT11:BT39)&gt;0,MAX(BT11:BT39)," ")</f>
        <v xml:space="preserve"> </v>
      </c>
      <c r="BU41" s="43" t="str">
        <f ca="1" t="shared" si="29"/>
        <v xml:space="preserve"> </v>
      </c>
      <c r="BV41" s="82" t="str">
        <f t="shared" si="29"/>
        <v xml:space="preserve"> </v>
      </c>
      <c r="BW41" s="43" t="str">
        <f ca="1" t="shared" si="29"/>
        <v xml:space="preserve"> </v>
      </c>
      <c r="BX41" s="82" t="str">
        <f t="shared" si="29"/>
        <v xml:space="preserve"> </v>
      </c>
      <c r="BY41" s="82" t="str">
        <f t="shared" si="29"/>
        <v xml:space="preserve"> </v>
      </c>
      <c r="BZ41" s="82" t="str">
        <f t="shared" si="29"/>
        <v xml:space="preserve"> </v>
      </c>
      <c r="CA41" s="82" t="str">
        <f t="shared" si="29"/>
        <v xml:space="preserve"> </v>
      </c>
      <c r="CB41" s="82" t="str">
        <f t="shared" si="29"/>
        <v xml:space="preserve"> </v>
      </c>
      <c r="CC41" s="82" t="str">
        <f t="shared" si="29"/>
        <v xml:space="preserve"> </v>
      </c>
      <c r="CD41" s="82" t="str">
        <f t="shared" si="29"/>
        <v xml:space="preserve"> </v>
      </c>
      <c r="CE41" s="82" t="str">
        <f t="shared" si="29"/>
        <v xml:space="preserve"> </v>
      </c>
      <c r="CF41" s="82" t="str">
        <f t="shared" si="29"/>
        <v xml:space="preserve"> </v>
      </c>
      <c r="CG41" s="82" t="str">
        <f t="shared" si="29"/>
        <v xml:space="preserve"> </v>
      </c>
      <c r="CH41" s="671" t="str">
        <f t="shared" si="29"/>
        <v xml:space="preserve"> </v>
      </c>
    </row>
    <row r="42" spans="1:86" ht="15" customHeight="1" thickBot="1" thickTop="1">
      <c r="A42" s="249" t="s">
        <v>42</v>
      </c>
      <c r="B42" s="250"/>
      <c r="C42" s="280"/>
      <c r="D42" s="69" t="str">
        <f>IF(SUM(D11:D39)&gt;0,MIN(D11:D39),"")</f>
        <v/>
      </c>
      <c r="E42" s="47"/>
      <c r="F42" s="80"/>
      <c r="G42" s="81"/>
      <c r="H42" s="53" t="str">
        <f aca="true" t="shared" si="30" ref="H42:M42">IF(SUM(H11:H39)&gt;0,MIN(H11:H39),"")</f>
        <v/>
      </c>
      <c r="I42" s="840" t="str">
        <f t="shared" si="30"/>
        <v/>
      </c>
      <c r="J42" s="43" t="str">
        <f t="shared" si="30"/>
        <v/>
      </c>
      <c r="K42" s="53" t="str">
        <f t="shared" si="30"/>
        <v/>
      </c>
      <c r="L42" s="342" t="str">
        <f t="shared" si="30"/>
        <v/>
      </c>
      <c r="M42" s="69" t="str">
        <f t="shared" si="30"/>
        <v/>
      </c>
      <c r="N42" s="69" t="str">
        <f aca="true" t="shared" si="31" ref="N42:S42">IF(SUM(N11:N39)&gt;0,MIN(N11:N39),"")</f>
        <v/>
      </c>
      <c r="O42" s="69" t="str">
        <f t="shared" si="31"/>
        <v/>
      </c>
      <c r="P42" s="69" t="str">
        <f ca="1" t="shared" si="31"/>
        <v/>
      </c>
      <c r="Q42" s="69" t="str">
        <f t="shared" si="31"/>
        <v/>
      </c>
      <c r="R42" s="69" t="str">
        <f t="shared" si="31"/>
        <v/>
      </c>
      <c r="S42" s="69" t="str">
        <f t="shared" si="31"/>
        <v/>
      </c>
      <c r="T42" s="249" t="s">
        <v>43</v>
      </c>
      <c r="U42" s="63" t="str">
        <f aca="true" t="shared" si="32" ref="U42:AD42">IF(SUM(U11:U39)&gt;0,MIN(U11:U39),"")</f>
        <v/>
      </c>
      <c r="V42" s="65" t="str">
        <f t="shared" si="32"/>
        <v/>
      </c>
      <c r="W42" s="671" t="str">
        <f t="shared" si="32"/>
        <v/>
      </c>
      <c r="X42" s="82" t="str">
        <f t="shared" si="32"/>
        <v/>
      </c>
      <c r="Y42" s="69" t="str">
        <f t="shared" si="32"/>
        <v/>
      </c>
      <c r="Z42" s="69" t="str">
        <f t="shared" si="32"/>
        <v/>
      </c>
      <c r="AA42" s="69" t="str">
        <f t="shared" si="32"/>
        <v/>
      </c>
      <c r="AB42" s="53" t="str">
        <f t="shared" si="32"/>
        <v/>
      </c>
      <c r="AC42" s="69" t="str">
        <f t="shared" si="32"/>
        <v/>
      </c>
      <c r="AD42" s="82" t="str">
        <f t="shared" si="32"/>
        <v/>
      </c>
      <c r="AE42" s="684"/>
      <c r="AF42" s="716" t="str">
        <f>IF(SUM(AF11:AF39)&gt;0,MIN(AF11:AF39),"")</f>
        <v/>
      </c>
      <c r="AG42" s="717" t="str">
        <f>IF(SUM(AG11:AG39)&gt;0,MIN(AG11:AG39),"")</f>
        <v/>
      </c>
      <c r="AH42" s="70"/>
      <c r="AI42" s="708" t="str">
        <f>IF(SUM(AI11:AI39)&gt;0,MIN(AI11:AI39),"")</f>
        <v/>
      </c>
      <c r="AJ42" s="672" t="str">
        <f>IF(SUM(AJ11:AJ39)&gt;0,MIN(AJ11:AJ39),"")</f>
        <v/>
      </c>
      <c r="AK42" s="669" t="str">
        <f>IF(SUM(AK11:AK39)&gt;0,MIN(AK11:AK39),"")</f>
        <v/>
      </c>
      <c r="AL42" s="671" t="str">
        <f>IF(SUM(AL11:AL39)&gt;0,MIN(AL11:AL39),"")</f>
        <v/>
      </c>
      <c r="AM42" s="249" t="s">
        <v>84</v>
      </c>
      <c r="AN42" s="684" t="str">
        <f aca="true" t="shared" si="33" ref="AN42:BC42">IF(SUM(AN11:AN39)&gt;0,MIN(AN11:AN39),"")</f>
        <v/>
      </c>
      <c r="AO42" s="711" t="str">
        <f t="shared" si="33"/>
        <v/>
      </c>
      <c r="AP42" s="679" t="str">
        <f t="shared" si="33"/>
        <v/>
      </c>
      <c r="AQ42" s="704" t="str">
        <f t="shared" si="33"/>
        <v/>
      </c>
      <c r="AR42" s="705" t="str">
        <f ca="1" t="shared" si="33"/>
        <v/>
      </c>
      <c r="AS42" s="706" t="str">
        <f ca="1" t="shared" si="33"/>
        <v/>
      </c>
      <c r="AT42" s="679" t="str">
        <f t="shared" si="33"/>
        <v/>
      </c>
      <c r="AU42" s="704" t="str">
        <f t="shared" si="33"/>
        <v/>
      </c>
      <c r="AV42" s="705" t="str">
        <f ca="1" t="shared" si="33"/>
        <v/>
      </c>
      <c r="AW42" s="706" t="str">
        <f ca="1" t="shared" si="33"/>
        <v/>
      </c>
      <c r="AX42" s="679" t="str">
        <f t="shared" si="33"/>
        <v/>
      </c>
      <c r="AY42" s="707" t="str">
        <f t="shared" si="33"/>
        <v/>
      </c>
      <c r="AZ42" s="708" t="str">
        <f ca="1" t="shared" si="33"/>
        <v/>
      </c>
      <c r="BA42" s="706" t="str">
        <f ca="1" t="shared" si="33"/>
        <v/>
      </c>
      <c r="BB42" s="882" t="str">
        <f t="shared" si="33"/>
        <v/>
      </c>
      <c r="BC42" s="823" t="str">
        <f t="shared" si="33"/>
        <v/>
      </c>
      <c r="BD42" s="249" t="s">
        <v>43</v>
      </c>
      <c r="BE42" s="684" t="str">
        <f aca="true" t="shared" si="34" ref="BE42:BR42">IF(SUM(BE11:BE39)&gt;0,MIN(BE11:BE39),"")</f>
        <v/>
      </c>
      <c r="BF42" s="711" t="str">
        <f t="shared" si="34"/>
        <v/>
      </c>
      <c r="BG42" s="53" t="str">
        <f t="shared" si="34"/>
        <v/>
      </c>
      <c r="BH42" s="710" t="str">
        <f t="shared" si="34"/>
        <v/>
      </c>
      <c r="BI42" s="710" t="str">
        <f t="shared" si="34"/>
        <v/>
      </c>
      <c r="BJ42" s="710" t="str">
        <f t="shared" si="34"/>
        <v/>
      </c>
      <c r="BK42" s="710" t="str">
        <f t="shared" si="34"/>
        <v/>
      </c>
      <c r="BL42" s="710" t="str">
        <f t="shared" si="34"/>
        <v/>
      </c>
      <c r="BM42" s="710" t="str">
        <f t="shared" si="34"/>
        <v/>
      </c>
      <c r="BN42" s="710" t="str">
        <f t="shared" si="34"/>
        <v/>
      </c>
      <c r="BO42" s="710" t="str">
        <f t="shared" si="34"/>
        <v/>
      </c>
      <c r="BP42" s="711" t="str">
        <f t="shared" si="34"/>
        <v/>
      </c>
      <c r="BQ42" s="82" t="str">
        <f t="shared" si="34"/>
        <v/>
      </c>
      <c r="BR42" s="43" t="str">
        <f t="shared" si="34"/>
        <v/>
      </c>
      <c r="BS42" s="774" t="s">
        <v>43</v>
      </c>
      <c r="BT42" s="678" t="str">
        <f>IF(SUM(BT11:BT39)&gt;0,MIN(BT11:BT39),"")</f>
        <v/>
      </c>
      <c r="BU42" s="66" t="str">
        <f ca="1">IF(SUM(BU11:BU39)&gt;0,MIN(BU11:BU39),"")</f>
        <v/>
      </c>
      <c r="BV42" s="678" t="str">
        <f>IF(SUM(BV11:BV39)&gt;0,MIN(BV11:BV39),"")</f>
        <v/>
      </c>
      <c r="BW42" s="66" t="str">
        <f ca="1">IF(SUM(BW11:BW39)&gt;0,MIN(BW11:BW39),"")</f>
        <v/>
      </c>
      <c r="BX42" s="775" t="str">
        <f>IF(SUM(BX11:BX39)&gt;0,MIN(BX11:BX39),"")</f>
        <v/>
      </c>
      <c r="BY42" s="775" t="str">
        <f aca="true" t="shared" si="35" ref="BY42:CH42">IF(SUM(BY11:BY39)&gt;0,MIN(BY11:BY39),"")</f>
        <v/>
      </c>
      <c r="BZ42" s="775" t="str">
        <f t="shared" si="35"/>
        <v/>
      </c>
      <c r="CA42" s="775" t="str">
        <f t="shared" si="35"/>
        <v/>
      </c>
      <c r="CB42" s="775" t="str">
        <f t="shared" si="35"/>
        <v/>
      </c>
      <c r="CC42" s="775" t="str">
        <f t="shared" si="35"/>
        <v/>
      </c>
      <c r="CD42" s="775" t="str">
        <f t="shared" si="35"/>
        <v/>
      </c>
      <c r="CE42" s="775" t="str">
        <f t="shared" si="35"/>
        <v/>
      </c>
      <c r="CF42" s="775" t="str">
        <f t="shared" si="35"/>
        <v/>
      </c>
      <c r="CG42" s="775" t="str">
        <f t="shared" si="35"/>
        <v/>
      </c>
      <c r="CH42" s="850" t="str">
        <f t="shared" si="35"/>
        <v/>
      </c>
    </row>
    <row r="43" spans="1:86" ht="14.45" customHeight="1" thickBot="1" thickTop="1">
      <c r="A43" s="590"/>
      <c r="B43" s="586"/>
      <c r="C43" s="586"/>
      <c r="D43" s="586"/>
      <c r="E43" s="587"/>
      <c r="F43" s="588"/>
      <c r="G43" s="589"/>
      <c r="H43" s="590"/>
      <c r="I43" s="586"/>
      <c r="J43" s="591"/>
      <c r="K43" s="586"/>
      <c r="L43" s="592"/>
      <c r="M43" s="586"/>
      <c r="N43" s="586"/>
      <c r="O43" s="586"/>
      <c r="P43" s="586"/>
      <c r="Q43" s="586"/>
      <c r="R43" s="586"/>
      <c r="S43" s="591"/>
      <c r="T43" s="938" t="s">
        <v>154</v>
      </c>
      <c r="U43" s="939"/>
      <c r="V43" s="940"/>
      <c r="W43" s="591"/>
      <c r="X43" s="586"/>
      <c r="Y43" s="593"/>
      <c r="Z43" s="586"/>
      <c r="AA43" s="593"/>
      <c r="AB43" s="590"/>
      <c r="AC43" s="586"/>
      <c r="AD43" s="591"/>
      <c r="AE43" s="679"/>
      <c r="AF43" s="586"/>
      <c r="AG43" s="606"/>
      <c r="AH43" s="586"/>
      <c r="AI43" s="879" t="str">
        <f ca="1">'E.coli Standalone Calculation'!J38</f>
        <v/>
      </c>
      <c r="AJ43" s="592"/>
      <c r="AK43" s="579"/>
      <c r="AL43" s="591"/>
      <c r="AM43" s="611"/>
      <c r="AN43" s="586"/>
      <c r="AO43" s="591"/>
      <c r="AP43" s="586"/>
      <c r="AQ43" s="592"/>
      <c r="AR43" s="586"/>
      <c r="AS43" s="591"/>
      <c r="AT43" s="586"/>
      <c r="AU43" s="592"/>
      <c r="AV43" s="586"/>
      <c r="AW43" s="586"/>
      <c r="AX43" s="590"/>
      <c r="AY43" s="592"/>
      <c r="AZ43" s="586"/>
      <c r="BA43" s="586"/>
      <c r="BB43" s="590"/>
      <c r="BC43" s="591"/>
      <c r="BD43" s="602"/>
      <c r="BE43" s="603"/>
      <c r="BF43" s="591"/>
      <c r="BG43" s="586"/>
      <c r="BH43" s="592"/>
      <c r="BI43" s="586"/>
      <c r="BJ43" s="586"/>
      <c r="BK43" s="586"/>
      <c r="BL43" s="586"/>
      <c r="BM43" s="586"/>
      <c r="BN43" s="586"/>
      <c r="BO43" s="586"/>
      <c r="BP43" s="591"/>
      <c r="BQ43" s="603"/>
      <c r="BR43" s="591"/>
      <c r="BS43" s="817"/>
      <c r="BT43" s="603"/>
      <c r="BU43" s="579"/>
      <c r="BV43" s="579"/>
      <c r="BW43" s="778"/>
      <c r="BX43" s="579"/>
      <c r="BY43" s="778"/>
      <c r="BZ43" s="778"/>
      <c r="CA43" s="778"/>
      <c r="CB43" s="778"/>
      <c r="CC43" s="778"/>
      <c r="CD43" s="778"/>
      <c r="CE43" s="778"/>
      <c r="CF43" s="778"/>
      <c r="CG43" s="778"/>
      <c r="CH43" s="779"/>
    </row>
    <row r="44" spans="1:86" ht="14.45" customHeight="1" thickBot="1" thickTop="1">
      <c r="A44" s="601"/>
      <c r="B44" s="594"/>
      <c r="C44" s="594"/>
      <c r="D44" s="594"/>
      <c r="E44" s="595"/>
      <c r="F44" s="596"/>
      <c r="G44" s="595"/>
      <c r="H44" s="594"/>
      <c r="I44" s="594"/>
      <c r="J44" s="597"/>
      <c r="K44" s="594"/>
      <c r="L44" s="598"/>
      <c r="M44" s="594"/>
      <c r="N44" s="594"/>
      <c r="O44" s="594"/>
      <c r="P44" s="594"/>
      <c r="Q44" s="594"/>
      <c r="R44" s="594"/>
      <c r="S44" s="597"/>
      <c r="T44" s="941" t="s">
        <v>178</v>
      </c>
      <c r="U44" s="942"/>
      <c r="V44" s="943"/>
      <c r="W44" s="597"/>
      <c r="X44" s="594"/>
      <c r="Y44" s="600"/>
      <c r="Z44" s="594"/>
      <c r="AA44" s="600"/>
      <c r="AB44" s="599"/>
      <c r="AC44" s="594"/>
      <c r="AD44" s="597"/>
      <c r="AE44" s="680"/>
      <c r="AF44" s="594"/>
      <c r="AG44" s="607"/>
      <c r="AH44" s="597"/>
      <c r="AI44" s="874" t="str">
        <f ca="1">'E.coli Standalone Calculation'!J41</f>
        <v/>
      </c>
      <c r="AJ44" s="608"/>
      <c r="AK44" s="579"/>
      <c r="AL44" s="597"/>
      <c r="AM44" s="612"/>
      <c r="AN44" s="594"/>
      <c r="AO44" s="597"/>
      <c r="AP44" s="594"/>
      <c r="AQ44" s="598"/>
      <c r="AR44" s="594"/>
      <c r="AS44" s="594"/>
      <c r="AT44" s="599"/>
      <c r="AU44" s="598"/>
      <c r="AV44" s="594"/>
      <c r="AW44" s="597"/>
      <c r="AX44" s="594"/>
      <c r="AY44" s="598"/>
      <c r="AZ44" s="594"/>
      <c r="BA44" s="594"/>
      <c r="BB44" s="599"/>
      <c r="BC44" s="597"/>
      <c r="BD44" s="605"/>
      <c r="BE44" s="579"/>
      <c r="BF44" s="604"/>
      <c r="BG44" s="594"/>
      <c r="BH44" s="598"/>
      <c r="BI44" s="594"/>
      <c r="BJ44" s="594"/>
      <c r="BK44" s="594"/>
      <c r="BL44" s="594"/>
      <c r="BM44" s="594"/>
      <c r="BN44" s="594"/>
      <c r="BO44" s="594"/>
      <c r="BP44" s="579"/>
      <c r="BQ44" s="599"/>
      <c r="BR44" s="597"/>
      <c r="BS44" s="818"/>
      <c r="BT44" s="786"/>
      <c r="BU44" s="780"/>
      <c r="BV44" s="780"/>
      <c r="BW44" s="780"/>
      <c r="BX44" s="780"/>
      <c r="BY44" s="780"/>
      <c r="BZ44" s="780"/>
      <c r="CA44" s="780"/>
      <c r="CB44" s="780"/>
      <c r="CC44" s="780"/>
      <c r="CD44" s="780"/>
      <c r="CE44" s="780"/>
      <c r="CF44" s="780"/>
      <c r="CG44" s="780"/>
      <c r="CH44" s="781"/>
    </row>
    <row r="45" spans="1:86" ht="15" customHeight="1" thickBot="1">
      <c r="A45" s="477" t="s">
        <v>44</v>
      </c>
      <c r="B45" s="255"/>
      <c r="C45" s="254"/>
      <c r="D45" s="194"/>
      <c r="E45" s="841">
        <f aca="true" t="shared" si="36" ref="E45:K45">COUNT(E11:E39)</f>
        <v>0</v>
      </c>
      <c r="F45" s="63">
        <f t="shared" si="36"/>
        <v>0</v>
      </c>
      <c r="G45" s="66">
        <f t="shared" si="36"/>
        <v>0</v>
      </c>
      <c r="H45" s="678">
        <f t="shared" si="36"/>
        <v>0</v>
      </c>
      <c r="I45" s="65">
        <f t="shared" si="36"/>
        <v>0</v>
      </c>
      <c r="J45" s="66">
        <f t="shared" si="36"/>
        <v>0</v>
      </c>
      <c r="K45" s="567">
        <f t="shared" si="36"/>
        <v>0</v>
      </c>
      <c r="L45" s="65">
        <f aca="true" t="shared" si="37" ref="L45:S45">COUNT(L11:L39)</f>
        <v>0</v>
      </c>
      <c r="M45" s="844">
        <f t="shared" si="37"/>
        <v>0</v>
      </c>
      <c r="N45" s="65">
        <f ca="1" t="shared" si="37"/>
        <v>0</v>
      </c>
      <c r="O45" s="65">
        <f t="shared" si="37"/>
        <v>0</v>
      </c>
      <c r="P45" s="678">
        <f ca="1" t="shared" si="37"/>
        <v>0</v>
      </c>
      <c r="Q45" s="844">
        <f t="shared" si="37"/>
        <v>0</v>
      </c>
      <c r="R45" s="65">
        <f t="shared" si="37"/>
        <v>0</v>
      </c>
      <c r="S45" s="572">
        <f t="shared" si="37"/>
        <v>0</v>
      </c>
      <c r="T45" s="251" t="s">
        <v>77</v>
      </c>
      <c r="U45" s="814">
        <f>COUNT(U11:U39)</f>
        <v>0</v>
      </c>
      <c r="V45" s="814">
        <f aca="true" t="shared" si="38" ref="V45:AD45">COUNT(V11:V39)</f>
        <v>0</v>
      </c>
      <c r="W45" s="66">
        <f t="shared" si="38"/>
        <v>0</v>
      </c>
      <c r="X45" s="844">
        <f t="shared" si="38"/>
        <v>0</v>
      </c>
      <c r="Y45" s="71">
        <f t="shared" si="38"/>
        <v>0</v>
      </c>
      <c r="Z45" s="65">
        <f t="shared" si="38"/>
        <v>0</v>
      </c>
      <c r="AA45" s="678">
        <f t="shared" si="38"/>
        <v>0</v>
      </c>
      <c r="AB45" s="63">
        <f t="shared" si="38"/>
        <v>0</v>
      </c>
      <c r="AC45" s="65">
        <f t="shared" si="38"/>
        <v>0</v>
      </c>
      <c r="AD45" s="678">
        <f t="shared" si="38"/>
        <v>0</v>
      </c>
      <c r="AE45" s="63"/>
      <c r="AF45" s="678">
        <f>COUNT(AF11:AF39)</f>
        <v>0</v>
      </c>
      <c r="AG45" s="678">
        <f aca="true" t="shared" si="39" ref="AG45:AL45">COUNT(AG11:AG39)</f>
        <v>0</v>
      </c>
      <c r="AH45" s="678">
        <f ca="1" t="shared" si="39"/>
        <v>0</v>
      </c>
      <c r="AI45" s="65">
        <f t="shared" si="39"/>
        <v>0</v>
      </c>
      <c r="AJ45" s="678">
        <f t="shared" si="39"/>
        <v>0</v>
      </c>
      <c r="AK45" s="678">
        <f t="shared" si="39"/>
        <v>0</v>
      </c>
      <c r="AL45" s="678">
        <f t="shared" si="39"/>
        <v>0</v>
      </c>
      <c r="AM45" s="275" t="s">
        <v>77</v>
      </c>
      <c r="AN45" s="64">
        <f>COUNT(AN11:AN39)</f>
        <v>0</v>
      </c>
      <c r="AO45" s="66">
        <f aca="true" t="shared" si="40" ref="AO45:BC45">COUNT(AO11:AO39)</f>
        <v>0</v>
      </c>
      <c r="AP45" s="63">
        <f t="shared" si="40"/>
        <v>0</v>
      </c>
      <c r="AQ45" s="844">
        <f t="shared" si="40"/>
        <v>0</v>
      </c>
      <c r="AR45" s="71">
        <f ca="1" t="shared" si="40"/>
        <v>0</v>
      </c>
      <c r="AS45" s="66">
        <f ca="1" t="shared" si="40"/>
        <v>0</v>
      </c>
      <c r="AT45" s="64">
        <f t="shared" si="40"/>
        <v>0</v>
      </c>
      <c r="AU45" s="65">
        <f t="shared" si="40"/>
        <v>0</v>
      </c>
      <c r="AV45" s="844">
        <f ca="1" t="shared" si="40"/>
        <v>0</v>
      </c>
      <c r="AW45" s="66">
        <f ca="1" t="shared" si="40"/>
        <v>0</v>
      </c>
      <c r="AX45" s="63">
        <f t="shared" si="40"/>
        <v>0</v>
      </c>
      <c r="AY45" s="65">
        <f t="shared" si="40"/>
        <v>0</v>
      </c>
      <c r="AZ45" s="844">
        <f ca="1" t="shared" si="40"/>
        <v>0</v>
      </c>
      <c r="BA45" s="66">
        <f ca="1" t="shared" si="40"/>
        <v>0</v>
      </c>
      <c r="BB45" s="845">
        <f t="shared" si="40"/>
        <v>0</v>
      </c>
      <c r="BC45" s="846">
        <f t="shared" si="40"/>
        <v>0</v>
      </c>
      <c r="BD45" s="275" t="s">
        <v>77</v>
      </c>
      <c r="BE45" s="64">
        <f>COUNT(BE11:BE39)</f>
        <v>0</v>
      </c>
      <c r="BF45" s="71">
        <f aca="true" t="shared" si="41" ref="BF45:BR45">COUNT(BF11:BF39)</f>
        <v>0</v>
      </c>
      <c r="BG45" s="63">
        <f t="shared" si="41"/>
        <v>0</v>
      </c>
      <c r="BH45" s="65">
        <f t="shared" si="41"/>
        <v>0</v>
      </c>
      <c r="BI45" s="844">
        <f t="shared" si="41"/>
        <v>0</v>
      </c>
      <c r="BJ45" s="71">
        <f t="shared" si="41"/>
        <v>0</v>
      </c>
      <c r="BK45" s="71">
        <f t="shared" si="41"/>
        <v>0</v>
      </c>
      <c r="BL45" s="71">
        <f t="shared" si="41"/>
        <v>0</v>
      </c>
      <c r="BM45" s="65">
        <f t="shared" si="41"/>
        <v>0</v>
      </c>
      <c r="BN45" s="844">
        <f t="shared" si="41"/>
        <v>0</v>
      </c>
      <c r="BO45" s="65">
        <f t="shared" si="41"/>
        <v>0</v>
      </c>
      <c r="BP45" s="844">
        <f t="shared" si="41"/>
        <v>0</v>
      </c>
      <c r="BQ45" s="64">
        <f t="shared" si="41"/>
        <v>0</v>
      </c>
      <c r="BR45" s="66">
        <f t="shared" si="41"/>
        <v>0</v>
      </c>
      <c r="BS45" s="819" t="s">
        <v>77</v>
      </c>
      <c r="BT45" s="847">
        <f>COUNT(BT11:BT39)</f>
        <v>0</v>
      </c>
      <c r="BU45" s="814">
        <f aca="true" t="shared" si="42" ref="BU45:CH45">COUNT(BU11:BU39)</f>
        <v>0</v>
      </c>
      <c r="BV45" s="788">
        <f t="shared" si="42"/>
        <v>0</v>
      </c>
      <c r="BW45" s="814">
        <f ca="1" t="shared" si="42"/>
        <v>0</v>
      </c>
      <c r="BX45" s="788">
        <f t="shared" si="42"/>
        <v>0</v>
      </c>
      <c r="BY45" s="811">
        <f t="shared" si="42"/>
        <v>0</v>
      </c>
      <c r="BZ45" s="812">
        <f t="shared" si="42"/>
        <v>0</v>
      </c>
      <c r="CA45" s="811">
        <f t="shared" si="42"/>
        <v>0</v>
      </c>
      <c r="CB45" s="812">
        <f t="shared" si="42"/>
        <v>0</v>
      </c>
      <c r="CC45" s="811">
        <f t="shared" si="42"/>
        <v>0</v>
      </c>
      <c r="CD45" s="812">
        <f t="shared" si="42"/>
        <v>0</v>
      </c>
      <c r="CE45" s="814">
        <f t="shared" si="42"/>
        <v>0</v>
      </c>
      <c r="CF45" s="811">
        <f t="shared" si="42"/>
        <v>0</v>
      </c>
      <c r="CG45" s="811">
        <f t="shared" si="42"/>
        <v>0</v>
      </c>
      <c r="CH45" s="851">
        <f t="shared" si="42"/>
        <v>0</v>
      </c>
    </row>
    <row r="46" spans="1:71" ht="15" customHeight="1" thickBot="1">
      <c r="A46" s="990" t="s">
        <v>128</v>
      </c>
      <c r="B46" s="991"/>
      <c r="C46" s="991"/>
      <c r="D46" s="991"/>
      <c r="E46" s="991"/>
      <c r="F46" s="991"/>
      <c r="G46" s="991"/>
      <c r="H46" s="991"/>
      <c r="I46" s="991"/>
      <c r="J46" s="991"/>
      <c r="K46" s="489" t="s">
        <v>195</v>
      </c>
      <c r="L46" s="229"/>
      <c r="M46" s="229"/>
      <c r="N46" s="229"/>
      <c r="O46" s="229"/>
      <c r="P46" s="842"/>
      <c r="Q46" s="843" t="s">
        <v>129</v>
      </c>
      <c r="R46" s="229"/>
      <c r="S46" s="264"/>
      <c r="T46" s="346" t="s">
        <v>45</v>
      </c>
      <c r="U46" s="236"/>
      <c r="V46" s="236"/>
      <c r="W46" s="236"/>
      <c r="X46" s="236"/>
      <c r="Y46" s="236"/>
      <c r="Z46" s="236"/>
      <c r="AA46" s="236"/>
      <c r="AB46" s="236"/>
      <c r="AC46" s="236"/>
      <c r="AD46" s="236"/>
      <c r="AE46" s="236"/>
      <c r="AF46" s="236"/>
      <c r="AG46" s="236"/>
      <c r="AH46" s="236"/>
      <c r="AI46" s="236"/>
      <c r="AJ46" s="236"/>
      <c r="AK46" s="236"/>
      <c r="AL46" s="264"/>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29"/>
      <c r="BR46" s="229"/>
      <c r="BS46" s="229"/>
    </row>
    <row r="47" spans="1:71" ht="18" customHeight="1">
      <c r="A47" s="992"/>
      <c r="B47" s="993"/>
      <c r="C47" s="993"/>
      <c r="D47" s="993"/>
      <c r="E47" s="993"/>
      <c r="F47" s="993"/>
      <c r="G47" s="993"/>
      <c r="H47" s="993"/>
      <c r="I47" s="993"/>
      <c r="J47" s="993"/>
      <c r="K47" s="916"/>
      <c r="L47" s="917"/>
      <c r="M47" s="917"/>
      <c r="N47" s="917"/>
      <c r="O47" s="917"/>
      <c r="P47" s="1004"/>
      <c r="Q47" s="1000"/>
      <c r="R47" s="1001"/>
      <c r="S47" s="1002"/>
      <c r="T47" s="1006"/>
      <c r="U47" s="1007"/>
      <c r="V47" s="1007"/>
      <c r="W47" s="1007"/>
      <c r="X47" s="1007"/>
      <c r="Y47" s="1007"/>
      <c r="Z47" s="1007"/>
      <c r="AA47" s="1007"/>
      <c r="AB47" s="1007"/>
      <c r="AC47" s="1007"/>
      <c r="AD47" s="1007"/>
      <c r="AE47" s="1007"/>
      <c r="AF47" s="1007"/>
      <c r="AG47" s="1007"/>
      <c r="AH47" s="1007"/>
      <c r="AI47" s="1007"/>
      <c r="AJ47" s="1007"/>
      <c r="AK47" s="1007"/>
      <c r="AL47" s="1008"/>
      <c r="AM47" s="229"/>
      <c r="AN47" s="90" t="s">
        <v>46</v>
      </c>
      <c r="AO47" s="91"/>
      <c r="AP47" s="91"/>
      <c r="AQ47" s="91"/>
      <c r="AR47" s="91"/>
      <c r="AS47" s="91"/>
      <c r="AT47" s="91"/>
      <c r="AU47" s="91"/>
      <c r="AV47" s="91"/>
      <c r="AW47" s="91"/>
      <c r="AX47" s="92"/>
      <c r="AY47" s="349" t="s">
        <v>47</v>
      </c>
      <c r="AZ47" s="236"/>
      <c r="BA47" s="264"/>
      <c r="BB47" s="229"/>
      <c r="BC47" s="229"/>
      <c r="BD47" s="229"/>
      <c r="BE47" s="929" t="s">
        <v>179</v>
      </c>
      <c r="BF47" s="930"/>
      <c r="BG47" s="930"/>
      <c r="BH47" s="930"/>
      <c r="BI47" s="930"/>
      <c r="BJ47" s="930"/>
      <c r="BK47" s="930"/>
      <c r="BL47" s="930"/>
      <c r="BM47" s="931"/>
      <c r="BN47" s="229"/>
      <c r="BO47" s="229"/>
      <c r="BP47" s="229"/>
      <c r="BQ47" s="229"/>
      <c r="BR47" s="229"/>
      <c r="BS47" s="229"/>
    </row>
    <row r="48" spans="1:71" ht="12.75">
      <c r="A48" s="992"/>
      <c r="B48" s="993"/>
      <c r="C48" s="993"/>
      <c r="D48" s="993"/>
      <c r="E48" s="993"/>
      <c r="F48" s="993"/>
      <c r="G48" s="993"/>
      <c r="H48" s="993"/>
      <c r="I48" s="993"/>
      <c r="J48" s="993"/>
      <c r="K48" s="1005"/>
      <c r="L48" s="917"/>
      <c r="M48" s="917"/>
      <c r="N48" s="917"/>
      <c r="O48" s="917"/>
      <c r="P48" s="1004"/>
      <c r="Q48" s="1003"/>
      <c r="R48" s="1001"/>
      <c r="S48" s="1002"/>
      <c r="T48" s="1006"/>
      <c r="U48" s="1007"/>
      <c r="V48" s="1007"/>
      <c r="W48" s="1007"/>
      <c r="X48" s="1007"/>
      <c r="Y48" s="1007"/>
      <c r="Z48" s="1007"/>
      <c r="AA48" s="1007"/>
      <c r="AB48" s="1007"/>
      <c r="AC48" s="1007"/>
      <c r="AD48" s="1007"/>
      <c r="AE48" s="1007"/>
      <c r="AF48" s="1007"/>
      <c r="AG48" s="1007"/>
      <c r="AH48" s="1007"/>
      <c r="AI48" s="1007"/>
      <c r="AJ48" s="1007"/>
      <c r="AK48" s="1007"/>
      <c r="AL48" s="1008"/>
      <c r="AM48" s="229"/>
      <c r="AN48" s="279" t="s">
        <v>48</v>
      </c>
      <c r="AO48" s="250"/>
      <c r="AP48" s="280"/>
      <c r="AQ48" s="285" t="s">
        <v>49</v>
      </c>
      <c r="AR48" s="286"/>
      <c r="AS48" s="285" t="s">
        <v>50</v>
      </c>
      <c r="AT48" s="286"/>
      <c r="AU48" s="287" t="s">
        <v>51</v>
      </c>
      <c r="AV48" s="288"/>
      <c r="AW48" s="287" t="s">
        <v>52</v>
      </c>
      <c r="AX48" s="289"/>
      <c r="AY48" s="348" t="s">
        <v>53</v>
      </c>
      <c r="AZ48" s="229"/>
      <c r="BA48" s="100">
        <f>IF(SUM(AN11:AN39)&gt;0,SUM(AN11:AN39),SUM(K11:K39))</f>
        <v>0</v>
      </c>
      <c r="BB48" s="229"/>
      <c r="BC48" s="229"/>
      <c r="BD48" s="229"/>
      <c r="BE48" s="932"/>
      <c r="BF48" s="933"/>
      <c r="BG48" s="933"/>
      <c r="BH48" s="933"/>
      <c r="BI48" s="933"/>
      <c r="BJ48" s="933"/>
      <c r="BK48" s="933"/>
      <c r="BL48" s="933"/>
      <c r="BM48" s="934"/>
      <c r="BN48" s="229"/>
      <c r="BO48" s="229"/>
      <c r="BP48" s="229"/>
      <c r="BQ48" s="229"/>
      <c r="BR48" s="229"/>
      <c r="BS48" s="229"/>
    </row>
    <row r="49" spans="1:71" ht="14.25" thickBot="1">
      <c r="A49" s="992"/>
      <c r="B49" s="993"/>
      <c r="C49" s="993"/>
      <c r="D49" s="993"/>
      <c r="E49" s="993"/>
      <c r="F49" s="993"/>
      <c r="G49" s="993"/>
      <c r="H49" s="993"/>
      <c r="I49" s="993"/>
      <c r="J49" s="993"/>
      <c r="K49" s="997"/>
      <c r="L49" s="998"/>
      <c r="M49" s="998"/>
      <c r="N49" s="998"/>
      <c r="O49" s="998"/>
      <c r="P49" s="999"/>
      <c r="Q49" s="492"/>
      <c r="R49" s="267"/>
      <c r="S49" s="268"/>
      <c r="T49" s="1006"/>
      <c r="U49" s="1007"/>
      <c r="V49" s="1007"/>
      <c r="W49" s="1007"/>
      <c r="X49" s="1007"/>
      <c r="Y49" s="1007"/>
      <c r="Z49" s="1007"/>
      <c r="AA49" s="1007"/>
      <c r="AB49" s="1007"/>
      <c r="AC49" s="1007"/>
      <c r="AD49" s="1007"/>
      <c r="AE49" s="1007"/>
      <c r="AF49" s="1007"/>
      <c r="AG49" s="1007"/>
      <c r="AH49" s="1007"/>
      <c r="AI49" s="1007"/>
      <c r="AJ49" s="1007"/>
      <c r="AK49" s="1007"/>
      <c r="AL49" s="1008"/>
      <c r="AM49" s="229"/>
      <c r="AN49" s="279" t="s">
        <v>54</v>
      </c>
      <c r="AO49" s="281"/>
      <c r="AP49" s="282"/>
      <c r="AQ49" s="103" t="str">
        <f>IF(U45=0," NA",(+M40-U40)/M40*100)</f>
        <v xml:space="preserve"> NA</v>
      </c>
      <c r="AR49" s="104"/>
      <c r="AS49" s="103" t="str">
        <f>IF(V45=0," NA",(+O40-V40)/O40*100)</f>
        <v xml:space="preserve"> NA</v>
      </c>
      <c r="AT49" s="104"/>
      <c r="AU49" s="105" t="s">
        <v>11</v>
      </c>
      <c r="AV49" s="106"/>
      <c r="AW49" s="105" t="s">
        <v>11</v>
      </c>
      <c r="AX49" s="106"/>
      <c r="AY49" s="247"/>
      <c r="AZ49" s="248"/>
      <c r="BA49" s="265"/>
      <c r="BB49" s="229"/>
      <c r="BC49" s="229"/>
      <c r="BD49" s="229"/>
      <c r="BE49" s="932"/>
      <c r="BF49" s="933"/>
      <c r="BG49" s="933"/>
      <c r="BH49" s="933"/>
      <c r="BI49" s="933"/>
      <c r="BJ49" s="933"/>
      <c r="BK49" s="933"/>
      <c r="BL49" s="933"/>
      <c r="BM49" s="934"/>
      <c r="BN49" s="229"/>
      <c r="BO49" s="229"/>
      <c r="BP49" s="229"/>
      <c r="BQ49" s="229"/>
      <c r="BR49" s="229"/>
      <c r="BS49" s="229"/>
    </row>
    <row r="50" spans="1:71" ht="13.5">
      <c r="A50" s="992"/>
      <c r="B50" s="993"/>
      <c r="C50" s="993"/>
      <c r="D50" s="993"/>
      <c r="E50" s="993"/>
      <c r="F50" s="993"/>
      <c r="G50" s="993"/>
      <c r="H50" s="993"/>
      <c r="I50" s="993"/>
      <c r="J50" s="993"/>
      <c r="K50" s="489" t="s">
        <v>196</v>
      </c>
      <c r="L50" s="493"/>
      <c r="M50" s="236"/>
      <c r="N50" s="236"/>
      <c r="O50" s="236"/>
      <c r="P50" s="494"/>
      <c r="Q50" s="491" t="s">
        <v>129</v>
      </c>
      <c r="R50" s="236"/>
      <c r="S50" s="264"/>
      <c r="T50" s="1006"/>
      <c r="U50" s="1007"/>
      <c r="V50" s="1007"/>
      <c r="W50" s="1007"/>
      <c r="X50" s="1007"/>
      <c r="Y50" s="1007"/>
      <c r="Z50" s="1007"/>
      <c r="AA50" s="1007"/>
      <c r="AB50" s="1007"/>
      <c r="AC50" s="1007"/>
      <c r="AD50" s="1007"/>
      <c r="AE50" s="1007"/>
      <c r="AF50" s="1007"/>
      <c r="AG50" s="1007"/>
      <c r="AH50" s="1007"/>
      <c r="AI50" s="1007"/>
      <c r="AJ50" s="1007"/>
      <c r="AK50" s="1007"/>
      <c r="AL50" s="1008"/>
      <c r="AM50" s="229"/>
      <c r="AN50" s="279" t="str">
        <f>IF(+AN51="Tertiary Treatment","Secondary Treatment"," ")</f>
        <v>Secondary Treatment</v>
      </c>
      <c r="AO50" s="281"/>
      <c r="AP50" s="282"/>
      <c r="AQ50" s="103" t="str">
        <f>IF(AB45=0," NA",IF(U45=0,(+M40-AB40)/M40*100,(+U40-AB40)/U40*100))</f>
        <v xml:space="preserve"> NA</v>
      </c>
      <c r="AR50" s="104"/>
      <c r="AS50" s="103" t="str">
        <f>IF(AC45=0," NA",IF(V45=0,(+O40-AC40)/O40*100,(+V40-AC40)/V40*100))</f>
        <v xml:space="preserve"> NA</v>
      </c>
      <c r="AT50" s="104"/>
      <c r="AU50" s="105" t="s">
        <v>55</v>
      </c>
      <c r="AV50" s="106"/>
      <c r="AW50" s="105" t="s">
        <v>55</v>
      </c>
      <c r="AX50" s="106"/>
      <c r="AY50" s="1012" t="s">
        <v>56</v>
      </c>
      <c r="AZ50" s="1013"/>
      <c r="BA50" s="1014"/>
      <c r="BB50" s="229"/>
      <c r="BC50" s="229"/>
      <c r="BD50" s="229"/>
      <c r="BE50" s="932"/>
      <c r="BF50" s="933"/>
      <c r="BG50" s="933"/>
      <c r="BH50" s="933"/>
      <c r="BI50" s="933"/>
      <c r="BJ50" s="933"/>
      <c r="BK50" s="933"/>
      <c r="BL50" s="933"/>
      <c r="BM50" s="934"/>
      <c r="BN50" s="229"/>
      <c r="BO50" s="229"/>
      <c r="BP50" s="229"/>
      <c r="BQ50" s="229"/>
      <c r="BR50" s="229"/>
      <c r="BS50" s="229"/>
    </row>
    <row r="51" spans="1:71" ht="13.5">
      <c r="A51" s="992"/>
      <c r="B51" s="993"/>
      <c r="C51" s="993"/>
      <c r="D51" s="993"/>
      <c r="E51" s="993"/>
      <c r="F51" s="993"/>
      <c r="G51" s="993"/>
      <c r="H51" s="993"/>
      <c r="I51" s="993"/>
      <c r="J51" s="993"/>
      <c r="K51" s="495" t="s">
        <v>197</v>
      </c>
      <c r="L51" s="240"/>
      <c r="M51" s="240"/>
      <c r="N51" s="240"/>
      <c r="O51" s="240"/>
      <c r="P51" s="240"/>
      <c r="Q51" s="1000"/>
      <c r="R51" s="1001"/>
      <c r="S51" s="1002"/>
      <c r="T51" s="1006"/>
      <c r="U51" s="1007"/>
      <c r="V51" s="1007"/>
      <c r="W51" s="1007"/>
      <c r="X51" s="1007"/>
      <c r="Y51" s="1007"/>
      <c r="Z51" s="1007"/>
      <c r="AA51" s="1007"/>
      <c r="AB51" s="1007"/>
      <c r="AC51" s="1007"/>
      <c r="AD51" s="1007"/>
      <c r="AE51" s="1007"/>
      <c r="AF51" s="1007"/>
      <c r="AG51" s="1007"/>
      <c r="AH51" s="1007"/>
      <c r="AI51" s="1007"/>
      <c r="AJ51" s="1007"/>
      <c r="AK51" s="1007"/>
      <c r="AL51" s="1008"/>
      <c r="AM51" s="229"/>
      <c r="AN51" s="279" t="str">
        <f>IF(AND(+U45+V45&gt;0,+AB45+AC45=0),"Secondary Treatment","Tertiary Treatment")</f>
        <v>Tertiary Treatment</v>
      </c>
      <c r="AO51" s="281"/>
      <c r="AP51" s="282"/>
      <c r="AQ51" s="103" t="str">
        <f>IF(U45+AB45=0," NA",IF(AB45&gt;0,(+AB40-AP40)/AB40*100,(+U40-AP40)/U40*100))</f>
        <v xml:space="preserve"> NA</v>
      </c>
      <c r="AR51" s="104"/>
      <c r="AS51" s="103" t="str">
        <f>IF(V45+AC45=0," NA",IF(AC45&gt;0,(+AC40-AT40)/AC40*100,(+V40-AT40)/V40*100))</f>
        <v xml:space="preserve"> NA</v>
      </c>
      <c r="AT51" s="104"/>
      <c r="AU51" s="105" t="s">
        <v>55</v>
      </c>
      <c r="AV51" s="106"/>
      <c r="AW51" s="105" t="s">
        <v>55</v>
      </c>
      <c r="AX51" s="106"/>
      <c r="AY51" s="347" t="s">
        <v>57</v>
      </c>
      <c r="AZ51" s="229"/>
      <c r="BA51" s="107" t="str">
        <f>IF(AN45+K45=0,"",IF(AN45&gt;0,+AN40/O4,K40/O4))</f>
        <v/>
      </c>
      <c r="BB51" s="229"/>
      <c r="BC51" s="229"/>
      <c r="BD51" s="229"/>
      <c r="BE51" s="932"/>
      <c r="BF51" s="933"/>
      <c r="BG51" s="933"/>
      <c r="BH51" s="933"/>
      <c r="BI51" s="933"/>
      <c r="BJ51" s="933"/>
      <c r="BK51" s="933"/>
      <c r="BL51" s="933"/>
      <c r="BM51" s="934"/>
      <c r="BN51" s="229"/>
      <c r="BO51" s="229"/>
      <c r="BP51" s="229"/>
      <c r="BQ51" s="229"/>
      <c r="BR51" s="229"/>
      <c r="BS51" s="229"/>
    </row>
    <row r="52" spans="1:71" ht="13.5" customHeight="1" thickBot="1">
      <c r="A52" s="992"/>
      <c r="B52" s="993"/>
      <c r="C52" s="993"/>
      <c r="D52" s="993"/>
      <c r="E52" s="993"/>
      <c r="F52" s="993"/>
      <c r="G52" s="993"/>
      <c r="H52" s="993"/>
      <c r="I52" s="993"/>
      <c r="J52" s="993"/>
      <c r="K52" s="916"/>
      <c r="L52" s="917"/>
      <c r="M52" s="917"/>
      <c r="N52" s="917"/>
      <c r="O52" s="917"/>
      <c r="P52" s="918"/>
      <c r="Q52" s="1003"/>
      <c r="R52" s="1001"/>
      <c r="S52" s="1002"/>
      <c r="T52" s="1006"/>
      <c r="U52" s="1007"/>
      <c r="V52" s="1007"/>
      <c r="W52" s="1007"/>
      <c r="X52" s="1007"/>
      <c r="Y52" s="1007"/>
      <c r="Z52" s="1007"/>
      <c r="AA52" s="1007"/>
      <c r="AB52" s="1007"/>
      <c r="AC52" s="1007"/>
      <c r="AD52" s="1007"/>
      <c r="AE52" s="1007"/>
      <c r="AF52" s="1007"/>
      <c r="AG52" s="1007"/>
      <c r="AH52" s="1007"/>
      <c r="AI52" s="1007"/>
      <c r="AJ52" s="1007"/>
      <c r="AK52" s="1007"/>
      <c r="AL52" s="1008"/>
      <c r="AM52" s="229"/>
      <c r="AN52" s="275" t="s">
        <v>58</v>
      </c>
      <c r="AO52" s="283"/>
      <c r="AP52" s="284"/>
      <c r="AQ52" s="111" t="str">
        <f>IF(M40=" "," NA",(+M40-AP40)/M40*100)</f>
        <v xml:space="preserve"> NA</v>
      </c>
      <c r="AR52" s="112"/>
      <c r="AS52" s="111" t="str">
        <f>IF(O40=" "," NA",(+O40-AT40)/O40*100)</f>
        <v xml:space="preserve"> NA</v>
      </c>
      <c r="AT52" s="112"/>
      <c r="AU52" s="111" t="str">
        <f>IF(R40=" "," NA",(+R40-AX40)/R40*100)</f>
        <v xml:space="preserve"> NA</v>
      </c>
      <c r="AV52" s="112"/>
      <c r="AW52" s="111" t="str">
        <f>IF(Q40=" "," NA",(+Q40-AL40)/Q40*100)</f>
        <v xml:space="preserve"> NA</v>
      </c>
      <c r="AX52" s="113"/>
      <c r="AY52" s="269"/>
      <c r="AZ52" s="262"/>
      <c r="BA52" s="271"/>
      <c r="BB52" s="229"/>
      <c r="BC52" s="229"/>
      <c r="BD52" s="229"/>
      <c r="BE52" s="935"/>
      <c r="BF52" s="936"/>
      <c r="BG52" s="936"/>
      <c r="BH52" s="936"/>
      <c r="BI52" s="936"/>
      <c r="BJ52" s="936"/>
      <c r="BK52" s="936"/>
      <c r="BL52" s="936"/>
      <c r="BM52" s="937"/>
      <c r="BN52" s="229"/>
      <c r="BO52" s="229"/>
      <c r="BP52" s="229"/>
      <c r="BQ52" s="229"/>
      <c r="BR52" s="229"/>
      <c r="BS52" s="229"/>
    </row>
    <row r="53" spans="1:71" ht="16.5" customHeight="1" thickBot="1">
      <c r="A53" s="1076"/>
      <c r="B53" s="1077"/>
      <c r="C53" s="1077"/>
      <c r="D53" s="1077"/>
      <c r="E53" s="1077"/>
      <c r="F53" s="1077"/>
      <c r="G53" s="1077"/>
      <c r="H53" s="1077"/>
      <c r="I53" s="1077"/>
      <c r="J53" s="1077"/>
      <c r="K53" s="919"/>
      <c r="L53" s="920"/>
      <c r="M53" s="920"/>
      <c r="N53" s="920"/>
      <c r="O53" s="920"/>
      <c r="P53" s="921"/>
      <c r="Q53" s="496"/>
      <c r="R53" s="262"/>
      <c r="S53" s="271"/>
      <c r="T53" s="1009"/>
      <c r="U53" s="1010"/>
      <c r="V53" s="1010"/>
      <c r="W53" s="1010"/>
      <c r="X53" s="1010"/>
      <c r="Y53" s="1010"/>
      <c r="Z53" s="1010"/>
      <c r="AA53" s="1010"/>
      <c r="AB53" s="1010"/>
      <c r="AC53" s="1010"/>
      <c r="AD53" s="1010"/>
      <c r="AE53" s="1010"/>
      <c r="AF53" s="1010"/>
      <c r="AG53" s="1010"/>
      <c r="AH53" s="1010"/>
      <c r="AI53" s="1010"/>
      <c r="AJ53" s="1010"/>
      <c r="AK53" s="1010"/>
      <c r="AL53" s="1011"/>
      <c r="AM53" s="229"/>
      <c r="AN53" s="231" t="str">
        <f>IF(OR(Q40=" ",AL40=" ",LEFT(Q10,4)&lt;&gt;"Phos",LEFT(AL10,4)&lt;&gt;"Phos"),"","Phosphorus limit would be")</f>
        <v/>
      </c>
      <c r="AO53" s="231"/>
      <c r="AP53" s="231"/>
      <c r="AQ53" s="231"/>
      <c r="AR53" s="231" t="str">
        <f>IF(OR(Q40=" ",+AL40=" ",LEFT(Q10,4)&lt;&gt;"Phos",LEFT(AL10,4)&lt;&gt;"Phos"),"",IF(+Q40&gt;=5,1,IF(+Q40&gt;=4,80,IF(+Q40&gt;=3,75,IF(Q40&gt;=2,70,IF(Q40&gt;=1,65,60))))))</f>
        <v/>
      </c>
      <c r="AS53" s="231" t="str">
        <f>IF(OR(Q40=" ",+AL40=" ",LEFT(Q10,4)&lt;&gt;"Phos",LEFT(AL10,4)&lt;&gt;"Phos"),"",IF(+Q40&gt;=5,"mg/l.","% removal."))</f>
        <v/>
      </c>
      <c r="AT53" s="231"/>
      <c r="AU53" s="231" t="str">
        <f>IF(OR(Q40=" ",+AL40=" ",LEFT(Q10,4)&lt;&gt;"Phos",LEFT(AL10,4)&lt;&gt;"Phos"),"",IF(OR(AND(+Q40&gt;=5,AL40&gt;1),AND(+Q40&gt;=4,+Q40&lt;5,AW52&lt;80),AND(+Q40&gt;=3,+Q40&lt;4,AW52&lt;75),AND(+Q40&gt;=2,+Q40&lt;3,AW52&lt;70),AND(+Q40&gt;=1,+Q40&lt;2,AW52&lt;65),AND(+Q40&lt;1,AW52&lt;60)),"(compliance not achieved)","(compliance achieved)"))</f>
        <v/>
      </c>
      <c r="AV53" s="231"/>
      <c r="AW53" s="231"/>
      <c r="AX53" s="231"/>
      <c r="AY53" s="231"/>
      <c r="AZ53" s="231"/>
      <c r="BA53" s="231"/>
      <c r="BB53" s="229"/>
      <c r="BC53" s="229"/>
      <c r="BD53" s="229"/>
      <c r="BE53" s="229"/>
      <c r="BF53" s="229"/>
      <c r="BG53" s="229"/>
      <c r="BH53" s="229"/>
      <c r="BI53" s="229"/>
      <c r="BJ53" s="229"/>
      <c r="BK53" s="229"/>
      <c r="BL53" s="229"/>
      <c r="BM53" s="229"/>
      <c r="BN53" s="229"/>
      <c r="BO53" s="229"/>
      <c r="BP53" s="229"/>
      <c r="BQ53" s="229"/>
      <c r="BR53" s="229"/>
      <c r="BS53" s="229"/>
    </row>
    <row r="54" spans="1:85" ht="12.75">
      <c r="A54" s="996" t="s">
        <v>207</v>
      </c>
      <c r="B54" s="996"/>
      <c r="C54" s="996"/>
      <c r="D54" s="996"/>
      <c r="E54" s="996"/>
      <c r="F54" s="996"/>
      <c r="G54" s="996"/>
      <c r="H54" s="996"/>
      <c r="I54" s="996"/>
      <c r="J54" s="996"/>
      <c r="K54" s="996"/>
      <c r="L54" s="996"/>
      <c r="M54" s="996"/>
      <c r="N54" s="996"/>
      <c r="O54" s="996"/>
      <c r="P54" s="996"/>
      <c r="Q54" s="996"/>
      <c r="R54" s="996"/>
      <c r="S54" s="996"/>
      <c r="T54" s="996" t="s">
        <v>208</v>
      </c>
      <c r="U54" s="996"/>
      <c r="V54" s="996"/>
      <c r="W54" s="996"/>
      <c r="X54" s="996"/>
      <c r="Y54" s="996"/>
      <c r="Z54" s="996"/>
      <c r="AA54" s="996"/>
      <c r="AB54" s="996"/>
      <c r="AC54" s="996"/>
      <c r="AD54" s="996"/>
      <c r="AE54" s="996"/>
      <c r="AF54" s="996"/>
      <c r="AG54" s="996"/>
      <c r="AH54" s="996"/>
      <c r="AI54" s="996"/>
      <c r="AJ54" s="996"/>
      <c r="AK54" s="996"/>
      <c r="AL54" s="996"/>
      <c r="AM54" s="913" t="s">
        <v>209</v>
      </c>
      <c r="AN54" s="913"/>
      <c r="AO54" s="913"/>
      <c r="AP54" s="913"/>
      <c r="AQ54" s="913"/>
      <c r="AR54" s="913"/>
      <c r="AS54" s="913"/>
      <c r="AT54" s="913"/>
      <c r="AU54" s="913"/>
      <c r="AV54" s="913"/>
      <c r="AW54" s="913"/>
      <c r="AX54" s="913"/>
      <c r="AY54" s="913"/>
      <c r="AZ54" s="913"/>
      <c r="BA54" s="913"/>
      <c r="BB54" s="913"/>
      <c r="BC54" s="913"/>
      <c r="BD54" s="913" t="s">
        <v>205</v>
      </c>
      <c r="BE54" s="913"/>
      <c r="BF54" s="913"/>
      <c r="BG54" s="913"/>
      <c r="BH54" s="913"/>
      <c r="BI54" s="913"/>
      <c r="BJ54" s="913"/>
      <c r="BK54" s="913"/>
      <c r="BL54" s="913"/>
      <c r="BM54" s="913"/>
      <c r="BN54" s="913"/>
      <c r="BO54" s="913"/>
      <c r="BP54" s="913"/>
      <c r="BQ54" s="913"/>
      <c r="BR54" s="913"/>
      <c r="BS54" s="913" t="s">
        <v>206</v>
      </c>
      <c r="BT54" s="913"/>
      <c r="BU54" s="913"/>
      <c r="BV54" s="913"/>
      <c r="BW54" s="913"/>
      <c r="BX54" s="913"/>
      <c r="BY54" s="913"/>
      <c r="BZ54" s="913"/>
      <c r="CA54" s="913"/>
      <c r="CB54" s="913"/>
      <c r="CC54" s="913"/>
      <c r="CD54" s="913"/>
      <c r="CE54" s="913"/>
      <c r="CF54" s="913"/>
      <c r="CG54" s="913"/>
    </row>
    <row r="58" spans="1:19" ht="12.75">
      <c r="A58" s="913"/>
      <c r="B58" s="913"/>
      <c r="C58" s="913"/>
      <c r="D58" s="913"/>
      <c r="E58" s="913"/>
      <c r="F58" s="913"/>
      <c r="G58" s="913"/>
      <c r="H58" s="913"/>
      <c r="I58" s="913"/>
      <c r="J58" s="913"/>
      <c r="K58" s="913"/>
      <c r="L58" s="913"/>
      <c r="M58" s="913"/>
      <c r="N58" s="913"/>
      <c r="O58" s="913"/>
      <c r="P58" s="913"/>
      <c r="Q58" s="913"/>
      <c r="R58" s="913"/>
      <c r="S58" s="913"/>
    </row>
    <row r="59" spans="1:19" ht="12.75">
      <c r="A59" s="913"/>
      <c r="B59" s="913"/>
      <c r="C59" s="913"/>
      <c r="D59" s="913"/>
      <c r="E59" s="913"/>
      <c r="F59" s="913"/>
      <c r="G59" s="913"/>
      <c r="H59" s="913"/>
      <c r="I59" s="913"/>
      <c r="J59" s="913"/>
      <c r="K59" s="913"/>
      <c r="L59" s="913"/>
      <c r="M59" s="913"/>
      <c r="N59" s="913"/>
      <c r="O59" s="913"/>
      <c r="P59" s="913"/>
      <c r="Q59" s="913"/>
      <c r="R59" s="913"/>
      <c r="S59" s="913"/>
    </row>
    <row r="60" spans="1:18" ht="12.75">
      <c r="A60" s="913"/>
      <c r="B60" s="913"/>
      <c r="C60" s="913"/>
      <c r="D60" s="913"/>
      <c r="E60" s="913"/>
      <c r="F60" s="913"/>
      <c r="G60" s="913"/>
      <c r="H60" s="913"/>
      <c r="I60" s="913"/>
      <c r="J60" s="913"/>
      <c r="K60" s="913"/>
      <c r="L60" s="913"/>
      <c r="M60" s="913"/>
      <c r="N60" s="913"/>
      <c r="O60" s="913"/>
      <c r="P60" s="913"/>
      <c r="Q60" s="913"/>
      <c r="R60" s="913"/>
    </row>
    <row r="61" spans="1:15" ht="12.75">
      <c r="A61" s="913"/>
      <c r="B61" s="913"/>
      <c r="C61" s="913"/>
      <c r="D61" s="913"/>
      <c r="E61" s="913"/>
      <c r="F61" s="913"/>
      <c r="G61" s="913"/>
      <c r="H61" s="913"/>
      <c r="I61" s="913"/>
      <c r="J61" s="913"/>
      <c r="K61" s="913"/>
      <c r="L61" s="913"/>
      <c r="M61" s="913"/>
      <c r="N61" s="913"/>
      <c r="O61" s="913"/>
    </row>
    <row r="62" spans="1:17" ht="12.75">
      <c r="A62" s="913"/>
      <c r="B62" s="913"/>
      <c r="C62" s="913"/>
      <c r="D62" s="913"/>
      <c r="E62" s="913"/>
      <c r="F62" s="913"/>
      <c r="G62" s="913"/>
      <c r="H62" s="913"/>
      <c r="I62" s="913"/>
      <c r="J62" s="913"/>
      <c r="K62" s="913"/>
      <c r="L62" s="913"/>
      <c r="M62" s="913"/>
      <c r="N62" s="913"/>
      <c r="O62" s="913"/>
      <c r="P62" s="913"/>
      <c r="Q62" s="913"/>
    </row>
  </sheetData>
  <sheetProtection algorithmName="SHA-512" hashValue="NZKyzym2HB6+OVb4gzfv0gCqwqEkX1fegdz9NoFWSKRLiHzpgjLvvZmysoou4GukMArVvMb7KIS2GOrcJPDaHQ==" saltValue="lDcUr9LD0GzVgkyRGf9RXQ==" spinCount="100000" sheet="1" selectLockedCells="1"/>
  <mergeCells count="65">
    <mergeCell ref="CH8:CH10"/>
    <mergeCell ref="BT9:BU9"/>
    <mergeCell ref="CB8:CB10"/>
    <mergeCell ref="CC8:CC10"/>
    <mergeCell ref="CD8:CD10"/>
    <mergeCell ref="CE8:CE10"/>
    <mergeCell ref="CF8:CF10"/>
    <mergeCell ref="CG8:CG10"/>
    <mergeCell ref="BT8:BW8"/>
    <mergeCell ref="BV9:BW9"/>
    <mergeCell ref="C8:C10"/>
    <mergeCell ref="F8:F10"/>
    <mergeCell ref="G8:G10"/>
    <mergeCell ref="BR9:BR10"/>
    <mergeCell ref="BQ9:BQ10"/>
    <mergeCell ref="AB8:AD8"/>
    <mergeCell ref="D8:D10"/>
    <mergeCell ref="A62:Q62"/>
    <mergeCell ref="T54:AL54"/>
    <mergeCell ref="A59:S59"/>
    <mergeCell ref="A60:R60"/>
    <mergeCell ref="AN8:BA8"/>
    <mergeCell ref="AB9:AD9"/>
    <mergeCell ref="K52:P53"/>
    <mergeCell ref="AM54:BC54"/>
    <mergeCell ref="A54:S54"/>
    <mergeCell ref="A61:O61"/>
    <mergeCell ref="A46:J53"/>
    <mergeCell ref="T47:AL53"/>
    <mergeCell ref="AY50:BA50"/>
    <mergeCell ref="T43:V43"/>
    <mergeCell ref="A58:S58"/>
    <mergeCell ref="T44:V44"/>
    <mergeCell ref="K2:O2"/>
    <mergeCell ref="P2:R2"/>
    <mergeCell ref="AD6:AK7"/>
    <mergeCell ref="BM9:BM10"/>
    <mergeCell ref="BN9:BN10"/>
    <mergeCell ref="K5:L5"/>
    <mergeCell ref="M5:Q5"/>
    <mergeCell ref="Q4:S4"/>
    <mergeCell ref="P6:Q6"/>
    <mergeCell ref="R6:S6"/>
    <mergeCell ref="BK6:BP7"/>
    <mergeCell ref="R7:S7"/>
    <mergeCell ref="BP9:BP10"/>
    <mergeCell ref="BL9:BL10"/>
    <mergeCell ref="AM6:AO6"/>
    <mergeCell ref="AU6:AZ7"/>
    <mergeCell ref="BS54:CG54"/>
    <mergeCell ref="K49:P49"/>
    <mergeCell ref="Q51:S52"/>
    <mergeCell ref="K7:N7"/>
    <mergeCell ref="P7:Q7"/>
    <mergeCell ref="BX8:BX10"/>
    <mergeCell ref="BD54:BR54"/>
    <mergeCell ref="BE47:BM52"/>
    <mergeCell ref="K47:P48"/>
    <mergeCell ref="Q47:S48"/>
    <mergeCell ref="BY8:BY10"/>
    <mergeCell ref="BZ8:BZ10"/>
    <mergeCell ref="CA8:CA10"/>
    <mergeCell ref="BO9:BO10"/>
    <mergeCell ref="BJ9:BJ10"/>
    <mergeCell ref="BK9:BK10"/>
  </mergeCells>
  <dataValidations count="1">
    <dataValidation type="list" allowBlank="1" showInputMessage="1" showErrorMessage="1" errorTitle="Error Code 570" error="This is an invalid input. press CANCEL and see instructions._x000a__x000a_RETRY and HELP, will not assist in this error" sqref="AE11:AE39">
      <formula1>$AG$4:$AG$5</formula1>
    </dataValidation>
  </dataValidations>
  <printOptions horizontalCentered="1" verticalCentered="1"/>
  <pageMargins left="0.25" right="0.25" top="0.2" bottom="0.2" header="0.5" footer="0.5"/>
  <pageSetup fitToWidth="4" horizontalDpi="600" verticalDpi="600" orientation="portrait" scale="83" r:id="rId4"/>
  <colBreaks count="4" manualBreakCount="4">
    <brk id="19" max="16383" man="1"/>
    <brk id="38" max="16383" man="1"/>
    <brk id="55" max="16383" man="1"/>
    <brk id="70" max="16383" man="1"/>
  </colBreaks>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H56"/>
  <sheetViews>
    <sheetView showGridLines="0" zoomScale="90" zoomScaleNormal="9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0" width="6.00390625" style="0" customWidth="1"/>
    <col min="31" max="31" width="3.421875" style="0" customWidth="1"/>
    <col min="33" max="33" width="6.57421875" style="0" customWidth="1"/>
    <col min="34" max="34" width="7.421875" style="0" hidden="1" customWidth="1"/>
    <col min="39" max="39" width="4.7109375" style="0" customWidth="1"/>
    <col min="40" max="41" width="7.7109375" style="0" customWidth="1"/>
    <col min="55" max="55" width="6.7109375" style="0" customWidth="1"/>
    <col min="71" max="71" width="4.7109375" style="0" customWidth="1"/>
  </cols>
  <sheetData>
    <row r="1" spans="1:71" ht="15.75">
      <c r="A1" s="229"/>
      <c r="B1" s="229"/>
      <c r="C1" s="229"/>
      <c r="D1" s="229"/>
      <c r="E1" s="229"/>
      <c r="F1" s="230"/>
      <c r="G1" s="230"/>
      <c r="H1" s="230"/>
      <c r="I1" s="230"/>
      <c r="J1" s="230"/>
      <c r="K1" s="308" t="s">
        <v>0</v>
      </c>
      <c r="L1" s="309"/>
      <c r="M1" s="310"/>
      <c r="N1" s="309"/>
      <c r="O1" s="311"/>
      <c r="P1" s="312" t="s">
        <v>1</v>
      </c>
      <c r="Q1" s="235"/>
      <c r="R1" s="235"/>
      <c r="S1" s="237"/>
      <c r="T1" s="497" t="s">
        <v>131</v>
      </c>
      <c r="U1" s="263"/>
      <c r="V1" s="263"/>
      <c r="W1" s="229"/>
      <c r="X1" s="263"/>
      <c r="Y1" s="263"/>
      <c r="Z1" s="263"/>
      <c r="AA1" s="229"/>
      <c r="AB1" s="229"/>
      <c r="AC1" s="229"/>
      <c r="AD1" s="229"/>
      <c r="AE1" s="229"/>
      <c r="AF1" s="229"/>
      <c r="AG1" s="229"/>
      <c r="AH1" s="229"/>
      <c r="AI1" s="229"/>
      <c r="AJ1" s="229"/>
      <c r="AK1" s="229"/>
      <c r="AL1" s="229"/>
      <c r="AM1" s="497" t="s">
        <v>131</v>
      </c>
      <c r="AN1" s="229"/>
      <c r="AO1" s="229"/>
      <c r="AP1" s="229"/>
      <c r="AQ1" s="229"/>
      <c r="AR1" s="229"/>
      <c r="AS1" s="229"/>
      <c r="AT1" s="229"/>
      <c r="AU1" s="229"/>
      <c r="AV1" s="229"/>
      <c r="AW1" s="229"/>
      <c r="AX1" s="229"/>
      <c r="AY1" s="229"/>
      <c r="AZ1" s="229"/>
      <c r="BA1" s="229"/>
      <c r="BB1" s="229"/>
      <c r="BC1" s="229"/>
      <c r="BD1" s="497" t="s">
        <v>131</v>
      </c>
      <c r="BE1" s="229"/>
      <c r="BF1" s="229"/>
      <c r="BG1" s="229"/>
      <c r="BH1" s="229"/>
      <c r="BI1" s="229"/>
      <c r="BJ1" s="229"/>
      <c r="BK1" s="229"/>
      <c r="BL1" s="229"/>
      <c r="BM1" s="229"/>
      <c r="BN1" s="229"/>
      <c r="BO1" s="229"/>
      <c r="BP1" s="229"/>
      <c r="BQ1" s="229"/>
      <c r="BR1" s="229"/>
      <c r="BS1" s="229"/>
    </row>
    <row r="2" spans="1:71" ht="15.75">
      <c r="A2" s="229"/>
      <c r="B2" s="229"/>
      <c r="C2" s="229"/>
      <c r="D2" s="497" t="s">
        <v>131</v>
      </c>
      <c r="E2" s="230"/>
      <c r="F2" s="230"/>
      <c r="G2" s="230"/>
      <c r="H2" s="230"/>
      <c r="I2" s="230"/>
      <c r="J2" s="230"/>
      <c r="K2" s="1059" t="str">
        <f>Feb!K2</f>
        <v>Exampleville</v>
      </c>
      <c r="L2" s="1060">
        <f>Feb!L2</f>
        <v>0</v>
      </c>
      <c r="M2" s="1060">
        <f>Feb!M2</f>
        <v>0</v>
      </c>
      <c r="N2" s="1060">
        <f>Feb!N2</f>
        <v>0</v>
      </c>
      <c r="O2" s="1061">
        <f>Feb!O2</f>
        <v>0</v>
      </c>
      <c r="P2" s="1062" t="str">
        <f>Feb!P2</f>
        <v>IN0000000</v>
      </c>
      <c r="Q2" s="1060">
        <f>Feb!Q2</f>
        <v>0</v>
      </c>
      <c r="R2" s="1060">
        <f>Feb!R2</f>
        <v>0</v>
      </c>
      <c r="S2" s="239"/>
      <c r="T2" s="497" t="s">
        <v>132</v>
      </c>
      <c r="U2" s="240"/>
      <c r="V2" s="240"/>
      <c r="W2" s="229"/>
      <c r="X2" s="229"/>
      <c r="Y2" s="240"/>
      <c r="Z2" s="240"/>
      <c r="AA2" s="229"/>
      <c r="AB2" s="229"/>
      <c r="AC2" s="229"/>
      <c r="AD2" s="475"/>
      <c r="AE2" s="475"/>
      <c r="AF2" s="476"/>
      <c r="AG2" s="476"/>
      <c r="AH2" s="476"/>
      <c r="AI2" s="476"/>
      <c r="AJ2" s="476"/>
      <c r="AK2" s="229"/>
      <c r="AL2" s="229"/>
      <c r="AM2" s="497" t="s">
        <v>132</v>
      </c>
      <c r="AN2" s="229"/>
      <c r="AO2" s="229"/>
      <c r="AP2" s="229"/>
      <c r="AQ2" s="229"/>
      <c r="AR2" s="229"/>
      <c r="AS2" s="229"/>
      <c r="AT2" s="229"/>
      <c r="AU2" s="229"/>
      <c r="AV2" s="240"/>
      <c r="AW2" s="229"/>
      <c r="AX2" s="229"/>
      <c r="AY2" s="240"/>
      <c r="AZ2" s="240"/>
      <c r="BA2" s="240"/>
      <c r="BB2" s="240"/>
      <c r="BC2" s="240"/>
      <c r="BD2" s="497" t="s">
        <v>132</v>
      </c>
      <c r="BE2" s="229"/>
      <c r="BF2" s="229"/>
      <c r="BG2" s="229"/>
      <c r="BH2" s="229"/>
      <c r="BI2" s="229"/>
      <c r="BJ2" s="229"/>
      <c r="BK2" s="229"/>
      <c r="BL2" s="240"/>
      <c r="BM2" s="240"/>
      <c r="BN2" s="240"/>
      <c r="BO2" s="229"/>
      <c r="BP2" s="229"/>
      <c r="BQ2" s="240"/>
      <c r="BR2" s="229"/>
      <c r="BS2" s="229"/>
    </row>
    <row r="3" spans="1:77" ht="15.75">
      <c r="A3" s="229"/>
      <c r="B3" s="229"/>
      <c r="C3" s="229"/>
      <c r="D3" s="497" t="s">
        <v>132</v>
      </c>
      <c r="E3" s="230"/>
      <c r="F3" s="230"/>
      <c r="G3" s="230"/>
      <c r="H3" s="230"/>
      <c r="I3" s="230"/>
      <c r="J3" s="230"/>
      <c r="K3" s="313" t="s">
        <v>109</v>
      </c>
      <c r="L3" s="314"/>
      <c r="M3" s="315" t="s">
        <v>4</v>
      </c>
      <c r="N3" s="316"/>
      <c r="O3" s="317" t="s">
        <v>110</v>
      </c>
      <c r="P3" s="318"/>
      <c r="Q3" s="319" t="s">
        <v>111</v>
      </c>
      <c r="R3" s="240"/>
      <c r="S3" s="238"/>
      <c r="T3" s="497" t="s">
        <v>133</v>
      </c>
      <c r="U3" s="240"/>
      <c r="V3" s="240"/>
      <c r="W3" s="229"/>
      <c r="X3" s="229"/>
      <c r="Y3" s="240"/>
      <c r="Z3" s="240"/>
      <c r="AA3" s="229"/>
      <c r="AB3" s="229"/>
      <c r="AC3" s="229"/>
      <c r="AD3" s="266"/>
      <c r="AE3" s="266"/>
      <c r="AF3" s="229"/>
      <c r="AG3" s="229"/>
      <c r="AH3" s="229"/>
      <c r="AI3" s="229"/>
      <c r="AJ3" s="229"/>
      <c r="AK3" s="229"/>
      <c r="AL3" s="267"/>
      <c r="AM3" s="497" t="s">
        <v>133</v>
      </c>
      <c r="AN3" s="229"/>
      <c r="AO3" s="229"/>
      <c r="AP3" s="229"/>
      <c r="AQ3" s="229"/>
      <c r="AR3" s="229"/>
      <c r="AS3" s="229"/>
      <c r="AT3" s="229"/>
      <c r="AU3" s="266"/>
      <c r="AV3" s="229"/>
      <c r="AW3" s="229"/>
      <c r="AX3" s="229"/>
      <c r="AY3" s="229"/>
      <c r="AZ3" s="229"/>
      <c r="BA3" s="229"/>
      <c r="BB3" s="267"/>
      <c r="BC3" s="267"/>
      <c r="BD3" s="497" t="s">
        <v>133</v>
      </c>
      <c r="BE3" s="229"/>
      <c r="BF3" s="229"/>
      <c r="BG3" s="229"/>
      <c r="BH3" s="229"/>
      <c r="BI3" s="229"/>
      <c r="BJ3" s="229"/>
      <c r="BK3" s="266"/>
      <c r="BL3" s="229"/>
      <c r="BM3" s="229"/>
      <c r="BN3" s="229"/>
      <c r="BO3" s="229"/>
      <c r="BP3" s="229"/>
      <c r="BQ3" s="240"/>
      <c r="BR3" s="229"/>
      <c r="BS3" s="497" t="s">
        <v>133</v>
      </c>
      <c r="BT3" s="229"/>
      <c r="BU3" s="229"/>
      <c r="BV3" s="229"/>
      <c r="BW3" s="229"/>
      <c r="BX3" s="229"/>
      <c r="BY3" s="229"/>
    </row>
    <row r="4" spans="1:77" ht="16.5" thickBot="1">
      <c r="A4" s="229"/>
      <c r="B4" s="229"/>
      <c r="C4" s="229"/>
      <c r="D4" s="497" t="s">
        <v>133</v>
      </c>
      <c r="E4" s="230"/>
      <c r="F4" s="230"/>
      <c r="G4" s="230"/>
      <c r="H4" s="230"/>
      <c r="I4" s="230"/>
      <c r="J4" s="230"/>
      <c r="K4" s="325" t="s">
        <v>61</v>
      </c>
      <c r="L4" s="326"/>
      <c r="M4" s="327">
        <f>Feb!M4</f>
        <v>2023</v>
      </c>
      <c r="N4" s="328"/>
      <c r="O4" s="744">
        <f>Feb!O4</f>
        <v>0.002</v>
      </c>
      <c r="P4" s="329" t="s">
        <v>107</v>
      </c>
      <c r="Q4" s="1066" t="str">
        <f>Feb!Q4</f>
        <v>555/555-1234</v>
      </c>
      <c r="R4" s="1067">
        <f>Feb!R4</f>
        <v>0</v>
      </c>
      <c r="S4" s="1068">
        <f>Feb!S4</f>
        <v>0</v>
      </c>
      <c r="T4" s="474" t="str">
        <f>+Jan!T4</f>
        <v>State Form 53340 (R6 / 2-23)</v>
      </c>
      <c r="U4" s="240"/>
      <c r="V4" s="240"/>
      <c r="W4" s="229"/>
      <c r="X4" s="229"/>
      <c r="Y4" s="229"/>
      <c r="Z4" s="229"/>
      <c r="AA4" s="229"/>
      <c r="AB4" s="229"/>
      <c r="AC4" s="229"/>
      <c r="AD4" s="229"/>
      <c r="AE4" s="229"/>
      <c r="AF4" s="229"/>
      <c r="AG4" s="231" t="s">
        <v>198</v>
      </c>
      <c r="AH4" s="229"/>
      <c r="AI4" s="229"/>
      <c r="AJ4" s="240"/>
      <c r="AK4" s="240"/>
      <c r="AL4" s="229"/>
      <c r="AM4" s="474" t="str">
        <f>+Jan!AM4</f>
        <v>State Form 53340 (R6 / 2-23)</v>
      </c>
      <c r="AN4" s="229"/>
      <c r="AO4" s="229"/>
      <c r="AP4" s="229"/>
      <c r="AQ4" s="229"/>
      <c r="AR4" s="229"/>
      <c r="AS4" s="229"/>
      <c r="AT4" s="229"/>
      <c r="AU4" s="229"/>
      <c r="AV4" s="229"/>
      <c r="AW4" s="240"/>
      <c r="AX4" s="240"/>
      <c r="AY4" s="229"/>
      <c r="AZ4" s="229"/>
      <c r="BA4" s="229"/>
      <c r="BB4" s="229"/>
      <c r="BC4" s="229"/>
      <c r="BD4" s="474" t="str">
        <f>+Jan!BD4</f>
        <v>State Form 53340 (R6 / 2-23)</v>
      </c>
      <c r="BE4" s="229"/>
      <c r="BF4" s="229"/>
      <c r="BG4" s="229"/>
      <c r="BH4" s="229"/>
      <c r="BI4" s="229"/>
      <c r="BJ4" s="229"/>
      <c r="BK4" s="229"/>
      <c r="BL4" s="229"/>
      <c r="BM4" s="229"/>
      <c r="BN4" s="229"/>
      <c r="BO4" s="240"/>
      <c r="BP4" s="240"/>
      <c r="BQ4" s="240"/>
      <c r="BR4" s="229"/>
      <c r="BS4" s="474" t="str">
        <f>+Jan!BS4</f>
        <v>State Form 53340 (R6 / 2-23)</v>
      </c>
      <c r="BT4" s="229"/>
      <c r="BU4" s="229"/>
      <c r="BV4" s="229"/>
      <c r="BW4" s="229"/>
      <c r="BX4" s="229"/>
      <c r="BY4" s="229"/>
    </row>
    <row r="5" spans="1:77" ht="16.5" thickBot="1">
      <c r="A5" s="229"/>
      <c r="B5" s="229"/>
      <c r="C5" s="229"/>
      <c r="D5" s="506" t="str">
        <f>Jan!D5</f>
        <v>State Form 53340 (R6 / 2-23)</v>
      </c>
      <c r="E5" s="229"/>
      <c r="F5" s="230"/>
      <c r="G5" s="230"/>
      <c r="H5" s="230"/>
      <c r="I5" s="230"/>
      <c r="J5" s="231" t="str">
        <f>CONCATENATE("3/1/",M4)</f>
        <v>3/1/2023</v>
      </c>
      <c r="K5" s="983" t="s">
        <v>130</v>
      </c>
      <c r="L5" s="984"/>
      <c r="M5" s="1064" t="str">
        <f>+Feb!M5</f>
        <v>wwtp@city.org</v>
      </c>
      <c r="N5" s="1064"/>
      <c r="O5" s="1064"/>
      <c r="P5" s="1064"/>
      <c r="Q5" s="1064"/>
      <c r="R5" s="743" t="str">
        <f>+Feb!R5</f>
        <v>001</v>
      </c>
      <c r="S5" s="745" t="str">
        <f>+Feb!S5</f>
        <v>A</v>
      </c>
      <c r="T5" s="498" t="s">
        <v>0</v>
      </c>
      <c r="U5" s="235"/>
      <c r="V5" s="505"/>
      <c r="W5" s="500" t="s">
        <v>1</v>
      </c>
      <c r="X5" s="499"/>
      <c r="Y5" s="500" t="s">
        <v>3</v>
      </c>
      <c r="Z5" s="505"/>
      <c r="AA5" s="500" t="s">
        <v>4</v>
      </c>
      <c r="AB5" s="264"/>
      <c r="AC5" s="229"/>
      <c r="AD5" s="229"/>
      <c r="AE5" s="229"/>
      <c r="AF5" s="229"/>
      <c r="AG5" s="231"/>
      <c r="AH5" s="229"/>
      <c r="AI5" s="229"/>
      <c r="AJ5" s="229"/>
      <c r="AK5" s="229"/>
      <c r="AL5" s="229"/>
      <c r="AM5" s="502" t="s">
        <v>0</v>
      </c>
      <c r="AN5" s="503"/>
      <c r="AO5" s="504"/>
      <c r="AP5" s="500" t="s">
        <v>1</v>
      </c>
      <c r="AQ5" s="235"/>
      <c r="AR5" s="500" t="s">
        <v>3</v>
      </c>
      <c r="AS5" s="235"/>
      <c r="AT5" s="501" t="s">
        <v>4</v>
      </c>
      <c r="AU5" s="229"/>
      <c r="AV5" s="229"/>
      <c r="AW5" s="229"/>
      <c r="AX5" s="229"/>
      <c r="AY5" s="229"/>
      <c r="AZ5" s="229"/>
      <c r="BA5" s="229"/>
      <c r="BB5" s="229"/>
      <c r="BC5" s="229"/>
      <c r="BD5" s="498" t="s">
        <v>0</v>
      </c>
      <c r="BE5" s="499"/>
      <c r="BF5" s="500" t="s">
        <v>1</v>
      </c>
      <c r="BG5" s="235"/>
      <c r="BH5" s="500" t="s">
        <v>3</v>
      </c>
      <c r="BI5" s="235"/>
      <c r="BJ5" s="501" t="s">
        <v>4</v>
      </c>
      <c r="BK5" s="229"/>
      <c r="BL5" s="229"/>
      <c r="BM5" s="229"/>
      <c r="BN5" s="229"/>
      <c r="BO5" s="229"/>
      <c r="BP5" s="229"/>
      <c r="BQ5" s="240"/>
      <c r="BR5" s="229"/>
      <c r="BS5" s="498" t="s">
        <v>0</v>
      </c>
      <c r="BT5" s="499"/>
      <c r="BU5" s="500" t="s">
        <v>1</v>
      </c>
      <c r="BV5" s="235"/>
      <c r="BW5" s="500" t="s">
        <v>3</v>
      </c>
      <c r="BX5" s="235"/>
      <c r="BY5" s="501" t="s">
        <v>4</v>
      </c>
    </row>
    <row r="6" spans="1:77" ht="12.75" customHeight="1">
      <c r="A6" s="232"/>
      <c r="B6" s="229"/>
      <c r="C6" s="229"/>
      <c r="D6" s="229"/>
      <c r="E6" s="229"/>
      <c r="F6" s="233"/>
      <c r="G6" s="233"/>
      <c r="H6" s="233"/>
      <c r="I6" s="233"/>
      <c r="J6" s="233"/>
      <c r="K6" s="308" t="s">
        <v>112</v>
      </c>
      <c r="L6" s="309"/>
      <c r="M6" s="310"/>
      <c r="N6" s="309"/>
      <c r="O6" s="322" t="s">
        <v>113</v>
      </c>
      <c r="P6" s="947" t="s">
        <v>6</v>
      </c>
      <c r="Q6" s="980"/>
      <c r="R6" s="947" t="s">
        <v>114</v>
      </c>
      <c r="S6" s="948"/>
      <c r="T6" s="488" t="str">
        <f>+K2</f>
        <v>Exampleville</v>
      </c>
      <c r="U6" s="256"/>
      <c r="V6" s="257"/>
      <c r="W6" s="258" t="str">
        <f>+P2</f>
        <v>IN0000000</v>
      </c>
      <c r="X6" s="259"/>
      <c r="Y6" s="260" t="str">
        <f>+K4</f>
        <v>March</v>
      </c>
      <c r="Z6" s="257"/>
      <c r="AA6" s="261">
        <f>+M4</f>
        <v>2023</v>
      </c>
      <c r="AB6" s="265"/>
      <c r="AC6" s="229"/>
      <c r="AD6" s="924"/>
      <c r="AE6" s="924"/>
      <c r="AF6" s="924"/>
      <c r="AG6" s="924"/>
      <c r="AH6" s="924"/>
      <c r="AI6" s="924"/>
      <c r="AJ6" s="924"/>
      <c r="AK6" s="924"/>
      <c r="AL6" s="267"/>
      <c r="AM6" s="949" t="str">
        <f>+K2</f>
        <v>Exampleville</v>
      </c>
      <c r="AN6" s="950"/>
      <c r="AO6" s="951"/>
      <c r="AP6" s="261" t="str">
        <f>+P2</f>
        <v>IN0000000</v>
      </c>
      <c r="AQ6" s="256"/>
      <c r="AR6" s="261" t="str">
        <f>+K4</f>
        <v>March</v>
      </c>
      <c r="AS6" s="256"/>
      <c r="AT6" s="484">
        <f>+M4</f>
        <v>2023</v>
      </c>
      <c r="AU6" s="924"/>
      <c r="AV6" s="905"/>
      <c r="AW6" s="905"/>
      <c r="AX6" s="905"/>
      <c r="AY6" s="905"/>
      <c r="AZ6" s="905"/>
      <c r="BA6" s="229"/>
      <c r="BB6" s="267"/>
      <c r="BC6" s="267"/>
      <c r="BD6" s="483" t="str">
        <f>+K2</f>
        <v>Exampleville</v>
      </c>
      <c r="BE6" s="259"/>
      <c r="BF6" s="261" t="str">
        <f>+P2</f>
        <v>IN0000000</v>
      </c>
      <c r="BG6" s="256"/>
      <c r="BH6" s="261" t="str">
        <f>+K4</f>
        <v>March</v>
      </c>
      <c r="BI6" s="256"/>
      <c r="BJ6" s="484">
        <f>+M4</f>
        <v>2023</v>
      </c>
      <c r="BK6" s="924"/>
      <c r="BL6" s="925"/>
      <c r="BM6" s="925"/>
      <c r="BN6" s="925"/>
      <c r="BO6" s="925"/>
      <c r="BP6" s="926"/>
      <c r="BQ6" s="240"/>
      <c r="BR6" s="229"/>
      <c r="BS6" s="483" t="str">
        <f>BD6</f>
        <v>Exampleville</v>
      </c>
      <c r="BT6" s="259"/>
      <c r="BU6" s="261" t="str">
        <f>BF6</f>
        <v>IN0000000</v>
      </c>
      <c r="BV6" s="256"/>
      <c r="BW6" s="261" t="str">
        <f>BH6</f>
        <v>March</v>
      </c>
      <c r="BX6" s="256"/>
      <c r="BY6" s="484">
        <f>BJ6</f>
        <v>2023</v>
      </c>
    </row>
    <row r="7" spans="1:77" ht="13.5" thickBot="1">
      <c r="A7" s="234"/>
      <c r="B7" s="229"/>
      <c r="C7" s="229"/>
      <c r="D7" s="229"/>
      <c r="E7" s="229"/>
      <c r="F7" s="229"/>
      <c r="G7" s="229"/>
      <c r="H7" s="229"/>
      <c r="I7" s="229"/>
      <c r="J7" s="229"/>
      <c r="K7" s="1046" t="str">
        <f>Feb!K7</f>
        <v>Chris A. Operator</v>
      </c>
      <c r="L7" s="1047">
        <f>Feb!L7</f>
        <v>0</v>
      </c>
      <c r="M7" s="1047">
        <f>Feb!M7</f>
        <v>0</v>
      </c>
      <c r="N7" s="1047">
        <f>Feb!N7</f>
        <v>0</v>
      </c>
      <c r="O7" s="330" t="str">
        <f>Feb!O7</f>
        <v>V</v>
      </c>
      <c r="P7" s="1048">
        <f>Feb!P7</f>
        <v>9999</v>
      </c>
      <c r="Q7" s="1049">
        <f>Feb!Q7</f>
        <v>0</v>
      </c>
      <c r="R7" s="1069">
        <f>Feb!R7</f>
        <v>37437</v>
      </c>
      <c r="S7" s="1070">
        <f>Feb!S7</f>
        <v>0</v>
      </c>
      <c r="T7" s="485"/>
      <c r="U7" s="270"/>
      <c r="V7" s="270"/>
      <c r="W7" s="486"/>
      <c r="X7" s="262"/>
      <c r="Y7" s="262"/>
      <c r="Z7" s="262"/>
      <c r="AA7" s="262"/>
      <c r="AB7" s="271"/>
      <c r="AC7" s="262"/>
      <c r="AD7" s="1088"/>
      <c r="AE7" s="1088"/>
      <c r="AF7" s="1088"/>
      <c r="AG7" s="1088"/>
      <c r="AH7" s="1088"/>
      <c r="AI7" s="1088"/>
      <c r="AJ7" s="1088"/>
      <c r="AK7" s="1088"/>
      <c r="AL7" s="262"/>
      <c r="AM7" s="485"/>
      <c r="AN7" s="262"/>
      <c r="AO7" s="486"/>
      <c r="AP7" s="262"/>
      <c r="AQ7" s="262"/>
      <c r="AR7" s="262"/>
      <c r="AS7" s="252"/>
      <c r="AT7" s="324"/>
      <c r="AU7" s="952"/>
      <c r="AV7" s="952"/>
      <c r="AW7" s="952"/>
      <c r="AX7" s="952"/>
      <c r="AY7" s="952"/>
      <c r="AZ7" s="952"/>
      <c r="BA7" s="262"/>
      <c r="BB7" s="253"/>
      <c r="BC7" s="262"/>
      <c r="BD7" s="485"/>
      <c r="BE7" s="262"/>
      <c r="BF7" s="486"/>
      <c r="BG7" s="262"/>
      <c r="BH7" s="262"/>
      <c r="BI7" s="262"/>
      <c r="BJ7" s="487"/>
      <c r="BK7" s="927"/>
      <c r="BL7" s="927"/>
      <c r="BM7" s="927"/>
      <c r="BN7" s="927"/>
      <c r="BO7" s="927"/>
      <c r="BP7" s="928"/>
      <c r="BQ7" s="270"/>
      <c r="BR7" s="262"/>
      <c r="BS7" s="485"/>
      <c r="BT7" s="262"/>
      <c r="BU7" s="486"/>
      <c r="BV7" s="262"/>
      <c r="BW7" s="262"/>
      <c r="BX7" s="262"/>
      <c r="BY7" s="487"/>
    </row>
    <row r="8" spans="1:86" ht="12.75" customHeight="1" thickBot="1">
      <c r="A8" s="292"/>
      <c r="B8" s="618"/>
      <c r="C8" s="1022" t="str">
        <f>+Feb!C8</f>
        <v>Man-Hours at Plant                   (Plants less than 1 MGD only)</v>
      </c>
      <c r="D8" s="1031" t="str">
        <f>+Feb!D8</f>
        <v>Air Temperature</v>
      </c>
      <c r="E8" s="290" t="s">
        <v>89</v>
      </c>
      <c r="F8" s="1089" t="str">
        <f>+Feb!F8</f>
        <v>Bypass At Plant Site                       ("x" If Occurred)</v>
      </c>
      <c r="G8" s="1092" t="str">
        <f>+Feb!G8</f>
        <v>Sanitary Sewer Overflow
("x" If Occurred)</v>
      </c>
      <c r="H8" s="360" t="s">
        <v>8</v>
      </c>
      <c r="I8" s="360"/>
      <c r="J8" s="360"/>
      <c r="K8" s="361" t="s">
        <v>9</v>
      </c>
      <c r="L8" s="360"/>
      <c r="M8" s="360"/>
      <c r="N8" s="360"/>
      <c r="O8" s="360"/>
      <c r="P8" s="360"/>
      <c r="Q8" s="360"/>
      <c r="R8" s="360"/>
      <c r="S8" s="362"/>
      <c r="T8" s="295" t="s">
        <v>11</v>
      </c>
      <c r="U8" s="361" t="s">
        <v>10</v>
      </c>
      <c r="V8" s="360"/>
      <c r="W8" s="362"/>
      <c r="X8" s="366" t="s">
        <v>100</v>
      </c>
      <c r="Y8" s="366"/>
      <c r="Z8" s="360"/>
      <c r="AA8" s="360"/>
      <c r="AB8" s="987" t="s">
        <v>12</v>
      </c>
      <c r="AC8" s="988"/>
      <c r="AD8" s="989"/>
      <c r="AE8" s="361"/>
      <c r="AF8" s="360" t="s">
        <v>13</v>
      </c>
      <c r="AG8" s="482"/>
      <c r="AH8" s="482"/>
      <c r="AI8" s="482"/>
      <c r="AJ8" s="482"/>
      <c r="AK8" s="482"/>
      <c r="AL8" s="481"/>
      <c r="AM8" s="276" t="s">
        <v>11</v>
      </c>
      <c r="AN8" s="1087" t="s">
        <v>13</v>
      </c>
      <c r="AO8" s="1029"/>
      <c r="AP8" s="1029"/>
      <c r="AQ8" s="1029"/>
      <c r="AR8" s="1029"/>
      <c r="AS8" s="1029"/>
      <c r="AT8" s="1029"/>
      <c r="AU8" s="1030"/>
      <c r="AV8" s="1030"/>
      <c r="AW8" s="1030"/>
      <c r="AX8" s="1030"/>
      <c r="AY8" s="1030"/>
      <c r="AZ8" s="1030"/>
      <c r="BA8" s="1030"/>
      <c r="BB8" s="480"/>
      <c r="BC8" s="481"/>
      <c r="BD8" s="276" t="s">
        <v>11</v>
      </c>
      <c r="BE8" s="361" t="s">
        <v>14</v>
      </c>
      <c r="BF8" s="362"/>
      <c r="BG8" s="378" t="s">
        <v>15</v>
      </c>
      <c r="BH8" s="366"/>
      <c r="BI8" s="366"/>
      <c r="BJ8" s="366"/>
      <c r="BK8" s="363"/>
      <c r="BL8" s="363"/>
      <c r="BM8" s="363"/>
      <c r="BN8" s="363"/>
      <c r="BO8" s="363"/>
      <c r="BP8" s="365"/>
      <c r="BQ8" s="363"/>
      <c r="BR8" s="365"/>
      <c r="BS8" s="276" t="s">
        <v>11</v>
      </c>
      <c r="BT8" s="1037" t="str">
        <f>Jan!BT8</f>
        <v xml:space="preserve">Final Effluent </v>
      </c>
      <c r="BU8" s="1038"/>
      <c r="BV8" s="1038"/>
      <c r="BW8" s="1039"/>
      <c r="BX8" s="1050">
        <f>Jan!BX8</f>
        <v>0</v>
      </c>
      <c r="BY8" s="1053" t="str">
        <f>Jan!BY8</f>
        <v xml:space="preserve"> </v>
      </c>
      <c r="BZ8" s="1053" t="str">
        <f>Jan!BZ8</f>
        <v xml:space="preserve"> </v>
      </c>
      <c r="CA8" s="1053" t="str">
        <f>Jan!CA8</f>
        <v xml:space="preserve"> </v>
      </c>
      <c r="CB8" s="1053" t="str">
        <f>Jan!CB8</f>
        <v xml:space="preserve"> </v>
      </c>
      <c r="CC8" s="1053" t="str">
        <f>Jan!CC8</f>
        <v xml:space="preserve"> </v>
      </c>
      <c r="CD8" s="1053" t="str">
        <f>Jan!CD8</f>
        <v xml:space="preserve"> </v>
      </c>
      <c r="CE8" s="1053" t="str">
        <f>Jan!CE8</f>
        <v xml:space="preserve"> </v>
      </c>
      <c r="CF8" s="1053" t="str">
        <f>Jan!CF8</f>
        <v xml:space="preserve"> </v>
      </c>
      <c r="CG8" s="1053" t="str">
        <f>Jan!CG8</f>
        <v xml:space="preserve"> </v>
      </c>
      <c r="CH8" s="1084" t="str">
        <f>Jan!CH8</f>
        <v xml:space="preserve"> </v>
      </c>
    </row>
    <row r="9" spans="1:86" ht="12.75" customHeight="1" thickBot="1">
      <c r="A9" s="293"/>
      <c r="B9" s="629"/>
      <c r="C9" s="1023">
        <f>+Jan!C9</f>
        <v>0</v>
      </c>
      <c r="D9" s="1026"/>
      <c r="E9" s="291">
        <f>SUM(E11:E41)</f>
        <v>0</v>
      </c>
      <c r="F9" s="1090">
        <f>+Jan!F9</f>
        <v>0</v>
      </c>
      <c r="G9" s="1093">
        <f>+Jan!G9</f>
        <v>0</v>
      </c>
      <c r="H9" s="363" t="s">
        <v>17</v>
      </c>
      <c r="I9" s="363"/>
      <c r="J9" s="363"/>
      <c r="K9" s="364" t="s">
        <v>11</v>
      </c>
      <c r="L9" s="363"/>
      <c r="M9" s="363"/>
      <c r="N9" s="363"/>
      <c r="O9" s="363"/>
      <c r="P9" s="363"/>
      <c r="Q9" s="363"/>
      <c r="R9" s="363"/>
      <c r="S9" s="365"/>
      <c r="T9" s="296" t="s">
        <v>11</v>
      </c>
      <c r="U9" s="364" t="s">
        <v>16</v>
      </c>
      <c r="V9" s="363"/>
      <c r="W9" s="367"/>
      <c r="X9" s="368" t="s">
        <v>101</v>
      </c>
      <c r="Y9" s="369"/>
      <c r="Z9" s="370" t="s">
        <v>11</v>
      </c>
      <c r="AA9" s="371"/>
      <c r="AB9" s="970" t="s">
        <v>16</v>
      </c>
      <c r="AC9" s="971"/>
      <c r="AD9" s="972"/>
      <c r="AE9" s="363"/>
      <c r="AF9" s="363" t="s">
        <v>11</v>
      </c>
      <c r="AG9" s="363"/>
      <c r="AH9" s="363"/>
      <c r="AI9" s="363"/>
      <c r="AJ9" s="363"/>
      <c r="AK9" s="363"/>
      <c r="AL9" s="365"/>
      <c r="AM9" s="277"/>
      <c r="AN9" s="372" t="s">
        <v>81</v>
      </c>
      <c r="AO9" s="373"/>
      <c r="AP9" s="372" t="s">
        <v>78</v>
      </c>
      <c r="AQ9" s="374"/>
      <c r="AR9" s="374"/>
      <c r="AS9" s="375"/>
      <c r="AT9" s="372" t="s">
        <v>79</v>
      </c>
      <c r="AU9" s="374"/>
      <c r="AV9" s="374"/>
      <c r="AW9" s="375"/>
      <c r="AX9" s="372" t="s">
        <v>51</v>
      </c>
      <c r="AY9" s="374"/>
      <c r="AZ9" s="374"/>
      <c r="BA9" s="375"/>
      <c r="BB9" s="376" t="s">
        <v>87</v>
      </c>
      <c r="BC9" s="377"/>
      <c r="BD9" s="277"/>
      <c r="BE9" s="364" t="s">
        <v>18</v>
      </c>
      <c r="BF9" s="365"/>
      <c r="BG9" s="364" t="s">
        <v>19</v>
      </c>
      <c r="BH9" s="363"/>
      <c r="BI9" s="379"/>
      <c r="BJ9" s="945" t="str">
        <f>+Feb!BJ9</f>
        <v>Supernatant Withdrawn 
hrs. or Gal. x 1000</v>
      </c>
      <c r="BK9" s="945" t="str">
        <f>+Feb!BK9</f>
        <v>Supernatant BOD5 mg/l 
or  NH3-N mg/l</v>
      </c>
      <c r="BL9" s="945" t="str">
        <f>+Feb!BL9</f>
        <v>Total Solids in Incoming Sludge - %</v>
      </c>
      <c r="BM9" s="944" t="str">
        <f>+Feb!BM9</f>
        <v>Total Solids in Digested Sludge - %</v>
      </c>
      <c r="BN9" s="922" t="str">
        <f>+Feb!BN9</f>
        <v>Volatile Solids in Incoming Sludge - %</v>
      </c>
      <c r="BO9" s="922" t="str">
        <f>+Feb!BO9</f>
        <v>Volatile Solids in Digested Sludge - %</v>
      </c>
      <c r="BP9" s="914" t="str">
        <f>+Feb!BP9</f>
        <v>Digested Sludge Withdrawn 
hrs. or Gal. x 1000</v>
      </c>
      <c r="BQ9" s="922" t="str">
        <f>+Feb!BQ9</f>
        <v xml:space="preserve"> </v>
      </c>
      <c r="BR9" s="914" t="str">
        <f>+Feb!BR9</f>
        <v xml:space="preserve"> </v>
      </c>
      <c r="BS9" s="637"/>
      <c r="BT9" s="1037" t="str">
        <f>Jan!BT9</f>
        <v>Phosphorus</v>
      </c>
      <c r="BU9" s="1039"/>
      <c r="BV9" s="1037" t="str">
        <f>Jan!BV9</f>
        <v>Total Nitrogen</v>
      </c>
      <c r="BW9" s="1039"/>
      <c r="BX9" s="1051"/>
      <c r="BY9" s="1054"/>
      <c r="BZ9" s="1054"/>
      <c r="CA9" s="1054"/>
      <c r="CB9" s="1054"/>
      <c r="CC9" s="1054"/>
      <c r="CD9" s="1054"/>
      <c r="CE9" s="1054"/>
      <c r="CF9" s="1054"/>
      <c r="CG9" s="1054"/>
      <c r="CH9" s="1085"/>
    </row>
    <row r="10" spans="1:86" ht="109.5" customHeight="1" thickBot="1">
      <c r="A10" s="294" t="s">
        <v>24</v>
      </c>
      <c r="B10" s="646" t="s">
        <v>25</v>
      </c>
      <c r="C10" s="1024">
        <f>+Jan!C10</f>
        <v>0</v>
      </c>
      <c r="D10" s="1027"/>
      <c r="E10" s="298" t="str">
        <f>+Feb!E10</f>
        <v>Precipitation - Inches</v>
      </c>
      <c r="F10" s="1091">
        <f>+Jan!F10</f>
        <v>0</v>
      </c>
      <c r="G10" s="1094">
        <f>+Jan!G10</f>
        <v>0</v>
      </c>
      <c r="H10" s="21" t="str">
        <f>+Feb!H10</f>
        <v>Chlorine - Lbs</v>
      </c>
      <c r="I10" s="123" t="str">
        <f>+Feb!I10</f>
        <v xml:space="preserve">               Lbs/Day  or                    Gal./Day</v>
      </c>
      <c r="J10" s="123" t="str">
        <f>+Feb!J10</f>
        <v xml:space="preserve">               Lbs/Day  or                    Gal./Day</v>
      </c>
      <c r="K10" s="23" t="str">
        <f>+Feb!K10</f>
        <v>Influent Flow Rate 
(If Metered) (MGD)</v>
      </c>
      <c r="L10" s="22" t="str">
        <f>+Feb!L10</f>
        <v>pH</v>
      </c>
      <c r="M10" s="22" t="str">
        <f>+Feb!M10</f>
        <v>CBOD5 - mg/l</v>
      </c>
      <c r="N10" s="19" t="str">
        <f>+Feb!N10</f>
        <v>CBOD5 - lbs</v>
      </c>
      <c r="O10" s="22" t="str">
        <f>+Feb!O10</f>
        <v>Susp. Solids - mg/l</v>
      </c>
      <c r="P10" s="22" t="str">
        <f>+Feb!P10</f>
        <v>Susp. Solids - lbs</v>
      </c>
      <c r="Q10" s="22" t="str">
        <f>+Feb!Q10</f>
        <v xml:space="preserve">Phosphorus - mg/l </v>
      </c>
      <c r="R10" s="22" t="str">
        <f>+Feb!R10</f>
        <v>Ammonia - mg/l</v>
      </c>
      <c r="S10" s="26" t="str">
        <f>+Feb!S10</f>
        <v xml:space="preserve"> </v>
      </c>
      <c r="T10" s="297" t="s">
        <v>24</v>
      </c>
      <c r="U10" s="23" t="str">
        <f>+Feb!U10</f>
        <v>CBOD5 - mg/l</v>
      </c>
      <c r="V10" s="19" t="str">
        <f>+Feb!V10</f>
        <v>Susp. Solids - mg/l</v>
      </c>
      <c r="W10" s="22" t="str">
        <f>+Feb!W10</f>
        <v>Dissolved Oxygen - mg/l</v>
      </c>
      <c r="X10" s="300" t="str">
        <f>+Feb!X10</f>
        <v>Total Flow to Filter - mgd</v>
      </c>
      <c r="Y10" s="25" t="str">
        <f>+Feb!Y10</f>
        <v>Biological Growth (L)ight, (N)ormal, (H)eavy</v>
      </c>
      <c r="Z10" s="22" t="str">
        <f>+Feb!Z10</f>
        <v>Load       Cell            Weight  -  1000 lbs.</v>
      </c>
      <c r="AA10" s="22" t="str">
        <f>+Feb!AA10</f>
        <v>Dissolved Oxygen         After 1st Stage</v>
      </c>
      <c r="AB10" s="23" t="str">
        <f>+Feb!AB10</f>
        <v>CBOD5 - mg/l</v>
      </c>
      <c r="AC10" s="19" t="str">
        <f>+Feb!AC10</f>
        <v>Susp. Solids - mg/l</v>
      </c>
      <c r="AD10" s="24" t="str">
        <f>+Feb!AD10</f>
        <v>Dissolved Oxygen - mg/l</v>
      </c>
      <c r="AE10" s="685"/>
      <c r="AF10" s="202" t="str">
        <f>+Feb!AF10</f>
        <v>Residual Chlorine - Final</v>
      </c>
      <c r="AG10" s="19" t="str">
        <f>+Feb!AG10</f>
        <v>Residual Chlorine - Contact Tank</v>
      </c>
      <c r="AH10" s="20"/>
      <c r="AI10" s="22" t="str">
        <f>+Feb!AI10</f>
        <v>E. Coli - colony/100 ml</v>
      </c>
      <c r="AJ10" s="22" t="str">
        <f>+Feb!AJ10</f>
        <v>pH</v>
      </c>
      <c r="AK10" s="19" t="str">
        <f>+Feb!AK10</f>
        <v>Dissolved Oxygen - mg/l</v>
      </c>
      <c r="AL10" s="26" t="str">
        <f>+Feb!AL10</f>
        <v xml:space="preserve">Phosphorus - mg/l </v>
      </c>
      <c r="AM10" s="278" t="s">
        <v>24</v>
      </c>
      <c r="AN10" s="18" t="str">
        <f>+Feb!AN10</f>
        <v>Effluent Flow Rate (MGD)</v>
      </c>
      <c r="AO10" s="24" t="str">
        <f>+Feb!AO10</f>
        <v>Effluent Flow         Weekly Average</v>
      </c>
      <c r="AP10" s="18" t="str">
        <f>+Feb!AP10</f>
        <v>CBOD5 - mg/l</v>
      </c>
      <c r="AQ10" s="22" t="str">
        <f>+Feb!AQ10</f>
        <v>CBOD5 - mg/l      Weekly Average</v>
      </c>
      <c r="AR10" s="29" t="str">
        <f>+Feb!AR10</f>
        <v>CBOD5 - lbs</v>
      </c>
      <c r="AS10" s="24" t="str">
        <f>+Feb!AS10</f>
        <v>CBOD5 - lbs/day         Weekly Average</v>
      </c>
      <c r="AT10" s="18" t="str">
        <f>+Feb!AT10</f>
        <v>Susp. Solids - mg/l</v>
      </c>
      <c r="AU10" s="22" t="str">
        <f>+Feb!AU10</f>
        <v>Susp. Solids - mg/l        Weekly Average</v>
      </c>
      <c r="AV10" s="30" t="str">
        <f>+Feb!AV10</f>
        <v>Susp. Solids - lbs</v>
      </c>
      <c r="AW10" s="24" t="str">
        <f>+Feb!AW10</f>
        <v>Susp. Solids - lbs/day    Weekly Average</v>
      </c>
      <c r="AX10" s="18" t="str">
        <f>+Feb!AX10</f>
        <v>Ammonia - mg/l</v>
      </c>
      <c r="AY10" s="31" t="str">
        <f>+Feb!AY10</f>
        <v>Ammonia - mg/l   Weekly Average</v>
      </c>
      <c r="AZ10" s="30" t="str">
        <f>+Feb!AZ10</f>
        <v>Ammonia - lbs</v>
      </c>
      <c r="BA10" s="24" t="str">
        <f>+Feb!BA10</f>
        <v>Ammonia - lbs/day   Weekly Average</v>
      </c>
      <c r="BB10" s="18" t="str">
        <f>+Feb!BB10</f>
        <v xml:space="preserve"> </v>
      </c>
      <c r="BC10" s="24" t="str">
        <f>+Feb!BC10</f>
        <v xml:space="preserve"> </v>
      </c>
      <c r="BD10" s="278" t="s">
        <v>24</v>
      </c>
      <c r="BE10" s="23" t="str">
        <f>+Feb!BE10</f>
        <v>Primary Sludge
Gal. x 1000</v>
      </c>
      <c r="BF10" s="24" t="str">
        <f>+Feb!BF10</f>
        <v>Secondary Sludge
Gal. x 1000</v>
      </c>
      <c r="BG10" s="23" t="str">
        <f>+Feb!BG10</f>
        <v>pH</v>
      </c>
      <c r="BH10" s="22" t="str">
        <f>+Feb!BH10</f>
        <v>Gas Production  
Cubic Ft. x 1000</v>
      </c>
      <c r="BI10" s="22" t="str">
        <f>+Feb!BI10</f>
        <v>Temperature - F</v>
      </c>
      <c r="BJ10" s="1058"/>
      <c r="BK10" s="1058"/>
      <c r="BL10" s="1027"/>
      <c r="BM10" s="1027"/>
      <c r="BN10" s="1027"/>
      <c r="BO10" s="1027"/>
      <c r="BP10" s="915"/>
      <c r="BQ10" s="1027"/>
      <c r="BR10" s="915"/>
      <c r="BS10" s="825" t="s">
        <v>24</v>
      </c>
      <c r="BT10" s="750" t="str">
        <f>Jan!BT10</f>
        <v xml:space="preserve">Phosphorus - mg/l </v>
      </c>
      <c r="BU10" s="750" t="str">
        <f>Jan!BU10</f>
        <v>Phosphorus - lbs/day</v>
      </c>
      <c r="BV10" s="756" t="str">
        <f>Jan!BV10</f>
        <v>Total Nitrogen- mg/l</v>
      </c>
      <c r="BW10" s="750" t="str">
        <f>Jan!BW10</f>
        <v>Total Nitrogen- lbs/day</v>
      </c>
      <c r="BX10" s="1052"/>
      <c r="BY10" s="1055"/>
      <c r="BZ10" s="1055"/>
      <c r="CA10" s="1055"/>
      <c r="CB10" s="1055"/>
      <c r="CC10" s="1055"/>
      <c r="CD10" s="1055"/>
      <c r="CE10" s="1055"/>
      <c r="CF10" s="1055"/>
      <c r="CG10" s="1055"/>
      <c r="CH10" s="1086"/>
    </row>
    <row r="11" spans="1:86" ht="15" customHeight="1">
      <c r="A11" s="241">
        <v>1</v>
      </c>
      <c r="B11" s="242" t="str">
        <f>TEXT(J$5+A11-1,"DDD")</f>
        <v>Wed</v>
      </c>
      <c r="C11" s="32"/>
      <c r="D11" s="33"/>
      <c r="E11" s="34"/>
      <c r="F11" s="35"/>
      <c r="G11" s="36"/>
      <c r="H11" s="37"/>
      <c r="I11" s="38"/>
      <c r="J11" s="34"/>
      <c r="K11" s="39"/>
      <c r="L11" s="338"/>
      <c r="M11" s="38"/>
      <c r="N11" s="42" t="str">
        <f ca="1">IF(CELL("type",M11)="L","",IF(M11*($K11+$AN11)=0,"",IF($K11&gt;0,+$K11*M11*8.34,$AN11*M11*8.34)))</f>
        <v/>
      </c>
      <c r="O11" s="38"/>
      <c r="P11" s="42" t="str">
        <f ca="1">IF(CELL("type",O11)="L","",IF(O11*($K11+$AN11)=0,"",IF($K11&gt;0,+$K11*O11*8.34,$AN11*O11*8.34)))</f>
        <v/>
      </c>
      <c r="Q11" s="38"/>
      <c r="R11" s="38"/>
      <c r="S11" s="40"/>
      <c r="T11" s="247">
        <f aca="true" t="shared" si="0" ref="T11:T41">+A11</f>
        <v>1</v>
      </c>
      <c r="U11" s="39"/>
      <c r="V11" s="38"/>
      <c r="W11" s="343"/>
      <c r="X11" s="38"/>
      <c r="Y11" s="38"/>
      <c r="Z11" s="38"/>
      <c r="AA11" s="343"/>
      <c r="AB11" s="39"/>
      <c r="AC11" s="38"/>
      <c r="AD11" s="343"/>
      <c r="AE11" s="729"/>
      <c r="AF11" s="37"/>
      <c r="AG11" s="38"/>
      <c r="AH11" t="str">
        <f ca="1">IF(CELL("type",AI11)="b","",IF(AI11="tntc",63200,IF(AI11=0,1,AI11)))</f>
        <v/>
      </c>
      <c r="AI11" s="38"/>
      <c r="AJ11" s="338"/>
      <c r="AK11" s="338"/>
      <c r="AL11" s="40"/>
      <c r="AM11" s="272">
        <f aca="true" t="shared" si="1" ref="AM11:AM40">+A11</f>
        <v>1</v>
      </c>
      <c r="AN11" s="39"/>
      <c r="AO11" s="55"/>
      <c r="AP11" s="39"/>
      <c r="AQ11" s="42"/>
      <c r="AR11" s="42" t="str">
        <f ca="1">IF(CELL("type",AP11)="L","",IF(AP11*($K11+$AN11)=0,"",IF($AN11&gt;0,+$AN11*AP11*8.345,$K11*AP11*8.345)))</f>
        <v/>
      </c>
      <c r="AS11" s="55"/>
      <c r="AT11" s="39"/>
      <c r="AU11" s="42"/>
      <c r="AV11" s="42" t="str">
        <f ca="1">IF(CELL("type",AT11)="L","",IF(AT11*($K11+$AN11)=0,"",IF($AN11&gt;0,+$AN11*AT11*8.345,$K11*AT11*8.345)))</f>
        <v/>
      </c>
      <c r="AW11" s="55"/>
      <c r="AX11" s="39"/>
      <c r="AY11" s="42"/>
      <c r="AZ11" s="42" t="str">
        <f ca="1">IF(CELL("type",AX11)="L","",IF(AX11*($K11+$AN11)=0,"",IF($AN11&gt;0,+$AN11*AX11*8.345,$K11*AX11*8.345)))</f>
        <v/>
      </c>
      <c r="BA11" s="55"/>
      <c r="BB11" s="39"/>
      <c r="BC11" s="40"/>
      <c r="BD11" s="272">
        <f>+A11</f>
        <v>1</v>
      </c>
      <c r="BE11" s="39"/>
      <c r="BF11" s="40"/>
      <c r="BG11" s="338"/>
      <c r="BH11" s="38"/>
      <c r="BI11" s="38"/>
      <c r="BJ11" s="38"/>
      <c r="BK11" s="38"/>
      <c r="BL11" s="38"/>
      <c r="BM11" s="38"/>
      <c r="BN11" s="38"/>
      <c r="BO11" s="38"/>
      <c r="BP11" s="40"/>
      <c r="BQ11" s="38"/>
      <c r="BR11" s="40"/>
      <c r="BS11" s="762">
        <f>BD11</f>
        <v>1</v>
      </c>
      <c r="BT11" s="34"/>
      <c r="BU11" s="820" t="str">
        <f ca="1">IF(CELL("type",BT11)="L","",IF(BT11*($K11+$AN11)=0,"",IF($AN11&gt;0,+$AN11*BT11*8.345,$K11*BT11*8.345)))</f>
        <v/>
      </c>
      <c r="BV11" s="37"/>
      <c r="BW11" s="823" t="str">
        <f ca="1">IF(CELL("type",BV11)="L","",IF(BV11*($K11+$AN11)=0,"",IF($AN11&gt;0,+$AN11*BV11*8.345,$K11*BV11*8.345)))</f>
        <v/>
      </c>
      <c r="BX11" s="37"/>
      <c r="BY11" s="38"/>
      <c r="BZ11" s="38"/>
      <c r="CA11" s="38"/>
      <c r="CB11" s="38"/>
      <c r="CC11" s="38"/>
      <c r="CD11" s="38"/>
      <c r="CE11" s="38"/>
      <c r="CF11" s="38"/>
      <c r="CG11" s="38"/>
      <c r="CH11" s="40"/>
    </row>
    <row r="12" spans="1:86" ht="15" customHeight="1">
      <c r="A12" s="243">
        <v>2</v>
      </c>
      <c r="B12" s="242" t="str">
        <f aca="true" t="shared" si="2" ref="B12:B41">TEXT(J$5+A12-1,"DDD")</f>
        <v>Thu</v>
      </c>
      <c r="C12" s="46"/>
      <c r="D12" s="47"/>
      <c r="E12" s="47"/>
      <c r="F12" s="48"/>
      <c r="G12" s="49"/>
      <c r="H12" s="50"/>
      <c r="I12" s="46"/>
      <c r="J12" s="47"/>
      <c r="K12" s="51"/>
      <c r="L12" s="339"/>
      <c r="M12" s="46"/>
      <c r="N12" s="42" t="str">
        <f aca="true" t="shared" si="3" ref="N12:N41">IF(CELL("type",M12)="L","",IF(M12*(K12+AN12)=0,"",IF(K12&gt;0,+K12*M12*8.34,AN12*M12*8.34)))</f>
        <v/>
      </c>
      <c r="O12" s="46"/>
      <c r="P12" s="42" t="str">
        <f aca="true" t="shared" si="4" ref="P12:P41">IF(CELL("type",O12)="L","",IF(O12*($K12+$AN12)=0,"",IF($K12&gt;0,+$K12*O12*8.34,$AN12*O12*8.34)))</f>
        <v/>
      </c>
      <c r="Q12" s="46"/>
      <c r="R12" s="46"/>
      <c r="S12" s="52"/>
      <c r="T12" s="249">
        <f t="shared" si="0"/>
        <v>2</v>
      </c>
      <c r="U12" s="51"/>
      <c r="V12" s="46"/>
      <c r="W12" s="344"/>
      <c r="X12" s="46"/>
      <c r="Y12" s="38"/>
      <c r="Z12" s="46"/>
      <c r="AA12" s="344"/>
      <c r="AB12" s="51"/>
      <c r="AC12" s="46"/>
      <c r="AD12" s="344"/>
      <c r="AE12" s="729"/>
      <c r="AF12" s="50"/>
      <c r="AG12" s="46"/>
      <c r="AH12" t="str">
        <f aca="true" t="shared" si="5" ref="AH12:AH41">IF(CELL("type",AI12)="b","",IF(AI12="tntc",63200,IF(AI12=0,1,AI12)))</f>
        <v/>
      </c>
      <c r="AI12" s="46"/>
      <c r="AJ12" s="339"/>
      <c r="AK12" s="339"/>
      <c r="AL12" s="52"/>
      <c r="AM12" s="273">
        <f t="shared" si="1"/>
        <v>2</v>
      </c>
      <c r="AN12" s="51"/>
      <c r="AO12" s="43"/>
      <c r="AP12" s="51"/>
      <c r="AQ12" s="69"/>
      <c r="AR12" s="136" t="str">
        <f aca="true" t="shared" si="6" ref="AR12:AR41">IF(CELL("type",AP12)="L","",IF(AP12*($K12+$AN12)=0,"",IF($AN12&gt;0,+$AN12*AP12*8.345,$K12*AP12*8.345)))</f>
        <v/>
      </c>
      <c r="AS12" s="43"/>
      <c r="AT12" s="51"/>
      <c r="AU12" s="69"/>
      <c r="AV12" s="136" t="str">
        <f aca="true" t="shared" si="7" ref="AV12:AV41">IF(CELL("type",AT12)="L","",IF(AT12*($K12+$AN12)=0,"",IF($AN12&gt;0,+$AN12*AT12*8.345,$K12*AT12*8.345)))</f>
        <v/>
      </c>
      <c r="AW12" s="43"/>
      <c r="AX12" s="51"/>
      <c r="AY12" s="69"/>
      <c r="AZ12" s="136" t="str">
        <f aca="true" t="shared" si="8" ref="AZ12:AZ41">IF(CELL("type",AX12)="L","",IF(AX12*($K12+$AN12)=0,"",IF($AN12&gt;0,+$AN12*AX12*8.345,$K12*AX12*8.345)))</f>
        <v/>
      </c>
      <c r="BA12" s="43"/>
      <c r="BB12" s="51"/>
      <c r="BC12" s="52"/>
      <c r="BD12" s="273">
        <f aca="true" t="shared" si="9" ref="BD12:BD40">+A12</f>
        <v>2</v>
      </c>
      <c r="BE12" s="51"/>
      <c r="BF12" s="52"/>
      <c r="BG12" s="339"/>
      <c r="BH12" s="46"/>
      <c r="BI12" s="46"/>
      <c r="BJ12" s="46"/>
      <c r="BK12" s="46"/>
      <c r="BL12" s="46"/>
      <c r="BM12" s="46"/>
      <c r="BN12" s="46"/>
      <c r="BO12" s="46"/>
      <c r="BP12" s="52"/>
      <c r="BQ12" s="46"/>
      <c r="BR12" s="52"/>
      <c r="BS12" s="272">
        <f aca="true" t="shared" si="10" ref="BS12:BS41">BD12</f>
        <v>2</v>
      </c>
      <c r="BT12" s="47"/>
      <c r="BU12" s="820" t="str">
        <f aca="true" t="shared" si="11" ref="BU12:BU41">IF(CELL("type",BT12)="L","",IF(BT12*($K12+$AN12)=0,"",IF($AN12&gt;0,+$AN12*BT12*8.345,$K12*BT12*8.345)))</f>
        <v/>
      </c>
      <c r="BV12" s="50"/>
      <c r="BW12" s="823" t="str">
        <f aca="true" t="shared" si="12" ref="BW12:BW41">IF(CELL("type",BV12)="L","",IF(BV12*($K12+$AN12)=0,"",IF($AN12&gt;0,+$AN12*BV12*8.345,$K12*BV12*8.345)))</f>
        <v/>
      </c>
      <c r="BX12" s="50"/>
      <c r="BY12" s="757"/>
      <c r="BZ12" s="46"/>
      <c r="CA12" s="46"/>
      <c r="CB12" s="46"/>
      <c r="CC12" s="757"/>
      <c r="CD12" s="46"/>
      <c r="CE12" s="757"/>
      <c r="CF12" s="46"/>
      <c r="CG12" s="757"/>
      <c r="CH12" s="758"/>
    </row>
    <row r="13" spans="1:86" ht="15" customHeight="1">
      <c r="A13" s="243">
        <v>3</v>
      </c>
      <c r="B13" s="242" t="str">
        <f t="shared" si="2"/>
        <v>Fri</v>
      </c>
      <c r="C13" s="46"/>
      <c r="D13" s="47"/>
      <c r="E13" s="47"/>
      <c r="F13" s="48"/>
      <c r="G13" s="49"/>
      <c r="H13" s="50"/>
      <c r="I13" s="46"/>
      <c r="J13" s="47"/>
      <c r="K13" s="51"/>
      <c r="L13" s="339"/>
      <c r="M13" s="46"/>
      <c r="N13" s="42" t="str">
        <f ca="1" t="shared" si="3"/>
        <v/>
      </c>
      <c r="O13" s="46"/>
      <c r="P13" s="42" t="str">
        <f ca="1" t="shared" si="4"/>
        <v/>
      </c>
      <c r="Q13" s="46"/>
      <c r="R13" s="46"/>
      <c r="S13" s="52"/>
      <c r="T13" s="249">
        <f t="shared" si="0"/>
        <v>3</v>
      </c>
      <c r="U13" s="51"/>
      <c r="V13" s="46"/>
      <c r="W13" s="344"/>
      <c r="X13" s="46"/>
      <c r="Y13" s="46"/>
      <c r="Z13" s="46"/>
      <c r="AA13" s="344"/>
      <c r="AB13" s="51"/>
      <c r="AC13" s="46"/>
      <c r="AD13" s="344"/>
      <c r="AE13" s="729"/>
      <c r="AF13" s="50"/>
      <c r="AG13" s="46"/>
      <c r="AH13" t="str">
        <f ca="1" t="shared" si="5"/>
        <v/>
      </c>
      <c r="AI13" s="46"/>
      <c r="AJ13" s="339"/>
      <c r="AK13" s="339"/>
      <c r="AL13" s="52"/>
      <c r="AM13" s="273">
        <f t="shared" si="1"/>
        <v>3</v>
      </c>
      <c r="AN13" s="51"/>
      <c r="AO13" s="43"/>
      <c r="AP13" s="51"/>
      <c r="AQ13" s="69"/>
      <c r="AR13" s="136" t="str">
        <f ca="1" t="shared" si="6"/>
        <v/>
      </c>
      <c r="AS13" s="43"/>
      <c r="AT13" s="51"/>
      <c r="AU13" s="69"/>
      <c r="AV13" s="136" t="str">
        <f ca="1" t="shared" si="7"/>
        <v/>
      </c>
      <c r="AW13" s="43"/>
      <c r="AX13" s="51"/>
      <c r="AY13" s="69"/>
      <c r="AZ13" s="136" t="str">
        <f ca="1" t="shared" si="8"/>
        <v/>
      </c>
      <c r="BA13" s="43"/>
      <c r="BB13" s="51"/>
      <c r="BC13" s="52"/>
      <c r="BD13" s="273">
        <f t="shared" si="9"/>
        <v>3</v>
      </c>
      <c r="BE13" s="51"/>
      <c r="BF13" s="52"/>
      <c r="BG13" s="339"/>
      <c r="BH13" s="46"/>
      <c r="BI13" s="46"/>
      <c r="BJ13" s="46"/>
      <c r="BK13" s="46"/>
      <c r="BL13" s="46"/>
      <c r="BM13" s="46"/>
      <c r="BN13" s="46"/>
      <c r="BO13" s="46"/>
      <c r="BP13" s="52"/>
      <c r="BQ13" s="46"/>
      <c r="BR13" s="52"/>
      <c r="BS13" s="272">
        <f t="shared" si="10"/>
        <v>3</v>
      </c>
      <c r="BT13" s="47"/>
      <c r="BU13" s="820" t="str">
        <f ca="1" t="shared" si="11"/>
        <v/>
      </c>
      <c r="BV13" s="50"/>
      <c r="BW13" s="823" t="str">
        <f ca="1" t="shared" si="12"/>
        <v/>
      </c>
      <c r="BX13" s="50"/>
      <c r="BY13" s="757"/>
      <c r="BZ13" s="46"/>
      <c r="CA13" s="46"/>
      <c r="CB13" s="46"/>
      <c r="CC13" s="757"/>
      <c r="CD13" s="46"/>
      <c r="CE13" s="757"/>
      <c r="CF13" s="46"/>
      <c r="CG13" s="757"/>
      <c r="CH13" s="758"/>
    </row>
    <row r="14" spans="1:86" ht="15" customHeight="1">
      <c r="A14" s="243">
        <v>4</v>
      </c>
      <c r="B14" s="242" t="str">
        <f t="shared" si="2"/>
        <v>Sat</v>
      </c>
      <c r="C14" s="46"/>
      <c r="D14" s="47"/>
      <c r="E14" s="47"/>
      <c r="F14" s="48"/>
      <c r="G14" s="49"/>
      <c r="H14" s="50"/>
      <c r="I14" s="46"/>
      <c r="J14" s="47"/>
      <c r="K14" s="51"/>
      <c r="L14" s="339"/>
      <c r="M14" s="46"/>
      <c r="N14" s="42" t="str">
        <f ca="1" t="shared" si="3"/>
        <v/>
      </c>
      <c r="O14" s="46"/>
      <c r="P14" s="42" t="str">
        <f ca="1" t="shared" si="4"/>
        <v/>
      </c>
      <c r="Q14" s="46"/>
      <c r="R14" s="46"/>
      <c r="S14" s="52"/>
      <c r="T14" s="249">
        <f t="shared" si="0"/>
        <v>4</v>
      </c>
      <c r="U14" s="51"/>
      <c r="V14" s="46"/>
      <c r="W14" s="344"/>
      <c r="X14" s="46"/>
      <c r="Y14" s="46"/>
      <c r="Z14" s="46"/>
      <c r="AA14" s="344"/>
      <c r="AB14" s="51"/>
      <c r="AC14" s="46"/>
      <c r="AD14" s="344"/>
      <c r="AE14" s="729"/>
      <c r="AF14" s="50"/>
      <c r="AG14" s="46"/>
      <c r="AH14" t="str">
        <f ca="1" t="shared" si="5"/>
        <v/>
      </c>
      <c r="AI14" s="46"/>
      <c r="AJ14" s="339"/>
      <c r="AK14" s="339"/>
      <c r="AL14" s="52"/>
      <c r="AM14" s="273">
        <f t="shared" si="1"/>
        <v>4</v>
      </c>
      <c r="AN14" s="51"/>
      <c r="AO14" s="43" t="str">
        <f>IF(+$B14&lt;&gt;"Sat","",IF(Feb!$A$39=29,IF(SUM(AN$11:AN14,Feb!AN37:AN$39)&gt;0,AVERAGE(AN$11:AN14,Feb!AN37:AN$39)," "),IF(SUM(AN$11:AN14,Feb!AN36:AN$38)&gt;0,AVERAGE(AN$11:AN14,Feb!AN36:AN$38),"")))</f>
        <v/>
      </c>
      <c r="AP14" s="51"/>
      <c r="AQ14" s="69" t="str">
        <f>IF(+$B14&lt;&gt;"Sat","",IF(Feb!$A$39=29,IF(SUM(AP$11:AP14,Feb!AP37:AP$39)&gt;0,AVERAGE(AP$11:AP14,Feb!AP37:AP$39)," "),IF(SUM(AP$11:AP14,Feb!AP36:AP$38)&gt;0,AVERAGE(AP$11:AP14,Feb!AP36:AP$38),"")))</f>
        <v/>
      </c>
      <c r="AR14" s="136" t="str">
        <f ca="1" t="shared" si="6"/>
        <v/>
      </c>
      <c r="AS14" s="55" t="str">
        <f ca="1">IF(+$B14&lt;&gt;"Sat","",IF(Feb!$A$39=29,IF(SUM(AR$11:AR14,Feb!AR37:AR$39)&gt;0,AVERAGE(AR$11:AR14,Feb!AR37:AR$39)," "),IF(SUM(AR$11:AR14,Feb!AR36:AR$38)&gt;0,AVERAGE(AR$11:AR14,Feb!AR36:AR$38),"")))</f>
        <v/>
      </c>
      <c r="AT14" s="51"/>
      <c r="AU14" s="69" t="str">
        <f>IF(+$B14&lt;&gt;"Sat","",IF(Feb!$A$39=29,IF(SUM(AT$11:AT14,Feb!AT37:AT$39)&gt;0,AVERAGE(AT$11:AT14,Feb!AT37:AT$39)," "),IF(SUM(AT$11:AT14,Feb!AT36:AT$38)&gt;0,AVERAGE(AT$11:AT14,Feb!AT36:AT$38),"")))</f>
        <v/>
      </c>
      <c r="AV14" s="136" t="str">
        <f ca="1" t="shared" si="7"/>
        <v/>
      </c>
      <c r="AW14" s="55" t="str">
        <f ca="1">IF(+$B14&lt;&gt;"Sat","",IF(Feb!$A$39=29,IF(SUM(AV$11:AV14,Feb!AV37:AV$39)&gt;0,AVERAGE(AV$11:AV14,Feb!AV37:AV$39)," "),IF(SUM(AV$11:AV14,Feb!AV36:AV$38)&gt;0,AVERAGE(AV$11:AV14,Feb!AV36:AV$38),"")))</f>
        <v/>
      </c>
      <c r="AX14" s="51"/>
      <c r="AY14" s="69" t="str">
        <f>IF(+$B14&lt;&gt;"Sat","",IF(Feb!$A$39=29,IF(SUM(AX$11:AX14,Feb!AX37:AX$39)&gt;0,AVERAGE(AX$11:AX14,Feb!AX37:AX$39)," "),IF(SUM(AX$11:AX14,Feb!AX36:AX$38)&gt;0,AVERAGE(AX$11:AX14,Feb!AX36:AX$38),"")))</f>
        <v/>
      </c>
      <c r="AZ14" s="136" t="str">
        <f ca="1" t="shared" si="8"/>
        <v/>
      </c>
      <c r="BA14" s="55" t="str">
        <f ca="1">IF(+$B14&lt;&gt;"Sat","",IF(Feb!$A$39=29,IF(SUM(AZ$11:AZ14,Feb!AZ37:AZ$39)&gt;0,AVERAGE(AZ$11:AZ14,Feb!AZ37:AZ$39)," "),IF(SUM(AZ$11:AZ14,Feb!AZ36:AZ$38)&gt;0,AVERAGE(AZ$11:AZ14,Feb!AZ36:AZ$38),"")))</f>
        <v/>
      </c>
      <c r="BB14" s="51"/>
      <c r="BC14" s="52"/>
      <c r="BD14" s="273">
        <f t="shared" si="9"/>
        <v>4</v>
      </c>
      <c r="BE14" s="51"/>
      <c r="BF14" s="52"/>
      <c r="BG14" s="339"/>
      <c r="BH14" s="46"/>
      <c r="BI14" s="46"/>
      <c r="BJ14" s="46"/>
      <c r="BK14" s="46"/>
      <c r="BL14" s="46"/>
      <c r="BM14" s="46"/>
      <c r="BN14" s="46"/>
      <c r="BO14" s="46"/>
      <c r="BP14" s="52"/>
      <c r="BQ14" s="46"/>
      <c r="BR14" s="52"/>
      <c r="BS14" s="272">
        <f t="shared" si="10"/>
        <v>4</v>
      </c>
      <c r="BT14" s="47"/>
      <c r="BU14" s="820" t="str">
        <f ca="1" t="shared" si="11"/>
        <v/>
      </c>
      <c r="BV14" s="50"/>
      <c r="BW14" s="823" t="str">
        <f ca="1" t="shared" si="12"/>
        <v/>
      </c>
      <c r="BX14" s="50"/>
      <c r="BY14" s="757"/>
      <c r="BZ14" s="46"/>
      <c r="CA14" s="46"/>
      <c r="CB14" s="46"/>
      <c r="CC14" s="757"/>
      <c r="CD14" s="46"/>
      <c r="CE14" s="757"/>
      <c r="CF14" s="46"/>
      <c r="CG14" s="757"/>
      <c r="CH14" s="758"/>
    </row>
    <row r="15" spans="1:86" ht="15" customHeight="1" thickBot="1">
      <c r="A15" s="244">
        <v>5</v>
      </c>
      <c r="B15" s="245" t="str">
        <f t="shared" si="2"/>
        <v>Sun</v>
      </c>
      <c r="C15" s="56"/>
      <c r="D15" s="57"/>
      <c r="E15" s="57"/>
      <c r="F15" s="58"/>
      <c r="G15" s="59"/>
      <c r="H15" s="60"/>
      <c r="I15" s="56"/>
      <c r="J15" s="57"/>
      <c r="K15" s="61"/>
      <c r="L15" s="340"/>
      <c r="M15" s="56"/>
      <c r="N15" s="65" t="str">
        <f ca="1" t="shared" si="3"/>
        <v/>
      </c>
      <c r="O15" s="56"/>
      <c r="P15" s="65" t="str">
        <f ca="1" t="shared" si="4"/>
        <v/>
      </c>
      <c r="Q15" s="56"/>
      <c r="R15" s="56"/>
      <c r="S15" s="62"/>
      <c r="T15" s="251">
        <f t="shared" si="0"/>
        <v>5</v>
      </c>
      <c r="U15" s="61"/>
      <c r="V15" s="56"/>
      <c r="W15" s="345"/>
      <c r="X15" s="56"/>
      <c r="Y15" s="56"/>
      <c r="Z15" s="56"/>
      <c r="AA15" s="345"/>
      <c r="AB15" s="61"/>
      <c r="AC15" s="56"/>
      <c r="AD15" s="345"/>
      <c r="AE15" s="730"/>
      <c r="AF15" s="60"/>
      <c r="AG15" s="56"/>
      <c r="AH15" t="str">
        <f ca="1" t="shared" si="5"/>
        <v/>
      </c>
      <c r="AI15" s="56"/>
      <c r="AJ15" s="340"/>
      <c r="AK15" s="340"/>
      <c r="AL15" s="62"/>
      <c r="AM15" s="274">
        <f t="shared" si="1"/>
        <v>5</v>
      </c>
      <c r="AN15" s="61"/>
      <c r="AO15" s="66" t="str">
        <f>IF(+$B15&lt;&gt;"Sat","",IF(Feb!$A$39=29,IF(SUM(AN$11:AN15,Feb!AN38:AN$39)&gt;0,AVERAGE(AN$11:AN15,Feb!AN38:AN$39)," "),IF(SUM(AN$11:AN15,Feb!AN37:AN$38)&gt;0,AVERAGE(AN$11:AN15,Feb!AN37:AN$38),"")))</f>
        <v/>
      </c>
      <c r="AP15" s="61"/>
      <c r="AQ15" s="65" t="str">
        <f>IF(+$B15&lt;&gt;"Sat","",IF(Feb!$A$39=29,IF(SUM(AP$11:AP15,Feb!AP38:AP$39)&gt;0,AVERAGE(AP$11:AP15,Feb!AP38:AP$39)," "),IF(SUM(AP$11:AP15,Feb!AP37:AP$38)&gt;0,AVERAGE(AP$11:AP15,Feb!AP37:AP$38),"")))</f>
        <v/>
      </c>
      <c r="AR15" s="67" t="str">
        <f ca="1" t="shared" si="6"/>
        <v/>
      </c>
      <c r="AS15" s="66" t="str">
        <f>IF(+$B15&lt;&gt;"Sat","",IF(Feb!$A$39=29,IF(SUM(AR$11:AR15,Feb!AR38:AR$39)&gt;0,AVERAGE(AR$11:AR15,Feb!AR38:AR$39)," "),IF(SUM(AR$11:AR15,Feb!AR37:AR$38)&gt;0,AVERAGE(AR$11:AR15,Feb!AR37:AR$38),"")))</f>
        <v/>
      </c>
      <c r="AT15" s="61"/>
      <c r="AU15" s="65" t="str">
        <f>IF(+$B15&lt;&gt;"Sat","",IF(Feb!$A$39=29,IF(SUM(AT$11:AT15,Feb!AT38:AT$39)&gt;0,AVERAGE(AT$11:AT15,Feb!AT38:AT$39)," "),IF(SUM(AT$11:AT15,Feb!AT37:AT$38)&gt;0,AVERAGE(AT$11:AT15,Feb!AT37:AT$38),"")))</f>
        <v/>
      </c>
      <c r="AV15" s="67" t="str">
        <f ca="1" t="shared" si="7"/>
        <v/>
      </c>
      <c r="AW15" s="66" t="str">
        <f>IF(+$B15&lt;&gt;"Sat","",IF(Feb!$A$39=29,IF(SUM(AV$11:AV15,Feb!AV38:AV$39)&gt;0,AVERAGE(AV$11:AV15,Feb!AV38:AV$39)," "),IF(SUM(AV$11:AV15,Feb!AV37:AV$38)&gt;0,AVERAGE(AV$11:AV15,Feb!AV37:AV$38),"")))</f>
        <v/>
      </c>
      <c r="AX15" s="61"/>
      <c r="AY15" s="65" t="str">
        <f>IF(+$B15&lt;&gt;"Sat","",IF(Feb!$A$39=29,IF(SUM(AX$11:AX15,Feb!AX38:AX$39)&gt;0,AVERAGE(AX$11:AX15,Feb!AX38:AX$39)," "),IF(SUM(AX$11:AX15,Feb!AX37:AX$38)&gt;0,AVERAGE(AX$11:AX15,Feb!AX37:AX$38),"")))</f>
        <v/>
      </c>
      <c r="AZ15" s="67" t="str">
        <f ca="1" t="shared" si="8"/>
        <v/>
      </c>
      <c r="BA15" s="66" t="str">
        <f>IF(+$B15&lt;&gt;"Sat","",IF(Feb!$A$39=29,IF(SUM(AZ$11:AZ15,Feb!AZ38:AZ$39)&gt;0,AVERAGE(AZ$11:AZ15,Feb!AZ38:AZ$39)," "),IF(SUM(AZ$11:AZ15,Feb!AZ37:AZ$38)&gt;0,AVERAGE(AZ$11:AZ15,Feb!AZ37:AZ$38),"")))</f>
        <v/>
      </c>
      <c r="BB15" s="61"/>
      <c r="BC15" s="62"/>
      <c r="BD15" s="274">
        <f t="shared" si="9"/>
        <v>5</v>
      </c>
      <c r="BE15" s="61"/>
      <c r="BF15" s="62"/>
      <c r="BG15" s="340"/>
      <c r="BH15" s="56"/>
      <c r="BI15" s="56"/>
      <c r="BJ15" s="56"/>
      <c r="BK15" s="56"/>
      <c r="BL15" s="56"/>
      <c r="BM15" s="56"/>
      <c r="BN15" s="56"/>
      <c r="BO15" s="56"/>
      <c r="BP15" s="62"/>
      <c r="BQ15" s="56"/>
      <c r="BR15" s="62"/>
      <c r="BS15" s="759">
        <f t="shared" si="10"/>
        <v>5</v>
      </c>
      <c r="BT15" s="57"/>
      <c r="BU15" s="821" t="str">
        <f ca="1" t="shared" si="11"/>
        <v/>
      </c>
      <c r="BV15" s="60"/>
      <c r="BW15" s="824" t="str">
        <f ca="1" t="shared" si="12"/>
        <v/>
      </c>
      <c r="BX15" s="60"/>
      <c r="BY15" s="760"/>
      <c r="BZ15" s="56"/>
      <c r="CA15" s="56"/>
      <c r="CB15" s="56"/>
      <c r="CC15" s="760"/>
      <c r="CD15" s="56"/>
      <c r="CE15" s="760"/>
      <c r="CF15" s="56"/>
      <c r="CG15" s="760"/>
      <c r="CH15" s="761"/>
    </row>
    <row r="16" spans="1:86" ht="15" customHeight="1">
      <c r="A16" s="241">
        <v>6</v>
      </c>
      <c r="B16" s="246" t="str">
        <f t="shared" si="2"/>
        <v>Mon</v>
      </c>
      <c r="C16" s="38"/>
      <c r="D16" s="34"/>
      <c r="E16" s="34"/>
      <c r="F16" s="35"/>
      <c r="G16" s="36"/>
      <c r="H16" s="37"/>
      <c r="I16" s="38"/>
      <c r="J16" s="34"/>
      <c r="K16" s="39"/>
      <c r="L16" s="338"/>
      <c r="M16" s="38"/>
      <c r="N16" s="42" t="str">
        <f ca="1" t="shared" si="3"/>
        <v/>
      </c>
      <c r="O16" s="38"/>
      <c r="P16" s="42" t="str">
        <f ca="1" t="shared" si="4"/>
        <v/>
      </c>
      <c r="Q16" s="38"/>
      <c r="R16" s="38"/>
      <c r="S16" s="40"/>
      <c r="T16" s="247">
        <f t="shared" si="0"/>
        <v>6</v>
      </c>
      <c r="U16" s="39"/>
      <c r="V16" s="38"/>
      <c r="W16" s="343"/>
      <c r="X16" s="38"/>
      <c r="Y16" s="38"/>
      <c r="Z16" s="38"/>
      <c r="AA16" s="343"/>
      <c r="AB16" s="39"/>
      <c r="AC16" s="38"/>
      <c r="AD16" s="343"/>
      <c r="AE16" s="731"/>
      <c r="AF16" s="37"/>
      <c r="AG16" s="38"/>
      <c r="AH16" t="str">
        <f ca="1" t="shared" si="5"/>
        <v/>
      </c>
      <c r="AI16" s="38"/>
      <c r="AJ16" s="338"/>
      <c r="AK16" s="338"/>
      <c r="AL16" s="40"/>
      <c r="AM16" s="272">
        <f t="shared" si="1"/>
        <v>6</v>
      </c>
      <c r="AN16" s="39"/>
      <c r="AO16" s="55" t="str">
        <f>IF(+$B16&lt;&gt;"Sat","",IF(Feb!$A$39=29,IF(SUM(AN$11:AN16,Feb!AN39:AN$39)&gt;0,AVERAGE(AN$11:AN16,Feb!AN39:AN$39)," "),IF(SUM(AN$11:AN16,Feb!AN38:AN$38)&gt;0,AVERAGE(AN$11:AN16,Feb!AN38:AN$38),"")))</f>
        <v/>
      </c>
      <c r="AP16" s="39"/>
      <c r="AQ16" s="42" t="str">
        <f>IF(+$B16&lt;&gt;"Sat","",IF(Feb!$A$39=29,IF(SUM(AP$11:AP16,Feb!AP39:AP$39)&gt;0,AVERAGE(AP$11:AP16,Feb!AP39:AP$39)," "),IF(SUM(AP$11:AP16,Feb!AP38:AP$38)&gt;0,AVERAGE(AP$11:AP16,Feb!AP38:AP$38),"")))</f>
        <v/>
      </c>
      <c r="AR16" s="44" t="str">
        <f ca="1" t="shared" si="6"/>
        <v/>
      </c>
      <c r="AS16" s="55" t="str">
        <f>IF(+$B16&lt;&gt;"Sat","",IF(Feb!$A$39=29,IF(SUM(AR$11:AR16,Feb!AR39:AR$39)&gt;0,AVERAGE(AR$11:AR16,Feb!AR39:AR$39)," "),IF(SUM(AR$11:AR16,Feb!AR38:AR$38)&gt;0,AVERAGE(AR$11:AR16,Feb!AR38:AR$38),"")))</f>
        <v/>
      </c>
      <c r="AT16" s="39"/>
      <c r="AU16" s="42" t="str">
        <f>IF(+$B16&lt;&gt;"Sat","",IF(Feb!$A$39=29,IF(SUM(AT$11:AT16,Feb!AT39:AT$39)&gt;0,AVERAGE(AT$11:AT16,Feb!AT39:AT$39)," "),IF(SUM(AT$11:AT16,Feb!AT38:AT$38)&gt;0,AVERAGE(AT$11:AT16,Feb!AT38:AT$38),"")))</f>
        <v/>
      </c>
      <c r="AV16" s="44" t="str">
        <f ca="1" t="shared" si="7"/>
        <v/>
      </c>
      <c r="AW16" s="55" t="str">
        <f>IF(+$B16&lt;&gt;"Sat","",IF(Feb!$A$39=29,IF(SUM(AV$11:AV16,Feb!AV39:AV$39)&gt;0,AVERAGE(AV$11:AV16,Feb!AV39:AV$39)," "),IF(SUM(AV$11:AV16,Feb!AV38:AV$38)&gt;0,AVERAGE(AV$11:AV16,Feb!AV38:AV$38),"")))</f>
        <v/>
      </c>
      <c r="AX16" s="39"/>
      <c r="AY16" s="68" t="str">
        <f>IF(+$B16&lt;&gt;"Sat","",IF(Feb!$A$39=29,IF(SUM(AX$11:AX16,Feb!AX39:AX$39)&gt;0,AVERAGE(AX$11:AX16,Feb!AX39:AX$39)," "),IF(SUM(AX$11:AX16,Feb!AX38:AX$38)&gt;0,AVERAGE(AX$11:AX16,Feb!AX38:AX$38),"")))</f>
        <v/>
      </c>
      <c r="AZ16" s="137" t="str">
        <f ca="1" t="shared" si="8"/>
        <v/>
      </c>
      <c r="BA16" s="55" t="str">
        <f>IF(+$B16&lt;&gt;"Sat","",IF(Feb!$A$39=29,IF(SUM(AZ$11:AZ16,Feb!AZ39:AZ$39)&gt;0,AVERAGE(AZ$11:AZ16,Feb!AZ39:AZ$39)," "),IF(SUM(AZ$11:AZ16,Feb!AZ38:AZ$38)&gt;0,AVERAGE(AZ$11:AZ16,Feb!AZ38:AZ$38),"")))</f>
        <v/>
      </c>
      <c r="BB16" s="39"/>
      <c r="BC16" s="40"/>
      <c r="BD16" s="272">
        <f t="shared" si="9"/>
        <v>6</v>
      </c>
      <c r="BE16" s="39"/>
      <c r="BF16" s="40"/>
      <c r="BG16" s="338"/>
      <c r="BH16" s="38"/>
      <c r="BI16" s="38"/>
      <c r="BJ16" s="38"/>
      <c r="BK16" s="38"/>
      <c r="BL16" s="38"/>
      <c r="BM16" s="38"/>
      <c r="BN16" s="38"/>
      <c r="BO16" s="38"/>
      <c r="BP16" s="40"/>
      <c r="BQ16" s="38"/>
      <c r="BR16" s="40"/>
      <c r="BS16" s="762">
        <f t="shared" si="10"/>
        <v>6</v>
      </c>
      <c r="BT16" s="34"/>
      <c r="BU16" s="789" t="str">
        <f ca="1" t="shared" si="11"/>
        <v/>
      </c>
      <c r="BV16" s="37"/>
      <c r="BW16" s="789" t="str">
        <f ca="1" t="shared" si="12"/>
        <v/>
      </c>
      <c r="BX16" s="37"/>
      <c r="BY16" s="32"/>
      <c r="BZ16" s="38"/>
      <c r="CA16" s="37"/>
      <c r="CB16" s="37"/>
      <c r="CC16" s="32"/>
      <c r="CD16" s="38"/>
      <c r="CE16" s="32"/>
      <c r="CF16" s="38"/>
      <c r="CG16" s="32"/>
      <c r="CH16" s="763"/>
    </row>
    <row r="17" spans="1:86" ht="15" customHeight="1">
      <c r="A17" s="243">
        <v>7</v>
      </c>
      <c r="B17" s="242" t="str">
        <f t="shared" si="2"/>
        <v>Tue</v>
      </c>
      <c r="C17" s="46"/>
      <c r="D17" s="47"/>
      <c r="E17" s="47"/>
      <c r="F17" s="48"/>
      <c r="G17" s="49"/>
      <c r="H17" s="50"/>
      <c r="I17" s="46"/>
      <c r="J17" s="47"/>
      <c r="K17" s="51"/>
      <c r="L17" s="339"/>
      <c r="M17" s="46"/>
      <c r="N17" s="42" t="str">
        <f ca="1" t="shared" si="3"/>
        <v/>
      </c>
      <c r="O17" s="46"/>
      <c r="P17" s="42" t="str">
        <f ca="1" t="shared" si="4"/>
        <v/>
      </c>
      <c r="Q17" s="46"/>
      <c r="R17" s="46"/>
      <c r="S17" s="52"/>
      <c r="T17" s="249">
        <f t="shared" si="0"/>
        <v>7</v>
      </c>
      <c r="U17" s="51"/>
      <c r="V17" s="46"/>
      <c r="W17" s="344"/>
      <c r="X17" s="46"/>
      <c r="Y17" s="46"/>
      <c r="Z17" s="46"/>
      <c r="AA17" s="344"/>
      <c r="AB17" s="51"/>
      <c r="AC17" s="46"/>
      <c r="AD17" s="344"/>
      <c r="AE17" s="729"/>
      <c r="AF17" s="50"/>
      <c r="AG17" s="46"/>
      <c r="AH17" t="str">
        <f ca="1" t="shared" si="5"/>
        <v/>
      </c>
      <c r="AI17" s="46"/>
      <c r="AJ17" s="339"/>
      <c r="AK17" s="339"/>
      <c r="AL17" s="52"/>
      <c r="AM17" s="273">
        <f t="shared" si="1"/>
        <v>7</v>
      </c>
      <c r="AN17" s="51"/>
      <c r="AO17" s="43" t="str">
        <f>IF(+$B17="Sat",IF(SUM(AN11:AN17)&gt;0,AVERAGE(AN11:AN17)," "),"")</f>
        <v/>
      </c>
      <c r="AP17" s="51"/>
      <c r="AQ17" s="69" t="str">
        <f>IF(+$B17="Sat",IF(SUM(AP11:AP17)&gt;0,AVERAGE(AP11:AP17)," "),"")</f>
        <v/>
      </c>
      <c r="AR17" s="44" t="str">
        <f ca="1" t="shared" si="6"/>
        <v/>
      </c>
      <c r="AS17" s="55" t="str">
        <f>IF(+$B17="Sat",IF(SUM(AR11:AR17)&gt;0,AVERAGE(AR11:AR17)," "),"")</f>
        <v/>
      </c>
      <c r="AT17" s="51"/>
      <c r="AU17" s="69" t="str">
        <f>IF(+$B17="Sat",IF(SUM(AT11:AT17)&gt;0,AVERAGE(AT11:AT17)," "),"")</f>
        <v/>
      </c>
      <c r="AV17" s="44" t="str">
        <f ca="1" t="shared" si="7"/>
        <v/>
      </c>
      <c r="AW17" s="43" t="str">
        <f>IF(+$B17="Sat",IF(SUM(AV11:AV17)&gt;0,AVERAGE(AV11:AV17)," "),"")</f>
        <v/>
      </c>
      <c r="AX17" s="51"/>
      <c r="AY17" s="70" t="str">
        <f>IF(+$B17="Sat",IF(SUM(AX11:AX17)&gt;0,AVERAGE(AX11:AX17)," "),"")</f>
        <v/>
      </c>
      <c r="AZ17" s="45" t="str">
        <f ca="1" t="shared" si="8"/>
        <v/>
      </c>
      <c r="BA17" s="43" t="str">
        <f>IF(+$B17="Sat",IF(SUM(AZ11:AZ17)&gt;0,AVERAGE(AZ11:AZ17)," "),"")</f>
        <v/>
      </c>
      <c r="BB17" s="51"/>
      <c r="BC17" s="52"/>
      <c r="BD17" s="273">
        <f t="shared" si="9"/>
        <v>7</v>
      </c>
      <c r="BE17" s="51"/>
      <c r="BF17" s="52"/>
      <c r="BG17" s="339"/>
      <c r="BH17" s="46"/>
      <c r="BI17" s="46"/>
      <c r="BJ17" s="46"/>
      <c r="BK17" s="46"/>
      <c r="BL17" s="46"/>
      <c r="BM17" s="46"/>
      <c r="BN17" s="46"/>
      <c r="BO17" s="46"/>
      <c r="BP17" s="52"/>
      <c r="BQ17" s="46"/>
      <c r="BR17" s="52"/>
      <c r="BS17" s="272">
        <f t="shared" si="10"/>
        <v>7</v>
      </c>
      <c r="BT17" s="47"/>
      <c r="BU17" s="820" t="str">
        <f ca="1" t="shared" si="11"/>
        <v/>
      </c>
      <c r="BV17" s="50"/>
      <c r="BW17" s="823" t="str">
        <f ca="1" t="shared" si="12"/>
        <v/>
      </c>
      <c r="BX17" s="50"/>
      <c r="BY17" s="32"/>
      <c r="BZ17" s="46"/>
      <c r="CA17" s="37"/>
      <c r="CB17" s="37"/>
      <c r="CC17" s="32"/>
      <c r="CD17" s="46"/>
      <c r="CE17" s="32"/>
      <c r="CF17" s="47"/>
      <c r="CG17" s="764"/>
      <c r="CH17" s="763"/>
    </row>
    <row r="18" spans="1:86" ht="15" customHeight="1">
      <c r="A18" s="243">
        <v>8</v>
      </c>
      <c r="B18" s="242" t="str">
        <f t="shared" si="2"/>
        <v>Wed</v>
      </c>
      <c r="C18" s="46"/>
      <c r="D18" s="47"/>
      <c r="E18" s="47"/>
      <c r="F18" s="48"/>
      <c r="G18" s="49"/>
      <c r="H18" s="50"/>
      <c r="I18" s="46"/>
      <c r="J18" s="47"/>
      <c r="K18" s="51"/>
      <c r="L18" s="339"/>
      <c r="M18" s="46"/>
      <c r="N18" s="42" t="str">
        <f ca="1" t="shared" si="3"/>
        <v/>
      </c>
      <c r="O18" s="46"/>
      <c r="P18" s="42" t="str">
        <f ca="1" t="shared" si="4"/>
        <v/>
      </c>
      <c r="Q18" s="46"/>
      <c r="R18" s="46"/>
      <c r="S18" s="52"/>
      <c r="T18" s="249">
        <f t="shared" si="0"/>
        <v>8</v>
      </c>
      <c r="U18" s="51"/>
      <c r="V18" s="46"/>
      <c r="W18" s="344"/>
      <c r="X18" s="46"/>
      <c r="Y18" s="46"/>
      <c r="Z18" s="46"/>
      <c r="AA18" s="344"/>
      <c r="AB18" s="51"/>
      <c r="AC18" s="46"/>
      <c r="AD18" s="344"/>
      <c r="AE18" s="729"/>
      <c r="AF18" s="50"/>
      <c r="AG18" s="46"/>
      <c r="AH18" t="str">
        <f ca="1" t="shared" si="5"/>
        <v/>
      </c>
      <c r="AI18" s="46"/>
      <c r="AJ18" s="339"/>
      <c r="AK18" s="339"/>
      <c r="AL18" s="52"/>
      <c r="AM18" s="273">
        <f t="shared" si="1"/>
        <v>8</v>
      </c>
      <c r="AN18" s="51"/>
      <c r="AO18" s="43" t="str">
        <f aca="true" t="shared" si="13" ref="AO18:AO40">IF(+$B18="Sat",IF(SUM(AN12:AN18)&gt;0,AVERAGE(AN12:AN18)," "),"")</f>
        <v/>
      </c>
      <c r="AP18" s="51"/>
      <c r="AQ18" s="69" t="str">
        <f aca="true" t="shared" si="14" ref="AQ18:AS33">IF(+$B18="Sat",IF(SUM(AP12:AP18)&gt;0,AVERAGE(AP12:AP18)," "),"")</f>
        <v/>
      </c>
      <c r="AR18" s="44" t="str">
        <f ca="1" t="shared" si="6"/>
        <v/>
      </c>
      <c r="AS18" s="55" t="str">
        <f t="shared" si="14"/>
        <v/>
      </c>
      <c r="AT18" s="51"/>
      <c r="AU18" s="69" t="str">
        <f aca="true" t="shared" si="15" ref="AU18:AU40">IF(+$B18="Sat",IF(SUM(AT12:AT18)&gt;0,AVERAGE(AT12:AT18)," "),"")</f>
        <v/>
      </c>
      <c r="AV18" s="44" t="str">
        <f ca="1" t="shared" si="7"/>
        <v/>
      </c>
      <c r="AW18" s="43" t="str">
        <f aca="true" t="shared" si="16" ref="AW18:AW40">IF(+$B18="Sat",IF(SUM(AV12:AV18)&gt;0,AVERAGE(AV12:AV18)," "),"")</f>
        <v/>
      </c>
      <c r="AX18" s="51"/>
      <c r="AY18" s="70" t="str">
        <f aca="true" t="shared" si="17" ref="AY18:AY40">IF(+$B18="Sat",IF(SUM(AX12:AX18)&gt;0,AVERAGE(AX12:AX18)," "),"")</f>
        <v/>
      </c>
      <c r="AZ18" s="45" t="str">
        <f ca="1" t="shared" si="8"/>
        <v/>
      </c>
      <c r="BA18" s="43" t="str">
        <f aca="true" t="shared" si="18" ref="BA18:BA40">IF(+$B18="Sat",IF(SUM(AZ12:AZ18)&gt;0,AVERAGE(AZ12:AZ18)," "),"")</f>
        <v/>
      </c>
      <c r="BB18" s="51"/>
      <c r="BC18" s="52"/>
      <c r="BD18" s="273">
        <f t="shared" si="9"/>
        <v>8</v>
      </c>
      <c r="BE18" s="51"/>
      <c r="BF18" s="52"/>
      <c r="BG18" s="339"/>
      <c r="BH18" s="46"/>
      <c r="BI18" s="46"/>
      <c r="BJ18" s="46"/>
      <c r="BK18" s="46"/>
      <c r="BL18" s="46"/>
      <c r="BM18" s="46"/>
      <c r="BN18" s="46"/>
      <c r="BO18" s="46"/>
      <c r="BP18" s="52"/>
      <c r="BQ18" s="46"/>
      <c r="BR18" s="52"/>
      <c r="BS18" s="272">
        <f t="shared" si="10"/>
        <v>8</v>
      </c>
      <c r="BT18" s="47"/>
      <c r="BU18" s="820" t="str">
        <f ca="1" t="shared" si="11"/>
        <v/>
      </c>
      <c r="BV18" s="50"/>
      <c r="BW18" s="823" t="str">
        <f ca="1" t="shared" si="12"/>
        <v/>
      </c>
      <c r="BX18" s="50"/>
      <c r="BY18" s="32"/>
      <c r="BZ18" s="46"/>
      <c r="CA18" s="37"/>
      <c r="CB18" s="37"/>
      <c r="CC18" s="32"/>
      <c r="CD18" s="46"/>
      <c r="CE18" s="32"/>
      <c r="CF18" s="47"/>
      <c r="CG18" s="764"/>
      <c r="CH18" s="763"/>
    </row>
    <row r="19" spans="1:86" ht="15" customHeight="1">
      <c r="A19" s="243">
        <v>9</v>
      </c>
      <c r="B19" s="242" t="str">
        <f t="shared" si="2"/>
        <v>Thu</v>
      </c>
      <c r="C19" s="46"/>
      <c r="D19" s="47"/>
      <c r="E19" s="47"/>
      <c r="F19" s="48"/>
      <c r="G19" s="49"/>
      <c r="H19" s="50"/>
      <c r="I19" s="46"/>
      <c r="J19" s="47"/>
      <c r="K19" s="51"/>
      <c r="L19" s="339"/>
      <c r="M19" s="46"/>
      <c r="N19" s="42" t="str">
        <f ca="1" t="shared" si="3"/>
        <v/>
      </c>
      <c r="O19" s="46"/>
      <c r="P19" s="42" t="str">
        <f ca="1" t="shared" si="4"/>
        <v/>
      </c>
      <c r="Q19" s="46"/>
      <c r="R19" s="46"/>
      <c r="S19" s="52"/>
      <c r="T19" s="249">
        <f t="shared" si="0"/>
        <v>9</v>
      </c>
      <c r="U19" s="51"/>
      <c r="V19" s="46"/>
      <c r="W19" s="344"/>
      <c r="X19" s="46"/>
      <c r="Y19" s="46"/>
      <c r="Z19" s="46"/>
      <c r="AA19" s="344"/>
      <c r="AB19" s="51"/>
      <c r="AC19" s="46"/>
      <c r="AD19" s="344"/>
      <c r="AE19" s="729"/>
      <c r="AF19" s="50"/>
      <c r="AG19" s="46"/>
      <c r="AH19" t="str">
        <f ca="1" t="shared" si="5"/>
        <v/>
      </c>
      <c r="AI19" s="46"/>
      <c r="AJ19" s="339"/>
      <c r="AK19" s="339"/>
      <c r="AL19" s="52"/>
      <c r="AM19" s="273">
        <f t="shared" si="1"/>
        <v>9</v>
      </c>
      <c r="AN19" s="51"/>
      <c r="AO19" s="43" t="str">
        <f t="shared" si="13"/>
        <v/>
      </c>
      <c r="AP19" s="51"/>
      <c r="AQ19" s="69" t="str">
        <f t="shared" si="14"/>
        <v/>
      </c>
      <c r="AR19" s="44" t="str">
        <f ca="1" t="shared" si="6"/>
        <v/>
      </c>
      <c r="AS19" s="55" t="str">
        <f t="shared" si="14"/>
        <v/>
      </c>
      <c r="AT19" s="51"/>
      <c r="AU19" s="69" t="str">
        <f t="shared" si="15"/>
        <v/>
      </c>
      <c r="AV19" s="44" t="str">
        <f ca="1" t="shared" si="7"/>
        <v/>
      </c>
      <c r="AW19" s="43" t="str">
        <f t="shared" si="16"/>
        <v/>
      </c>
      <c r="AX19" s="51"/>
      <c r="AY19" s="70" t="str">
        <f t="shared" si="17"/>
        <v/>
      </c>
      <c r="AZ19" s="45" t="str">
        <f ca="1" t="shared" si="8"/>
        <v/>
      </c>
      <c r="BA19" s="43" t="str">
        <f t="shared" si="18"/>
        <v/>
      </c>
      <c r="BB19" s="51"/>
      <c r="BC19" s="52"/>
      <c r="BD19" s="273">
        <f t="shared" si="9"/>
        <v>9</v>
      </c>
      <c r="BE19" s="51"/>
      <c r="BF19" s="52"/>
      <c r="BG19" s="339"/>
      <c r="BH19" s="46"/>
      <c r="BI19" s="46"/>
      <c r="BJ19" s="46"/>
      <c r="BK19" s="46"/>
      <c r="BL19" s="46"/>
      <c r="BM19" s="46"/>
      <c r="BN19" s="46"/>
      <c r="BO19" s="46"/>
      <c r="BP19" s="52"/>
      <c r="BQ19" s="46"/>
      <c r="BR19" s="52"/>
      <c r="BS19" s="272">
        <f t="shared" si="10"/>
        <v>9</v>
      </c>
      <c r="BT19" s="47"/>
      <c r="BU19" s="820" t="str">
        <f ca="1" t="shared" si="11"/>
        <v/>
      </c>
      <c r="BV19" s="50"/>
      <c r="BW19" s="823" t="str">
        <f ca="1" t="shared" si="12"/>
        <v/>
      </c>
      <c r="BX19" s="50"/>
      <c r="BY19" s="32"/>
      <c r="BZ19" s="46"/>
      <c r="CA19" s="37"/>
      <c r="CB19" s="37"/>
      <c r="CC19" s="32"/>
      <c r="CD19" s="46"/>
      <c r="CE19" s="32"/>
      <c r="CF19" s="47"/>
      <c r="CG19" s="764"/>
      <c r="CH19" s="763"/>
    </row>
    <row r="20" spans="1:86" ht="15" customHeight="1" thickBot="1">
      <c r="A20" s="244">
        <v>10</v>
      </c>
      <c r="B20" s="245" t="str">
        <f t="shared" si="2"/>
        <v>Fri</v>
      </c>
      <c r="C20" s="56"/>
      <c r="D20" s="57"/>
      <c r="E20" s="57"/>
      <c r="F20" s="58"/>
      <c r="G20" s="59"/>
      <c r="H20" s="60"/>
      <c r="I20" s="56"/>
      <c r="J20" s="57"/>
      <c r="K20" s="61"/>
      <c r="L20" s="340"/>
      <c r="M20" s="56"/>
      <c r="N20" s="65" t="str">
        <f ca="1" t="shared" si="3"/>
        <v/>
      </c>
      <c r="O20" s="56"/>
      <c r="P20" s="65" t="str">
        <f ca="1" t="shared" si="4"/>
        <v/>
      </c>
      <c r="Q20" s="56"/>
      <c r="R20" s="56"/>
      <c r="S20" s="62"/>
      <c r="T20" s="251">
        <f t="shared" si="0"/>
        <v>10</v>
      </c>
      <c r="U20" s="61"/>
      <c r="V20" s="56"/>
      <c r="W20" s="345"/>
      <c r="X20" s="56"/>
      <c r="Y20" s="56"/>
      <c r="Z20" s="56"/>
      <c r="AA20" s="345"/>
      <c r="AB20" s="61"/>
      <c r="AC20" s="56"/>
      <c r="AD20" s="345"/>
      <c r="AE20" s="732"/>
      <c r="AF20" s="60"/>
      <c r="AG20" s="56"/>
      <c r="AH20" t="str">
        <f ca="1" t="shared" si="5"/>
        <v/>
      </c>
      <c r="AI20" s="56"/>
      <c r="AJ20" s="340"/>
      <c r="AK20" s="340"/>
      <c r="AL20" s="62"/>
      <c r="AM20" s="274">
        <f t="shared" si="1"/>
        <v>10</v>
      </c>
      <c r="AN20" s="61"/>
      <c r="AO20" s="66" t="str">
        <f t="shared" si="13"/>
        <v/>
      </c>
      <c r="AP20" s="61"/>
      <c r="AQ20" s="65" t="str">
        <f t="shared" si="14"/>
        <v/>
      </c>
      <c r="AR20" s="86" t="str">
        <f ca="1" t="shared" si="6"/>
        <v/>
      </c>
      <c r="AS20" s="66" t="str">
        <f t="shared" si="14"/>
        <v/>
      </c>
      <c r="AT20" s="61"/>
      <c r="AU20" s="65" t="str">
        <f t="shared" si="15"/>
        <v/>
      </c>
      <c r="AV20" s="86" t="str">
        <f ca="1" t="shared" si="7"/>
        <v/>
      </c>
      <c r="AW20" s="66" t="str">
        <f t="shared" si="16"/>
        <v/>
      </c>
      <c r="AX20" s="61"/>
      <c r="AY20" s="71" t="str">
        <f t="shared" si="17"/>
        <v/>
      </c>
      <c r="AZ20" s="67" t="str">
        <f ca="1" t="shared" si="8"/>
        <v/>
      </c>
      <c r="BA20" s="66" t="str">
        <f t="shared" si="18"/>
        <v/>
      </c>
      <c r="BB20" s="61"/>
      <c r="BC20" s="62"/>
      <c r="BD20" s="274">
        <f t="shared" si="9"/>
        <v>10</v>
      </c>
      <c r="BE20" s="61"/>
      <c r="BF20" s="62"/>
      <c r="BG20" s="340"/>
      <c r="BH20" s="56"/>
      <c r="BI20" s="56"/>
      <c r="BJ20" s="56"/>
      <c r="BK20" s="56"/>
      <c r="BL20" s="56"/>
      <c r="BM20" s="56"/>
      <c r="BN20" s="56"/>
      <c r="BO20" s="56"/>
      <c r="BP20" s="62"/>
      <c r="BQ20" s="56"/>
      <c r="BR20" s="62"/>
      <c r="BS20" s="274">
        <f t="shared" si="10"/>
        <v>10</v>
      </c>
      <c r="BT20" s="57"/>
      <c r="BU20" s="821" t="str">
        <f ca="1" t="shared" si="11"/>
        <v/>
      </c>
      <c r="BV20" s="60"/>
      <c r="BW20" s="824" t="str">
        <f ca="1" t="shared" si="12"/>
        <v/>
      </c>
      <c r="BX20" s="60"/>
      <c r="BY20" s="765"/>
      <c r="BZ20" s="56"/>
      <c r="CA20" s="60"/>
      <c r="CB20" s="60"/>
      <c r="CC20" s="765"/>
      <c r="CD20" s="56"/>
      <c r="CE20" s="765"/>
      <c r="CF20" s="57"/>
      <c r="CG20" s="760"/>
      <c r="CH20" s="761"/>
    </row>
    <row r="21" spans="1:86" ht="15" customHeight="1">
      <c r="A21" s="241">
        <v>11</v>
      </c>
      <c r="B21" s="246" t="str">
        <f t="shared" si="2"/>
        <v>Sat</v>
      </c>
      <c r="C21" s="38"/>
      <c r="D21" s="34"/>
      <c r="E21" s="34"/>
      <c r="F21" s="35"/>
      <c r="G21" s="36"/>
      <c r="H21" s="37"/>
      <c r="I21" s="38"/>
      <c r="J21" s="34"/>
      <c r="K21" s="39"/>
      <c r="L21" s="338"/>
      <c r="M21" s="38"/>
      <c r="N21" s="42" t="str">
        <f ca="1" t="shared" si="3"/>
        <v/>
      </c>
      <c r="O21" s="38"/>
      <c r="P21" s="42" t="str">
        <f ca="1" t="shared" si="4"/>
        <v/>
      </c>
      <c r="Q21" s="38"/>
      <c r="R21" s="38"/>
      <c r="S21" s="40"/>
      <c r="T21" s="247">
        <f t="shared" si="0"/>
        <v>11</v>
      </c>
      <c r="U21" s="39"/>
      <c r="V21" s="38"/>
      <c r="W21" s="343"/>
      <c r="X21" s="38"/>
      <c r="Y21" s="38"/>
      <c r="Z21" s="38"/>
      <c r="AA21" s="343"/>
      <c r="AB21" s="39"/>
      <c r="AC21" s="38"/>
      <c r="AD21" s="343"/>
      <c r="AE21" s="729"/>
      <c r="AF21" s="37"/>
      <c r="AG21" s="38"/>
      <c r="AH21" t="str">
        <f ca="1" t="shared" si="5"/>
        <v/>
      </c>
      <c r="AI21" s="38"/>
      <c r="AJ21" s="338"/>
      <c r="AK21" s="338"/>
      <c r="AL21" s="40"/>
      <c r="AM21" s="272">
        <f t="shared" si="1"/>
        <v>11</v>
      </c>
      <c r="AN21" s="39"/>
      <c r="AO21" s="55" t="str">
        <f t="shared" si="13"/>
        <v xml:space="preserve"> </v>
      </c>
      <c r="AP21" s="39"/>
      <c r="AQ21" s="42" t="str">
        <f t="shared" si="14"/>
        <v xml:space="preserve"> </v>
      </c>
      <c r="AR21" s="44" t="str">
        <f ca="1" t="shared" si="6"/>
        <v/>
      </c>
      <c r="AS21" s="55" t="str">
        <f ca="1" t="shared" si="14"/>
        <v xml:space="preserve"> </v>
      </c>
      <c r="AT21" s="39"/>
      <c r="AU21" s="42" t="str">
        <f t="shared" si="15"/>
        <v xml:space="preserve"> </v>
      </c>
      <c r="AV21" s="44" t="str">
        <f ca="1" t="shared" si="7"/>
        <v/>
      </c>
      <c r="AW21" s="55" t="str">
        <f ca="1" t="shared" si="16"/>
        <v xml:space="preserve"> </v>
      </c>
      <c r="AX21" s="39"/>
      <c r="AY21" s="68" t="str">
        <f t="shared" si="17"/>
        <v xml:space="preserve"> </v>
      </c>
      <c r="AZ21" s="137" t="str">
        <f ca="1" t="shared" si="8"/>
        <v/>
      </c>
      <c r="BA21" s="55" t="str">
        <f ca="1" t="shared" si="18"/>
        <v xml:space="preserve"> </v>
      </c>
      <c r="BB21" s="39"/>
      <c r="BC21" s="40"/>
      <c r="BD21" s="272">
        <f t="shared" si="9"/>
        <v>11</v>
      </c>
      <c r="BE21" s="39"/>
      <c r="BF21" s="40"/>
      <c r="BG21" s="338"/>
      <c r="BH21" s="38"/>
      <c r="BI21" s="38"/>
      <c r="BJ21" s="38"/>
      <c r="BK21" s="38"/>
      <c r="BL21" s="38"/>
      <c r="BM21" s="38"/>
      <c r="BN21" s="38"/>
      <c r="BO21" s="38"/>
      <c r="BP21" s="40"/>
      <c r="BQ21" s="38"/>
      <c r="BR21" s="40"/>
      <c r="BS21" s="272">
        <f t="shared" si="10"/>
        <v>11</v>
      </c>
      <c r="BT21" s="34"/>
      <c r="BU21" s="789" t="str">
        <f ca="1" t="shared" si="11"/>
        <v/>
      </c>
      <c r="BV21" s="37"/>
      <c r="BW21" s="789" t="str">
        <f ca="1" t="shared" si="12"/>
        <v/>
      </c>
      <c r="BX21" s="37"/>
      <c r="BY21" s="32"/>
      <c r="BZ21" s="38"/>
      <c r="CA21" s="37"/>
      <c r="CB21" s="37"/>
      <c r="CC21" s="32"/>
      <c r="CD21" s="38"/>
      <c r="CE21" s="32"/>
      <c r="CF21" s="34"/>
      <c r="CG21" s="766"/>
      <c r="CH21" s="763"/>
    </row>
    <row r="22" spans="1:86" ht="15" customHeight="1">
      <c r="A22" s="243">
        <v>12</v>
      </c>
      <c r="B22" s="242" t="str">
        <f t="shared" si="2"/>
        <v>Sun</v>
      </c>
      <c r="C22" s="46"/>
      <c r="D22" s="47"/>
      <c r="E22" s="47"/>
      <c r="F22" s="48"/>
      <c r="G22" s="49"/>
      <c r="H22" s="50"/>
      <c r="I22" s="46"/>
      <c r="J22" s="47"/>
      <c r="K22" s="51"/>
      <c r="L22" s="339"/>
      <c r="M22" s="46"/>
      <c r="N22" s="42" t="str">
        <f ca="1" t="shared" si="3"/>
        <v/>
      </c>
      <c r="O22" s="46"/>
      <c r="P22" s="42" t="str">
        <f ca="1" t="shared" si="4"/>
        <v/>
      </c>
      <c r="Q22" s="46"/>
      <c r="R22" s="46"/>
      <c r="S22" s="52"/>
      <c r="T22" s="249">
        <f t="shared" si="0"/>
        <v>12</v>
      </c>
      <c r="U22" s="51"/>
      <c r="V22" s="46"/>
      <c r="W22" s="344"/>
      <c r="X22" s="46"/>
      <c r="Y22" s="46"/>
      <c r="Z22" s="46"/>
      <c r="AA22" s="344"/>
      <c r="AB22" s="51"/>
      <c r="AC22" s="46"/>
      <c r="AD22" s="344"/>
      <c r="AE22" s="729"/>
      <c r="AF22" s="50"/>
      <c r="AG22" s="46"/>
      <c r="AH22" t="str">
        <f ca="1" t="shared" si="5"/>
        <v/>
      </c>
      <c r="AI22" s="46"/>
      <c r="AJ22" s="339"/>
      <c r="AK22" s="339"/>
      <c r="AL22" s="52"/>
      <c r="AM22" s="273">
        <f t="shared" si="1"/>
        <v>12</v>
      </c>
      <c r="AN22" s="51"/>
      <c r="AO22" s="43" t="str">
        <f t="shared" si="13"/>
        <v/>
      </c>
      <c r="AP22" s="51"/>
      <c r="AQ22" s="69" t="str">
        <f t="shared" si="14"/>
        <v/>
      </c>
      <c r="AR22" s="44" t="str">
        <f ca="1" t="shared" si="6"/>
        <v/>
      </c>
      <c r="AS22" s="55" t="str">
        <f t="shared" si="14"/>
        <v/>
      </c>
      <c r="AT22" s="51"/>
      <c r="AU22" s="69" t="str">
        <f t="shared" si="15"/>
        <v/>
      </c>
      <c r="AV22" s="44" t="str">
        <f ca="1" t="shared" si="7"/>
        <v/>
      </c>
      <c r="AW22" s="43" t="str">
        <f t="shared" si="16"/>
        <v/>
      </c>
      <c r="AX22" s="51"/>
      <c r="AY22" s="70" t="str">
        <f t="shared" si="17"/>
        <v/>
      </c>
      <c r="AZ22" s="45" t="str">
        <f ca="1" t="shared" si="8"/>
        <v/>
      </c>
      <c r="BA22" s="43" t="str">
        <f t="shared" si="18"/>
        <v/>
      </c>
      <c r="BB22" s="51"/>
      <c r="BC22" s="52"/>
      <c r="BD22" s="273">
        <f t="shared" si="9"/>
        <v>12</v>
      </c>
      <c r="BE22" s="51"/>
      <c r="BF22" s="52"/>
      <c r="BG22" s="339"/>
      <c r="BH22" s="46"/>
      <c r="BI22" s="46"/>
      <c r="BJ22" s="46"/>
      <c r="BK22" s="46"/>
      <c r="BL22" s="46"/>
      <c r="BM22" s="46"/>
      <c r="BN22" s="46"/>
      <c r="BO22" s="46"/>
      <c r="BP22" s="52"/>
      <c r="BQ22" s="46"/>
      <c r="BR22" s="52"/>
      <c r="BS22" s="272">
        <f t="shared" si="10"/>
        <v>12</v>
      </c>
      <c r="BT22" s="47"/>
      <c r="BU22" s="820" t="str">
        <f ca="1" t="shared" si="11"/>
        <v/>
      </c>
      <c r="BV22" s="50"/>
      <c r="BW22" s="823" t="str">
        <f ca="1" t="shared" si="12"/>
        <v/>
      </c>
      <c r="BX22" s="50"/>
      <c r="BY22" s="32"/>
      <c r="BZ22" s="46"/>
      <c r="CA22" s="37"/>
      <c r="CB22" s="37"/>
      <c r="CC22" s="32"/>
      <c r="CD22" s="46"/>
      <c r="CE22" s="32"/>
      <c r="CF22" s="47"/>
      <c r="CG22" s="764"/>
      <c r="CH22" s="763"/>
    </row>
    <row r="23" spans="1:86" ht="15" customHeight="1">
      <c r="A23" s="243">
        <v>13</v>
      </c>
      <c r="B23" s="242" t="str">
        <f t="shared" si="2"/>
        <v>Mon</v>
      </c>
      <c r="C23" s="46"/>
      <c r="D23" s="47"/>
      <c r="E23" s="47"/>
      <c r="F23" s="48"/>
      <c r="G23" s="49"/>
      <c r="H23" s="50"/>
      <c r="I23" s="46"/>
      <c r="J23" s="47"/>
      <c r="K23" s="51"/>
      <c r="L23" s="339"/>
      <c r="M23" s="46"/>
      <c r="N23" s="42" t="str">
        <f ca="1" t="shared" si="3"/>
        <v/>
      </c>
      <c r="O23" s="46"/>
      <c r="P23" s="42" t="str">
        <f ca="1" t="shared" si="4"/>
        <v/>
      </c>
      <c r="Q23" s="46"/>
      <c r="R23" s="46"/>
      <c r="S23" s="52"/>
      <c r="T23" s="249">
        <f t="shared" si="0"/>
        <v>13</v>
      </c>
      <c r="U23" s="51"/>
      <c r="V23" s="46"/>
      <c r="W23" s="344"/>
      <c r="X23" s="46"/>
      <c r="Y23" s="46"/>
      <c r="Z23" s="46"/>
      <c r="AA23" s="344"/>
      <c r="AB23" s="51"/>
      <c r="AC23" s="46"/>
      <c r="AD23" s="344"/>
      <c r="AE23" s="729"/>
      <c r="AF23" s="50"/>
      <c r="AG23" s="46"/>
      <c r="AH23" t="str">
        <f ca="1" t="shared" si="5"/>
        <v/>
      </c>
      <c r="AI23" s="46"/>
      <c r="AJ23" s="339"/>
      <c r="AK23" s="339"/>
      <c r="AL23" s="52"/>
      <c r="AM23" s="273">
        <f t="shared" si="1"/>
        <v>13</v>
      </c>
      <c r="AN23" s="51"/>
      <c r="AO23" s="43" t="str">
        <f t="shared" si="13"/>
        <v/>
      </c>
      <c r="AP23" s="51"/>
      <c r="AQ23" s="69" t="str">
        <f t="shared" si="14"/>
        <v/>
      </c>
      <c r="AR23" s="44" t="str">
        <f ca="1" t="shared" si="6"/>
        <v/>
      </c>
      <c r="AS23" s="55" t="str">
        <f t="shared" si="14"/>
        <v/>
      </c>
      <c r="AT23" s="51"/>
      <c r="AU23" s="69" t="str">
        <f t="shared" si="15"/>
        <v/>
      </c>
      <c r="AV23" s="44" t="str">
        <f ca="1" t="shared" si="7"/>
        <v/>
      </c>
      <c r="AW23" s="43" t="str">
        <f t="shared" si="16"/>
        <v/>
      </c>
      <c r="AX23" s="51"/>
      <c r="AY23" s="70" t="str">
        <f t="shared" si="17"/>
        <v/>
      </c>
      <c r="AZ23" s="45" t="str">
        <f ca="1" t="shared" si="8"/>
        <v/>
      </c>
      <c r="BA23" s="43" t="str">
        <f t="shared" si="18"/>
        <v/>
      </c>
      <c r="BB23" s="51"/>
      <c r="BC23" s="52"/>
      <c r="BD23" s="273">
        <f t="shared" si="9"/>
        <v>13</v>
      </c>
      <c r="BE23" s="51"/>
      <c r="BF23" s="52"/>
      <c r="BG23" s="339"/>
      <c r="BH23" s="46"/>
      <c r="BI23" s="46"/>
      <c r="BJ23" s="46"/>
      <c r="BK23" s="46"/>
      <c r="BL23" s="46"/>
      <c r="BM23" s="46"/>
      <c r="BN23" s="46"/>
      <c r="BO23" s="46"/>
      <c r="BP23" s="52"/>
      <c r="BQ23" s="46"/>
      <c r="BR23" s="52"/>
      <c r="BS23" s="272">
        <f t="shared" si="10"/>
        <v>13</v>
      </c>
      <c r="BT23" s="47"/>
      <c r="BU23" s="823" t="str">
        <f ca="1" t="shared" si="11"/>
        <v/>
      </c>
      <c r="BV23" s="50"/>
      <c r="BW23" s="823" t="str">
        <f ca="1" t="shared" si="12"/>
        <v/>
      </c>
      <c r="BX23" s="50"/>
      <c r="BY23" s="32"/>
      <c r="BZ23" s="46"/>
      <c r="CA23" s="37"/>
      <c r="CB23" s="37"/>
      <c r="CC23" s="32"/>
      <c r="CD23" s="46"/>
      <c r="CE23" s="32"/>
      <c r="CF23" s="47"/>
      <c r="CG23" s="764"/>
      <c r="CH23" s="767"/>
    </row>
    <row r="24" spans="1:86" ht="15" customHeight="1">
      <c r="A24" s="243">
        <v>14</v>
      </c>
      <c r="B24" s="242" t="str">
        <f t="shared" si="2"/>
        <v>Tue</v>
      </c>
      <c r="C24" s="46"/>
      <c r="D24" s="47"/>
      <c r="E24" s="47"/>
      <c r="F24" s="48"/>
      <c r="G24" s="49"/>
      <c r="H24" s="50"/>
      <c r="I24" s="46"/>
      <c r="J24" s="47"/>
      <c r="K24" s="51"/>
      <c r="L24" s="339"/>
      <c r="M24" s="46"/>
      <c r="N24" s="42" t="str">
        <f ca="1" t="shared" si="3"/>
        <v/>
      </c>
      <c r="O24" s="46"/>
      <c r="P24" s="42" t="str">
        <f ca="1" t="shared" si="4"/>
        <v/>
      </c>
      <c r="Q24" s="46"/>
      <c r="R24" s="46"/>
      <c r="S24" s="52"/>
      <c r="T24" s="249">
        <f t="shared" si="0"/>
        <v>14</v>
      </c>
      <c r="U24" s="51"/>
      <c r="V24" s="46"/>
      <c r="W24" s="344"/>
      <c r="X24" s="46"/>
      <c r="Y24" s="46"/>
      <c r="Z24" s="46"/>
      <c r="AA24" s="344"/>
      <c r="AB24" s="51"/>
      <c r="AC24" s="46"/>
      <c r="AD24" s="344"/>
      <c r="AE24" s="729"/>
      <c r="AF24" s="50"/>
      <c r="AG24" s="46"/>
      <c r="AH24" t="str">
        <f ca="1" t="shared" si="5"/>
        <v/>
      </c>
      <c r="AI24" s="46"/>
      <c r="AJ24" s="339"/>
      <c r="AK24" s="339"/>
      <c r="AL24" s="52"/>
      <c r="AM24" s="273">
        <f t="shared" si="1"/>
        <v>14</v>
      </c>
      <c r="AN24" s="51"/>
      <c r="AO24" s="43" t="str">
        <f t="shared" si="13"/>
        <v/>
      </c>
      <c r="AP24" s="51"/>
      <c r="AQ24" s="69" t="str">
        <f t="shared" si="14"/>
        <v/>
      </c>
      <c r="AR24" s="44" t="str">
        <f ca="1" t="shared" si="6"/>
        <v/>
      </c>
      <c r="AS24" s="55" t="str">
        <f t="shared" si="14"/>
        <v/>
      </c>
      <c r="AT24" s="51"/>
      <c r="AU24" s="69" t="str">
        <f t="shared" si="15"/>
        <v/>
      </c>
      <c r="AV24" s="44" t="str">
        <f ca="1" t="shared" si="7"/>
        <v/>
      </c>
      <c r="AW24" s="43" t="str">
        <f t="shared" si="16"/>
        <v/>
      </c>
      <c r="AX24" s="51"/>
      <c r="AY24" s="70" t="str">
        <f t="shared" si="17"/>
        <v/>
      </c>
      <c r="AZ24" s="45" t="str">
        <f ca="1" t="shared" si="8"/>
        <v/>
      </c>
      <c r="BA24" s="43" t="str">
        <f t="shared" si="18"/>
        <v/>
      </c>
      <c r="BB24" s="51"/>
      <c r="BC24" s="52"/>
      <c r="BD24" s="273">
        <f t="shared" si="9"/>
        <v>14</v>
      </c>
      <c r="BE24" s="51"/>
      <c r="BF24" s="52"/>
      <c r="BG24" s="339"/>
      <c r="BH24" s="46"/>
      <c r="BI24" s="46"/>
      <c r="BJ24" s="46"/>
      <c r="BK24" s="46"/>
      <c r="BL24" s="46"/>
      <c r="BM24" s="46"/>
      <c r="BN24" s="46"/>
      <c r="BO24" s="46"/>
      <c r="BP24" s="52"/>
      <c r="BQ24" s="46"/>
      <c r="BR24" s="52"/>
      <c r="BS24" s="272">
        <f t="shared" si="10"/>
        <v>14</v>
      </c>
      <c r="BT24" s="47"/>
      <c r="BU24" s="820" t="str">
        <f ca="1" t="shared" si="11"/>
        <v/>
      </c>
      <c r="BV24" s="50"/>
      <c r="BW24" s="823" t="str">
        <f ca="1" t="shared" si="12"/>
        <v/>
      </c>
      <c r="BX24" s="50"/>
      <c r="BY24" s="32"/>
      <c r="BZ24" s="46"/>
      <c r="CA24" s="37"/>
      <c r="CB24" s="37"/>
      <c r="CC24" s="32"/>
      <c r="CD24" s="46"/>
      <c r="CE24" s="32"/>
      <c r="CF24" s="47"/>
      <c r="CG24" s="764"/>
      <c r="CH24" s="302"/>
    </row>
    <row r="25" spans="1:86" ht="15" customHeight="1" thickBot="1">
      <c r="A25" s="244">
        <v>15</v>
      </c>
      <c r="B25" s="245" t="str">
        <f t="shared" si="2"/>
        <v>Wed</v>
      </c>
      <c r="C25" s="56"/>
      <c r="D25" s="57"/>
      <c r="E25" s="57"/>
      <c r="F25" s="58"/>
      <c r="G25" s="59"/>
      <c r="H25" s="60"/>
      <c r="I25" s="56"/>
      <c r="J25" s="57"/>
      <c r="K25" s="61"/>
      <c r="L25" s="340"/>
      <c r="M25" s="56"/>
      <c r="N25" s="65" t="str">
        <f ca="1" t="shared" si="3"/>
        <v/>
      </c>
      <c r="O25" s="56"/>
      <c r="P25" s="65" t="str">
        <f ca="1" t="shared" si="4"/>
        <v/>
      </c>
      <c r="Q25" s="56"/>
      <c r="R25" s="56"/>
      <c r="S25" s="62"/>
      <c r="T25" s="251">
        <f t="shared" si="0"/>
        <v>15</v>
      </c>
      <c r="U25" s="61"/>
      <c r="V25" s="56"/>
      <c r="W25" s="345"/>
      <c r="X25" s="56"/>
      <c r="Y25" s="56"/>
      <c r="Z25" s="56"/>
      <c r="AA25" s="345"/>
      <c r="AB25" s="61"/>
      <c r="AC25" s="56"/>
      <c r="AD25" s="345"/>
      <c r="AE25" s="732"/>
      <c r="AF25" s="60"/>
      <c r="AG25" s="56"/>
      <c r="AH25" t="str">
        <f ca="1" t="shared" si="5"/>
        <v/>
      </c>
      <c r="AI25" s="56"/>
      <c r="AJ25" s="340"/>
      <c r="AK25" s="340"/>
      <c r="AL25" s="62"/>
      <c r="AM25" s="274">
        <f t="shared" si="1"/>
        <v>15</v>
      </c>
      <c r="AN25" s="61"/>
      <c r="AO25" s="66" t="str">
        <f t="shared" si="13"/>
        <v/>
      </c>
      <c r="AP25" s="61"/>
      <c r="AQ25" s="65" t="str">
        <f t="shared" si="14"/>
        <v/>
      </c>
      <c r="AR25" s="86" t="str">
        <f ca="1" t="shared" si="6"/>
        <v/>
      </c>
      <c r="AS25" s="66" t="str">
        <f t="shared" si="14"/>
        <v/>
      </c>
      <c r="AT25" s="61"/>
      <c r="AU25" s="65" t="str">
        <f t="shared" si="15"/>
        <v/>
      </c>
      <c r="AV25" s="86" t="str">
        <f ca="1" t="shared" si="7"/>
        <v/>
      </c>
      <c r="AW25" s="66" t="str">
        <f t="shared" si="16"/>
        <v/>
      </c>
      <c r="AX25" s="61"/>
      <c r="AY25" s="71" t="str">
        <f t="shared" si="17"/>
        <v/>
      </c>
      <c r="AZ25" s="67" t="str">
        <f ca="1" t="shared" si="8"/>
        <v/>
      </c>
      <c r="BA25" s="66" t="str">
        <f t="shared" si="18"/>
        <v/>
      </c>
      <c r="BB25" s="61"/>
      <c r="BC25" s="62"/>
      <c r="BD25" s="274">
        <f t="shared" si="9"/>
        <v>15</v>
      </c>
      <c r="BE25" s="61"/>
      <c r="BF25" s="62"/>
      <c r="BG25" s="340"/>
      <c r="BH25" s="56"/>
      <c r="BI25" s="56"/>
      <c r="BJ25" s="56"/>
      <c r="BK25" s="56"/>
      <c r="BL25" s="56"/>
      <c r="BM25" s="56"/>
      <c r="BN25" s="56"/>
      <c r="BO25" s="56"/>
      <c r="BP25" s="62"/>
      <c r="BQ25" s="56"/>
      <c r="BR25" s="62"/>
      <c r="BS25" s="759">
        <f t="shared" si="10"/>
        <v>15</v>
      </c>
      <c r="BT25" s="57"/>
      <c r="BU25" s="822" t="str">
        <f ca="1" t="shared" si="11"/>
        <v/>
      </c>
      <c r="BV25" s="60"/>
      <c r="BW25" s="824" t="str">
        <f ca="1" t="shared" si="12"/>
        <v/>
      </c>
      <c r="BX25" s="60"/>
      <c r="BY25" s="765"/>
      <c r="BZ25" s="56"/>
      <c r="CA25" s="60"/>
      <c r="CB25" s="60"/>
      <c r="CC25" s="765"/>
      <c r="CD25" s="56"/>
      <c r="CE25" s="765"/>
      <c r="CF25" s="57"/>
      <c r="CG25" s="760"/>
      <c r="CH25" s="768"/>
    </row>
    <row r="26" spans="1:86" ht="15" customHeight="1">
      <c r="A26" s="241">
        <v>16</v>
      </c>
      <c r="B26" s="246" t="str">
        <f t="shared" si="2"/>
        <v>Thu</v>
      </c>
      <c r="C26" s="38"/>
      <c r="D26" s="34"/>
      <c r="E26" s="34"/>
      <c r="F26" s="35"/>
      <c r="G26" s="36"/>
      <c r="H26" s="37"/>
      <c r="I26" s="38"/>
      <c r="J26" s="34"/>
      <c r="K26" s="39"/>
      <c r="L26" s="338"/>
      <c r="M26" s="38"/>
      <c r="N26" s="42" t="str">
        <f ca="1" t="shared" si="3"/>
        <v/>
      </c>
      <c r="O26" s="38"/>
      <c r="P26" s="42" t="str">
        <f ca="1" t="shared" si="4"/>
        <v/>
      </c>
      <c r="Q26" s="38"/>
      <c r="R26" s="38"/>
      <c r="S26" s="40"/>
      <c r="T26" s="247">
        <f t="shared" si="0"/>
        <v>16</v>
      </c>
      <c r="U26" s="39"/>
      <c r="V26" s="38"/>
      <c r="W26" s="343"/>
      <c r="X26" s="38"/>
      <c r="Y26" s="38"/>
      <c r="Z26" s="38"/>
      <c r="AA26" s="343"/>
      <c r="AB26" s="39"/>
      <c r="AC26" s="38"/>
      <c r="AD26" s="343"/>
      <c r="AE26" s="729"/>
      <c r="AF26" s="37"/>
      <c r="AG26" s="38"/>
      <c r="AH26" t="str">
        <f ca="1" t="shared" si="5"/>
        <v/>
      </c>
      <c r="AI26" s="38"/>
      <c r="AJ26" s="338"/>
      <c r="AK26" s="338"/>
      <c r="AL26" s="40"/>
      <c r="AM26" s="272">
        <f t="shared" si="1"/>
        <v>16</v>
      </c>
      <c r="AN26" s="39"/>
      <c r="AO26" s="55" t="str">
        <f t="shared" si="13"/>
        <v/>
      </c>
      <c r="AP26" s="39"/>
      <c r="AQ26" s="42" t="str">
        <f t="shared" si="14"/>
        <v/>
      </c>
      <c r="AR26" s="44" t="str">
        <f ca="1" t="shared" si="6"/>
        <v/>
      </c>
      <c r="AS26" s="55" t="str">
        <f t="shared" si="14"/>
        <v/>
      </c>
      <c r="AT26" s="39"/>
      <c r="AU26" s="42" t="str">
        <f t="shared" si="15"/>
        <v/>
      </c>
      <c r="AV26" s="44" t="str">
        <f ca="1" t="shared" si="7"/>
        <v/>
      </c>
      <c r="AW26" s="55" t="str">
        <f t="shared" si="16"/>
        <v/>
      </c>
      <c r="AX26" s="39"/>
      <c r="AY26" s="68" t="str">
        <f t="shared" si="17"/>
        <v/>
      </c>
      <c r="AZ26" s="45" t="str">
        <f ca="1" t="shared" si="8"/>
        <v/>
      </c>
      <c r="BA26" s="55" t="str">
        <f t="shared" si="18"/>
        <v/>
      </c>
      <c r="BB26" s="39"/>
      <c r="BC26" s="40"/>
      <c r="BD26" s="272">
        <f t="shared" si="9"/>
        <v>16</v>
      </c>
      <c r="BE26" s="39"/>
      <c r="BF26" s="40"/>
      <c r="BG26" s="338"/>
      <c r="BH26" s="38"/>
      <c r="BI26" s="38"/>
      <c r="BJ26" s="38"/>
      <c r="BK26" s="38"/>
      <c r="BL26" s="38"/>
      <c r="BM26" s="38"/>
      <c r="BN26" s="38"/>
      <c r="BO26" s="38"/>
      <c r="BP26" s="40"/>
      <c r="BQ26" s="38"/>
      <c r="BR26" s="40"/>
      <c r="BS26" s="762">
        <f t="shared" si="10"/>
        <v>16</v>
      </c>
      <c r="BT26" s="34"/>
      <c r="BU26" s="820" t="str">
        <f ca="1" t="shared" si="11"/>
        <v/>
      </c>
      <c r="BV26" s="37"/>
      <c r="BW26" s="789" t="str">
        <f ca="1" t="shared" si="12"/>
        <v/>
      </c>
      <c r="BX26" s="37"/>
      <c r="BY26" s="32"/>
      <c r="BZ26" s="38"/>
      <c r="CA26" s="37"/>
      <c r="CB26" s="37"/>
      <c r="CC26" s="32"/>
      <c r="CD26" s="38"/>
      <c r="CE26" s="32"/>
      <c r="CF26" s="34"/>
      <c r="CG26" s="764"/>
      <c r="CH26" s="302"/>
    </row>
    <row r="27" spans="1:86" ht="15" customHeight="1">
      <c r="A27" s="243">
        <v>17</v>
      </c>
      <c r="B27" s="242" t="str">
        <f t="shared" si="2"/>
        <v>Fri</v>
      </c>
      <c r="C27" s="46"/>
      <c r="D27" s="47"/>
      <c r="E27" s="47"/>
      <c r="F27" s="48"/>
      <c r="G27" s="49"/>
      <c r="H27" s="50"/>
      <c r="I27" s="46"/>
      <c r="J27" s="47"/>
      <c r="K27" s="51"/>
      <c r="L27" s="339"/>
      <c r="M27" s="46"/>
      <c r="N27" s="42" t="str">
        <f ca="1" t="shared" si="3"/>
        <v/>
      </c>
      <c r="O27" s="46"/>
      <c r="P27" s="42" t="str">
        <f ca="1" t="shared" si="4"/>
        <v/>
      </c>
      <c r="Q27" s="46"/>
      <c r="R27" s="46"/>
      <c r="S27" s="52"/>
      <c r="T27" s="249">
        <f t="shared" si="0"/>
        <v>17</v>
      </c>
      <c r="U27" s="51"/>
      <c r="V27" s="46"/>
      <c r="W27" s="344"/>
      <c r="X27" s="46"/>
      <c r="Y27" s="46"/>
      <c r="Z27" s="46"/>
      <c r="AA27" s="344"/>
      <c r="AB27" s="51"/>
      <c r="AC27" s="46"/>
      <c r="AD27" s="344"/>
      <c r="AE27" s="729"/>
      <c r="AF27" s="50"/>
      <c r="AG27" s="46"/>
      <c r="AH27" t="str">
        <f ca="1" t="shared" si="5"/>
        <v/>
      </c>
      <c r="AI27" s="46"/>
      <c r="AJ27" s="339"/>
      <c r="AK27" s="339"/>
      <c r="AL27" s="52"/>
      <c r="AM27" s="273">
        <f t="shared" si="1"/>
        <v>17</v>
      </c>
      <c r="AN27" s="51"/>
      <c r="AO27" s="43" t="str">
        <f t="shared" si="13"/>
        <v/>
      </c>
      <c r="AP27" s="51"/>
      <c r="AQ27" s="69" t="str">
        <f t="shared" si="14"/>
        <v/>
      </c>
      <c r="AR27" s="44" t="str">
        <f ca="1" t="shared" si="6"/>
        <v/>
      </c>
      <c r="AS27" s="55" t="str">
        <f t="shared" si="14"/>
        <v/>
      </c>
      <c r="AT27" s="51"/>
      <c r="AU27" s="69" t="str">
        <f t="shared" si="15"/>
        <v/>
      </c>
      <c r="AV27" s="44" t="str">
        <f ca="1" t="shared" si="7"/>
        <v/>
      </c>
      <c r="AW27" s="43" t="str">
        <f t="shared" si="16"/>
        <v/>
      </c>
      <c r="AX27" s="51"/>
      <c r="AY27" s="70" t="str">
        <f t="shared" si="17"/>
        <v/>
      </c>
      <c r="AZ27" s="45" t="str">
        <f ca="1" t="shared" si="8"/>
        <v/>
      </c>
      <c r="BA27" s="43" t="str">
        <f t="shared" si="18"/>
        <v/>
      </c>
      <c r="BB27" s="51"/>
      <c r="BC27" s="52"/>
      <c r="BD27" s="273">
        <f t="shared" si="9"/>
        <v>17</v>
      </c>
      <c r="BE27" s="51"/>
      <c r="BF27" s="52"/>
      <c r="BG27" s="339"/>
      <c r="BH27" s="46"/>
      <c r="BI27" s="46"/>
      <c r="BJ27" s="46"/>
      <c r="BK27" s="46"/>
      <c r="BL27" s="46"/>
      <c r="BM27" s="46"/>
      <c r="BN27" s="46"/>
      <c r="BO27" s="46"/>
      <c r="BP27" s="52"/>
      <c r="BQ27" s="46"/>
      <c r="BR27" s="52"/>
      <c r="BS27" s="272">
        <f t="shared" si="10"/>
        <v>17</v>
      </c>
      <c r="BT27" s="47"/>
      <c r="BU27" s="820" t="str">
        <f ca="1" t="shared" si="11"/>
        <v/>
      </c>
      <c r="BV27" s="50"/>
      <c r="BW27" s="823" t="str">
        <f ca="1" t="shared" si="12"/>
        <v/>
      </c>
      <c r="BX27" s="50"/>
      <c r="BY27" s="32"/>
      <c r="BZ27" s="46"/>
      <c r="CA27" s="37"/>
      <c r="CB27" s="37"/>
      <c r="CC27" s="32"/>
      <c r="CD27" s="46"/>
      <c r="CE27" s="32"/>
      <c r="CF27" s="47"/>
      <c r="CG27" s="764"/>
      <c r="CH27" s="302"/>
    </row>
    <row r="28" spans="1:86" ht="15" customHeight="1">
      <c r="A28" s="243">
        <v>18</v>
      </c>
      <c r="B28" s="242" t="str">
        <f t="shared" si="2"/>
        <v>Sat</v>
      </c>
      <c r="C28" s="46"/>
      <c r="D28" s="47"/>
      <c r="E28" s="47"/>
      <c r="F28" s="48"/>
      <c r="G28" s="49"/>
      <c r="H28" s="50"/>
      <c r="I28" s="46"/>
      <c r="J28" s="47"/>
      <c r="K28" s="51"/>
      <c r="L28" s="339"/>
      <c r="M28" s="46"/>
      <c r="N28" s="42" t="str">
        <f ca="1" t="shared" si="3"/>
        <v/>
      </c>
      <c r="O28" s="46"/>
      <c r="P28" s="42" t="str">
        <f ca="1" t="shared" si="4"/>
        <v/>
      </c>
      <c r="Q28" s="46"/>
      <c r="R28" s="46"/>
      <c r="S28" s="52"/>
      <c r="T28" s="249">
        <f t="shared" si="0"/>
        <v>18</v>
      </c>
      <c r="U28" s="51"/>
      <c r="V28" s="46"/>
      <c r="W28" s="344"/>
      <c r="X28" s="46"/>
      <c r="Y28" s="46"/>
      <c r="Z28" s="46"/>
      <c r="AA28" s="344"/>
      <c r="AB28" s="51"/>
      <c r="AC28" s="46"/>
      <c r="AD28" s="344"/>
      <c r="AE28" s="729"/>
      <c r="AF28" s="50"/>
      <c r="AG28" s="46"/>
      <c r="AH28" t="str">
        <f ca="1" t="shared" si="5"/>
        <v/>
      </c>
      <c r="AI28" s="46"/>
      <c r="AJ28" s="339"/>
      <c r="AK28" s="339"/>
      <c r="AL28" s="52"/>
      <c r="AM28" s="273">
        <f t="shared" si="1"/>
        <v>18</v>
      </c>
      <c r="AN28" s="51"/>
      <c r="AO28" s="43" t="str">
        <f t="shared" si="13"/>
        <v xml:space="preserve"> </v>
      </c>
      <c r="AP28" s="51"/>
      <c r="AQ28" s="69" t="str">
        <f t="shared" si="14"/>
        <v xml:space="preserve"> </v>
      </c>
      <c r="AR28" s="44" t="str">
        <f ca="1" t="shared" si="6"/>
        <v/>
      </c>
      <c r="AS28" s="55" t="str">
        <f ca="1" t="shared" si="14"/>
        <v xml:space="preserve"> </v>
      </c>
      <c r="AT28" s="51"/>
      <c r="AU28" s="69" t="str">
        <f t="shared" si="15"/>
        <v xml:space="preserve"> </v>
      </c>
      <c r="AV28" s="44" t="str">
        <f ca="1" t="shared" si="7"/>
        <v/>
      </c>
      <c r="AW28" s="43" t="str">
        <f ca="1" t="shared" si="16"/>
        <v xml:space="preserve"> </v>
      </c>
      <c r="AX28" s="51"/>
      <c r="AY28" s="70" t="str">
        <f t="shared" si="17"/>
        <v xml:space="preserve"> </v>
      </c>
      <c r="AZ28" s="45" t="str">
        <f ca="1" t="shared" si="8"/>
        <v/>
      </c>
      <c r="BA28" s="43" t="str">
        <f ca="1" t="shared" si="18"/>
        <v xml:space="preserve"> </v>
      </c>
      <c r="BB28" s="51"/>
      <c r="BC28" s="52"/>
      <c r="BD28" s="273">
        <f t="shared" si="9"/>
        <v>18</v>
      </c>
      <c r="BE28" s="51"/>
      <c r="BF28" s="52"/>
      <c r="BG28" s="339"/>
      <c r="BH28" s="46"/>
      <c r="BI28" s="46"/>
      <c r="BJ28" s="46"/>
      <c r="BK28" s="46"/>
      <c r="BL28" s="46"/>
      <c r="BM28" s="46"/>
      <c r="BN28" s="46"/>
      <c r="BO28" s="46"/>
      <c r="BP28" s="52"/>
      <c r="BQ28" s="46"/>
      <c r="BR28" s="52"/>
      <c r="BS28" s="272">
        <f t="shared" si="10"/>
        <v>18</v>
      </c>
      <c r="BT28" s="47"/>
      <c r="BU28" s="820" t="str">
        <f ca="1" t="shared" si="11"/>
        <v/>
      </c>
      <c r="BV28" s="50"/>
      <c r="BW28" s="823" t="str">
        <f ca="1" t="shared" si="12"/>
        <v/>
      </c>
      <c r="BX28" s="50"/>
      <c r="BY28" s="32"/>
      <c r="BZ28" s="46"/>
      <c r="CA28" s="37"/>
      <c r="CB28" s="37"/>
      <c r="CC28" s="32"/>
      <c r="CD28" s="46"/>
      <c r="CE28" s="32"/>
      <c r="CF28" s="47"/>
      <c r="CG28" s="764"/>
      <c r="CH28" s="302"/>
    </row>
    <row r="29" spans="1:86" ht="15" customHeight="1">
      <c r="A29" s="243">
        <v>19</v>
      </c>
      <c r="B29" s="242" t="str">
        <f t="shared" si="2"/>
        <v>Sun</v>
      </c>
      <c r="C29" s="46"/>
      <c r="D29" s="47"/>
      <c r="E29" s="47"/>
      <c r="F29" s="48"/>
      <c r="G29" s="49"/>
      <c r="H29" s="50"/>
      <c r="I29" s="46"/>
      <c r="J29" s="47"/>
      <c r="K29" s="51"/>
      <c r="L29" s="339"/>
      <c r="M29" s="46"/>
      <c r="N29" s="42" t="str">
        <f ca="1" t="shared" si="3"/>
        <v/>
      </c>
      <c r="O29" s="46"/>
      <c r="P29" s="42" t="str">
        <f ca="1" t="shared" si="4"/>
        <v/>
      </c>
      <c r="Q29" s="46"/>
      <c r="R29" s="46"/>
      <c r="S29" s="52"/>
      <c r="T29" s="249">
        <f t="shared" si="0"/>
        <v>19</v>
      </c>
      <c r="U29" s="51"/>
      <c r="V29" s="46"/>
      <c r="W29" s="344"/>
      <c r="X29" s="46"/>
      <c r="Y29" s="46"/>
      <c r="Z29" s="46"/>
      <c r="AA29" s="344"/>
      <c r="AB29" s="51"/>
      <c r="AC29" s="46"/>
      <c r="AD29" s="344"/>
      <c r="AE29" s="729"/>
      <c r="AF29" s="50"/>
      <c r="AG29" s="46"/>
      <c r="AH29" t="str">
        <f ca="1" t="shared" si="5"/>
        <v/>
      </c>
      <c r="AI29" s="46"/>
      <c r="AJ29" s="339"/>
      <c r="AK29" s="339"/>
      <c r="AL29" s="52"/>
      <c r="AM29" s="273">
        <f t="shared" si="1"/>
        <v>19</v>
      </c>
      <c r="AN29" s="51"/>
      <c r="AO29" s="43" t="str">
        <f t="shared" si="13"/>
        <v/>
      </c>
      <c r="AP29" s="51"/>
      <c r="AQ29" s="69" t="str">
        <f t="shared" si="14"/>
        <v/>
      </c>
      <c r="AR29" s="44" t="str">
        <f ca="1" t="shared" si="6"/>
        <v/>
      </c>
      <c r="AS29" s="55" t="str">
        <f t="shared" si="14"/>
        <v/>
      </c>
      <c r="AT29" s="51"/>
      <c r="AU29" s="69" t="str">
        <f t="shared" si="15"/>
        <v/>
      </c>
      <c r="AV29" s="44" t="str">
        <f ca="1" t="shared" si="7"/>
        <v/>
      </c>
      <c r="AW29" s="43" t="str">
        <f t="shared" si="16"/>
        <v/>
      </c>
      <c r="AX29" s="51"/>
      <c r="AY29" s="70" t="str">
        <f t="shared" si="17"/>
        <v/>
      </c>
      <c r="AZ29" s="45" t="str">
        <f ca="1" t="shared" si="8"/>
        <v/>
      </c>
      <c r="BA29" s="43" t="str">
        <f t="shared" si="18"/>
        <v/>
      </c>
      <c r="BB29" s="51"/>
      <c r="BC29" s="52"/>
      <c r="BD29" s="273">
        <f t="shared" si="9"/>
        <v>19</v>
      </c>
      <c r="BE29" s="51"/>
      <c r="BF29" s="52"/>
      <c r="BG29" s="339"/>
      <c r="BH29" s="46"/>
      <c r="BI29" s="46"/>
      <c r="BJ29" s="46"/>
      <c r="BK29" s="46"/>
      <c r="BL29" s="46"/>
      <c r="BM29" s="46"/>
      <c r="BN29" s="46"/>
      <c r="BO29" s="46"/>
      <c r="BP29" s="52"/>
      <c r="BQ29" s="46"/>
      <c r="BR29" s="52"/>
      <c r="BS29" s="272">
        <f t="shared" si="10"/>
        <v>19</v>
      </c>
      <c r="BT29" s="47"/>
      <c r="BU29" s="820" t="str">
        <f ca="1" t="shared" si="11"/>
        <v/>
      </c>
      <c r="BV29" s="50"/>
      <c r="BW29" s="823" t="str">
        <f ca="1" t="shared" si="12"/>
        <v/>
      </c>
      <c r="BX29" s="50"/>
      <c r="BY29" s="32"/>
      <c r="BZ29" s="46"/>
      <c r="CA29" s="37"/>
      <c r="CB29" s="37"/>
      <c r="CC29" s="32"/>
      <c r="CD29" s="46"/>
      <c r="CE29" s="32"/>
      <c r="CF29" s="47"/>
      <c r="CG29" s="764"/>
      <c r="CH29" s="302"/>
    </row>
    <row r="30" spans="1:86" ht="15" customHeight="1" thickBot="1">
      <c r="A30" s="244">
        <v>20</v>
      </c>
      <c r="B30" s="245" t="str">
        <f t="shared" si="2"/>
        <v>Mon</v>
      </c>
      <c r="C30" s="56"/>
      <c r="D30" s="57"/>
      <c r="E30" s="57"/>
      <c r="F30" s="58"/>
      <c r="G30" s="59"/>
      <c r="H30" s="60"/>
      <c r="I30" s="56"/>
      <c r="J30" s="57"/>
      <c r="K30" s="61"/>
      <c r="L30" s="340"/>
      <c r="M30" s="56"/>
      <c r="N30" s="65" t="str">
        <f ca="1" t="shared" si="3"/>
        <v/>
      </c>
      <c r="O30" s="56"/>
      <c r="P30" s="65" t="str">
        <f ca="1" t="shared" si="4"/>
        <v/>
      </c>
      <c r="Q30" s="56"/>
      <c r="R30" s="56"/>
      <c r="S30" s="62"/>
      <c r="T30" s="251">
        <f t="shared" si="0"/>
        <v>20</v>
      </c>
      <c r="U30" s="61"/>
      <c r="V30" s="56"/>
      <c r="W30" s="345"/>
      <c r="X30" s="56"/>
      <c r="Y30" s="56"/>
      <c r="Z30" s="56"/>
      <c r="AA30" s="345"/>
      <c r="AB30" s="61"/>
      <c r="AC30" s="56"/>
      <c r="AD30" s="345"/>
      <c r="AE30" s="730"/>
      <c r="AF30" s="60"/>
      <c r="AG30" s="56"/>
      <c r="AH30" t="str">
        <f ca="1" t="shared" si="5"/>
        <v/>
      </c>
      <c r="AI30" s="56"/>
      <c r="AJ30" s="340"/>
      <c r="AK30" s="340"/>
      <c r="AL30" s="62"/>
      <c r="AM30" s="274">
        <f t="shared" si="1"/>
        <v>20</v>
      </c>
      <c r="AN30" s="61"/>
      <c r="AO30" s="66" t="str">
        <f t="shared" si="13"/>
        <v/>
      </c>
      <c r="AP30" s="61"/>
      <c r="AQ30" s="65" t="str">
        <f t="shared" si="14"/>
        <v/>
      </c>
      <c r="AR30" s="86" t="str">
        <f ca="1" t="shared" si="6"/>
        <v/>
      </c>
      <c r="AS30" s="66" t="str">
        <f t="shared" si="14"/>
        <v/>
      </c>
      <c r="AT30" s="61"/>
      <c r="AU30" s="65" t="str">
        <f t="shared" si="15"/>
        <v/>
      </c>
      <c r="AV30" s="86" t="str">
        <f ca="1" t="shared" si="7"/>
        <v/>
      </c>
      <c r="AW30" s="66" t="str">
        <f t="shared" si="16"/>
        <v/>
      </c>
      <c r="AX30" s="61"/>
      <c r="AY30" s="71" t="str">
        <f t="shared" si="17"/>
        <v/>
      </c>
      <c r="AZ30" s="67" t="str">
        <f ca="1" t="shared" si="8"/>
        <v/>
      </c>
      <c r="BA30" s="66" t="str">
        <f t="shared" si="18"/>
        <v/>
      </c>
      <c r="BB30" s="61"/>
      <c r="BC30" s="62"/>
      <c r="BD30" s="274">
        <f t="shared" si="9"/>
        <v>20</v>
      </c>
      <c r="BE30" s="61"/>
      <c r="BF30" s="62"/>
      <c r="BG30" s="340"/>
      <c r="BH30" s="56"/>
      <c r="BI30" s="56"/>
      <c r="BJ30" s="56"/>
      <c r="BK30" s="56"/>
      <c r="BL30" s="56"/>
      <c r="BM30" s="56"/>
      <c r="BN30" s="56"/>
      <c r="BO30" s="56"/>
      <c r="BP30" s="62"/>
      <c r="BQ30" s="56"/>
      <c r="BR30" s="62"/>
      <c r="BS30" s="759">
        <f t="shared" si="10"/>
        <v>20</v>
      </c>
      <c r="BT30" s="57"/>
      <c r="BU30" s="822" t="str">
        <f ca="1" t="shared" si="11"/>
        <v/>
      </c>
      <c r="BV30" s="60"/>
      <c r="BW30" s="824" t="str">
        <f ca="1" t="shared" si="12"/>
        <v/>
      </c>
      <c r="BX30" s="60"/>
      <c r="BY30" s="765"/>
      <c r="BZ30" s="56"/>
      <c r="CA30" s="60"/>
      <c r="CB30" s="60"/>
      <c r="CC30" s="765"/>
      <c r="CD30" s="56"/>
      <c r="CE30" s="765"/>
      <c r="CF30" s="57"/>
      <c r="CG30" s="760"/>
      <c r="CH30" s="768"/>
    </row>
    <row r="31" spans="1:86" ht="15" customHeight="1">
      <c r="A31" s="241">
        <v>21</v>
      </c>
      <c r="B31" s="246" t="str">
        <f t="shared" si="2"/>
        <v>Tue</v>
      </c>
      <c r="C31" s="38"/>
      <c r="D31" s="34"/>
      <c r="E31" s="34"/>
      <c r="F31" s="35"/>
      <c r="G31" s="36"/>
      <c r="H31" s="37"/>
      <c r="I31" s="38"/>
      <c r="J31" s="34"/>
      <c r="K31" s="39"/>
      <c r="L31" s="338"/>
      <c r="M31" s="38"/>
      <c r="N31" s="42" t="str">
        <f ca="1" t="shared" si="3"/>
        <v/>
      </c>
      <c r="O31" s="38"/>
      <c r="P31" s="42" t="str">
        <f ca="1" t="shared" si="4"/>
        <v/>
      </c>
      <c r="Q31" s="38"/>
      <c r="R31" s="38"/>
      <c r="S31" s="40"/>
      <c r="T31" s="247">
        <f t="shared" si="0"/>
        <v>21</v>
      </c>
      <c r="U31" s="39"/>
      <c r="V31" s="38"/>
      <c r="W31" s="343"/>
      <c r="X31" s="38"/>
      <c r="Y31" s="38"/>
      <c r="Z31" s="38"/>
      <c r="AA31" s="343"/>
      <c r="AB31" s="39"/>
      <c r="AC31" s="38"/>
      <c r="AD31" s="343"/>
      <c r="AE31" s="731"/>
      <c r="AF31" s="37"/>
      <c r="AG31" s="38"/>
      <c r="AH31" t="str">
        <f ca="1" t="shared" si="5"/>
        <v/>
      </c>
      <c r="AI31" s="38"/>
      <c r="AJ31" s="338"/>
      <c r="AK31" s="338"/>
      <c r="AL31" s="40"/>
      <c r="AM31" s="272">
        <f t="shared" si="1"/>
        <v>21</v>
      </c>
      <c r="AN31" s="39"/>
      <c r="AO31" s="55" t="str">
        <f t="shared" si="13"/>
        <v/>
      </c>
      <c r="AP31" s="39"/>
      <c r="AQ31" s="42" t="str">
        <f t="shared" si="14"/>
        <v/>
      </c>
      <c r="AR31" s="44" t="str">
        <f ca="1" t="shared" si="6"/>
        <v/>
      </c>
      <c r="AS31" s="55" t="str">
        <f t="shared" si="14"/>
        <v/>
      </c>
      <c r="AT31" s="39"/>
      <c r="AU31" s="42" t="str">
        <f t="shared" si="15"/>
        <v/>
      </c>
      <c r="AV31" s="44" t="str">
        <f ca="1" t="shared" si="7"/>
        <v/>
      </c>
      <c r="AW31" s="55" t="str">
        <f t="shared" si="16"/>
        <v/>
      </c>
      <c r="AX31" s="39"/>
      <c r="AY31" s="68" t="str">
        <f t="shared" si="17"/>
        <v/>
      </c>
      <c r="AZ31" s="45" t="str">
        <f ca="1" t="shared" si="8"/>
        <v/>
      </c>
      <c r="BA31" s="55" t="str">
        <f t="shared" si="18"/>
        <v/>
      </c>
      <c r="BB31" s="39"/>
      <c r="BC31" s="40"/>
      <c r="BD31" s="272">
        <f t="shared" si="9"/>
        <v>21</v>
      </c>
      <c r="BE31" s="39"/>
      <c r="BF31" s="40"/>
      <c r="BG31" s="338"/>
      <c r="BH31" s="38"/>
      <c r="BI31" s="38"/>
      <c r="BJ31" s="38"/>
      <c r="BK31" s="38"/>
      <c r="BL31" s="38"/>
      <c r="BM31" s="38"/>
      <c r="BN31" s="38"/>
      <c r="BO31" s="38"/>
      <c r="BP31" s="40"/>
      <c r="BQ31" s="38"/>
      <c r="BR31" s="40"/>
      <c r="BS31" s="762">
        <f t="shared" si="10"/>
        <v>21</v>
      </c>
      <c r="BT31" s="34"/>
      <c r="BU31" s="820" t="str">
        <f ca="1" t="shared" si="11"/>
        <v/>
      </c>
      <c r="BV31" s="37"/>
      <c r="BW31" s="789" t="str">
        <f ca="1" t="shared" si="12"/>
        <v/>
      </c>
      <c r="BX31" s="37"/>
      <c r="BY31" s="32"/>
      <c r="BZ31" s="38"/>
      <c r="CA31" s="37"/>
      <c r="CB31" s="37"/>
      <c r="CC31" s="32"/>
      <c r="CD31" s="38"/>
      <c r="CE31" s="32"/>
      <c r="CF31" s="34"/>
      <c r="CG31" s="764"/>
      <c r="CH31" s="302"/>
    </row>
    <row r="32" spans="1:86" ht="15" customHeight="1">
      <c r="A32" s="243">
        <v>22</v>
      </c>
      <c r="B32" s="242" t="str">
        <f t="shared" si="2"/>
        <v>Wed</v>
      </c>
      <c r="C32" s="46"/>
      <c r="D32" s="47"/>
      <c r="E32" s="47"/>
      <c r="F32" s="48"/>
      <c r="G32" s="49"/>
      <c r="H32" s="50"/>
      <c r="I32" s="46"/>
      <c r="J32" s="47"/>
      <c r="K32" s="51"/>
      <c r="L32" s="339"/>
      <c r="M32" s="46"/>
      <c r="N32" s="42" t="str">
        <f ca="1" t="shared" si="3"/>
        <v/>
      </c>
      <c r="O32" s="46"/>
      <c r="P32" s="42" t="str">
        <f ca="1" t="shared" si="4"/>
        <v/>
      </c>
      <c r="Q32" s="46"/>
      <c r="R32" s="46"/>
      <c r="S32" s="52"/>
      <c r="T32" s="249">
        <f t="shared" si="0"/>
        <v>22</v>
      </c>
      <c r="U32" s="51"/>
      <c r="V32" s="46"/>
      <c r="W32" s="344"/>
      <c r="X32" s="46"/>
      <c r="Y32" s="46"/>
      <c r="Z32" s="46"/>
      <c r="AA32" s="344"/>
      <c r="AB32" s="51"/>
      <c r="AC32" s="46"/>
      <c r="AD32" s="344"/>
      <c r="AE32" s="729"/>
      <c r="AF32" s="50"/>
      <c r="AG32" s="46"/>
      <c r="AH32" t="str">
        <f ca="1" t="shared" si="5"/>
        <v/>
      </c>
      <c r="AI32" s="46"/>
      <c r="AJ32" s="339"/>
      <c r="AK32" s="339"/>
      <c r="AL32" s="52"/>
      <c r="AM32" s="273">
        <f t="shared" si="1"/>
        <v>22</v>
      </c>
      <c r="AN32" s="51"/>
      <c r="AO32" s="43" t="str">
        <f t="shared" si="13"/>
        <v/>
      </c>
      <c r="AP32" s="51"/>
      <c r="AQ32" s="69" t="str">
        <f t="shared" si="14"/>
        <v/>
      </c>
      <c r="AR32" s="44" t="str">
        <f ca="1" t="shared" si="6"/>
        <v/>
      </c>
      <c r="AS32" s="55" t="str">
        <f t="shared" si="14"/>
        <v/>
      </c>
      <c r="AT32" s="51"/>
      <c r="AU32" s="69" t="str">
        <f t="shared" si="15"/>
        <v/>
      </c>
      <c r="AV32" s="44" t="str">
        <f ca="1" t="shared" si="7"/>
        <v/>
      </c>
      <c r="AW32" s="43" t="str">
        <f t="shared" si="16"/>
        <v/>
      </c>
      <c r="AX32" s="51"/>
      <c r="AY32" s="70" t="str">
        <f t="shared" si="17"/>
        <v/>
      </c>
      <c r="AZ32" s="45" t="str">
        <f ca="1" t="shared" si="8"/>
        <v/>
      </c>
      <c r="BA32" s="43" t="str">
        <f t="shared" si="18"/>
        <v/>
      </c>
      <c r="BB32" s="51"/>
      <c r="BC32" s="52"/>
      <c r="BD32" s="273">
        <f t="shared" si="9"/>
        <v>22</v>
      </c>
      <c r="BE32" s="51"/>
      <c r="BF32" s="52"/>
      <c r="BG32" s="339"/>
      <c r="BH32" s="46"/>
      <c r="BI32" s="46"/>
      <c r="BJ32" s="46"/>
      <c r="BK32" s="46"/>
      <c r="BL32" s="46"/>
      <c r="BM32" s="46"/>
      <c r="BN32" s="46"/>
      <c r="BO32" s="46"/>
      <c r="BP32" s="52"/>
      <c r="BQ32" s="46"/>
      <c r="BR32" s="52"/>
      <c r="BS32" s="272">
        <f t="shared" si="10"/>
        <v>22</v>
      </c>
      <c r="BT32" s="47"/>
      <c r="BU32" s="820" t="str">
        <f ca="1" t="shared" si="11"/>
        <v/>
      </c>
      <c r="BV32" s="50"/>
      <c r="BW32" s="823" t="str">
        <f ca="1" t="shared" si="12"/>
        <v/>
      </c>
      <c r="BX32" s="50"/>
      <c r="BY32" s="32"/>
      <c r="BZ32" s="46"/>
      <c r="CA32" s="37"/>
      <c r="CB32" s="37"/>
      <c r="CC32" s="32"/>
      <c r="CD32" s="46"/>
      <c r="CE32" s="32"/>
      <c r="CF32" s="47"/>
      <c r="CG32" s="764"/>
      <c r="CH32" s="302"/>
    </row>
    <row r="33" spans="1:86" ht="15" customHeight="1">
      <c r="A33" s="243">
        <v>23</v>
      </c>
      <c r="B33" s="242" t="str">
        <f t="shared" si="2"/>
        <v>Thu</v>
      </c>
      <c r="C33" s="46"/>
      <c r="D33" s="47"/>
      <c r="E33" s="47"/>
      <c r="F33" s="48"/>
      <c r="G33" s="49"/>
      <c r="H33" s="50"/>
      <c r="I33" s="46"/>
      <c r="J33" s="47"/>
      <c r="K33" s="51"/>
      <c r="L33" s="339"/>
      <c r="M33" s="46"/>
      <c r="N33" s="42" t="str">
        <f ca="1" t="shared" si="3"/>
        <v/>
      </c>
      <c r="O33" s="46"/>
      <c r="P33" s="42" t="str">
        <f ca="1" t="shared" si="4"/>
        <v/>
      </c>
      <c r="Q33" s="46"/>
      <c r="R33" s="46"/>
      <c r="S33" s="52"/>
      <c r="T33" s="249">
        <f t="shared" si="0"/>
        <v>23</v>
      </c>
      <c r="U33" s="51"/>
      <c r="V33" s="46"/>
      <c r="W33" s="344"/>
      <c r="X33" s="46"/>
      <c r="Y33" s="46"/>
      <c r="Z33" s="46"/>
      <c r="AA33" s="344"/>
      <c r="AB33" s="51"/>
      <c r="AC33" s="46"/>
      <c r="AD33" s="344"/>
      <c r="AE33" s="729"/>
      <c r="AF33" s="50"/>
      <c r="AG33" s="46"/>
      <c r="AH33" t="str">
        <f ca="1" t="shared" si="5"/>
        <v/>
      </c>
      <c r="AI33" s="46"/>
      <c r="AJ33" s="339"/>
      <c r="AK33" s="339"/>
      <c r="AL33" s="52"/>
      <c r="AM33" s="273">
        <f t="shared" si="1"/>
        <v>23</v>
      </c>
      <c r="AN33" s="51"/>
      <c r="AO33" s="43" t="str">
        <f t="shared" si="13"/>
        <v/>
      </c>
      <c r="AP33" s="51"/>
      <c r="AQ33" s="69" t="str">
        <f t="shared" si="14"/>
        <v/>
      </c>
      <c r="AR33" s="44" t="str">
        <f ca="1" t="shared" si="6"/>
        <v/>
      </c>
      <c r="AS33" s="55" t="str">
        <f t="shared" si="14"/>
        <v/>
      </c>
      <c r="AT33" s="51"/>
      <c r="AU33" s="69" t="str">
        <f t="shared" si="15"/>
        <v/>
      </c>
      <c r="AV33" s="44" t="str">
        <f ca="1" t="shared" si="7"/>
        <v/>
      </c>
      <c r="AW33" s="43" t="str">
        <f t="shared" si="16"/>
        <v/>
      </c>
      <c r="AX33" s="51"/>
      <c r="AY33" s="70" t="str">
        <f t="shared" si="17"/>
        <v/>
      </c>
      <c r="AZ33" s="45" t="str">
        <f ca="1" t="shared" si="8"/>
        <v/>
      </c>
      <c r="BA33" s="43" t="str">
        <f t="shared" si="18"/>
        <v/>
      </c>
      <c r="BB33" s="51"/>
      <c r="BC33" s="52"/>
      <c r="BD33" s="273">
        <f t="shared" si="9"/>
        <v>23</v>
      </c>
      <c r="BE33" s="51"/>
      <c r="BF33" s="52"/>
      <c r="BG33" s="339"/>
      <c r="BH33" s="46"/>
      <c r="BI33" s="46"/>
      <c r="BJ33" s="46"/>
      <c r="BK33" s="46"/>
      <c r="BL33" s="46"/>
      <c r="BM33" s="46"/>
      <c r="BN33" s="46"/>
      <c r="BO33" s="46"/>
      <c r="BP33" s="52"/>
      <c r="BQ33" s="46"/>
      <c r="BR33" s="52"/>
      <c r="BS33" s="272">
        <f t="shared" si="10"/>
        <v>23</v>
      </c>
      <c r="BT33" s="47"/>
      <c r="BU33" s="820" t="str">
        <f ca="1" t="shared" si="11"/>
        <v/>
      </c>
      <c r="BV33" s="50"/>
      <c r="BW33" s="823" t="str">
        <f ca="1" t="shared" si="12"/>
        <v/>
      </c>
      <c r="BX33" s="50"/>
      <c r="BY33" s="32"/>
      <c r="BZ33" s="46"/>
      <c r="CA33" s="37"/>
      <c r="CB33" s="37"/>
      <c r="CC33" s="32"/>
      <c r="CD33" s="46"/>
      <c r="CE33" s="32"/>
      <c r="CF33" s="47"/>
      <c r="CG33" s="764"/>
      <c r="CH33" s="302"/>
    </row>
    <row r="34" spans="1:86" ht="15" customHeight="1">
      <c r="A34" s="243">
        <v>24</v>
      </c>
      <c r="B34" s="242" t="str">
        <f t="shared" si="2"/>
        <v>Fri</v>
      </c>
      <c r="C34" s="46"/>
      <c r="D34" s="47"/>
      <c r="E34" s="47"/>
      <c r="F34" s="48"/>
      <c r="G34" s="49"/>
      <c r="H34" s="50"/>
      <c r="I34" s="46"/>
      <c r="J34" s="47"/>
      <c r="K34" s="51"/>
      <c r="L34" s="339"/>
      <c r="M34" s="46"/>
      <c r="N34" s="42" t="str">
        <f ca="1" t="shared" si="3"/>
        <v/>
      </c>
      <c r="O34" s="46"/>
      <c r="P34" s="42" t="str">
        <f ca="1" t="shared" si="4"/>
        <v/>
      </c>
      <c r="Q34" s="46"/>
      <c r="R34" s="46"/>
      <c r="S34" s="52"/>
      <c r="T34" s="249">
        <f t="shared" si="0"/>
        <v>24</v>
      </c>
      <c r="U34" s="51"/>
      <c r="V34" s="46"/>
      <c r="W34" s="344"/>
      <c r="X34" s="46"/>
      <c r="Y34" s="46"/>
      <c r="Z34" s="46"/>
      <c r="AA34" s="344"/>
      <c r="AB34" s="51"/>
      <c r="AC34" s="46"/>
      <c r="AD34" s="344"/>
      <c r="AE34" s="729"/>
      <c r="AF34" s="50"/>
      <c r="AG34" s="46"/>
      <c r="AH34" t="str">
        <f ca="1" t="shared" si="5"/>
        <v/>
      </c>
      <c r="AI34" s="46"/>
      <c r="AJ34" s="339"/>
      <c r="AK34" s="339"/>
      <c r="AL34" s="52"/>
      <c r="AM34" s="273">
        <f t="shared" si="1"/>
        <v>24</v>
      </c>
      <c r="AN34" s="51"/>
      <c r="AO34" s="43" t="str">
        <f t="shared" si="13"/>
        <v/>
      </c>
      <c r="AP34" s="51"/>
      <c r="AQ34" s="69" t="str">
        <f aca="true" t="shared" si="19" ref="AQ34:AS40">IF(+$B34="Sat",IF(SUM(AP28:AP34)&gt;0,AVERAGE(AP28:AP34)," "),"")</f>
        <v/>
      </c>
      <c r="AR34" s="44" t="str">
        <f ca="1" t="shared" si="6"/>
        <v/>
      </c>
      <c r="AS34" s="55" t="str">
        <f t="shared" si="19"/>
        <v/>
      </c>
      <c r="AT34" s="51"/>
      <c r="AU34" s="69" t="str">
        <f t="shared" si="15"/>
        <v/>
      </c>
      <c r="AV34" s="44" t="str">
        <f ca="1" t="shared" si="7"/>
        <v/>
      </c>
      <c r="AW34" s="43" t="str">
        <f t="shared" si="16"/>
        <v/>
      </c>
      <c r="AX34" s="51"/>
      <c r="AY34" s="70" t="str">
        <f t="shared" si="17"/>
        <v/>
      </c>
      <c r="AZ34" s="45" t="str">
        <f ca="1" t="shared" si="8"/>
        <v/>
      </c>
      <c r="BA34" s="43" t="str">
        <f t="shared" si="18"/>
        <v/>
      </c>
      <c r="BB34" s="51"/>
      <c r="BC34" s="52"/>
      <c r="BD34" s="273">
        <f t="shared" si="9"/>
        <v>24</v>
      </c>
      <c r="BE34" s="51"/>
      <c r="BF34" s="52"/>
      <c r="BG34" s="339"/>
      <c r="BH34" s="46"/>
      <c r="BI34" s="46"/>
      <c r="BJ34" s="46"/>
      <c r="BK34" s="46"/>
      <c r="BL34" s="46"/>
      <c r="BM34" s="46"/>
      <c r="BN34" s="46"/>
      <c r="BO34" s="46"/>
      <c r="BP34" s="52"/>
      <c r="BQ34" s="46"/>
      <c r="BR34" s="52"/>
      <c r="BS34" s="272">
        <f t="shared" si="10"/>
        <v>24</v>
      </c>
      <c r="BT34" s="47"/>
      <c r="BU34" s="820" t="str">
        <f ca="1" t="shared" si="11"/>
        <v/>
      </c>
      <c r="BV34" s="50"/>
      <c r="BW34" s="823" t="str">
        <f ca="1" t="shared" si="12"/>
        <v/>
      </c>
      <c r="BX34" s="50"/>
      <c r="BY34" s="32"/>
      <c r="BZ34" s="46"/>
      <c r="CA34" s="37"/>
      <c r="CB34" s="37"/>
      <c r="CC34" s="32"/>
      <c r="CD34" s="46"/>
      <c r="CE34" s="32"/>
      <c r="CF34" s="47"/>
      <c r="CG34" s="764"/>
      <c r="CH34" s="302"/>
    </row>
    <row r="35" spans="1:86" ht="15" customHeight="1" thickBot="1">
      <c r="A35" s="244">
        <v>25</v>
      </c>
      <c r="B35" s="245" t="str">
        <f t="shared" si="2"/>
        <v>Sat</v>
      </c>
      <c r="C35" s="56"/>
      <c r="D35" s="57"/>
      <c r="E35" s="57"/>
      <c r="F35" s="58"/>
      <c r="G35" s="59"/>
      <c r="H35" s="60"/>
      <c r="I35" s="56"/>
      <c r="J35" s="57"/>
      <c r="K35" s="61"/>
      <c r="L35" s="340"/>
      <c r="M35" s="56"/>
      <c r="N35" s="65" t="str">
        <f ca="1" t="shared" si="3"/>
        <v/>
      </c>
      <c r="O35" s="56"/>
      <c r="P35" s="65" t="str">
        <f ca="1" t="shared" si="4"/>
        <v/>
      </c>
      <c r="Q35" s="56"/>
      <c r="R35" s="56"/>
      <c r="S35" s="62"/>
      <c r="T35" s="251">
        <f t="shared" si="0"/>
        <v>25</v>
      </c>
      <c r="U35" s="61"/>
      <c r="V35" s="56"/>
      <c r="W35" s="345"/>
      <c r="X35" s="56"/>
      <c r="Y35" s="56"/>
      <c r="Z35" s="56"/>
      <c r="AA35" s="345"/>
      <c r="AB35" s="61"/>
      <c r="AC35" s="56"/>
      <c r="AD35" s="345"/>
      <c r="AE35" s="730"/>
      <c r="AF35" s="60"/>
      <c r="AG35" s="56"/>
      <c r="AH35" t="str">
        <f ca="1" t="shared" si="5"/>
        <v/>
      </c>
      <c r="AI35" s="56"/>
      <c r="AJ35" s="340"/>
      <c r="AK35" s="340"/>
      <c r="AL35" s="62"/>
      <c r="AM35" s="274">
        <f t="shared" si="1"/>
        <v>25</v>
      </c>
      <c r="AN35" s="61"/>
      <c r="AO35" s="66" t="str">
        <f t="shared" si="13"/>
        <v xml:space="preserve"> </v>
      </c>
      <c r="AP35" s="61"/>
      <c r="AQ35" s="65" t="str">
        <f t="shared" si="19"/>
        <v xml:space="preserve"> </v>
      </c>
      <c r="AR35" s="86" t="str">
        <f ca="1" t="shared" si="6"/>
        <v/>
      </c>
      <c r="AS35" s="66" t="str">
        <f ca="1" t="shared" si="19"/>
        <v xml:space="preserve"> </v>
      </c>
      <c r="AT35" s="61"/>
      <c r="AU35" s="65" t="str">
        <f t="shared" si="15"/>
        <v xml:space="preserve"> </v>
      </c>
      <c r="AV35" s="86" t="str">
        <f ca="1" t="shared" si="7"/>
        <v/>
      </c>
      <c r="AW35" s="66" t="str">
        <f ca="1" t="shared" si="16"/>
        <v xml:space="preserve"> </v>
      </c>
      <c r="AX35" s="61"/>
      <c r="AY35" s="71" t="str">
        <f t="shared" si="17"/>
        <v xml:space="preserve"> </v>
      </c>
      <c r="AZ35" s="67" t="str">
        <f ca="1" t="shared" si="8"/>
        <v/>
      </c>
      <c r="BA35" s="66" t="str">
        <f ca="1" t="shared" si="18"/>
        <v xml:space="preserve"> </v>
      </c>
      <c r="BB35" s="61"/>
      <c r="BC35" s="62"/>
      <c r="BD35" s="274">
        <f t="shared" si="9"/>
        <v>25</v>
      </c>
      <c r="BE35" s="61"/>
      <c r="BF35" s="62"/>
      <c r="BG35" s="340"/>
      <c r="BH35" s="56"/>
      <c r="BI35" s="56"/>
      <c r="BJ35" s="56"/>
      <c r="BK35" s="56"/>
      <c r="BL35" s="56"/>
      <c r="BM35" s="56"/>
      <c r="BN35" s="56"/>
      <c r="BO35" s="56"/>
      <c r="BP35" s="62"/>
      <c r="BQ35" s="56"/>
      <c r="BR35" s="62"/>
      <c r="BS35" s="759">
        <f t="shared" si="10"/>
        <v>25</v>
      </c>
      <c r="BT35" s="57"/>
      <c r="BU35" s="822" t="str">
        <f ca="1" t="shared" si="11"/>
        <v/>
      </c>
      <c r="BV35" s="60"/>
      <c r="BW35" s="824" t="str">
        <f ca="1" t="shared" si="12"/>
        <v/>
      </c>
      <c r="BX35" s="60"/>
      <c r="BY35" s="765"/>
      <c r="BZ35" s="56"/>
      <c r="CA35" s="60"/>
      <c r="CB35" s="60"/>
      <c r="CC35" s="765"/>
      <c r="CD35" s="56"/>
      <c r="CE35" s="765"/>
      <c r="CF35" s="57"/>
      <c r="CG35" s="760"/>
      <c r="CH35" s="768"/>
    </row>
    <row r="36" spans="1:86" ht="15" customHeight="1">
      <c r="A36" s="241">
        <v>26</v>
      </c>
      <c r="B36" s="246" t="str">
        <f t="shared" si="2"/>
        <v>Sun</v>
      </c>
      <c r="C36" s="38"/>
      <c r="D36" s="34"/>
      <c r="E36" s="34"/>
      <c r="F36" s="35"/>
      <c r="G36" s="36"/>
      <c r="H36" s="37"/>
      <c r="I36" s="38"/>
      <c r="J36" s="34"/>
      <c r="K36" s="39"/>
      <c r="L36" s="338"/>
      <c r="M36" s="38"/>
      <c r="N36" s="42" t="str">
        <f ca="1" t="shared" si="3"/>
        <v/>
      </c>
      <c r="O36" s="38"/>
      <c r="P36" s="42" t="str">
        <f ca="1" t="shared" si="4"/>
        <v/>
      </c>
      <c r="Q36" s="38"/>
      <c r="R36" s="38"/>
      <c r="S36" s="40"/>
      <c r="T36" s="247">
        <f t="shared" si="0"/>
        <v>26</v>
      </c>
      <c r="U36" s="39"/>
      <c r="V36" s="38"/>
      <c r="W36" s="343"/>
      <c r="X36" s="38"/>
      <c r="Y36" s="38"/>
      <c r="Z36" s="38"/>
      <c r="AA36" s="343"/>
      <c r="AB36" s="39"/>
      <c r="AC36" s="38"/>
      <c r="AD36" s="343"/>
      <c r="AE36" s="731"/>
      <c r="AF36" s="37"/>
      <c r="AG36" s="38"/>
      <c r="AH36" t="str">
        <f ca="1" t="shared" si="5"/>
        <v/>
      </c>
      <c r="AI36" s="38"/>
      <c r="AJ36" s="338"/>
      <c r="AK36" s="338"/>
      <c r="AL36" s="40"/>
      <c r="AM36" s="272">
        <f t="shared" si="1"/>
        <v>26</v>
      </c>
      <c r="AN36" s="39"/>
      <c r="AO36" s="55" t="str">
        <f t="shared" si="13"/>
        <v/>
      </c>
      <c r="AP36" s="39"/>
      <c r="AQ36" s="42" t="str">
        <f t="shared" si="19"/>
        <v/>
      </c>
      <c r="AR36" s="44" t="str">
        <f ca="1" t="shared" si="6"/>
        <v/>
      </c>
      <c r="AS36" s="55" t="str">
        <f t="shared" si="19"/>
        <v/>
      </c>
      <c r="AT36" s="39"/>
      <c r="AU36" s="42" t="str">
        <f t="shared" si="15"/>
        <v/>
      </c>
      <c r="AV36" s="44" t="str">
        <f ca="1" t="shared" si="7"/>
        <v/>
      </c>
      <c r="AW36" s="55" t="str">
        <f t="shared" si="16"/>
        <v/>
      </c>
      <c r="AX36" s="39"/>
      <c r="AY36" s="68" t="str">
        <f t="shared" si="17"/>
        <v/>
      </c>
      <c r="AZ36" s="45" t="str">
        <f ca="1" t="shared" si="8"/>
        <v/>
      </c>
      <c r="BA36" s="55" t="str">
        <f t="shared" si="18"/>
        <v/>
      </c>
      <c r="BB36" s="39"/>
      <c r="BC36" s="40"/>
      <c r="BD36" s="272">
        <f t="shared" si="9"/>
        <v>26</v>
      </c>
      <c r="BE36" s="39"/>
      <c r="BF36" s="40"/>
      <c r="BG36" s="338"/>
      <c r="BH36" s="38"/>
      <c r="BI36" s="38"/>
      <c r="BJ36" s="38"/>
      <c r="BK36" s="38"/>
      <c r="BL36" s="38"/>
      <c r="BM36" s="38"/>
      <c r="BN36" s="38"/>
      <c r="BO36" s="38"/>
      <c r="BP36" s="40"/>
      <c r="BQ36" s="38"/>
      <c r="BR36" s="40"/>
      <c r="BS36" s="762">
        <f t="shared" si="10"/>
        <v>26</v>
      </c>
      <c r="BT36" s="34"/>
      <c r="BU36" s="820" t="str">
        <f ca="1" t="shared" si="11"/>
        <v/>
      </c>
      <c r="BV36" s="37"/>
      <c r="BW36" s="789" t="str">
        <f ca="1" t="shared" si="12"/>
        <v/>
      </c>
      <c r="BX36" s="37"/>
      <c r="BY36" s="32"/>
      <c r="BZ36" s="38"/>
      <c r="CA36" s="37"/>
      <c r="CB36" s="37"/>
      <c r="CC36" s="32"/>
      <c r="CD36" s="38"/>
      <c r="CE36" s="32"/>
      <c r="CF36" s="34"/>
      <c r="CG36" s="764"/>
      <c r="CH36" s="302"/>
    </row>
    <row r="37" spans="1:86" ht="15" customHeight="1">
      <c r="A37" s="243">
        <v>27</v>
      </c>
      <c r="B37" s="242" t="str">
        <f t="shared" si="2"/>
        <v>Mon</v>
      </c>
      <c r="C37" s="46"/>
      <c r="D37" s="47"/>
      <c r="E37" s="47"/>
      <c r="F37" s="48"/>
      <c r="G37" s="49"/>
      <c r="H37" s="50"/>
      <c r="I37" s="46"/>
      <c r="J37" s="47"/>
      <c r="K37" s="51"/>
      <c r="L37" s="339"/>
      <c r="M37" s="46"/>
      <c r="N37" s="42" t="str">
        <f ca="1" t="shared" si="3"/>
        <v/>
      </c>
      <c r="O37" s="46"/>
      <c r="P37" s="42" t="str">
        <f ca="1" t="shared" si="4"/>
        <v/>
      </c>
      <c r="Q37" s="46"/>
      <c r="R37" s="46"/>
      <c r="S37" s="52"/>
      <c r="T37" s="249">
        <f t="shared" si="0"/>
        <v>27</v>
      </c>
      <c r="U37" s="51"/>
      <c r="V37" s="46"/>
      <c r="W37" s="344"/>
      <c r="X37" s="46"/>
      <c r="Y37" s="46"/>
      <c r="Z37" s="46"/>
      <c r="AA37" s="344"/>
      <c r="AB37" s="51"/>
      <c r="AC37" s="46"/>
      <c r="AD37" s="344"/>
      <c r="AE37" s="729"/>
      <c r="AF37" s="50"/>
      <c r="AG37" s="46"/>
      <c r="AH37" t="str">
        <f ca="1" t="shared" si="5"/>
        <v/>
      </c>
      <c r="AI37" s="46"/>
      <c r="AJ37" s="339"/>
      <c r="AK37" s="339"/>
      <c r="AL37" s="52"/>
      <c r="AM37" s="273">
        <f t="shared" si="1"/>
        <v>27</v>
      </c>
      <c r="AN37" s="51"/>
      <c r="AO37" s="43" t="str">
        <f t="shared" si="13"/>
        <v/>
      </c>
      <c r="AP37" s="51"/>
      <c r="AQ37" s="69" t="str">
        <f t="shared" si="19"/>
        <v/>
      </c>
      <c r="AR37" s="44" t="str">
        <f ca="1" t="shared" si="6"/>
        <v/>
      </c>
      <c r="AS37" s="55" t="str">
        <f t="shared" si="19"/>
        <v/>
      </c>
      <c r="AT37" s="51"/>
      <c r="AU37" s="69" t="str">
        <f t="shared" si="15"/>
        <v/>
      </c>
      <c r="AV37" s="44" t="str">
        <f ca="1" t="shared" si="7"/>
        <v/>
      </c>
      <c r="AW37" s="43" t="str">
        <f t="shared" si="16"/>
        <v/>
      </c>
      <c r="AX37" s="51"/>
      <c r="AY37" s="70" t="str">
        <f t="shared" si="17"/>
        <v/>
      </c>
      <c r="AZ37" s="45" t="str">
        <f ca="1" t="shared" si="8"/>
        <v/>
      </c>
      <c r="BA37" s="43" t="str">
        <f t="shared" si="18"/>
        <v/>
      </c>
      <c r="BB37" s="51"/>
      <c r="BC37" s="52"/>
      <c r="BD37" s="273">
        <f t="shared" si="9"/>
        <v>27</v>
      </c>
      <c r="BE37" s="51"/>
      <c r="BF37" s="52"/>
      <c r="BG37" s="339"/>
      <c r="BH37" s="46"/>
      <c r="BI37" s="46"/>
      <c r="BJ37" s="46"/>
      <c r="BK37" s="46"/>
      <c r="BL37" s="46"/>
      <c r="BM37" s="46"/>
      <c r="BN37" s="46"/>
      <c r="BO37" s="46"/>
      <c r="BP37" s="52"/>
      <c r="BQ37" s="46"/>
      <c r="BR37" s="52"/>
      <c r="BS37" s="272">
        <f t="shared" si="10"/>
        <v>27</v>
      </c>
      <c r="BT37" s="47"/>
      <c r="BU37" s="820" t="str">
        <f ca="1" t="shared" si="11"/>
        <v/>
      </c>
      <c r="BV37" s="50"/>
      <c r="BW37" s="823" t="str">
        <f ca="1" t="shared" si="12"/>
        <v/>
      </c>
      <c r="BX37" s="50"/>
      <c r="BY37" s="32"/>
      <c r="BZ37" s="46"/>
      <c r="CA37" s="37"/>
      <c r="CB37" s="37"/>
      <c r="CC37" s="32"/>
      <c r="CD37" s="46"/>
      <c r="CE37" s="32"/>
      <c r="CF37" s="47"/>
      <c r="CG37" s="764"/>
      <c r="CH37" s="302"/>
    </row>
    <row r="38" spans="1:86" ht="15" customHeight="1">
      <c r="A38" s="243">
        <v>28</v>
      </c>
      <c r="B38" s="242" t="str">
        <f t="shared" si="2"/>
        <v>Tue</v>
      </c>
      <c r="C38" s="46"/>
      <c r="D38" s="47"/>
      <c r="E38" s="47"/>
      <c r="F38" s="48"/>
      <c r="G38" s="49"/>
      <c r="H38" s="50"/>
      <c r="I38" s="46"/>
      <c r="J38" s="47"/>
      <c r="K38" s="51"/>
      <c r="L38" s="339"/>
      <c r="M38" s="46"/>
      <c r="N38" s="42" t="str">
        <f ca="1" t="shared" si="3"/>
        <v/>
      </c>
      <c r="O38" s="46"/>
      <c r="P38" s="42" t="str">
        <f ca="1" t="shared" si="4"/>
        <v/>
      </c>
      <c r="Q38" s="46"/>
      <c r="R38" s="46"/>
      <c r="S38" s="52"/>
      <c r="T38" s="249">
        <f t="shared" si="0"/>
        <v>28</v>
      </c>
      <c r="U38" s="51"/>
      <c r="V38" s="46"/>
      <c r="W38" s="344"/>
      <c r="X38" s="46"/>
      <c r="Y38" s="46"/>
      <c r="Z38" s="46"/>
      <c r="AA38" s="344"/>
      <c r="AB38" s="51"/>
      <c r="AC38" s="46"/>
      <c r="AD38" s="344"/>
      <c r="AE38" s="729"/>
      <c r="AF38" s="50"/>
      <c r="AG38" s="46"/>
      <c r="AH38" t="str">
        <f ca="1" t="shared" si="5"/>
        <v/>
      </c>
      <c r="AI38" s="46"/>
      <c r="AJ38" s="339"/>
      <c r="AK38" s="339"/>
      <c r="AL38" s="52"/>
      <c r="AM38" s="273">
        <f t="shared" si="1"/>
        <v>28</v>
      </c>
      <c r="AN38" s="51"/>
      <c r="AO38" s="43" t="str">
        <f t="shared" si="13"/>
        <v/>
      </c>
      <c r="AP38" s="51"/>
      <c r="AQ38" s="69" t="str">
        <f t="shared" si="19"/>
        <v/>
      </c>
      <c r="AR38" s="44" t="str">
        <f ca="1" t="shared" si="6"/>
        <v/>
      </c>
      <c r="AS38" s="55" t="str">
        <f t="shared" si="19"/>
        <v/>
      </c>
      <c r="AT38" s="51"/>
      <c r="AU38" s="69" t="str">
        <f t="shared" si="15"/>
        <v/>
      </c>
      <c r="AV38" s="44" t="str">
        <f ca="1" t="shared" si="7"/>
        <v/>
      </c>
      <c r="AW38" s="43" t="str">
        <f t="shared" si="16"/>
        <v/>
      </c>
      <c r="AX38" s="51"/>
      <c r="AY38" s="70" t="str">
        <f t="shared" si="17"/>
        <v/>
      </c>
      <c r="AZ38" s="45" t="str">
        <f ca="1" t="shared" si="8"/>
        <v/>
      </c>
      <c r="BA38" s="43" t="str">
        <f t="shared" si="18"/>
        <v/>
      </c>
      <c r="BB38" s="51"/>
      <c r="BC38" s="52"/>
      <c r="BD38" s="273">
        <f t="shared" si="9"/>
        <v>28</v>
      </c>
      <c r="BE38" s="51"/>
      <c r="BF38" s="52"/>
      <c r="BG38" s="339"/>
      <c r="BH38" s="46"/>
      <c r="BI38" s="46"/>
      <c r="BJ38" s="46"/>
      <c r="BK38" s="46"/>
      <c r="BL38" s="46"/>
      <c r="BM38" s="46"/>
      <c r="BN38" s="46"/>
      <c r="BO38" s="46"/>
      <c r="BP38" s="52"/>
      <c r="BQ38" s="46"/>
      <c r="BR38" s="52"/>
      <c r="BS38" s="272">
        <f t="shared" si="10"/>
        <v>28</v>
      </c>
      <c r="BT38" s="47"/>
      <c r="BU38" s="820" t="str">
        <f ca="1" t="shared" si="11"/>
        <v/>
      </c>
      <c r="BV38" s="50"/>
      <c r="BW38" s="823" t="str">
        <f ca="1" t="shared" si="12"/>
        <v/>
      </c>
      <c r="BX38" s="50"/>
      <c r="BY38" s="32"/>
      <c r="BZ38" s="46"/>
      <c r="CA38" s="37"/>
      <c r="CB38" s="37"/>
      <c r="CC38" s="32"/>
      <c r="CD38" s="46"/>
      <c r="CE38" s="32"/>
      <c r="CF38" s="47"/>
      <c r="CG38" s="764"/>
      <c r="CH38" s="302"/>
    </row>
    <row r="39" spans="1:86" ht="15" customHeight="1">
      <c r="A39" s="243">
        <v>29</v>
      </c>
      <c r="B39" s="242" t="str">
        <f t="shared" si="2"/>
        <v>Wed</v>
      </c>
      <c r="C39" s="46"/>
      <c r="D39" s="47"/>
      <c r="E39" s="47"/>
      <c r="F39" s="48"/>
      <c r="G39" s="49"/>
      <c r="H39" s="50"/>
      <c r="I39" s="46"/>
      <c r="J39" s="47"/>
      <c r="K39" s="51"/>
      <c r="L39" s="339"/>
      <c r="M39" s="46"/>
      <c r="N39" s="42" t="str">
        <f ca="1" t="shared" si="3"/>
        <v/>
      </c>
      <c r="O39" s="46"/>
      <c r="P39" s="42" t="str">
        <f ca="1" t="shared" si="4"/>
        <v/>
      </c>
      <c r="Q39" s="46"/>
      <c r="R39" s="46"/>
      <c r="S39" s="52"/>
      <c r="T39" s="249">
        <f t="shared" si="0"/>
        <v>29</v>
      </c>
      <c r="U39" s="51"/>
      <c r="V39" s="46"/>
      <c r="W39" s="344"/>
      <c r="X39" s="46"/>
      <c r="Y39" s="46"/>
      <c r="Z39" s="46"/>
      <c r="AA39" s="344"/>
      <c r="AB39" s="51"/>
      <c r="AC39" s="46"/>
      <c r="AD39" s="344"/>
      <c r="AE39" s="729"/>
      <c r="AF39" s="50"/>
      <c r="AG39" s="46"/>
      <c r="AH39" t="str">
        <f ca="1" t="shared" si="5"/>
        <v/>
      </c>
      <c r="AI39" s="46"/>
      <c r="AJ39" s="339"/>
      <c r="AK39" s="339"/>
      <c r="AL39" s="52"/>
      <c r="AM39" s="273">
        <f t="shared" si="1"/>
        <v>29</v>
      </c>
      <c r="AN39" s="51"/>
      <c r="AO39" s="43" t="str">
        <f t="shared" si="13"/>
        <v/>
      </c>
      <c r="AP39" s="51"/>
      <c r="AQ39" s="69" t="str">
        <f t="shared" si="19"/>
        <v/>
      </c>
      <c r="AR39" s="44" t="str">
        <f ca="1" t="shared" si="6"/>
        <v/>
      </c>
      <c r="AS39" s="55" t="str">
        <f t="shared" si="19"/>
        <v/>
      </c>
      <c r="AT39" s="51"/>
      <c r="AU39" s="69" t="str">
        <f t="shared" si="15"/>
        <v/>
      </c>
      <c r="AV39" s="44" t="str">
        <f ca="1" t="shared" si="7"/>
        <v/>
      </c>
      <c r="AW39" s="43" t="str">
        <f t="shared" si="16"/>
        <v/>
      </c>
      <c r="AX39" s="51"/>
      <c r="AY39" s="70" t="str">
        <f t="shared" si="17"/>
        <v/>
      </c>
      <c r="AZ39" s="45" t="str">
        <f ca="1" t="shared" si="8"/>
        <v/>
      </c>
      <c r="BA39" s="43" t="str">
        <f t="shared" si="18"/>
        <v/>
      </c>
      <c r="BB39" s="51"/>
      <c r="BC39" s="52"/>
      <c r="BD39" s="273">
        <f t="shared" si="9"/>
        <v>29</v>
      </c>
      <c r="BE39" s="51"/>
      <c r="BF39" s="52"/>
      <c r="BG39" s="339"/>
      <c r="BH39" s="46"/>
      <c r="BI39" s="46"/>
      <c r="BJ39" s="46"/>
      <c r="BK39" s="46"/>
      <c r="BL39" s="46"/>
      <c r="BM39" s="46"/>
      <c r="BN39" s="46"/>
      <c r="BO39" s="46"/>
      <c r="BP39" s="52"/>
      <c r="BQ39" s="46"/>
      <c r="BR39" s="52"/>
      <c r="BS39" s="272">
        <f t="shared" si="10"/>
        <v>29</v>
      </c>
      <c r="BT39" s="47"/>
      <c r="BU39" s="820" t="str">
        <f ca="1" t="shared" si="11"/>
        <v/>
      </c>
      <c r="BV39" s="50"/>
      <c r="BW39" s="823" t="str">
        <f ca="1" t="shared" si="12"/>
        <v/>
      </c>
      <c r="BX39" s="50"/>
      <c r="BY39" s="32"/>
      <c r="BZ39" s="46"/>
      <c r="CA39" s="37"/>
      <c r="CB39" s="37"/>
      <c r="CC39" s="32"/>
      <c r="CD39" s="46"/>
      <c r="CE39" s="32"/>
      <c r="CF39" s="47"/>
      <c r="CG39" s="764"/>
      <c r="CH39" s="302"/>
    </row>
    <row r="40" spans="1:86" ht="15" customHeight="1">
      <c r="A40" s="243">
        <v>30</v>
      </c>
      <c r="B40" s="242" t="str">
        <f t="shared" si="2"/>
        <v>Thu</v>
      </c>
      <c r="C40" s="46"/>
      <c r="D40" s="47"/>
      <c r="E40" s="47"/>
      <c r="F40" s="48"/>
      <c r="G40" s="49"/>
      <c r="H40" s="50"/>
      <c r="I40" s="46"/>
      <c r="J40" s="47"/>
      <c r="K40" s="51"/>
      <c r="L40" s="339"/>
      <c r="M40" s="46"/>
      <c r="N40" s="42" t="str">
        <f ca="1" t="shared" si="3"/>
        <v/>
      </c>
      <c r="O40" s="46"/>
      <c r="P40" s="42" t="str">
        <f ca="1" t="shared" si="4"/>
        <v/>
      </c>
      <c r="Q40" s="46"/>
      <c r="R40" s="46"/>
      <c r="S40" s="52"/>
      <c r="T40" s="249">
        <f t="shared" si="0"/>
        <v>30</v>
      </c>
      <c r="U40" s="51"/>
      <c r="V40" s="46"/>
      <c r="W40" s="344"/>
      <c r="X40" s="46"/>
      <c r="Y40" s="46"/>
      <c r="Z40" s="46"/>
      <c r="AA40" s="344"/>
      <c r="AB40" s="51"/>
      <c r="AC40" s="46"/>
      <c r="AD40" s="344"/>
      <c r="AE40" s="729"/>
      <c r="AF40" s="50"/>
      <c r="AG40" s="46"/>
      <c r="AH40" t="str">
        <f ca="1" t="shared" si="5"/>
        <v/>
      </c>
      <c r="AI40" s="46"/>
      <c r="AJ40" s="339"/>
      <c r="AK40" s="339"/>
      <c r="AL40" s="52"/>
      <c r="AM40" s="273">
        <f t="shared" si="1"/>
        <v>30</v>
      </c>
      <c r="AN40" s="51"/>
      <c r="AO40" s="43" t="str">
        <f t="shared" si="13"/>
        <v/>
      </c>
      <c r="AP40" s="51"/>
      <c r="AQ40" s="69" t="str">
        <f t="shared" si="19"/>
        <v/>
      </c>
      <c r="AR40" s="44" t="str">
        <f ca="1" t="shared" si="6"/>
        <v/>
      </c>
      <c r="AS40" s="43" t="str">
        <f t="shared" si="19"/>
        <v/>
      </c>
      <c r="AT40" s="51"/>
      <c r="AU40" s="69" t="str">
        <f t="shared" si="15"/>
        <v/>
      </c>
      <c r="AV40" s="44" t="str">
        <f ca="1" t="shared" si="7"/>
        <v/>
      </c>
      <c r="AW40" s="43" t="str">
        <f t="shared" si="16"/>
        <v/>
      </c>
      <c r="AX40" s="51"/>
      <c r="AY40" s="70" t="str">
        <f t="shared" si="17"/>
        <v/>
      </c>
      <c r="AZ40" s="45" t="str">
        <f ca="1" t="shared" si="8"/>
        <v/>
      </c>
      <c r="BA40" s="43" t="str">
        <f t="shared" si="18"/>
        <v/>
      </c>
      <c r="BB40" s="51"/>
      <c r="BC40" s="52"/>
      <c r="BD40" s="273">
        <f t="shared" si="9"/>
        <v>30</v>
      </c>
      <c r="BE40" s="51"/>
      <c r="BF40" s="52"/>
      <c r="BG40" s="339"/>
      <c r="BH40" s="46"/>
      <c r="BI40" s="46"/>
      <c r="BJ40" s="46"/>
      <c r="BK40" s="46"/>
      <c r="BL40" s="46"/>
      <c r="BM40" s="46"/>
      <c r="BN40" s="46"/>
      <c r="BO40" s="46"/>
      <c r="BP40" s="52"/>
      <c r="BQ40" s="46"/>
      <c r="BR40" s="52"/>
      <c r="BS40" s="272">
        <f t="shared" si="10"/>
        <v>30</v>
      </c>
      <c r="BT40" s="47"/>
      <c r="BU40" s="820" t="str">
        <f ca="1" t="shared" si="11"/>
        <v/>
      </c>
      <c r="BV40" s="50"/>
      <c r="BW40" s="823" t="str">
        <f ca="1" t="shared" si="12"/>
        <v/>
      </c>
      <c r="BX40" s="50"/>
      <c r="BY40" s="32"/>
      <c r="BZ40" s="46"/>
      <c r="CA40" s="37"/>
      <c r="CB40" s="37"/>
      <c r="CC40" s="32"/>
      <c r="CD40" s="46"/>
      <c r="CE40" s="32"/>
      <c r="CF40" s="47"/>
      <c r="CG40" s="764"/>
      <c r="CH40" s="302"/>
    </row>
    <row r="41" spans="1:86" ht="15" customHeight="1" thickBot="1">
      <c r="A41" s="244">
        <v>31</v>
      </c>
      <c r="B41" s="245" t="str">
        <f t="shared" si="2"/>
        <v>Fri</v>
      </c>
      <c r="C41" s="56"/>
      <c r="D41" s="57"/>
      <c r="E41" s="57"/>
      <c r="F41" s="58"/>
      <c r="G41" s="59"/>
      <c r="H41" s="60"/>
      <c r="I41" s="56"/>
      <c r="J41" s="57"/>
      <c r="K41" s="61"/>
      <c r="L41" s="340"/>
      <c r="M41" s="56"/>
      <c r="N41" s="65" t="str">
        <f ca="1" t="shared" si="3"/>
        <v/>
      </c>
      <c r="O41" s="56"/>
      <c r="P41" s="65" t="str">
        <f ca="1" t="shared" si="4"/>
        <v/>
      </c>
      <c r="Q41" s="56"/>
      <c r="R41" s="56"/>
      <c r="S41" s="62"/>
      <c r="T41" s="251">
        <f t="shared" si="0"/>
        <v>31</v>
      </c>
      <c r="U41" s="61"/>
      <c r="V41" s="56"/>
      <c r="W41" s="345"/>
      <c r="X41" s="56"/>
      <c r="Y41" s="56"/>
      <c r="Z41" s="56"/>
      <c r="AA41" s="345"/>
      <c r="AB41" s="61"/>
      <c r="AC41" s="56"/>
      <c r="AD41" s="345"/>
      <c r="AE41" s="729"/>
      <c r="AF41" s="60"/>
      <c r="AG41" s="56"/>
      <c r="AH41" t="str">
        <f ca="1" t="shared" si="5"/>
        <v/>
      </c>
      <c r="AI41" s="56"/>
      <c r="AJ41" s="340"/>
      <c r="AK41" s="340"/>
      <c r="AL41" s="62"/>
      <c r="AM41" s="274">
        <f>+A41</f>
        <v>31</v>
      </c>
      <c r="AN41" s="61"/>
      <c r="AO41" s="66" t="str">
        <f>IF(SUM(AN35:AN41)=0,"",IF(+$B41="Sat",AVERAGE(AN35:AN41),IF(+$B41="Fri",AVERAGE(AN36:AN41,Apr!AN$11),IF(+$B41="Thu",AVERAGE(AN37:AN41,Apr!AN$11:AN$12),IF(+$B41="Wed",AVERAGE(AN38:AN41,Apr!AN$11:AN$13)," ")))))</f>
        <v/>
      </c>
      <c r="AP41" s="61"/>
      <c r="AQ41" s="65" t="str">
        <f>IF(AND(+$B41="Sat",SUM(AP35:AP41)&gt;0),AVERAGE(AP35:AP41),IF(AND(+$B41="Fri",SUM(AP36:AP41,Apr!AP$11)&gt;0),AVERAGE(AP36:AP41,Apr!AP$11),IF(AND(+$B41="Thu",SUM(AP37:AP41,Apr!AP$11:AP$12)&gt;0),AVERAGE(AP37:AP41,Apr!AP$11:AP$12),IF(AND($B41="Wed",SUM(AP38:AP41,Apr!AP$11:AP$13)&gt;0),AVERAGE(AP38:AP41,Apr!AP$11:AP$13),""))))</f>
        <v/>
      </c>
      <c r="AR41" s="86" t="str">
        <f ca="1" t="shared" si="6"/>
        <v/>
      </c>
      <c r="AS41" s="66" t="str">
        <f ca="1">IF(AND(+$B41="Sat",SUM(AR35:AR41)&gt;0),AVERAGE(AR35:AR41),IF(AND(+$B41="Fri",SUM(AR36:AR41,Apr!AR$11)&gt;0),AVERAGE(AR36:AR41,Apr!AR$11),IF(AND(+$B41="Thu",SUM(AR37:AR41,Apr!AR$11:AR$12)&gt;0),AVERAGE(AR37:AR41,Apr!AR$11:AR$12),IF(AND($B41="Wed",SUM(AR38:AR41,Apr!AR$11:AR$13)&gt;0),AVERAGE(AR38:AR41,Apr!AR$11:AR$13),""))))</f>
        <v/>
      </c>
      <c r="AT41" s="61"/>
      <c r="AU41" s="65" t="str">
        <f>IF(AND(+$B41="Sat",SUM(AT35:AT41)&gt;0),AVERAGE(AT35:AT41),IF(AND(+$B41="Fri",SUM(AT36:AT41,Apr!AT$11)&gt;0),AVERAGE(AT36:AT41,Apr!AT$11),IF(AND(+$B41="Thu",SUM(AT37:AT41,Apr!AT$11:AT$12)&gt;0),AVERAGE(AT37:AT41,Apr!AT$11:AT$12),IF(AND($B41="Wed",SUM(AT38:AT41,Apr!AT$11:AT$13)&gt;0),AVERAGE(AT38:AT41,Apr!AT$11:AT$13),""))))</f>
        <v/>
      </c>
      <c r="AV41" s="86" t="str">
        <f ca="1" t="shared" si="7"/>
        <v/>
      </c>
      <c r="AW41" s="66" t="str">
        <f ca="1">IF(AND(+$B41="Sat",SUM(AV35:AV41)&gt;0),AVERAGE(AV35:AV41),IF(AND(+$B41="Fri",SUM(AV36:AV41,Apr!AV$11)&gt;0),AVERAGE(AV36:AV41,Apr!AV$11),IF(AND(+$B41="Thu",SUM(AV37:AV41,Apr!AV$11:AV$12)&gt;0),AVERAGE(AV37:AV41,Apr!AV$11:AV$12),IF(AND($B41="Wed",SUM(AV38:AV41,Apr!AV$11:AV$13)&gt;0),AVERAGE(AV38:AV41,Apr!AV$11:AV$13),""))))</f>
        <v/>
      </c>
      <c r="AX41" s="61"/>
      <c r="AY41" s="65" t="str">
        <f>IF(AND(+$B41="Sat",SUM(AX35:AX41)&gt;0),AVERAGE(AX35:AX41),IF(AND(+$B41="Fri",SUM(AX36:AX41,Apr!AX$11)&gt;0),AVERAGE(AX36:AX41,Apr!AX$11),IF(AND(+$B41="Thu",SUM(AX37:AX41,Apr!AX$11:AX$12)&gt;0),AVERAGE(AX37:AX41,Apr!AX$11:AX$12),IF(AND($B41="Wed",SUM(AX38:AX41,Apr!AX$11:AX$13)&gt;0),AVERAGE(AX38:AX41,Apr!AX$11:AX$13),""))))</f>
        <v/>
      </c>
      <c r="AZ41" s="86" t="str">
        <f ca="1" t="shared" si="8"/>
        <v/>
      </c>
      <c r="BA41" s="66" t="str">
        <f ca="1">IF(AND(+$B41="Sat",SUM(AZ35:AZ41)&gt;0),AVERAGE(AZ35:AZ41),IF(AND(+$B41="Fri",SUM(AZ36:AZ41,Apr!AZ$11)&gt;0),AVERAGE(AZ36:AZ41,Apr!AZ$11),IF(AND(+$B41="Thu",SUM(AZ37:AZ41,Apr!AZ$11:AZ$12)&gt;0),AVERAGE(AZ37:AZ41,Apr!AZ$11:AZ$12),IF(AND($B41="Wed",SUM(AZ38:AZ41,Apr!AZ$11:AZ$13)&gt;0),AVERAGE(AZ38:AZ41,Apr!AZ$11:AZ$13),""))))</f>
        <v/>
      </c>
      <c r="BB41" s="61"/>
      <c r="BC41" s="62"/>
      <c r="BD41" s="274">
        <f>+A41</f>
        <v>31</v>
      </c>
      <c r="BE41" s="61"/>
      <c r="BF41" s="62"/>
      <c r="BG41" s="340"/>
      <c r="BH41" s="56"/>
      <c r="BI41" s="56"/>
      <c r="BJ41" s="56"/>
      <c r="BK41" s="56"/>
      <c r="BL41" s="56"/>
      <c r="BM41" s="56"/>
      <c r="BN41" s="56"/>
      <c r="BO41" s="56"/>
      <c r="BP41" s="62"/>
      <c r="BQ41" s="56"/>
      <c r="BR41" s="62"/>
      <c r="BS41" s="272">
        <f t="shared" si="10"/>
        <v>31</v>
      </c>
      <c r="BT41" s="57"/>
      <c r="BU41" s="822" t="str">
        <f ca="1" t="shared" si="11"/>
        <v/>
      </c>
      <c r="BV41" s="60"/>
      <c r="BW41" s="823" t="str">
        <f ca="1" t="shared" si="12"/>
        <v/>
      </c>
      <c r="BX41" s="60"/>
      <c r="BY41" s="765"/>
      <c r="BZ41" s="56"/>
      <c r="CA41" s="60"/>
      <c r="CB41" s="60"/>
      <c r="CC41" s="765"/>
      <c r="CD41" s="56"/>
      <c r="CE41" s="765"/>
      <c r="CF41" s="56"/>
      <c r="CG41" s="765"/>
      <c r="CH41" s="768"/>
    </row>
    <row r="42" spans="1:86" ht="15" customHeight="1" thickBot="1" thickTop="1">
      <c r="A42" s="247" t="s">
        <v>38</v>
      </c>
      <c r="B42" s="248"/>
      <c r="C42" s="356"/>
      <c r="D42" s="42" t="str">
        <f>IF(SUM(D11:D41)&gt;0,AVERAGE(D11:D41)," ")</f>
        <v xml:space="preserve"> </v>
      </c>
      <c r="E42" s="34"/>
      <c r="F42" s="73"/>
      <c r="G42" s="74"/>
      <c r="H42" s="3" t="str">
        <f>IF(SUM(H11:H41)&gt;0,AVERAGE(H11:H41)," ")</f>
        <v xml:space="preserve"> </v>
      </c>
      <c r="I42" s="42" t="str">
        <f>IF(SUM(I11:I41)&gt;0,AVERAGE(I11:I41)," ")</f>
        <v xml:space="preserve"> </v>
      </c>
      <c r="J42" s="68" t="str">
        <f>IF(SUM(J11:J41)&gt;0,AVERAGE(J11:J41)," ")</f>
        <v xml:space="preserve"> </v>
      </c>
      <c r="K42" s="41" t="str">
        <f>IF(SUM(K11:K41)&gt;0,AVERAGE(K11:K41)," ")</f>
        <v xml:space="preserve"> </v>
      </c>
      <c r="L42" s="341"/>
      <c r="M42" s="42" t="str">
        <f aca="true" t="shared" si="20" ref="M42:S42">IF(SUM(M11:M41)&gt;0,AVERAGE(M11:M41)," ")</f>
        <v xml:space="preserve"> </v>
      </c>
      <c r="N42" s="42" t="str">
        <f ca="1">IF(SUM(N11:N41)&gt;0,AVERAGE(N11:N41)," ")</f>
        <v xml:space="preserve"> </v>
      </c>
      <c r="O42" s="42" t="str">
        <f t="shared" si="20"/>
        <v xml:space="preserve"> </v>
      </c>
      <c r="P42" s="42" t="str">
        <f ca="1">IF(SUM(P11:P41)&gt;0,AVERAGE(P11:P41)," ")</f>
        <v xml:space="preserve"> </v>
      </c>
      <c r="Q42" s="42" t="str">
        <f t="shared" si="20"/>
        <v xml:space="preserve"> </v>
      </c>
      <c r="R42" s="42" t="str">
        <f t="shared" si="20"/>
        <v xml:space="preserve"> </v>
      </c>
      <c r="S42" s="55" t="str">
        <f t="shared" si="20"/>
        <v xml:space="preserve"> </v>
      </c>
      <c r="T42" s="247" t="s">
        <v>39</v>
      </c>
      <c r="U42" s="41" t="str">
        <f aca="true" t="shared" si="21" ref="U42:AA42">IF(SUM(U11:U41)&gt;0,AVERAGE(U11:U41)," ")</f>
        <v xml:space="preserve"> </v>
      </c>
      <c r="V42" s="42" t="str">
        <f t="shared" si="21"/>
        <v xml:space="preserve"> </v>
      </c>
      <c r="W42" s="55" t="str">
        <f t="shared" si="21"/>
        <v xml:space="preserve"> </v>
      </c>
      <c r="X42" s="42" t="str">
        <f t="shared" si="21"/>
        <v xml:space="preserve"> </v>
      </c>
      <c r="Y42" s="42" t="str">
        <f t="shared" si="21"/>
        <v xml:space="preserve"> </v>
      </c>
      <c r="Z42" s="42" t="str">
        <f t="shared" si="21"/>
        <v xml:space="preserve"> </v>
      </c>
      <c r="AA42" s="42" t="str">
        <f t="shared" si="21"/>
        <v xml:space="preserve"> </v>
      </c>
      <c r="AB42" s="41" t="str">
        <f>IF(SUM(AB11:AB41)&gt;0,AVERAGE(AB11:AB41)," ")</f>
        <v xml:space="preserve"> </v>
      </c>
      <c r="AC42" s="42" t="str">
        <f>IF(SUM(AC11:AC41)&gt;0,AVERAGE(AC11:AC41)," ")</f>
        <v xml:space="preserve"> </v>
      </c>
      <c r="AD42" s="55" t="str">
        <f>IF(SUM(AD11:AD41)&gt;0,AVERAGE(AD11:AD41)," ")</f>
        <v xml:space="preserve"> </v>
      </c>
      <c r="AE42" s="680"/>
      <c r="AF42" s="669" t="str">
        <f>IF(SUM(AF11:AF41)&gt;0,AVERAGE(AF11:AF41)," ")</f>
        <v xml:space="preserve"> </v>
      </c>
      <c r="AG42" s="714" t="str">
        <f>IF(SUM(AG11:AG41)&gt;0,AVERAGE(AG11:AG41)," ")</f>
        <v xml:space="preserve"> </v>
      </c>
      <c r="AH42" s="68"/>
      <c r="AI42" s="876" t="str">
        <f ca="1">IF(SUM(AH11:AH41)&gt;0,GEOMEAN(AH11:AH41),"")</f>
        <v/>
      </c>
      <c r="AJ42" s="839"/>
      <c r="AK42" s="709" t="str">
        <f>IF(SUM(AK11:AK41)&gt;0,AVERAGE(AK11:AK41)," ")</f>
        <v xml:space="preserve"> </v>
      </c>
      <c r="AL42" s="55" t="str">
        <f>IF(SUM(AL11:AL41)&gt;0,AVERAGE(AL11:AL41)," ")</f>
        <v xml:space="preserve"> </v>
      </c>
      <c r="AM42" s="247" t="s">
        <v>82</v>
      </c>
      <c r="AN42" s="669" t="str">
        <f>IF(SUM(AN11:AN41)&gt;0,AVERAGE(AN11:AN41)," ")</f>
        <v xml:space="preserve"> </v>
      </c>
      <c r="AO42" s="77"/>
      <c r="AP42" s="698" t="str">
        <f>IF(SUM(AP11:AP41)&gt;0,AVERAGE(AP11:AP41)," ")</f>
        <v xml:space="preserve"> </v>
      </c>
      <c r="AQ42" s="699"/>
      <c r="AR42" s="667" t="str">
        <f ca="1">IF(SUM(AR11:AR41)&gt;0,AVERAGE(AR11:AR41)," ")</f>
        <v xml:space="preserve"> </v>
      </c>
      <c r="AS42" s="699"/>
      <c r="AT42" s="698" t="str">
        <f>IF(SUM(AT11:AT41)&gt;0,AVERAGE(AT11:AT41)," ")</f>
        <v xml:space="preserve"> </v>
      </c>
      <c r="AU42" s="668"/>
      <c r="AV42" s="667" t="str">
        <f ca="1">IF(SUM(AV11:AV41)&gt;0,AVERAGE(AV11:AV41)," ")</f>
        <v xml:space="preserve"> </v>
      </c>
      <c r="AW42" s="699"/>
      <c r="AX42" s="669" t="str">
        <f>IF(SUM(AX11:AX41)&gt;0,AVERAGE(AX11:AX41)," ")</f>
        <v xml:space="preserve"> </v>
      </c>
      <c r="AY42" s="699"/>
      <c r="AZ42" s="667" t="str">
        <f ca="1">IF(SUM(AZ11:AZ41)&gt;0,AVERAGE(AZ11:AZ41)," ")</f>
        <v xml:space="preserve"> </v>
      </c>
      <c r="BA42" s="77"/>
      <c r="BB42" s="880" t="str">
        <f>IF(SUM(BB11:BB41)&gt;0,AVERAGE(BB11:BB41)," ")</f>
        <v xml:space="preserve"> </v>
      </c>
      <c r="BC42" s="820" t="str">
        <f>IF(SUM(BC11:BC41)&gt;0,AVERAGE(BC11:BC41)," ")</f>
        <v xml:space="preserve"> </v>
      </c>
      <c r="BD42" s="247" t="s">
        <v>39</v>
      </c>
      <c r="BE42" s="41" t="str">
        <f>IF(SUM(BE11:BE41)&gt;0,AVERAGE(BE11:BE41)," ")</f>
        <v xml:space="preserve"> </v>
      </c>
      <c r="BF42" s="55" t="str">
        <f>IF(SUM(BF11:BF41)&gt;0,AVERAGE(BF11:BF41)," ")</f>
        <v xml:space="preserve"> </v>
      </c>
      <c r="BG42" s="76"/>
      <c r="BH42" s="42" t="str">
        <f aca="true" t="shared" si="22" ref="BH42:BP42">IF(SUM(BH11:BH41)&gt;0,AVERAGE(BH11:BH41)," ")</f>
        <v xml:space="preserve"> </v>
      </c>
      <c r="BI42" s="42" t="str">
        <f t="shared" si="22"/>
        <v xml:space="preserve"> </v>
      </c>
      <c r="BJ42" s="42" t="str">
        <f t="shared" si="22"/>
        <v xml:space="preserve"> </v>
      </c>
      <c r="BK42" s="42" t="str">
        <f t="shared" si="22"/>
        <v xml:space="preserve"> </v>
      </c>
      <c r="BL42" s="42" t="str">
        <f t="shared" si="22"/>
        <v xml:space="preserve"> </v>
      </c>
      <c r="BM42" s="42" t="str">
        <f t="shared" si="22"/>
        <v xml:space="preserve"> </v>
      </c>
      <c r="BN42" s="42" t="str">
        <f t="shared" si="22"/>
        <v xml:space="preserve"> </v>
      </c>
      <c r="BO42" s="42" t="str">
        <f t="shared" si="22"/>
        <v xml:space="preserve"> </v>
      </c>
      <c r="BP42" s="55" t="str">
        <f t="shared" si="22"/>
        <v xml:space="preserve"> </v>
      </c>
      <c r="BQ42" s="42" t="str">
        <f>IF(SUM(BQ11:BQ41)&gt;0,AVERAGE(BQ11:BQ41)," ")</f>
        <v xml:space="preserve"> </v>
      </c>
      <c r="BR42" s="55" t="str">
        <f>IF(SUM(BR11:BR41)&gt;0,AVERAGE(BR11:BR41)," ")</f>
        <v xml:space="preserve"> </v>
      </c>
      <c r="BS42" s="762" t="s">
        <v>39</v>
      </c>
      <c r="BT42" s="42" t="str">
        <f>IF(SUM(BT11:BT41)&gt;0,AVERAGE(BT11:BT41)," ")</f>
        <v xml:space="preserve"> </v>
      </c>
      <c r="BU42" s="616" t="str">
        <f ca="1">IF(SUM(BU11:BU41)&gt;0,AVERAGE(BU11:BU41)," ")</f>
        <v xml:space="preserve"> </v>
      </c>
      <c r="BV42" s="3" t="str">
        <f>IF(SUM(BV11:BV41)&gt;0,AVERAGE(BV11:BV41)," ")</f>
        <v xml:space="preserve"> </v>
      </c>
      <c r="BW42" s="616" t="str">
        <f ca="1">IF(SUM(BW11:BW41)&gt;0,AVERAGE(BW11:BW41)," ")</f>
        <v xml:space="preserve"> </v>
      </c>
      <c r="BX42" s="769" t="str">
        <f aca="true" t="shared" si="23" ref="BX42:CH42">IF(SUM(BX11:BX41)&gt;0,AVERAGE(BX11:BX41)," ")</f>
        <v xml:space="preserve"> </v>
      </c>
      <c r="BY42" s="44" t="str">
        <f t="shared" si="23"/>
        <v xml:space="preserve"> </v>
      </c>
      <c r="BZ42" s="42" t="str">
        <f t="shared" si="23"/>
        <v xml:space="preserve"> </v>
      </c>
      <c r="CA42" s="45" t="str">
        <f>IF(SUM(CA11:CA41)&gt;0,AVERAGE(CA11:CA41)," ")</f>
        <v xml:space="preserve"> </v>
      </c>
      <c r="CB42" s="42" t="str">
        <f>IF(SUM(CB11:CB41)&gt;0,AVERAGE(CB11:CB41)," ")</f>
        <v xml:space="preserve"> </v>
      </c>
      <c r="CC42" s="45" t="str">
        <f t="shared" si="23"/>
        <v xml:space="preserve"> </v>
      </c>
      <c r="CD42" s="42" t="str">
        <f t="shared" si="23"/>
        <v xml:space="preserve"> </v>
      </c>
      <c r="CE42" s="44" t="str">
        <f t="shared" si="23"/>
        <v xml:space="preserve"> </v>
      </c>
      <c r="CF42" s="68" t="str">
        <f t="shared" si="23"/>
        <v xml:space="preserve"> </v>
      </c>
      <c r="CG42" s="45" t="str">
        <f t="shared" si="23"/>
        <v xml:space="preserve"> </v>
      </c>
      <c r="CH42" s="770" t="str">
        <f t="shared" si="23"/>
        <v xml:space="preserve"> </v>
      </c>
    </row>
    <row r="43" spans="1:86" ht="15" customHeight="1" thickBot="1" thickTop="1">
      <c r="A43" s="249" t="s">
        <v>40</v>
      </c>
      <c r="B43" s="250"/>
      <c r="C43" s="280"/>
      <c r="D43" s="69" t="str">
        <f>IF(SUM(D11:D41)&gt;0,MAX(D11:D41)," ")</f>
        <v xml:space="preserve"> </v>
      </c>
      <c r="E43" s="70" t="str">
        <f>IF(SUM(E11:E41)&gt;0,MAX(E11:E41)," ")</f>
        <v xml:space="preserve"> </v>
      </c>
      <c r="F43" s="80"/>
      <c r="G43" s="81"/>
      <c r="H43" s="82" t="str">
        <f aca="true" t="shared" si="24" ref="H43:S43">IF(SUM(H11:H41)&gt;0,MAX(H11:H41)," ")</f>
        <v xml:space="preserve"> </v>
      </c>
      <c r="I43" s="69" t="str">
        <f t="shared" si="24"/>
        <v xml:space="preserve"> </v>
      </c>
      <c r="J43" s="70" t="str">
        <f t="shared" si="24"/>
        <v xml:space="preserve"> </v>
      </c>
      <c r="K43" s="53" t="str">
        <f t="shared" si="24"/>
        <v xml:space="preserve"> </v>
      </c>
      <c r="L43" s="342" t="str">
        <f t="shared" si="24"/>
        <v xml:space="preserve"> </v>
      </c>
      <c r="M43" s="69" t="str">
        <f t="shared" si="24"/>
        <v xml:space="preserve"> </v>
      </c>
      <c r="N43" s="83" t="str">
        <f ca="1">IF(SUM(N11:N41)&gt;0,MAX(N11:N41)," ")</f>
        <v xml:space="preserve"> </v>
      </c>
      <c r="O43" s="69" t="str">
        <f t="shared" si="24"/>
        <v xml:space="preserve"> </v>
      </c>
      <c r="P43" s="83" t="str">
        <f ca="1">IF(SUM(P11:P41)&gt;0,MAX(P11:P41)," ")</f>
        <v xml:space="preserve"> </v>
      </c>
      <c r="Q43" s="69" t="str">
        <f t="shared" si="24"/>
        <v xml:space="preserve"> </v>
      </c>
      <c r="R43" s="69" t="str">
        <f t="shared" si="24"/>
        <v xml:space="preserve"> </v>
      </c>
      <c r="S43" s="43" t="str">
        <f t="shared" si="24"/>
        <v xml:space="preserve"> </v>
      </c>
      <c r="T43" s="249" t="s">
        <v>41</v>
      </c>
      <c r="U43" s="53" t="str">
        <f aca="true" t="shared" si="25" ref="U43:AA43">IF(SUM(U11:U41)&gt;0,MAX(U11:U41)," ")</f>
        <v xml:space="preserve"> </v>
      </c>
      <c r="V43" s="69" t="str">
        <f t="shared" si="25"/>
        <v xml:space="preserve"> </v>
      </c>
      <c r="W43" s="43" t="str">
        <f t="shared" si="25"/>
        <v xml:space="preserve"> </v>
      </c>
      <c r="X43" s="69" t="str">
        <f t="shared" si="25"/>
        <v xml:space="preserve"> </v>
      </c>
      <c r="Y43" s="69" t="str">
        <f t="shared" si="25"/>
        <v xml:space="preserve"> </v>
      </c>
      <c r="Z43" s="69" t="str">
        <f t="shared" si="25"/>
        <v xml:space="preserve"> </v>
      </c>
      <c r="AA43" s="69" t="str">
        <f t="shared" si="25"/>
        <v xml:space="preserve"> </v>
      </c>
      <c r="AB43" s="53" t="str">
        <f>IF(SUM(AB11:AB41)&gt;0,MAX(AB11:AB41)," ")</f>
        <v xml:space="preserve"> </v>
      </c>
      <c r="AC43" s="69" t="str">
        <f>IF(SUM(AC11:AC41)&gt;0,MAX(AC11:AC41)," ")</f>
        <v xml:space="preserve"> </v>
      </c>
      <c r="AD43" s="43" t="str">
        <f>IF(SUM(AD11:AD41)&gt;0,MAX(AD11:AD41)," ")</f>
        <v xml:space="preserve"> </v>
      </c>
      <c r="AE43" s="684"/>
      <c r="AF43" s="715" t="str">
        <f>IF(SUM(AF11:AF41)&gt;0,MAX(AF11:AF41)," ")</f>
        <v xml:space="preserve"> </v>
      </c>
      <c r="AG43" s="669" t="str">
        <f>IF(SUM(AG11:AG41)&gt;0,MAX(AG11:AG41)," ")</f>
        <v xml:space="preserve"> </v>
      </c>
      <c r="AH43" s="69" t="str">
        <f ca="1">IF(AI42&lt;&gt;"",MAX(AH11:AH41),"")</f>
        <v/>
      </c>
      <c r="AI43" s="877" t="str">
        <f ca="1">IF(AH43=63200,"TNTC",AH43)</f>
        <v/>
      </c>
      <c r="AJ43" s="342" t="str">
        <f>IF(SUM(AJ11:AJ41)&gt;0,MAX(AJ11:AJ41)," ")</f>
        <v xml:space="preserve"> </v>
      </c>
      <c r="AK43" s="708" t="str">
        <f>IF(SUM(AK11:AK41)&gt;0,MAX(AK11:AK41)," ")</f>
        <v xml:space="preserve"> </v>
      </c>
      <c r="AL43" s="43" t="str">
        <f>IF(SUM(AL11:AL41)&gt;0,MAX(AL11:AL41)," ")</f>
        <v xml:space="preserve"> </v>
      </c>
      <c r="AM43" s="249" t="s">
        <v>83</v>
      </c>
      <c r="AN43" s="53" t="str">
        <f aca="true" t="shared" si="26" ref="AN43:BC43">IF(SUM(AN11:AN41)&gt;0,MAX(AN11:AN41)," ")</f>
        <v xml:space="preserve"> </v>
      </c>
      <c r="AO43" s="84" t="str">
        <f t="shared" si="26"/>
        <v xml:space="preserve"> </v>
      </c>
      <c r="AP43" s="700" t="str">
        <f t="shared" si="26"/>
        <v xml:space="preserve"> </v>
      </c>
      <c r="AQ43" s="669" t="str">
        <f t="shared" si="26"/>
        <v xml:space="preserve"> </v>
      </c>
      <c r="AR43" s="701" t="str">
        <f ca="1" t="shared" si="26"/>
        <v xml:space="preserve"> </v>
      </c>
      <c r="AS43" s="669" t="str">
        <f ca="1" t="shared" si="26"/>
        <v xml:space="preserve"> </v>
      </c>
      <c r="AT43" s="702" t="str">
        <f t="shared" si="26"/>
        <v xml:space="preserve"> </v>
      </c>
      <c r="AU43" s="669" t="str">
        <f t="shared" si="26"/>
        <v xml:space="preserve"> </v>
      </c>
      <c r="AV43" s="701" t="str">
        <f ca="1" t="shared" si="26"/>
        <v xml:space="preserve"> </v>
      </c>
      <c r="AW43" s="703" t="str">
        <f ca="1" t="shared" si="26"/>
        <v xml:space="preserve"> </v>
      </c>
      <c r="AX43" s="702" t="str">
        <f t="shared" si="26"/>
        <v xml:space="preserve"> </v>
      </c>
      <c r="AY43" s="669" t="str">
        <f t="shared" si="26"/>
        <v xml:space="preserve"> </v>
      </c>
      <c r="AZ43" s="701" t="str">
        <f ca="1" t="shared" si="26"/>
        <v xml:space="preserve"> </v>
      </c>
      <c r="BA43" s="669" t="str">
        <f ca="1" t="shared" si="26"/>
        <v xml:space="preserve"> </v>
      </c>
      <c r="BB43" s="881" t="str">
        <f t="shared" si="26"/>
        <v xml:space="preserve"> </v>
      </c>
      <c r="BC43" s="824" t="str">
        <f t="shared" si="26"/>
        <v xml:space="preserve"> </v>
      </c>
      <c r="BD43" s="249" t="s">
        <v>41</v>
      </c>
      <c r="BE43" s="53" t="str">
        <f>IF(SUM(BE11:BE41)&gt;0,MAX(BE11:BE41)," ")</f>
        <v xml:space="preserve"> </v>
      </c>
      <c r="BF43" s="43" t="str">
        <f aca="true" t="shared" si="27" ref="BF43:BP43">IF(SUM(BF11:BF41)&gt;0,MAX(BF11:BF41)," ")</f>
        <v xml:space="preserve"> </v>
      </c>
      <c r="BG43" s="53" t="str">
        <f t="shared" si="27"/>
        <v xml:space="preserve"> </v>
      </c>
      <c r="BH43" s="69" t="str">
        <f t="shared" si="27"/>
        <v xml:space="preserve"> </v>
      </c>
      <c r="BI43" s="69" t="str">
        <f t="shared" si="27"/>
        <v xml:space="preserve"> </v>
      </c>
      <c r="BJ43" s="69" t="str">
        <f t="shared" si="27"/>
        <v xml:space="preserve"> </v>
      </c>
      <c r="BK43" s="69" t="str">
        <f t="shared" si="27"/>
        <v xml:space="preserve"> </v>
      </c>
      <c r="BL43" s="69" t="str">
        <f t="shared" si="27"/>
        <v xml:space="preserve"> </v>
      </c>
      <c r="BM43" s="69" t="str">
        <f t="shared" si="27"/>
        <v xml:space="preserve"> </v>
      </c>
      <c r="BN43" s="69" t="str">
        <f t="shared" si="27"/>
        <v xml:space="preserve"> </v>
      </c>
      <c r="BO43" s="69" t="str">
        <f t="shared" si="27"/>
        <v xml:space="preserve"> </v>
      </c>
      <c r="BP43" s="43" t="str">
        <f t="shared" si="27"/>
        <v xml:space="preserve"> </v>
      </c>
      <c r="BQ43" s="69" t="str">
        <f>IF(SUM(BQ11:BQ41)&gt;0,MAX(BQ11:BQ41)," ")</f>
        <v xml:space="preserve"> </v>
      </c>
      <c r="BR43" s="43" t="str">
        <f>IF(SUM(BR11:BR41)&gt;0,MAX(BR11:BR41)," ")</f>
        <v xml:space="preserve"> </v>
      </c>
      <c r="BS43" s="273" t="s">
        <v>41</v>
      </c>
      <c r="BT43" s="69" t="str">
        <f>IF(SUM(BT11:BT41)&gt;0,MAX(BT11:BT41)," ")</f>
        <v xml:space="preserve"> </v>
      </c>
      <c r="BU43" s="43" t="str">
        <f ca="1">IF(SUM(BU11:BU41)&gt;0,MAX(BU11:BU41)," ")</f>
        <v xml:space="preserve"> </v>
      </c>
      <c r="BV43" s="82" t="str">
        <f>IF(SUM(BV11:BV41)&gt;0,MAX(BV11:BV41)," ")</f>
        <v xml:space="preserve"> </v>
      </c>
      <c r="BW43" s="43" t="str">
        <f ca="1">IF(SUM(BW11:BW41)&gt;0,MAX(BW11:BW41)," ")</f>
        <v xml:space="preserve"> </v>
      </c>
      <c r="BX43" s="572" t="str">
        <f aca="true" t="shared" si="28" ref="BX43:CH43">IF(SUM(BX11:BX41)&gt;0,MAX(BX11:BX41)," ")</f>
        <v xml:space="preserve"> </v>
      </c>
      <c r="BY43" s="771" t="str">
        <f t="shared" si="28"/>
        <v xml:space="preserve"> </v>
      </c>
      <c r="BZ43" s="83" t="str">
        <f t="shared" si="28"/>
        <v xml:space="preserve"> </v>
      </c>
      <c r="CA43" s="772" t="str">
        <f>IF(SUM(CA11:CA41)&gt;0,MAX(CA11:CA41)," ")</f>
        <v xml:space="preserve"> </v>
      </c>
      <c r="CB43" s="83" t="str">
        <f>IF(SUM(CB11:CB41)&gt;0,MAX(CB11:CB41)," ")</f>
        <v xml:space="preserve"> </v>
      </c>
      <c r="CC43" s="772" t="str">
        <f t="shared" si="28"/>
        <v xml:space="preserve"> </v>
      </c>
      <c r="CD43" s="83" t="str">
        <f t="shared" si="28"/>
        <v xml:space="preserve"> </v>
      </c>
      <c r="CE43" s="771" t="str">
        <f t="shared" si="28"/>
        <v xml:space="preserve"> </v>
      </c>
      <c r="CF43" s="85" t="str">
        <f t="shared" si="28"/>
        <v xml:space="preserve"> </v>
      </c>
      <c r="CG43" s="772" t="str">
        <f t="shared" si="28"/>
        <v xml:space="preserve"> </v>
      </c>
      <c r="CH43" s="773" t="str">
        <f t="shared" si="28"/>
        <v xml:space="preserve"> </v>
      </c>
    </row>
    <row r="44" spans="1:86" ht="15" customHeight="1" thickBot="1" thickTop="1">
      <c r="A44" s="249" t="s">
        <v>42</v>
      </c>
      <c r="B44" s="250"/>
      <c r="C44" s="280"/>
      <c r="D44" s="69" t="str">
        <f>IF(SUM(D11:D41)&gt;0,MIN(D11:D41),"")</f>
        <v/>
      </c>
      <c r="E44" s="47"/>
      <c r="F44" s="80"/>
      <c r="G44" s="81"/>
      <c r="H44" s="54" t="str">
        <f>IF(SUM(H11:H41)&gt;0,MIN(H11:H41),"")</f>
        <v/>
      </c>
      <c r="I44" s="69" t="str">
        <f aca="true" t="shared" si="29" ref="I44:S44">IF(SUM(I11:I41)&gt;0,MIN(I11:I41),"")</f>
        <v/>
      </c>
      <c r="J44" s="82" t="str">
        <f t="shared" si="29"/>
        <v/>
      </c>
      <c r="K44" s="53" t="str">
        <f t="shared" si="29"/>
        <v/>
      </c>
      <c r="L44" s="342" t="str">
        <f t="shared" si="29"/>
        <v/>
      </c>
      <c r="M44" s="69" t="str">
        <f t="shared" si="29"/>
        <v/>
      </c>
      <c r="N44" s="69" t="str">
        <f ca="1" t="shared" si="29"/>
        <v/>
      </c>
      <c r="O44" s="69" t="str">
        <f t="shared" si="29"/>
        <v/>
      </c>
      <c r="P44" s="69" t="str">
        <f ca="1" t="shared" si="29"/>
        <v/>
      </c>
      <c r="Q44" s="69" t="str">
        <f t="shared" si="29"/>
        <v/>
      </c>
      <c r="R44" s="69" t="str">
        <f t="shared" si="29"/>
        <v/>
      </c>
      <c r="S44" s="43" t="str">
        <f t="shared" si="29"/>
        <v/>
      </c>
      <c r="T44" s="249" t="s">
        <v>43</v>
      </c>
      <c r="U44" s="53" t="str">
        <f aca="true" t="shared" si="30" ref="U44:AA44">IF(SUM(U11:U41)&gt;0,MIN(U11:U41),"")</f>
        <v/>
      </c>
      <c r="V44" s="69" t="str">
        <f t="shared" si="30"/>
        <v/>
      </c>
      <c r="W44" s="43" t="str">
        <f t="shared" si="30"/>
        <v/>
      </c>
      <c r="X44" s="69" t="str">
        <f t="shared" si="30"/>
        <v/>
      </c>
      <c r="Y44" s="69" t="str">
        <f t="shared" si="30"/>
        <v/>
      </c>
      <c r="Z44" s="69" t="str">
        <f t="shared" si="30"/>
        <v/>
      </c>
      <c r="AA44" s="69" t="str">
        <f t="shared" si="30"/>
        <v/>
      </c>
      <c r="AB44" s="53" t="str">
        <f>IF(SUM(AB11:AB41)&gt;0,MIN(AB11:AB41),"")</f>
        <v/>
      </c>
      <c r="AC44" s="69" t="str">
        <f>IF(SUM(AC11:AC41)&gt;0,MIN(AC11:AC41),"")</f>
        <v/>
      </c>
      <c r="AD44" s="43" t="str">
        <f>IF(SUM(AD11:AD41)&gt;0,MIN(AD11:AD41),"")</f>
        <v/>
      </c>
      <c r="AE44" s="684"/>
      <c r="AF44" s="716" t="str">
        <f>IF(SUM(AF11:AF41)&gt;0,MIN(AF11:AF41),"")</f>
        <v/>
      </c>
      <c r="AG44" s="717" t="str">
        <f>IF(SUM(AG11:AG41)&gt;0,MIN(AG11:AG41),"")</f>
        <v/>
      </c>
      <c r="AH44" s="70"/>
      <c r="AI44" s="708" t="str">
        <f>IF(SUM(AI11:AI41)&gt;0,MIN(AI11:AI41),"")</f>
        <v/>
      </c>
      <c r="AJ44" s="672" t="str">
        <f>IF(SUM(AJ11:AJ41)&gt;0,MIN(AJ11:AJ41),"")</f>
        <v/>
      </c>
      <c r="AK44" s="669" t="str">
        <f>IF(SUM(AK11:AK41)&gt;0,MIN(AK11:AK41),"")</f>
        <v/>
      </c>
      <c r="AL44" s="671" t="str">
        <f>IF(SUM(AL11:AL41)&gt;0,MIN(AL11:AL41),"")</f>
        <v/>
      </c>
      <c r="AM44" s="249" t="s">
        <v>84</v>
      </c>
      <c r="AN44" s="684" t="str">
        <f aca="true" t="shared" si="31" ref="AN44:BC44">IF(SUM(AN11:AN41)&gt;0,MIN(AN11:AN41),"")</f>
        <v/>
      </c>
      <c r="AO44" s="711" t="str">
        <f t="shared" si="31"/>
        <v/>
      </c>
      <c r="AP44" s="679" t="str">
        <f t="shared" si="31"/>
        <v/>
      </c>
      <c r="AQ44" s="704" t="str">
        <f t="shared" si="31"/>
        <v/>
      </c>
      <c r="AR44" s="705" t="str">
        <f ca="1" t="shared" si="31"/>
        <v/>
      </c>
      <c r="AS44" s="706" t="str">
        <f ca="1" t="shared" si="31"/>
        <v/>
      </c>
      <c r="AT44" s="679" t="str">
        <f t="shared" si="31"/>
        <v/>
      </c>
      <c r="AU44" s="704" t="str">
        <f t="shared" si="31"/>
        <v/>
      </c>
      <c r="AV44" s="705" t="str">
        <f ca="1" t="shared" si="31"/>
        <v/>
      </c>
      <c r="AW44" s="706" t="str">
        <f ca="1" t="shared" si="31"/>
        <v/>
      </c>
      <c r="AX44" s="679" t="str">
        <f t="shared" si="31"/>
        <v/>
      </c>
      <c r="AY44" s="707" t="str">
        <f t="shared" si="31"/>
        <v/>
      </c>
      <c r="AZ44" s="708" t="str">
        <f ca="1" t="shared" si="31"/>
        <v/>
      </c>
      <c r="BA44" s="706" t="str">
        <f ca="1" t="shared" si="31"/>
        <v/>
      </c>
      <c r="BB44" s="882" t="str">
        <f t="shared" si="31"/>
        <v/>
      </c>
      <c r="BC44" s="823" t="str">
        <f t="shared" si="31"/>
        <v/>
      </c>
      <c r="BD44" s="249" t="s">
        <v>43</v>
      </c>
      <c r="BE44" s="684" t="str">
        <f aca="true" t="shared" si="32" ref="BE44:BP44">IF(SUM(BE11:BE41)&gt;0,MIN(BE11:BE41),"")</f>
        <v/>
      </c>
      <c r="BF44" s="711" t="str">
        <f t="shared" si="32"/>
        <v/>
      </c>
      <c r="BG44" s="53" t="str">
        <f t="shared" si="32"/>
        <v/>
      </c>
      <c r="BH44" s="710" t="str">
        <f t="shared" si="32"/>
        <v/>
      </c>
      <c r="BI44" s="710" t="str">
        <f t="shared" si="32"/>
        <v/>
      </c>
      <c r="BJ44" s="710" t="str">
        <f t="shared" si="32"/>
        <v/>
      </c>
      <c r="BK44" s="710" t="str">
        <f t="shared" si="32"/>
        <v/>
      </c>
      <c r="BL44" s="710" t="str">
        <f t="shared" si="32"/>
        <v/>
      </c>
      <c r="BM44" s="710" t="str">
        <f t="shared" si="32"/>
        <v/>
      </c>
      <c r="BN44" s="710" t="str">
        <f t="shared" si="32"/>
        <v/>
      </c>
      <c r="BO44" s="710" t="str">
        <f t="shared" si="32"/>
        <v/>
      </c>
      <c r="BP44" s="711" t="str">
        <f t="shared" si="32"/>
        <v/>
      </c>
      <c r="BQ44" s="69" t="str">
        <f>IF(SUM(BQ11:BQ41)&gt;0,MIN(BQ11:BQ41),"")</f>
        <v/>
      </c>
      <c r="BR44" s="43" t="str">
        <f>IF(SUM(BR11:BR41)&gt;0,MIN(BR11:BR41),"")</f>
        <v/>
      </c>
      <c r="BS44" s="274" t="s">
        <v>43</v>
      </c>
      <c r="BT44" s="63" t="str">
        <f>IF(SUM(BT11:BT41)&gt;0,MIN(BT11:BT41),"")</f>
        <v/>
      </c>
      <c r="BU44" s="66" t="str">
        <f ca="1">IF(SUM(BU11:BU41)&gt;0,MIN(BU11:BU41),"")</f>
        <v/>
      </c>
      <c r="BV44" s="678" t="str">
        <f>IF(SUM(BV11:BV41)&gt;0,MIN(BV11:BV41),"")</f>
        <v/>
      </c>
      <c r="BW44" s="66" t="str">
        <f ca="1">IF(SUM(BW11:BW41)&gt;0,MIN(BW11:BW41),"")</f>
        <v/>
      </c>
      <c r="BX44" s="775" t="str">
        <f aca="true" t="shared" si="33" ref="BX44:CH44">IF(SUM(BX11:BX41)&gt;0,MIN(BX11:BX41),"")</f>
        <v/>
      </c>
      <c r="BY44" s="705" t="str">
        <f t="shared" si="33"/>
        <v/>
      </c>
      <c r="BZ44" s="708" t="str">
        <f t="shared" si="33"/>
        <v/>
      </c>
      <c r="CA44" s="705" t="str">
        <f>IF(SUM(CA11:CA41)&gt;0,MIN(CA11:CA41),"")</f>
        <v/>
      </c>
      <c r="CB44" s="708" t="str">
        <f>IF(SUM(CB11:CB41)&gt;0,MIN(CB11:CB41),"")</f>
        <v/>
      </c>
      <c r="CC44" s="705" t="str">
        <f t="shared" si="33"/>
        <v/>
      </c>
      <c r="CD44" s="708" t="str">
        <f t="shared" si="33"/>
        <v/>
      </c>
      <c r="CE44" s="705" t="str">
        <f t="shared" si="33"/>
        <v/>
      </c>
      <c r="CF44" s="705" t="str">
        <f t="shared" si="33"/>
        <v/>
      </c>
      <c r="CG44" s="708" t="str">
        <f t="shared" si="33"/>
        <v/>
      </c>
      <c r="CH44" s="776" t="str">
        <f t="shared" si="33"/>
        <v/>
      </c>
    </row>
    <row r="45" spans="1:86" ht="14.45" customHeight="1" thickBot="1" thickTop="1">
      <c r="A45" s="590"/>
      <c r="B45" s="586"/>
      <c r="C45" s="586"/>
      <c r="D45" s="586"/>
      <c r="E45" s="587"/>
      <c r="F45" s="588"/>
      <c r="G45" s="589"/>
      <c r="H45" s="590"/>
      <c r="I45" s="586"/>
      <c r="J45" s="591"/>
      <c r="K45" s="586"/>
      <c r="L45" s="592"/>
      <c r="M45" s="586"/>
      <c r="N45" s="586"/>
      <c r="O45" s="586"/>
      <c r="P45" s="586"/>
      <c r="Q45" s="586"/>
      <c r="R45" s="586"/>
      <c r="S45" s="591"/>
      <c r="T45" s="938" t="s">
        <v>154</v>
      </c>
      <c r="U45" s="939"/>
      <c r="V45" s="940"/>
      <c r="W45" s="591"/>
      <c r="X45" s="590"/>
      <c r="Y45" s="593"/>
      <c r="Z45" s="586"/>
      <c r="AA45" s="593"/>
      <c r="AB45" s="590"/>
      <c r="AC45" s="586"/>
      <c r="AD45" s="591"/>
      <c r="AE45" s="586"/>
      <c r="AF45" s="586"/>
      <c r="AG45" s="606"/>
      <c r="AH45" s="586"/>
      <c r="AI45" s="879" t="str">
        <f ca="1">'E.coli Standalone Calculation'!K38</f>
        <v/>
      </c>
      <c r="AJ45" s="592"/>
      <c r="AK45" s="579"/>
      <c r="AL45" s="591"/>
      <c r="AM45" s="611"/>
      <c r="AN45" s="586"/>
      <c r="AO45" s="591"/>
      <c r="AP45" s="586"/>
      <c r="AQ45" s="592"/>
      <c r="AR45" s="586"/>
      <c r="AS45" s="591"/>
      <c r="AT45" s="586"/>
      <c r="AU45" s="592"/>
      <c r="AV45" s="586"/>
      <c r="AW45" s="586"/>
      <c r="AX45" s="590"/>
      <c r="AY45" s="592"/>
      <c r="AZ45" s="586"/>
      <c r="BA45" s="586"/>
      <c r="BB45" s="590"/>
      <c r="BC45" s="591"/>
      <c r="BD45" s="602"/>
      <c r="BE45" s="603"/>
      <c r="BF45" s="591"/>
      <c r="BG45" s="586"/>
      <c r="BH45" s="592"/>
      <c r="BI45" s="586"/>
      <c r="BJ45" s="586"/>
      <c r="BK45" s="586"/>
      <c r="BL45" s="586"/>
      <c r="BM45" s="586"/>
      <c r="BN45" s="586"/>
      <c r="BO45" s="586"/>
      <c r="BP45" s="591"/>
      <c r="BQ45" s="603"/>
      <c r="BR45" s="591"/>
      <c r="BS45" s="818"/>
      <c r="BT45" s="603"/>
      <c r="BU45" s="579"/>
      <c r="BV45" s="579"/>
      <c r="BW45" s="778"/>
      <c r="BX45" s="579"/>
      <c r="BY45" s="778"/>
      <c r="BZ45" s="778"/>
      <c r="CA45" s="778"/>
      <c r="CB45" s="778"/>
      <c r="CC45" s="778"/>
      <c r="CD45" s="778"/>
      <c r="CE45" s="778"/>
      <c r="CF45" s="778"/>
      <c r="CG45" s="778"/>
      <c r="CH45" s="779"/>
    </row>
    <row r="46" spans="1:86" ht="14.45" customHeight="1" thickBot="1" thickTop="1">
      <c r="A46" s="601"/>
      <c r="B46" s="594"/>
      <c r="C46" s="594"/>
      <c r="D46" s="594"/>
      <c r="E46" s="595"/>
      <c r="F46" s="596"/>
      <c r="G46" s="595"/>
      <c r="H46" s="594"/>
      <c r="I46" s="594"/>
      <c r="J46" s="597"/>
      <c r="K46" s="594"/>
      <c r="L46" s="598"/>
      <c r="M46" s="594"/>
      <c r="N46" s="594"/>
      <c r="O46" s="594"/>
      <c r="P46" s="594"/>
      <c r="Q46" s="594"/>
      <c r="R46" s="594"/>
      <c r="S46" s="597"/>
      <c r="T46" s="941" t="s">
        <v>178</v>
      </c>
      <c r="U46" s="942"/>
      <c r="V46" s="943"/>
      <c r="W46" s="597"/>
      <c r="X46" s="599"/>
      <c r="Y46" s="600"/>
      <c r="Z46" s="594"/>
      <c r="AA46" s="600"/>
      <c r="AB46" s="599"/>
      <c r="AC46" s="594"/>
      <c r="AD46" s="597"/>
      <c r="AE46" s="594"/>
      <c r="AF46" s="594"/>
      <c r="AG46" s="607"/>
      <c r="AH46" s="597"/>
      <c r="AI46" s="874" t="str">
        <f ca="1">'E.coli Standalone Calculation'!K41</f>
        <v/>
      </c>
      <c r="AJ46" s="608"/>
      <c r="AK46" s="579"/>
      <c r="AL46" s="597"/>
      <c r="AM46" s="612"/>
      <c r="AN46" s="594"/>
      <c r="AO46" s="597"/>
      <c r="AP46" s="594"/>
      <c r="AQ46" s="598"/>
      <c r="AR46" s="594"/>
      <c r="AS46" s="594"/>
      <c r="AT46" s="599"/>
      <c r="AU46" s="598"/>
      <c r="AV46" s="594"/>
      <c r="AW46" s="597"/>
      <c r="AX46" s="594"/>
      <c r="AY46" s="598"/>
      <c r="AZ46" s="594"/>
      <c r="BA46" s="594"/>
      <c r="BB46" s="599"/>
      <c r="BC46" s="597"/>
      <c r="BD46" s="605"/>
      <c r="BE46" s="579"/>
      <c r="BF46" s="604"/>
      <c r="BG46" s="594"/>
      <c r="BH46" s="598"/>
      <c r="BI46" s="594"/>
      <c r="BJ46" s="594"/>
      <c r="BK46" s="594"/>
      <c r="BL46" s="594"/>
      <c r="BM46" s="594"/>
      <c r="BN46" s="594"/>
      <c r="BO46" s="594"/>
      <c r="BP46" s="579"/>
      <c r="BQ46" s="599"/>
      <c r="BR46" s="597"/>
      <c r="BS46" s="818"/>
      <c r="BT46" s="786"/>
      <c r="BU46" s="780"/>
      <c r="BV46" s="780"/>
      <c r="BW46" s="780"/>
      <c r="BX46" s="780"/>
      <c r="BY46" s="780"/>
      <c r="BZ46" s="780"/>
      <c r="CA46" s="780"/>
      <c r="CB46" s="780"/>
      <c r="CC46" s="780"/>
      <c r="CD46" s="780"/>
      <c r="CE46" s="780"/>
      <c r="CF46" s="780"/>
      <c r="CG46" s="780"/>
      <c r="CH46" s="781"/>
    </row>
    <row r="47" spans="1:86" ht="15" customHeight="1" thickBot="1">
      <c r="A47" s="477" t="s">
        <v>44</v>
      </c>
      <c r="B47" s="255"/>
      <c r="C47" s="254"/>
      <c r="D47" s="125"/>
      <c r="E47" s="85">
        <f>COUNT(E11:E41)</f>
        <v>0</v>
      </c>
      <c r="F47" s="478">
        <f>COUNTA(F11:F41)</f>
        <v>0</v>
      </c>
      <c r="G47" s="307">
        <f>COUNTA(G11:G41)</f>
        <v>0</v>
      </c>
      <c r="H47" s="479">
        <f>COUNT(H11:H41)</f>
        <v>0</v>
      </c>
      <c r="I47" s="83">
        <f aca="true" t="shared" si="34" ref="I47:BA47">COUNT(I11:I41)</f>
        <v>0</v>
      </c>
      <c r="J47" s="84">
        <f t="shared" si="34"/>
        <v>0</v>
      </c>
      <c r="K47" s="479">
        <f t="shared" si="34"/>
        <v>0</v>
      </c>
      <c r="L47" s="83">
        <f t="shared" si="34"/>
        <v>0</v>
      </c>
      <c r="M47" s="83">
        <f t="shared" si="34"/>
        <v>0</v>
      </c>
      <c r="N47" s="83">
        <f ca="1" t="shared" si="34"/>
        <v>0</v>
      </c>
      <c r="O47" s="83">
        <f t="shared" si="34"/>
        <v>0</v>
      </c>
      <c r="P47" s="83">
        <f ca="1" t="shared" si="34"/>
        <v>0</v>
      </c>
      <c r="Q47" s="83">
        <f t="shared" si="34"/>
        <v>0</v>
      </c>
      <c r="R47" s="83">
        <f t="shared" si="34"/>
        <v>0</v>
      </c>
      <c r="S47" s="84">
        <f t="shared" si="34"/>
        <v>0</v>
      </c>
      <c r="T47" s="251" t="s">
        <v>77</v>
      </c>
      <c r="U47" s="63">
        <f aca="true" t="shared" si="35" ref="U47:AA47">COUNT(U11:U41)</f>
        <v>0</v>
      </c>
      <c r="V47" s="65">
        <f t="shared" si="35"/>
        <v>0</v>
      </c>
      <c r="W47" s="66">
        <f t="shared" si="35"/>
        <v>0</v>
      </c>
      <c r="X47" s="65">
        <f t="shared" si="35"/>
        <v>0</v>
      </c>
      <c r="Y47" s="65">
        <f t="shared" si="35"/>
        <v>0</v>
      </c>
      <c r="Z47" s="65">
        <f t="shared" si="35"/>
        <v>0</v>
      </c>
      <c r="AA47" s="65">
        <f t="shared" si="35"/>
        <v>0</v>
      </c>
      <c r="AB47" s="63">
        <f>COUNT(AB11:AB41)</f>
        <v>0</v>
      </c>
      <c r="AC47" s="65">
        <f>COUNT(AC11:AC41)</f>
        <v>0</v>
      </c>
      <c r="AD47" s="66">
        <f>COUNT(AD11:AD41)</f>
        <v>0</v>
      </c>
      <c r="AE47" s="686"/>
      <c r="AF47" s="65">
        <f aca="true" t="shared" si="36" ref="AF47:AL47">COUNT(AF11:AF41)</f>
        <v>0</v>
      </c>
      <c r="AG47" s="65">
        <f t="shared" si="36"/>
        <v>0</v>
      </c>
      <c r="AH47" s="71"/>
      <c r="AI47" s="65">
        <f ca="1">COUNT(AH11:AH41)</f>
        <v>0</v>
      </c>
      <c r="AJ47" s="65">
        <f t="shared" si="36"/>
        <v>0</v>
      </c>
      <c r="AK47" s="65">
        <f t="shared" si="36"/>
        <v>0</v>
      </c>
      <c r="AL47" s="66">
        <f t="shared" si="36"/>
        <v>0</v>
      </c>
      <c r="AM47" s="275" t="s">
        <v>77</v>
      </c>
      <c r="AN47" s="63">
        <f t="shared" si="34"/>
        <v>0</v>
      </c>
      <c r="AO47" s="118">
        <f t="shared" si="34"/>
        <v>0</v>
      </c>
      <c r="AP47" s="63">
        <f t="shared" si="34"/>
        <v>0</v>
      </c>
      <c r="AQ47" s="72">
        <f t="shared" si="34"/>
        <v>0</v>
      </c>
      <c r="AR47" s="72">
        <f ca="1" t="shared" si="34"/>
        <v>0</v>
      </c>
      <c r="AS47" s="118">
        <f ca="1" t="shared" si="34"/>
        <v>0</v>
      </c>
      <c r="AT47" s="63">
        <f t="shared" si="34"/>
        <v>0</v>
      </c>
      <c r="AU47" s="72">
        <f t="shared" si="34"/>
        <v>0</v>
      </c>
      <c r="AV47" s="72">
        <f ca="1" t="shared" si="34"/>
        <v>0</v>
      </c>
      <c r="AW47" s="118">
        <f ca="1" t="shared" si="34"/>
        <v>0</v>
      </c>
      <c r="AX47" s="63">
        <f t="shared" si="34"/>
        <v>0</v>
      </c>
      <c r="AY47" s="72">
        <f t="shared" si="34"/>
        <v>0</v>
      </c>
      <c r="AZ47" s="72">
        <f ca="1" t="shared" si="34"/>
        <v>0</v>
      </c>
      <c r="BA47" s="118">
        <f ca="1" t="shared" si="34"/>
        <v>0</v>
      </c>
      <c r="BB47" s="128">
        <f>COUNT(BB11:BB41)</f>
        <v>0</v>
      </c>
      <c r="BC47" s="129">
        <f>COUNT(BC11:BC41)</f>
        <v>0</v>
      </c>
      <c r="BD47" s="275" t="s">
        <v>77</v>
      </c>
      <c r="BE47" s="64">
        <f>COUNT(BE11:BE41)</f>
        <v>0</v>
      </c>
      <c r="BF47" s="66">
        <f aca="true" t="shared" si="37" ref="BF47:BP47">COUNT(BF11:BF41)</f>
        <v>0</v>
      </c>
      <c r="BG47" s="63">
        <f t="shared" si="37"/>
        <v>0</v>
      </c>
      <c r="BH47" s="65">
        <f t="shared" si="37"/>
        <v>0</v>
      </c>
      <c r="BI47" s="65">
        <f t="shared" si="37"/>
        <v>0</v>
      </c>
      <c r="BJ47" s="65">
        <f t="shared" si="37"/>
        <v>0</v>
      </c>
      <c r="BK47" s="65">
        <f t="shared" si="37"/>
        <v>0</v>
      </c>
      <c r="BL47" s="65">
        <f t="shared" si="37"/>
        <v>0</v>
      </c>
      <c r="BM47" s="65">
        <f t="shared" si="37"/>
        <v>0</v>
      </c>
      <c r="BN47" s="65">
        <f t="shared" si="37"/>
        <v>0</v>
      </c>
      <c r="BO47" s="65">
        <f t="shared" si="37"/>
        <v>0</v>
      </c>
      <c r="BP47" s="66">
        <f t="shared" si="37"/>
        <v>0</v>
      </c>
      <c r="BQ47" s="65">
        <f>COUNT(BQ11:BQ41)</f>
        <v>0</v>
      </c>
      <c r="BR47" s="66">
        <f>COUNT(BR11:BR41)</f>
        <v>0</v>
      </c>
      <c r="BS47" s="819" t="s">
        <v>77</v>
      </c>
      <c r="BT47" s="788">
        <f>COUNT(BT11:BT41)</f>
        <v>0</v>
      </c>
      <c r="BU47" s="72">
        <f ca="1">COUNT(BU11:BU41)</f>
        <v>0</v>
      </c>
      <c r="BV47" s="72">
        <f>COUNT(BV11:BV41)</f>
        <v>0</v>
      </c>
      <c r="BW47" s="578">
        <f ca="1">COUNT(BW11:BW41)</f>
        <v>0</v>
      </c>
      <c r="BX47" s="811">
        <f aca="true" t="shared" si="38" ref="BX47:CH47">COUNT(BX11:BX41)</f>
        <v>0</v>
      </c>
      <c r="BY47" s="72">
        <f t="shared" si="38"/>
        <v>0</v>
      </c>
      <c r="BZ47" s="72">
        <f t="shared" si="38"/>
        <v>0</v>
      </c>
      <c r="CA47" s="72">
        <f>COUNT(CA11:CA41)</f>
        <v>0</v>
      </c>
      <c r="CB47" s="72">
        <f>COUNT(CB11:CB41)</f>
        <v>0</v>
      </c>
      <c r="CC47" s="72">
        <f t="shared" si="38"/>
        <v>0</v>
      </c>
      <c r="CD47" s="72">
        <f t="shared" si="38"/>
        <v>0</v>
      </c>
      <c r="CE47" s="72">
        <f t="shared" si="38"/>
        <v>0</v>
      </c>
      <c r="CF47" s="72">
        <f t="shared" si="38"/>
        <v>0</v>
      </c>
      <c r="CG47" s="72">
        <f t="shared" si="38"/>
        <v>0</v>
      </c>
      <c r="CH47" s="118">
        <f t="shared" si="38"/>
        <v>0</v>
      </c>
    </row>
    <row r="48" spans="1:71" ht="13.5" customHeight="1" thickBot="1">
      <c r="A48" s="990" t="s">
        <v>128</v>
      </c>
      <c r="B48" s="991"/>
      <c r="C48" s="991"/>
      <c r="D48" s="991"/>
      <c r="E48" s="991"/>
      <c r="F48" s="991"/>
      <c r="G48" s="991"/>
      <c r="H48" s="991"/>
      <c r="I48" s="991"/>
      <c r="J48" s="991"/>
      <c r="K48" s="489" t="s">
        <v>195</v>
      </c>
      <c r="L48" s="236"/>
      <c r="M48" s="236"/>
      <c r="N48" s="236"/>
      <c r="O48" s="236"/>
      <c r="P48" s="490"/>
      <c r="Q48" s="491" t="s">
        <v>129</v>
      </c>
      <c r="R48" s="236"/>
      <c r="S48" s="264"/>
      <c r="T48" s="346" t="s">
        <v>45</v>
      </c>
      <c r="U48" s="236"/>
      <c r="V48" s="236"/>
      <c r="W48" s="236"/>
      <c r="X48" s="236"/>
      <c r="Y48" s="236"/>
      <c r="Z48" s="236"/>
      <c r="AA48" s="236"/>
      <c r="AB48" s="236"/>
      <c r="AC48" s="236"/>
      <c r="AD48" s="236"/>
      <c r="AE48" s="236"/>
      <c r="AF48" s="236"/>
      <c r="AG48" s="236"/>
      <c r="AH48" s="236"/>
      <c r="AI48" s="236"/>
      <c r="AJ48" s="236"/>
      <c r="AK48" s="236"/>
      <c r="AL48" s="264"/>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29"/>
      <c r="BR48" s="229"/>
      <c r="BS48" s="229"/>
    </row>
    <row r="49" spans="1:71" ht="12.75">
      <c r="A49" s="992"/>
      <c r="B49" s="993"/>
      <c r="C49" s="993"/>
      <c r="D49" s="993"/>
      <c r="E49" s="993"/>
      <c r="F49" s="993"/>
      <c r="G49" s="993"/>
      <c r="H49" s="993"/>
      <c r="I49" s="993"/>
      <c r="J49" s="993"/>
      <c r="K49" s="916"/>
      <c r="L49" s="917"/>
      <c r="M49" s="917"/>
      <c r="N49" s="917"/>
      <c r="O49" s="917"/>
      <c r="P49" s="1004"/>
      <c r="Q49" s="1000"/>
      <c r="R49" s="1001"/>
      <c r="S49" s="1002"/>
      <c r="T49" s="1006"/>
      <c r="U49" s="1007"/>
      <c r="V49" s="1007"/>
      <c r="W49" s="1007"/>
      <c r="X49" s="1007"/>
      <c r="Y49" s="1007"/>
      <c r="Z49" s="1007"/>
      <c r="AA49" s="1007"/>
      <c r="AB49" s="1007"/>
      <c r="AC49" s="1007"/>
      <c r="AD49" s="1007"/>
      <c r="AE49" s="1007"/>
      <c r="AF49" s="1007"/>
      <c r="AG49" s="1007"/>
      <c r="AH49" s="1007"/>
      <c r="AI49" s="1007"/>
      <c r="AJ49" s="1007"/>
      <c r="AK49" s="1007"/>
      <c r="AL49" s="1008"/>
      <c r="AM49" s="229"/>
      <c r="AN49" s="90" t="s">
        <v>46</v>
      </c>
      <c r="AO49" s="91"/>
      <c r="AP49" s="91"/>
      <c r="AQ49" s="91"/>
      <c r="AR49" s="91"/>
      <c r="AS49" s="91"/>
      <c r="AT49" s="91"/>
      <c r="AU49" s="91"/>
      <c r="AV49" s="91"/>
      <c r="AW49" s="91"/>
      <c r="AX49" s="92"/>
      <c r="AY49" s="349" t="s">
        <v>47</v>
      </c>
      <c r="AZ49" s="236"/>
      <c r="BA49" s="264"/>
      <c r="BB49" s="229"/>
      <c r="BC49" s="229"/>
      <c r="BD49" s="229"/>
      <c r="BE49" s="929" t="s">
        <v>179</v>
      </c>
      <c r="BF49" s="930"/>
      <c r="BG49" s="930"/>
      <c r="BH49" s="930"/>
      <c r="BI49" s="930"/>
      <c r="BJ49" s="930"/>
      <c r="BK49" s="930"/>
      <c r="BL49" s="930"/>
      <c r="BM49" s="931"/>
      <c r="BN49" s="229"/>
      <c r="BO49" s="229"/>
      <c r="BP49" s="229"/>
      <c r="BQ49" s="229"/>
      <c r="BR49" s="229"/>
      <c r="BS49" s="229"/>
    </row>
    <row r="50" spans="1:71" ht="12.75">
      <c r="A50" s="992"/>
      <c r="B50" s="993"/>
      <c r="C50" s="993"/>
      <c r="D50" s="993"/>
      <c r="E50" s="993"/>
      <c r="F50" s="993"/>
      <c r="G50" s="993"/>
      <c r="H50" s="993"/>
      <c r="I50" s="993"/>
      <c r="J50" s="993"/>
      <c r="K50" s="1005"/>
      <c r="L50" s="917"/>
      <c r="M50" s="917"/>
      <c r="N50" s="917"/>
      <c r="O50" s="917"/>
      <c r="P50" s="1004"/>
      <c r="Q50" s="1003"/>
      <c r="R50" s="1001"/>
      <c r="S50" s="1002"/>
      <c r="T50" s="1006"/>
      <c r="U50" s="1007"/>
      <c r="V50" s="1007"/>
      <c r="W50" s="1007"/>
      <c r="X50" s="1007"/>
      <c r="Y50" s="1007"/>
      <c r="Z50" s="1007"/>
      <c r="AA50" s="1007"/>
      <c r="AB50" s="1007"/>
      <c r="AC50" s="1007"/>
      <c r="AD50" s="1007"/>
      <c r="AE50" s="1007"/>
      <c r="AF50" s="1007"/>
      <c r="AG50" s="1007"/>
      <c r="AH50" s="1007"/>
      <c r="AI50" s="1007"/>
      <c r="AJ50" s="1007"/>
      <c r="AK50" s="1007"/>
      <c r="AL50" s="1008"/>
      <c r="AM50" s="229"/>
      <c r="AN50" s="279" t="s">
        <v>48</v>
      </c>
      <c r="AO50" s="250"/>
      <c r="AP50" s="280"/>
      <c r="AQ50" s="285" t="s">
        <v>49</v>
      </c>
      <c r="AR50" s="286"/>
      <c r="AS50" s="285" t="s">
        <v>50</v>
      </c>
      <c r="AT50" s="286"/>
      <c r="AU50" s="287" t="s">
        <v>51</v>
      </c>
      <c r="AV50" s="288"/>
      <c r="AW50" s="287" t="s">
        <v>52</v>
      </c>
      <c r="AX50" s="289"/>
      <c r="AY50" s="348" t="s">
        <v>53</v>
      </c>
      <c r="AZ50" s="229"/>
      <c r="BA50" s="100">
        <f>IF(SUM(AN11:AN41)&gt;0,SUM(AN11:AN41),SUM(K11:K41))</f>
        <v>0</v>
      </c>
      <c r="BB50" s="229"/>
      <c r="BC50" s="229"/>
      <c r="BD50" s="229"/>
      <c r="BE50" s="932"/>
      <c r="BF50" s="933"/>
      <c r="BG50" s="933"/>
      <c r="BH50" s="933"/>
      <c r="BI50" s="933"/>
      <c r="BJ50" s="933"/>
      <c r="BK50" s="933"/>
      <c r="BL50" s="933"/>
      <c r="BM50" s="934"/>
      <c r="BN50" s="229"/>
      <c r="BO50" s="229"/>
      <c r="BP50" s="229"/>
      <c r="BQ50" s="229"/>
      <c r="BR50" s="229"/>
      <c r="BS50" s="229"/>
    </row>
    <row r="51" spans="1:71" ht="14.25" thickBot="1">
      <c r="A51" s="992"/>
      <c r="B51" s="993"/>
      <c r="C51" s="993"/>
      <c r="D51" s="993"/>
      <c r="E51" s="993"/>
      <c r="F51" s="993"/>
      <c r="G51" s="993"/>
      <c r="H51" s="993"/>
      <c r="I51" s="993"/>
      <c r="J51" s="993"/>
      <c r="K51" s="997"/>
      <c r="L51" s="998"/>
      <c r="M51" s="998"/>
      <c r="N51" s="998"/>
      <c r="O51" s="998"/>
      <c r="P51" s="999"/>
      <c r="Q51" s="492"/>
      <c r="R51" s="267"/>
      <c r="S51" s="268"/>
      <c r="T51" s="1006"/>
      <c r="U51" s="1007"/>
      <c r="V51" s="1007"/>
      <c r="W51" s="1007"/>
      <c r="X51" s="1007"/>
      <c r="Y51" s="1007"/>
      <c r="Z51" s="1007"/>
      <c r="AA51" s="1007"/>
      <c r="AB51" s="1007"/>
      <c r="AC51" s="1007"/>
      <c r="AD51" s="1007"/>
      <c r="AE51" s="1007"/>
      <c r="AF51" s="1007"/>
      <c r="AG51" s="1007"/>
      <c r="AH51" s="1007"/>
      <c r="AI51" s="1007"/>
      <c r="AJ51" s="1007"/>
      <c r="AK51" s="1007"/>
      <c r="AL51" s="1008"/>
      <c r="AM51" s="229"/>
      <c r="AN51" s="279" t="s">
        <v>54</v>
      </c>
      <c r="AO51" s="281"/>
      <c r="AP51" s="282"/>
      <c r="AQ51" s="103" t="str">
        <f>IF(U47=0," NA",(+M42-U42)/M42*100)</f>
        <v xml:space="preserve"> NA</v>
      </c>
      <c r="AR51" s="104"/>
      <c r="AS51" s="103" t="str">
        <f>IF(V47=0," NA",(+O42-V42)/O42*100)</f>
        <v xml:space="preserve"> NA</v>
      </c>
      <c r="AT51" s="104"/>
      <c r="AU51" s="105" t="s">
        <v>11</v>
      </c>
      <c r="AV51" s="106"/>
      <c r="AW51" s="105" t="s">
        <v>11</v>
      </c>
      <c r="AX51" s="106"/>
      <c r="AY51" s="247"/>
      <c r="AZ51" s="248"/>
      <c r="BA51" s="265"/>
      <c r="BB51" s="229"/>
      <c r="BC51" s="229"/>
      <c r="BD51" s="229"/>
      <c r="BE51" s="932"/>
      <c r="BF51" s="933"/>
      <c r="BG51" s="933"/>
      <c r="BH51" s="933"/>
      <c r="BI51" s="933"/>
      <c r="BJ51" s="933"/>
      <c r="BK51" s="933"/>
      <c r="BL51" s="933"/>
      <c r="BM51" s="934"/>
      <c r="BN51" s="229"/>
      <c r="BO51" s="229"/>
      <c r="BP51" s="229"/>
      <c r="BQ51" s="229"/>
      <c r="BR51" s="229"/>
      <c r="BS51" s="229"/>
    </row>
    <row r="52" spans="1:71" ht="13.5">
      <c r="A52" s="992"/>
      <c r="B52" s="993"/>
      <c r="C52" s="993"/>
      <c r="D52" s="993"/>
      <c r="E52" s="993"/>
      <c r="F52" s="993"/>
      <c r="G52" s="993"/>
      <c r="H52" s="993"/>
      <c r="I52" s="993"/>
      <c r="J52" s="993"/>
      <c r="K52" s="489" t="s">
        <v>196</v>
      </c>
      <c r="L52" s="493"/>
      <c r="M52" s="236"/>
      <c r="N52" s="236"/>
      <c r="O52" s="236"/>
      <c r="P52" s="494"/>
      <c r="Q52" s="491" t="s">
        <v>129</v>
      </c>
      <c r="R52" s="236"/>
      <c r="S52" s="264"/>
      <c r="T52" s="1006"/>
      <c r="U52" s="1007"/>
      <c r="V52" s="1007"/>
      <c r="W52" s="1007"/>
      <c r="X52" s="1007"/>
      <c r="Y52" s="1007"/>
      <c r="Z52" s="1007"/>
      <c r="AA52" s="1007"/>
      <c r="AB52" s="1007"/>
      <c r="AC52" s="1007"/>
      <c r="AD52" s="1007"/>
      <c r="AE52" s="1007"/>
      <c r="AF52" s="1007"/>
      <c r="AG52" s="1007"/>
      <c r="AH52" s="1007"/>
      <c r="AI52" s="1007"/>
      <c r="AJ52" s="1007"/>
      <c r="AK52" s="1007"/>
      <c r="AL52" s="1008"/>
      <c r="AM52" s="229"/>
      <c r="AN52" s="279" t="str">
        <f>IF(+AN53="Tertiary Treatment","Secondary Treatment"," ")</f>
        <v>Secondary Treatment</v>
      </c>
      <c r="AO52" s="281"/>
      <c r="AP52" s="282"/>
      <c r="AQ52" s="103" t="str">
        <f>IF(AB47=0," NA",IF(U47=0,(+M42-AB42)/M42*100,(+U42-AB42)/U42*100))</f>
        <v xml:space="preserve"> NA</v>
      </c>
      <c r="AR52" s="104"/>
      <c r="AS52" s="103" t="str">
        <f>IF(AC47=0," NA",IF(V47=0,(+O42-AC42)/O42*100,(+V42-AC42)/V42*100))</f>
        <v xml:space="preserve"> NA</v>
      </c>
      <c r="AT52" s="104"/>
      <c r="AU52" s="105" t="s">
        <v>55</v>
      </c>
      <c r="AV52" s="106"/>
      <c r="AW52" s="105" t="s">
        <v>55</v>
      </c>
      <c r="AX52" s="106"/>
      <c r="AY52" s="1012" t="s">
        <v>56</v>
      </c>
      <c r="AZ52" s="1013"/>
      <c r="BA52" s="1014"/>
      <c r="BB52" s="229"/>
      <c r="BC52" s="229"/>
      <c r="BD52" s="229"/>
      <c r="BE52" s="932"/>
      <c r="BF52" s="933"/>
      <c r="BG52" s="933"/>
      <c r="BH52" s="933"/>
      <c r="BI52" s="933"/>
      <c r="BJ52" s="933"/>
      <c r="BK52" s="933"/>
      <c r="BL52" s="933"/>
      <c r="BM52" s="934"/>
      <c r="BN52" s="229"/>
      <c r="BO52" s="229"/>
      <c r="BP52" s="229"/>
      <c r="BQ52" s="229"/>
      <c r="BR52" s="229"/>
      <c r="BS52" s="229"/>
    </row>
    <row r="53" spans="1:71" ht="13.5">
      <c r="A53" s="992"/>
      <c r="B53" s="993"/>
      <c r="C53" s="993"/>
      <c r="D53" s="993"/>
      <c r="E53" s="993"/>
      <c r="F53" s="993"/>
      <c r="G53" s="993"/>
      <c r="H53" s="993"/>
      <c r="I53" s="993"/>
      <c r="J53" s="993"/>
      <c r="K53" s="495" t="s">
        <v>197</v>
      </c>
      <c r="L53" s="240"/>
      <c r="M53" s="240"/>
      <c r="N53" s="240"/>
      <c r="O53" s="240"/>
      <c r="P53" s="240"/>
      <c r="Q53" s="1000"/>
      <c r="R53" s="1001"/>
      <c r="S53" s="1002"/>
      <c r="T53" s="1006"/>
      <c r="U53" s="1007"/>
      <c r="V53" s="1007"/>
      <c r="W53" s="1007"/>
      <c r="X53" s="1007"/>
      <c r="Y53" s="1007"/>
      <c r="Z53" s="1007"/>
      <c r="AA53" s="1007"/>
      <c r="AB53" s="1007"/>
      <c r="AC53" s="1007"/>
      <c r="AD53" s="1007"/>
      <c r="AE53" s="1007"/>
      <c r="AF53" s="1007"/>
      <c r="AG53" s="1007"/>
      <c r="AH53" s="1007"/>
      <c r="AI53" s="1007"/>
      <c r="AJ53" s="1007"/>
      <c r="AK53" s="1007"/>
      <c r="AL53" s="1008"/>
      <c r="AM53" s="229"/>
      <c r="AN53" s="279" t="str">
        <f>IF(AND(+U47+V47&gt;0,+AB47+AC47=0),"Secondary Treatment","Tertiary Treatment")</f>
        <v>Tertiary Treatment</v>
      </c>
      <c r="AO53" s="281"/>
      <c r="AP53" s="282"/>
      <c r="AQ53" s="103" t="str">
        <f>IF(U47+AB47=0," NA",IF(AB47&gt;0,(+AB42-AP42)/AB42*100,(+U42-AP42)/U42*100))</f>
        <v xml:space="preserve"> NA</v>
      </c>
      <c r="AR53" s="104"/>
      <c r="AS53" s="103" t="str">
        <f>IF(V47+AC47=0," NA",IF(AC47&gt;0,(+AC42-AT42)/AC42*100,(+V42-AT42)/V42*100))</f>
        <v xml:space="preserve"> NA</v>
      </c>
      <c r="AT53" s="104"/>
      <c r="AU53" s="105" t="s">
        <v>55</v>
      </c>
      <c r="AV53" s="106"/>
      <c r="AW53" s="105" t="s">
        <v>55</v>
      </c>
      <c r="AX53" s="106"/>
      <c r="AY53" s="347" t="s">
        <v>57</v>
      </c>
      <c r="AZ53" s="229"/>
      <c r="BA53" s="107" t="str">
        <f>IF(AN47+K47=0,"",IF(AN47&gt;0,+AN42/O4,K42/O4))</f>
        <v/>
      </c>
      <c r="BB53" s="229"/>
      <c r="BC53" s="229"/>
      <c r="BD53" s="229"/>
      <c r="BE53" s="932"/>
      <c r="BF53" s="933"/>
      <c r="BG53" s="933"/>
      <c r="BH53" s="933"/>
      <c r="BI53" s="933"/>
      <c r="BJ53" s="933"/>
      <c r="BK53" s="933"/>
      <c r="BL53" s="933"/>
      <c r="BM53" s="934"/>
      <c r="BN53" s="229"/>
      <c r="BO53" s="229"/>
      <c r="BP53" s="229"/>
      <c r="BQ53" s="229"/>
      <c r="BR53" s="229"/>
      <c r="BS53" s="229"/>
    </row>
    <row r="54" spans="1:71" ht="13.5" customHeight="1" thickBot="1">
      <c r="A54" s="992"/>
      <c r="B54" s="993"/>
      <c r="C54" s="993"/>
      <c r="D54" s="993"/>
      <c r="E54" s="993"/>
      <c r="F54" s="993"/>
      <c r="G54" s="993"/>
      <c r="H54" s="993"/>
      <c r="I54" s="993"/>
      <c r="J54" s="993"/>
      <c r="K54" s="916"/>
      <c r="L54" s="917"/>
      <c r="M54" s="917"/>
      <c r="N54" s="917"/>
      <c r="O54" s="917"/>
      <c r="P54" s="918"/>
      <c r="Q54" s="1003"/>
      <c r="R54" s="1001"/>
      <c r="S54" s="1002"/>
      <c r="T54" s="1006"/>
      <c r="U54" s="1007"/>
      <c r="V54" s="1007"/>
      <c r="W54" s="1007"/>
      <c r="X54" s="1007"/>
      <c r="Y54" s="1007"/>
      <c r="Z54" s="1007"/>
      <c r="AA54" s="1007"/>
      <c r="AB54" s="1007"/>
      <c r="AC54" s="1007"/>
      <c r="AD54" s="1007"/>
      <c r="AE54" s="1007"/>
      <c r="AF54" s="1007"/>
      <c r="AG54" s="1007"/>
      <c r="AH54" s="1007"/>
      <c r="AI54" s="1007"/>
      <c r="AJ54" s="1007"/>
      <c r="AK54" s="1007"/>
      <c r="AL54" s="1008"/>
      <c r="AM54" s="229"/>
      <c r="AN54" s="275" t="s">
        <v>58</v>
      </c>
      <c r="AO54" s="283"/>
      <c r="AP54" s="284"/>
      <c r="AQ54" s="111" t="str">
        <f>IF(M42=" "," NA",(+M42-AP42)/M42*100)</f>
        <v xml:space="preserve"> NA</v>
      </c>
      <c r="AR54" s="112"/>
      <c r="AS54" s="111" t="str">
        <f>IF(O42=" "," NA",(+O42-AT42)/O42*100)</f>
        <v xml:space="preserve"> NA</v>
      </c>
      <c r="AT54" s="112"/>
      <c r="AU54" s="111" t="str">
        <f>IF(R42=" "," NA",(+R42-AX42)/R42*100)</f>
        <v xml:space="preserve"> NA</v>
      </c>
      <c r="AV54" s="112"/>
      <c r="AW54" s="111" t="str">
        <f>IF(Q42=" "," NA",(+Q42-AL42)/Q42*100)</f>
        <v xml:space="preserve"> NA</v>
      </c>
      <c r="AX54" s="113"/>
      <c r="AY54" s="269"/>
      <c r="AZ54" s="262"/>
      <c r="BA54" s="271"/>
      <c r="BB54" s="229"/>
      <c r="BC54" s="229"/>
      <c r="BD54" s="229"/>
      <c r="BE54" s="935"/>
      <c r="BF54" s="936"/>
      <c r="BG54" s="936"/>
      <c r="BH54" s="936"/>
      <c r="BI54" s="936"/>
      <c r="BJ54" s="936"/>
      <c r="BK54" s="936"/>
      <c r="BL54" s="936"/>
      <c r="BM54" s="937"/>
      <c r="BN54" s="229"/>
      <c r="BO54" s="229"/>
      <c r="BP54" s="229"/>
      <c r="BQ54" s="229"/>
      <c r="BR54" s="229"/>
      <c r="BS54" s="229"/>
    </row>
    <row r="55" spans="1:71" ht="27.75" customHeight="1" thickBot="1">
      <c r="A55" s="994"/>
      <c r="B55" s="995"/>
      <c r="C55" s="995"/>
      <c r="D55" s="995"/>
      <c r="E55" s="995"/>
      <c r="F55" s="995"/>
      <c r="G55" s="995"/>
      <c r="H55" s="995"/>
      <c r="I55" s="995"/>
      <c r="J55" s="995"/>
      <c r="K55" s="919"/>
      <c r="L55" s="920"/>
      <c r="M55" s="920"/>
      <c r="N55" s="920"/>
      <c r="O55" s="920"/>
      <c r="P55" s="921"/>
      <c r="Q55" s="496"/>
      <c r="R55" s="262"/>
      <c r="S55" s="271"/>
      <c r="T55" s="1009"/>
      <c r="U55" s="1010"/>
      <c r="V55" s="1010"/>
      <c r="W55" s="1010"/>
      <c r="X55" s="1010"/>
      <c r="Y55" s="1010"/>
      <c r="Z55" s="1010"/>
      <c r="AA55" s="1010"/>
      <c r="AB55" s="1010"/>
      <c r="AC55" s="1010"/>
      <c r="AD55" s="1010"/>
      <c r="AE55" s="1010"/>
      <c r="AF55" s="1010"/>
      <c r="AG55" s="1010"/>
      <c r="AH55" s="1010"/>
      <c r="AI55" s="1010"/>
      <c r="AJ55" s="1010"/>
      <c r="AK55" s="1010"/>
      <c r="AL55" s="1011"/>
      <c r="AM55" s="229"/>
      <c r="AN55" s="231" t="str">
        <f>IF(OR(Q42=" ",AL42=" ",LEFT(Q10,4)&lt;&gt;"Phos",LEFT(AL10,4)&lt;&gt;"Phos"),"","Phosphorus limit would be")</f>
        <v/>
      </c>
      <c r="AO55" s="231"/>
      <c r="AP55" s="231"/>
      <c r="AQ55" s="231"/>
      <c r="AR55" s="231" t="str">
        <f>IF(OR(Q42=" ",+AL42=" ",LEFT(Q10,4)&lt;&gt;"Phos",LEFT(AL10,4)&lt;&gt;"Phos"),"",IF(+Q42&gt;=5,1,IF(+Q42&gt;=4,80,IF(+Q42&gt;=3,75,IF(Q42&gt;=2,70,IF(Q42&gt;=1,65,60))))))</f>
        <v/>
      </c>
      <c r="AS55" s="231" t="str">
        <f>IF(OR(Q42=" ",+AL42=" ",LEFT(Q10,4)&lt;&gt;"Phos",LEFT(AL10,4)&lt;&gt;"Phos"),"",IF(+Q42&gt;=5,"mg/l.","% removal."))</f>
        <v/>
      </c>
      <c r="AT55" s="231"/>
      <c r="AU55" s="231" t="str">
        <f>IF(OR(Q42=" ",+AL42=" ",LEFT(Q10,4)&lt;&gt;"Phos",LEFT(AL10,4)&lt;&gt;"Phos"),"",IF(OR(AND(+Q42&gt;=5,AL42&gt;1),AND(+Q42&gt;=4,+Q42&lt;5,AW54&lt;80),AND(+Q42&gt;=3,+Q42&lt;4,AW54&lt;75),AND(+Q42&gt;=2,+Q42&lt;3,AW54&lt;70),AND(+Q42&gt;=1,+Q42&lt;2,AW54&lt;65),AND(+Q42&lt;1,AW54&lt;60)),"(compliance not achieved)","(compliance achieved)"))</f>
        <v/>
      </c>
      <c r="AV55" s="231"/>
      <c r="AW55" s="231"/>
      <c r="AX55" s="231"/>
      <c r="AY55" s="231"/>
      <c r="AZ55" s="231"/>
      <c r="BA55" s="231"/>
      <c r="BB55" s="229"/>
      <c r="BC55" s="229"/>
      <c r="BD55" s="229"/>
      <c r="BE55" s="229"/>
      <c r="BF55" s="229"/>
      <c r="BG55" s="229"/>
      <c r="BH55" s="229"/>
      <c r="BI55" s="229"/>
      <c r="BJ55" s="229"/>
      <c r="BK55" s="229"/>
      <c r="BL55" s="229"/>
      <c r="BM55" s="229"/>
      <c r="BN55" s="229"/>
      <c r="BO55" s="229"/>
      <c r="BP55" s="229"/>
      <c r="BQ55" s="229"/>
      <c r="BR55" s="229"/>
      <c r="BS55" s="229"/>
    </row>
    <row r="56" spans="1:85" ht="12.75">
      <c r="A56" s="996" t="s">
        <v>207</v>
      </c>
      <c r="B56" s="996"/>
      <c r="C56" s="996"/>
      <c r="D56" s="996"/>
      <c r="E56" s="996"/>
      <c r="F56" s="996"/>
      <c r="G56" s="996"/>
      <c r="H56" s="996"/>
      <c r="I56" s="996"/>
      <c r="J56" s="996"/>
      <c r="K56" s="996"/>
      <c r="L56" s="996"/>
      <c r="M56" s="996"/>
      <c r="N56" s="996"/>
      <c r="O56" s="996"/>
      <c r="P56" s="996"/>
      <c r="Q56" s="996"/>
      <c r="R56" s="996"/>
      <c r="S56" s="996"/>
      <c r="T56" s="996" t="s">
        <v>208</v>
      </c>
      <c r="U56" s="996"/>
      <c r="V56" s="996"/>
      <c r="W56" s="996"/>
      <c r="X56" s="996"/>
      <c r="Y56" s="996"/>
      <c r="Z56" s="996"/>
      <c r="AA56" s="996"/>
      <c r="AB56" s="996"/>
      <c r="AC56" s="996"/>
      <c r="AD56" s="996"/>
      <c r="AE56" s="996"/>
      <c r="AF56" s="996"/>
      <c r="AG56" s="996"/>
      <c r="AH56" s="996"/>
      <c r="AI56" s="996"/>
      <c r="AJ56" s="996"/>
      <c r="AK56" s="996"/>
      <c r="AL56" s="996"/>
      <c r="AM56" s="913" t="s">
        <v>209</v>
      </c>
      <c r="AN56" s="913"/>
      <c r="AO56" s="913"/>
      <c r="AP56" s="913"/>
      <c r="AQ56" s="913"/>
      <c r="AR56" s="913"/>
      <c r="AS56" s="913"/>
      <c r="AT56" s="913"/>
      <c r="AU56" s="913"/>
      <c r="AV56" s="913"/>
      <c r="AW56" s="913"/>
      <c r="AX56" s="913"/>
      <c r="AY56" s="913"/>
      <c r="AZ56" s="913"/>
      <c r="BA56" s="913"/>
      <c r="BB56" s="913"/>
      <c r="BC56" s="913"/>
      <c r="BD56" s="913" t="s">
        <v>205</v>
      </c>
      <c r="BE56" s="913"/>
      <c r="BF56" s="913"/>
      <c r="BG56" s="913"/>
      <c r="BH56" s="913"/>
      <c r="BI56" s="913"/>
      <c r="BJ56" s="913"/>
      <c r="BK56" s="913"/>
      <c r="BL56" s="913"/>
      <c r="BM56" s="913"/>
      <c r="BN56" s="913"/>
      <c r="BO56" s="913"/>
      <c r="BP56" s="913"/>
      <c r="BQ56" s="913"/>
      <c r="BR56" s="913"/>
      <c r="BS56" s="913" t="s">
        <v>206</v>
      </c>
      <c r="BT56" s="913"/>
      <c r="BU56" s="913"/>
      <c r="BV56" s="913"/>
      <c r="BW56" s="913"/>
      <c r="BX56" s="913"/>
      <c r="BY56" s="913"/>
      <c r="BZ56" s="913"/>
      <c r="CA56" s="913"/>
      <c r="CB56" s="913"/>
      <c r="CC56" s="913"/>
      <c r="CD56" s="913"/>
      <c r="CE56" s="913"/>
      <c r="CF56" s="913"/>
      <c r="CG56" s="913"/>
    </row>
  </sheetData>
  <sheetProtection algorithmName="SHA-512" hashValue="C2n39CV4YxU71BCkkwl+gvDJgd08Rr8Rf3uiaqlK4IRTAMeMEsUDtAj9QD5rwRzwR5mJxxtoGoYCWNfezuDM1g==" saltValue="A12b7CJ19GEiFg5EM+cPPw==" spinCount="100000" sheet="1" selectLockedCells="1"/>
  <mergeCells count="60">
    <mergeCell ref="T45:V45"/>
    <mergeCell ref="T46:V46"/>
    <mergeCell ref="AB8:AD8"/>
    <mergeCell ref="CH8:CH10"/>
    <mergeCell ref="BT9:BU9"/>
    <mergeCell ref="CB8:CB10"/>
    <mergeCell ref="CC8:CC10"/>
    <mergeCell ref="CD8:CD10"/>
    <mergeCell ref="CE8:CE10"/>
    <mergeCell ref="CF8:CF10"/>
    <mergeCell ref="CG8:CG10"/>
    <mergeCell ref="BT8:BW8"/>
    <mergeCell ref="BV9:BW9"/>
    <mergeCell ref="BZ8:BZ10"/>
    <mergeCell ref="CA8:CA10"/>
    <mergeCell ref="A48:J55"/>
    <mergeCell ref="A56:S56"/>
    <mergeCell ref="T56:AL56"/>
    <mergeCell ref="AM56:BC56"/>
    <mergeCell ref="K49:P50"/>
    <mergeCell ref="Q49:S50"/>
    <mergeCell ref="K51:P51"/>
    <mergeCell ref="T49:AL55"/>
    <mergeCell ref="C8:C10"/>
    <mergeCell ref="F8:F10"/>
    <mergeCell ref="G8:G10"/>
    <mergeCell ref="BR9:BR10"/>
    <mergeCell ref="D8:D10"/>
    <mergeCell ref="BQ9:BQ10"/>
    <mergeCell ref="BM9:BM10"/>
    <mergeCell ref="BN9:BN10"/>
    <mergeCell ref="AB9:AD9"/>
    <mergeCell ref="K2:O2"/>
    <mergeCell ref="P2:R2"/>
    <mergeCell ref="BP9:BP10"/>
    <mergeCell ref="AN8:BA8"/>
    <mergeCell ref="BJ9:BJ10"/>
    <mergeCell ref="BK9:BK10"/>
    <mergeCell ref="BL9:BL10"/>
    <mergeCell ref="AM6:AO6"/>
    <mergeCell ref="Q4:S4"/>
    <mergeCell ref="M5:Q5"/>
    <mergeCell ref="K5:L5"/>
    <mergeCell ref="AD6:AK7"/>
    <mergeCell ref="BS56:CG56"/>
    <mergeCell ref="P6:Q6"/>
    <mergeCell ref="AY52:BA52"/>
    <mergeCell ref="K54:P55"/>
    <mergeCell ref="AU6:AZ7"/>
    <mergeCell ref="BK6:BP7"/>
    <mergeCell ref="K7:N7"/>
    <mergeCell ref="P7:Q7"/>
    <mergeCell ref="R7:S7"/>
    <mergeCell ref="R6:S6"/>
    <mergeCell ref="BO9:BO10"/>
    <mergeCell ref="Q53:S54"/>
    <mergeCell ref="BE49:BM54"/>
    <mergeCell ref="BD56:BR56"/>
    <mergeCell ref="BX8:BX10"/>
    <mergeCell ref="BY8:BY10"/>
  </mergeCells>
  <dataValidations count="1">
    <dataValidation type="list" allowBlank="1" showInputMessage="1" showErrorMessage="1" errorTitle="Error Code 570" error="This is an invalid input. press CANCEL and see instructions._x000a__x000a_RETRY and HELP, will not assist in this error" sqref="AE11:AE41">
      <formula1>$AG$4:$AG$5</formula1>
    </dataValidation>
  </dataValidations>
  <printOptions horizontalCentered="1" verticalCentered="1"/>
  <pageMargins left="0.25" right="0.25" top="0.2" bottom="0.2" header="0.5" footer="0.5"/>
  <pageSetup fitToWidth="4" horizontalDpi="600" verticalDpi="600" orientation="portrait" scale="84" r:id="rId4"/>
  <colBreaks count="4" manualBreakCount="4">
    <brk id="19" max="16383" man="1"/>
    <brk id="38" max="16383" man="1"/>
    <brk id="55" max="16383" man="1"/>
    <brk id="70" max="16383" man="1"/>
  </colBreaks>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H55"/>
  <sheetViews>
    <sheetView showGridLines="0" zoomScale="90" zoomScaleNormal="9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0" width="6.28125" style="0" customWidth="1"/>
    <col min="31" max="31" width="3.421875" style="0" customWidth="1"/>
    <col min="34" max="34" width="6.7109375" style="0" hidden="1" customWidth="1"/>
    <col min="39" max="39" width="4.7109375" style="0" customWidth="1"/>
    <col min="40" max="41" width="7.7109375" style="0" customWidth="1"/>
    <col min="55" max="55" width="6.7109375" style="0" customWidth="1"/>
    <col min="69" max="69" width="7.28125" style="0" bestFit="1" customWidth="1"/>
    <col min="71" max="71" width="5.140625" style="0" customWidth="1"/>
  </cols>
  <sheetData>
    <row r="1" spans="1:71" ht="15.75">
      <c r="A1" s="229"/>
      <c r="B1" s="229"/>
      <c r="C1" s="229"/>
      <c r="D1" s="229"/>
      <c r="E1" s="229"/>
      <c r="F1" s="230"/>
      <c r="G1" s="230"/>
      <c r="H1" s="230"/>
      <c r="I1" s="230"/>
      <c r="J1" s="230"/>
      <c r="K1" s="308" t="s">
        <v>0</v>
      </c>
      <c r="L1" s="309"/>
      <c r="M1" s="310"/>
      <c r="N1" s="309"/>
      <c r="O1" s="311"/>
      <c r="P1" s="312" t="s">
        <v>1</v>
      </c>
      <c r="Q1" s="235"/>
      <c r="R1" s="235"/>
      <c r="S1" s="237"/>
      <c r="T1" s="497" t="s">
        <v>131</v>
      </c>
      <c r="U1" s="263"/>
      <c r="V1" s="263"/>
      <c r="W1" s="229"/>
      <c r="X1" s="263"/>
      <c r="Y1" s="263"/>
      <c r="Z1" s="263"/>
      <c r="AA1" s="229"/>
      <c r="AB1" s="229"/>
      <c r="AC1" s="229"/>
      <c r="AD1" s="229"/>
      <c r="AE1" s="229"/>
      <c r="AF1" s="229"/>
      <c r="AG1" s="229"/>
      <c r="AH1" s="229"/>
      <c r="AI1" s="229"/>
      <c r="AJ1" s="229"/>
      <c r="AK1" s="229"/>
      <c r="AL1" s="229"/>
      <c r="AM1" s="497" t="s">
        <v>131</v>
      </c>
      <c r="AN1" s="229"/>
      <c r="AO1" s="229"/>
      <c r="AP1" s="229"/>
      <c r="AQ1" s="229"/>
      <c r="AR1" s="229"/>
      <c r="AS1" s="229"/>
      <c r="AT1" s="229"/>
      <c r="AU1" s="229"/>
      <c r="AV1" s="229"/>
      <c r="AW1" s="229"/>
      <c r="AX1" s="229"/>
      <c r="AY1" s="229"/>
      <c r="AZ1" s="229"/>
      <c r="BA1" s="229"/>
      <c r="BB1" s="229"/>
      <c r="BC1" s="229"/>
      <c r="BD1" s="497" t="s">
        <v>131</v>
      </c>
      <c r="BE1" s="229"/>
      <c r="BF1" s="229"/>
      <c r="BG1" s="229"/>
      <c r="BH1" s="229"/>
      <c r="BI1" s="229"/>
      <c r="BJ1" s="229"/>
      <c r="BK1" s="229"/>
      <c r="BL1" s="229"/>
      <c r="BM1" s="229"/>
      <c r="BN1" s="229"/>
      <c r="BO1" s="229"/>
      <c r="BP1" s="229"/>
      <c r="BQ1" s="229"/>
      <c r="BR1" s="229"/>
      <c r="BS1" s="229"/>
    </row>
    <row r="2" spans="1:71" ht="15.75">
      <c r="A2" s="229"/>
      <c r="B2" s="229"/>
      <c r="C2" s="229"/>
      <c r="D2" s="497" t="s">
        <v>131</v>
      </c>
      <c r="E2" s="230"/>
      <c r="F2" s="230"/>
      <c r="G2" s="230"/>
      <c r="H2" s="230"/>
      <c r="I2" s="230"/>
      <c r="J2" s="230"/>
      <c r="K2" s="1059" t="str">
        <f>Mar!K2</f>
        <v>Exampleville</v>
      </c>
      <c r="L2" s="1060">
        <f>Mar!L2</f>
        <v>0</v>
      </c>
      <c r="M2" s="1060">
        <f>Mar!M2</f>
        <v>0</v>
      </c>
      <c r="N2" s="1060">
        <f>Mar!N2</f>
        <v>0</v>
      </c>
      <c r="O2" s="1061">
        <f>Mar!O2</f>
        <v>0</v>
      </c>
      <c r="P2" s="1062" t="str">
        <f>Mar!P2</f>
        <v>IN0000000</v>
      </c>
      <c r="Q2" s="1060">
        <f>Mar!Q2</f>
        <v>0</v>
      </c>
      <c r="R2" s="1060">
        <f>Mar!R2</f>
        <v>0</v>
      </c>
      <c r="S2" s="239"/>
      <c r="T2" s="497" t="s">
        <v>132</v>
      </c>
      <c r="U2" s="240"/>
      <c r="V2" s="240"/>
      <c r="W2" s="229"/>
      <c r="X2" s="229"/>
      <c r="Y2" s="240"/>
      <c r="Z2" s="240"/>
      <c r="AA2" s="229"/>
      <c r="AB2" s="229"/>
      <c r="AC2" s="229"/>
      <c r="AD2" s="475"/>
      <c r="AE2" s="475"/>
      <c r="AF2" s="476"/>
      <c r="AG2" s="476"/>
      <c r="AH2" s="476"/>
      <c r="AI2" s="476"/>
      <c r="AJ2" s="476"/>
      <c r="AK2" s="229"/>
      <c r="AL2" s="229"/>
      <c r="AM2" s="497" t="s">
        <v>132</v>
      </c>
      <c r="AN2" s="229"/>
      <c r="AO2" s="229"/>
      <c r="AP2" s="229"/>
      <c r="AQ2" s="229"/>
      <c r="AR2" s="229"/>
      <c r="AS2" s="229"/>
      <c r="AT2" s="229"/>
      <c r="AU2" s="229"/>
      <c r="AV2" s="240"/>
      <c r="AW2" s="229"/>
      <c r="AX2" s="229"/>
      <c r="AY2" s="240"/>
      <c r="AZ2" s="240"/>
      <c r="BA2" s="240"/>
      <c r="BB2" s="240"/>
      <c r="BC2" s="240"/>
      <c r="BD2" s="497" t="s">
        <v>132</v>
      </c>
      <c r="BE2" s="229"/>
      <c r="BF2" s="229"/>
      <c r="BG2" s="229"/>
      <c r="BH2" s="229"/>
      <c r="BI2" s="229"/>
      <c r="BJ2" s="229"/>
      <c r="BK2" s="229"/>
      <c r="BL2" s="240"/>
      <c r="BM2" s="240"/>
      <c r="BN2" s="240"/>
      <c r="BO2" s="229"/>
      <c r="BP2" s="229"/>
      <c r="BQ2" s="240"/>
      <c r="BR2" s="229"/>
      <c r="BS2" s="229"/>
    </row>
    <row r="3" spans="1:77" ht="15.75">
      <c r="A3" s="229"/>
      <c r="B3" s="229"/>
      <c r="C3" s="229"/>
      <c r="D3" s="497" t="s">
        <v>132</v>
      </c>
      <c r="E3" s="230"/>
      <c r="F3" s="230"/>
      <c r="G3" s="230"/>
      <c r="H3" s="230"/>
      <c r="I3" s="230"/>
      <c r="J3" s="230"/>
      <c r="K3" s="313" t="s">
        <v>109</v>
      </c>
      <c r="L3" s="314"/>
      <c r="M3" s="315" t="s">
        <v>4</v>
      </c>
      <c r="N3" s="316"/>
      <c r="O3" s="317" t="s">
        <v>110</v>
      </c>
      <c r="P3" s="318"/>
      <c r="Q3" s="319" t="s">
        <v>111</v>
      </c>
      <c r="R3" s="240"/>
      <c r="S3" s="238"/>
      <c r="T3" s="497" t="s">
        <v>133</v>
      </c>
      <c r="U3" s="240"/>
      <c r="V3" s="240"/>
      <c r="W3" s="229"/>
      <c r="X3" s="229"/>
      <c r="Y3" s="240"/>
      <c r="Z3" s="240"/>
      <c r="AA3" s="229"/>
      <c r="AB3" s="229"/>
      <c r="AC3" s="229"/>
      <c r="AD3" s="266"/>
      <c r="AE3" s="266"/>
      <c r="AF3" s="229"/>
      <c r="AG3" s="229"/>
      <c r="AH3" s="229"/>
      <c r="AI3" s="229"/>
      <c r="AJ3" s="229"/>
      <c r="AK3" s="229"/>
      <c r="AL3" s="267"/>
      <c r="AM3" s="497" t="s">
        <v>133</v>
      </c>
      <c r="AN3" s="229"/>
      <c r="AO3" s="229"/>
      <c r="AP3" s="229"/>
      <c r="AQ3" s="229"/>
      <c r="AR3" s="229"/>
      <c r="AS3" s="229"/>
      <c r="AT3" s="229"/>
      <c r="AU3" s="266"/>
      <c r="AV3" s="229"/>
      <c r="AW3" s="229"/>
      <c r="AX3" s="229"/>
      <c r="AY3" s="229"/>
      <c r="AZ3" s="229"/>
      <c r="BA3" s="229"/>
      <c r="BB3" s="267"/>
      <c r="BC3" s="267"/>
      <c r="BD3" s="497" t="s">
        <v>133</v>
      </c>
      <c r="BE3" s="229"/>
      <c r="BF3" s="229"/>
      <c r="BG3" s="229"/>
      <c r="BH3" s="229"/>
      <c r="BI3" s="229"/>
      <c r="BJ3" s="229"/>
      <c r="BK3" s="266"/>
      <c r="BL3" s="229"/>
      <c r="BM3" s="229"/>
      <c r="BN3" s="229"/>
      <c r="BO3" s="229"/>
      <c r="BP3" s="229"/>
      <c r="BQ3" s="240"/>
      <c r="BR3" s="229"/>
      <c r="BS3" s="497" t="s">
        <v>133</v>
      </c>
      <c r="BT3" s="229"/>
      <c r="BU3" s="229"/>
      <c r="BV3" s="229"/>
      <c r="BW3" s="229"/>
      <c r="BX3" s="229"/>
      <c r="BY3" s="229"/>
    </row>
    <row r="4" spans="1:77" ht="16.5" thickBot="1">
      <c r="A4" s="229"/>
      <c r="B4" s="229"/>
      <c r="C4" s="229"/>
      <c r="D4" s="497" t="s">
        <v>133</v>
      </c>
      <c r="E4" s="230"/>
      <c r="F4" s="230"/>
      <c r="G4" s="230"/>
      <c r="H4" s="230"/>
      <c r="I4" s="230"/>
      <c r="J4" s="230"/>
      <c r="K4" s="325" t="s">
        <v>62</v>
      </c>
      <c r="L4" s="326"/>
      <c r="M4" s="327">
        <f>Mar!M4</f>
        <v>2023</v>
      </c>
      <c r="N4" s="328"/>
      <c r="O4" s="744">
        <f>Mar!O4</f>
        <v>0.002</v>
      </c>
      <c r="P4" s="329" t="s">
        <v>107</v>
      </c>
      <c r="Q4" s="1066" t="str">
        <f>Mar!Q4</f>
        <v>555/555-1234</v>
      </c>
      <c r="R4" s="1067">
        <f>Mar!R4</f>
        <v>0</v>
      </c>
      <c r="S4" s="1068">
        <f>Mar!S4</f>
        <v>0</v>
      </c>
      <c r="T4" s="474" t="str">
        <f>+Jan!T4</f>
        <v>State Form 53340 (R6 / 2-23)</v>
      </c>
      <c r="U4" s="240"/>
      <c r="V4" s="240"/>
      <c r="W4" s="229"/>
      <c r="X4" s="229"/>
      <c r="Y4" s="229"/>
      <c r="Z4" s="229"/>
      <c r="AA4" s="229"/>
      <c r="AB4" s="229"/>
      <c r="AC4" s="229"/>
      <c r="AD4" s="229"/>
      <c r="AE4" s="229"/>
      <c r="AF4" s="229"/>
      <c r="AG4" s="231" t="s">
        <v>198</v>
      </c>
      <c r="AH4" s="229"/>
      <c r="AI4" s="229"/>
      <c r="AJ4" s="240"/>
      <c r="AK4" s="240"/>
      <c r="AL4" s="229"/>
      <c r="AM4" s="474" t="str">
        <f>+Jan!AM4</f>
        <v>State Form 53340 (R6 / 2-23)</v>
      </c>
      <c r="AN4" s="229"/>
      <c r="AO4" s="229"/>
      <c r="AP4" s="229"/>
      <c r="AQ4" s="229"/>
      <c r="AR4" s="229"/>
      <c r="AS4" s="229"/>
      <c r="AT4" s="229"/>
      <c r="AU4" s="229"/>
      <c r="AV4" s="229"/>
      <c r="AW4" s="240"/>
      <c r="AX4" s="240"/>
      <c r="AY4" s="229"/>
      <c r="AZ4" s="229"/>
      <c r="BA4" s="229"/>
      <c r="BB4" s="229"/>
      <c r="BC4" s="229"/>
      <c r="BD4" s="474" t="str">
        <f>+Jan!BD4</f>
        <v>State Form 53340 (R6 / 2-23)</v>
      </c>
      <c r="BE4" s="229"/>
      <c r="BF4" s="229"/>
      <c r="BG4" s="229"/>
      <c r="BH4" s="229"/>
      <c r="BI4" s="229"/>
      <c r="BJ4" s="229"/>
      <c r="BK4" s="229"/>
      <c r="BL4" s="229"/>
      <c r="BM4" s="229"/>
      <c r="BN4" s="229"/>
      <c r="BO4" s="240"/>
      <c r="BP4" s="240"/>
      <c r="BQ4" s="240"/>
      <c r="BR4" s="229"/>
      <c r="BS4" s="474" t="str">
        <f>+Jan!BS4</f>
        <v>State Form 53340 (R6 / 2-23)</v>
      </c>
      <c r="BT4" s="229"/>
      <c r="BU4" s="229"/>
      <c r="BV4" s="229"/>
      <c r="BW4" s="229"/>
      <c r="BX4" s="229"/>
      <c r="BY4" s="229"/>
    </row>
    <row r="5" spans="1:77" ht="16.5" thickBot="1">
      <c r="A5" s="229"/>
      <c r="B5" s="229"/>
      <c r="C5" s="229"/>
      <c r="D5" s="506" t="str">
        <f>Mar!D5</f>
        <v>State Form 53340 (R6 / 2-23)</v>
      </c>
      <c r="E5" s="229"/>
      <c r="F5" s="230"/>
      <c r="G5" s="230"/>
      <c r="H5" s="230"/>
      <c r="I5" s="230"/>
      <c r="J5" s="231" t="str">
        <f>CONCATENATE("4/1/",M4)</f>
        <v>4/1/2023</v>
      </c>
      <c r="K5" s="983" t="s">
        <v>130</v>
      </c>
      <c r="L5" s="984"/>
      <c r="M5" s="1064" t="str">
        <f>+Mar!M5</f>
        <v>wwtp@city.org</v>
      </c>
      <c r="N5" s="1064"/>
      <c r="O5" s="1064"/>
      <c r="P5" s="1064"/>
      <c r="Q5" s="1064"/>
      <c r="R5" s="743" t="str">
        <f>+Feb!R5</f>
        <v>001</v>
      </c>
      <c r="S5" s="745" t="str">
        <f>+Feb!S5</f>
        <v>A</v>
      </c>
      <c r="T5" s="498" t="s">
        <v>0</v>
      </c>
      <c r="U5" s="235"/>
      <c r="V5" s="505"/>
      <c r="W5" s="500" t="s">
        <v>1</v>
      </c>
      <c r="X5" s="499"/>
      <c r="Y5" s="500" t="s">
        <v>3</v>
      </c>
      <c r="Z5" s="505"/>
      <c r="AA5" s="500" t="s">
        <v>4</v>
      </c>
      <c r="AB5" s="264"/>
      <c r="AC5" s="229"/>
      <c r="AD5" s="229"/>
      <c r="AE5" s="229"/>
      <c r="AF5" s="229"/>
      <c r="AG5" s="231"/>
      <c r="AH5" s="229"/>
      <c r="AI5" s="229"/>
      <c r="AJ5" s="229"/>
      <c r="AK5" s="229"/>
      <c r="AL5" s="229"/>
      <c r="AM5" s="502" t="s">
        <v>0</v>
      </c>
      <c r="AN5" s="503"/>
      <c r="AO5" s="504"/>
      <c r="AP5" s="500" t="s">
        <v>1</v>
      </c>
      <c r="AQ5" s="235"/>
      <c r="AR5" s="500" t="s">
        <v>3</v>
      </c>
      <c r="AS5" s="235"/>
      <c r="AT5" s="501" t="s">
        <v>4</v>
      </c>
      <c r="AU5" s="229"/>
      <c r="AV5" s="229"/>
      <c r="AW5" s="229"/>
      <c r="AX5" s="229"/>
      <c r="AY5" s="229"/>
      <c r="AZ5" s="229"/>
      <c r="BA5" s="229"/>
      <c r="BB5" s="229"/>
      <c r="BC5" s="229"/>
      <c r="BD5" s="498" t="s">
        <v>0</v>
      </c>
      <c r="BE5" s="499"/>
      <c r="BF5" s="500" t="s">
        <v>1</v>
      </c>
      <c r="BG5" s="235"/>
      <c r="BH5" s="500" t="s">
        <v>3</v>
      </c>
      <c r="BI5" s="235"/>
      <c r="BJ5" s="501" t="s">
        <v>4</v>
      </c>
      <c r="BK5" s="229"/>
      <c r="BL5" s="229"/>
      <c r="BM5" s="229"/>
      <c r="BN5" s="229"/>
      <c r="BO5" s="229"/>
      <c r="BP5" s="229"/>
      <c r="BQ5" s="240"/>
      <c r="BR5" s="229"/>
      <c r="BS5" s="498" t="s">
        <v>0</v>
      </c>
      <c r="BT5" s="499"/>
      <c r="BU5" s="500" t="s">
        <v>1</v>
      </c>
      <c r="BV5" s="235"/>
      <c r="BW5" s="500" t="s">
        <v>3</v>
      </c>
      <c r="BX5" s="235"/>
      <c r="BY5" s="501" t="s">
        <v>4</v>
      </c>
    </row>
    <row r="6" spans="1:77" ht="12.75" customHeight="1">
      <c r="A6" s="232"/>
      <c r="B6" s="229"/>
      <c r="C6" s="229"/>
      <c r="D6" s="229"/>
      <c r="E6" s="229"/>
      <c r="F6" s="233"/>
      <c r="G6" s="233"/>
      <c r="H6" s="233"/>
      <c r="I6" s="233"/>
      <c r="J6" s="233"/>
      <c r="K6" s="308" t="s">
        <v>112</v>
      </c>
      <c r="L6" s="309"/>
      <c r="M6" s="310"/>
      <c r="N6" s="309"/>
      <c r="O6" s="322" t="s">
        <v>113</v>
      </c>
      <c r="P6" s="947" t="s">
        <v>6</v>
      </c>
      <c r="Q6" s="980"/>
      <c r="R6" s="947" t="s">
        <v>114</v>
      </c>
      <c r="S6" s="948"/>
      <c r="T6" s="488" t="str">
        <f>+K2</f>
        <v>Exampleville</v>
      </c>
      <c r="U6" s="256"/>
      <c r="V6" s="257"/>
      <c r="W6" s="258" t="str">
        <f>+P2</f>
        <v>IN0000000</v>
      </c>
      <c r="X6" s="259"/>
      <c r="Y6" s="260" t="str">
        <f>+K4</f>
        <v>April</v>
      </c>
      <c r="Z6" s="257"/>
      <c r="AA6" s="261">
        <f>+M4</f>
        <v>2023</v>
      </c>
      <c r="AB6" s="265"/>
      <c r="AC6" s="229"/>
      <c r="AD6" s="924"/>
      <c r="AE6" s="924"/>
      <c r="AF6" s="924"/>
      <c r="AG6" s="924"/>
      <c r="AH6" s="924"/>
      <c r="AI6" s="924"/>
      <c r="AJ6" s="924"/>
      <c r="AK6" s="924"/>
      <c r="AL6" s="267"/>
      <c r="AM6" s="949" t="str">
        <f>+K2</f>
        <v>Exampleville</v>
      </c>
      <c r="AN6" s="950"/>
      <c r="AO6" s="951"/>
      <c r="AP6" s="261" t="str">
        <f>+P2</f>
        <v>IN0000000</v>
      </c>
      <c r="AQ6" s="256"/>
      <c r="AR6" s="261" t="str">
        <f>+K4</f>
        <v>April</v>
      </c>
      <c r="AS6" s="256"/>
      <c r="AT6" s="484">
        <f>+M4</f>
        <v>2023</v>
      </c>
      <c r="AU6" s="924"/>
      <c r="AV6" s="905"/>
      <c r="AW6" s="905"/>
      <c r="AX6" s="905"/>
      <c r="AY6" s="905"/>
      <c r="AZ6" s="905"/>
      <c r="BA6" s="229"/>
      <c r="BB6" s="267"/>
      <c r="BC6" s="267"/>
      <c r="BD6" s="483" t="str">
        <f>+K2</f>
        <v>Exampleville</v>
      </c>
      <c r="BE6" s="259"/>
      <c r="BF6" s="261" t="str">
        <f>+P2</f>
        <v>IN0000000</v>
      </c>
      <c r="BG6" s="256"/>
      <c r="BH6" s="261" t="str">
        <f>+K4</f>
        <v>April</v>
      </c>
      <c r="BI6" s="256"/>
      <c r="BJ6" s="484">
        <f>+M4</f>
        <v>2023</v>
      </c>
      <c r="BK6" s="924"/>
      <c r="BL6" s="925"/>
      <c r="BM6" s="925"/>
      <c r="BN6" s="925"/>
      <c r="BO6" s="925"/>
      <c r="BP6" s="926"/>
      <c r="BQ6" s="240"/>
      <c r="BR6" s="229"/>
      <c r="BS6" s="483" t="str">
        <f>BD6</f>
        <v>Exampleville</v>
      </c>
      <c r="BT6" s="259"/>
      <c r="BU6" s="261" t="str">
        <f>BF6</f>
        <v>IN0000000</v>
      </c>
      <c r="BV6" s="256"/>
      <c r="BW6" s="261" t="str">
        <f>BH6</f>
        <v>April</v>
      </c>
      <c r="BX6" s="256"/>
      <c r="BY6" s="484">
        <f>BJ6</f>
        <v>2023</v>
      </c>
    </row>
    <row r="7" spans="1:77" ht="13.5" thickBot="1">
      <c r="A7" s="234"/>
      <c r="B7" s="229"/>
      <c r="C7" s="229"/>
      <c r="D7" s="229"/>
      <c r="E7" s="229"/>
      <c r="F7" s="229"/>
      <c r="G7" s="229"/>
      <c r="H7" s="229"/>
      <c r="I7" s="229"/>
      <c r="J7" s="229"/>
      <c r="K7" s="1046" t="str">
        <f>Mar!K7</f>
        <v>Chris A. Operator</v>
      </c>
      <c r="L7" s="1047">
        <f>Mar!L7</f>
        <v>0</v>
      </c>
      <c r="M7" s="1047">
        <f>Mar!M7</f>
        <v>0</v>
      </c>
      <c r="N7" s="1047">
        <f>Mar!N7</f>
        <v>0</v>
      </c>
      <c r="O7" s="330" t="str">
        <f>Mar!O7</f>
        <v>V</v>
      </c>
      <c r="P7" s="1048">
        <f>Mar!P7</f>
        <v>9999</v>
      </c>
      <c r="Q7" s="1049">
        <f>Mar!Q7</f>
        <v>0</v>
      </c>
      <c r="R7" s="1069">
        <f>Mar!R7</f>
        <v>37437</v>
      </c>
      <c r="S7" s="1070">
        <f>Mar!S7</f>
        <v>0</v>
      </c>
      <c r="T7" s="485"/>
      <c r="U7" s="270"/>
      <c r="V7" s="270"/>
      <c r="W7" s="486"/>
      <c r="X7" s="262"/>
      <c r="Y7" s="262"/>
      <c r="Z7" s="262"/>
      <c r="AA7" s="262"/>
      <c r="AB7" s="271"/>
      <c r="AC7" s="262"/>
      <c r="AD7" s="1088"/>
      <c r="AE7" s="1088"/>
      <c r="AF7" s="1088"/>
      <c r="AG7" s="1088"/>
      <c r="AH7" s="1088"/>
      <c r="AI7" s="1088"/>
      <c r="AJ7" s="1088"/>
      <c r="AK7" s="1088"/>
      <c r="AL7" s="262"/>
      <c r="AM7" s="485"/>
      <c r="AN7" s="262"/>
      <c r="AO7" s="486"/>
      <c r="AP7" s="262"/>
      <c r="AQ7" s="262"/>
      <c r="AR7" s="262"/>
      <c r="AS7" s="252"/>
      <c r="AT7" s="324"/>
      <c r="AU7" s="952"/>
      <c r="AV7" s="952"/>
      <c r="AW7" s="952"/>
      <c r="AX7" s="952"/>
      <c r="AY7" s="952"/>
      <c r="AZ7" s="952"/>
      <c r="BA7" s="262"/>
      <c r="BB7" s="253"/>
      <c r="BC7" s="262"/>
      <c r="BD7" s="485"/>
      <c r="BE7" s="262"/>
      <c r="BF7" s="486"/>
      <c r="BG7" s="262"/>
      <c r="BH7" s="262"/>
      <c r="BI7" s="262"/>
      <c r="BJ7" s="487"/>
      <c r="BK7" s="927"/>
      <c r="BL7" s="927"/>
      <c r="BM7" s="927"/>
      <c r="BN7" s="927"/>
      <c r="BO7" s="927"/>
      <c r="BP7" s="928"/>
      <c r="BQ7" s="270"/>
      <c r="BR7" s="262"/>
      <c r="BS7" s="485"/>
      <c r="BT7" s="262"/>
      <c r="BU7" s="486"/>
      <c r="BV7" s="262"/>
      <c r="BW7" s="262"/>
      <c r="BX7" s="262"/>
      <c r="BY7" s="487"/>
    </row>
    <row r="8" spans="1:86" ht="12.75" customHeight="1" thickBot="1">
      <c r="A8" s="617"/>
      <c r="B8" s="618"/>
      <c r="C8" s="1078" t="str">
        <f>+Mar!C8</f>
        <v>Man-Hours at Plant                   (Plants less than 1 MGD only)</v>
      </c>
      <c r="D8" s="1025" t="str">
        <f>+Mar!D8</f>
        <v>Air Temperature</v>
      </c>
      <c r="E8" s="290" t="s">
        <v>89</v>
      </c>
      <c r="F8" s="1015" t="str">
        <f>+Mar!F8</f>
        <v>Bypass At Plant Site                       ("x" If Occurred)</v>
      </c>
      <c r="G8" s="1017" t="str">
        <f>+Mar!G8</f>
        <v>Sanitary Sewer Overflow
("x" If Occurred)</v>
      </c>
      <c r="H8" s="619" t="s">
        <v>8</v>
      </c>
      <c r="I8" s="619"/>
      <c r="J8" s="619"/>
      <c r="K8" s="620" t="s">
        <v>9</v>
      </c>
      <c r="L8" s="619"/>
      <c r="M8" s="619"/>
      <c r="N8" s="619"/>
      <c r="O8" s="619"/>
      <c r="P8" s="619"/>
      <c r="Q8" s="619"/>
      <c r="R8" s="619"/>
      <c r="S8" s="621"/>
      <c r="T8" s="622" t="s">
        <v>11</v>
      </c>
      <c r="U8" s="620" t="s">
        <v>10</v>
      </c>
      <c r="V8" s="619"/>
      <c r="W8" s="621"/>
      <c r="X8" s="623" t="s">
        <v>100</v>
      </c>
      <c r="Y8" s="623"/>
      <c r="Z8" s="619"/>
      <c r="AA8" s="619"/>
      <c r="AB8" s="1081" t="s">
        <v>12</v>
      </c>
      <c r="AC8" s="1082"/>
      <c r="AD8" s="1083"/>
      <c r="AE8" s="681"/>
      <c r="AF8" s="624" t="s">
        <v>13</v>
      </c>
      <c r="AG8" s="482"/>
      <c r="AH8" s="482"/>
      <c r="AI8" s="482"/>
      <c r="AJ8" s="482"/>
      <c r="AK8" s="482"/>
      <c r="AL8" s="481"/>
      <c r="AM8" s="276" t="s">
        <v>11</v>
      </c>
      <c r="AN8" s="1028" t="s">
        <v>13</v>
      </c>
      <c r="AO8" s="1029"/>
      <c r="AP8" s="1029"/>
      <c r="AQ8" s="1029"/>
      <c r="AR8" s="1029"/>
      <c r="AS8" s="1029"/>
      <c r="AT8" s="1029"/>
      <c r="AU8" s="1030"/>
      <c r="AV8" s="1030"/>
      <c r="AW8" s="1030"/>
      <c r="AX8" s="1030"/>
      <c r="AY8" s="1030"/>
      <c r="AZ8" s="1030"/>
      <c r="BA8" s="1030"/>
      <c r="BB8" s="480"/>
      <c r="BC8" s="481"/>
      <c r="BD8" s="276" t="s">
        <v>11</v>
      </c>
      <c r="BE8" s="620" t="s">
        <v>14</v>
      </c>
      <c r="BF8" s="621"/>
      <c r="BG8" s="625" t="s">
        <v>15</v>
      </c>
      <c r="BH8" s="623"/>
      <c r="BI8" s="623"/>
      <c r="BJ8" s="623"/>
      <c r="BK8" s="626"/>
      <c r="BL8" s="626"/>
      <c r="BM8" s="626"/>
      <c r="BN8" s="626"/>
      <c r="BO8" s="626"/>
      <c r="BP8" s="627"/>
      <c r="BQ8" s="626"/>
      <c r="BR8" s="627"/>
      <c r="BS8" s="276" t="s">
        <v>11</v>
      </c>
      <c r="BT8" s="1037" t="str">
        <f>Jan!BT8</f>
        <v xml:space="preserve">Final Effluent </v>
      </c>
      <c r="BU8" s="1038"/>
      <c r="BV8" s="1038"/>
      <c r="BW8" s="1039"/>
      <c r="BX8" s="1050">
        <f>Jan!BX8</f>
        <v>0</v>
      </c>
      <c r="BY8" s="1053" t="str">
        <f>Jan!BY8</f>
        <v xml:space="preserve"> </v>
      </c>
      <c r="BZ8" s="1053" t="str">
        <f>Jan!BZ8</f>
        <v xml:space="preserve"> </v>
      </c>
      <c r="CA8" s="1053" t="str">
        <f>Jan!CA8</f>
        <v xml:space="preserve"> </v>
      </c>
      <c r="CB8" s="1053" t="str">
        <f>Jan!CB8</f>
        <v xml:space="preserve"> </v>
      </c>
      <c r="CC8" s="1053" t="str">
        <f>Jan!CC8</f>
        <v xml:space="preserve"> </v>
      </c>
      <c r="CD8" s="1053" t="str">
        <f>Jan!CD8</f>
        <v xml:space="preserve"> </v>
      </c>
      <c r="CE8" s="1053" t="str">
        <f>Jan!CE8</f>
        <v xml:space="preserve"> </v>
      </c>
      <c r="CF8" s="1053" t="str">
        <f>Jan!CF8</f>
        <v xml:space="preserve"> </v>
      </c>
      <c r="CG8" s="1053" t="str">
        <f>Jan!CG8</f>
        <v xml:space="preserve"> </v>
      </c>
      <c r="CH8" s="1084" t="str">
        <f>Jan!CH8</f>
        <v xml:space="preserve"> </v>
      </c>
    </row>
    <row r="9" spans="1:86" ht="12.75" customHeight="1" thickBot="1">
      <c r="A9" s="628"/>
      <c r="B9" s="629"/>
      <c r="C9" s="1079">
        <f>+Jan!C9</f>
        <v>0</v>
      </c>
      <c r="D9" s="1026"/>
      <c r="E9" s="291">
        <f>SUM(E11:E40)</f>
        <v>0</v>
      </c>
      <c r="F9" s="901">
        <f>+Jan!F9</f>
        <v>0</v>
      </c>
      <c r="G9" s="1018">
        <f>+Jan!G9</f>
        <v>0</v>
      </c>
      <c r="H9" s="626" t="s">
        <v>17</v>
      </c>
      <c r="I9" s="626"/>
      <c r="J9" s="626"/>
      <c r="K9" s="630" t="s">
        <v>11</v>
      </c>
      <c r="L9" s="626"/>
      <c r="M9" s="626"/>
      <c r="N9" s="626"/>
      <c r="O9" s="626"/>
      <c r="P9" s="626"/>
      <c r="Q9" s="626"/>
      <c r="R9" s="626"/>
      <c r="S9" s="627"/>
      <c r="T9" s="631" t="s">
        <v>11</v>
      </c>
      <c r="U9" s="630" t="s">
        <v>16</v>
      </c>
      <c r="V9" s="626"/>
      <c r="W9" s="632"/>
      <c r="X9" s="633" t="s">
        <v>101</v>
      </c>
      <c r="Y9" s="634"/>
      <c r="Z9" s="635" t="s">
        <v>11</v>
      </c>
      <c r="AA9" s="636"/>
      <c r="AB9" s="1073" t="s">
        <v>16</v>
      </c>
      <c r="AC9" s="1074"/>
      <c r="AD9" s="1075"/>
      <c r="AE9" s="682"/>
      <c r="AF9" s="626" t="s">
        <v>11</v>
      </c>
      <c r="AG9" s="626"/>
      <c r="AH9" s="626"/>
      <c r="AI9" s="626"/>
      <c r="AJ9" s="626"/>
      <c r="AK9" s="626"/>
      <c r="AL9" s="627"/>
      <c r="AM9" s="637"/>
      <c r="AN9" s="638" t="s">
        <v>81</v>
      </c>
      <c r="AO9" s="639"/>
      <c r="AP9" s="638" t="s">
        <v>78</v>
      </c>
      <c r="AQ9" s="640"/>
      <c r="AR9" s="640"/>
      <c r="AS9" s="641"/>
      <c r="AT9" s="638" t="s">
        <v>79</v>
      </c>
      <c r="AU9" s="640"/>
      <c r="AV9" s="640"/>
      <c r="AW9" s="641"/>
      <c r="AX9" s="638" t="s">
        <v>51</v>
      </c>
      <c r="AY9" s="640"/>
      <c r="AZ9" s="640"/>
      <c r="BA9" s="641"/>
      <c r="BB9" s="642" t="s">
        <v>87</v>
      </c>
      <c r="BC9" s="643"/>
      <c r="BD9" s="637"/>
      <c r="BE9" s="630" t="s">
        <v>18</v>
      </c>
      <c r="BF9" s="627"/>
      <c r="BG9" s="630" t="s">
        <v>19</v>
      </c>
      <c r="BH9" s="626"/>
      <c r="BI9" s="644"/>
      <c r="BJ9" s="1057" t="str">
        <f>+Mar!BJ9</f>
        <v>Supernatant Withdrawn 
hrs. or Gal. x 1000</v>
      </c>
      <c r="BK9" s="1057" t="str">
        <f>+Mar!BK9</f>
        <v>Supernatant BOD5 mg/l 
or  NH3-N mg/l</v>
      </c>
      <c r="BL9" s="1057" t="str">
        <f>+Mar!BL9</f>
        <v>Total Solids in Incoming Sludge - %</v>
      </c>
      <c r="BM9" s="1063" t="str">
        <f>+Mar!BM9</f>
        <v>Total Solids in Digested Sludge - %</v>
      </c>
      <c r="BN9" s="1056" t="str">
        <f>+Mar!BN9</f>
        <v>Volatile Solids in Incoming Sludge - %</v>
      </c>
      <c r="BO9" s="1056" t="str">
        <f>+Mar!BO9</f>
        <v>Volatile Solids in Digested Sludge - %</v>
      </c>
      <c r="BP9" s="1071" t="str">
        <f>+Mar!BP9</f>
        <v>Digested Sludge Withdrawn 
hrs. or Gal. x 1000</v>
      </c>
      <c r="BQ9" s="1056" t="str">
        <f>+Mar!BQ9</f>
        <v xml:space="preserve"> </v>
      </c>
      <c r="BR9" s="1071" t="str">
        <f>+Mar!BR9</f>
        <v xml:space="preserve"> </v>
      </c>
      <c r="BS9" s="637"/>
      <c r="BT9" s="1037" t="str">
        <f>Jan!BT9</f>
        <v>Phosphorus</v>
      </c>
      <c r="BU9" s="1039"/>
      <c r="BV9" s="1037" t="str">
        <f>Jan!BV9</f>
        <v>Total Nitrogen</v>
      </c>
      <c r="BW9" s="1039"/>
      <c r="BX9" s="1051"/>
      <c r="BY9" s="1054"/>
      <c r="BZ9" s="1054"/>
      <c r="CA9" s="1054"/>
      <c r="CB9" s="1054"/>
      <c r="CC9" s="1054"/>
      <c r="CD9" s="1054"/>
      <c r="CE9" s="1054"/>
      <c r="CF9" s="1054"/>
      <c r="CG9" s="1054"/>
      <c r="CH9" s="1085"/>
    </row>
    <row r="10" spans="1:86" ht="109.5" customHeight="1" thickBot="1">
      <c r="A10" s="645" t="s">
        <v>24</v>
      </c>
      <c r="B10" s="646" t="s">
        <v>25</v>
      </c>
      <c r="C10" s="1080">
        <f>+Jan!C10</f>
        <v>0</v>
      </c>
      <c r="D10" s="1027"/>
      <c r="E10" s="647" t="str">
        <f>+Mar!E10</f>
        <v>Precipitation - Inches</v>
      </c>
      <c r="F10" s="1016">
        <f>+Jan!F10</f>
        <v>0</v>
      </c>
      <c r="G10" s="1019">
        <f>+Jan!G10</f>
        <v>0</v>
      </c>
      <c r="H10" s="648" t="str">
        <f>+Mar!H10</f>
        <v>Chlorine - Lbs</v>
      </c>
      <c r="I10" s="649" t="str">
        <f>+Mar!I10</f>
        <v xml:space="preserve">               Lbs/Day  or                    Gal./Day</v>
      </c>
      <c r="J10" s="649" t="str">
        <f>+Mar!J10</f>
        <v xml:space="preserve">               Lbs/Day  or                    Gal./Day</v>
      </c>
      <c r="K10" s="650" t="str">
        <f>+Mar!K10</f>
        <v>Influent Flow Rate 
(If Metered) (MGD)</v>
      </c>
      <c r="L10" s="651" t="str">
        <f>+Mar!L10</f>
        <v>pH</v>
      </c>
      <c r="M10" s="651" t="str">
        <f>+Mar!M10</f>
        <v>CBOD5 - mg/l</v>
      </c>
      <c r="N10" s="652" t="str">
        <f>+Mar!N10</f>
        <v>CBOD5 - lbs</v>
      </c>
      <c r="O10" s="651" t="str">
        <f>+Mar!O10</f>
        <v>Susp. Solids - mg/l</v>
      </c>
      <c r="P10" s="651" t="str">
        <f>+Mar!P10</f>
        <v>Susp. Solids - lbs</v>
      </c>
      <c r="Q10" s="651" t="str">
        <f>+Mar!Q10</f>
        <v xml:space="preserve">Phosphorus - mg/l </v>
      </c>
      <c r="R10" s="651" t="str">
        <f>+Mar!R10</f>
        <v>Ammonia - mg/l</v>
      </c>
      <c r="S10" s="660" t="str">
        <f>+Mar!S10</f>
        <v xml:space="preserve"> </v>
      </c>
      <c r="T10" s="654" t="s">
        <v>24</v>
      </c>
      <c r="U10" s="650" t="str">
        <f>+Mar!U10</f>
        <v>CBOD5 - mg/l</v>
      </c>
      <c r="V10" s="652" t="str">
        <f>+Mar!V10</f>
        <v>Susp. Solids - mg/l</v>
      </c>
      <c r="W10" s="651" t="str">
        <f>+Mar!W10</f>
        <v>Dissolved Oxygen - mg/l</v>
      </c>
      <c r="X10" s="655" t="str">
        <f>+Mar!X10</f>
        <v>Total Flow to Filter - mgd</v>
      </c>
      <c r="Y10" s="656" t="str">
        <f>+Mar!Y10</f>
        <v>Biological Growth (L)ight, (N)ormal, (H)eavy</v>
      </c>
      <c r="Z10" s="651" t="str">
        <f>+Mar!Z10</f>
        <v>Load       Cell            Weight  -  1000 lbs.</v>
      </c>
      <c r="AA10" s="651" t="str">
        <f>+Mar!AA10</f>
        <v>Dissolved Oxygen         After 1st Stage</v>
      </c>
      <c r="AB10" s="650" t="str">
        <f>+Mar!AB10</f>
        <v>CBOD5 - mg/l</v>
      </c>
      <c r="AC10" s="652" t="str">
        <f>+Mar!AC10</f>
        <v>Susp. Solids - mg/l</v>
      </c>
      <c r="AD10" s="660" t="str">
        <f>+Mar!AD10</f>
        <v>Dissolved Oxygen - mg/l</v>
      </c>
      <c r="AE10" s="687"/>
      <c r="AF10" s="674" t="str">
        <f>+Mar!AF10</f>
        <v>Residual Chlorine - Final</v>
      </c>
      <c r="AG10" s="652" t="str">
        <f>+Mar!AG10</f>
        <v>Residual Chlorine - Contact Tank</v>
      </c>
      <c r="AH10" s="658"/>
      <c r="AI10" s="651" t="str">
        <f>+Mar!AI10</f>
        <v>E. Coli - colony/100 ml</v>
      </c>
      <c r="AJ10" s="651" t="str">
        <f>+Mar!AJ10</f>
        <v>pH</v>
      </c>
      <c r="AK10" s="652" t="str">
        <f>+Mar!AK10</f>
        <v>Dissolved Oxygen - mg/l</v>
      </c>
      <c r="AL10" s="653" t="str">
        <f>+Mar!AL10</f>
        <v xml:space="preserve">Phosphorus - mg/l </v>
      </c>
      <c r="AM10" s="659" t="s">
        <v>24</v>
      </c>
      <c r="AN10" s="657" t="str">
        <f>+Mar!AN10</f>
        <v>Effluent Flow Rate (MGD)</v>
      </c>
      <c r="AO10" s="660" t="str">
        <f>+Mar!AO10</f>
        <v>Effluent Flow         Weekly Average</v>
      </c>
      <c r="AP10" s="657" t="str">
        <f>+Mar!AP10</f>
        <v>CBOD5 - mg/l</v>
      </c>
      <c r="AQ10" s="651" t="str">
        <f>+Mar!AQ10</f>
        <v>CBOD5 - mg/l      Weekly Average</v>
      </c>
      <c r="AR10" s="661" t="str">
        <f>+Mar!AR10</f>
        <v>CBOD5 - lbs</v>
      </c>
      <c r="AS10" s="660" t="str">
        <f>+Mar!AS10</f>
        <v>CBOD5 - lbs/day         Weekly Average</v>
      </c>
      <c r="AT10" s="657" t="str">
        <f>+Mar!AT10</f>
        <v>Susp. Solids - mg/l</v>
      </c>
      <c r="AU10" s="651" t="str">
        <f>+Mar!AU10</f>
        <v>Susp. Solids - mg/l        Weekly Average</v>
      </c>
      <c r="AV10" s="662" t="str">
        <f>+Mar!AV10</f>
        <v>Susp. Solids - lbs</v>
      </c>
      <c r="AW10" s="660" t="str">
        <f>+Mar!AW10</f>
        <v>Susp. Solids - lbs/day    Weekly Average</v>
      </c>
      <c r="AX10" s="657" t="str">
        <f>+Mar!AX10</f>
        <v>Ammonia - mg/l</v>
      </c>
      <c r="AY10" s="663" t="str">
        <f>+Mar!AY10</f>
        <v>Ammonia - mg/l   Weekly Average</v>
      </c>
      <c r="AZ10" s="662" t="str">
        <f>+Mar!AZ10</f>
        <v>Ammonia - lbs</v>
      </c>
      <c r="BA10" s="660" t="str">
        <f>+Mar!BA10</f>
        <v>Ammonia - lbs/day   Weekly Average</v>
      </c>
      <c r="BB10" s="657" t="str">
        <f>+Mar!BB10</f>
        <v xml:space="preserve"> </v>
      </c>
      <c r="BC10" s="660" t="str">
        <f>+Mar!BC10</f>
        <v xml:space="preserve"> </v>
      </c>
      <c r="BD10" s="659" t="s">
        <v>24</v>
      </c>
      <c r="BE10" s="650" t="str">
        <f>+Mar!BE10</f>
        <v>Primary Sludge
Gal. x 1000</v>
      </c>
      <c r="BF10" s="660" t="str">
        <f>+Mar!BF10</f>
        <v>Secondary Sludge
Gal. x 1000</v>
      </c>
      <c r="BG10" s="650" t="str">
        <f>+Mar!BG10</f>
        <v>pH</v>
      </c>
      <c r="BH10" s="651" t="str">
        <f>+Mar!BH10</f>
        <v>Gas Production  
Cubic Ft. x 1000</v>
      </c>
      <c r="BI10" s="651" t="str">
        <f>+Mar!BI10</f>
        <v>Temperature - F</v>
      </c>
      <c r="BJ10" s="1058"/>
      <c r="BK10" s="1058"/>
      <c r="BL10" s="1027"/>
      <c r="BM10" s="1027"/>
      <c r="BN10" s="1027"/>
      <c r="BO10" s="1027"/>
      <c r="BP10" s="1072"/>
      <c r="BQ10" s="1027"/>
      <c r="BR10" s="1072"/>
      <c r="BS10" s="825" t="s">
        <v>24</v>
      </c>
      <c r="BT10" s="750" t="str">
        <f>Jan!BT10</f>
        <v xml:space="preserve">Phosphorus - mg/l </v>
      </c>
      <c r="BU10" s="750" t="str">
        <f>Jan!BU10</f>
        <v>Phosphorus - lbs/day</v>
      </c>
      <c r="BV10" s="756" t="str">
        <f>Jan!BV10</f>
        <v>Total Nitrogen- mg/l</v>
      </c>
      <c r="BW10" s="750" t="str">
        <f>Jan!BW10</f>
        <v>Total Nitrogen- lbs/day</v>
      </c>
      <c r="BX10" s="1052"/>
      <c r="BY10" s="1055"/>
      <c r="BZ10" s="1055"/>
      <c r="CA10" s="1055"/>
      <c r="CB10" s="1055"/>
      <c r="CC10" s="1055"/>
      <c r="CD10" s="1055"/>
      <c r="CE10" s="1055"/>
      <c r="CF10" s="1055"/>
      <c r="CG10" s="1055"/>
      <c r="CH10" s="1086"/>
    </row>
    <row r="11" spans="1:86" ht="15" customHeight="1">
      <c r="A11" s="241">
        <v>1</v>
      </c>
      <c r="B11" s="242" t="str">
        <f>TEXT(J$5+A11-1,"DDD")</f>
        <v>Sat</v>
      </c>
      <c r="C11" s="32"/>
      <c r="D11" s="33"/>
      <c r="E11" s="34"/>
      <c r="F11" s="35"/>
      <c r="G11" s="36"/>
      <c r="H11" s="37"/>
      <c r="I11" s="38"/>
      <c r="J11" s="34"/>
      <c r="K11" s="39"/>
      <c r="L11" s="338"/>
      <c r="M11" s="38"/>
      <c r="N11" s="42" t="str">
        <f ca="1">IF(CELL("type",M11)="L","",IF(M11*($K11+$AN11)=0,"",IF($K11&gt;0,+$K11*M11*8.34,$AN11*M11*8.34)))</f>
        <v/>
      </c>
      <c r="O11" s="38"/>
      <c r="P11" s="42" t="str">
        <f ca="1">IF(CELL("type",O11)="L","",IF(O11*($K11+$AN11)=0,"",IF($K11&gt;0,+$K11*O11*8.34,$AN11*O11*8.34)))</f>
        <v/>
      </c>
      <c r="Q11" s="38"/>
      <c r="R11" s="38"/>
      <c r="S11" s="40"/>
      <c r="T11" s="247">
        <f aca="true" t="shared" si="0" ref="T11:T40">+A11</f>
        <v>1</v>
      </c>
      <c r="U11" s="39"/>
      <c r="V11" s="38"/>
      <c r="W11" s="343"/>
      <c r="X11" s="38"/>
      <c r="Y11" s="38"/>
      <c r="Z11" s="38"/>
      <c r="AA11" s="343"/>
      <c r="AB11" s="39"/>
      <c r="AC11" s="38"/>
      <c r="AD11" s="343"/>
      <c r="AE11" s="729"/>
      <c r="AF11" s="37"/>
      <c r="AG11" s="38"/>
      <c r="AH11" t="str">
        <f ca="1">IF(CELL("type",AI11)="b","",IF(AI11="tntc",63200,IF(AI11=0,1,AI11)))</f>
        <v/>
      </c>
      <c r="AI11" s="38"/>
      <c r="AJ11" s="338"/>
      <c r="AK11" s="338"/>
      <c r="AL11" s="40"/>
      <c r="AM11" s="272">
        <f aca="true" t="shared" si="1" ref="AM11:AM39">+A11</f>
        <v>1</v>
      </c>
      <c r="AN11" s="39"/>
      <c r="AO11" s="55"/>
      <c r="AP11" s="39"/>
      <c r="AQ11" s="42"/>
      <c r="AR11" s="42" t="str">
        <f ca="1">IF(CELL("type",AP11)="L","",IF(AP11*($K11+$AN11)=0,"",IF($AN11&gt;0,+$AN11*AP11*8.345,$K11*AP11*8.345)))</f>
        <v/>
      </c>
      <c r="AS11" s="55"/>
      <c r="AT11" s="39"/>
      <c r="AU11" s="42"/>
      <c r="AV11" s="42" t="str">
        <f ca="1">IF(CELL("type",AT11)="L","",IF(AT11*($K11+$AN11)=0,"",IF($AN11&gt;0,+$AN11*AT11*8.345,$K11*AT11*8.345)))</f>
        <v/>
      </c>
      <c r="AW11" s="55"/>
      <c r="AX11" s="39"/>
      <c r="AY11" s="42"/>
      <c r="AZ11" s="42" t="str">
        <f ca="1">IF(CELL("type",AX11)="L","",IF(AX11*($K11+$AN11)=0,"",IF($AN11&gt;0,+$AN11*AX11*8.345,$K11*AX11*8.345)))</f>
        <v/>
      </c>
      <c r="BA11" s="55"/>
      <c r="BB11" s="39"/>
      <c r="BC11" s="40"/>
      <c r="BD11" s="272">
        <f>+A11</f>
        <v>1</v>
      </c>
      <c r="BE11" s="39"/>
      <c r="BF11" s="40"/>
      <c r="BG11" s="338"/>
      <c r="BH11" s="38"/>
      <c r="BI11" s="38"/>
      <c r="BJ11" s="38"/>
      <c r="BK11" s="38"/>
      <c r="BL11" s="38"/>
      <c r="BM11" s="38"/>
      <c r="BN11" s="38"/>
      <c r="BO11" s="38"/>
      <c r="BP11" s="40"/>
      <c r="BQ11" s="38"/>
      <c r="BR11" s="52"/>
      <c r="BS11" s="272">
        <f>BD11</f>
        <v>1</v>
      </c>
      <c r="BT11" s="34"/>
      <c r="BU11" s="820" t="str">
        <f ca="1">IF(CELL("type",BT11)="L","",IF(BT11*($K11+$AN11)=0,"",IF($AN11&gt;0,+$AN11*BT11*8.345,$K11*BT11*8.345)))</f>
        <v/>
      </c>
      <c r="BV11" s="37"/>
      <c r="BW11" s="823" t="str">
        <f ca="1">IF(CELL("type",BV11)="L","",IF(BV11*($K11+$AN11)=0,"",IF($AN11&gt;0,+$AN11*BV11*8.345,$K11*BV11*8.345)))</f>
        <v/>
      </c>
      <c r="BX11" s="37"/>
      <c r="BY11" s="38"/>
      <c r="BZ11" s="38"/>
      <c r="CA11" s="38"/>
      <c r="CB11" s="38"/>
      <c r="CC11" s="38"/>
      <c r="CD11" s="38"/>
      <c r="CE11" s="38"/>
      <c r="CF11" s="38"/>
      <c r="CG11" s="38"/>
      <c r="CH11" s="40"/>
    </row>
    <row r="12" spans="1:86" ht="15" customHeight="1">
      <c r="A12" s="243">
        <v>2</v>
      </c>
      <c r="B12" s="242" t="str">
        <f aca="true" t="shared" si="2" ref="B12:B40">TEXT(J$5+A12-1,"DDD")</f>
        <v>Sun</v>
      </c>
      <c r="C12" s="46"/>
      <c r="D12" s="47"/>
      <c r="E12" s="47"/>
      <c r="F12" s="48"/>
      <c r="G12" s="49"/>
      <c r="H12" s="50"/>
      <c r="I12" s="46"/>
      <c r="J12" s="47"/>
      <c r="K12" s="51"/>
      <c r="L12" s="339"/>
      <c r="M12" s="46"/>
      <c r="N12" s="42" t="str">
        <f aca="true" t="shared" si="3" ref="N12:N40">IF(CELL("type",M12)="L","",IF(M12*(K12+AN12)=0,"",IF(K12&gt;0,+K12*M12*8.34,AN12*M12*8.34)))</f>
        <v/>
      </c>
      <c r="O12" s="46"/>
      <c r="P12" s="42" t="str">
        <f aca="true" t="shared" si="4" ref="P12:P40">IF(CELL("type",O12)="L","",IF(O12*($K12+$AN12)=0,"",IF($K12&gt;0,+$K12*O12*8.34,$AN12*O12*8.34)))</f>
        <v/>
      </c>
      <c r="Q12" s="46"/>
      <c r="R12" s="46"/>
      <c r="S12" s="52"/>
      <c r="T12" s="249">
        <f t="shared" si="0"/>
        <v>2</v>
      </c>
      <c r="U12" s="51"/>
      <c r="V12" s="46"/>
      <c r="W12" s="344"/>
      <c r="X12" s="46"/>
      <c r="Y12" s="38"/>
      <c r="Z12" s="46"/>
      <c r="AA12" s="344"/>
      <c r="AB12" s="51"/>
      <c r="AC12" s="46"/>
      <c r="AD12" s="344"/>
      <c r="AE12" s="729"/>
      <c r="AF12" s="50"/>
      <c r="AG12" s="46"/>
      <c r="AH12" t="str">
        <f aca="true" t="shared" si="5" ref="AH12:AH40">IF(CELL("type",AI12)="b","",IF(AI12="tntc",63200,IF(AI12=0,1,AI12)))</f>
        <v/>
      </c>
      <c r="AI12" s="46"/>
      <c r="AJ12" s="339"/>
      <c r="AK12" s="339"/>
      <c r="AL12" s="52"/>
      <c r="AM12" s="273">
        <f t="shared" si="1"/>
        <v>2</v>
      </c>
      <c r="AN12" s="51"/>
      <c r="AO12" s="43"/>
      <c r="AP12" s="51"/>
      <c r="AQ12" s="69"/>
      <c r="AR12" s="136" t="str">
        <f aca="true" t="shared" si="6" ref="AR12:AR40">IF(CELL("type",AP12)="L","",IF(AP12*($K12+$AN12)=0,"",IF($AN12&gt;0,+$AN12*AP12*8.345,$K12*AP12*8.345)))</f>
        <v/>
      </c>
      <c r="AS12" s="43"/>
      <c r="AT12" s="51"/>
      <c r="AU12" s="69"/>
      <c r="AV12" s="136" t="str">
        <f aca="true" t="shared" si="7" ref="AV12:AV40">IF(CELL("type",AT12)="L","",IF(AT12*($K12+$AN12)=0,"",IF($AN12&gt;0,+$AN12*AT12*8.345,$K12*AT12*8.345)))</f>
        <v/>
      </c>
      <c r="AW12" s="43"/>
      <c r="AX12" s="51"/>
      <c r="AY12" s="69"/>
      <c r="AZ12" s="136" t="str">
        <f aca="true" t="shared" si="8" ref="AZ12:AZ40">IF(CELL("type",AX12)="L","",IF(AX12*($K12+$AN12)=0,"",IF($AN12&gt;0,+$AN12*AX12*8.345,$K12*AX12*8.345)))</f>
        <v/>
      </c>
      <c r="BA12" s="43"/>
      <c r="BB12" s="51"/>
      <c r="BC12" s="52"/>
      <c r="BD12" s="273">
        <f aca="true" t="shared" si="9" ref="BD12:BD40">+A12</f>
        <v>2</v>
      </c>
      <c r="BE12" s="51"/>
      <c r="BF12" s="52"/>
      <c r="BG12" s="339"/>
      <c r="BH12" s="46"/>
      <c r="BI12" s="46"/>
      <c r="BJ12" s="46"/>
      <c r="BK12" s="46"/>
      <c r="BL12" s="46"/>
      <c r="BM12" s="46"/>
      <c r="BN12" s="46"/>
      <c r="BO12" s="46"/>
      <c r="BP12" s="52"/>
      <c r="BQ12" s="46"/>
      <c r="BR12" s="52"/>
      <c r="BS12" s="272">
        <f aca="true" t="shared" si="10" ref="BS12:BS40">BD12</f>
        <v>2</v>
      </c>
      <c r="BT12" s="47"/>
      <c r="BU12" s="820" t="str">
        <f aca="true" t="shared" si="11" ref="BU12:BU40">IF(CELL("type",BT12)="L","",IF(BT12*($K12+$AN12)=0,"",IF($AN12&gt;0,+$AN12*BT12*8.345,$K12*BT12*8.345)))</f>
        <v/>
      </c>
      <c r="BV12" s="50"/>
      <c r="BW12" s="823" t="str">
        <f aca="true" t="shared" si="12" ref="BW12:BW40">IF(CELL("type",BV12)="L","",IF(BV12*($K12+$AN12)=0,"",IF($AN12&gt;0,+$AN12*BV12*8.345,$K12*BV12*8.345)))</f>
        <v/>
      </c>
      <c r="BX12" s="50"/>
      <c r="BY12" s="757"/>
      <c r="BZ12" s="46"/>
      <c r="CA12" s="46"/>
      <c r="CB12" s="46"/>
      <c r="CC12" s="757"/>
      <c r="CD12" s="46"/>
      <c r="CE12" s="757"/>
      <c r="CF12" s="46"/>
      <c r="CG12" s="757"/>
      <c r="CH12" s="758"/>
    </row>
    <row r="13" spans="1:86" ht="15" customHeight="1">
      <c r="A13" s="243">
        <v>3</v>
      </c>
      <c r="B13" s="242" t="str">
        <f t="shared" si="2"/>
        <v>Mon</v>
      </c>
      <c r="C13" s="46"/>
      <c r="D13" s="47"/>
      <c r="E13" s="47"/>
      <c r="F13" s="48"/>
      <c r="G13" s="49"/>
      <c r="H13" s="50"/>
      <c r="I13" s="46"/>
      <c r="J13" s="47"/>
      <c r="K13" s="51"/>
      <c r="L13" s="339"/>
      <c r="M13" s="46"/>
      <c r="N13" s="42" t="str">
        <f ca="1" t="shared" si="3"/>
        <v/>
      </c>
      <c r="O13" s="46"/>
      <c r="P13" s="42" t="str">
        <f ca="1" t="shared" si="4"/>
        <v/>
      </c>
      <c r="Q13" s="46"/>
      <c r="R13" s="46"/>
      <c r="S13" s="52"/>
      <c r="T13" s="249">
        <f t="shared" si="0"/>
        <v>3</v>
      </c>
      <c r="U13" s="51"/>
      <c r="V13" s="46"/>
      <c r="W13" s="344"/>
      <c r="X13" s="46"/>
      <c r="Y13" s="46"/>
      <c r="Z13" s="46"/>
      <c r="AA13" s="344"/>
      <c r="AB13" s="51"/>
      <c r="AC13" s="46"/>
      <c r="AD13" s="344"/>
      <c r="AE13" s="729"/>
      <c r="AF13" s="50"/>
      <c r="AG13" s="46"/>
      <c r="AH13" t="str">
        <f ca="1" t="shared" si="5"/>
        <v/>
      </c>
      <c r="AI13" s="46"/>
      <c r="AJ13" s="339"/>
      <c r="AK13" s="339"/>
      <c r="AL13" s="52"/>
      <c r="AM13" s="273">
        <f t="shared" si="1"/>
        <v>3</v>
      </c>
      <c r="AN13" s="51"/>
      <c r="AO13" s="43"/>
      <c r="AP13" s="51"/>
      <c r="AQ13" s="69"/>
      <c r="AR13" s="136" t="str">
        <f ca="1" t="shared" si="6"/>
        <v/>
      </c>
      <c r="AS13" s="43"/>
      <c r="AT13" s="51"/>
      <c r="AU13" s="69"/>
      <c r="AV13" s="136" t="str">
        <f ca="1" t="shared" si="7"/>
        <v/>
      </c>
      <c r="AW13" s="43"/>
      <c r="AX13" s="51"/>
      <c r="AY13" s="69"/>
      <c r="AZ13" s="136" t="str">
        <f ca="1" t="shared" si="8"/>
        <v/>
      </c>
      <c r="BA13" s="43"/>
      <c r="BB13" s="51"/>
      <c r="BC13" s="52"/>
      <c r="BD13" s="273">
        <f t="shared" si="9"/>
        <v>3</v>
      </c>
      <c r="BE13" s="51"/>
      <c r="BF13" s="52"/>
      <c r="BG13" s="339"/>
      <c r="BH13" s="46"/>
      <c r="BI13" s="46"/>
      <c r="BJ13" s="46"/>
      <c r="BK13" s="46"/>
      <c r="BL13" s="46"/>
      <c r="BM13" s="46"/>
      <c r="BN13" s="46"/>
      <c r="BO13" s="46"/>
      <c r="BP13" s="52"/>
      <c r="BQ13" s="46"/>
      <c r="BR13" s="52"/>
      <c r="BS13" s="272">
        <f t="shared" si="10"/>
        <v>3</v>
      </c>
      <c r="BT13" s="47"/>
      <c r="BU13" s="820" t="str">
        <f ca="1" t="shared" si="11"/>
        <v/>
      </c>
      <c r="BV13" s="50"/>
      <c r="BW13" s="823" t="str">
        <f ca="1" t="shared" si="12"/>
        <v/>
      </c>
      <c r="BX13" s="50"/>
      <c r="BY13" s="757"/>
      <c r="BZ13" s="46"/>
      <c r="CA13" s="46"/>
      <c r="CB13" s="46"/>
      <c r="CC13" s="757"/>
      <c r="CD13" s="46"/>
      <c r="CE13" s="757"/>
      <c r="CF13" s="46"/>
      <c r="CG13" s="757"/>
      <c r="CH13" s="758"/>
    </row>
    <row r="14" spans="1:86" ht="15" customHeight="1">
      <c r="A14" s="243">
        <v>4</v>
      </c>
      <c r="B14" s="242" t="str">
        <f t="shared" si="2"/>
        <v>Tue</v>
      </c>
      <c r="C14" s="46"/>
      <c r="D14" s="47"/>
      <c r="E14" s="47"/>
      <c r="F14" s="48"/>
      <c r="G14" s="49"/>
      <c r="H14" s="50"/>
      <c r="I14" s="46"/>
      <c r="J14" s="47"/>
      <c r="K14" s="51"/>
      <c r="L14" s="339"/>
      <c r="M14" s="46"/>
      <c r="N14" s="42" t="str">
        <f ca="1" t="shared" si="3"/>
        <v/>
      </c>
      <c r="O14" s="46"/>
      <c r="P14" s="42" t="str">
        <f ca="1" t="shared" si="4"/>
        <v/>
      </c>
      <c r="Q14" s="46"/>
      <c r="R14" s="46"/>
      <c r="S14" s="52"/>
      <c r="T14" s="249">
        <f t="shared" si="0"/>
        <v>4</v>
      </c>
      <c r="U14" s="51"/>
      <c r="V14" s="46"/>
      <c r="W14" s="344"/>
      <c r="X14" s="46"/>
      <c r="Y14" s="46"/>
      <c r="Z14" s="46"/>
      <c r="AA14" s="344"/>
      <c r="AB14" s="51"/>
      <c r="AC14" s="46"/>
      <c r="AD14" s="344"/>
      <c r="AE14" s="729"/>
      <c r="AF14" s="50"/>
      <c r="AG14" s="46"/>
      <c r="AH14" t="str">
        <f ca="1" t="shared" si="5"/>
        <v/>
      </c>
      <c r="AI14" s="46"/>
      <c r="AJ14" s="339"/>
      <c r="AK14" s="339"/>
      <c r="AL14" s="52"/>
      <c r="AM14" s="273">
        <f t="shared" si="1"/>
        <v>4</v>
      </c>
      <c r="AN14" s="51"/>
      <c r="AO14" s="43" t="str">
        <f>IF(+$B14="Sat",IF(SUM(AN$11:AN14)&gt;0,AVERAGE(AN$11:AN14,Mar!AN39:AN$41)," "),"")</f>
        <v/>
      </c>
      <c r="AP14" s="51"/>
      <c r="AQ14" s="69" t="str">
        <f>IF(+$B14="Sat",IF(SUM(AP$11:AP14,Mar!AP39:AP$41)&gt;0,AVERAGE(AP$11:AP14,Mar!AP39:AP$41)," "),"")</f>
        <v/>
      </c>
      <c r="AR14" s="136" t="str">
        <f ca="1" t="shared" si="6"/>
        <v/>
      </c>
      <c r="AS14" s="55" t="str">
        <f>IF(+$B14="Sat",IF(SUM(AR$11:AR14,Mar!AR39:AR$41)&gt;0,AVERAGE(AR$11:AR14,Mar!AR39:AR$41)," "),"")</f>
        <v/>
      </c>
      <c r="AT14" s="51"/>
      <c r="AU14" s="69" t="str">
        <f>IF(+$B14="Sat",IF(SUM(AT$11:AT14,Mar!AT39:AT$41)&gt;0,AVERAGE(AT$11:AT14,Mar!AT39:AT$41)," "),"")</f>
        <v/>
      </c>
      <c r="AV14" s="136" t="str">
        <f ca="1" t="shared" si="7"/>
        <v/>
      </c>
      <c r="AW14" s="55" t="str">
        <f>IF(+$B14="Sat",IF(SUM(AV$11:AV14,Mar!AV39:AV$41)&gt;0,AVERAGE(AV$11:AV14,Mar!AV39:AV$41)," "),"")</f>
        <v/>
      </c>
      <c r="AX14" s="51"/>
      <c r="AY14" s="69" t="str">
        <f>IF(+$B14="Sat",IF(SUM(AX$11:AX14,Mar!AX39:AX$41)&gt;0,AVERAGE(AX$11:AX14,Mar!AX39:AX$41)," "),"")</f>
        <v/>
      </c>
      <c r="AZ14" s="136" t="str">
        <f ca="1" t="shared" si="8"/>
        <v/>
      </c>
      <c r="BA14" s="55" t="str">
        <f>IF(+$B14="Sat",IF(SUM(AZ$11:AZ14,Mar!AZ39:AZ$41)&gt;0,AVERAGE(AZ$11:AZ14,Mar!AZ39:AZ$41)," "),"")</f>
        <v/>
      </c>
      <c r="BB14" s="51"/>
      <c r="BC14" s="52"/>
      <c r="BD14" s="273">
        <f t="shared" si="9"/>
        <v>4</v>
      </c>
      <c r="BE14" s="51"/>
      <c r="BF14" s="52"/>
      <c r="BG14" s="339"/>
      <c r="BH14" s="46"/>
      <c r="BI14" s="46"/>
      <c r="BJ14" s="46"/>
      <c r="BK14" s="46"/>
      <c r="BL14" s="46"/>
      <c r="BM14" s="46"/>
      <c r="BN14" s="46"/>
      <c r="BO14" s="46"/>
      <c r="BP14" s="52"/>
      <c r="BQ14" s="46"/>
      <c r="BR14" s="52"/>
      <c r="BS14" s="272">
        <f t="shared" si="10"/>
        <v>4</v>
      </c>
      <c r="BT14" s="47"/>
      <c r="BU14" s="820" t="str">
        <f ca="1" t="shared" si="11"/>
        <v/>
      </c>
      <c r="BV14" s="50"/>
      <c r="BW14" s="823" t="str">
        <f ca="1" t="shared" si="12"/>
        <v/>
      </c>
      <c r="BX14" s="50"/>
      <c r="BY14" s="757"/>
      <c r="BZ14" s="46"/>
      <c r="CA14" s="46"/>
      <c r="CB14" s="46"/>
      <c r="CC14" s="757"/>
      <c r="CD14" s="46"/>
      <c r="CE14" s="757"/>
      <c r="CF14" s="46"/>
      <c r="CG14" s="757"/>
      <c r="CH14" s="758"/>
    </row>
    <row r="15" spans="1:86" ht="15" customHeight="1" thickBot="1">
      <c r="A15" s="244">
        <v>5</v>
      </c>
      <c r="B15" s="245" t="str">
        <f t="shared" si="2"/>
        <v>Wed</v>
      </c>
      <c r="C15" s="56"/>
      <c r="D15" s="57"/>
      <c r="E15" s="57"/>
      <c r="F15" s="58"/>
      <c r="G15" s="59"/>
      <c r="H15" s="60"/>
      <c r="I15" s="56"/>
      <c r="J15" s="57"/>
      <c r="K15" s="61"/>
      <c r="L15" s="340"/>
      <c r="M15" s="56"/>
      <c r="N15" s="65" t="str">
        <f ca="1" t="shared" si="3"/>
        <v/>
      </c>
      <c r="O15" s="56"/>
      <c r="P15" s="65" t="str">
        <f ca="1" t="shared" si="4"/>
        <v/>
      </c>
      <c r="Q15" s="56"/>
      <c r="R15" s="56"/>
      <c r="S15" s="62"/>
      <c r="T15" s="251">
        <f t="shared" si="0"/>
        <v>5</v>
      </c>
      <c r="U15" s="61"/>
      <c r="V15" s="56"/>
      <c r="W15" s="345"/>
      <c r="X15" s="56"/>
      <c r="Y15" s="56"/>
      <c r="Z15" s="56"/>
      <c r="AA15" s="345"/>
      <c r="AB15" s="61"/>
      <c r="AC15" s="56"/>
      <c r="AD15" s="345"/>
      <c r="AE15" s="730"/>
      <c r="AF15" s="60"/>
      <c r="AG15" s="56"/>
      <c r="AH15" t="str">
        <f ca="1" t="shared" si="5"/>
        <v/>
      </c>
      <c r="AI15" s="56"/>
      <c r="AJ15" s="340"/>
      <c r="AK15" s="340"/>
      <c r="AL15" s="62"/>
      <c r="AM15" s="274">
        <f t="shared" si="1"/>
        <v>5</v>
      </c>
      <c r="AN15" s="61"/>
      <c r="AO15" s="66" t="str">
        <f>IF(+$B15="Sat",IF(SUM(AN$11:AN15)&gt;0,AVERAGE(AN$11:AN15,Mar!AN40:AN$41)," "),"")</f>
        <v/>
      </c>
      <c r="AP15" s="61"/>
      <c r="AQ15" s="65" t="str">
        <f>IF(+$B15="Sat",IF(SUM(AP$11:AP15,Mar!AP40:AP$41)&gt;0,AVERAGE(AP$11:AP15,Mar!AP40:AP$41)," "),"")</f>
        <v/>
      </c>
      <c r="AR15" s="67" t="str">
        <f ca="1" t="shared" si="6"/>
        <v/>
      </c>
      <c r="AS15" s="66" t="str">
        <f>IF(+$B15="Sat",IF(SUM(AR$11:AR15)&gt;0,AVERAGE(AR$11:AR15,Mar!AR40:AR$41)," "),"")</f>
        <v/>
      </c>
      <c r="AT15" s="61"/>
      <c r="AU15" s="65" t="str">
        <f>IF(+$B15="Sat",IF(SUM(AT$11:AT15)&gt;0,AVERAGE(AT$11:AT15,Mar!AT40:AT$41)," "),"")</f>
        <v/>
      </c>
      <c r="AV15" s="67" t="str">
        <f ca="1" t="shared" si="7"/>
        <v/>
      </c>
      <c r="AW15" s="66" t="str">
        <f>IF(+$B15="Sat",IF(SUM(AV$11:AV15)&gt;0,AVERAGE(AV$11:AV15,Mar!AV40:AV$41)," "),"")</f>
        <v/>
      </c>
      <c r="AX15" s="61"/>
      <c r="AY15" s="65" t="str">
        <f>IF(+$B15="Sat",IF(SUM(AX$11:AX15)&gt;0,AVERAGE(AX$11:AX15,Mar!AX40:AX$41)," "),"")</f>
        <v/>
      </c>
      <c r="AZ15" s="67" t="str">
        <f ca="1" t="shared" si="8"/>
        <v/>
      </c>
      <c r="BA15" s="66" t="str">
        <f>IF(+$B15="Sat",IF(SUM(AZ$11:AZ15)&gt;0,AVERAGE(AZ$11:AZ15,Mar!AZ40:AZ$41)," "),"")</f>
        <v/>
      </c>
      <c r="BB15" s="61"/>
      <c r="BC15" s="62"/>
      <c r="BD15" s="274">
        <f t="shared" si="9"/>
        <v>5</v>
      </c>
      <c r="BE15" s="61"/>
      <c r="BF15" s="62"/>
      <c r="BG15" s="340"/>
      <c r="BH15" s="56"/>
      <c r="BI15" s="56"/>
      <c r="BJ15" s="56"/>
      <c r="BK15" s="56"/>
      <c r="BL15" s="56"/>
      <c r="BM15" s="56"/>
      <c r="BN15" s="56"/>
      <c r="BO15" s="56"/>
      <c r="BP15" s="62"/>
      <c r="BQ15" s="56"/>
      <c r="BR15" s="62"/>
      <c r="BS15" s="759">
        <f t="shared" si="10"/>
        <v>5</v>
      </c>
      <c r="BT15" s="57"/>
      <c r="BU15" s="821" t="str">
        <f ca="1" t="shared" si="11"/>
        <v/>
      </c>
      <c r="BV15" s="60"/>
      <c r="BW15" s="824" t="str">
        <f ca="1" t="shared" si="12"/>
        <v/>
      </c>
      <c r="BX15" s="60"/>
      <c r="BY15" s="760"/>
      <c r="BZ15" s="56"/>
      <c r="CA15" s="56"/>
      <c r="CB15" s="56"/>
      <c r="CC15" s="760"/>
      <c r="CD15" s="56"/>
      <c r="CE15" s="760"/>
      <c r="CF15" s="56"/>
      <c r="CG15" s="760"/>
      <c r="CH15" s="761"/>
    </row>
    <row r="16" spans="1:86" ht="15" customHeight="1">
      <c r="A16" s="241">
        <v>6</v>
      </c>
      <c r="B16" s="246" t="str">
        <f t="shared" si="2"/>
        <v>Thu</v>
      </c>
      <c r="C16" s="38"/>
      <c r="D16" s="34"/>
      <c r="E16" s="34"/>
      <c r="F16" s="35"/>
      <c r="G16" s="36"/>
      <c r="H16" s="37"/>
      <c r="I16" s="38"/>
      <c r="J16" s="34"/>
      <c r="K16" s="39"/>
      <c r="L16" s="338"/>
      <c r="M16" s="38"/>
      <c r="N16" s="42" t="str">
        <f ca="1" t="shared" si="3"/>
        <v/>
      </c>
      <c r="O16" s="38"/>
      <c r="P16" s="42" t="str">
        <f ca="1" t="shared" si="4"/>
        <v/>
      </c>
      <c r="Q16" s="38"/>
      <c r="R16" s="38"/>
      <c r="S16" s="40"/>
      <c r="T16" s="247">
        <f t="shared" si="0"/>
        <v>6</v>
      </c>
      <c r="U16" s="39"/>
      <c r="V16" s="38"/>
      <c r="W16" s="343"/>
      <c r="X16" s="38"/>
      <c r="Y16" s="38"/>
      <c r="Z16" s="38"/>
      <c r="AA16" s="343"/>
      <c r="AB16" s="39"/>
      <c r="AC16" s="38"/>
      <c r="AD16" s="343"/>
      <c r="AE16" s="731"/>
      <c r="AF16" s="37"/>
      <c r="AG16" s="38"/>
      <c r="AH16" t="str">
        <f ca="1" t="shared" si="5"/>
        <v/>
      </c>
      <c r="AI16" s="38"/>
      <c r="AJ16" s="338"/>
      <c r="AK16" s="338"/>
      <c r="AL16" s="40"/>
      <c r="AM16" s="272">
        <f t="shared" si="1"/>
        <v>6</v>
      </c>
      <c r="AN16" s="39"/>
      <c r="AO16" s="55" t="str">
        <f>IF(+$B16="Sat",IF(SUM(AN$11:AN16)&gt;0,AVERAGE(AN$11:AN16,Mar!AN41:AN$41)," "),"")</f>
        <v/>
      </c>
      <c r="AP16" s="39"/>
      <c r="AQ16" s="42" t="str">
        <f>IF(+$B16="Sat",IF(SUM(AP$11:AP16)&gt;0,AVERAGE(AP$11:AP16,Mar!AP41:AP$41)," "),"")</f>
        <v/>
      </c>
      <c r="AR16" s="44" t="str">
        <f ca="1" t="shared" si="6"/>
        <v/>
      </c>
      <c r="AS16" s="55" t="str">
        <f>IF(+$B16="Sat",IF(SUM(AR$11:AR16)&gt;0,AVERAGE(AR$11:AR16,Mar!AR41:AR$41)," "),"")</f>
        <v/>
      </c>
      <c r="AT16" s="39"/>
      <c r="AU16" s="42" t="str">
        <f>IF(+$B16="Sat",IF(SUM(AT$11:AT16)&gt;0,AVERAGE(AT$11:AT16,Mar!AT41:AT$41)," "),"")</f>
        <v/>
      </c>
      <c r="AV16" s="44" t="str">
        <f ca="1" t="shared" si="7"/>
        <v/>
      </c>
      <c r="AW16" s="55" t="str">
        <f>IF(+$B16="Sat",IF(SUM(AV$11:AV16)&gt;0,AVERAGE(AV$11:AV16,Mar!AV41:AV$41)," "),"")</f>
        <v/>
      </c>
      <c r="AX16" s="39"/>
      <c r="AY16" s="68" t="str">
        <f>IF(+$B16="Sat",IF(SUM(AX$11:AX16)&gt;0,AVERAGE(AX$11:AX16,Mar!AX41:AX$41)," "),"")</f>
        <v/>
      </c>
      <c r="AZ16" s="137" t="str">
        <f ca="1" t="shared" si="8"/>
        <v/>
      </c>
      <c r="BA16" s="55" t="str">
        <f>IF(+$B16="Sat",IF(SUM(AZ$11:AZ16)&gt;0,AVERAGE(AZ$11:AZ16,Mar!AZ41:AZ$41)," "),"")</f>
        <v/>
      </c>
      <c r="BB16" s="39"/>
      <c r="BC16" s="40"/>
      <c r="BD16" s="272">
        <f t="shared" si="9"/>
        <v>6</v>
      </c>
      <c r="BE16" s="39"/>
      <c r="BF16" s="40"/>
      <c r="BG16" s="338"/>
      <c r="BH16" s="38"/>
      <c r="BI16" s="38"/>
      <c r="BJ16" s="38"/>
      <c r="BK16" s="38"/>
      <c r="BL16" s="38"/>
      <c r="BM16" s="38"/>
      <c r="BN16" s="38"/>
      <c r="BO16" s="38"/>
      <c r="BP16" s="40"/>
      <c r="BQ16" s="38"/>
      <c r="BR16" s="40"/>
      <c r="BS16" s="762">
        <f t="shared" si="10"/>
        <v>6</v>
      </c>
      <c r="BT16" s="34"/>
      <c r="BU16" s="789" t="str">
        <f ca="1" t="shared" si="11"/>
        <v/>
      </c>
      <c r="BV16" s="37"/>
      <c r="BW16" s="789" t="str">
        <f ca="1" t="shared" si="12"/>
        <v/>
      </c>
      <c r="BX16" s="37"/>
      <c r="BY16" s="32"/>
      <c r="BZ16" s="38"/>
      <c r="CA16" s="37"/>
      <c r="CB16" s="37"/>
      <c r="CC16" s="32"/>
      <c r="CD16" s="38"/>
      <c r="CE16" s="32"/>
      <c r="CF16" s="38"/>
      <c r="CG16" s="32"/>
      <c r="CH16" s="763"/>
    </row>
    <row r="17" spans="1:86" ht="15" customHeight="1">
      <c r="A17" s="243">
        <v>7</v>
      </c>
      <c r="B17" s="242" t="str">
        <f t="shared" si="2"/>
        <v>Fri</v>
      </c>
      <c r="C17" s="46"/>
      <c r="D17" s="47"/>
      <c r="E17" s="47"/>
      <c r="F17" s="48"/>
      <c r="G17" s="49"/>
      <c r="H17" s="50"/>
      <c r="I17" s="46"/>
      <c r="J17" s="47"/>
      <c r="K17" s="51"/>
      <c r="L17" s="339"/>
      <c r="M17" s="46"/>
      <c r="N17" s="42" t="str">
        <f ca="1" t="shared" si="3"/>
        <v/>
      </c>
      <c r="O17" s="46"/>
      <c r="P17" s="42" t="str">
        <f ca="1" t="shared" si="4"/>
        <v/>
      </c>
      <c r="Q17" s="46"/>
      <c r="R17" s="46"/>
      <c r="S17" s="52"/>
      <c r="T17" s="249">
        <f t="shared" si="0"/>
        <v>7</v>
      </c>
      <c r="U17" s="51"/>
      <c r="V17" s="46"/>
      <c r="W17" s="344"/>
      <c r="X17" s="46"/>
      <c r="Y17" s="46"/>
      <c r="Z17" s="46"/>
      <c r="AA17" s="344"/>
      <c r="AB17" s="51"/>
      <c r="AC17" s="46"/>
      <c r="AD17" s="344"/>
      <c r="AE17" s="729"/>
      <c r="AF17" s="50"/>
      <c r="AG17" s="46"/>
      <c r="AH17" t="str">
        <f ca="1" t="shared" si="5"/>
        <v/>
      </c>
      <c r="AI17" s="46"/>
      <c r="AJ17" s="339"/>
      <c r="AK17" s="339"/>
      <c r="AL17" s="52"/>
      <c r="AM17" s="273">
        <f t="shared" si="1"/>
        <v>7</v>
      </c>
      <c r="AN17" s="51"/>
      <c r="AO17" s="43" t="str">
        <f>IF(+$B17="Sat",IF(SUM(AN11:AN17)&gt;0,AVERAGE(AN11:AN17)," "),"")</f>
        <v/>
      </c>
      <c r="AP17" s="51"/>
      <c r="AQ17" s="69" t="str">
        <f>IF(+$B17="Sat",IF(SUM(AP11:AP17)&gt;0,AVERAGE(AP11:AP17)," "),"")</f>
        <v/>
      </c>
      <c r="AR17" s="44" t="str">
        <f ca="1" t="shared" si="6"/>
        <v/>
      </c>
      <c r="AS17" s="55" t="str">
        <f>IF(+$B17="Sat",IF(SUM(AR11:AR17)&gt;0,AVERAGE(AR11:AR17)," "),"")</f>
        <v/>
      </c>
      <c r="AT17" s="51"/>
      <c r="AU17" s="69" t="str">
        <f>IF(+$B17="Sat",IF(SUM(AT11:AT17)&gt;0,AVERAGE(AT11:AT17)," "),"")</f>
        <v/>
      </c>
      <c r="AV17" s="44" t="str">
        <f ca="1" t="shared" si="7"/>
        <v/>
      </c>
      <c r="AW17" s="43" t="str">
        <f>IF(+$B17="Sat",IF(SUM(AV11:AV17)&gt;0,AVERAGE(AV11:AV17)," "),"")</f>
        <v/>
      </c>
      <c r="AX17" s="51"/>
      <c r="AY17" s="70" t="str">
        <f>IF(+$B17="Sat",IF(SUM(AX11:AX17)&gt;0,AVERAGE(AX11:AX17)," "),"")</f>
        <v/>
      </c>
      <c r="AZ17" s="45" t="str">
        <f ca="1" t="shared" si="8"/>
        <v/>
      </c>
      <c r="BA17" s="43" t="str">
        <f>IF(+$B17="Sat",IF(SUM(AZ11:AZ17)&gt;0,AVERAGE(AZ11:AZ17)," "),"")</f>
        <v/>
      </c>
      <c r="BB17" s="51"/>
      <c r="BC17" s="52"/>
      <c r="BD17" s="273">
        <f t="shared" si="9"/>
        <v>7</v>
      </c>
      <c r="BE17" s="51"/>
      <c r="BF17" s="52"/>
      <c r="BG17" s="339"/>
      <c r="BH17" s="46"/>
      <c r="BI17" s="46"/>
      <c r="BJ17" s="46"/>
      <c r="BK17" s="46"/>
      <c r="BL17" s="46"/>
      <c r="BM17" s="46"/>
      <c r="BN17" s="46"/>
      <c r="BO17" s="46"/>
      <c r="BP17" s="52"/>
      <c r="BQ17" s="46"/>
      <c r="BR17" s="52"/>
      <c r="BS17" s="272">
        <f t="shared" si="10"/>
        <v>7</v>
      </c>
      <c r="BT17" s="47"/>
      <c r="BU17" s="820" t="str">
        <f ca="1" t="shared" si="11"/>
        <v/>
      </c>
      <c r="BV17" s="50"/>
      <c r="BW17" s="823" t="str">
        <f ca="1" t="shared" si="12"/>
        <v/>
      </c>
      <c r="BX17" s="50"/>
      <c r="BY17" s="32"/>
      <c r="BZ17" s="46"/>
      <c r="CA17" s="37"/>
      <c r="CB17" s="37"/>
      <c r="CC17" s="32"/>
      <c r="CD17" s="46"/>
      <c r="CE17" s="32"/>
      <c r="CF17" s="47"/>
      <c r="CG17" s="764"/>
      <c r="CH17" s="763"/>
    </row>
    <row r="18" spans="1:86" ht="15" customHeight="1">
      <c r="A18" s="243">
        <v>8</v>
      </c>
      <c r="B18" s="242" t="str">
        <f t="shared" si="2"/>
        <v>Sat</v>
      </c>
      <c r="C18" s="46"/>
      <c r="D18" s="47"/>
      <c r="E18" s="47"/>
      <c r="F18" s="48"/>
      <c r="G18" s="49"/>
      <c r="H18" s="50"/>
      <c r="I18" s="46"/>
      <c r="J18" s="47"/>
      <c r="K18" s="51"/>
      <c r="L18" s="339"/>
      <c r="M18" s="46"/>
      <c r="N18" s="42" t="str">
        <f ca="1" t="shared" si="3"/>
        <v/>
      </c>
      <c r="O18" s="46"/>
      <c r="P18" s="42" t="str">
        <f ca="1" t="shared" si="4"/>
        <v/>
      </c>
      <c r="Q18" s="46"/>
      <c r="R18" s="46"/>
      <c r="S18" s="52"/>
      <c r="T18" s="249">
        <f t="shared" si="0"/>
        <v>8</v>
      </c>
      <c r="U18" s="51"/>
      <c r="V18" s="46"/>
      <c r="W18" s="344"/>
      <c r="X18" s="46"/>
      <c r="Y18" s="46"/>
      <c r="Z18" s="46"/>
      <c r="AA18" s="344"/>
      <c r="AB18" s="51"/>
      <c r="AC18" s="46"/>
      <c r="AD18" s="344"/>
      <c r="AE18" s="729"/>
      <c r="AF18" s="50"/>
      <c r="AG18" s="46"/>
      <c r="AH18" t="str">
        <f ca="1" t="shared" si="5"/>
        <v/>
      </c>
      <c r="AI18" s="46"/>
      <c r="AJ18" s="339"/>
      <c r="AK18" s="339"/>
      <c r="AL18" s="52"/>
      <c r="AM18" s="273">
        <f t="shared" si="1"/>
        <v>8</v>
      </c>
      <c r="AN18" s="51"/>
      <c r="AO18" s="43" t="str">
        <f aca="true" t="shared" si="13" ref="AO18:AO39">IF(+$B18="Sat",IF(SUM(AN12:AN18)&gt;0,AVERAGE(AN12:AN18)," "),"")</f>
        <v xml:space="preserve"> </v>
      </c>
      <c r="AP18" s="51"/>
      <c r="AQ18" s="69" t="str">
        <f aca="true" t="shared" si="14" ref="AQ18:AS33">IF(+$B18="Sat",IF(SUM(AP12:AP18)&gt;0,AVERAGE(AP12:AP18)," "),"")</f>
        <v xml:space="preserve"> </v>
      </c>
      <c r="AR18" s="44" t="str">
        <f ca="1" t="shared" si="6"/>
        <v/>
      </c>
      <c r="AS18" s="55" t="str">
        <f ca="1" t="shared" si="14"/>
        <v xml:space="preserve"> </v>
      </c>
      <c r="AT18" s="51"/>
      <c r="AU18" s="69" t="str">
        <f aca="true" t="shared" si="15" ref="AU18:AU39">IF(+$B18="Sat",IF(SUM(AT12:AT18)&gt;0,AVERAGE(AT12:AT18)," "),"")</f>
        <v xml:space="preserve"> </v>
      </c>
      <c r="AV18" s="44" t="str">
        <f ca="1" t="shared" si="7"/>
        <v/>
      </c>
      <c r="AW18" s="43" t="str">
        <f aca="true" t="shared" si="16" ref="AW18:AW39">IF(+$B18="Sat",IF(SUM(AV12:AV18)&gt;0,AVERAGE(AV12:AV18)," "),"")</f>
        <v xml:space="preserve"> </v>
      </c>
      <c r="AX18" s="51"/>
      <c r="AY18" s="70" t="str">
        <f aca="true" t="shared" si="17" ref="AY18:AY39">IF(+$B18="Sat",IF(SUM(AX12:AX18)&gt;0,AVERAGE(AX12:AX18)," "),"")</f>
        <v xml:space="preserve"> </v>
      </c>
      <c r="AZ18" s="45" t="str">
        <f ca="1" t="shared" si="8"/>
        <v/>
      </c>
      <c r="BA18" s="43" t="str">
        <f aca="true" t="shared" si="18" ref="BA18:BA39">IF(+$B18="Sat",IF(SUM(AZ12:AZ18)&gt;0,AVERAGE(AZ12:AZ18)," "),"")</f>
        <v xml:space="preserve"> </v>
      </c>
      <c r="BB18" s="51"/>
      <c r="BC18" s="52"/>
      <c r="BD18" s="273">
        <f t="shared" si="9"/>
        <v>8</v>
      </c>
      <c r="BE18" s="51"/>
      <c r="BF18" s="52"/>
      <c r="BG18" s="339"/>
      <c r="BH18" s="46"/>
      <c r="BI18" s="46"/>
      <c r="BJ18" s="46"/>
      <c r="BK18" s="46"/>
      <c r="BL18" s="46"/>
      <c r="BM18" s="46"/>
      <c r="BN18" s="46"/>
      <c r="BO18" s="46"/>
      <c r="BP18" s="52"/>
      <c r="BQ18" s="46"/>
      <c r="BR18" s="52"/>
      <c r="BS18" s="272">
        <f t="shared" si="10"/>
        <v>8</v>
      </c>
      <c r="BT18" s="47"/>
      <c r="BU18" s="820" t="str">
        <f ca="1" t="shared" si="11"/>
        <v/>
      </c>
      <c r="BV18" s="50"/>
      <c r="BW18" s="823" t="str">
        <f ca="1" t="shared" si="12"/>
        <v/>
      </c>
      <c r="BX18" s="50"/>
      <c r="BY18" s="32"/>
      <c r="BZ18" s="46"/>
      <c r="CA18" s="37"/>
      <c r="CB18" s="37"/>
      <c r="CC18" s="32"/>
      <c r="CD18" s="46"/>
      <c r="CE18" s="32"/>
      <c r="CF18" s="47"/>
      <c r="CG18" s="764"/>
      <c r="CH18" s="763"/>
    </row>
    <row r="19" spans="1:86" ht="15" customHeight="1">
      <c r="A19" s="243">
        <v>9</v>
      </c>
      <c r="B19" s="242" t="str">
        <f t="shared" si="2"/>
        <v>Sun</v>
      </c>
      <c r="C19" s="46"/>
      <c r="D19" s="47"/>
      <c r="E19" s="47"/>
      <c r="F19" s="48"/>
      <c r="G19" s="49"/>
      <c r="H19" s="50"/>
      <c r="I19" s="46"/>
      <c r="J19" s="47"/>
      <c r="K19" s="51"/>
      <c r="L19" s="339"/>
      <c r="M19" s="46"/>
      <c r="N19" s="42" t="str">
        <f ca="1" t="shared" si="3"/>
        <v/>
      </c>
      <c r="O19" s="46"/>
      <c r="P19" s="42" t="str">
        <f ca="1" t="shared" si="4"/>
        <v/>
      </c>
      <c r="Q19" s="46"/>
      <c r="R19" s="46"/>
      <c r="S19" s="52"/>
      <c r="T19" s="249">
        <f t="shared" si="0"/>
        <v>9</v>
      </c>
      <c r="U19" s="51"/>
      <c r="V19" s="46"/>
      <c r="W19" s="344"/>
      <c r="X19" s="46"/>
      <c r="Y19" s="46"/>
      <c r="Z19" s="46"/>
      <c r="AA19" s="344"/>
      <c r="AB19" s="51"/>
      <c r="AC19" s="46"/>
      <c r="AD19" s="344"/>
      <c r="AE19" s="729"/>
      <c r="AF19" s="50"/>
      <c r="AG19" s="46"/>
      <c r="AH19" t="str">
        <f ca="1" t="shared" si="5"/>
        <v/>
      </c>
      <c r="AI19" s="46"/>
      <c r="AJ19" s="339"/>
      <c r="AK19" s="339"/>
      <c r="AL19" s="52"/>
      <c r="AM19" s="273">
        <f t="shared" si="1"/>
        <v>9</v>
      </c>
      <c r="AN19" s="51"/>
      <c r="AO19" s="43" t="str">
        <f t="shared" si="13"/>
        <v/>
      </c>
      <c r="AP19" s="51"/>
      <c r="AQ19" s="69" t="str">
        <f t="shared" si="14"/>
        <v/>
      </c>
      <c r="AR19" s="44" t="str">
        <f ca="1" t="shared" si="6"/>
        <v/>
      </c>
      <c r="AS19" s="55" t="str">
        <f t="shared" si="14"/>
        <v/>
      </c>
      <c r="AT19" s="51"/>
      <c r="AU19" s="69" t="str">
        <f t="shared" si="15"/>
        <v/>
      </c>
      <c r="AV19" s="44" t="str">
        <f ca="1" t="shared" si="7"/>
        <v/>
      </c>
      <c r="AW19" s="43" t="str">
        <f t="shared" si="16"/>
        <v/>
      </c>
      <c r="AX19" s="51"/>
      <c r="AY19" s="70" t="str">
        <f t="shared" si="17"/>
        <v/>
      </c>
      <c r="AZ19" s="45" t="str">
        <f ca="1" t="shared" si="8"/>
        <v/>
      </c>
      <c r="BA19" s="43" t="str">
        <f t="shared" si="18"/>
        <v/>
      </c>
      <c r="BB19" s="51"/>
      <c r="BC19" s="52"/>
      <c r="BD19" s="273">
        <f t="shared" si="9"/>
        <v>9</v>
      </c>
      <c r="BE19" s="51"/>
      <c r="BF19" s="52"/>
      <c r="BG19" s="339"/>
      <c r="BH19" s="46"/>
      <c r="BI19" s="46"/>
      <c r="BJ19" s="46"/>
      <c r="BK19" s="46"/>
      <c r="BL19" s="46"/>
      <c r="BM19" s="46"/>
      <c r="BN19" s="46"/>
      <c r="BO19" s="46"/>
      <c r="BP19" s="52"/>
      <c r="BQ19" s="46"/>
      <c r="BR19" s="52"/>
      <c r="BS19" s="272">
        <f t="shared" si="10"/>
        <v>9</v>
      </c>
      <c r="BT19" s="47"/>
      <c r="BU19" s="820" t="str">
        <f ca="1" t="shared" si="11"/>
        <v/>
      </c>
      <c r="BV19" s="50"/>
      <c r="BW19" s="823" t="str">
        <f ca="1" t="shared" si="12"/>
        <v/>
      </c>
      <c r="BX19" s="50"/>
      <c r="BY19" s="32"/>
      <c r="BZ19" s="46"/>
      <c r="CA19" s="37"/>
      <c r="CB19" s="37"/>
      <c r="CC19" s="32"/>
      <c r="CD19" s="46"/>
      <c r="CE19" s="32"/>
      <c r="CF19" s="47"/>
      <c r="CG19" s="764"/>
      <c r="CH19" s="763"/>
    </row>
    <row r="20" spans="1:86" ht="15" customHeight="1" thickBot="1">
      <c r="A20" s="244">
        <v>10</v>
      </c>
      <c r="B20" s="245" t="str">
        <f t="shared" si="2"/>
        <v>Mon</v>
      </c>
      <c r="C20" s="56"/>
      <c r="D20" s="57"/>
      <c r="E20" s="57"/>
      <c r="F20" s="58"/>
      <c r="G20" s="59"/>
      <c r="H20" s="60"/>
      <c r="I20" s="56"/>
      <c r="J20" s="57"/>
      <c r="K20" s="61"/>
      <c r="L20" s="340"/>
      <c r="M20" s="56"/>
      <c r="N20" s="65" t="str">
        <f ca="1" t="shared" si="3"/>
        <v/>
      </c>
      <c r="O20" s="56"/>
      <c r="P20" s="65" t="str">
        <f ca="1" t="shared" si="4"/>
        <v/>
      </c>
      <c r="Q20" s="56"/>
      <c r="R20" s="56"/>
      <c r="S20" s="62"/>
      <c r="T20" s="251">
        <f t="shared" si="0"/>
        <v>10</v>
      </c>
      <c r="U20" s="61"/>
      <c r="V20" s="56"/>
      <c r="W20" s="345"/>
      <c r="X20" s="56"/>
      <c r="Y20" s="56"/>
      <c r="Z20" s="56"/>
      <c r="AA20" s="345"/>
      <c r="AB20" s="61"/>
      <c r="AC20" s="56"/>
      <c r="AD20" s="345"/>
      <c r="AE20" s="730"/>
      <c r="AF20" s="60"/>
      <c r="AG20" s="56"/>
      <c r="AH20" t="str">
        <f ca="1" t="shared" si="5"/>
        <v/>
      </c>
      <c r="AI20" s="56"/>
      <c r="AJ20" s="340"/>
      <c r="AK20" s="340"/>
      <c r="AL20" s="62"/>
      <c r="AM20" s="274">
        <f t="shared" si="1"/>
        <v>10</v>
      </c>
      <c r="AN20" s="61"/>
      <c r="AO20" s="66" t="str">
        <f t="shared" si="13"/>
        <v/>
      </c>
      <c r="AP20" s="61"/>
      <c r="AQ20" s="65" t="str">
        <f t="shared" si="14"/>
        <v/>
      </c>
      <c r="AR20" s="86" t="str">
        <f ca="1" t="shared" si="6"/>
        <v/>
      </c>
      <c r="AS20" s="66" t="str">
        <f t="shared" si="14"/>
        <v/>
      </c>
      <c r="AT20" s="61"/>
      <c r="AU20" s="65" t="str">
        <f t="shared" si="15"/>
        <v/>
      </c>
      <c r="AV20" s="86" t="str">
        <f ca="1" t="shared" si="7"/>
        <v/>
      </c>
      <c r="AW20" s="66" t="str">
        <f t="shared" si="16"/>
        <v/>
      </c>
      <c r="AX20" s="61"/>
      <c r="AY20" s="71" t="str">
        <f t="shared" si="17"/>
        <v/>
      </c>
      <c r="AZ20" s="67" t="str">
        <f ca="1" t="shared" si="8"/>
        <v/>
      </c>
      <c r="BA20" s="66" t="str">
        <f t="shared" si="18"/>
        <v/>
      </c>
      <c r="BB20" s="61"/>
      <c r="BC20" s="62"/>
      <c r="BD20" s="274">
        <f t="shared" si="9"/>
        <v>10</v>
      </c>
      <c r="BE20" s="61"/>
      <c r="BF20" s="62"/>
      <c r="BG20" s="340"/>
      <c r="BH20" s="56"/>
      <c r="BI20" s="56"/>
      <c r="BJ20" s="56"/>
      <c r="BK20" s="56"/>
      <c r="BL20" s="56"/>
      <c r="BM20" s="56"/>
      <c r="BN20" s="56"/>
      <c r="BO20" s="56"/>
      <c r="BP20" s="62"/>
      <c r="BQ20" s="56"/>
      <c r="BR20" s="62"/>
      <c r="BS20" s="274">
        <f t="shared" si="10"/>
        <v>10</v>
      </c>
      <c r="BT20" s="57"/>
      <c r="BU20" s="821" t="str">
        <f ca="1" t="shared" si="11"/>
        <v/>
      </c>
      <c r="BV20" s="60"/>
      <c r="BW20" s="824" t="str">
        <f ca="1" t="shared" si="12"/>
        <v/>
      </c>
      <c r="BX20" s="60"/>
      <c r="BY20" s="765"/>
      <c r="BZ20" s="56"/>
      <c r="CA20" s="60"/>
      <c r="CB20" s="60"/>
      <c r="CC20" s="765"/>
      <c r="CD20" s="56"/>
      <c r="CE20" s="765"/>
      <c r="CF20" s="57"/>
      <c r="CG20" s="760"/>
      <c r="CH20" s="761"/>
    </row>
    <row r="21" spans="1:86" ht="15" customHeight="1">
      <c r="A21" s="241">
        <v>11</v>
      </c>
      <c r="B21" s="246" t="str">
        <f t="shared" si="2"/>
        <v>Tue</v>
      </c>
      <c r="C21" s="38"/>
      <c r="D21" s="34"/>
      <c r="E21" s="34"/>
      <c r="F21" s="35"/>
      <c r="G21" s="36"/>
      <c r="H21" s="37"/>
      <c r="I21" s="38"/>
      <c r="J21" s="34"/>
      <c r="K21" s="39"/>
      <c r="L21" s="338"/>
      <c r="M21" s="38"/>
      <c r="N21" s="42" t="str">
        <f ca="1" t="shared" si="3"/>
        <v/>
      </c>
      <c r="O21" s="38"/>
      <c r="P21" s="42" t="str">
        <f ca="1" t="shared" si="4"/>
        <v/>
      </c>
      <c r="Q21" s="38"/>
      <c r="R21" s="38"/>
      <c r="S21" s="40"/>
      <c r="T21" s="247">
        <f t="shared" si="0"/>
        <v>11</v>
      </c>
      <c r="U21" s="39"/>
      <c r="V21" s="38"/>
      <c r="W21" s="343"/>
      <c r="X21" s="38"/>
      <c r="Y21" s="38"/>
      <c r="Z21" s="38"/>
      <c r="AA21" s="343"/>
      <c r="AB21" s="39"/>
      <c r="AC21" s="38"/>
      <c r="AD21" s="343"/>
      <c r="AE21" s="731"/>
      <c r="AF21" s="37"/>
      <c r="AG21" s="38"/>
      <c r="AH21" t="str">
        <f ca="1" t="shared" si="5"/>
        <v/>
      </c>
      <c r="AI21" s="38"/>
      <c r="AJ21" s="338"/>
      <c r="AK21" s="338"/>
      <c r="AL21" s="40"/>
      <c r="AM21" s="272">
        <f t="shared" si="1"/>
        <v>11</v>
      </c>
      <c r="AN21" s="39"/>
      <c r="AO21" s="55" t="str">
        <f t="shared" si="13"/>
        <v/>
      </c>
      <c r="AP21" s="39"/>
      <c r="AQ21" s="42" t="str">
        <f t="shared" si="14"/>
        <v/>
      </c>
      <c r="AR21" s="44" t="str">
        <f ca="1" t="shared" si="6"/>
        <v/>
      </c>
      <c r="AS21" s="55" t="str">
        <f t="shared" si="14"/>
        <v/>
      </c>
      <c r="AT21" s="39"/>
      <c r="AU21" s="42" t="str">
        <f t="shared" si="15"/>
        <v/>
      </c>
      <c r="AV21" s="44" t="str">
        <f ca="1" t="shared" si="7"/>
        <v/>
      </c>
      <c r="AW21" s="55" t="str">
        <f t="shared" si="16"/>
        <v/>
      </c>
      <c r="AX21" s="39"/>
      <c r="AY21" s="68" t="str">
        <f t="shared" si="17"/>
        <v/>
      </c>
      <c r="AZ21" s="137" t="str">
        <f ca="1" t="shared" si="8"/>
        <v/>
      </c>
      <c r="BA21" s="55" t="str">
        <f t="shared" si="18"/>
        <v/>
      </c>
      <c r="BB21" s="39"/>
      <c r="BC21" s="40"/>
      <c r="BD21" s="272">
        <f t="shared" si="9"/>
        <v>11</v>
      </c>
      <c r="BE21" s="39"/>
      <c r="BF21" s="40"/>
      <c r="BG21" s="338"/>
      <c r="BH21" s="38"/>
      <c r="BI21" s="38"/>
      <c r="BJ21" s="38"/>
      <c r="BK21" s="38"/>
      <c r="BL21" s="38"/>
      <c r="BM21" s="38"/>
      <c r="BN21" s="38"/>
      <c r="BO21" s="38"/>
      <c r="BP21" s="40"/>
      <c r="BQ21" s="38"/>
      <c r="BR21" s="40"/>
      <c r="BS21" s="272">
        <f t="shared" si="10"/>
        <v>11</v>
      </c>
      <c r="BT21" s="34"/>
      <c r="BU21" s="789" t="str">
        <f ca="1" t="shared" si="11"/>
        <v/>
      </c>
      <c r="BV21" s="37"/>
      <c r="BW21" s="789" t="str">
        <f ca="1" t="shared" si="12"/>
        <v/>
      </c>
      <c r="BX21" s="37"/>
      <c r="BY21" s="32"/>
      <c r="BZ21" s="38"/>
      <c r="CA21" s="37"/>
      <c r="CB21" s="37"/>
      <c r="CC21" s="32"/>
      <c r="CD21" s="38"/>
      <c r="CE21" s="32"/>
      <c r="CF21" s="34"/>
      <c r="CG21" s="766"/>
      <c r="CH21" s="763"/>
    </row>
    <row r="22" spans="1:86" ht="15" customHeight="1">
      <c r="A22" s="243">
        <v>12</v>
      </c>
      <c r="B22" s="242" t="str">
        <f t="shared" si="2"/>
        <v>Wed</v>
      </c>
      <c r="C22" s="46"/>
      <c r="D22" s="47"/>
      <c r="E22" s="47"/>
      <c r="F22" s="48"/>
      <c r="G22" s="49"/>
      <c r="H22" s="50"/>
      <c r="I22" s="46"/>
      <c r="J22" s="47"/>
      <c r="K22" s="51"/>
      <c r="L22" s="339"/>
      <c r="M22" s="46"/>
      <c r="N22" s="42" t="str">
        <f ca="1" t="shared" si="3"/>
        <v/>
      </c>
      <c r="O22" s="46"/>
      <c r="P22" s="42" t="str">
        <f ca="1" t="shared" si="4"/>
        <v/>
      </c>
      <c r="Q22" s="46"/>
      <c r="R22" s="46"/>
      <c r="S22" s="52"/>
      <c r="T22" s="249">
        <f t="shared" si="0"/>
        <v>12</v>
      </c>
      <c r="U22" s="51"/>
      <c r="V22" s="46"/>
      <c r="W22" s="344"/>
      <c r="X22" s="46"/>
      <c r="Y22" s="46"/>
      <c r="Z22" s="46"/>
      <c r="AA22" s="344"/>
      <c r="AB22" s="51"/>
      <c r="AC22" s="46"/>
      <c r="AD22" s="344"/>
      <c r="AE22" s="729"/>
      <c r="AF22" s="50"/>
      <c r="AG22" s="46"/>
      <c r="AH22" t="str">
        <f ca="1" t="shared" si="5"/>
        <v/>
      </c>
      <c r="AI22" s="46"/>
      <c r="AJ22" s="339"/>
      <c r="AK22" s="339"/>
      <c r="AL22" s="52"/>
      <c r="AM22" s="273">
        <f t="shared" si="1"/>
        <v>12</v>
      </c>
      <c r="AN22" s="51"/>
      <c r="AO22" s="43" t="str">
        <f t="shared" si="13"/>
        <v/>
      </c>
      <c r="AP22" s="51"/>
      <c r="AQ22" s="69" t="str">
        <f t="shared" si="14"/>
        <v/>
      </c>
      <c r="AR22" s="44" t="str">
        <f ca="1" t="shared" si="6"/>
        <v/>
      </c>
      <c r="AS22" s="55" t="str">
        <f t="shared" si="14"/>
        <v/>
      </c>
      <c r="AT22" s="51"/>
      <c r="AU22" s="69" t="str">
        <f t="shared" si="15"/>
        <v/>
      </c>
      <c r="AV22" s="44" t="str">
        <f ca="1" t="shared" si="7"/>
        <v/>
      </c>
      <c r="AW22" s="43" t="str">
        <f t="shared" si="16"/>
        <v/>
      </c>
      <c r="AX22" s="51"/>
      <c r="AY22" s="70" t="str">
        <f t="shared" si="17"/>
        <v/>
      </c>
      <c r="AZ22" s="45" t="str">
        <f ca="1" t="shared" si="8"/>
        <v/>
      </c>
      <c r="BA22" s="43" t="str">
        <f t="shared" si="18"/>
        <v/>
      </c>
      <c r="BB22" s="51"/>
      <c r="BC22" s="52"/>
      <c r="BD22" s="273">
        <f t="shared" si="9"/>
        <v>12</v>
      </c>
      <c r="BE22" s="51"/>
      <c r="BF22" s="52"/>
      <c r="BG22" s="339"/>
      <c r="BH22" s="46"/>
      <c r="BI22" s="46"/>
      <c r="BJ22" s="46"/>
      <c r="BK22" s="46"/>
      <c r="BL22" s="46"/>
      <c r="BM22" s="46"/>
      <c r="BN22" s="46"/>
      <c r="BO22" s="46"/>
      <c r="BP22" s="52"/>
      <c r="BQ22" s="46"/>
      <c r="BR22" s="52"/>
      <c r="BS22" s="272">
        <f t="shared" si="10"/>
        <v>12</v>
      </c>
      <c r="BT22" s="47"/>
      <c r="BU22" s="820" t="str">
        <f ca="1" t="shared" si="11"/>
        <v/>
      </c>
      <c r="BV22" s="50"/>
      <c r="BW22" s="823" t="str">
        <f ca="1" t="shared" si="12"/>
        <v/>
      </c>
      <c r="BX22" s="50"/>
      <c r="BY22" s="32"/>
      <c r="BZ22" s="46"/>
      <c r="CA22" s="37"/>
      <c r="CB22" s="37"/>
      <c r="CC22" s="32"/>
      <c r="CD22" s="46"/>
      <c r="CE22" s="32"/>
      <c r="CF22" s="47"/>
      <c r="CG22" s="764"/>
      <c r="CH22" s="763"/>
    </row>
    <row r="23" spans="1:86" ht="15" customHeight="1">
      <c r="A23" s="243">
        <v>13</v>
      </c>
      <c r="B23" s="242" t="str">
        <f t="shared" si="2"/>
        <v>Thu</v>
      </c>
      <c r="C23" s="46"/>
      <c r="D23" s="47"/>
      <c r="E23" s="47"/>
      <c r="F23" s="48"/>
      <c r="G23" s="49"/>
      <c r="H23" s="50"/>
      <c r="I23" s="46"/>
      <c r="J23" s="47"/>
      <c r="K23" s="51"/>
      <c r="L23" s="339"/>
      <c r="M23" s="46"/>
      <c r="N23" s="42" t="str">
        <f ca="1" t="shared" si="3"/>
        <v/>
      </c>
      <c r="O23" s="46"/>
      <c r="P23" s="42" t="str">
        <f ca="1" t="shared" si="4"/>
        <v/>
      </c>
      <c r="Q23" s="46"/>
      <c r="R23" s="46"/>
      <c r="S23" s="52"/>
      <c r="T23" s="249">
        <f t="shared" si="0"/>
        <v>13</v>
      </c>
      <c r="U23" s="51"/>
      <c r="V23" s="46"/>
      <c r="W23" s="344"/>
      <c r="X23" s="46"/>
      <c r="Y23" s="46"/>
      <c r="Z23" s="46"/>
      <c r="AA23" s="344"/>
      <c r="AB23" s="51"/>
      <c r="AC23" s="46"/>
      <c r="AD23" s="344"/>
      <c r="AE23" s="729"/>
      <c r="AF23" s="50"/>
      <c r="AG23" s="46"/>
      <c r="AH23" t="str">
        <f ca="1" t="shared" si="5"/>
        <v/>
      </c>
      <c r="AI23" s="46"/>
      <c r="AJ23" s="339"/>
      <c r="AK23" s="339"/>
      <c r="AL23" s="52"/>
      <c r="AM23" s="273">
        <f t="shared" si="1"/>
        <v>13</v>
      </c>
      <c r="AN23" s="51"/>
      <c r="AO23" s="43" t="str">
        <f t="shared" si="13"/>
        <v/>
      </c>
      <c r="AP23" s="51"/>
      <c r="AQ23" s="69" t="str">
        <f t="shared" si="14"/>
        <v/>
      </c>
      <c r="AR23" s="44" t="str">
        <f ca="1" t="shared" si="6"/>
        <v/>
      </c>
      <c r="AS23" s="55" t="str">
        <f t="shared" si="14"/>
        <v/>
      </c>
      <c r="AT23" s="51"/>
      <c r="AU23" s="69" t="str">
        <f t="shared" si="15"/>
        <v/>
      </c>
      <c r="AV23" s="44" t="str">
        <f ca="1" t="shared" si="7"/>
        <v/>
      </c>
      <c r="AW23" s="43" t="str">
        <f t="shared" si="16"/>
        <v/>
      </c>
      <c r="AX23" s="51"/>
      <c r="AY23" s="70" t="str">
        <f t="shared" si="17"/>
        <v/>
      </c>
      <c r="AZ23" s="45" t="str">
        <f ca="1" t="shared" si="8"/>
        <v/>
      </c>
      <c r="BA23" s="43" t="str">
        <f t="shared" si="18"/>
        <v/>
      </c>
      <c r="BB23" s="51"/>
      <c r="BC23" s="52"/>
      <c r="BD23" s="273">
        <f t="shared" si="9"/>
        <v>13</v>
      </c>
      <c r="BE23" s="51"/>
      <c r="BF23" s="52"/>
      <c r="BG23" s="339"/>
      <c r="BH23" s="46"/>
      <c r="BI23" s="46"/>
      <c r="BJ23" s="46"/>
      <c r="BK23" s="46"/>
      <c r="BL23" s="46"/>
      <c r="BM23" s="46"/>
      <c r="BN23" s="46"/>
      <c r="BO23" s="46"/>
      <c r="BP23" s="52"/>
      <c r="BQ23" s="46"/>
      <c r="BR23" s="52"/>
      <c r="BS23" s="272">
        <f t="shared" si="10"/>
        <v>13</v>
      </c>
      <c r="BT23" s="47"/>
      <c r="BU23" s="823" t="str">
        <f ca="1" t="shared" si="11"/>
        <v/>
      </c>
      <c r="BV23" s="50"/>
      <c r="BW23" s="823" t="str">
        <f ca="1" t="shared" si="12"/>
        <v/>
      </c>
      <c r="BX23" s="50"/>
      <c r="BY23" s="32"/>
      <c r="BZ23" s="46"/>
      <c r="CA23" s="37"/>
      <c r="CB23" s="37"/>
      <c r="CC23" s="32"/>
      <c r="CD23" s="46"/>
      <c r="CE23" s="32"/>
      <c r="CF23" s="47"/>
      <c r="CG23" s="764"/>
      <c r="CH23" s="767"/>
    </row>
    <row r="24" spans="1:86" ht="15" customHeight="1">
      <c r="A24" s="243">
        <v>14</v>
      </c>
      <c r="B24" s="242" t="str">
        <f t="shared" si="2"/>
        <v>Fri</v>
      </c>
      <c r="C24" s="46"/>
      <c r="D24" s="47"/>
      <c r="E24" s="47"/>
      <c r="F24" s="48"/>
      <c r="G24" s="49"/>
      <c r="H24" s="50"/>
      <c r="I24" s="46"/>
      <c r="J24" s="47"/>
      <c r="K24" s="51"/>
      <c r="L24" s="339"/>
      <c r="M24" s="46"/>
      <c r="N24" s="42" t="str">
        <f ca="1" t="shared" si="3"/>
        <v/>
      </c>
      <c r="O24" s="46"/>
      <c r="P24" s="42" t="str">
        <f ca="1" t="shared" si="4"/>
        <v/>
      </c>
      <c r="Q24" s="46"/>
      <c r="R24" s="46"/>
      <c r="S24" s="52"/>
      <c r="T24" s="249">
        <f t="shared" si="0"/>
        <v>14</v>
      </c>
      <c r="U24" s="51"/>
      <c r="V24" s="46"/>
      <c r="W24" s="344"/>
      <c r="X24" s="46"/>
      <c r="Y24" s="46"/>
      <c r="Z24" s="46"/>
      <c r="AA24" s="344"/>
      <c r="AB24" s="51"/>
      <c r="AC24" s="46"/>
      <c r="AD24" s="344"/>
      <c r="AE24" s="729"/>
      <c r="AF24" s="50"/>
      <c r="AG24" s="46"/>
      <c r="AH24" t="str">
        <f ca="1" t="shared" si="5"/>
        <v/>
      </c>
      <c r="AI24" s="46"/>
      <c r="AJ24" s="339"/>
      <c r="AK24" s="339"/>
      <c r="AL24" s="52"/>
      <c r="AM24" s="273">
        <f t="shared" si="1"/>
        <v>14</v>
      </c>
      <c r="AN24" s="51"/>
      <c r="AO24" s="43" t="str">
        <f t="shared" si="13"/>
        <v/>
      </c>
      <c r="AP24" s="51"/>
      <c r="AQ24" s="69" t="str">
        <f t="shared" si="14"/>
        <v/>
      </c>
      <c r="AR24" s="44" t="str">
        <f ca="1" t="shared" si="6"/>
        <v/>
      </c>
      <c r="AS24" s="55" t="str">
        <f t="shared" si="14"/>
        <v/>
      </c>
      <c r="AT24" s="51"/>
      <c r="AU24" s="69" t="str">
        <f t="shared" si="15"/>
        <v/>
      </c>
      <c r="AV24" s="44" t="str">
        <f ca="1" t="shared" si="7"/>
        <v/>
      </c>
      <c r="AW24" s="43" t="str">
        <f t="shared" si="16"/>
        <v/>
      </c>
      <c r="AX24" s="51"/>
      <c r="AY24" s="70" t="str">
        <f t="shared" si="17"/>
        <v/>
      </c>
      <c r="AZ24" s="45" t="str">
        <f ca="1" t="shared" si="8"/>
        <v/>
      </c>
      <c r="BA24" s="43" t="str">
        <f t="shared" si="18"/>
        <v/>
      </c>
      <c r="BB24" s="51"/>
      <c r="BC24" s="52"/>
      <c r="BD24" s="273">
        <f t="shared" si="9"/>
        <v>14</v>
      </c>
      <c r="BE24" s="51"/>
      <c r="BF24" s="52"/>
      <c r="BG24" s="339"/>
      <c r="BH24" s="46"/>
      <c r="BI24" s="46"/>
      <c r="BJ24" s="46"/>
      <c r="BK24" s="46"/>
      <c r="BL24" s="46"/>
      <c r="BM24" s="46"/>
      <c r="BN24" s="46"/>
      <c r="BO24" s="46"/>
      <c r="BP24" s="52"/>
      <c r="BQ24" s="46"/>
      <c r="BR24" s="52"/>
      <c r="BS24" s="272">
        <f t="shared" si="10"/>
        <v>14</v>
      </c>
      <c r="BT24" s="47"/>
      <c r="BU24" s="820" t="str">
        <f ca="1" t="shared" si="11"/>
        <v/>
      </c>
      <c r="BV24" s="50"/>
      <c r="BW24" s="823" t="str">
        <f ca="1" t="shared" si="12"/>
        <v/>
      </c>
      <c r="BX24" s="50"/>
      <c r="BY24" s="32"/>
      <c r="BZ24" s="46"/>
      <c r="CA24" s="37"/>
      <c r="CB24" s="37"/>
      <c r="CC24" s="32"/>
      <c r="CD24" s="46"/>
      <c r="CE24" s="32"/>
      <c r="CF24" s="47"/>
      <c r="CG24" s="764"/>
      <c r="CH24" s="302"/>
    </row>
    <row r="25" spans="1:86" ht="15" customHeight="1" thickBot="1">
      <c r="A25" s="244">
        <v>15</v>
      </c>
      <c r="B25" s="245" t="str">
        <f t="shared" si="2"/>
        <v>Sat</v>
      </c>
      <c r="C25" s="56"/>
      <c r="D25" s="57"/>
      <c r="E25" s="57"/>
      <c r="F25" s="58"/>
      <c r="G25" s="59"/>
      <c r="H25" s="60"/>
      <c r="I25" s="56"/>
      <c r="J25" s="57"/>
      <c r="K25" s="61"/>
      <c r="L25" s="340"/>
      <c r="M25" s="56"/>
      <c r="N25" s="65" t="str">
        <f ca="1" t="shared" si="3"/>
        <v/>
      </c>
      <c r="O25" s="56"/>
      <c r="P25" s="65" t="str">
        <f ca="1" t="shared" si="4"/>
        <v/>
      </c>
      <c r="Q25" s="56"/>
      <c r="R25" s="56"/>
      <c r="S25" s="62"/>
      <c r="T25" s="251">
        <f t="shared" si="0"/>
        <v>15</v>
      </c>
      <c r="U25" s="61"/>
      <c r="V25" s="56"/>
      <c r="W25" s="345"/>
      <c r="X25" s="56"/>
      <c r="Y25" s="56"/>
      <c r="Z25" s="56"/>
      <c r="AA25" s="345"/>
      <c r="AB25" s="61"/>
      <c r="AC25" s="56"/>
      <c r="AD25" s="345"/>
      <c r="AE25" s="730"/>
      <c r="AF25" s="60"/>
      <c r="AG25" s="56"/>
      <c r="AH25" t="str">
        <f ca="1" t="shared" si="5"/>
        <v/>
      </c>
      <c r="AI25" s="56"/>
      <c r="AJ25" s="340"/>
      <c r="AK25" s="340"/>
      <c r="AL25" s="62"/>
      <c r="AM25" s="274">
        <f t="shared" si="1"/>
        <v>15</v>
      </c>
      <c r="AN25" s="61"/>
      <c r="AO25" s="66" t="str">
        <f t="shared" si="13"/>
        <v xml:space="preserve"> </v>
      </c>
      <c r="AP25" s="61"/>
      <c r="AQ25" s="65" t="str">
        <f t="shared" si="14"/>
        <v xml:space="preserve"> </v>
      </c>
      <c r="AR25" s="86" t="str">
        <f ca="1" t="shared" si="6"/>
        <v/>
      </c>
      <c r="AS25" s="66" t="str">
        <f ca="1" t="shared" si="14"/>
        <v xml:space="preserve"> </v>
      </c>
      <c r="AT25" s="61"/>
      <c r="AU25" s="65" t="str">
        <f t="shared" si="15"/>
        <v xml:space="preserve"> </v>
      </c>
      <c r="AV25" s="86" t="str">
        <f ca="1" t="shared" si="7"/>
        <v/>
      </c>
      <c r="AW25" s="66" t="str">
        <f ca="1" t="shared" si="16"/>
        <v xml:space="preserve"> </v>
      </c>
      <c r="AX25" s="61"/>
      <c r="AY25" s="71" t="str">
        <f t="shared" si="17"/>
        <v xml:space="preserve"> </v>
      </c>
      <c r="AZ25" s="67" t="str">
        <f ca="1" t="shared" si="8"/>
        <v/>
      </c>
      <c r="BA25" s="66" t="str">
        <f ca="1" t="shared" si="18"/>
        <v xml:space="preserve"> </v>
      </c>
      <c r="BB25" s="61"/>
      <c r="BC25" s="62"/>
      <c r="BD25" s="274">
        <f t="shared" si="9"/>
        <v>15</v>
      </c>
      <c r="BE25" s="61"/>
      <c r="BF25" s="62"/>
      <c r="BG25" s="340"/>
      <c r="BH25" s="56"/>
      <c r="BI25" s="56"/>
      <c r="BJ25" s="56"/>
      <c r="BK25" s="56"/>
      <c r="BL25" s="56"/>
      <c r="BM25" s="56"/>
      <c r="BN25" s="56"/>
      <c r="BO25" s="56"/>
      <c r="BP25" s="62"/>
      <c r="BQ25" s="56"/>
      <c r="BR25" s="62"/>
      <c r="BS25" s="759">
        <f t="shared" si="10"/>
        <v>15</v>
      </c>
      <c r="BT25" s="57"/>
      <c r="BU25" s="822" t="str">
        <f ca="1" t="shared" si="11"/>
        <v/>
      </c>
      <c r="BV25" s="60"/>
      <c r="BW25" s="824" t="str">
        <f ca="1" t="shared" si="12"/>
        <v/>
      </c>
      <c r="BX25" s="60"/>
      <c r="BY25" s="765"/>
      <c r="BZ25" s="56"/>
      <c r="CA25" s="60"/>
      <c r="CB25" s="60"/>
      <c r="CC25" s="765"/>
      <c r="CD25" s="56"/>
      <c r="CE25" s="765"/>
      <c r="CF25" s="57"/>
      <c r="CG25" s="760"/>
      <c r="CH25" s="768"/>
    </row>
    <row r="26" spans="1:86" ht="15" customHeight="1">
      <c r="A26" s="241">
        <v>16</v>
      </c>
      <c r="B26" s="246" t="str">
        <f t="shared" si="2"/>
        <v>Sun</v>
      </c>
      <c r="C26" s="38"/>
      <c r="D26" s="34"/>
      <c r="E26" s="34"/>
      <c r="F26" s="35"/>
      <c r="G26" s="36"/>
      <c r="H26" s="37"/>
      <c r="I26" s="38"/>
      <c r="J26" s="34"/>
      <c r="K26" s="39"/>
      <c r="L26" s="338"/>
      <c r="M26" s="38"/>
      <c r="N26" s="42" t="str">
        <f ca="1" t="shared" si="3"/>
        <v/>
      </c>
      <c r="O26" s="38"/>
      <c r="P26" s="42" t="str">
        <f ca="1" t="shared" si="4"/>
        <v/>
      </c>
      <c r="Q26" s="38"/>
      <c r="R26" s="38"/>
      <c r="S26" s="40"/>
      <c r="T26" s="247">
        <f t="shared" si="0"/>
        <v>16</v>
      </c>
      <c r="U26" s="39"/>
      <c r="V26" s="38"/>
      <c r="W26" s="343"/>
      <c r="X26" s="38"/>
      <c r="Y26" s="38"/>
      <c r="Z26" s="38"/>
      <c r="AA26" s="343"/>
      <c r="AB26" s="39"/>
      <c r="AC26" s="38"/>
      <c r="AD26" s="343"/>
      <c r="AE26" s="731"/>
      <c r="AF26" s="37"/>
      <c r="AG26" s="38"/>
      <c r="AH26" t="str">
        <f ca="1" t="shared" si="5"/>
        <v/>
      </c>
      <c r="AI26" s="38"/>
      <c r="AJ26" s="338"/>
      <c r="AK26" s="338"/>
      <c r="AL26" s="40"/>
      <c r="AM26" s="272">
        <f t="shared" si="1"/>
        <v>16</v>
      </c>
      <c r="AN26" s="39"/>
      <c r="AO26" s="55" t="str">
        <f t="shared" si="13"/>
        <v/>
      </c>
      <c r="AP26" s="39"/>
      <c r="AQ26" s="42" t="str">
        <f t="shared" si="14"/>
        <v/>
      </c>
      <c r="AR26" s="44" t="str">
        <f ca="1" t="shared" si="6"/>
        <v/>
      </c>
      <c r="AS26" s="55" t="str">
        <f t="shared" si="14"/>
        <v/>
      </c>
      <c r="AT26" s="39"/>
      <c r="AU26" s="42" t="str">
        <f t="shared" si="15"/>
        <v/>
      </c>
      <c r="AV26" s="44" t="str">
        <f ca="1" t="shared" si="7"/>
        <v/>
      </c>
      <c r="AW26" s="55" t="str">
        <f t="shared" si="16"/>
        <v/>
      </c>
      <c r="AX26" s="39"/>
      <c r="AY26" s="68" t="str">
        <f t="shared" si="17"/>
        <v/>
      </c>
      <c r="AZ26" s="45" t="str">
        <f ca="1" t="shared" si="8"/>
        <v/>
      </c>
      <c r="BA26" s="55" t="str">
        <f t="shared" si="18"/>
        <v/>
      </c>
      <c r="BB26" s="39"/>
      <c r="BC26" s="40"/>
      <c r="BD26" s="272">
        <f t="shared" si="9"/>
        <v>16</v>
      </c>
      <c r="BE26" s="39"/>
      <c r="BF26" s="40"/>
      <c r="BG26" s="338"/>
      <c r="BH26" s="38"/>
      <c r="BI26" s="38"/>
      <c r="BJ26" s="38"/>
      <c r="BK26" s="38"/>
      <c r="BL26" s="38"/>
      <c r="BM26" s="38"/>
      <c r="BN26" s="38"/>
      <c r="BO26" s="38"/>
      <c r="BP26" s="40"/>
      <c r="BQ26" s="38"/>
      <c r="BR26" s="40"/>
      <c r="BS26" s="762">
        <f t="shared" si="10"/>
        <v>16</v>
      </c>
      <c r="BT26" s="34"/>
      <c r="BU26" s="820" t="str">
        <f ca="1" t="shared" si="11"/>
        <v/>
      </c>
      <c r="BV26" s="37"/>
      <c r="BW26" s="789" t="str">
        <f ca="1" t="shared" si="12"/>
        <v/>
      </c>
      <c r="BX26" s="37"/>
      <c r="BY26" s="32"/>
      <c r="BZ26" s="38"/>
      <c r="CA26" s="37"/>
      <c r="CB26" s="37"/>
      <c r="CC26" s="32"/>
      <c r="CD26" s="38"/>
      <c r="CE26" s="32"/>
      <c r="CF26" s="34"/>
      <c r="CG26" s="764"/>
      <c r="CH26" s="302"/>
    </row>
    <row r="27" spans="1:86" ht="15" customHeight="1">
      <c r="A27" s="243">
        <v>17</v>
      </c>
      <c r="B27" s="242" t="str">
        <f t="shared" si="2"/>
        <v>Mon</v>
      </c>
      <c r="C27" s="46"/>
      <c r="D27" s="47"/>
      <c r="E27" s="47"/>
      <c r="F27" s="48"/>
      <c r="G27" s="49"/>
      <c r="H27" s="50"/>
      <c r="I27" s="46"/>
      <c r="J27" s="47"/>
      <c r="K27" s="51"/>
      <c r="L27" s="339"/>
      <c r="M27" s="46"/>
      <c r="N27" s="42" t="str">
        <f ca="1" t="shared" si="3"/>
        <v/>
      </c>
      <c r="O27" s="46"/>
      <c r="P27" s="42" t="str">
        <f ca="1" t="shared" si="4"/>
        <v/>
      </c>
      <c r="Q27" s="46"/>
      <c r="R27" s="46"/>
      <c r="S27" s="52"/>
      <c r="T27" s="249">
        <f t="shared" si="0"/>
        <v>17</v>
      </c>
      <c r="U27" s="51"/>
      <c r="V27" s="46"/>
      <c r="W27" s="344"/>
      <c r="X27" s="46"/>
      <c r="Y27" s="46"/>
      <c r="Z27" s="46"/>
      <c r="AA27" s="344"/>
      <c r="AB27" s="51"/>
      <c r="AC27" s="46"/>
      <c r="AD27" s="344"/>
      <c r="AE27" s="729"/>
      <c r="AF27" s="50"/>
      <c r="AG27" s="46"/>
      <c r="AH27" t="str">
        <f ca="1" t="shared" si="5"/>
        <v/>
      </c>
      <c r="AI27" s="46"/>
      <c r="AJ27" s="339"/>
      <c r="AK27" s="339"/>
      <c r="AL27" s="52"/>
      <c r="AM27" s="273">
        <f t="shared" si="1"/>
        <v>17</v>
      </c>
      <c r="AN27" s="51"/>
      <c r="AO27" s="43" t="str">
        <f t="shared" si="13"/>
        <v/>
      </c>
      <c r="AP27" s="51"/>
      <c r="AQ27" s="69" t="str">
        <f t="shared" si="14"/>
        <v/>
      </c>
      <c r="AR27" s="44" t="str">
        <f ca="1" t="shared" si="6"/>
        <v/>
      </c>
      <c r="AS27" s="55" t="str">
        <f t="shared" si="14"/>
        <v/>
      </c>
      <c r="AT27" s="51"/>
      <c r="AU27" s="69" t="str">
        <f t="shared" si="15"/>
        <v/>
      </c>
      <c r="AV27" s="44" t="str">
        <f ca="1" t="shared" si="7"/>
        <v/>
      </c>
      <c r="AW27" s="43" t="str">
        <f t="shared" si="16"/>
        <v/>
      </c>
      <c r="AX27" s="51"/>
      <c r="AY27" s="70" t="str">
        <f t="shared" si="17"/>
        <v/>
      </c>
      <c r="AZ27" s="45" t="str">
        <f ca="1" t="shared" si="8"/>
        <v/>
      </c>
      <c r="BA27" s="43" t="str">
        <f t="shared" si="18"/>
        <v/>
      </c>
      <c r="BB27" s="51"/>
      <c r="BC27" s="52"/>
      <c r="BD27" s="273">
        <f t="shared" si="9"/>
        <v>17</v>
      </c>
      <c r="BE27" s="51"/>
      <c r="BF27" s="52"/>
      <c r="BG27" s="339"/>
      <c r="BH27" s="46"/>
      <c r="BI27" s="46"/>
      <c r="BJ27" s="46"/>
      <c r="BK27" s="46"/>
      <c r="BL27" s="46"/>
      <c r="BM27" s="46"/>
      <c r="BN27" s="46"/>
      <c r="BO27" s="46"/>
      <c r="BP27" s="52"/>
      <c r="BQ27" s="46"/>
      <c r="BR27" s="52"/>
      <c r="BS27" s="272">
        <f t="shared" si="10"/>
        <v>17</v>
      </c>
      <c r="BT27" s="47"/>
      <c r="BU27" s="820" t="str">
        <f ca="1" t="shared" si="11"/>
        <v/>
      </c>
      <c r="BV27" s="50"/>
      <c r="BW27" s="823" t="str">
        <f ca="1" t="shared" si="12"/>
        <v/>
      </c>
      <c r="BX27" s="50"/>
      <c r="BY27" s="32"/>
      <c r="BZ27" s="46"/>
      <c r="CA27" s="37"/>
      <c r="CB27" s="37"/>
      <c r="CC27" s="32"/>
      <c r="CD27" s="46"/>
      <c r="CE27" s="32"/>
      <c r="CF27" s="47"/>
      <c r="CG27" s="764"/>
      <c r="CH27" s="302"/>
    </row>
    <row r="28" spans="1:86" ht="15" customHeight="1">
      <c r="A28" s="243">
        <v>18</v>
      </c>
      <c r="B28" s="242" t="str">
        <f t="shared" si="2"/>
        <v>Tue</v>
      </c>
      <c r="C28" s="46"/>
      <c r="D28" s="47"/>
      <c r="E28" s="47"/>
      <c r="F28" s="48"/>
      <c r="G28" s="49"/>
      <c r="H28" s="50"/>
      <c r="I28" s="46"/>
      <c r="J28" s="47"/>
      <c r="K28" s="51"/>
      <c r="L28" s="339"/>
      <c r="M28" s="46"/>
      <c r="N28" s="42" t="str">
        <f ca="1" t="shared" si="3"/>
        <v/>
      </c>
      <c r="O28" s="46"/>
      <c r="P28" s="42" t="str">
        <f ca="1" t="shared" si="4"/>
        <v/>
      </c>
      <c r="Q28" s="46"/>
      <c r="R28" s="46"/>
      <c r="S28" s="52"/>
      <c r="T28" s="249">
        <f t="shared" si="0"/>
        <v>18</v>
      </c>
      <c r="U28" s="51"/>
      <c r="V28" s="46"/>
      <c r="W28" s="344"/>
      <c r="X28" s="46"/>
      <c r="Y28" s="46"/>
      <c r="Z28" s="46"/>
      <c r="AA28" s="344"/>
      <c r="AB28" s="51"/>
      <c r="AC28" s="46"/>
      <c r="AD28" s="344"/>
      <c r="AE28" s="729"/>
      <c r="AF28" s="50"/>
      <c r="AG28" s="46"/>
      <c r="AH28" t="str">
        <f ca="1" t="shared" si="5"/>
        <v/>
      </c>
      <c r="AI28" s="46"/>
      <c r="AJ28" s="339"/>
      <c r="AK28" s="339"/>
      <c r="AL28" s="52"/>
      <c r="AM28" s="273">
        <f t="shared" si="1"/>
        <v>18</v>
      </c>
      <c r="AN28" s="51"/>
      <c r="AO28" s="43" t="str">
        <f t="shared" si="13"/>
        <v/>
      </c>
      <c r="AP28" s="51"/>
      <c r="AQ28" s="69" t="str">
        <f t="shared" si="14"/>
        <v/>
      </c>
      <c r="AR28" s="44" t="str">
        <f ca="1" t="shared" si="6"/>
        <v/>
      </c>
      <c r="AS28" s="55" t="str">
        <f t="shared" si="14"/>
        <v/>
      </c>
      <c r="AT28" s="51"/>
      <c r="AU28" s="69" t="str">
        <f t="shared" si="15"/>
        <v/>
      </c>
      <c r="AV28" s="44" t="str">
        <f ca="1" t="shared" si="7"/>
        <v/>
      </c>
      <c r="AW28" s="43" t="str">
        <f t="shared" si="16"/>
        <v/>
      </c>
      <c r="AX28" s="51"/>
      <c r="AY28" s="70" t="str">
        <f t="shared" si="17"/>
        <v/>
      </c>
      <c r="AZ28" s="45" t="str">
        <f ca="1" t="shared" si="8"/>
        <v/>
      </c>
      <c r="BA28" s="43" t="str">
        <f t="shared" si="18"/>
        <v/>
      </c>
      <c r="BB28" s="51"/>
      <c r="BC28" s="52"/>
      <c r="BD28" s="273">
        <f t="shared" si="9"/>
        <v>18</v>
      </c>
      <c r="BE28" s="51"/>
      <c r="BF28" s="52"/>
      <c r="BG28" s="339"/>
      <c r="BH28" s="46"/>
      <c r="BI28" s="46"/>
      <c r="BJ28" s="46"/>
      <c r="BK28" s="46"/>
      <c r="BL28" s="46"/>
      <c r="BM28" s="46"/>
      <c r="BN28" s="46"/>
      <c r="BO28" s="46"/>
      <c r="BP28" s="52"/>
      <c r="BQ28" s="46"/>
      <c r="BR28" s="52"/>
      <c r="BS28" s="272">
        <f t="shared" si="10"/>
        <v>18</v>
      </c>
      <c r="BT28" s="47"/>
      <c r="BU28" s="820" t="str">
        <f ca="1" t="shared" si="11"/>
        <v/>
      </c>
      <c r="BV28" s="50"/>
      <c r="BW28" s="823" t="str">
        <f ca="1" t="shared" si="12"/>
        <v/>
      </c>
      <c r="BX28" s="50"/>
      <c r="BY28" s="32"/>
      <c r="BZ28" s="46"/>
      <c r="CA28" s="37"/>
      <c r="CB28" s="37"/>
      <c r="CC28" s="32"/>
      <c r="CD28" s="46"/>
      <c r="CE28" s="32"/>
      <c r="CF28" s="47"/>
      <c r="CG28" s="764"/>
      <c r="CH28" s="302"/>
    </row>
    <row r="29" spans="1:86" ht="15" customHeight="1">
      <c r="A29" s="243">
        <v>19</v>
      </c>
      <c r="B29" s="242" t="str">
        <f t="shared" si="2"/>
        <v>Wed</v>
      </c>
      <c r="C29" s="46"/>
      <c r="D29" s="47"/>
      <c r="E29" s="47"/>
      <c r="F29" s="48"/>
      <c r="G29" s="49"/>
      <c r="H29" s="50"/>
      <c r="I29" s="46"/>
      <c r="J29" s="47"/>
      <c r="K29" s="51"/>
      <c r="L29" s="339"/>
      <c r="M29" s="46"/>
      <c r="N29" s="42" t="str">
        <f ca="1" t="shared" si="3"/>
        <v/>
      </c>
      <c r="O29" s="46"/>
      <c r="P29" s="42" t="str">
        <f ca="1" t="shared" si="4"/>
        <v/>
      </c>
      <c r="Q29" s="46"/>
      <c r="R29" s="46"/>
      <c r="S29" s="52"/>
      <c r="T29" s="249">
        <f t="shared" si="0"/>
        <v>19</v>
      </c>
      <c r="U29" s="51"/>
      <c r="V29" s="46"/>
      <c r="W29" s="344"/>
      <c r="X29" s="46"/>
      <c r="Y29" s="46"/>
      <c r="Z29" s="46"/>
      <c r="AA29" s="344"/>
      <c r="AB29" s="51"/>
      <c r="AC29" s="46"/>
      <c r="AD29" s="344"/>
      <c r="AE29" s="729"/>
      <c r="AF29" s="50"/>
      <c r="AG29" s="46"/>
      <c r="AH29" t="str">
        <f ca="1" t="shared" si="5"/>
        <v/>
      </c>
      <c r="AI29" s="46"/>
      <c r="AJ29" s="339"/>
      <c r="AK29" s="339"/>
      <c r="AL29" s="52"/>
      <c r="AM29" s="273">
        <f t="shared" si="1"/>
        <v>19</v>
      </c>
      <c r="AN29" s="51"/>
      <c r="AO29" s="43" t="str">
        <f t="shared" si="13"/>
        <v/>
      </c>
      <c r="AP29" s="51"/>
      <c r="AQ29" s="69" t="str">
        <f t="shared" si="14"/>
        <v/>
      </c>
      <c r="AR29" s="44" t="str">
        <f ca="1" t="shared" si="6"/>
        <v/>
      </c>
      <c r="AS29" s="55" t="str">
        <f t="shared" si="14"/>
        <v/>
      </c>
      <c r="AT29" s="51"/>
      <c r="AU29" s="69" t="str">
        <f t="shared" si="15"/>
        <v/>
      </c>
      <c r="AV29" s="44" t="str">
        <f ca="1" t="shared" si="7"/>
        <v/>
      </c>
      <c r="AW29" s="43" t="str">
        <f t="shared" si="16"/>
        <v/>
      </c>
      <c r="AX29" s="51"/>
      <c r="AY29" s="70" t="str">
        <f t="shared" si="17"/>
        <v/>
      </c>
      <c r="AZ29" s="45" t="str">
        <f ca="1" t="shared" si="8"/>
        <v/>
      </c>
      <c r="BA29" s="43" t="str">
        <f t="shared" si="18"/>
        <v/>
      </c>
      <c r="BB29" s="51"/>
      <c r="BC29" s="52"/>
      <c r="BD29" s="273">
        <f t="shared" si="9"/>
        <v>19</v>
      </c>
      <c r="BE29" s="51"/>
      <c r="BF29" s="52"/>
      <c r="BG29" s="339"/>
      <c r="BH29" s="46"/>
      <c r="BI29" s="46"/>
      <c r="BJ29" s="46"/>
      <c r="BK29" s="46"/>
      <c r="BL29" s="46"/>
      <c r="BM29" s="46"/>
      <c r="BN29" s="46"/>
      <c r="BO29" s="46"/>
      <c r="BP29" s="52"/>
      <c r="BQ29" s="46"/>
      <c r="BR29" s="52"/>
      <c r="BS29" s="272">
        <f t="shared" si="10"/>
        <v>19</v>
      </c>
      <c r="BT29" s="47"/>
      <c r="BU29" s="820" t="str">
        <f ca="1" t="shared" si="11"/>
        <v/>
      </c>
      <c r="BV29" s="50"/>
      <c r="BW29" s="823" t="str">
        <f ca="1" t="shared" si="12"/>
        <v/>
      </c>
      <c r="BX29" s="50"/>
      <c r="BY29" s="32"/>
      <c r="BZ29" s="46"/>
      <c r="CA29" s="37"/>
      <c r="CB29" s="37"/>
      <c r="CC29" s="32"/>
      <c r="CD29" s="46"/>
      <c r="CE29" s="32"/>
      <c r="CF29" s="47"/>
      <c r="CG29" s="764"/>
      <c r="CH29" s="302"/>
    </row>
    <row r="30" spans="1:86" ht="15" customHeight="1" thickBot="1">
      <c r="A30" s="244">
        <v>20</v>
      </c>
      <c r="B30" s="245" t="str">
        <f t="shared" si="2"/>
        <v>Thu</v>
      </c>
      <c r="C30" s="56"/>
      <c r="D30" s="57"/>
      <c r="E30" s="57"/>
      <c r="F30" s="58"/>
      <c r="G30" s="59"/>
      <c r="H30" s="60"/>
      <c r="I30" s="56"/>
      <c r="J30" s="57"/>
      <c r="K30" s="61"/>
      <c r="L30" s="340"/>
      <c r="M30" s="56"/>
      <c r="N30" s="65" t="str">
        <f ca="1" t="shared" si="3"/>
        <v/>
      </c>
      <c r="O30" s="56"/>
      <c r="P30" s="65" t="str">
        <f ca="1" t="shared" si="4"/>
        <v/>
      </c>
      <c r="Q30" s="56"/>
      <c r="R30" s="56"/>
      <c r="S30" s="62"/>
      <c r="T30" s="251">
        <f t="shared" si="0"/>
        <v>20</v>
      </c>
      <c r="U30" s="61"/>
      <c r="V30" s="56"/>
      <c r="W30" s="345"/>
      <c r="X30" s="56"/>
      <c r="Y30" s="56"/>
      <c r="Z30" s="56"/>
      <c r="AA30" s="345"/>
      <c r="AB30" s="61"/>
      <c r="AC30" s="56"/>
      <c r="AD30" s="345"/>
      <c r="AE30" s="730"/>
      <c r="AF30" s="60"/>
      <c r="AG30" s="56"/>
      <c r="AH30" t="str">
        <f ca="1" t="shared" si="5"/>
        <v/>
      </c>
      <c r="AI30" s="56"/>
      <c r="AJ30" s="340"/>
      <c r="AK30" s="340"/>
      <c r="AL30" s="62"/>
      <c r="AM30" s="274">
        <f t="shared" si="1"/>
        <v>20</v>
      </c>
      <c r="AN30" s="61"/>
      <c r="AO30" s="66" t="str">
        <f t="shared" si="13"/>
        <v/>
      </c>
      <c r="AP30" s="61"/>
      <c r="AQ30" s="65" t="str">
        <f t="shared" si="14"/>
        <v/>
      </c>
      <c r="AR30" s="86" t="str">
        <f ca="1" t="shared" si="6"/>
        <v/>
      </c>
      <c r="AS30" s="66" t="str">
        <f t="shared" si="14"/>
        <v/>
      </c>
      <c r="AT30" s="61"/>
      <c r="AU30" s="65" t="str">
        <f t="shared" si="15"/>
        <v/>
      </c>
      <c r="AV30" s="86" t="str">
        <f ca="1" t="shared" si="7"/>
        <v/>
      </c>
      <c r="AW30" s="66" t="str">
        <f t="shared" si="16"/>
        <v/>
      </c>
      <c r="AX30" s="61"/>
      <c r="AY30" s="71" t="str">
        <f t="shared" si="17"/>
        <v/>
      </c>
      <c r="AZ30" s="67" t="str">
        <f ca="1" t="shared" si="8"/>
        <v/>
      </c>
      <c r="BA30" s="66" t="str">
        <f t="shared" si="18"/>
        <v/>
      </c>
      <c r="BB30" s="61"/>
      <c r="BC30" s="62"/>
      <c r="BD30" s="274">
        <f t="shared" si="9"/>
        <v>20</v>
      </c>
      <c r="BE30" s="61"/>
      <c r="BF30" s="62"/>
      <c r="BG30" s="340"/>
      <c r="BH30" s="56"/>
      <c r="BI30" s="56"/>
      <c r="BJ30" s="56"/>
      <c r="BK30" s="56"/>
      <c r="BL30" s="56"/>
      <c r="BM30" s="56"/>
      <c r="BN30" s="56"/>
      <c r="BO30" s="56"/>
      <c r="BP30" s="62"/>
      <c r="BQ30" s="56"/>
      <c r="BR30" s="62"/>
      <c r="BS30" s="759">
        <f t="shared" si="10"/>
        <v>20</v>
      </c>
      <c r="BT30" s="57"/>
      <c r="BU30" s="822" t="str">
        <f ca="1" t="shared" si="11"/>
        <v/>
      </c>
      <c r="BV30" s="60"/>
      <c r="BW30" s="824" t="str">
        <f ca="1" t="shared" si="12"/>
        <v/>
      </c>
      <c r="BX30" s="60"/>
      <c r="BY30" s="765"/>
      <c r="BZ30" s="56"/>
      <c r="CA30" s="60"/>
      <c r="CB30" s="60"/>
      <c r="CC30" s="765"/>
      <c r="CD30" s="56"/>
      <c r="CE30" s="765"/>
      <c r="CF30" s="57"/>
      <c r="CG30" s="760"/>
      <c r="CH30" s="768"/>
    </row>
    <row r="31" spans="1:86" ht="15" customHeight="1">
      <c r="A31" s="241">
        <v>21</v>
      </c>
      <c r="B31" s="246" t="str">
        <f t="shared" si="2"/>
        <v>Fri</v>
      </c>
      <c r="C31" s="38"/>
      <c r="D31" s="34"/>
      <c r="E31" s="34"/>
      <c r="F31" s="35"/>
      <c r="G31" s="36"/>
      <c r="H31" s="37"/>
      <c r="I31" s="38"/>
      <c r="J31" s="34"/>
      <c r="K31" s="39"/>
      <c r="L31" s="338"/>
      <c r="M31" s="38"/>
      <c r="N31" s="42" t="str">
        <f ca="1" t="shared" si="3"/>
        <v/>
      </c>
      <c r="O31" s="38"/>
      <c r="P31" s="42" t="str">
        <f ca="1" t="shared" si="4"/>
        <v/>
      </c>
      <c r="Q31" s="38"/>
      <c r="R31" s="38"/>
      <c r="S31" s="40"/>
      <c r="T31" s="247">
        <f t="shared" si="0"/>
        <v>21</v>
      </c>
      <c r="U31" s="39"/>
      <c r="V31" s="38"/>
      <c r="W31" s="343"/>
      <c r="X31" s="38"/>
      <c r="Y31" s="38"/>
      <c r="Z31" s="38"/>
      <c r="AA31" s="343"/>
      <c r="AB31" s="39"/>
      <c r="AC31" s="38"/>
      <c r="AD31" s="343"/>
      <c r="AE31" s="731"/>
      <c r="AF31" s="37"/>
      <c r="AG31" s="38"/>
      <c r="AH31" t="str">
        <f ca="1" t="shared" si="5"/>
        <v/>
      </c>
      <c r="AI31" s="38"/>
      <c r="AJ31" s="338"/>
      <c r="AK31" s="338"/>
      <c r="AL31" s="40"/>
      <c r="AM31" s="272">
        <f t="shared" si="1"/>
        <v>21</v>
      </c>
      <c r="AN31" s="39"/>
      <c r="AO31" s="55" t="str">
        <f t="shared" si="13"/>
        <v/>
      </c>
      <c r="AP31" s="39"/>
      <c r="AQ31" s="42" t="str">
        <f t="shared" si="14"/>
        <v/>
      </c>
      <c r="AR31" s="44" t="str">
        <f ca="1" t="shared" si="6"/>
        <v/>
      </c>
      <c r="AS31" s="55" t="str">
        <f t="shared" si="14"/>
        <v/>
      </c>
      <c r="AT31" s="39"/>
      <c r="AU31" s="42" t="str">
        <f t="shared" si="15"/>
        <v/>
      </c>
      <c r="AV31" s="44" t="str">
        <f ca="1" t="shared" si="7"/>
        <v/>
      </c>
      <c r="AW31" s="55" t="str">
        <f t="shared" si="16"/>
        <v/>
      </c>
      <c r="AX31" s="39"/>
      <c r="AY31" s="68" t="str">
        <f t="shared" si="17"/>
        <v/>
      </c>
      <c r="AZ31" s="45" t="str">
        <f ca="1" t="shared" si="8"/>
        <v/>
      </c>
      <c r="BA31" s="55" t="str">
        <f t="shared" si="18"/>
        <v/>
      </c>
      <c r="BB31" s="39"/>
      <c r="BC31" s="40"/>
      <c r="BD31" s="272">
        <f t="shared" si="9"/>
        <v>21</v>
      </c>
      <c r="BE31" s="39"/>
      <c r="BF31" s="40"/>
      <c r="BG31" s="338"/>
      <c r="BH31" s="38"/>
      <c r="BI31" s="38"/>
      <c r="BJ31" s="38"/>
      <c r="BK31" s="38"/>
      <c r="BL31" s="38"/>
      <c r="BM31" s="38"/>
      <c r="BN31" s="38"/>
      <c r="BO31" s="38"/>
      <c r="BP31" s="40"/>
      <c r="BQ31" s="38"/>
      <c r="BR31" s="40"/>
      <c r="BS31" s="762">
        <f t="shared" si="10"/>
        <v>21</v>
      </c>
      <c r="BT31" s="34"/>
      <c r="BU31" s="820" t="str">
        <f ca="1" t="shared" si="11"/>
        <v/>
      </c>
      <c r="BV31" s="37"/>
      <c r="BW31" s="789" t="str">
        <f ca="1" t="shared" si="12"/>
        <v/>
      </c>
      <c r="BX31" s="37"/>
      <c r="BY31" s="32"/>
      <c r="BZ31" s="38"/>
      <c r="CA31" s="37"/>
      <c r="CB31" s="37"/>
      <c r="CC31" s="32"/>
      <c r="CD31" s="38"/>
      <c r="CE31" s="32"/>
      <c r="CF31" s="34"/>
      <c r="CG31" s="764"/>
      <c r="CH31" s="302"/>
    </row>
    <row r="32" spans="1:86" ht="15" customHeight="1">
      <c r="A32" s="243">
        <v>22</v>
      </c>
      <c r="B32" s="242" t="str">
        <f t="shared" si="2"/>
        <v>Sat</v>
      </c>
      <c r="C32" s="46"/>
      <c r="D32" s="47"/>
      <c r="E32" s="47"/>
      <c r="F32" s="48"/>
      <c r="G32" s="49"/>
      <c r="H32" s="50"/>
      <c r="I32" s="46"/>
      <c r="J32" s="47"/>
      <c r="K32" s="51"/>
      <c r="L32" s="339"/>
      <c r="M32" s="46"/>
      <c r="N32" s="42" t="str">
        <f ca="1" t="shared" si="3"/>
        <v/>
      </c>
      <c r="O32" s="46"/>
      <c r="P32" s="42" t="str">
        <f ca="1" t="shared" si="4"/>
        <v/>
      </c>
      <c r="Q32" s="46"/>
      <c r="R32" s="46"/>
      <c r="S32" s="52"/>
      <c r="T32" s="249">
        <f t="shared" si="0"/>
        <v>22</v>
      </c>
      <c r="U32" s="51"/>
      <c r="V32" s="46"/>
      <c r="W32" s="344"/>
      <c r="X32" s="46"/>
      <c r="Y32" s="46"/>
      <c r="Z32" s="46"/>
      <c r="AA32" s="344"/>
      <c r="AB32" s="51"/>
      <c r="AC32" s="46"/>
      <c r="AD32" s="344"/>
      <c r="AE32" s="729"/>
      <c r="AF32" s="50"/>
      <c r="AG32" s="46"/>
      <c r="AH32" t="str">
        <f ca="1" t="shared" si="5"/>
        <v/>
      </c>
      <c r="AI32" s="46"/>
      <c r="AJ32" s="339"/>
      <c r="AK32" s="339"/>
      <c r="AL32" s="52"/>
      <c r="AM32" s="273">
        <f t="shared" si="1"/>
        <v>22</v>
      </c>
      <c r="AN32" s="51"/>
      <c r="AO32" s="43" t="str">
        <f t="shared" si="13"/>
        <v xml:space="preserve"> </v>
      </c>
      <c r="AP32" s="51"/>
      <c r="AQ32" s="69" t="str">
        <f t="shared" si="14"/>
        <v xml:space="preserve"> </v>
      </c>
      <c r="AR32" s="44" t="str">
        <f ca="1" t="shared" si="6"/>
        <v/>
      </c>
      <c r="AS32" s="55" t="str">
        <f ca="1" t="shared" si="14"/>
        <v xml:space="preserve"> </v>
      </c>
      <c r="AT32" s="51"/>
      <c r="AU32" s="69" t="str">
        <f t="shared" si="15"/>
        <v xml:space="preserve"> </v>
      </c>
      <c r="AV32" s="44" t="str">
        <f ca="1" t="shared" si="7"/>
        <v/>
      </c>
      <c r="AW32" s="43" t="str">
        <f ca="1" t="shared" si="16"/>
        <v xml:space="preserve"> </v>
      </c>
      <c r="AX32" s="51"/>
      <c r="AY32" s="70" t="str">
        <f t="shared" si="17"/>
        <v xml:space="preserve"> </v>
      </c>
      <c r="AZ32" s="45" t="str">
        <f ca="1" t="shared" si="8"/>
        <v/>
      </c>
      <c r="BA32" s="43" t="str">
        <f ca="1" t="shared" si="18"/>
        <v xml:space="preserve"> </v>
      </c>
      <c r="BB32" s="51"/>
      <c r="BC32" s="52"/>
      <c r="BD32" s="273">
        <f t="shared" si="9"/>
        <v>22</v>
      </c>
      <c r="BE32" s="51"/>
      <c r="BF32" s="52"/>
      <c r="BG32" s="339"/>
      <c r="BH32" s="46"/>
      <c r="BI32" s="46"/>
      <c r="BJ32" s="46"/>
      <c r="BK32" s="46"/>
      <c r="BL32" s="46"/>
      <c r="BM32" s="46"/>
      <c r="BN32" s="46"/>
      <c r="BO32" s="46"/>
      <c r="BP32" s="52"/>
      <c r="BQ32" s="46"/>
      <c r="BR32" s="52"/>
      <c r="BS32" s="272">
        <f t="shared" si="10"/>
        <v>22</v>
      </c>
      <c r="BT32" s="47"/>
      <c r="BU32" s="820" t="str">
        <f ca="1" t="shared" si="11"/>
        <v/>
      </c>
      <c r="BV32" s="50"/>
      <c r="BW32" s="823" t="str">
        <f ca="1" t="shared" si="12"/>
        <v/>
      </c>
      <c r="BX32" s="50"/>
      <c r="BY32" s="32"/>
      <c r="BZ32" s="46"/>
      <c r="CA32" s="37"/>
      <c r="CB32" s="37"/>
      <c r="CC32" s="32"/>
      <c r="CD32" s="46"/>
      <c r="CE32" s="32"/>
      <c r="CF32" s="47"/>
      <c r="CG32" s="764"/>
      <c r="CH32" s="302"/>
    </row>
    <row r="33" spans="1:86" ht="15" customHeight="1">
      <c r="A33" s="243">
        <v>23</v>
      </c>
      <c r="B33" s="242" t="str">
        <f t="shared" si="2"/>
        <v>Sun</v>
      </c>
      <c r="C33" s="46"/>
      <c r="D33" s="47"/>
      <c r="E33" s="47"/>
      <c r="F33" s="48"/>
      <c r="G33" s="49"/>
      <c r="H33" s="50"/>
      <c r="I33" s="46"/>
      <c r="J33" s="47"/>
      <c r="K33" s="51"/>
      <c r="L33" s="339"/>
      <c r="M33" s="46"/>
      <c r="N33" s="42" t="str">
        <f ca="1" t="shared" si="3"/>
        <v/>
      </c>
      <c r="O33" s="46"/>
      <c r="P33" s="42" t="str">
        <f ca="1" t="shared" si="4"/>
        <v/>
      </c>
      <c r="Q33" s="46"/>
      <c r="R33" s="46"/>
      <c r="S33" s="52"/>
      <c r="T33" s="249">
        <f t="shared" si="0"/>
        <v>23</v>
      </c>
      <c r="U33" s="51"/>
      <c r="V33" s="46"/>
      <c r="W33" s="344"/>
      <c r="X33" s="46"/>
      <c r="Y33" s="46"/>
      <c r="Z33" s="46"/>
      <c r="AA33" s="344"/>
      <c r="AB33" s="51"/>
      <c r="AC33" s="46"/>
      <c r="AD33" s="344"/>
      <c r="AE33" s="729"/>
      <c r="AF33" s="50"/>
      <c r="AG33" s="46"/>
      <c r="AH33" t="str">
        <f ca="1" t="shared" si="5"/>
        <v/>
      </c>
      <c r="AI33" s="46"/>
      <c r="AJ33" s="339"/>
      <c r="AK33" s="339"/>
      <c r="AL33" s="52"/>
      <c r="AM33" s="273">
        <f t="shared" si="1"/>
        <v>23</v>
      </c>
      <c r="AN33" s="51"/>
      <c r="AO33" s="43" t="str">
        <f t="shared" si="13"/>
        <v/>
      </c>
      <c r="AP33" s="51"/>
      <c r="AQ33" s="69" t="str">
        <f t="shared" si="14"/>
        <v/>
      </c>
      <c r="AR33" s="44" t="str">
        <f ca="1" t="shared" si="6"/>
        <v/>
      </c>
      <c r="AS33" s="55" t="str">
        <f t="shared" si="14"/>
        <v/>
      </c>
      <c r="AT33" s="51"/>
      <c r="AU33" s="69" t="str">
        <f t="shared" si="15"/>
        <v/>
      </c>
      <c r="AV33" s="44" t="str">
        <f ca="1" t="shared" si="7"/>
        <v/>
      </c>
      <c r="AW33" s="43" t="str">
        <f t="shared" si="16"/>
        <v/>
      </c>
      <c r="AX33" s="51"/>
      <c r="AY33" s="70" t="str">
        <f t="shared" si="17"/>
        <v/>
      </c>
      <c r="AZ33" s="45" t="str">
        <f ca="1" t="shared" si="8"/>
        <v/>
      </c>
      <c r="BA33" s="43" t="str">
        <f t="shared" si="18"/>
        <v/>
      </c>
      <c r="BB33" s="51"/>
      <c r="BC33" s="52"/>
      <c r="BD33" s="273">
        <f t="shared" si="9"/>
        <v>23</v>
      </c>
      <c r="BE33" s="51"/>
      <c r="BF33" s="52"/>
      <c r="BG33" s="339"/>
      <c r="BH33" s="46"/>
      <c r="BI33" s="46"/>
      <c r="BJ33" s="46"/>
      <c r="BK33" s="46"/>
      <c r="BL33" s="46"/>
      <c r="BM33" s="46"/>
      <c r="BN33" s="46"/>
      <c r="BO33" s="46"/>
      <c r="BP33" s="52"/>
      <c r="BQ33" s="46"/>
      <c r="BR33" s="52"/>
      <c r="BS33" s="272">
        <f t="shared" si="10"/>
        <v>23</v>
      </c>
      <c r="BT33" s="47"/>
      <c r="BU33" s="820" t="str">
        <f ca="1" t="shared" si="11"/>
        <v/>
      </c>
      <c r="BV33" s="50"/>
      <c r="BW33" s="823" t="str">
        <f ca="1" t="shared" si="12"/>
        <v/>
      </c>
      <c r="BX33" s="50"/>
      <c r="BY33" s="32"/>
      <c r="BZ33" s="46"/>
      <c r="CA33" s="37"/>
      <c r="CB33" s="37"/>
      <c r="CC33" s="32"/>
      <c r="CD33" s="46"/>
      <c r="CE33" s="32"/>
      <c r="CF33" s="47"/>
      <c r="CG33" s="764"/>
      <c r="CH33" s="302"/>
    </row>
    <row r="34" spans="1:86" ht="15" customHeight="1">
      <c r="A34" s="243">
        <v>24</v>
      </c>
      <c r="B34" s="242" t="str">
        <f t="shared" si="2"/>
        <v>Mon</v>
      </c>
      <c r="C34" s="46"/>
      <c r="D34" s="47"/>
      <c r="E34" s="47"/>
      <c r="F34" s="48"/>
      <c r="G34" s="49"/>
      <c r="H34" s="50"/>
      <c r="I34" s="46"/>
      <c r="J34" s="47"/>
      <c r="K34" s="51"/>
      <c r="L34" s="339"/>
      <c r="M34" s="46"/>
      <c r="N34" s="42" t="str">
        <f ca="1" t="shared" si="3"/>
        <v/>
      </c>
      <c r="O34" s="46"/>
      <c r="P34" s="42" t="str">
        <f ca="1" t="shared" si="4"/>
        <v/>
      </c>
      <c r="Q34" s="46"/>
      <c r="R34" s="46"/>
      <c r="S34" s="52"/>
      <c r="T34" s="249">
        <f t="shared" si="0"/>
        <v>24</v>
      </c>
      <c r="U34" s="51"/>
      <c r="V34" s="46"/>
      <c r="W34" s="344"/>
      <c r="X34" s="46"/>
      <c r="Y34" s="46"/>
      <c r="Z34" s="46"/>
      <c r="AA34" s="344"/>
      <c r="AB34" s="51"/>
      <c r="AC34" s="46"/>
      <c r="AD34" s="344"/>
      <c r="AE34" s="729"/>
      <c r="AF34" s="50"/>
      <c r="AG34" s="46"/>
      <c r="AH34" t="str">
        <f ca="1" t="shared" si="5"/>
        <v/>
      </c>
      <c r="AI34" s="46"/>
      <c r="AJ34" s="339"/>
      <c r="AK34" s="339"/>
      <c r="AL34" s="52"/>
      <c r="AM34" s="273">
        <f t="shared" si="1"/>
        <v>24</v>
      </c>
      <c r="AN34" s="51"/>
      <c r="AO34" s="43" t="str">
        <f t="shared" si="13"/>
        <v/>
      </c>
      <c r="AP34" s="51"/>
      <c r="AQ34" s="69" t="str">
        <f aca="true" t="shared" si="19" ref="AQ34:AS39">IF(+$B34="Sat",IF(SUM(AP28:AP34)&gt;0,AVERAGE(AP28:AP34)," "),"")</f>
        <v/>
      </c>
      <c r="AR34" s="44" t="str">
        <f ca="1" t="shared" si="6"/>
        <v/>
      </c>
      <c r="AS34" s="55" t="str">
        <f t="shared" si="19"/>
        <v/>
      </c>
      <c r="AT34" s="51"/>
      <c r="AU34" s="69" t="str">
        <f t="shared" si="15"/>
        <v/>
      </c>
      <c r="AV34" s="44" t="str">
        <f ca="1" t="shared" si="7"/>
        <v/>
      </c>
      <c r="AW34" s="43" t="str">
        <f t="shared" si="16"/>
        <v/>
      </c>
      <c r="AX34" s="51"/>
      <c r="AY34" s="70" t="str">
        <f t="shared" si="17"/>
        <v/>
      </c>
      <c r="AZ34" s="45" t="str">
        <f ca="1" t="shared" si="8"/>
        <v/>
      </c>
      <c r="BA34" s="43" t="str">
        <f t="shared" si="18"/>
        <v/>
      </c>
      <c r="BB34" s="51"/>
      <c r="BC34" s="52"/>
      <c r="BD34" s="273">
        <f t="shared" si="9"/>
        <v>24</v>
      </c>
      <c r="BE34" s="51"/>
      <c r="BF34" s="52"/>
      <c r="BG34" s="339"/>
      <c r="BH34" s="46"/>
      <c r="BI34" s="46"/>
      <c r="BJ34" s="46"/>
      <c r="BK34" s="46"/>
      <c r="BL34" s="46"/>
      <c r="BM34" s="46"/>
      <c r="BN34" s="46"/>
      <c r="BO34" s="46"/>
      <c r="BP34" s="52"/>
      <c r="BQ34" s="46"/>
      <c r="BR34" s="52"/>
      <c r="BS34" s="272">
        <f t="shared" si="10"/>
        <v>24</v>
      </c>
      <c r="BT34" s="47"/>
      <c r="BU34" s="820" t="str">
        <f ca="1" t="shared" si="11"/>
        <v/>
      </c>
      <c r="BV34" s="50"/>
      <c r="BW34" s="823" t="str">
        <f ca="1" t="shared" si="12"/>
        <v/>
      </c>
      <c r="BX34" s="50"/>
      <c r="BY34" s="32"/>
      <c r="BZ34" s="46"/>
      <c r="CA34" s="37"/>
      <c r="CB34" s="37"/>
      <c r="CC34" s="32"/>
      <c r="CD34" s="46"/>
      <c r="CE34" s="32"/>
      <c r="CF34" s="47"/>
      <c r="CG34" s="764"/>
      <c r="CH34" s="302"/>
    </row>
    <row r="35" spans="1:86" ht="15" customHeight="1" thickBot="1">
      <c r="A35" s="244">
        <v>25</v>
      </c>
      <c r="B35" s="245" t="str">
        <f t="shared" si="2"/>
        <v>Tue</v>
      </c>
      <c r="C35" s="56"/>
      <c r="D35" s="57"/>
      <c r="E35" s="57"/>
      <c r="F35" s="58"/>
      <c r="G35" s="59"/>
      <c r="H35" s="60"/>
      <c r="I35" s="56"/>
      <c r="J35" s="57"/>
      <c r="K35" s="61"/>
      <c r="L35" s="340"/>
      <c r="M35" s="56"/>
      <c r="N35" s="65" t="str">
        <f ca="1" t="shared" si="3"/>
        <v/>
      </c>
      <c r="O35" s="56"/>
      <c r="P35" s="65" t="str">
        <f ca="1" t="shared" si="4"/>
        <v/>
      </c>
      <c r="Q35" s="56"/>
      <c r="R35" s="56"/>
      <c r="S35" s="62"/>
      <c r="T35" s="251">
        <f t="shared" si="0"/>
        <v>25</v>
      </c>
      <c r="U35" s="61"/>
      <c r="V35" s="56"/>
      <c r="W35" s="345"/>
      <c r="X35" s="56"/>
      <c r="Y35" s="56"/>
      <c r="Z35" s="56"/>
      <c r="AA35" s="345"/>
      <c r="AB35" s="61"/>
      <c r="AC35" s="56"/>
      <c r="AD35" s="345"/>
      <c r="AE35" s="732"/>
      <c r="AF35" s="60"/>
      <c r="AG35" s="56"/>
      <c r="AH35" t="str">
        <f ca="1" t="shared" si="5"/>
        <v/>
      </c>
      <c r="AI35" s="56"/>
      <c r="AJ35" s="340"/>
      <c r="AK35" s="340"/>
      <c r="AL35" s="62"/>
      <c r="AM35" s="274">
        <f t="shared" si="1"/>
        <v>25</v>
      </c>
      <c r="AN35" s="61"/>
      <c r="AO35" s="66" t="str">
        <f t="shared" si="13"/>
        <v/>
      </c>
      <c r="AP35" s="61"/>
      <c r="AQ35" s="65" t="str">
        <f t="shared" si="19"/>
        <v/>
      </c>
      <c r="AR35" s="86" t="str">
        <f ca="1" t="shared" si="6"/>
        <v/>
      </c>
      <c r="AS35" s="66" t="str">
        <f t="shared" si="19"/>
        <v/>
      </c>
      <c r="AT35" s="61"/>
      <c r="AU35" s="65" t="str">
        <f t="shared" si="15"/>
        <v/>
      </c>
      <c r="AV35" s="86" t="str">
        <f ca="1" t="shared" si="7"/>
        <v/>
      </c>
      <c r="AW35" s="66" t="str">
        <f t="shared" si="16"/>
        <v/>
      </c>
      <c r="AX35" s="61"/>
      <c r="AY35" s="71" t="str">
        <f t="shared" si="17"/>
        <v/>
      </c>
      <c r="AZ35" s="67" t="str">
        <f ca="1" t="shared" si="8"/>
        <v/>
      </c>
      <c r="BA35" s="66" t="str">
        <f t="shared" si="18"/>
        <v/>
      </c>
      <c r="BB35" s="61"/>
      <c r="BC35" s="62"/>
      <c r="BD35" s="274">
        <f t="shared" si="9"/>
        <v>25</v>
      </c>
      <c r="BE35" s="61"/>
      <c r="BF35" s="62"/>
      <c r="BG35" s="340"/>
      <c r="BH35" s="56"/>
      <c r="BI35" s="56"/>
      <c r="BJ35" s="56"/>
      <c r="BK35" s="56"/>
      <c r="BL35" s="56"/>
      <c r="BM35" s="56"/>
      <c r="BN35" s="56"/>
      <c r="BO35" s="56"/>
      <c r="BP35" s="62"/>
      <c r="BQ35" s="56"/>
      <c r="BR35" s="62"/>
      <c r="BS35" s="759">
        <f t="shared" si="10"/>
        <v>25</v>
      </c>
      <c r="BT35" s="57"/>
      <c r="BU35" s="822" t="str">
        <f ca="1" t="shared" si="11"/>
        <v/>
      </c>
      <c r="BV35" s="60"/>
      <c r="BW35" s="824" t="str">
        <f ca="1" t="shared" si="12"/>
        <v/>
      </c>
      <c r="BX35" s="60"/>
      <c r="BY35" s="765"/>
      <c r="BZ35" s="56"/>
      <c r="CA35" s="60"/>
      <c r="CB35" s="60"/>
      <c r="CC35" s="765"/>
      <c r="CD35" s="56"/>
      <c r="CE35" s="765"/>
      <c r="CF35" s="57"/>
      <c r="CG35" s="760"/>
      <c r="CH35" s="768"/>
    </row>
    <row r="36" spans="1:86" ht="15" customHeight="1">
      <c r="A36" s="241">
        <v>26</v>
      </c>
      <c r="B36" s="246" t="str">
        <f t="shared" si="2"/>
        <v>Wed</v>
      </c>
      <c r="C36" s="38"/>
      <c r="D36" s="34"/>
      <c r="E36" s="34"/>
      <c r="F36" s="35"/>
      <c r="G36" s="36"/>
      <c r="H36" s="37"/>
      <c r="I36" s="38"/>
      <c r="J36" s="34"/>
      <c r="K36" s="39"/>
      <c r="L36" s="338"/>
      <c r="M36" s="38"/>
      <c r="N36" s="42" t="str">
        <f ca="1" t="shared" si="3"/>
        <v/>
      </c>
      <c r="O36" s="38"/>
      <c r="P36" s="42" t="str">
        <f ca="1" t="shared" si="4"/>
        <v/>
      </c>
      <c r="Q36" s="38"/>
      <c r="R36" s="38"/>
      <c r="S36" s="40"/>
      <c r="T36" s="247">
        <f t="shared" si="0"/>
        <v>26</v>
      </c>
      <c r="U36" s="39"/>
      <c r="V36" s="38"/>
      <c r="W36" s="343"/>
      <c r="X36" s="38"/>
      <c r="Y36" s="38"/>
      <c r="Z36" s="38"/>
      <c r="AA36" s="343"/>
      <c r="AB36" s="39"/>
      <c r="AC36" s="38"/>
      <c r="AD36" s="343"/>
      <c r="AE36" s="731"/>
      <c r="AF36" s="37"/>
      <c r="AG36" s="38"/>
      <c r="AH36" t="str">
        <f ca="1" t="shared" si="5"/>
        <v/>
      </c>
      <c r="AI36" s="38"/>
      <c r="AJ36" s="338"/>
      <c r="AK36" s="338"/>
      <c r="AL36" s="40"/>
      <c r="AM36" s="272">
        <f t="shared" si="1"/>
        <v>26</v>
      </c>
      <c r="AN36" s="39"/>
      <c r="AO36" s="55" t="str">
        <f t="shared" si="13"/>
        <v/>
      </c>
      <c r="AP36" s="39"/>
      <c r="AQ36" s="42" t="str">
        <f t="shared" si="19"/>
        <v/>
      </c>
      <c r="AR36" s="44" t="str">
        <f ca="1" t="shared" si="6"/>
        <v/>
      </c>
      <c r="AS36" s="55" t="str">
        <f t="shared" si="19"/>
        <v/>
      </c>
      <c r="AT36" s="39"/>
      <c r="AU36" s="42" t="str">
        <f t="shared" si="15"/>
        <v/>
      </c>
      <c r="AV36" s="44" t="str">
        <f ca="1" t="shared" si="7"/>
        <v/>
      </c>
      <c r="AW36" s="55" t="str">
        <f t="shared" si="16"/>
        <v/>
      </c>
      <c r="AX36" s="39"/>
      <c r="AY36" s="68" t="str">
        <f t="shared" si="17"/>
        <v/>
      </c>
      <c r="AZ36" s="45" t="str">
        <f ca="1" t="shared" si="8"/>
        <v/>
      </c>
      <c r="BA36" s="55" t="str">
        <f t="shared" si="18"/>
        <v/>
      </c>
      <c r="BB36" s="39"/>
      <c r="BC36" s="40"/>
      <c r="BD36" s="272">
        <f t="shared" si="9"/>
        <v>26</v>
      </c>
      <c r="BE36" s="39"/>
      <c r="BF36" s="40"/>
      <c r="BG36" s="338"/>
      <c r="BH36" s="38"/>
      <c r="BI36" s="38"/>
      <c r="BJ36" s="38"/>
      <c r="BK36" s="38"/>
      <c r="BL36" s="38"/>
      <c r="BM36" s="38"/>
      <c r="BN36" s="38"/>
      <c r="BO36" s="38"/>
      <c r="BP36" s="40"/>
      <c r="BQ36" s="38"/>
      <c r="BR36" s="40"/>
      <c r="BS36" s="762">
        <f t="shared" si="10"/>
        <v>26</v>
      </c>
      <c r="BT36" s="34"/>
      <c r="BU36" s="820" t="str">
        <f ca="1" t="shared" si="11"/>
        <v/>
      </c>
      <c r="BV36" s="37"/>
      <c r="BW36" s="789" t="str">
        <f ca="1" t="shared" si="12"/>
        <v/>
      </c>
      <c r="BX36" s="37"/>
      <c r="BY36" s="32"/>
      <c r="BZ36" s="38"/>
      <c r="CA36" s="37"/>
      <c r="CB36" s="37"/>
      <c r="CC36" s="32"/>
      <c r="CD36" s="38"/>
      <c r="CE36" s="32"/>
      <c r="CF36" s="34"/>
      <c r="CG36" s="764"/>
      <c r="CH36" s="302"/>
    </row>
    <row r="37" spans="1:86" ht="15" customHeight="1">
      <c r="A37" s="243">
        <v>27</v>
      </c>
      <c r="B37" s="242" t="str">
        <f t="shared" si="2"/>
        <v>Thu</v>
      </c>
      <c r="C37" s="46"/>
      <c r="D37" s="47"/>
      <c r="E37" s="47"/>
      <c r="F37" s="48"/>
      <c r="G37" s="49"/>
      <c r="H37" s="50"/>
      <c r="I37" s="46"/>
      <c r="J37" s="47"/>
      <c r="K37" s="51"/>
      <c r="L37" s="339"/>
      <c r="M37" s="46"/>
      <c r="N37" s="42" t="str">
        <f ca="1" t="shared" si="3"/>
        <v/>
      </c>
      <c r="O37" s="46"/>
      <c r="P37" s="42" t="str">
        <f ca="1" t="shared" si="4"/>
        <v/>
      </c>
      <c r="Q37" s="46"/>
      <c r="R37" s="46"/>
      <c r="S37" s="52"/>
      <c r="T37" s="249">
        <f t="shared" si="0"/>
        <v>27</v>
      </c>
      <c r="U37" s="51"/>
      <c r="V37" s="46"/>
      <c r="W37" s="344"/>
      <c r="X37" s="46"/>
      <c r="Y37" s="46"/>
      <c r="Z37" s="46"/>
      <c r="AA37" s="344"/>
      <c r="AB37" s="51"/>
      <c r="AC37" s="46"/>
      <c r="AD37" s="344"/>
      <c r="AE37" s="729"/>
      <c r="AF37" s="50"/>
      <c r="AG37" s="46"/>
      <c r="AH37" t="str">
        <f ca="1" t="shared" si="5"/>
        <v/>
      </c>
      <c r="AI37" s="46"/>
      <c r="AJ37" s="339"/>
      <c r="AK37" s="339"/>
      <c r="AL37" s="52"/>
      <c r="AM37" s="273">
        <f t="shared" si="1"/>
        <v>27</v>
      </c>
      <c r="AN37" s="51"/>
      <c r="AO37" s="43" t="str">
        <f t="shared" si="13"/>
        <v/>
      </c>
      <c r="AP37" s="51"/>
      <c r="AQ37" s="69" t="str">
        <f t="shared" si="19"/>
        <v/>
      </c>
      <c r="AR37" s="44" t="str">
        <f ca="1" t="shared" si="6"/>
        <v/>
      </c>
      <c r="AS37" s="55" t="str">
        <f t="shared" si="19"/>
        <v/>
      </c>
      <c r="AT37" s="51"/>
      <c r="AU37" s="69" t="str">
        <f t="shared" si="15"/>
        <v/>
      </c>
      <c r="AV37" s="44" t="str">
        <f ca="1" t="shared" si="7"/>
        <v/>
      </c>
      <c r="AW37" s="43" t="str">
        <f t="shared" si="16"/>
        <v/>
      </c>
      <c r="AX37" s="51"/>
      <c r="AY37" s="70" t="str">
        <f t="shared" si="17"/>
        <v/>
      </c>
      <c r="AZ37" s="45" t="str">
        <f ca="1" t="shared" si="8"/>
        <v/>
      </c>
      <c r="BA37" s="43" t="str">
        <f t="shared" si="18"/>
        <v/>
      </c>
      <c r="BB37" s="51"/>
      <c r="BC37" s="52"/>
      <c r="BD37" s="273">
        <f t="shared" si="9"/>
        <v>27</v>
      </c>
      <c r="BE37" s="51"/>
      <c r="BF37" s="52"/>
      <c r="BG37" s="339"/>
      <c r="BH37" s="46"/>
      <c r="BI37" s="46"/>
      <c r="BJ37" s="46"/>
      <c r="BK37" s="46"/>
      <c r="BL37" s="46"/>
      <c r="BM37" s="46"/>
      <c r="BN37" s="46"/>
      <c r="BO37" s="46"/>
      <c r="BP37" s="52"/>
      <c r="BQ37" s="46"/>
      <c r="BR37" s="52"/>
      <c r="BS37" s="272">
        <f t="shared" si="10"/>
        <v>27</v>
      </c>
      <c r="BT37" s="47"/>
      <c r="BU37" s="820" t="str">
        <f ca="1" t="shared" si="11"/>
        <v/>
      </c>
      <c r="BV37" s="50"/>
      <c r="BW37" s="823" t="str">
        <f ca="1" t="shared" si="12"/>
        <v/>
      </c>
      <c r="BX37" s="50"/>
      <c r="BY37" s="32"/>
      <c r="BZ37" s="46"/>
      <c r="CA37" s="37"/>
      <c r="CB37" s="37"/>
      <c r="CC37" s="32"/>
      <c r="CD37" s="46"/>
      <c r="CE37" s="32"/>
      <c r="CF37" s="47"/>
      <c r="CG37" s="764"/>
      <c r="CH37" s="302"/>
    </row>
    <row r="38" spans="1:86" ht="15" customHeight="1">
      <c r="A38" s="243">
        <v>28</v>
      </c>
      <c r="B38" s="242" t="str">
        <f t="shared" si="2"/>
        <v>Fri</v>
      </c>
      <c r="C38" s="46"/>
      <c r="D38" s="47"/>
      <c r="E38" s="47"/>
      <c r="F38" s="48"/>
      <c r="G38" s="49"/>
      <c r="H38" s="50"/>
      <c r="I38" s="46"/>
      <c r="J38" s="47"/>
      <c r="K38" s="51"/>
      <c r="L38" s="339"/>
      <c r="M38" s="46"/>
      <c r="N38" s="42" t="str">
        <f ca="1" t="shared" si="3"/>
        <v/>
      </c>
      <c r="O38" s="46"/>
      <c r="P38" s="42" t="str">
        <f ca="1" t="shared" si="4"/>
        <v/>
      </c>
      <c r="Q38" s="46"/>
      <c r="R38" s="46"/>
      <c r="S38" s="52"/>
      <c r="T38" s="249">
        <f t="shared" si="0"/>
        <v>28</v>
      </c>
      <c r="U38" s="51"/>
      <c r="V38" s="46"/>
      <c r="W38" s="344"/>
      <c r="X38" s="46"/>
      <c r="Y38" s="46"/>
      <c r="Z38" s="46"/>
      <c r="AA38" s="344"/>
      <c r="AB38" s="51"/>
      <c r="AC38" s="46"/>
      <c r="AD38" s="344"/>
      <c r="AE38" s="729"/>
      <c r="AF38" s="50"/>
      <c r="AG38" s="46"/>
      <c r="AH38" t="str">
        <f ca="1" t="shared" si="5"/>
        <v/>
      </c>
      <c r="AI38" s="46"/>
      <c r="AJ38" s="339"/>
      <c r="AK38" s="339"/>
      <c r="AL38" s="52"/>
      <c r="AM38" s="273">
        <f t="shared" si="1"/>
        <v>28</v>
      </c>
      <c r="AN38" s="51"/>
      <c r="AO38" s="43" t="str">
        <f t="shared" si="13"/>
        <v/>
      </c>
      <c r="AP38" s="51"/>
      <c r="AQ38" s="69" t="str">
        <f t="shared" si="19"/>
        <v/>
      </c>
      <c r="AR38" s="44" t="str">
        <f ca="1" t="shared" si="6"/>
        <v/>
      </c>
      <c r="AS38" s="55" t="str">
        <f t="shared" si="19"/>
        <v/>
      </c>
      <c r="AT38" s="51"/>
      <c r="AU38" s="69" t="str">
        <f t="shared" si="15"/>
        <v/>
      </c>
      <c r="AV38" s="44" t="str">
        <f ca="1" t="shared" si="7"/>
        <v/>
      </c>
      <c r="AW38" s="43" t="str">
        <f t="shared" si="16"/>
        <v/>
      </c>
      <c r="AX38" s="51"/>
      <c r="AY38" s="70" t="str">
        <f t="shared" si="17"/>
        <v/>
      </c>
      <c r="AZ38" s="45" t="str">
        <f ca="1" t="shared" si="8"/>
        <v/>
      </c>
      <c r="BA38" s="43" t="str">
        <f t="shared" si="18"/>
        <v/>
      </c>
      <c r="BB38" s="51"/>
      <c r="BC38" s="52"/>
      <c r="BD38" s="273">
        <f t="shared" si="9"/>
        <v>28</v>
      </c>
      <c r="BE38" s="51"/>
      <c r="BF38" s="52"/>
      <c r="BG38" s="339"/>
      <c r="BH38" s="46"/>
      <c r="BI38" s="46"/>
      <c r="BJ38" s="46"/>
      <c r="BK38" s="46"/>
      <c r="BL38" s="46"/>
      <c r="BM38" s="46"/>
      <c r="BN38" s="46"/>
      <c r="BO38" s="46"/>
      <c r="BP38" s="52"/>
      <c r="BQ38" s="46"/>
      <c r="BR38" s="52"/>
      <c r="BS38" s="272">
        <f t="shared" si="10"/>
        <v>28</v>
      </c>
      <c r="BT38" s="47"/>
      <c r="BU38" s="820" t="str">
        <f ca="1" t="shared" si="11"/>
        <v/>
      </c>
      <c r="BV38" s="50"/>
      <c r="BW38" s="823" t="str">
        <f ca="1" t="shared" si="12"/>
        <v/>
      </c>
      <c r="BX38" s="50"/>
      <c r="BY38" s="32"/>
      <c r="BZ38" s="46"/>
      <c r="CA38" s="37"/>
      <c r="CB38" s="37"/>
      <c r="CC38" s="32"/>
      <c r="CD38" s="46"/>
      <c r="CE38" s="32"/>
      <c r="CF38" s="47"/>
      <c r="CG38" s="764"/>
      <c r="CH38" s="302"/>
    </row>
    <row r="39" spans="1:86" ht="15" customHeight="1">
      <c r="A39" s="243">
        <v>29</v>
      </c>
      <c r="B39" s="242" t="str">
        <f t="shared" si="2"/>
        <v>Sat</v>
      </c>
      <c r="C39" s="46"/>
      <c r="D39" s="47"/>
      <c r="E39" s="47"/>
      <c r="F39" s="48"/>
      <c r="G39" s="49"/>
      <c r="H39" s="50"/>
      <c r="I39" s="46"/>
      <c r="J39" s="47"/>
      <c r="K39" s="51"/>
      <c r="L39" s="339"/>
      <c r="M39" s="46"/>
      <c r="N39" s="42" t="str">
        <f ca="1" t="shared" si="3"/>
        <v/>
      </c>
      <c r="O39" s="46"/>
      <c r="P39" s="42" t="str">
        <f ca="1" t="shared" si="4"/>
        <v/>
      </c>
      <c r="Q39" s="46"/>
      <c r="R39" s="46"/>
      <c r="S39" s="52"/>
      <c r="T39" s="249">
        <f t="shared" si="0"/>
        <v>29</v>
      </c>
      <c r="U39" s="51"/>
      <c r="V39" s="46"/>
      <c r="W39" s="344"/>
      <c r="X39" s="46"/>
      <c r="Y39" s="46"/>
      <c r="Z39" s="46"/>
      <c r="AA39" s="344"/>
      <c r="AB39" s="51"/>
      <c r="AC39" s="46"/>
      <c r="AD39" s="344"/>
      <c r="AE39" s="729"/>
      <c r="AF39" s="50"/>
      <c r="AG39" s="46"/>
      <c r="AH39" t="str">
        <f ca="1" t="shared" si="5"/>
        <v/>
      </c>
      <c r="AI39" s="46"/>
      <c r="AJ39" s="339"/>
      <c r="AK39" s="339"/>
      <c r="AL39" s="52"/>
      <c r="AM39" s="273">
        <f t="shared" si="1"/>
        <v>29</v>
      </c>
      <c r="AN39" s="51"/>
      <c r="AO39" s="43" t="str">
        <f t="shared" si="13"/>
        <v xml:space="preserve"> </v>
      </c>
      <c r="AP39" s="51"/>
      <c r="AQ39" s="69" t="str">
        <f t="shared" si="19"/>
        <v xml:space="preserve"> </v>
      </c>
      <c r="AR39" s="44" t="str">
        <f ca="1" t="shared" si="6"/>
        <v/>
      </c>
      <c r="AS39" s="55" t="str">
        <f ca="1" t="shared" si="19"/>
        <v xml:space="preserve"> </v>
      </c>
      <c r="AT39" s="51"/>
      <c r="AU39" s="69" t="str">
        <f t="shared" si="15"/>
        <v xml:space="preserve"> </v>
      </c>
      <c r="AV39" s="44" t="str">
        <f ca="1" t="shared" si="7"/>
        <v/>
      </c>
      <c r="AW39" s="43" t="str">
        <f ca="1" t="shared" si="16"/>
        <v xml:space="preserve"> </v>
      </c>
      <c r="AX39" s="51"/>
      <c r="AY39" s="70" t="str">
        <f t="shared" si="17"/>
        <v xml:space="preserve"> </v>
      </c>
      <c r="AZ39" s="45" t="str">
        <f ca="1" t="shared" si="8"/>
        <v/>
      </c>
      <c r="BA39" s="43" t="str">
        <f ca="1" t="shared" si="18"/>
        <v xml:space="preserve"> </v>
      </c>
      <c r="BB39" s="51"/>
      <c r="BC39" s="52"/>
      <c r="BD39" s="273">
        <f t="shared" si="9"/>
        <v>29</v>
      </c>
      <c r="BE39" s="51"/>
      <c r="BF39" s="52"/>
      <c r="BG39" s="339"/>
      <c r="BH39" s="46"/>
      <c r="BI39" s="46"/>
      <c r="BJ39" s="46"/>
      <c r="BK39" s="46"/>
      <c r="BL39" s="46"/>
      <c r="BM39" s="46"/>
      <c r="BN39" s="46"/>
      <c r="BO39" s="46"/>
      <c r="BP39" s="52"/>
      <c r="BQ39" s="46"/>
      <c r="BR39" s="52"/>
      <c r="BS39" s="272">
        <f t="shared" si="10"/>
        <v>29</v>
      </c>
      <c r="BT39" s="47"/>
      <c r="BU39" s="820" t="str">
        <f ca="1" t="shared" si="11"/>
        <v/>
      </c>
      <c r="BV39" s="50"/>
      <c r="BW39" s="823" t="str">
        <f ca="1" t="shared" si="12"/>
        <v/>
      </c>
      <c r="BX39" s="50"/>
      <c r="BY39" s="32"/>
      <c r="BZ39" s="46"/>
      <c r="CA39" s="37"/>
      <c r="CB39" s="37"/>
      <c r="CC39" s="32"/>
      <c r="CD39" s="46"/>
      <c r="CE39" s="32"/>
      <c r="CF39" s="47"/>
      <c r="CG39" s="764"/>
      <c r="CH39" s="302"/>
    </row>
    <row r="40" spans="1:86" ht="15" customHeight="1" thickBot="1">
      <c r="A40" s="243">
        <v>30</v>
      </c>
      <c r="B40" s="242" t="str">
        <f t="shared" si="2"/>
        <v>Sun</v>
      </c>
      <c r="C40" s="46"/>
      <c r="D40" s="47"/>
      <c r="E40" s="47"/>
      <c r="F40" s="48"/>
      <c r="G40" s="49"/>
      <c r="H40" s="50"/>
      <c r="I40" s="46"/>
      <c r="J40" s="47"/>
      <c r="K40" s="51"/>
      <c r="L40" s="339"/>
      <c r="M40" s="46"/>
      <c r="N40" s="42" t="str">
        <f ca="1" t="shared" si="3"/>
        <v/>
      </c>
      <c r="O40" s="46"/>
      <c r="P40" s="42" t="str">
        <f ca="1" t="shared" si="4"/>
        <v/>
      </c>
      <c r="Q40" s="46"/>
      <c r="R40" s="46"/>
      <c r="S40" s="52"/>
      <c r="T40" s="249">
        <f t="shared" si="0"/>
        <v>30</v>
      </c>
      <c r="U40" s="51"/>
      <c r="V40" s="46"/>
      <c r="W40" s="344"/>
      <c r="X40" s="46"/>
      <c r="Y40" s="46"/>
      <c r="Z40" s="46"/>
      <c r="AA40" s="344"/>
      <c r="AB40" s="51"/>
      <c r="AC40" s="46"/>
      <c r="AD40" s="344"/>
      <c r="AE40" s="729"/>
      <c r="AF40" s="50"/>
      <c r="AG40" s="46"/>
      <c r="AH40" t="str">
        <f ca="1" t="shared" si="5"/>
        <v/>
      </c>
      <c r="AI40" s="46"/>
      <c r="AJ40" s="339"/>
      <c r="AK40" s="339"/>
      <c r="AL40" s="52"/>
      <c r="AM40" s="273">
        <f>+A40</f>
        <v>30</v>
      </c>
      <c r="AN40" s="51"/>
      <c r="AO40" s="43" t="str">
        <f>IF(SUM(AN34:AN40)=0,"",IF(+$B40="Sat",AVERAGE(AN34:AN40),IF(+$B40="Fri",AVERAGE(AN35:AN40,May!AN$11),IF(+$B40="Thu",AVERAGE(AN36:AN40,May!AN$11:AN$12),IF(+$B40="Wed",AVERAGE(AN37:AN40,May!AN$11:AN$13)," ")))))</f>
        <v/>
      </c>
      <c r="AP40" s="51"/>
      <c r="AQ40" s="69" t="str">
        <f>IF(AND(+$B40="Sat",SUM(AP34:AP40)&gt;0),AVERAGE(AP34:AP40),IF(AND(+$B40="Fri",SUM(AP35:AP40,May!AP$11)&gt;0),AVERAGE(AP35:AP40,May!AP$11),IF(AND(+$B40="Thu",SUM(AP36:AP40,May!AP$11:AP$12)&gt;0),AVERAGE(AP36:AP40,May!AP$11:AP$12),IF(AND(+$B40="Wed",SUM(AP37:AP40,May!AP$11:AP$13)&gt;0),AVERAGE(AP37:AP40,May!AP$11:AP$13),""))))</f>
        <v/>
      </c>
      <c r="AR40" s="44" t="str">
        <f ca="1" t="shared" si="6"/>
        <v/>
      </c>
      <c r="AS40" s="43" t="str">
        <f ca="1">IF(AND(+$B40="Sat",SUM(AR34:AR40)&gt;0),AVERAGE(AR34:AR40),IF(AND(+$B40="Fri",SUM(AR35:AR40,May!AR$11)&gt;0),AVERAGE(AR35:AR40,May!AR$11),IF(AND(+$B40="Thu",SUM(AR36:AR40,May!AR$11:AR$12)&gt;0),AVERAGE(AR36:AR40,May!AR$11:AR$12),IF(AND(+$B40="Wed",SUM(AR37:AR40,May!AR$11:AR$13)&gt;0),AVERAGE(AR37:AR40,May!AR$11:AR$13),""))))</f>
        <v/>
      </c>
      <c r="AT40" s="51"/>
      <c r="AU40" s="69" t="str">
        <f>IF(AND(+$B40="Sat",SUM(AT34:AT40)&gt;0),AVERAGE(AT34:AT40),IF(AND(+$B40="Fri",SUM(AT35:AT40,May!AT$11)&gt;0),AVERAGE(AT35:AT40,May!AT$11),IF(AND(+$B40="Thu",SUM(AT36:AT40,May!AT$11:AT$12)&gt;0),AVERAGE(AT36:AT40,May!AT$11:AT$12),IF(AND(+$B40="Wed",SUM(AT37:AT40,May!AT$11:AT$13)&gt;0),AVERAGE(AT37:AT40,May!AT$11:AT$13),""))))</f>
        <v/>
      </c>
      <c r="AV40" s="44" t="str">
        <f ca="1" t="shared" si="7"/>
        <v/>
      </c>
      <c r="AW40" s="43" t="str">
        <f ca="1">IF(AND(+$B40="Sat",SUM(AV34:AV40)&gt;0),AVERAGE(AV34:AV40),IF(AND(+$B40="Fri",SUM(AV35:AV40,May!AV$11)&gt;0),AVERAGE(AV35:AV40,May!AV$11),IF(AND(+$B40="Thu",SUM(AV36:AV40,May!AV$11:AV$12)&gt;0),AVERAGE(AV36:AV40,May!AV$11:AV$12),IF(AND(+$B40="Wed",SUM(AV37:AV40,May!AV$11:AV$13)&gt;0),AVERAGE(AV37:AV40,May!AV$11:AV$13),""))))</f>
        <v/>
      </c>
      <c r="AX40" s="51"/>
      <c r="AY40" s="69" t="str">
        <f>IF(AND(+$B40="Sat",SUM(AX34:AX40)&gt;0),AVERAGE(AX34:AX40),IF(AND(+$B40="Fri",SUM(AX35:AX40,May!AX$11)&gt;0),AVERAGE(AX35:AX40,May!AX$11),IF(AND(+$B40="Thu",SUM(AX36:AX40,May!AX$11:AX$12)&gt;0),AVERAGE(AX36:AX40,May!AX$11:AX$12),IF(AND(+$B40="Wed",SUM(AX37:AX40,May!AX$11:AX$13)&gt;0),AVERAGE(AX37:AX40,May!AX$11:AX$13),""))))</f>
        <v/>
      </c>
      <c r="AZ40" s="44" t="str">
        <f ca="1" t="shared" si="8"/>
        <v/>
      </c>
      <c r="BA40" s="43" t="str">
        <f ca="1">IF(AND(+$B40="Sat",SUM(AZ34:AZ40)&gt;0),AVERAGE(AZ34:AZ40),IF(AND(+$B40="Fri",SUM(AZ35:AZ40,May!AZ$11)&gt;0),AVERAGE(AZ35:AZ40,May!AZ$11),IF(AND(+$B40="Thu",SUM(AZ36:AZ40,May!AZ$11:AZ$12)&gt;0),AVERAGE(AZ36:AZ40,May!AZ$11:AZ$12),IF(AND(+$B40="Wed",SUM(AZ37:AZ40,May!AZ$11:AZ$13)&gt;0),AVERAGE(AZ37:AZ40,May!AZ$11:AZ$13),""))))</f>
        <v/>
      </c>
      <c r="BB40" s="51"/>
      <c r="BC40" s="52"/>
      <c r="BD40" s="273">
        <f t="shared" si="9"/>
        <v>30</v>
      </c>
      <c r="BE40" s="51"/>
      <c r="BF40" s="52"/>
      <c r="BG40" s="339"/>
      <c r="BH40" s="46"/>
      <c r="BI40" s="46"/>
      <c r="BJ40" s="46"/>
      <c r="BK40" s="46"/>
      <c r="BL40" s="46"/>
      <c r="BM40" s="46"/>
      <c r="BN40" s="46"/>
      <c r="BO40" s="46"/>
      <c r="BP40" s="52"/>
      <c r="BQ40" s="46"/>
      <c r="BR40" s="52"/>
      <c r="BS40" s="272">
        <f t="shared" si="10"/>
        <v>30</v>
      </c>
      <c r="BT40" s="47"/>
      <c r="BU40" s="820" t="str">
        <f ca="1" t="shared" si="11"/>
        <v/>
      </c>
      <c r="BV40" s="50"/>
      <c r="BW40" s="823" t="str">
        <f ca="1" t="shared" si="12"/>
        <v/>
      </c>
      <c r="BX40" s="50"/>
      <c r="BY40" s="32"/>
      <c r="BZ40" s="46"/>
      <c r="CA40" s="37"/>
      <c r="CB40" s="37"/>
      <c r="CC40" s="32"/>
      <c r="CD40" s="46"/>
      <c r="CE40" s="32"/>
      <c r="CF40" s="47"/>
      <c r="CG40" s="764"/>
      <c r="CH40" s="302"/>
    </row>
    <row r="41" spans="1:86" ht="15" customHeight="1" thickBot="1" thickTop="1">
      <c r="A41" s="247" t="s">
        <v>38</v>
      </c>
      <c r="B41" s="248"/>
      <c r="C41" s="356"/>
      <c r="D41" s="42" t="str">
        <f>IF(SUM(D11:D40)&gt;0,AVERAGE(D11:D40)," ")</f>
        <v xml:space="preserve"> </v>
      </c>
      <c r="E41" s="34"/>
      <c r="F41" s="73"/>
      <c r="G41" s="74"/>
      <c r="H41" s="3" t="str">
        <f>IF(SUM(H11:H40)&gt;0,AVERAGE(H11:H40)," ")</f>
        <v xml:space="preserve"> </v>
      </c>
      <c r="I41" s="42" t="str">
        <f>IF(SUM(I11:I40)&gt;0,AVERAGE(I11:I40)," ")</f>
        <v xml:space="preserve"> </v>
      </c>
      <c r="J41" s="68" t="str">
        <f>IF(SUM(J11:J40)&gt;0,AVERAGE(J11:J40)," ")</f>
        <v xml:space="preserve"> </v>
      </c>
      <c r="K41" s="41" t="str">
        <f>IF(SUM(K11:K40)&gt;0,AVERAGE(K11:K40)," ")</f>
        <v xml:space="preserve"> </v>
      </c>
      <c r="L41" s="341"/>
      <c r="M41" s="42" t="str">
        <f aca="true" t="shared" si="20" ref="M41:S41">IF(SUM(M11:M40)&gt;0,AVERAGE(M11:M40)," ")</f>
        <v xml:space="preserve"> </v>
      </c>
      <c r="N41" s="42" t="str">
        <f ca="1" t="shared" si="20"/>
        <v xml:space="preserve"> </v>
      </c>
      <c r="O41" s="42" t="str">
        <f t="shared" si="20"/>
        <v xml:space="preserve"> </v>
      </c>
      <c r="P41" s="42" t="str">
        <f ca="1" t="shared" si="20"/>
        <v xml:space="preserve"> </v>
      </c>
      <c r="Q41" s="42" t="str">
        <f t="shared" si="20"/>
        <v xml:space="preserve"> </v>
      </c>
      <c r="R41" s="42" t="str">
        <f t="shared" si="20"/>
        <v xml:space="preserve"> </v>
      </c>
      <c r="S41" s="55" t="str">
        <f t="shared" si="20"/>
        <v xml:space="preserve"> </v>
      </c>
      <c r="T41" s="247" t="s">
        <v>39</v>
      </c>
      <c r="U41" s="41" t="str">
        <f aca="true" t="shared" si="21" ref="U41:AD41">IF(SUM(U11:U40)&gt;0,AVERAGE(U11:U40)," ")</f>
        <v xml:space="preserve"> </v>
      </c>
      <c r="V41" s="42" t="str">
        <f t="shared" si="21"/>
        <v xml:space="preserve"> </v>
      </c>
      <c r="W41" s="55" t="str">
        <f t="shared" si="21"/>
        <v xml:space="preserve"> </v>
      </c>
      <c r="X41" s="42" t="str">
        <f t="shared" si="21"/>
        <v xml:space="preserve"> </v>
      </c>
      <c r="Y41" s="42" t="str">
        <f t="shared" si="21"/>
        <v xml:space="preserve"> </v>
      </c>
      <c r="Z41" s="42" t="str">
        <f t="shared" si="21"/>
        <v xml:space="preserve"> </v>
      </c>
      <c r="AA41" s="42" t="str">
        <f t="shared" si="21"/>
        <v xml:space="preserve"> </v>
      </c>
      <c r="AB41" s="41" t="str">
        <f t="shared" si="21"/>
        <v xml:space="preserve"> </v>
      </c>
      <c r="AC41" s="42" t="str">
        <f t="shared" si="21"/>
        <v xml:space="preserve"> </v>
      </c>
      <c r="AD41" s="55" t="str">
        <f t="shared" si="21"/>
        <v xml:space="preserve"> </v>
      </c>
      <c r="AE41" s="680"/>
      <c r="AF41" s="669" t="str">
        <f>IF(SUM(AF11:AF40)&gt;0,AVERAGE(AF11:AF40)," ")</f>
        <v xml:space="preserve"> </v>
      </c>
      <c r="AG41" s="714" t="str">
        <f>IF(SUM(AG11:AG40)&gt;0,AVERAGE(AG11:AG40)," ")</f>
        <v xml:space="preserve"> </v>
      </c>
      <c r="AH41" s="68"/>
      <c r="AI41" s="876" t="str">
        <f ca="1">IF(SUM(AH11:AH40)&gt;0,GEOMEAN(AH11:AH40),"")</f>
        <v/>
      </c>
      <c r="AJ41" s="839"/>
      <c r="AK41" s="709" t="str">
        <f>IF(SUM(AK11:AK40)&gt;0,AVERAGE(AK11:AK40)," ")</f>
        <v xml:space="preserve"> </v>
      </c>
      <c r="AL41" s="55" t="str">
        <f>IF(SUM(AL11:AL40)&gt;0,AVERAGE(AL11:AL40)," ")</f>
        <v xml:space="preserve"> </v>
      </c>
      <c r="AM41" s="247" t="s">
        <v>82</v>
      </c>
      <c r="AN41" s="669" t="str">
        <f>IF(SUM(AN11:AN40)&gt;0,AVERAGE(AN11:AN40)," ")</f>
        <v xml:space="preserve"> </v>
      </c>
      <c r="AO41" s="77"/>
      <c r="AP41" s="698" t="str">
        <f>IF(SUM(AP11:AP40)&gt;0,AVERAGE(AP11:AP40)," ")</f>
        <v xml:space="preserve"> </v>
      </c>
      <c r="AQ41" s="699"/>
      <c r="AR41" s="667" t="str">
        <f ca="1">IF(SUM(AR11:AR40)&gt;0,AVERAGE(AR11:AR40)," ")</f>
        <v xml:space="preserve"> </v>
      </c>
      <c r="AS41" s="699"/>
      <c r="AT41" s="698" t="str">
        <f>IF(SUM(AT11:AT40)&gt;0,AVERAGE(AT11:AT40)," ")</f>
        <v xml:space="preserve"> </v>
      </c>
      <c r="AU41" s="668"/>
      <c r="AV41" s="667" t="str">
        <f ca="1">IF(SUM(AV11:AV40)&gt;0,AVERAGE(AV11:AV40)," ")</f>
        <v xml:space="preserve"> </v>
      </c>
      <c r="AW41" s="699"/>
      <c r="AX41" s="669" t="str">
        <f>IF(SUM(AX11:AX40)&gt;0,AVERAGE(AX11:AX40)," ")</f>
        <v xml:space="preserve"> </v>
      </c>
      <c r="AY41" s="699"/>
      <c r="AZ41" s="667" t="str">
        <f ca="1">IF(SUM(AZ11:AZ40)&gt;0,AVERAGE(AZ11:AZ40)," ")</f>
        <v xml:space="preserve"> </v>
      </c>
      <c r="BA41" s="77"/>
      <c r="BB41" s="880" t="str">
        <f>IF(SUM(BB11:BB40)&gt;0,AVERAGE(BB11:BB40)," ")</f>
        <v xml:space="preserve"> </v>
      </c>
      <c r="BC41" s="820" t="str">
        <f>IF(SUM(BC11:BC40)&gt;0,AVERAGE(BC11:BC40)," ")</f>
        <v xml:space="preserve"> </v>
      </c>
      <c r="BD41" s="247" t="s">
        <v>39</v>
      </c>
      <c r="BE41" s="41" t="str">
        <f>IF(SUM(BE11:BE40)&gt;0,AVERAGE(BE11:BE40)," ")</f>
        <v xml:space="preserve"> </v>
      </c>
      <c r="BF41" s="55" t="str">
        <f>IF(SUM(BF11:BF40)&gt;0,AVERAGE(BF11:BF40)," ")</f>
        <v xml:space="preserve"> </v>
      </c>
      <c r="BG41" s="76"/>
      <c r="BH41" s="42" t="str">
        <f aca="true" t="shared" si="22" ref="BH41:BN41">IF(SUM(BH11:BH40)&gt;0,AVERAGE(BH11:BH40)," ")</f>
        <v xml:space="preserve"> </v>
      </c>
      <c r="BI41" s="42" t="str">
        <f t="shared" si="22"/>
        <v xml:space="preserve"> </v>
      </c>
      <c r="BJ41" s="42" t="str">
        <f t="shared" si="22"/>
        <v xml:space="preserve"> </v>
      </c>
      <c r="BK41" s="42" t="str">
        <f t="shared" si="22"/>
        <v xml:space="preserve"> </v>
      </c>
      <c r="BL41" s="42" t="str">
        <f t="shared" si="22"/>
        <v xml:space="preserve"> </v>
      </c>
      <c r="BM41" s="42" t="str">
        <f t="shared" si="22"/>
        <v xml:space="preserve"> </v>
      </c>
      <c r="BN41" s="42" t="str">
        <f t="shared" si="22"/>
        <v xml:space="preserve"> </v>
      </c>
      <c r="BO41" s="42" t="str">
        <f>IF(SUM(BO11:BO40)&gt;0,AVERAGE(BO11:BO40)," ")</f>
        <v xml:space="preserve"> </v>
      </c>
      <c r="BP41" s="55" t="str">
        <f>IF(SUM(BP11:BP40)&gt;0,AVERAGE(BP11:BP40)," ")</f>
        <v xml:space="preserve"> </v>
      </c>
      <c r="BQ41" s="42" t="str">
        <f>IF(SUM(BQ11:BQ40)&gt;0,AVERAGE(BQ11:BQ40)," ")</f>
        <v xml:space="preserve"> </v>
      </c>
      <c r="BR41" s="616" t="str">
        <f>IF(SUM(BR11:BR40)&gt;0,AVERAGE(BR11:BR40)," ")</f>
        <v xml:space="preserve"> </v>
      </c>
      <c r="BS41" s="762" t="s">
        <v>39</v>
      </c>
      <c r="BT41" s="42" t="str">
        <f>IF(SUM(BT11:BT40)&gt;0,AVERAGE(BT11:BT40)," ")</f>
        <v xml:space="preserve"> </v>
      </c>
      <c r="BU41" s="616" t="str">
        <f ca="1">IF(SUM(BU11:BU40)&gt;0,AVERAGE(BU11:BU40)," ")</f>
        <v xml:space="preserve"> </v>
      </c>
      <c r="BV41" s="3" t="str">
        <f>IF(SUM(BV11:BV40)&gt;0,AVERAGE(BV11:BV40)," ")</f>
        <v xml:space="preserve"> </v>
      </c>
      <c r="BW41" s="616" t="str">
        <f ca="1">IF(SUM(BW11:BW40)&gt;0,AVERAGE(BW11:BW40)," ")</f>
        <v xml:space="preserve"> </v>
      </c>
      <c r="BX41" s="827" t="str">
        <f aca="true" t="shared" si="23" ref="BX41:CG41">IF(SUM(BX11:BX40)&gt;0,AVERAGE(BX11:BX40)," ")</f>
        <v xml:space="preserve"> </v>
      </c>
      <c r="BY41" s="137" t="str">
        <f t="shared" si="23"/>
        <v xml:space="preserve"> </v>
      </c>
      <c r="BZ41" s="137" t="str">
        <f t="shared" si="23"/>
        <v xml:space="preserve"> </v>
      </c>
      <c r="CA41" s="137" t="str">
        <f t="shared" si="23"/>
        <v xml:space="preserve"> </v>
      </c>
      <c r="CB41" s="137" t="str">
        <f t="shared" si="23"/>
        <v xml:space="preserve"> </v>
      </c>
      <c r="CC41" s="137" t="str">
        <f t="shared" si="23"/>
        <v xml:space="preserve"> </v>
      </c>
      <c r="CD41" s="838" t="str">
        <f t="shared" si="23"/>
        <v xml:space="preserve"> </v>
      </c>
      <c r="CE41" s="137" t="str">
        <f t="shared" si="23"/>
        <v xml:space="preserve"> </v>
      </c>
      <c r="CF41" s="829" t="str">
        <f t="shared" si="23"/>
        <v xml:space="preserve"> </v>
      </c>
      <c r="CG41" s="829" t="str">
        <f t="shared" si="23"/>
        <v xml:space="preserve"> </v>
      </c>
      <c r="CH41" s="770" t="str">
        <f>IF(SUM(CH11:CH40)&gt;0,AVERAGE(CH11:CH40)," ")</f>
        <v xml:space="preserve"> </v>
      </c>
    </row>
    <row r="42" spans="1:86" ht="15" customHeight="1" thickBot="1" thickTop="1">
      <c r="A42" s="249" t="s">
        <v>40</v>
      </c>
      <c r="B42" s="250"/>
      <c r="C42" s="280"/>
      <c r="D42" s="69" t="str">
        <f>IF(SUM(D11:D40)&gt;0,MAX(D11:D40)," ")</f>
        <v xml:space="preserve"> </v>
      </c>
      <c r="E42" s="70" t="str">
        <f>IF(SUM(E11:E40)&gt;0,MAX(E11:E40)," ")</f>
        <v xml:space="preserve"> </v>
      </c>
      <c r="F42" s="80"/>
      <c r="G42" s="81"/>
      <c r="H42" s="82" t="str">
        <f aca="true" t="shared" si="24" ref="H42:S42">IF(SUM(H11:H40)&gt;0,MAX(H11:H40)," ")</f>
        <v xml:space="preserve"> </v>
      </c>
      <c r="I42" s="69" t="str">
        <f t="shared" si="24"/>
        <v xml:space="preserve"> </v>
      </c>
      <c r="J42" s="70" t="str">
        <f t="shared" si="24"/>
        <v xml:space="preserve"> </v>
      </c>
      <c r="K42" s="53" t="str">
        <f t="shared" si="24"/>
        <v xml:space="preserve"> </v>
      </c>
      <c r="L42" s="342" t="str">
        <f t="shared" si="24"/>
        <v xml:space="preserve"> </v>
      </c>
      <c r="M42" s="69" t="str">
        <f t="shared" si="24"/>
        <v xml:space="preserve"> </v>
      </c>
      <c r="N42" s="83" t="str">
        <f ca="1" t="shared" si="24"/>
        <v xml:space="preserve"> </v>
      </c>
      <c r="O42" s="69" t="str">
        <f t="shared" si="24"/>
        <v xml:space="preserve"> </v>
      </c>
      <c r="P42" s="83" t="str">
        <f ca="1" t="shared" si="24"/>
        <v xml:space="preserve"> </v>
      </c>
      <c r="Q42" s="69" t="str">
        <f t="shared" si="24"/>
        <v xml:space="preserve"> </v>
      </c>
      <c r="R42" s="69" t="str">
        <f t="shared" si="24"/>
        <v xml:space="preserve"> </v>
      </c>
      <c r="S42" s="43" t="str">
        <f t="shared" si="24"/>
        <v xml:space="preserve"> </v>
      </c>
      <c r="T42" s="249" t="s">
        <v>41</v>
      </c>
      <c r="U42" s="53" t="str">
        <f aca="true" t="shared" si="25" ref="U42:AD42">IF(SUM(U11:U40)&gt;0,MAX(U11:U40)," ")</f>
        <v xml:space="preserve"> </v>
      </c>
      <c r="V42" s="69" t="str">
        <f t="shared" si="25"/>
        <v xml:space="preserve"> </v>
      </c>
      <c r="W42" s="43" t="str">
        <f t="shared" si="25"/>
        <v xml:space="preserve"> </v>
      </c>
      <c r="X42" s="69" t="str">
        <f t="shared" si="25"/>
        <v xml:space="preserve"> </v>
      </c>
      <c r="Y42" s="69" t="str">
        <f t="shared" si="25"/>
        <v xml:space="preserve"> </v>
      </c>
      <c r="Z42" s="69" t="str">
        <f t="shared" si="25"/>
        <v xml:space="preserve"> </v>
      </c>
      <c r="AA42" s="69" t="str">
        <f t="shared" si="25"/>
        <v xml:space="preserve"> </v>
      </c>
      <c r="AB42" s="53" t="str">
        <f t="shared" si="25"/>
        <v xml:space="preserve"> </v>
      </c>
      <c r="AC42" s="69" t="str">
        <f t="shared" si="25"/>
        <v xml:space="preserve"> </v>
      </c>
      <c r="AD42" s="43" t="str">
        <f t="shared" si="25"/>
        <v xml:space="preserve"> </v>
      </c>
      <c r="AE42" s="684"/>
      <c r="AF42" s="715" t="str">
        <f>IF(SUM(AF11:AF40)&gt;0,MAX(AF11:AF40)," ")</f>
        <v xml:space="preserve"> </v>
      </c>
      <c r="AG42" s="669" t="str">
        <f>IF(SUM(AG11:AG40)&gt;0,MAX(AG11:AG40)," ")</f>
        <v xml:space="preserve"> </v>
      </c>
      <c r="AH42" s="69" t="str">
        <f ca="1">IF(AI41&lt;&gt;"",MAX(AH11:AH40),"")</f>
        <v/>
      </c>
      <c r="AI42" s="877" t="str">
        <f ca="1">IF(AH42=63200,"TNTC",AH42)</f>
        <v/>
      </c>
      <c r="AJ42" s="342" t="str">
        <f>IF(SUM(AJ11:AJ40)&gt;0,MAX(AJ11:AJ40)," ")</f>
        <v xml:space="preserve"> </v>
      </c>
      <c r="AK42" s="708" t="str">
        <f>IF(SUM(AK11:AK40)&gt;0,MAX(AK11:AK40)," ")</f>
        <v xml:space="preserve"> </v>
      </c>
      <c r="AL42" s="43" t="str">
        <f>IF(SUM(AL11:AL40)&gt;0,MAX(AL11:AL40)," ")</f>
        <v xml:space="preserve"> </v>
      </c>
      <c r="AM42" s="249" t="s">
        <v>83</v>
      </c>
      <c r="AN42" s="53" t="str">
        <f>IF(SUM(AN11:AN40)&gt;0,MAX(AN11:AN40)," ")</f>
        <v xml:space="preserve"> </v>
      </c>
      <c r="AO42" s="84" t="str">
        <f>IF(SUM(AO11:AO40)&gt;0,MAX(AO11:AO40)," ")</f>
        <v xml:space="preserve"> </v>
      </c>
      <c r="AP42" s="700" t="str">
        <f>IF(SUM(AP11:AP40)&gt;0,MAX(AP11:AP40)," ")</f>
        <v xml:space="preserve"> </v>
      </c>
      <c r="AQ42" s="669" t="str">
        <f>IF(SUM(AQ11:AQ40)&gt;0,MAX(AQ11:AQ40)," ")</f>
        <v xml:space="preserve"> </v>
      </c>
      <c r="AR42" s="701" t="str">
        <f aca="true" t="shared" si="26" ref="AR42:AY42">IF(SUM(AR11:AR40)&gt;0,MAX(AR11:AR40)," ")</f>
        <v xml:space="preserve"> </v>
      </c>
      <c r="AS42" s="669" t="str">
        <f ca="1" t="shared" si="26"/>
        <v xml:space="preserve"> </v>
      </c>
      <c r="AT42" s="702" t="str">
        <f t="shared" si="26"/>
        <v xml:space="preserve"> </v>
      </c>
      <c r="AU42" s="669" t="str">
        <f t="shared" si="26"/>
        <v xml:space="preserve"> </v>
      </c>
      <c r="AV42" s="701" t="str">
        <f ca="1" t="shared" si="26"/>
        <v xml:space="preserve"> </v>
      </c>
      <c r="AW42" s="703" t="str">
        <f ca="1" t="shared" si="26"/>
        <v xml:space="preserve"> </v>
      </c>
      <c r="AX42" s="702" t="str">
        <f t="shared" si="26"/>
        <v xml:space="preserve"> </v>
      </c>
      <c r="AY42" s="669" t="str">
        <f t="shared" si="26"/>
        <v xml:space="preserve"> </v>
      </c>
      <c r="AZ42" s="701" t="str">
        <f ca="1">IF(SUM(AZ11:AZ40)&gt;0,MAX(AZ11:AZ40)," ")</f>
        <v xml:space="preserve"> </v>
      </c>
      <c r="BA42" s="669" t="str">
        <f ca="1">IF(SUM(BA11:BA40)&gt;0,MAX(BA11:BA40)," ")</f>
        <v xml:space="preserve"> </v>
      </c>
      <c r="BB42" s="881" t="str">
        <f>IF(SUM(BB11:BB40)&gt;0,MAX(BB11:BB40)," ")</f>
        <v xml:space="preserve"> </v>
      </c>
      <c r="BC42" s="824" t="str">
        <f>IF(SUM(BC11:BC40)&gt;0,MAX(BC11:BC40)," ")</f>
        <v xml:space="preserve"> </v>
      </c>
      <c r="BD42" s="249" t="s">
        <v>41</v>
      </c>
      <c r="BE42" s="53" t="str">
        <f>IF(SUM(BE11:BE40)&gt;0,MAX(BE11:BE40)," ")</f>
        <v xml:space="preserve"> </v>
      </c>
      <c r="BF42" s="43" t="str">
        <f>IF(SUM(BF11:BF40)&gt;0,MAX(BF11:BF40)," ")</f>
        <v xml:space="preserve"> </v>
      </c>
      <c r="BG42" s="53" t="str">
        <f>IF(SUM(BG11:BG40)&gt;0,MAX(BG11:BG40)," ")</f>
        <v xml:space="preserve"> </v>
      </c>
      <c r="BH42" s="69" t="str">
        <f aca="true" t="shared" si="27" ref="BH42:BN42">IF(SUM(BH11:BH40)&gt;0,MAX(BH11:BH40)," ")</f>
        <v xml:space="preserve"> </v>
      </c>
      <c r="BI42" s="69" t="str">
        <f t="shared" si="27"/>
        <v xml:space="preserve"> </v>
      </c>
      <c r="BJ42" s="69" t="str">
        <f t="shared" si="27"/>
        <v xml:space="preserve"> </v>
      </c>
      <c r="BK42" s="69" t="str">
        <f t="shared" si="27"/>
        <v xml:space="preserve"> </v>
      </c>
      <c r="BL42" s="69" t="str">
        <f t="shared" si="27"/>
        <v xml:space="preserve"> </v>
      </c>
      <c r="BM42" s="69" t="str">
        <f t="shared" si="27"/>
        <v xml:space="preserve"> </v>
      </c>
      <c r="BN42" s="69" t="str">
        <f t="shared" si="27"/>
        <v xml:space="preserve"> </v>
      </c>
      <c r="BO42" s="69" t="str">
        <f>IF(SUM(BO11:BO40)&gt;0,MAX(BO11:BO40)," ")</f>
        <v xml:space="preserve"> </v>
      </c>
      <c r="BP42" s="43" t="str">
        <f>IF(SUM(BP11:BP40)&gt;0,MAX(BP11:BP40)," ")</f>
        <v xml:space="preserve"> </v>
      </c>
      <c r="BQ42" s="69" t="str">
        <f>IF(SUM(BQ11:BQ40)&gt;0,MAX(BQ11:BQ40)," ")</f>
        <v xml:space="preserve"> </v>
      </c>
      <c r="BR42" s="43" t="str">
        <f>IF(SUM(BR11:BR40)&gt;0,MAX(BR11:BR40)," ")</f>
        <v xml:space="preserve"> </v>
      </c>
      <c r="BS42" s="273" t="s">
        <v>41</v>
      </c>
      <c r="BT42" s="69" t="str">
        <f>IF(SUM(BT11:BT40)&gt;0,MAX(BT11:BT40)," ")</f>
        <v xml:space="preserve"> </v>
      </c>
      <c r="BU42" s="43" t="str">
        <f ca="1">IF(SUM(BU11:BU40)&gt;0,MAX(BU11:BU40)," ")</f>
        <v xml:space="preserve"> </v>
      </c>
      <c r="BV42" s="82" t="str">
        <f>IF(SUM(BV11:BV40)&gt;0,MAX(BV11:BV40)," ")</f>
        <v xml:space="preserve"> </v>
      </c>
      <c r="BW42" s="43" t="str">
        <f ca="1">IF(SUM(BW11:BW40)&gt;0,MAX(BW11:BW40)," ")</f>
        <v xml:space="preserve"> </v>
      </c>
      <c r="BX42" s="832" t="str">
        <f aca="true" t="shared" si="28" ref="BX42:CG42">IF(SUM(BX11:BX40)&gt;0,MAX(BX11:BX40)," ")</f>
        <v xml:space="preserve"> </v>
      </c>
      <c r="BY42" s="772" t="str">
        <f t="shared" si="28"/>
        <v xml:space="preserve"> </v>
      </c>
      <c r="BZ42" s="772" t="str">
        <f t="shared" si="28"/>
        <v xml:space="preserve"> </v>
      </c>
      <c r="CA42" s="772" t="str">
        <f t="shared" si="28"/>
        <v xml:space="preserve"> </v>
      </c>
      <c r="CB42" s="772" t="str">
        <f t="shared" si="28"/>
        <v xml:space="preserve"> </v>
      </c>
      <c r="CC42" s="772" t="str">
        <f t="shared" si="28"/>
        <v xml:space="preserve"> </v>
      </c>
      <c r="CD42" s="772" t="str">
        <f t="shared" si="28"/>
        <v xml:space="preserve"> </v>
      </c>
      <c r="CE42" s="771" t="str">
        <f t="shared" si="28"/>
        <v xml:space="preserve"> </v>
      </c>
      <c r="CF42" s="771" t="str">
        <f t="shared" si="28"/>
        <v xml:space="preserve"> </v>
      </c>
      <c r="CG42" s="830" t="str">
        <f t="shared" si="28"/>
        <v xml:space="preserve"> </v>
      </c>
      <c r="CH42" s="773" t="str">
        <f>IF(SUM(CH11:CH40)&gt;0,MAX(CH11:CH40)," ")</f>
        <v xml:space="preserve"> </v>
      </c>
    </row>
    <row r="43" spans="1:86" ht="15" customHeight="1" thickBot="1" thickTop="1">
      <c r="A43" s="249" t="s">
        <v>42</v>
      </c>
      <c r="B43" s="250"/>
      <c r="C43" s="280"/>
      <c r="D43" s="69" t="str">
        <f>IF(SUM(D11:D40)&gt;0,MIN(D11:D40),"")</f>
        <v/>
      </c>
      <c r="E43" s="47"/>
      <c r="F43" s="80"/>
      <c r="G43" s="81"/>
      <c r="H43" s="54" t="str">
        <f aca="true" t="shared" si="29" ref="H43:S43">IF(SUM(H11:H40)&gt;0,MIN(H11:H40),"")</f>
        <v/>
      </c>
      <c r="I43" s="69" t="str">
        <f t="shared" si="29"/>
        <v/>
      </c>
      <c r="J43" s="82" t="str">
        <f t="shared" si="29"/>
        <v/>
      </c>
      <c r="K43" s="53" t="str">
        <f t="shared" si="29"/>
        <v/>
      </c>
      <c r="L43" s="342" t="str">
        <f t="shared" si="29"/>
        <v/>
      </c>
      <c r="M43" s="69" t="str">
        <f t="shared" si="29"/>
        <v/>
      </c>
      <c r="N43" s="69" t="str">
        <f ca="1" t="shared" si="29"/>
        <v/>
      </c>
      <c r="O43" s="69" t="str">
        <f t="shared" si="29"/>
        <v/>
      </c>
      <c r="P43" s="69" t="str">
        <f ca="1" t="shared" si="29"/>
        <v/>
      </c>
      <c r="Q43" s="69" t="str">
        <f t="shared" si="29"/>
        <v/>
      </c>
      <c r="R43" s="69" t="str">
        <f t="shared" si="29"/>
        <v/>
      </c>
      <c r="S43" s="43" t="str">
        <f t="shared" si="29"/>
        <v/>
      </c>
      <c r="T43" s="249" t="s">
        <v>43</v>
      </c>
      <c r="U43" s="53" t="str">
        <f aca="true" t="shared" si="30" ref="U43:AD43">IF(SUM(U11:U40)&gt;0,MIN(U11:U40),"")</f>
        <v/>
      </c>
      <c r="V43" s="69" t="str">
        <f t="shared" si="30"/>
        <v/>
      </c>
      <c r="W43" s="43" t="str">
        <f t="shared" si="30"/>
        <v/>
      </c>
      <c r="X43" s="69" t="str">
        <f t="shared" si="30"/>
        <v/>
      </c>
      <c r="Y43" s="69" t="str">
        <f t="shared" si="30"/>
        <v/>
      </c>
      <c r="Z43" s="69" t="str">
        <f t="shared" si="30"/>
        <v/>
      </c>
      <c r="AA43" s="69" t="str">
        <f t="shared" si="30"/>
        <v/>
      </c>
      <c r="AB43" s="53" t="str">
        <f t="shared" si="30"/>
        <v/>
      </c>
      <c r="AC43" s="69" t="str">
        <f t="shared" si="30"/>
        <v/>
      </c>
      <c r="AD43" s="43" t="str">
        <f t="shared" si="30"/>
        <v/>
      </c>
      <c r="AE43" s="684"/>
      <c r="AF43" s="716" t="str">
        <f>IF(SUM(AF11:AF40)&gt;0,MIN(AF11:AF40),"")</f>
        <v/>
      </c>
      <c r="AG43" s="717" t="str">
        <f>IF(SUM(AG11:AG40)&gt;0,MIN(AG11:AG40),"")</f>
        <v/>
      </c>
      <c r="AH43" s="70"/>
      <c r="AI43" s="708" t="str">
        <f>IF(SUM(AI11:AI40)&gt;0,MIN(AI11:AI40),"")</f>
        <v/>
      </c>
      <c r="AJ43" s="672" t="str">
        <f>IF(SUM(AJ11:AJ40)&gt;0,MIN(AJ11:AJ40),"")</f>
        <v/>
      </c>
      <c r="AK43" s="669" t="str">
        <f>IF(SUM(AK11:AK40)&gt;0,MIN(AK11:AK40),"")</f>
        <v/>
      </c>
      <c r="AL43" s="671" t="str">
        <f>IF(SUM(AL11:AL40)&gt;0,MIN(AL11:AL40),"")</f>
        <v/>
      </c>
      <c r="AM43" s="249" t="s">
        <v>84</v>
      </c>
      <c r="AN43" s="684" t="str">
        <f>IF(SUM(AN11:AN40)&gt;0,MIN(AN11:AN40),"")</f>
        <v/>
      </c>
      <c r="AO43" s="711" t="str">
        <f>IF(SUM(AO11:AO40)&gt;0,MIN(AO11:AO40),"")</f>
        <v/>
      </c>
      <c r="AP43" s="679" t="str">
        <f>IF(SUM(AP11:AP40)&gt;0,MIN(AP11:AP40),"")</f>
        <v/>
      </c>
      <c r="AQ43" s="704" t="str">
        <f>IF(SUM(AQ11:AQ40)&gt;0,MIN(AQ11:AQ40),"")</f>
        <v/>
      </c>
      <c r="AR43" s="705" t="str">
        <f aca="true" t="shared" si="31" ref="AR43:BC43">IF(SUM(AR11:AR40)&gt;0,MIN(AR11:AR40),"")</f>
        <v/>
      </c>
      <c r="AS43" s="706" t="str">
        <f ca="1" t="shared" si="31"/>
        <v/>
      </c>
      <c r="AT43" s="679" t="str">
        <f t="shared" si="31"/>
        <v/>
      </c>
      <c r="AU43" s="704" t="str">
        <f t="shared" si="31"/>
        <v/>
      </c>
      <c r="AV43" s="705" t="str">
        <f ca="1" t="shared" si="31"/>
        <v/>
      </c>
      <c r="AW43" s="706" t="str">
        <f ca="1" t="shared" si="31"/>
        <v/>
      </c>
      <c r="AX43" s="679" t="str">
        <f t="shared" si="31"/>
        <v/>
      </c>
      <c r="AY43" s="707" t="str">
        <f t="shared" si="31"/>
        <v/>
      </c>
      <c r="AZ43" s="708" t="str">
        <f ca="1" t="shared" si="31"/>
        <v/>
      </c>
      <c r="BA43" s="706" t="str">
        <f ca="1" t="shared" si="31"/>
        <v/>
      </c>
      <c r="BB43" s="882" t="str">
        <f t="shared" si="31"/>
        <v/>
      </c>
      <c r="BC43" s="823" t="str">
        <f t="shared" si="31"/>
        <v/>
      </c>
      <c r="BD43" s="249" t="s">
        <v>43</v>
      </c>
      <c r="BE43" s="684" t="str">
        <f>IF(SUM(BE11:BE40)&gt;0,MIN(BE11:BE40),"")</f>
        <v/>
      </c>
      <c r="BF43" s="711" t="str">
        <f>IF(SUM(BF11:BF40)&gt;0,MIN(BF11:BF40),"")</f>
        <v/>
      </c>
      <c r="BG43" s="53" t="str">
        <f>IF(SUM(BG11:BG40)&gt;0,MIN(BG11:BG40),"")</f>
        <v/>
      </c>
      <c r="BH43" s="710" t="str">
        <f aca="true" t="shared" si="32" ref="BH43:BN43">IF(SUM(BH11:BH40)&gt;0,MIN(BH11:BH40),"")</f>
        <v/>
      </c>
      <c r="BI43" s="710" t="str">
        <f t="shared" si="32"/>
        <v/>
      </c>
      <c r="BJ43" s="710" t="str">
        <f t="shared" si="32"/>
        <v/>
      </c>
      <c r="BK43" s="710" t="str">
        <f t="shared" si="32"/>
        <v/>
      </c>
      <c r="BL43" s="710" t="str">
        <f t="shared" si="32"/>
        <v/>
      </c>
      <c r="BM43" s="710" t="str">
        <f t="shared" si="32"/>
        <v/>
      </c>
      <c r="BN43" s="710" t="str">
        <f t="shared" si="32"/>
        <v/>
      </c>
      <c r="BO43" s="710" t="str">
        <f>IF(SUM(BO11:BO40)&gt;0,MIN(BO11:BO40),"")</f>
        <v/>
      </c>
      <c r="BP43" s="711" t="str">
        <f>IF(SUM(BP11:BP40)&gt;0,MIN(BP11:BP40),"")</f>
        <v/>
      </c>
      <c r="BQ43" s="69" t="str">
        <f>IF(SUM(BQ11:BQ40)&gt;0,MIN(BQ11:BQ40),"")</f>
        <v/>
      </c>
      <c r="BR43" s="43" t="str">
        <f>IF(SUM(BR11:BR40)&gt;0,MIN(BR11:BR40),"")</f>
        <v/>
      </c>
      <c r="BS43" s="774" t="s">
        <v>43</v>
      </c>
      <c r="BT43" s="63" t="str">
        <f>IF(SUM(BT11:BT40)&gt;0,MIN(BT11:BT40),"")</f>
        <v/>
      </c>
      <c r="BU43" s="66" t="str">
        <f ca="1">IF(SUM(BU11:BU40)&gt;0,MIN(BU11:BU40),"")</f>
        <v/>
      </c>
      <c r="BV43" s="678" t="str">
        <f>IF(SUM(BV11:BV40)&gt;0,MIN(BV11:BV40),"")</f>
        <v/>
      </c>
      <c r="BW43" s="66" t="str">
        <f ca="1">IF(SUM(BW11:BW40)&gt;0,MIN(BW11:BW40),"")</f>
        <v/>
      </c>
      <c r="BX43" s="833" t="str">
        <f aca="true" t="shared" si="33" ref="BX43:CG43">IF(SUM(BX11:BX40)&gt;0,MIN(BX11:BX40),"")</f>
        <v/>
      </c>
      <c r="BY43" s="837" t="str">
        <f t="shared" si="33"/>
        <v/>
      </c>
      <c r="BZ43" s="837" t="str">
        <f t="shared" si="33"/>
        <v/>
      </c>
      <c r="CA43" s="837" t="str">
        <f t="shared" si="33"/>
        <v/>
      </c>
      <c r="CB43" s="837" t="str">
        <f t="shared" si="33"/>
        <v/>
      </c>
      <c r="CC43" s="837" t="str">
        <f t="shared" si="33"/>
        <v/>
      </c>
      <c r="CD43" s="837" t="str">
        <f t="shared" si="33"/>
        <v/>
      </c>
      <c r="CE43" s="834" t="str">
        <f t="shared" si="33"/>
        <v/>
      </c>
      <c r="CF43" s="834" t="str">
        <f t="shared" si="33"/>
        <v/>
      </c>
      <c r="CG43" s="831" t="str">
        <f t="shared" si="33"/>
        <v/>
      </c>
      <c r="CH43" s="828" t="str">
        <f>IF(SUM(CH11:CH40)&gt;0,MIN(CH11:CH40),"")</f>
        <v/>
      </c>
    </row>
    <row r="44" spans="1:86" ht="15" customHeight="1" thickBot="1" thickTop="1">
      <c r="A44" s="590"/>
      <c r="B44" s="586"/>
      <c r="C44" s="586"/>
      <c r="D44" s="586"/>
      <c r="E44" s="587"/>
      <c r="F44" s="588"/>
      <c r="G44" s="589"/>
      <c r="H44" s="590"/>
      <c r="I44" s="586"/>
      <c r="J44" s="591"/>
      <c r="K44" s="586"/>
      <c r="L44" s="592"/>
      <c r="M44" s="586"/>
      <c r="N44" s="586"/>
      <c r="O44" s="586"/>
      <c r="P44" s="586"/>
      <c r="Q44" s="586"/>
      <c r="R44" s="586"/>
      <c r="S44" s="591"/>
      <c r="T44" s="938" t="s">
        <v>154</v>
      </c>
      <c r="U44" s="939"/>
      <c r="V44" s="940"/>
      <c r="W44" s="591"/>
      <c r="X44" s="590"/>
      <c r="Y44" s="593"/>
      <c r="Z44" s="586"/>
      <c r="AA44" s="593"/>
      <c r="AB44" s="590"/>
      <c r="AC44" s="586"/>
      <c r="AD44" s="591"/>
      <c r="AE44" s="586"/>
      <c r="AF44" s="586"/>
      <c r="AG44" s="606"/>
      <c r="AH44" s="586"/>
      <c r="AI44" s="879" t="str">
        <f ca="1">'E.coli Standalone Calculation'!L38</f>
        <v/>
      </c>
      <c r="AJ44" s="592"/>
      <c r="AK44" s="579"/>
      <c r="AL44" s="591"/>
      <c r="AM44" s="611"/>
      <c r="AN44" s="586"/>
      <c r="AO44" s="591"/>
      <c r="AP44" s="586"/>
      <c r="AQ44" s="592"/>
      <c r="AR44" s="586"/>
      <c r="AS44" s="591"/>
      <c r="AT44" s="586"/>
      <c r="AU44" s="592"/>
      <c r="AV44" s="586"/>
      <c r="AW44" s="586"/>
      <c r="AX44" s="590"/>
      <c r="AY44" s="592"/>
      <c r="AZ44" s="586"/>
      <c r="BA44" s="586"/>
      <c r="BB44" s="590"/>
      <c r="BC44" s="591"/>
      <c r="BD44" s="602"/>
      <c r="BE44" s="603"/>
      <c r="BF44" s="591"/>
      <c r="BG44" s="586"/>
      <c r="BH44" s="592"/>
      <c r="BI44" s="586"/>
      <c r="BJ44" s="586"/>
      <c r="BK44" s="586"/>
      <c r="BL44" s="586"/>
      <c r="BM44" s="586"/>
      <c r="BN44" s="586"/>
      <c r="BO44" s="586"/>
      <c r="BP44" s="591"/>
      <c r="BQ44" s="603"/>
      <c r="BR44" s="591"/>
      <c r="BS44" s="817"/>
      <c r="BT44" s="603"/>
      <c r="BU44" s="579"/>
      <c r="BV44" s="579"/>
      <c r="BW44" s="579"/>
      <c r="BX44" s="778"/>
      <c r="BY44" s="778"/>
      <c r="BZ44" s="778"/>
      <c r="CA44" s="778"/>
      <c r="CB44" s="778"/>
      <c r="CC44" s="778"/>
      <c r="CD44" s="778"/>
      <c r="CE44" s="778"/>
      <c r="CF44" s="778"/>
      <c r="CG44" s="778"/>
      <c r="CH44" s="779"/>
    </row>
    <row r="45" spans="1:86" ht="15" customHeight="1" thickBot="1" thickTop="1">
      <c r="A45" s="601"/>
      <c r="B45" s="594"/>
      <c r="C45" s="594"/>
      <c r="D45" s="594"/>
      <c r="E45" s="595"/>
      <c r="F45" s="596"/>
      <c r="G45" s="595"/>
      <c r="H45" s="594"/>
      <c r="I45" s="594"/>
      <c r="J45" s="597"/>
      <c r="K45" s="594"/>
      <c r="L45" s="598"/>
      <c r="M45" s="594"/>
      <c r="N45" s="594"/>
      <c r="O45" s="594"/>
      <c r="P45" s="594"/>
      <c r="Q45" s="594"/>
      <c r="R45" s="594"/>
      <c r="S45" s="597"/>
      <c r="T45" s="941" t="s">
        <v>178</v>
      </c>
      <c r="U45" s="942"/>
      <c r="V45" s="943"/>
      <c r="W45" s="597"/>
      <c r="X45" s="599"/>
      <c r="Y45" s="600"/>
      <c r="Z45" s="594"/>
      <c r="AA45" s="600"/>
      <c r="AB45" s="599"/>
      <c r="AC45" s="594"/>
      <c r="AD45" s="597"/>
      <c r="AE45" s="594"/>
      <c r="AF45" s="594"/>
      <c r="AG45" s="607"/>
      <c r="AH45" s="597"/>
      <c r="AI45" s="874" t="str">
        <f ca="1">'E.coli Standalone Calculation'!L41</f>
        <v/>
      </c>
      <c r="AJ45" s="608"/>
      <c r="AK45" s="579"/>
      <c r="AL45" s="597"/>
      <c r="AM45" s="612"/>
      <c r="AN45" s="594"/>
      <c r="AO45" s="597"/>
      <c r="AP45" s="594"/>
      <c r="AQ45" s="598"/>
      <c r="AR45" s="594"/>
      <c r="AS45" s="594"/>
      <c r="AT45" s="599"/>
      <c r="AU45" s="598"/>
      <c r="AV45" s="594"/>
      <c r="AW45" s="597"/>
      <c r="AX45" s="594"/>
      <c r="AY45" s="598"/>
      <c r="AZ45" s="594"/>
      <c r="BA45" s="594"/>
      <c r="BB45" s="599"/>
      <c r="BC45" s="597"/>
      <c r="BD45" s="605"/>
      <c r="BE45" s="579"/>
      <c r="BF45" s="604"/>
      <c r="BG45" s="594"/>
      <c r="BH45" s="598"/>
      <c r="BI45" s="594"/>
      <c r="BJ45" s="594"/>
      <c r="BK45" s="594"/>
      <c r="BL45" s="594"/>
      <c r="BM45" s="594"/>
      <c r="BN45" s="594"/>
      <c r="BO45" s="594"/>
      <c r="BP45" s="579"/>
      <c r="BQ45" s="599"/>
      <c r="BR45" s="597"/>
      <c r="BS45" s="818"/>
      <c r="BT45" s="786"/>
      <c r="BU45" s="780"/>
      <c r="BV45" s="780"/>
      <c r="BW45" s="780"/>
      <c r="BX45" s="780"/>
      <c r="BY45" s="780"/>
      <c r="BZ45" s="780"/>
      <c r="CA45" s="780"/>
      <c r="CB45" s="780"/>
      <c r="CC45" s="780"/>
      <c r="CD45" s="780"/>
      <c r="CE45" s="780"/>
      <c r="CF45" s="780"/>
      <c r="CG45" s="780"/>
      <c r="CH45" s="781"/>
    </row>
    <row r="46" spans="1:86" ht="15" customHeight="1" thickBot="1">
      <c r="A46" s="477" t="s">
        <v>44</v>
      </c>
      <c r="B46" s="255"/>
      <c r="C46" s="254"/>
      <c r="D46" s="125"/>
      <c r="E46" s="85">
        <f>COUNT(E11:E40)</f>
        <v>0</v>
      </c>
      <c r="F46" s="478">
        <f>COUNTA(F11:F40)</f>
        <v>0</v>
      </c>
      <c r="G46" s="307">
        <f>COUNTA(G11:G40)</f>
        <v>0</v>
      </c>
      <c r="H46" s="479">
        <f>COUNT(H11:H40)</f>
        <v>0</v>
      </c>
      <c r="I46" s="83">
        <f>COUNT(I11:I40)</f>
        <v>0</v>
      </c>
      <c r="J46" s="84">
        <f>COUNT(J11:J40)</f>
        <v>0</v>
      </c>
      <c r="K46" s="479">
        <f>COUNT(K11:K40)</f>
        <v>0</v>
      </c>
      <c r="L46" s="83">
        <f aca="true" t="shared" si="34" ref="L46:S46">COUNT(L11:L40)</f>
        <v>0</v>
      </c>
      <c r="M46" s="83">
        <f t="shared" si="34"/>
        <v>0</v>
      </c>
      <c r="N46" s="83">
        <f ca="1" t="shared" si="34"/>
        <v>0</v>
      </c>
      <c r="O46" s="83">
        <f t="shared" si="34"/>
        <v>0</v>
      </c>
      <c r="P46" s="83">
        <f ca="1" t="shared" si="34"/>
        <v>0</v>
      </c>
      <c r="Q46" s="83">
        <f t="shared" si="34"/>
        <v>0</v>
      </c>
      <c r="R46" s="83">
        <f t="shared" si="34"/>
        <v>0</v>
      </c>
      <c r="S46" s="84">
        <f t="shared" si="34"/>
        <v>0</v>
      </c>
      <c r="T46" s="251" t="s">
        <v>77</v>
      </c>
      <c r="U46" s="63">
        <f aca="true" t="shared" si="35" ref="U46:AD46">COUNT(U11:U40)</f>
        <v>0</v>
      </c>
      <c r="V46" s="65">
        <f t="shared" si="35"/>
        <v>0</v>
      </c>
      <c r="W46" s="66">
        <f t="shared" si="35"/>
        <v>0</v>
      </c>
      <c r="X46" s="65">
        <f t="shared" si="35"/>
        <v>0</v>
      </c>
      <c r="Y46" s="65">
        <f t="shared" si="35"/>
        <v>0</v>
      </c>
      <c r="Z46" s="65">
        <f t="shared" si="35"/>
        <v>0</v>
      </c>
      <c r="AA46" s="65">
        <f t="shared" si="35"/>
        <v>0</v>
      </c>
      <c r="AB46" s="63">
        <f t="shared" si="35"/>
        <v>0</v>
      </c>
      <c r="AC46" s="65">
        <f t="shared" si="35"/>
        <v>0</v>
      </c>
      <c r="AD46" s="66">
        <f t="shared" si="35"/>
        <v>0</v>
      </c>
      <c r="AE46" s="686"/>
      <c r="AF46" s="65">
        <f>COUNT(AF11:AF40)</f>
        <v>0</v>
      </c>
      <c r="AG46" s="65">
        <f>COUNT(AG11:AG40)</f>
        <v>0</v>
      </c>
      <c r="AH46" s="71"/>
      <c r="AI46" s="65">
        <f ca="1">COUNT(AH11:AH40)</f>
        <v>0</v>
      </c>
      <c r="AJ46" s="65">
        <f>COUNT(AJ11:AJ40)</f>
        <v>0</v>
      </c>
      <c r="AK46" s="65">
        <f>COUNT(AK11:AK40)</f>
        <v>0</v>
      </c>
      <c r="AL46" s="66">
        <f>COUNT(AL11:AL40)</f>
        <v>0</v>
      </c>
      <c r="AM46" s="275" t="s">
        <v>77</v>
      </c>
      <c r="AN46" s="63">
        <f>COUNT(AN11:AN40)</f>
        <v>0</v>
      </c>
      <c r="AO46" s="118">
        <f>COUNT(AO11:AO40)</f>
        <v>0</v>
      </c>
      <c r="AP46" s="577">
        <f>COUNT(AP11:AP40)</f>
        <v>0</v>
      </c>
      <c r="AQ46" s="72">
        <f>COUNT(AQ11:AQ40)</f>
        <v>0</v>
      </c>
      <c r="AR46" s="72">
        <f aca="true" t="shared" si="36" ref="AR46:BC46">COUNT(AR11:AR40)</f>
        <v>0</v>
      </c>
      <c r="AS46" s="118">
        <f ca="1" t="shared" si="36"/>
        <v>0</v>
      </c>
      <c r="AT46" s="63">
        <f t="shared" si="36"/>
        <v>0</v>
      </c>
      <c r="AU46" s="72">
        <f t="shared" si="36"/>
        <v>0</v>
      </c>
      <c r="AV46" s="72">
        <f ca="1" t="shared" si="36"/>
        <v>0</v>
      </c>
      <c r="AW46" s="118">
        <f ca="1" t="shared" si="36"/>
        <v>0</v>
      </c>
      <c r="AX46" s="63">
        <f t="shared" si="36"/>
        <v>0</v>
      </c>
      <c r="AY46" s="72">
        <f t="shared" si="36"/>
        <v>0</v>
      </c>
      <c r="AZ46" s="72">
        <f ca="1" t="shared" si="36"/>
        <v>0</v>
      </c>
      <c r="BA46" s="118">
        <f ca="1" t="shared" si="36"/>
        <v>0</v>
      </c>
      <c r="BB46" s="128">
        <f t="shared" si="36"/>
        <v>0</v>
      </c>
      <c r="BC46" s="129">
        <f t="shared" si="36"/>
        <v>0</v>
      </c>
      <c r="BD46" s="275" t="s">
        <v>77</v>
      </c>
      <c r="BE46" s="64">
        <f>COUNT(BE11:BE40)</f>
        <v>0</v>
      </c>
      <c r="BF46" s="66">
        <f>COUNT(BF11:BF40)</f>
        <v>0</v>
      </c>
      <c r="BG46" s="65">
        <f aca="true" t="shared" si="37" ref="BG46:BN46">COUNT(BG11:BG40)</f>
        <v>0</v>
      </c>
      <c r="BH46" s="65">
        <f t="shared" si="37"/>
        <v>0</v>
      </c>
      <c r="BI46" s="65">
        <f t="shared" si="37"/>
        <v>0</v>
      </c>
      <c r="BJ46" s="65">
        <f t="shared" si="37"/>
        <v>0</v>
      </c>
      <c r="BK46" s="65">
        <f t="shared" si="37"/>
        <v>0</v>
      </c>
      <c r="BL46" s="65">
        <f t="shared" si="37"/>
        <v>0</v>
      </c>
      <c r="BM46" s="65">
        <f t="shared" si="37"/>
        <v>0</v>
      </c>
      <c r="BN46" s="65">
        <f t="shared" si="37"/>
        <v>0</v>
      </c>
      <c r="BO46" s="65">
        <f>COUNT(BO11:BO40)</f>
        <v>0</v>
      </c>
      <c r="BP46" s="66">
        <f>COUNT(BP11:BP40)</f>
        <v>0</v>
      </c>
      <c r="BQ46" s="65">
        <f>COUNT(BQ11:BQ40)</f>
        <v>0</v>
      </c>
      <c r="BR46" s="66">
        <f>COUNT(BR11:BR40)</f>
        <v>0</v>
      </c>
      <c r="BS46" s="819" t="s">
        <v>77</v>
      </c>
      <c r="BT46" s="577">
        <f>COUNT(BT11:BT40)</f>
        <v>0</v>
      </c>
      <c r="BU46" s="72">
        <f ca="1">COUNT(BU11:BU40)</f>
        <v>0</v>
      </c>
      <c r="BV46" s="72">
        <f>COUNT(BV11:BV40)</f>
        <v>0</v>
      </c>
      <c r="BW46" s="814">
        <f ca="1">COUNT(BW11:BW40)</f>
        <v>0</v>
      </c>
      <c r="BX46" s="578">
        <f aca="true" t="shared" si="38" ref="BX46:CG46">COUNT(BX11:BX40)</f>
        <v>0</v>
      </c>
      <c r="BY46" s="811">
        <f t="shared" si="38"/>
        <v>0</v>
      </c>
      <c r="BZ46" s="836">
        <f t="shared" si="38"/>
        <v>0</v>
      </c>
      <c r="CA46" s="836">
        <f t="shared" si="38"/>
        <v>0</v>
      </c>
      <c r="CB46" s="673">
        <f t="shared" si="38"/>
        <v>0</v>
      </c>
      <c r="CC46" s="811">
        <f t="shared" si="38"/>
        <v>0</v>
      </c>
      <c r="CD46" s="673">
        <f t="shared" si="38"/>
        <v>0</v>
      </c>
      <c r="CE46" s="811">
        <f t="shared" si="38"/>
        <v>0</v>
      </c>
      <c r="CF46" s="811">
        <f t="shared" si="38"/>
        <v>0</v>
      </c>
      <c r="CG46" s="673">
        <f t="shared" si="38"/>
        <v>0</v>
      </c>
      <c r="CH46" s="835">
        <f>COUNT(CH11:CH40)</f>
        <v>0</v>
      </c>
    </row>
    <row r="47" spans="1:71" ht="16.5" customHeight="1" thickBot="1">
      <c r="A47" s="990" t="s">
        <v>128</v>
      </c>
      <c r="B47" s="991"/>
      <c r="C47" s="991"/>
      <c r="D47" s="991"/>
      <c r="E47" s="991"/>
      <c r="F47" s="991"/>
      <c r="G47" s="991"/>
      <c r="H47" s="991"/>
      <c r="I47" s="991"/>
      <c r="J47" s="991"/>
      <c r="K47" s="489" t="s">
        <v>195</v>
      </c>
      <c r="L47" s="236"/>
      <c r="M47" s="236"/>
      <c r="N47" s="236"/>
      <c r="O47" s="236"/>
      <c r="P47" s="490"/>
      <c r="Q47" s="491" t="s">
        <v>129</v>
      </c>
      <c r="R47" s="236"/>
      <c r="S47" s="264"/>
      <c r="T47" s="346" t="s">
        <v>45</v>
      </c>
      <c r="U47" s="236"/>
      <c r="V47" s="236"/>
      <c r="W47" s="236"/>
      <c r="X47" s="236"/>
      <c r="Y47" s="236"/>
      <c r="Z47" s="236"/>
      <c r="AA47" s="236"/>
      <c r="AB47" s="236"/>
      <c r="AC47" s="236"/>
      <c r="AD47" s="236"/>
      <c r="AE47" s="236"/>
      <c r="AF47" s="236"/>
      <c r="AG47" s="236"/>
      <c r="AH47" s="236"/>
      <c r="AI47" s="236"/>
      <c r="AJ47" s="236"/>
      <c r="AK47" s="236"/>
      <c r="AL47" s="264"/>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row>
    <row r="48" spans="1:71" ht="12.75">
      <c r="A48" s="992"/>
      <c r="B48" s="993"/>
      <c r="C48" s="993"/>
      <c r="D48" s="993"/>
      <c r="E48" s="993"/>
      <c r="F48" s="993"/>
      <c r="G48" s="993"/>
      <c r="H48" s="993"/>
      <c r="I48" s="993"/>
      <c r="J48" s="993"/>
      <c r="K48" s="916"/>
      <c r="L48" s="917"/>
      <c r="M48" s="917"/>
      <c r="N48" s="917"/>
      <c r="O48" s="917"/>
      <c r="P48" s="1004"/>
      <c r="Q48" s="1000"/>
      <c r="R48" s="1001"/>
      <c r="S48" s="1002"/>
      <c r="T48" s="1006"/>
      <c r="U48" s="1007"/>
      <c r="V48" s="1007"/>
      <c r="W48" s="1007"/>
      <c r="X48" s="1007"/>
      <c r="Y48" s="1007"/>
      <c r="Z48" s="1007"/>
      <c r="AA48" s="1007"/>
      <c r="AB48" s="1007"/>
      <c r="AC48" s="1007"/>
      <c r="AD48" s="1007"/>
      <c r="AE48" s="1007"/>
      <c r="AF48" s="1007"/>
      <c r="AG48" s="1007"/>
      <c r="AH48" s="1007"/>
      <c r="AI48" s="1007"/>
      <c r="AJ48" s="1007"/>
      <c r="AK48" s="1007"/>
      <c r="AL48" s="1008"/>
      <c r="AM48" s="229"/>
      <c r="AN48" s="90" t="s">
        <v>46</v>
      </c>
      <c r="AO48" s="91"/>
      <c r="AP48" s="91"/>
      <c r="AQ48" s="91"/>
      <c r="AR48" s="91"/>
      <c r="AS48" s="91"/>
      <c r="AT48" s="91"/>
      <c r="AU48" s="91"/>
      <c r="AV48" s="91"/>
      <c r="AW48" s="91"/>
      <c r="AX48" s="92"/>
      <c r="AY48" s="349" t="s">
        <v>47</v>
      </c>
      <c r="AZ48" s="236"/>
      <c r="BA48" s="264"/>
      <c r="BB48" s="229"/>
      <c r="BC48" s="229"/>
      <c r="BD48" s="229"/>
      <c r="BE48" s="929" t="s">
        <v>179</v>
      </c>
      <c r="BF48" s="930"/>
      <c r="BG48" s="930"/>
      <c r="BH48" s="930"/>
      <c r="BI48" s="930"/>
      <c r="BJ48" s="930"/>
      <c r="BK48" s="930"/>
      <c r="BL48" s="930"/>
      <c r="BM48" s="931"/>
      <c r="BN48" s="229"/>
      <c r="BO48" s="229"/>
      <c r="BP48" s="229"/>
      <c r="BQ48" s="229"/>
      <c r="BR48" s="229"/>
      <c r="BS48" s="229"/>
    </row>
    <row r="49" spans="1:71" ht="12.75">
      <c r="A49" s="992"/>
      <c r="B49" s="993"/>
      <c r="C49" s="993"/>
      <c r="D49" s="993"/>
      <c r="E49" s="993"/>
      <c r="F49" s="993"/>
      <c r="G49" s="993"/>
      <c r="H49" s="993"/>
      <c r="I49" s="993"/>
      <c r="J49" s="993"/>
      <c r="K49" s="1005"/>
      <c r="L49" s="917"/>
      <c r="M49" s="917"/>
      <c r="N49" s="917"/>
      <c r="O49" s="917"/>
      <c r="P49" s="1004"/>
      <c r="Q49" s="1003"/>
      <c r="R49" s="1001"/>
      <c r="S49" s="1002"/>
      <c r="T49" s="1006"/>
      <c r="U49" s="1007"/>
      <c r="V49" s="1007"/>
      <c r="W49" s="1007"/>
      <c r="X49" s="1007"/>
      <c r="Y49" s="1007"/>
      <c r="Z49" s="1007"/>
      <c r="AA49" s="1007"/>
      <c r="AB49" s="1007"/>
      <c r="AC49" s="1007"/>
      <c r="AD49" s="1007"/>
      <c r="AE49" s="1007"/>
      <c r="AF49" s="1007"/>
      <c r="AG49" s="1007"/>
      <c r="AH49" s="1007"/>
      <c r="AI49" s="1007"/>
      <c r="AJ49" s="1007"/>
      <c r="AK49" s="1007"/>
      <c r="AL49" s="1008"/>
      <c r="AM49" s="229"/>
      <c r="AN49" s="279" t="s">
        <v>48</v>
      </c>
      <c r="AO49" s="250"/>
      <c r="AP49" s="280"/>
      <c r="AQ49" s="285" t="s">
        <v>49</v>
      </c>
      <c r="AR49" s="286"/>
      <c r="AS49" s="285" t="s">
        <v>50</v>
      </c>
      <c r="AT49" s="286"/>
      <c r="AU49" s="287" t="s">
        <v>51</v>
      </c>
      <c r="AV49" s="288"/>
      <c r="AW49" s="287" t="s">
        <v>52</v>
      </c>
      <c r="AX49" s="289"/>
      <c r="AY49" s="348" t="s">
        <v>53</v>
      </c>
      <c r="AZ49" s="229"/>
      <c r="BA49" s="100">
        <f>IF(SUM(AN11:AN40)&gt;0,SUM(AN11:AN40),SUM(K11:K40))</f>
        <v>0</v>
      </c>
      <c r="BB49" s="229"/>
      <c r="BC49" s="229"/>
      <c r="BD49" s="229"/>
      <c r="BE49" s="932"/>
      <c r="BF49" s="933"/>
      <c r="BG49" s="933"/>
      <c r="BH49" s="933"/>
      <c r="BI49" s="933"/>
      <c r="BJ49" s="933"/>
      <c r="BK49" s="933"/>
      <c r="BL49" s="933"/>
      <c r="BM49" s="934"/>
      <c r="BN49" s="229"/>
      <c r="BO49" s="229"/>
      <c r="BP49" s="229"/>
      <c r="BQ49" s="229"/>
      <c r="BR49" s="229"/>
      <c r="BS49" s="229"/>
    </row>
    <row r="50" spans="1:71" ht="14.25" thickBot="1">
      <c r="A50" s="992"/>
      <c r="B50" s="993"/>
      <c r="C50" s="993"/>
      <c r="D50" s="993"/>
      <c r="E50" s="993"/>
      <c r="F50" s="993"/>
      <c r="G50" s="993"/>
      <c r="H50" s="993"/>
      <c r="I50" s="993"/>
      <c r="J50" s="993"/>
      <c r="K50" s="997"/>
      <c r="L50" s="998"/>
      <c r="M50" s="998"/>
      <c r="N50" s="998"/>
      <c r="O50" s="998"/>
      <c r="P50" s="999"/>
      <c r="Q50" s="492"/>
      <c r="R50" s="267"/>
      <c r="S50" s="268"/>
      <c r="T50" s="1006"/>
      <c r="U50" s="1007"/>
      <c r="V50" s="1007"/>
      <c r="W50" s="1007"/>
      <c r="X50" s="1007"/>
      <c r="Y50" s="1007"/>
      <c r="Z50" s="1007"/>
      <c r="AA50" s="1007"/>
      <c r="AB50" s="1007"/>
      <c r="AC50" s="1007"/>
      <c r="AD50" s="1007"/>
      <c r="AE50" s="1007"/>
      <c r="AF50" s="1007"/>
      <c r="AG50" s="1007"/>
      <c r="AH50" s="1007"/>
      <c r="AI50" s="1007"/>
      <c r="AJ50" s="1007"/>
      <c r="AK50" s="1007"/>
      <c r="AL50" s="1008"/>
      <c r="AM50" s="229"/>
      <c r="AN50" s="279" t="s">
        <v>54</v>
      </c>
      <c r="AO50" s="281"/>
      <c r="AP50" s="282"/>
      <c r="AQ50" s="103" t="str">
        <f>IF(U46=0," NA",(+M41-U41)/M41*100)</f>
        <v xml:space="preserve"> NA</v>
      </c>
      <c r="AR50" s="104"/>
      <c r="AS50" s="103" t="str">
        <f>IF(V46=0," NA",(+O41-V41)/O41*100)</f>
        <v xml:space="preserve"> NA</v>
      </c>
      <c r="AT50" s="104"/>
      <c r="AU50" s="105" t="s">
        <v>11</v>
      </c>
      <c r="AV50" s="106"/>
      <c r="AW50" s="105" t="s">
        <v>11</v>
      </c>
      <c r="AX50" s="106"/>
      <c r="AY50" s="247"/>
      <c r="AZ50" s="248"/>
      <c r="BA50" s="265"/>
      <c r="BB50" s="229"/>
      <c r="BC50" s="229"/>
      <c r="BD50" s="229"/>
      <c r="BE50" s="932"/>
      <c r="BF50" s="933"/>
      <c r="BG50" s="933"/>
      <c r="BH50" s="933"/>
      <c r="BI50" s="933"/>
      <c r="BJ50" s="933"/>
      <c r="BK50" s="933"/>
      <c r="BL50" s="933"/>
      <c r="BM50" s="934"/>
      <c r="BN50" s="229"/>
      <c r="BO50" s="229"/>
      <c r="BP50" s="229"/>
      <c r="BQ50" s="229"/>
      <c r="BR50" s="229"/>
      <c r="BS50" s="229"/>
    </row>
    <row r="51" spans="1:71" ht="13.5">
      <c r="A51" s="992"/>
      <c r="B51" s="993"/>
      <c r="C51" s="993"/>
      <c r="D51" s="993"/>
      <c r="E51" s="993"/>
      <c r="F51" s="993"/>
      <c r="G51" s="993"/>
      <c r="H51" s="993"/>
      <c r="I51" s="993"/>
      <c r="J51" s="993"/>
      <c r="K51" s="489" t="s">
        <v>196</v>
      </c>
      <c r="L51" s="493"/>
      <c r="M51" s="236"/>
      <c r="N51" s="236"/>
      <c r="O51" s="236"/>
      <c r="P51" s="494"/>
      <c r="Q51" s="491" t="s">
        <v>129</v>
      </c>
      <c r="R51" s="236"/>
      <c r="S51" s="264"/>
      <c r="T51" s="1006"/>
      <c r="U51" s="1007"/>
      <c r="V51" s="1007"/>
      <c r="W51" s="1007"/>
      <c r="X51" s="1007"/>
      <c r="Y51" s="1007"/>
      <c r="Z51" s="1007"/>
      <c r="AA51" s="1007"/>
      <c r="AB51" s="1007"/>
      <c r="AC51" s="1007"/>
      <c r="AD51" s="1007"/>
      <c r="AE51" s="1007"/>
      <c r="AF51" s="1007"/>
      <c r="AG51" s="1007"/>
      <c r="AH51" s="1007"/>
      <c r="AI51" s="1007"/>
      <c r="AJ51" s="1007"/>
      <c r="AK51" s="1007"/>
      <c r="AL51" s="1008"/>
      <c r="AM51" s="229"/>
      <c r="AN51" s="279" t="str">
        <f>IF(+AN52="Tertiary Treatment","Secondary Treatment"," ")</f>
        <v>Secondary Treatment</v>
      </c>
      <c r="AO51" s="281"/>
      <c r="AP51" s="282"/>
      <c r="AQ51" s="103" t="str">
        <f>IF(AB46=0," NA",IF(U46=0,(+M41-AB41)/M41*100,(+U41-AB41)/U41*100))</f>
        <v xml:space="preserve"> NA</v>
      </c>
      <c r="AR51" s="104"/>
      <c r="AS51" s="103" t="str">
        <f>IF(AC46=0," NA",IF(V46=0,(+O41-AC41)/O41*100,(+V41-AC41)/V41*100))</f>
        <v xml:space="preserve"> NA</v>
      </c>
      <c r="AT51" s="104"/>
      <c r="AU51" s="105" t="s">
        <v>55</v>
      </c>
      <c r="AV51" s="106"/>
      <c r="AW51" s="105" t="s">
        <v>55</v>
      </c>
      <c r="AX51" s="106"/>
      <c r="AY51" s="1012" t="s">
        <v>56</v>
      </c>
      <c r="AZ51" s="1013"/>
      <c r="BA51" s="1014"/>
      <c r="BB51" s="229"/>
      <c r="BC51" s="229"/>
      <c r="BD51" s="229"/>
      <c r="BE51" s="932"/>
      <c r="BF51" s="933"/>
      <c r="BG51" s="933"/>
      <c r="BH51" s="933"/>
      <c r="BI51" s="933"/>
      <c r="BJ51" s="933"/>
      <c r="BK51" s="933"/>
      <c r="BL51" s="933"/>
      <c r="BM51" s="934"/>
      <c r="BN51" s="229"/>
      <c r="BO51" s="229"/>
      <c r="BP51" s="229"/>
      <c r="BQ51" s="229"/>
      <c r="BR51" s="229"/>
      <c r="BS51" s="229"/>
    </row>
    <row r="52" spans="1:71" ht="13.5">
      <c r="A52" s="992"/>
      <c r="B52" s="993"/>
      <c r="C52" s="993"/>
      <c r="D52" s="993"/>
      <c r="E52" s="993"/>
      <c r="F52" s="993"/>
      <c r="G52" s="993"/>
      <c r="H52" s="993"/>
      <c r="I52" s="993"/>
      <c r="J52" s="993"/>
      <c r="K52" s="495" t="s">
        <v>197</v>
      </c>
      <c r="L52" s="240"/>
      <c r="M52" s="240"/>
      <c r="N52" s="240"/>
      <c r="O52" s="240"/>
      <c r="P52" s="240"/>
      <c r="Q52" s="1000"/>
      <c r="R52" s="1001"/>
      <c r="S52" s="1002"/>
      <c r="T52" s="1006"/>
      <c r="U52" s="1007"/>
      <c r="V52" s="1007"/>
      <c r="W52" s="1007"/>
      <c r="X52" s="1007"/>
      <c r="Y52" s="1007"/>
      <c r="Z52" s="1007"/>
      <c r="AA52" s="1007"/>
      <c r="AB52" s="1007"/>
      <c r="AC52" s="1007"/>
      <c r="AD52" s="1007"/>
      <c r="AE52" s="1007"/>
      <c r="AF52" s="1007"/>
      <c r="AG52" s="1007"/>
      <c r="AH52" s="1007"/>
      <c r="AI52" s="1007"/>
      <c r="AJ52" s="1007"/>
      <c r="AK52" s="1007"/>
      <c r="AL52" s="1008"/>
      <c r="AM52" s="229"/>
      <c r="AN52" s="279" t="str">
        <f>IF(AND(+U46+V46&gt;0,+AB46+AC46=0),"Secondary Treatment","Tertiary Treatment")</f>
        <v>Tertiary Treatment</v>
      </c>
      <c r="AO52" s="281"/>
      <c r="AP52" s="282"/>
      <c r="AQ52" s="103" t="str">
        <f>IF(U46+AB46=0," NA",IF(AB46&gt;0,(+AB41-AP41)/AB41*100,(+U41-AP41)/U41*100))</f>
        <v xml:space="preserve"> NA</v>
      </c>
      <c r="AR52" s="104"/>
      <c r="AS52" s="103" t="str">
        <f>IF(V46+AC46=0," NA",IF(AC46&gt;0,(+AC41-AT41)/AC41*100,(+V41-AT41)/V41*100))</f>
        <v xml:space="preserve"> NA</v>
      </c>
      <c r="AT52" s="104"/>
      <c r="AU52" s="105" t="s">
        <v>55</v>
      </c>
      <c r="AV52" s="106"/>
      <c r="AW52" s="105" t="s">
        <v>55</v>
      </c>
      <c r="AX52" s="106"/>
      <c r="AY52" s="347" t="s">
        <v>57</v>
      </c>
      <c r="AZ52" s="229"/>
      <c r="BA52" s="107" t="str">
        <f>IF(AN46+K46=0,"",IF(AN46&gt;0,+AN41/O4,K41/O4))</f>
        <v/>
      </c>
      <c r="BB52" s="229"/>
      <c r="BC52" s="229"/>
      <c r="BD52" s="229"/>
      <c r="BE52" s="932"/>
      <c r="BF52" s="933"/>
      <c r="BG52" s="933"/>
      <c r="BH52" s="933"/>
      <c r="BI52" s="933"/>
      <c r="BJ52" s="933"/>
      <c r="BK52" s="933"/>
      <c r="BL52" s="933"/>
      <c r="BM52" s="934"/>
      <c r="BN52" s="229"/>
      <c r="BO52" s="229"/>
      <c r="BP52" s="229"/>
      <c r="BQ52" s="229"/>
      <c r="BR52" s="229"/>
      <c r="BS52" s="229"/>
    </row>
    <row r="53" spans="1:71" ht="13.5" customHeight="1" thickBot="1">
      <c r="A53" s="992"/>
      <c r="B53" s="993"/>
      <c r="C53" s="993"/>
      <c r="D53" s="993"/>
      <c r="E53" s="993"/>
      <c r="F53" s="993"/>
      <c r="G53" s="993"/>
      <c r="H53" s="993"/>
      <c r="I53" s="993"/>
      <c r="J53" s="993"/>
      <c r="K53" s="916"/>
      <c r="L53" s="917"/>
      <c r="M53" s="917"/>
      <c r="N53" s="917"/>
      <c r="O53" s="917"/>
      <c r="P53" s="918"/>
      <c r="Q53" s="1003"/>
      <c r="R53" s="1001"/>
      <c r="S53" s="1002"/>
      <c r="T53" s="1006"/>
      <c r="U53" s="1007"/>
      <c r="V53" s="1007"/>
      <c r="W53" s="1007"/>
      <c r="X53" s="1007"/>
      <c r="Y53" s="1007"/>
      <c r="Z53" s="1007"/>
      <c r="AA53" s="1007"/>
      <c r="AB53" s="1007"/>
      <c r="AC53" s="1007"/>
      <c r="AD53" s="1007"/>
      <c r="AE53" s="1007"/>
      <c r="AF53" s="1007"/>
      <c r="AG53" s="1007"/>
      <c r="AH53" s="1007"/>
      <c r="AI53" s="1007"/>
      <c r="AJ53" s="1007"/>
      <c r="AK53" s="1007"/>
      <c r="AL53" s="1008"/>
      <c r="AM53" s="229"/>
      <c r="AN53" s="275" t="s">
        <v>58</v>
      </c>
      <c r="AO53" s="283"/>
      <c r="AP53" s="284"/>
      <c r="AQ53" s="111" t="str">
        <f>IF(M41=" "," NA",(+M41-AP41)/M41*100)</f>
        <v xml:space="preserve"> NA</v>
      </c>
      <c r="AR53" s="112"/>
      <c r="AS53" s="111" t="str">
        <f>IF(O41=" "," NA",(+O41-AT41)/O41*100)</f>
        <v xml:space="preserve"> NA</v>
      </c>
      <c r="AT53" s="112"/>
      <c r="AU53" s="111" t="str">
        <f>IF(R41=" "," NA",(+R41-AX41)/R41*100)</f>
        <v xml:space="preserve"> NA</v>
      </c>
      <c r="AV53" s="112"/>
      <c r="AW53" s="111" t="str">
        <f>IF(Q41=" "," NA",(+Q41-AL41)/Q41*100)</f>
        <v xml:space="preserve"> NA</v>
      </c>
      <c r="AX53" s="113"/>
      <c r="AY53" s="269"/>
      <c r="AZ53" s="262"/>
      <c r="BA53" s="271"/>
      <c r="BB53" s="229"/>
      <c r="BC53" s="229"/>
      <c r="BD53" s="229"/>
      <c r="BE53" s="935"/>
      <c r="BF53" s="936"/>
      <c r="BG53" s="936"/>
      <c r="BH53" s="936"/>
      <c r="BI53" s="936"/>
      <c r="BJ53" s="936"/>
      <c r="BK53" s="936"/>
      <c r="BL53" s="936"/>
      <c r="BM53" s="937"/>
      <c r="BN53" s="229"/>
      <c r="BO53" s="229"/>
      <c r="BP53" s="229"/>
      <c r="BQ53" s="229"/>
      <c r="BR53" s="229"/>
      <c r="BS53" s="229"/>
    </row>
    <row r="54" spans="1:71" ht="23.25" customHeight="1" thickBot="1">
      <c r="A54" s="994"/>
      <c r="B54" s="995"/>
      <c r="C54" s="995"/>
      <c r="D54" s="995"/>
      <c r="E54" s="995"/>
      <c r="F54" s="995"/>
      <c r="G54" s="995"/>
      <c r="H54" s="995"/>
      <c r="I54" s="995"/>
      <c r="J54" s="995"/>
      <c r="K54" s="919"/>
      <c r="L54" s="920"/>
      <c r="M54" s="920"/>
      <c r="N54" s="920"/>
      <c r="O54" s="920"/>
      <c r="P54" s="921"/>
      <c r="Q54" s="496"/>
      <c r="R54" s="262"/>
      <c r="S54" s="271"/>
      <c r="T54" s="1009"/>
      <c r="U54" s="1010"/>
      <c r="V54" s="1010"/>
      <c r="W54" s="1010"/>
      <c r="X54" s="1010"/>
      <c r="Y54" s="1010"/>
      <c r="Z54" s="1010"/>
      <c r="AA54" s="1010"/>
      <c r="AB54" s="1010"/>
      <c r="AC54" s="1010"/>
      <c r="AD54" s="1010"/>
      <c r="AE54" s="1010"/>
      <c r="AF54" s="1010"/>
      <c r="AG54" s="1010"/>
      <c r="AH54" s="1010"/>
      <c r="AI54" s="1010"/>
      <c r="AJ54" s="1010"/>
      <c r="AK54" s="1010"/>
      <c r="AL54" s="1011"/>
      <c r="AM54" s="229"/>
      <c r="AN54" s="231" t="str">
        <f>IF(OR(Q41=" ",AL41=" ",LEFT(Q10,4)&lt;&gt;"Phos",LEFT(AL10,4)&lt;&gt;"Phos"),"","Phosphorus limit would be")</f>
        <v/>
      </c>
      <c r="AO54" s="231"/>
      <c r="AP54" s="231"/>
      <c r="AQ54" s="231"/>
      <c r="AR54" s="231" t="str">
        <f>IF(OR(Q41=" ",+AL41=" ",LEFT(Q10,4)&lt;&gt;"Phos",LEFT(AL10,4)&lt;&gt;"Phos"),"",IF(+Q41&gt;=5,1,IF(+Q41&gt;=4,80,IF(+Q41&gt;=3,75,IF(Q41&gt;=2,70,IF(Q41&gt;=1,65,60))))))</f>
        <v/>
      </c>
      <c r="AS54" s="231" t="str">
        <f>IF(OR(Q41=" ",+AL41=" ",LEFT(Q10,4)&lt;&gt;"Phos",LEFT(AL10,4)&lt;&gt;"Phos"),"",IF(+Q41&gt;=5,"mg/l.","% removal."))</f>
        <v/>
      </c>
      <c r="AT54" s="231"/>
      <c r="AU54" s="231" t="str">
        <f>IF(OR(Q41=" ",+AL41=" ",LEFT(Q10,4)&lt;&gt;"Phos",LEFT(AL10,4)&lt;&gt;"Phos"),"",IF(OR(AND(+Q41&gt;=5,AL41&gt;1),AND(+Q41&gt;=4,+Q41&lt;5,AW53&lt;80),AND(+Q41&gt;=3,+Q41&lt;4,AW53&lt;75),AND(+Q41&gt;=2,+Q41&lt;3,AW53&lt;70),AND(+Q41&gt;=1,+Q41&lt;2,AW53&lt;65),AND(+Q41&lt;1,AW53&lt;60)),"(compliance not achieved)","(compliance achieved)"))</f>
        <v/>
      </c>
      <c r="AV54" s="231"/>
      <c r="AW54" s="231"/>
      <c r="AX54" s="231"/>
      <c r="AY54" s="231"/>
      <c r="AZ54" s="231"/>
      <c r="BA54" s="231"/>
      <c r="BB54" s="229"/>
      <c r="BC54" s="229"/>
      <c r="BD54" s="229"/>
      <c r="BE54" s="229"/>
      <c r="BF54" s="229"/>
      <c r="BG54" s="229"/>
      <c r="BH54" s="229"/>
      <c r="BI54" s="229"/>
      <c r="BJ54" s="229"/>
      <c r="BK54" s="229"/>
      <c r="BL54" s="229"/>
      <c r="BM54" s="229"/>
      <c r="BN54" s="229"/>
      <c r="BO54" s="229"/>
      <c r="BP54" s="229"/>
      <c r="BQ54" s="229"/>
      <c r="BR54" s="229"/>
      <c r="BS54" s="229"/>
    </row>
    <row r="55" spans="1:85" ht="12.75">
      <c r="A55" s="996" t="s">
        <v>207</v>
      </c>
      <c r="B55" s="996"/>
      <c r="C55" s="996"/>
      <c r="D55" s="996"/>
      <c r="E55" s="996"/>
      <c r="F55" s="996"/>
      <c r="G55" s="996"/>
      <c r="H55" s="996"/>
      <c r="I55" s="996"/>
      <c r="J55" s="996"/>
      <c r="K55" s="996"/>
      <c r="L55" s="996"/>
      <c r="M55" s="996"/>
      <c r="N55" s="996"/>
      <c r="O55" s="996"/>
      <c r="P55" s="996"/>
      <c r="Q55" s="996"/>
      <c r="R55" s="996"/>
      <c r="S55" s="996"/>
      <c r="T55" s="996" t="s">
        <v>208</v>
      </c>
      <c r="U55" s="996"/>
      <c r="V55" s="996"/>
      <c r="W55" s="996"/>
      <c r="X55" s="996"/>
      <c r="Y55" s="996"/>
      <c r="Z55" s="996"/>
      <c r="AA55" s="996"/>
      <c r="AB55" s="996"/>
      <c r="AC55" s="996"/>
      <c r="AD55" s="996"/>
      <c r="AE55" s="996"/>
      <c r="AF55" s="996"/>
      <c r="AG55" s="996"/>
      <c r="AH55" s="996"/>
      <c r="AI55" s="996"/>
      <c r="AJ55" s="996"/>
      <c r="AK55" s="996"/>
      <c r="AL55" s="996"/>
      <c r="AM55" s="913" t="s">
        <v>209</v>
      </c>
      <c r="AN55" s="913"/>
      <c r="AO55" s="913"/>
      <c r="AP55" s="913"/>
      <c r="AQ55" s="913"/>
      <c r="AR55" s="913"/>
      <c r="AS55" s="913"/>
      <c r="AT55" s="913"/>
      <c r="AU55" s="913"/>
      <c r="AV55" s="913"/>
      <c r="AW55" s="913"/>
      <c r="AX55" s="913"/>
      <c r="AY55" s="913"/>
      <c r="AZ55" s="913"/>
      <c r="BA55" s="913"/>
      <c r="BB55" s="913"/>
      <c r="BC55" s="913"/>
      <c r="BD55" s="913" t="s">
        <v>205</v>
      </c>
      <c r="BE55" s="913"/>
      <c r="BF55" s="913"/>
      <c r="BG55" s="913"/>
      <c r="BH55" s="913"/>
      <c r="BI55" s="913"/>
      <c r="BJ55" s="913"/>
      <c r="BK55" s="913"/>
      <c r="BL55" s="913"/>
      <c r="BM55" s="913"/>
      <c r="BN55" s="913"/>
      <c r="BO55" s="913"/>
      <c r="BP55" s="913"/>
      <c r="BQ55" s="913"/>
      <c r="BR55" s="913"/>
      <c r="BS55" s="913" t="s">
        <v>206</v>
      </c>
      <c r="BT55" s="913"/>
      <c r="BU55" s="913"/>
      <c r="BV55" s="913"/>
      <c r="BW55" s="913"/>
      <c r="BX55" s="913"/>
      <c r="BY55" s="913"/>
      <c r="BZ55" s="913"/>
      <c r="CA55" s="913"/>
      <c r="CB55" s="913"/>
      <c r="CC55" s="913"/>
      <c r="CD55" s="913"/>
      <c r="CE55" s="913"/>
      <c r="CF55" s="913"/>
      <c r="CG55" s="913"/>
    </row>
  </sheetData>
  <sheetProtection algorithmName="SHA-512" hashValue="AZ3VB8qiq0/FPXMcb+eJRKmi8kLoO/Wd3S0BSWSC3vxtRpVF2EFKdr0AfhWIKDqj6ytvp6hRNVCAyCYof8FSGA==" saltValue="45/bd5hkqlc6S52xZUIbCQ==" spinCount="100000" sheet="1" selectLockedCells="1"/>
  <mergeCells count="60">
    <mergeCell ref="CH8:CH10"/>
    <mergeCell ref="BT9:BU9"/>
    <mergeCell ref="CB8:CB10"/>
    <mergeCell ref="CC8:CC10"/>
    <mergeCell ref="CD8:CD10"/>
    <mergeCell ref="CE8:CE10"/>
    <mergeCell ref="CF8:CF10"/>
    <mergeCell ref="CG8:CG10"/>
    <mergeCell ref="BT8:BW8"/>
    <mergeCell ref="BX8:BX10"/>
    <mergeCell ref="BY8:BY10"/>
    <mergeCell ref="BZ8:BZ10"/>
    <mergeCell ref="CA8:CA10"/>
    <mergeCell ref="BV9:BW9"/>
    <mergeCell ref="BS55:CG55"/>
    <mergeCell ref="BD55:BR55"/>
    <mergeCell ref="A55:S55"/>
    <mergeCell ref="T55:AL55"/>
    <mergeCell ref="BR9:BR10"/>
    <mergeCell ref="AB9:AD9"/>
    <mergeCell ref="Q52:S53"/>
    <mergeCell ref="K53:P54"/>
    <mergeCell ref="G8:G10"/>
    <mergeCell ref="AN8:BA8"/>
    <mergeCell ref="D8:D10"/>
    <mergeCell ref="AY51:BA51"/>
    <mergeCell ref="BN9:BN10"/>
    <mergeCell ref="BO9:BO10"/>
    <mergeCell ref="BE48:BM53"/>
    <mergeCell ref="A47:J54"/>
    <mergeCell ref="C8:C10"/>
    <mergeCell ref="F8:F10"/>
    <mergeCell ref="BP9:BP10"/>
    <mergeCell ref="BM9:BM10"/>
    <mergeCell ref="BK9:BK10"/>
    <mergeCell ref="BL9:BL10"/>
    <mergeCell ref="BJ9:BJ10"/>
    <mergeCell ref="BQ9:BQ10"/>
    <mergeCell ref="K2:O2"/>
    <mergeCell ref="P2:R2"/>
    <mergeCell ref="AD6:AK7"/>
    <mergeCell ref="BK6:BP7"/>
    <mergeCell ref="R6:S6"/>
    <mergeCell ref="Q4:S4"/>
    <mergeCell ref="AM55:BC55"/>
    <mergeCell ref="K5:L5"/>
    <mergeCell ref="P6:Q6"/>
    <mergeCell ref="P7:Q7"/>
    <mergeCell ref="R7:S7"/>
    <mergeCell ref="M5:Q5"/>
    <mergeCell ref="AM6:AO6"/>
    <mergeCell ref="K7:N7"/>
    <mergeCell ref="AU6:AZ7"/>
    <mergeCell ref="AB8:AD8"/>
    <mergeCell ref="T48:AL54"/>
    <mergeCell ref="T44:V44"/>
    <mergeCell ref="K50:P50"/>
    <mergeCell ref="K48:P49"/>
    <mergeCell ref="Q48:S49"/>
    <mergeCell ref="T45:V45"/>
  </mergeCells>
  <dataValidations count="1">
    <dataValidation type="list" allowBlank="1" showInputMessage="1" showErrorMessage="1" errorTitle="Error Code 570" error="This is an invalid input. press CANCEL and see instructions._x000a__x000a_RETRY and HELP, will not assist in this error" sqref="AE11:AE40">
      <formula1>$AG$4:$AG$5</formula1>
    </dataValidation>
  </dataValidations>
  <printOptions horizontalCentered="1" verticalCentered="1"/>
  <pageMargins left="0.25" right="0.25" top="0.2" bottom="0.2" header="0.5" footer="0.5"/>
  <pageSetup fitToWidth="4" horizontalDpi="600" verticalDpi="600" orientation="portrait" scale="84" r:id="rId4"/>
  <colBreaks count="4" manualBreakCount="4">
    <brk id="19" max="16383" man="1"/>
    <brk id="38" max="16383" man="1"/>
    <brk id="55" max="16383" man="1"/>
    <brk id="70" max="16383" man="1"/>
  </colBreaks>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H56"/>
  <sheetViews>
    <sheetView showGridLines="0" zoomScale="90" zoomScaleNormal="9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0" width="6.421875" style="0" customWidth="1"/>
    <col min="31" max="31" width="3.00390625" style="0" customWidth="1"/>
    <col min="34" max="34" width="6.7109375" style="0" hidden="1" customWidth="1"/>
    <col min="39" max="39" width="4.7109375" style="0" customWidth="1"/>
    <col min="40" max="41" width="7.7109375" style="0" customWidth="1"/>
    <col min="55" max="55" width="6.57421875" style="0" customWidth="1"/>
    <col min="71" max="71" width="4.8515625" style="0" customWidth="1"/>
  </cols>
  <sheetData>
    <row r="1" spans="1:71" ht="15.75">
      <c r="A1" s="229"/>
      <c r="B1" s="229"/>
      <c r="C1" s="229"/>
      <c r="D1" s="229"/>
      <c r="E1" s="229"/>
      <c r="F1" s="230"/>
      <c r="G1" s="230"/>
      <c r="H1" s="230"/>
      <c r="I1" s="230"/>
      <c r="J1" s="230"/>
      <c r="K1" s="308" t="s">
        <v>0</v>
      </c>
      <c r="L1" s="309"/>
      <c r="M1" s="310"/>
      <c r="N1" s="309"/>
      <c r="O1" s="311"/>
      <c r="P1" s="312" t="s">
        <v>1</v>
      </c>
      <c r="Q1" s="235"/>
      <c r="R1" s="235"/>
      <c r="S1" s="237"/>
      <c r="T1" s="497" t="s">
        <v>131</v>
      </c>
      <c r="U1" s="263"/>
      <c r="V1" s="263"/>
      <c r="W1" s="229"/>
      <c r="X1" s="263"/>
      <c r="Y1" s="263"/>
      <c r="Z1" s="263"/>
      <c r="AA1" s="229"/>
      <c r="AB1" s="229"/>
      <c r="AC1" s="229"/>
      <c r="AD1" s="229"/>
      <c r="AE1" s="229"/>
      <c r="AF1" s="229"/>
      <c r="AG1" s="229"/>
      <c r="AH1" s="229"/>
      <c r="AI1" s="229"/>
      <c r="AJ1" s="229"/>
      <c r="AK1" s="229"/>
      <c r="AL1" s="229"/>
      <c r="AM1" s="497" t="s">
        <v>131</v>
      </c>
      <c r="AN1" s="229"/>
      <c r="AO1" s="229"/>
      <c r="AP1" s="229"/>
      <c r="AQ1" s="229"/>
      <c r="AR1" s="229"/>
      <c r="AS1" s="229"/>
      <c r="AT1" s="229"/>
      <c r="AU1" s="229"/>
      <c r="AV1" s="229"/>
      <c r="AW1" s="229"/>
      <c r="AX1" s="229"/>
      <c r="AY1" s="229"/>
      <c r="AZ1" s="229"/>
      <c r="BA1" s="229"/>
      <c r="BB1" s="229"/>
      <c r="BC1" s="229"/>
      <c r="BD1" s="497" t="s">
        <v>131</v>
      </c>
      <c r="BE1" s="229"/>
      <c r="BF1" s="229"/>
      <c r="BG1" s="229"/>
      <c r="BH1" s="229"/>
      <c r="BI1" s="229"/>
      <c r="BJ1" s="229"/>
      <c r="BK1" s="229"/>
      <c r="BL1" s="229"/>
      <c r="BM1" s="229"/>
      <c r="BN1" s="229"/>
      <c r="BO1" s="229"/>
      <c r="BP1" s="229"/>
      <c r="BQ1" s="229"/>
      <c r="BR1" s="229"/>
      <c r="BS1" s="229"/>
    </row>
    <row r="2" spans="1:71" ht="15.75">
      <c r="A2" s="229"/>
      <c r="B2" s="229"/>
      <c r="C2" s="229"/>
      <c r="D2" s="497" t="s">
        <v>131</v>
      </c>
      <c r="E2" s="230"/>
      <c r="F2" s="230"/>
      <c r="G2" s="230"/>
      <c r="H2" s="230"/>
      <c r="I2" s="230"/>
      <c r="J2" s="230"/>
      <c r="K2" s="1059" t="str">
        <f>Apr!K2</f>
        <v>Exampleville</v>
      </c>
      <c r="L2" s="1060">
        <f>Apr!L2</f>
        <v>0</v>
      </c>
      <c r="M2" s="1060">
        <f>Apr!M2</f>
        <v>0</v>
      </c>
      <c r="N2" s="1060">
        <f>Apr!N2</f>
        <v>0</v>
      </c>
      <c r="O2" s="1061">
        <f>Apr!O2</f>
        <v>0</v>
      </c>
      <c r="P2" s="1062" t="str">
        <f>Apr!P2</f>
        <v>IN0000000</v>
      </c>
      <c r="Q2" s="1060">
        <f>Apr!Q2</f>
        <v>0</v>
      </c>
      <c r="R2" s="1060">
        <f>Apr!R2</f>
        <v>0</v>
      </c>
      <c r="S2" s="239"/>
      <c r="T2" s="497" t="s">
        <v>132</v>
      </c>
      <c r="U2" s="240"/>
      <c r="V2" s="240"/>
      <c r="W2" s="229"/>
      <c r="X2" s="229"/>
      <c r="Y2" s="240"/>
      <c r="Z2" s="240"/>
      <c r="AA2" s="229"/>
      <c r="AB2" s="229"/>
      <c r="AC2" s="229"/>
      <c r="AD2" s="475"/>
      <c r="AE2" s="475"/>
      <c r="AF2" s="476"/>
      <c r="AG2" s="476"/>
      <c r="AH2" s="476"/>
      <c r="AI2" s="476"/>
      <c r="AJ2" s="476"/>
      <c r="AK2" s="229"/>
      <c r="AL2" s="229"/>
      <c r="AM2" s="497" t="s">
        <v>132</v>
      </c>
      <c r="AN2" s="229"/>
      <c r="AO2" s="229"/>
      <c r="AP2" s="229"/>
      <c r="AQ2" s="229"/>
      <c r="AR2" s="229"/>
      <c r="AS2" s="229"/>
      <c r="AT2" s="229"/>
      <c r="AU2" s="229"/>
      <c r="AV2" s="240"/>
      <c r="AW2" s="229"/>
      <c r="AX2" s="229"/>
      <c r="AY2" s="240"/>
      <c r="AZ2" s="240"/>
      <c r="BA2" s="240"/>
      <c r="BB2" s="240"/>
      <c r="BC2" s="240"/>
      <c r="BD2" s="497" t="s">
        <v>132</v>
      </c>
      <c r="BE2" s="229"/>
      <c r="BF2" s="229"/>
      <c r="BG2" s="229"/>
      <c r="BH2" s="229"/>
      <c r="BI2" s="229"/>
      <c r="BJ2" s="229"/>
      <c r="BK2" s="229"/>
      <c r="BL2" s="240"/>
      <c r="BM2" s="240"/>
      <c r="BN2" s="240"/>
      <c r="BO2" s="229"/>
      <c r="BP2" s="229"/>
      <c r="BQ2" s="240"/>
      <c r="BR2" s="229"/>
      <c r="BS2" s="229"/>
    </row>
    <row r="3" spans="1:77" ht="15.75">
      <c r="A3" s="229"/>
      <c r="B3" s="229"/>
      <c r="C3" s="229"/>
      <c r="D3" s="497" t="s">
        <v>132</v>
      </c>
      <c r="E3" s="230"/>
      <c r="F3" s="230"/>
      <c r="G3" s="230"/>
      <c r="H3" s="230"/>
      <c r="I3" s="230"/>
      <c r="J3" s="230"/>
      <c r="K3" s="313" t="s">
        <v>109</v>
      </c>
      <c r="L3" s="314"/>
      <c r="M3" s="315" t="s">
        <v>4</v>
      </c>
      <c r="N3" s="316"/>
      <c r="O3" s="317" t="s">
        <v>110</v>
      </c>
      <c r="P3" s="318"/>
      <c r="Q3" s="319" t="s">
        <v>111</v>
      </c>
      <c r="R3" s="240"/>
      <c r="S3" s="238"/>
      <c r="T3" s="497" t="s">
        <v>133</v>
      </c>
      <c r="U3" s="240"/>
      <c r="V3" s="240"/>
      <c r="W3" s="229"/>
      <c r="X3" s="229"/>
      <c r="Y3" s="240"/>
      <c r="Z3" s="240"/>
      <c r="AA3" s="229"/>
      <c r="AB3" s="229"/>
      <c r="AC3" s="229"/>
      <c r="AD3" s="266"/>
      <c r="AE3" s="266"/>
      <c r="AF3" s="229"/>
      <c r="AG3" s="229"/>
      <c r="AH3" s="229"/>
      <c r="AI3" s="229"/>
      <c r="AJ3" s="229"/>
      <c r="AK3" s="229"/>
      <c r="AL3" s="267"/>
      <c r="AM3" s="497" t="s">
        <v>133</v>
      </c>
      <c r="AN3" s="229"/>
      <c r="AO3" s="229"/>
      <c r="AP3" s="229"/>
      <c r="AQ3" s="229"/>
      <c r="AR3" s="229"/>
      <c r="AS3" s="229"/>
      <c r="AT3" s="229"/>
      <c r="AU3" s="266"/>
      <c r="AV3" s="229"/>
      <c r="AW3" s="229"/>
      <c r="AX3" s="229"/>
      <c r="AY3" s="229"/>
      <c r="AZ3" s="229"/>
      <c r="BA3" s="229"/>
      <c r="BB3" s="267"/>
      <c r="BC3" s="267"/>
      <c r="BD3" s="497" t="s">
        <v>133</v>
      </c>
      <c r="BE3" s="229"/>
      <c r="BF3" s="229"/>
      <c r="BG3" s="229"/>
      <c r="BH3" s="229"/>
      <c r="BI3" s="229"/>
      <c r="BJ3" s="229"/>
      <c r="BK3" s="266"/>
      <c r="BL3" s="229"/>
      <c r="BM3" s="229"/>
      <c r="BN3" s="229"/>
      <c r="BO3" s="229"/>
      <c r="BP3" s="229"/>
      <c r="BQ3" s="240"/>
      <c r="BR3" s="229"/>
      <c r="BS3" s="497" t="s">
        <v>133</v>
      </c>
      <c r="BT3" s="229"/>
      <c r="BU3" s="229"/>
      <c r="BV3" s="229"/>
      <c r="BW3" s="229"/>
      <c r="BX3" s="229"/>
      <c r="BY3" s="229"/>
    </row>
    <row r="4" spans="1:77" ht="16.5" thickBot="1">
      <c r="A4" s="229"/>
      <c r="B4" s="229"/>
      <c r="C4" s="229"/>
      <c r="D4" s="497" t="s">
        <v>133</v>
      </c>
      <c r="E4" s="230"/>
      <c r="F4" s="230"/>
      <c r="G4" s="230"/>
      <c r="H4" s="230"/>
      <c r="I4" s="230"/>
      <c r="J4" s="230"/>
      <c r="K4" s="325" t="s">
        <v>63</v>
      </c>
      <c r="L4" s="326"/>
      <c r="M4" s="327">
        <f>Apr!M4</f>
        <v>2023</v>
      </c>
      <c r="N4" s="328"/>
      <c r="O4" s="744">
        <f>Apr!O4</f>
        <v>0.002</v>
      </c>
      <c r="P4" s="329" t="s">
        <v>107</v>
      </c>
      <c r="Q4" s="1066" t="str">
        <f>Apr!Q4</f>
        <v>555/555-1234</v>
      </c>
      <c r="R4" s="1067">
        <f>Apr!R4</f>
        <v>0</v>
      </c>
      <c r="S4" s="1068">
        <f>Apr!S4</f>
        <v>0</v>
      </c>
      <c r="T4" s="474" t="str">
        <f>+Jan!T4</f>
        <v>State Form 53340 (R6 / 2-23)</v>
      </c>
      <c r="U4" s="240"/>
      <c r="V4" s="240"/>
      <c r="W4" s="229"/>
      <c r="X4" s="229"/>
      <c r="Y4" s="229"/>
      <c r="Z4" s="229"/>
      <c r="AA4" s="229"/>
      <c r="AB4" s="229"/>
      <c r="AC4" s="229"/>
      <c r="AD4" s="229"/>
      <c r="AE4" s="229"/>
      <c r="AF4" s="229"/>
      <c r="AG4" s="231" t="s">
        <v>198</v>
      </c>
      <c r="AH4" s="229"/>
      <c r="AI4" s="229"/>
      <c r="AJ4" s="240"/>
      <c r="AK4" s="240"/>
      <c r="AL4" s="229"/>
      <c r="AM4" s="474" t="str">
        <f>+Jan!AM4</f>
        <v>State Form 53340 (R6 / 2-23)</v>
      </c>
      <c r="AN4" s="229"/>
      <c r="AO4" s="229"/>
      <c r="AP4" s="229"/>
      <c r="AQ4" s="229"/>
      <c r="AR4" s="229"/>
      <c r="AS4" s="229"/>
      <c r="AT4" s="229"/>
      <c r="AU4" s="229"/>
      <c r="AV4" s="229"/>
      <c r="AW4" s="240"/>
      <c r="AX4" s="240"/>
      <c r="AY4" s="229"/>
      <c r="AZ4" s="229"/>
      <c r="BA4" s="229"/>
      <c r="BB4" s="229"/>
      <c r="BC4" s="229"/>
      <c r="BD4" s="474" t="str">
        <f>+Jan!BD4</f>
        <v>State Form 53340 (R6 / 2-23)</v>
      </c>
      <c r="BE4" s="229"/>
      <c r="BF4" s="229"/>
      <c r="BG4" s="229"/>
      <c r="BH4" s="229"/>
      <c r="BI4" s="229"/>
      <c r="BJ4" s="229"/>
      <c r="BK4" s="229"/>
      <c r="BL4" s="229"/>
      <c r="BM4" s="229"/>
      <c r="BN4" s="229"/>
      <c r="BO4" s="240"/>
      <c r="BP4" s="240"/>
      <c r="BQ4" s="240"/>
      <c r="BR4" s="229"/>
      <c r="BS4" s="474" t="str">
        <f>+Jan!BS4</f>
        <v>State Form 53340 (R6 / 2-23)</v>
      </c>
      <c r="BT4" s="229"/>
      <c r="BU4" s="229"/>
      <c r="BV4" s="229"/>
      <c r="BW4" s="229"/>
      <c r="BX4" s="229"/>
      <c r="BY4" s="229"/>
    </row>
    <row r="5" spans="1:77" ht="16.5" thickBot="1">
      <c r="A5" s="229"/>
      <c r="B5" s="229"/>
      <c r="C5" s="229"/>
      <c r="D5" s="506" t="str">
        <f>Jan!D5</f>
        <v>State Form 53340 (R6 / 2-23)</v>
      </c>
      <c r="E5" s="229"/>
      <c r="F5" s="230"/>
      <c r="G5" s="230"/>
      <c r="H5" s="230"/>
      <c r="I5" s="230"/>
      <c r="J5" s="231" t="str">
        <f>CONCATENATE("5/1/",M4)</f>
        <v>5/1/2023</v>
      </c>
      <c r="K5" s="983" t="s">
        <v>130</v>
      </c>
      <c r="L5" s="984"/>
      <c r="M5" s="1095" t="str">
        <f>+Apr!M5</f>
        <v>wwtp@city.org</v>
      </c>
      <c r="N5" s="1095"/>
      <c r="O5" s="1095"/>
      <c r="P5" s="1095"/>
      <c r="Q5" s="1096"/>
      <c r="R5" s="743" t="str">
        <f>+Feb!R5</f>
        <v>001</v>
      </c>
      <c r="S5" s="745" t="str">
        <f>+Feb!S5</f>
        <v>A</v>
      </c>
      <c r="T5" s="498" t="s">
        <v>0</v>
      </c>
      <c r="U5" s="235"/>
      <c r="V5" s="505"/>
      <c r="W5" s="500" t="s">
        <v>1</v>
      </c>
      <c r="X5" s="499"/>
      <c r="Y5" s="500" t="s">
        <v>3</v>
      </c>
      <c r="Z5" s="505"/>
      <c r="AA5" s="500" t="s">
        <v>4</v>
      </c>
      <c r="AB5" s="264"/>
      <c r="AC5" s="229"/>
      <c r="AD5" s="229"/>
      <c r="AE5" s="229"/>
      <c r="AF5" s="229"/>
      <c r="AG5" s="231"/>
      <c r="AH5" s="229"/>
      <c r="AI5" s="229"/>
      <c r="AJ5" s="229"/>
      <c r="AK5" s="229"/>
      <c r="AL5" s="229"/>
      <c r="AM5" s="502" t="s">
        <v>0</v>
      </c>
      <c r="AN5" s="503"/>
      <c r="AO5" s="504"/>
      <c r="AP5" s="500" t="s">
        <v>1</v>
      </c>
      <c r="AQ5" s="235"/>
      <c r="AR5" s="500" t="s">
        <v>3</v>
      </c>
      <c r="AS5" s="235"/>
      <c r="AT5" s="501" t="s">
        <v>4</v>
      </c>
      <c r="AU5" s="229"/>
      <c r="AV5" s="229"/>
      <c r="AW5" s="229"/>
      <c r="AX5" s="229"/>
      <c r="AY5" s="229"/>
      <c r="AZ5" s="229"/>
      <c r="BA5" s="229"/>
      <c r="BB5" s="229"/>
      <c r="BC5" s="229"/>
      <c r="BD5" s="498" t="s">
        <v>0</v>
      </c>
      <c r="BE5" s="499"/>
      <c r="BF5" s="500" t="s">
        <v>1</v>
      </c>
      <c r="BG5" s="235"/>
      <c r="BH5" s="500" t="s">
        <v>3</v>
      </c>
      <c r="BI5" s="235"/>
      <c r="BJ5" s="501" t="s">
        <v>4</v>
      </c>
      <c r="BK5" s="229"/>
      <c r="BL5" s="229"/>
      <c r="BM5" s="229"/>
      <c r="BN5" s="229"/>
      <c r="BO5" s="229"/>
      <c r="BP5" s="229"/>
      <c r="BQ5" s="240"/>
      <c r="BR5" s="229"/>
      <c r="BS5" s="498" t="s">
        <v>0</v>
      </c>
      <c r="BT5" s="499"/>
      <c r="BU5" s="500" t="s">
        <v>1</v>
      </c>
      <c r="BV5" s="235"/>
      <c r="BW5" s="500" t="s">
        <v>3</v>
      </c>
      <c r="BX5" s="235"/>
      <c r="BY5" s="501" t="s">
        <v>4</v>
      </c>
    </row>
    <row r="6" spans="1:77" ht="12.75" customHeight="1">
      <c r="A6" s="232"/>
      <c r="B6" s="229"/>
      <c r="C6" s="229"/>
      <c r="D6" s="229"/>
      <c r="E6" s="229"/>
      <c r="F6" s="233"/>
      <c r="G6" s="233"/>
      <c r="H6" s="233"/>
      <c r="I6" s="233"/>
      <c r="J6" s="233"/>
      <c r="K6" s="308" t="s">
        <v>112</v>
      </c>
      <c r="L6" s="309"/>
      <c r="M6" s="310"/>
      <c r="N6" s="309"/>
      <c r="O6" s="322" t="s">
        <v>113</v>
      </c>
      <c r="P6" s="947" t="s">
        <v>6</v>
      </c>
      <c r="Q6" s="980"/>
      <c r="R6" s="947" t="s">
        <v>114</v>
      </c>
      <c r="S6" s="948"/>
      <c r="T6" s="488" t="str">
        <f>+K2</f>
        <v>Exampleville</v>
      </c>
      <c r="U6" s="256"/>
      <c r="V6" s="257"/>
      <c r="W6" s="258" t="str">
        <f>+P2</f>
        <v>IN0000000</v>
      </c>
      <c r="X6" s="259"/>
      <c r="Y6" s="260" t="str">
        <f>+K4</f>
        <v>May</v>
      </c>
      <c r="Z6" s="257"/>
      <c r="AA6" s="261">
        <f>+M4</f>
        <v>2023</v>
      </c>
      <c r="AB6" s="265"/>
      <c r="AC6" s="229"/>
      <c r="AD6" s="924"/>
      <c r="AE6" s="924"/>
      <c r="AF6" s="924"/>
      <c r="AG6" s="924"/>
      <c r="AH6" s="924"/>
      <c r="AI6" s="924"/>
      <c r="AJ6" s="924"/>
      <c r="AK6" s="924"/>
      <c r="AL6" s="267"/>
      <c r="AM6" s="949" t="str">
        <f>+K2</f>
        <v>Exampleville</v>
      </c>
      <c r="AN6" s="950"/>
      <c r="AO6" s="951"/>
      <c r="AP6" s="261" t="str">
        <f>+P2</f>
        <v>IN0000000</v>
      </c>
      <c r="AQ6" s="256"/>
      <c r="AR6" s="261" t="str">
        <f>+K4</f>
        <v>May</v>
      </c>
      <c r="AS6" s="256"/>
      <c r="AT6" s="484">
        <f>+M4</f>
        <v>2023</v>
      </c>
      <c r="AU6" s="924"/>
      <c r="AV6" s="905"/>
      <c r="AW6" s="905"/>
      <c r="AX6" s="905"/>
      <c r="AY6" s="905"/>
      <c r="AZ6" s="905"/>
      <c r="BA6" s="229"/>
      <c r="BB6" s="267"/>
      <c r="BC6" s="267"/>
      <c r="BD6" s="483" t="str">
        <f>+K2</f>
        <v>Exampleville</v>
      </c>
      <c r="BE6" s="259"/>
      <c r="BF6" s="261" t="str">
        <f>+P2</f>
        <v>IN0000000</v>
      </c>
      <c r="BG6" s="256"/>
      <c r="BH6" s="261" t="str">
        <f>+K4</f>
        <v>May</v>
      </c>
      <c r="BI6" s="256"/>
      <c r="BJ6" s="484">
        <f>+M4</f>
        <v>2023</v>
      </c>
      <c r="BK6" s="924"/>
      <c r="BL6" s="925"/>
      <c r="BM6" s="925"/>
      <c r="BN6" s="925"/>
      <c r="BO6" s="925"/>
      <c r="BP6" s="926"/>
      <c r="BQ6" s="240"/>
      <c r="BR6" s="229"/>
      <c r="BS6" s="483" t="str">
        <f>BD6</f>
        <v>Exampleville</v>
      </c>
      <c r="BT6" s="259"/>
      <c r="BU6" s="261" t="str">
        <f>BF6</f>
        <v>IN0000000</v>
      </c>
      <c r="BV6" s="256"/>
      <c r="BW6" s="261" t="str">
        <f>BH6</f>
        <v>May</v>
      </c>
      <c r="BX6" s="256"/>
      <c r="BY6" s="484">
        <f>BJ6</f>
        <v>2023</v>
      </c>
    </row>
    <row r="7" spans="1:77" ht="13.5" thickBot="1">
      <c r="A7" s="234"/>
      <c r="B7" s="229"/>
      <c r="C7" s="229"/>
      <c r="D7" s="229"/>
      <c r="E7" s="229"/>
      <c r="F7" s="229"/>
      <c r="G7" s="229"/>
      <c r="H7" s="229"/>
      <c r="I7" s="229"/>
      <c r="J7" s="229"/>
      <c r="K7" s="1046" t="str">
        <f>Apr!K7</f>
        <v>Chris A. Operator</v>
      </c>
      <c r="L7" s="1047">
        <f>Apr!L7</f>
        <v>0</v>
      </c>
      <c r="M7" s="1047">
        <f>Apr!M7</f>
        <v>0</v>
      </c>
      <c r="N7" s="1047">
        <f>Apr!N7</f>
        <v>0</v>
      </c>
      <c r="O7" s="330" t="str">
        <f>Apr!O7</f>
        <v>V</v>
      </c>
      <c r="P7" s="1048">
        <f>Apr!P7</f>
        <v>9999</v>
      </c>
      <c r="Q7" s="1049">
        <f>Apr!Q7</f>
        <v>0</v>
      </c>
      <c r="R7" s="1069">
        <f>Apr!R7</f>
        <v>37437</v>
      </c>
      <c r="S7" s="1070">
        <f>Apr!S7</f>
        <v>0</v>
      </c>
      <c r="T7" s="485"/>
      <c r="U7" s="270"/>
      <c r="V7" s="270"/>
      <c r="W7" s="486"/>
      <c r="X7" s="262"/>
      <c r="Y7" s="262"/>
      <c r="Z7" s="262"/>
      <c r="AA7" s="262"/>
      <c r="AB7" s="271"/>
      <c r="AC7" s="262"/>
      <c r="AD7" s="1088"/>
      <c r="AE7" s="1088"/>
      <c r="AF7" s="1088"/>
      <c r="AG7" s="1088"/>
      <c r="AH7" s="1088"/>
      <c r="AI7" s="1088"/>
      <c r="AJ7" s="1088"/>
      <c r="AK7" s="1088"/>
      <c r="AL7" s="262"/>
      <c r="AM7" s="485"/>
      <c r="AN7" s="262"/>
      <c r="AO7" s="486"/>
      <c r="AP7" s="262"/>
      <c r="AQ7" s="262"/>
      <c r="AR7" s="262"/>
      <c r="AS7" s="252"/>
      <c r="AT7" s="324"/>
      <c r="AU7" s="952"/>
      <c r="AV7" s="952"/>
      <c r="AW7" s="952"/>
      <c r="AX7" s="952"/>
      <c r="AY7" s="952"/>
      <c r="AZ7" s="952"/>
      <c r="BA7" s="262"/>
      <c r="BB7" s="253"/>
      <c r="BC7" s="262"/>
      <c r="BD7" s="485"/>
      <c r="BE7" s="262"/>
      <c r="BF7" s="486"/>
      <c r="BG7" s="262"/>
      <c r="BH7" s="262"/>
      <c r="BI7" s="262"/>
      <c r="BJ7" s="487"/>
      <c r="BK7" s="927"/>
      <c r="BL7" s="927"/>
      <c r="BM7" s="927"/>
      <c r="BN7" s="927"/>
      <c r="BO7" s="927"/>
      <c r="BP7" s="928"/>
      <c r="BQ7" s="270"/>
      <c r="BR7" s="262"/>
      <c r="BS7" s="485"/>
      <c r="BT7" s="262"/>
      <c r="BU7" s="486"/>
      <c r="BV7" s="262"/>
      <c r="BW7" s="262"/>
      <c r="BX7" s="262"/>
      <c r="BY7" s="487"/>
    </row>
    <row r="8" spans="1:86" ht="12.75" customHeight="1" thickBot="1">
      <c r="A8" s="617"/>
      <c r="B8" s="618"/>
      <c r="C8" s="1078" t="str">
        <f>+Apr!C8</f>
        <v>Man-Hours at Plant                   (Plants less than 1 MGD only)</v>
      </c>
      <c r="D8" s="1025" t="str">
        <f>+Apr!D8</f>
        <v>Air Temperature</v>
      </c>
      <c r="E8" s="290" t="s">
        <v>89</v>
      </c>
      <c r="F8" s="1015" t="str">
        <f>+Apr!F8</f>
        <v>Bypass At Plant Site                       ("x" If Occurred)</v>
      </c>
      <c r="G8" s="1017" t="str">
        <f>+Apr!G8</f>
        <v>Sanitary Sewer Overflow
("x" If Occurred)</v>
      </c>
      <c r="H8" s="619" t="s">
        <v>8</v>
      </c>
      <c r="I8" s="619"/>
      <c r="J8" s="619"/>
      <c r="K8" s="620" t="s">
        <v>9</v>
      </c>
      <c r="L8" s="619"/>
      <c r="M8" s="619"/>
      <c r="N8" s="619"/>
      <c r="O8" s="619"/>
      <c r="P8" s="619"/>
      <c r="Q8" s="619"/>
      <c r="R8" s="619"/>
      <c r="S8" s="621"/>
      <c r="T8" s="622" t="s">
        <v>11</v>
      </c>
      <c r="U8" s="620" t="s">
        <v>10</v>
      </c>
      <c r="V8" s="619"/>
      <c r="W8" s="621"/>
      <c r="X8" s="623" t="s">
        <v>100</v>
      </c>
      <c r="Y8" s="623"/>
      <c r="Z8" s="619"/>
      <c r="AA8" s="619"/>
      <c r="AB8" s="1081" t="s">
        <v>12</v>
      </c>
      <c r="AC8" s="1082"/>
      <c r="AD8" s="1083"/>
      <c r="AE8" s="688"/>
      <c r="AF8" s="624" t="s">
        <v>13</v>
      </c>
      <c r="AG8" s="482"/>
      <c r="AH8" s="482"/>
      <c r="AI8" s="482"/>
      <c r="AJ8" s="482"/>
      <c r="AK8" s="482"/>
      <c r="AL8" s="481"/>
      <c r="AM8" s="276" t="s">
        <v>11</v>
      </c>
      <c r="AN8" s="1028" t="s">
        <v>13</v>
      </c>
      <c r="AO8" s="1029"/>
      <c r="AP8" s="1029"/>
      <c r="AQ8" s="1029"/>
      <c r="AR8" s="1029"/>
      <c r="AS8" s="1029"/>
      <c r="AT8" s="1029"/>
      <c r="AU8" s="1030"/>
      <c r="AV8" s="1030"/>
      <c r="AW8" s="1030"/>
      <c r="AX8" s="1030"/>
      <c r="AY8" s="1030"/>
      <c r="AZ8" s="1030"/>
      <c r="BA8" s="1030"/>
      <c r="BB8" s="480"/>
      <c r="BC8" s="481"/>
      <c r="BD8" s="276" t="s">
        <v>11</v>
      </c>
      <c r="BE8" s="620" t="s">
        <v>14</v>
      </c>
      <c r="BF8" s="621"/>
      <c r="BG8" s="625" t="s">
        <v>15</v>
      </c>
      <c r="BH8" s="623"/>
      <c r="BI8" s="623"/>
      <c r="BJ8" s="623"/>
      <c r="BK8" s="626"/>
      <c r="BL8" s="626"/>
      <c r="BM8" s="626"/>
      <c r="BN8" s="626"/>
      <c r="BO8" s="626"/>
      <c r="BP8" s="627"/>
      <c r="BQ8" s="626"/>
      <c r="BR8" s="627"/>
      <c r="BS8" s="276" t="s">
        <v>11</v>
      </c>
      <c r="BT8" s="1037" t="str">
        <f>Jan!BT8</f>
        <v xml:space="preserve">Final Effluent </v>
      </c>
      <c r="BU8" s="1038"/>
      <c r="BV8" s="1038"/>
      <c r="BW8" s="1039"/>
      <c r="BX8" s="1050">
        <f>Jan!BX8</f>
        <v>0</v>
      </c>
      <c r="BY8" s="1053" t="str">
        <f>Jan!BY8</f>
        <v xml:space="preserve"> </v>
      </c>
      <c r="BZ8" s="1053" t="str">
        <f>Jan!BZ8</f>
        <v xml:space="preserve"> </v>
      </c>
      <c r="CA8" s="1053" t="str">
        <f>Jan!CA8</f>
        <v xml:space="preserve"> </v>
      </c>
      <c r="CB8" s="1053" t="str">
        <f>Jan!CB8</f>
        <v xml:space="preserve"> </v>
      </c>
      <c r="CC8" s="1053" t="str">
        <f>Jan!CC8</f>
        <v xml:space="preserve"> </v>
      </c>
      <c r="CD8" s="1053" t="str">
        <f>Jan!CD8</f>
        <v xml:space="preserve"> </v>
      </c>
      <c r="CE8" s="1053" t="str">
        <f>Jan!CE8</f>
        <v xml:space="preserve"> </v>
      </c>
      <c r="CF8" s="1053" t="str">
        <f>Jan!CF8</f>
        <v xml:space="preserve"> </v>
      </c>
      <c r="CG8" s="1053" t="str">
        <f>Jan!CG8</f>
        <v xml:space="preserve"> </v>
      </c>
      <c r="CH8" s="1084" t="str">
        <f>Jan!CH8</f>
        <v xml:space="preserve"> </v>
      </c>
    </row>
    <row r="9" spans="1:86" ht="12.75" customHeight="1" thickBot="1">
      <c r="A9" s="628"/>
      <c r="B9" s="629"/>
      <c r="C9" s="1079">
        <f>+Jan!C9</f>
        <v>0</v>
      </c>
      <c r="D9" s="1026"/>
      <c r="E9" s="291">
        <f>SUM(E11:E41)</f>
        <v>0</v>
      </c>
      <c r="F9" s="901">
        <f>+Jan!F9</f>
        <v>0</v>
      </c>
      <c r="G9" s="1018">
        <f>+Jan!G9</f>
        <v>0</v>
      </c>
      <c r="H9" s="626" t="s">
        <v>17</v>
      </c>
      <c r="I9" s="626"/>
      <c r="J9" s="626"/>
      <c r="K9" s="630" t="s">
        <v>11</v>
      </c>
      <c r="L9" s="626"/>
      <c r="M9" s="626"/>
      <c r="N9" s="626"/>
      <c r="O9" s="626"/>
      <c r="P9" s="626"/>
      <c r="Q9" s="626"/>
      <c r="R9" s="626"/>
      <c r="S9" s="627"/>
      <c r="T9" s="631" t="s">
        <v>11</v>
      </c>
      <c r="U9" s="630" t="s">
        <v>16</v>
      </c>
      <c r="V9" s="626"/>
      <c r="W9" s="632"/>
      <c r="X9" s="633" t="s">
        <v>101</v>
      </c>
      <c r="Y9" s="634"/>
      <c r="Z9" s="635" t="s">
        <v>11</v>
      </c>
      <c r="AA9" s="636"/>
      <c r="AB9" s="1073" t="s">
        <v>16</v>
      </c>
      <c r="AC9" s="1074"/>
      <c r="AD9" s="1075"/>
      <c r="AE9" s="689"/>
      <c r="AF9" s="626" t="s">
        <v>11</v>
      </c>
      <c r="AG9" s="626"/>
      <c r="AH9" s="626"/>
      <c r="AI9" s="626"/>
      <c r="AJ9" s="626"/>
      <c r="AK9" s="626"/>
      <c r="AL9" s="627"/>
      <c r="AM9" s="637"/>
      <c r="AN9" s="638" t="s">
        <v>81</v>
      </c>
      <c r="AO9" s="639"/>
      <c r="AP9" s="638" t="s">
        <v>78</v>
      </c>
      <c r="AQ9" s="640"/>
      <c r="AR9" s="640"/>
      <c r="AS9" s="641"/>
      <c r="AT9" s="638" t="s">
        <v>79</v>
      </c>
      <c r="AU9" s="640"/>
      <c r="AV9" s="640"/>
      <c r="AW9" s="641"/>
      <c r="AX9" s="638" t="s">
        <v>51</v>
      </c>
      <c r="AY9" s="640"/>
      <c r="AZ9" s="640"/>
      <c r="BA9" s="641"/>
      <c r="BB9" s="642" t="s">
        <v>87</v>
      </c>
      <c r="BC9" s="643"/>
      <c r="BD9" s="637"/>
      <c r="BE9" s="630" t="s">
        <v>18</v>
      </c>
      <c r="BF9" s="627"/>
      <c r="BG9" s="630" t="s">
        <v>19</v>
      </c>
      <c r="BH9" s="626"/>
      <c r="BI9" s="644"/>
      <c r="BJ9" s="1057" t="str">
        <f>+Apr!BJ9</f>
        <v>Supernatant Withdrawn 
hrs. or Gal. x 1000</v>
      </c>
      <c r="BK9" s="1057" t="str">
        <f>+Apr!BK9</f>
        <v>Supernatant BOD5 mg/l 
or  NH3-N mg/l</v>
      </c>
      <c r="BL9" s="1057" t="str">
        <f>+Apr!BL9</f>
        <v>Total Solids in Incoming Sludge - %</v>
      </c>
      <c r="BM9" s="1063" t="str">
        <f>+Apr!BM9</f>
        <v>Total Solids in Digested Sludge - %</v>
      </c>
      <c r="BN9" s="1056" t="str">
        <f>+Apr!BN9</f>
        <v>Volatile Solids in Incoming Sludge - %</v>
      </c>
      <c r="BO9" s="1056" t="str">
        <f>+Apr!BO9</f>
        <v>Volatile Solids in Digested Sludge - %</v>
      </c>
      <c r="BP9" s="1071" t="str">
        <f>+Apr!BP9</f>
        <v>Digested Sludge Withdrawn 
hrs. or Gal. x 1000</v>
      </c>
      <c r="BQ9" s="1056" t="str">
        <f>+Apr!BQ9</f>
        <v xml:space="preserve"> </v>
      </c>
      <c r="BR9" s="1071" t="str">
        <f>+Apr!BR9</f>
        <v xml:space="preserve"> </v>
      </c>
      <c r="BS9" s="637"/>
      <c r="BT9" s="1037" t="str">
        <f>Jan!BT9</f>
        <v>Phosphorus</v>
      </c>
      <c r="BU9" s="1039"/>
      <c r="BV9" s="1037" t="str">
        <f>Jan!BV9</f>
        <v>Total Nitrogen</v>
      </c>
      <c r="BW9" s="1039"/>
      <c r="BX9" s="1051"/>
      <c r="BY9" s="1054"/>
      <c r="BZ9" s="1054"/>
      <c r="CA9" s="1054"/>
      <c r="CB9" s="1054"/>
      <c r="CC9" s="1054"/>
      <c r="CD9" s="1054"/>
      <c r="CE9" s="1054"/>
      <c r="CF9" s="1054"/>
      <c r="CG9" s="1054"/>
      <c r="CH9" s="1085"/>
    </row>
    <row r="10" spans="1:86" ht="109.5" customHeight="1" thickBot="1">
      <c r="A10" s="645" t="s">
        <v>24</v>
      </c>
      <c r="B10" s="646" t="s">
        <v>25</v>
      </c>
      <c r="C10" s="1080">
        <f>+Jan!C10</f>
        <v>0</v>
      </c>
      <c r="D10" s="1027"/>
      <c r="E10" s="647" t="str">
        <f>+Apr!E10</f>
        <v>Precipitation - Inches</v>
      </c>
      <c r="F10" s="1016">
        <f>+Jan!F10</f>
        <v>0</v>
      </c>
      <c r="G10" s="1019">
        <f>+Jan!G10</f>
        <v>0</v>
      </c>
      <c r="H10" s="648" t="str">
        <f>+Apr!H10</f>
        <v>Chlorine - Lbs</v>
      </c>
      <c r="I10" s="649" t="str">
        <f>+Apr!I10</f>
        <v xml:space="preserve">               Lbs/Day  or                    Gal./Day</v>
      </c>
      <c r="J10" s="649" t="str">
        <f>+Apr!J10</f>
        <v xml:space="preserve">               Lbs/Day  or                    Gal./Day</v>
      </c>
      <c r="K10" s="650" t="str">
        <f>+Apr!K10</f>
        <v>Influent Flow Rate 
(If Metered) (MGD)</v>
      </c>
      <c r="L10" s="651" t="str">
        <f>+Apr!L10</f>
        <v>pH</v>
      </c>
      <c r="M10" s="651" t="str">
        <f>+Apr!M10</f>
        <v>CBOD5 - mg/l</v>
      </c>
      <c r="N10" s="652" t="str">
        <f>+Apr!N10</f>
        <v>CBOD5 - lbs</v>
      </c>
      <c r="O10" s="651" t="str">
        <f>+Apr!O10</f>
        <v>Susp. Solids - mg/l</v>
      </c>
      <c r="P10" s="651" t="str">
        <f>+Apr!P10</f>
        <v>Susp. Solids - lbs</v>
      </c>
      <c r="Q10" s="651" t="str">
        <f>+Apr!Q10</f>
        <v xml:space="preserve">Phosphorus - mg/l </v>
      </c>
      <c r="R10" s="651" t="str">
        <f>+Apr!R10</f>
        <v>Ammonia - mg/l</v>
      </c>
      <c r="S10" s="660" t="str">
        <f>+Apr!S10</f>
        <v xml:space="preserve"> </v>
      </c>
      <c r="T10" s="654" t="s">
        <v>24</v>
      </c>
      <c r="U10" s="650" t="str">
        <f>+Apr!U10</f>
        <v>CBOD5 - mg/l</v>
      </c>
      <c r="V10" s="652" t="str">
        <f>+Apr!V10</f>
        <v>Susp. Solids - mg/l</v>
      </c>
      <c r="W10" s="651" t="str">
        <f>+Apr!W10</f>
        <v>Dissolved Oxygen - mg/l</v>
      </c>
      <c r="X10" s="655" t="str">
        <f>+Apr!X10</f>
        <v>Total Flow to Filter - mgd</v>
      </c>
      <c r="Y10" s="656" t="str">
        <f>+Apr!Y10</f>
        <v>Biological Growth (L)ight, (N)ormal, (H)eavy</v>
      </c>
      <c r="Z10" s="651" t="str">
        <f>+Apr!Z10</f>
        <v>Load       Cell            Weight  -  1000 lbs.</v>
      </c>
      <c r="AA10" s="651" t="str">
        <f>+Apr!AA10</f>
        <v>Dissolved Oxygen         After 1st Stage</v>
      </c>
      <c r="AB10" s="650" t="str">
        <f>+Apr!AB10</f>
        <v>CBOD5 - mg/l</v>
      </c>
      <c r="AC10" s="652" t="str">
        <f>+Apr!AC10</f>
        <v>Susp. Solids - mg/l</v>
      </c>
      <c r="AD10" s="660" t="str">
        <f>+Apr!AD10</f>
        <v>Dissolved Oxygen - mg/l</v>
      </c>
      <c r="AE10" s="683"/>
      <c r="AF10" s="674" t="str">
        <f>+Apr!AF10</f>
        <v>Residual Chlorine - Final</v>
      </c>
      <c r="AG10" s="652" t="str">
        <f>+Apr!AG10</f>
        <v>Residual Chlorine - Contact Tank</v>
      </c>
      <c r="AH10" s="658"/>
      <c r="AI10" s="651" t="str">
        <f>+Apr!AI10</f>
        <v>E. Coli - colony/100 ml</v>
      </c>
      <c r="AJ10" s="651" t="str">
        <f>+Apr!AJ10</f>
        <v>pH</v>
      </c>
      <c r="AK10" s="652" t="str">
        <f>+Apr!AK10</f>
        <v>Dissolved Oxygen - mg/l</v>
      </c>
      <c r="AL10" s="653" t="str">
        <f>+Apr!AL10</f>
        <v xml:space="preserve">Phosphorus - mg/l </v>
      </c>
      <c r="AM10" s="659" t="s">
        <v>24</v>
      </c>
      <c r="AN10" s="657" t="str">
        <f>+Apr!AN10</f>
        <v>Effluent Flow Rate (MGD)</v>
      </c>
      <c r="AO10" s="660" t="str">
        <f>+Apr!AO10</f>
        <v>Effluent Flow         Weekly Average</v>
      </c>
      <c r="AP10" s="657" t="str">
        <f>+Apr!AP10</f>
        <v>CBOD5 - mg/l</v>
      </c>
      <c r="AQ10" s="651" t="str">
        <f>+Apr!AQ10</f>
        <v>CBOD5 - mg/l      Weekly Average</v>
      </c>
      <c r="AR10" s="661" t="str">
        <f>+Apr!AR10</f>
        <v>CBOD5 - lbs</v>
      </c>
      <c r="AS10" s="660" t="str">
        <f>+Apr!AS10</f>
        <v>CBOD5 - lbs/day         Weekly Average</v>
      </c>
      <c r="AT10" s="657" t="str">
        <f>+Apr!AT10</f>
        <v>Susp. Solids - mg/l</v>
      </c>
      <c r="AU10" s="651" t="str">
        <f>+Apr!AU10</f>
        <v>Susp. Solids - mg/l        Weekly Average</v>
      </c>
      <c r="AV10" s="662" t="str">
        <f>+Apr!AV10</f>
        <v>Susp. Solids - lbs</v>
      </c>
      <c r="AW10" s="660" t="str">
        <f>+Apr!AW10</f>
        <v>Susp. Solids - lbs/day    Weekly Average</v>
      </c>
      <c r="AX10" s="657" t="str">
        <f>+Apr!AX10</f>
        <v>Ammonia - mg/l</v>
      </c>
      <c r="AY10" s="663" t="str">
        <f>+Apr!AY10</f>
        <v>Ammonia - mg/l   Weekly Average</v>
      </c>
      <c r="AZ10" s="662" t="str">
        <f>+Apr!AZ10</f>
        <v>Ammonia - lbs</v>
      </c>
      <c r="BA10" s="660" t="str">
        <f>+Apr!BA10</f>
        <v>Ammonia - lbs/day   Weekly Average</v>
      </c>
      <c r="BB10" s="657" t="str">
        <f>+Apr!BB10</f>
        <v xml:space="preserve"> </v>
      </c>
      <c r="BC10" s="660" t="str">
        <f>+Apr!BC10</f>
        <v xml:space="preserve"> </v>
      </c>
      <c r="BD10" s="659" t="s">
        <v>24</v>
      </c>
      <c r="BE10" s="650" t="str">
        <f>+Apr!BE10</f>
        <v>Primary Sludge
Gal. x 1000</v>
      </c>
      <c r="BF10" s="660" t="str">
        <f>+Apr!BF10</f>
        <v>Secondary Sludge
Gal. x 1000</v>
      </c>
      <c r="BG10" s="650" t="str">
        <f>+Apr!BG10</f>
        <v>pH</v>
      </c>
      <c r="BH10" s="651" t="str">
        <f>+Apr!BH10</f>
        <v>Gas Production  
Cubic Ft. x 1000</v>
      </c>
      <c r="BI10" s="651" t="str">
        <f>+Apr!BI10</f>
        <v>Temperature - F</v>
      </c>
      <c r="BJ10" s="1058"/>
      <c r="BK10" s="1058"/>
      <c r="BL10" s="1027"/>
      <c r="BM10" s="1027"/>
      <c r="BN10" s="1027"/>
      <c r="BO10" s="1027"/>
      <c r="BP10" s="1072"/>
      <c r="BQ10" s="1027"/>
      <c r="BR10" s="1072"/>
      <c r="BS10" s="825" t="s">
        <v>24</v>
      </c>
      <c r="BT10" s="750" t="str">
        <f>Jan!BT10</f>
        <v xml:space="preserve">Phosphorus - mg/l </v>
      </c>
      <c r="BU10" s="750" t="str">
        <f>Jan!BU10</f>
        <v>Phosphorus - lbs/day</v>
      </c>
      <c r="BV10" s="756" t="str">
        <f>Jan!BV10</f>
        <v>Total Nitrogen- mg/l</v>
      </c>
      <c r="BW10" s="750" t="str">
        <f>Jan!BW10</f>
        <v>Total Nitrogen- lbs/day</v>
      </c>
      <c r="BX10" s="1052"/>
      <c r="BY10" s="1055"/>
      <c r="BZ10" s="1055"/>
      <c r="CA10" s="1055"/>
      <c r="CB10" s="1055"/>
      <c r="CC10" s="1055"/>
      <c r="CD10" s="1055"/>
      <c r="CE10" s="1055"/>
      <c r="CF10" s="1055"/>
      <c r="CG10" s="1055"/>
      <c r="CH10" s="1086"/>
    </row>
    <row r="11" spans="1:86" ht="15" customHeight="1">
      <c r="A11" s="241">
        <v>1</v>
      </c>
      <c r="B11" s="242" t="str">
        <f>TEXT(J$5+A11-1,"DDD")</f>
        <v>Mon</v>
      </c>
      <c r="C11" s="32"/>
      <c r="D11" s="33"/>
      <c r="E11" s="34"/>
      <c r="F11" s="35"/>
      <c r="G11" s="36"/>
      <c r="H11" s="37"/>
      <c r="I11" s="38"/>
      <c r="J11" s="34"/>
      <c r="K11" s="39"/>
      <c r="L11" s="338"/>
      <c r="M11" s="38"/>
      <c r="N11" s="42" t="str">
        <f ca="1">IF(CELL("type",M11)="L","",IF(M11*($K11+$AN11)=0,"",IF($K11&gt;0,+$K11*M11*8.34,$AN11*M11*8.34)))</f>
        <v/>
      </c>
      <c r="O11" s="38"/>
      <c r="P11" s="42" t="str">
        <f ca="1">IF(CELL("type",O11)="L","",IF(O11*($K11+$AN11)=0,"",IF($K11&gt;0,+$K11*O11*8.34,$AN11*O11*8.34)))</f>
        <v/>
      </c>
      <c r="Q11" s="38"/>
      <c r="R11" s="38"/>
      <c r="S11" s="40"/>
      <c r="T11" s="247">
        <f aca="true" t="shared" si="0" ref="T11:T41">+A11</f>
        <v>1</v>
      </c>
      <c r="U11" s="39"/>
      <c r="V11" s="38"/>
      <c r="W11" s="343"/>
      <c r="X11" s="38"/>
      <c r="Y11" s="38"/>
      <c r="Z11" s="38"/>
      <c r="AA11" s="343"/>
      <c r="AB11" s="39"/>
      <c r="AC11" s="38"/>
      <c r="AD11" s="343"/>
      <c r="AE11" s="729"/>
      <c r="AF11" s="37"/>
      <c r="AG11" s="38"/>
      <c r="AH11" t="str">
        <f ca="1">IF(CELL("type",AI11)="b","",IF(AI11="tntc",63200,IF(AI11=0,1,AI11)))</f>
        <v/>
      </c>
      <c r="AI11" s="38"/>
      <c r="AJ11" s="338"/>
      <c r="AK11" s="338"/>
      <c r="AL11" s="40"/>
      <c r="AM11" s="272">
        <f aca="true" t="shared" si="1" ref="AM11:AM40">+A11</f>
        <v>1</v>
      </c>
      <c r="AN11" s="39"/>
      <c r="AO11" s="55"/>
      <c r="AP11" s="39"/>
      <c r="AQ11" s="42"/>
      <c r="AR11" s="42" t="str">
        <f ca="1">IF(CELL("type",AP11)="L","",IF(AP11*($K11+$AN11)=0,"",IF($AN11&gt;0,+$AN11*AP11*8.345,$K11*AP11*8.345)))</f>
        <v/>
      </c>
      <c r="AS11" s="55"/>
      <c r="AT11" s="39"/>
      <c r="AU11" s="42"/>
      <c r="AV11" s="42" t="str">
        <f ca="1">IF(CELL("type",AT11)="L","",IF(AT11*($K11+$AN11)=0,"",IF($AN11&gt;0,+$AN11*AT11*8.345,$K11*AT11*8.345)))</f>
        <v/>
      </c>
      <c r="AW11" s="55"/>
      <c r="AX11" s="39"/>
      <c r="AY11" s="42"/>
      <c r="AZ11" s="42" t="str">
        <f ca="1">IF(CELL("type",AX11)="L","",IF(AX11*($K11+$AN11)=0,"",IF($AN11&gt;0,+$AN11*AX11*8.345,$K11*AX11*8.345)))</f>
        <v/>
      </c>
      <c r="BA11" s="55"/>
      <c r="BB11" s="39"/>
      <c r="BC11" s="40"/>
      <c r="BD11" s="272">
        <f>+A11</f>
        <v>1</v>
      </c>
      <c r="BE11" s="39"/>
      <c r="BF11" s="40"/>
      <c r="BG11" s="338"/>
      <c r="BH11" s="38"/>
      <c r="BI11" s="38"/>
      <c r="BJ11" s="38"/>
      <c r="BK11" s="38"/>
      <c r="BL11" s="38"/>
      <c r="BM11" s="38"/>
      <c r="BN11" s="38"/>
      <c r="BO11" s="38"/>
      <c r="BP11" s="40"/>
      <c r="BQ11" s="38"/>
      <c r="BR11" s="40"/>
      <c r="BS11" s="272">
        <f>BD11</f>
        <v>1</v>
      </c>
      <c r="BT11" s="34"/>
      <c r="BU11" s="820" t="str">
        <f ca="1">IF(CELL("type",BT11)="L","",IF(BT11*($K11+$AN11)=0,"",IF($AN11&gt;0,+$AN11*BT11*8.345,$K11*BT11*8.345)))</f>
        <v/>
      </c>
      <c r="BV11" s="37"/>
      <c r="BW11" s="823" t="str">
        <f ca="1">IF(CELL("type",BV11)="L","",IF(BV11*($K11+$AN11)=0,"",IF($AN11&gt;0,+$AN11*BV11*8.345,$K11*BV11*8.345)))</f>
        <v/>
      </c>
      <c r="BX11" s="37"/>
      <c r="BY11" s="38"/>
      <c r="BZ11" s="38"/>
      <c r="CA11" s="38"/>
      <c r="CB11" s="38"/>
      <c r="CC11" s="38"/>
      <c r="CD11" s="38"/>
      <c r="CE11" s="38"/>
      <c r="CF11" s="38"/>
      <c r="CG11" s="38"/>
      <c r="CH11" s="40"/>
    </row>
    <row r="12" spans="1:86" ht="15" customHeight="1">
      <c r="A12" s="243">
        <v>2</v>
      </c>
      <c r="B12" s="242" t="str">
        <f aca="true" t="shared" si="2" ref="B12:B41">TEXT(J$5+A12-1,"DDD")</f>
        <v>Tue</v>
      </c>
      <c r="C12" s="46"/>
      <c r="D12" s="47"/>
      <c r="E12" s="47"/>
      <c r="F12" s="48"/>
      <c r="G12" s="49"/>
      <c r="H12" s="50"/>
      <c r="I12" s="46"/>
      <c r="J12" s="47"/>
      <c r="K12" s="51"/>
      <c r="L12" s="339"/>
      <c r="M12" s="46"/>
      <c r="N12" s="42" t="str">
        <f aca="true" t="shared" si="3" ref="N12:N41">IF(CELL("type",M12)="L","",IF(M12*(K12+AN12)=0,"",IF(K12&gt;0,+K12*M12*8.34,AN12*M12*8.34)))</f>
        <v/>
      </c>
      <c r="O12" s="46"/>
      <c r="P12" s="42" t="str">
        <f aca="true" t="shared" si="4" ref="P12:P41">IF(CELL("type",O12)="L","",IF(O12*($K12+$AN12)=0,"",IF($K12&gt;0,+$K12*O12*8.34,$AN12*O12*8.34)))</f>
        <v/>
      </c>
      <c r="Q12" s="46"/>
      <c r="R12" s="46"/>
      <c r="S12" s="52"/>
      <c r="T12" s="249">
        <f t="shared" si="0"/>
        <v>2</v>
      </c>
      <c r="U12" s="51"/>
      <c r="V12" s="46"/>
      <c r="W12" s="344"/>
      <c r="X12" s="46"/>
      <c r="Y12" s="38"/>
      <c r="Z12" s="46"/>
      <c r="AA12" s="344"/>
      <c r="AB12" s="51"/>
      <c r="AC12" s="46"/>
      <c r="AD12" s="344"/>
      <c r="AE12" s="729"/>
      <c r="AF12" s="50"/>
      <c r="AG12" s="46"/>
      <c r="AH12" t="str">
        <f aca="true" t="shared" si="5" ref="AH12:AH41">IF(CELL("type",AI12)="b","",IF(AI12="tntc",63200,IF(AI12=0,1,AI12)))</f>
        <v/>
      </c>
      <c r="AI12" s="46"/>
      <c r="AJ12" s="339"/>
      <c r="AK12" s="339"/>
      <c r="AL12" s="52"/>
      <c r="AM12" s="273">
        <f t="shared" si="1"/>
        <v>2</v>
      </c>
      <c r="AN12" s="51"/>
      <c r="AO12" s="43"/>
      <c r="AP12" s="51"/>
      <c r="AQ12" s="69"/>
      <c r="AR12" s="136" t="str">
        <f aca="true" t="shared" si="6" ref="AR12:AR41">IF(CELL("type",AP12)="L","",IF(AP12*($K12+$AN12)=0,"",IF($AN12&gt;0,+$AN12*AP12*8.345,$K12*AP12*8.345)))</f>
        <v/>
      </c>
      <c r="AS12" s="43"/>
      <c r="AT12" s="51"/>
      <c r="AU12" s="69"/>
      <c r="AV12" s="136" t="str">
        <f aca="true" t="shared" si="7" ref="AV12:AV41">IF(CELL("type",AT12)="L","",IF(AT12*($K12+$AN12)=0,"",IF($AN12&gt;0,+$AN12*AT12*8.345,$K12*AT12*8.345)))</f>
        <v/>
      </c>
      <c r="AW12" s="43"/>
      <c r="AX12" s="51"/>
      <c r="AY12" s="69"/>
      <c r="AZ12" s="136" t="str">
        <f aca="true" t="shared" si="8" ref="AZ12:AZ41">IF(CELL("type",AX12)="L","",IF(AX12*($K12+$AN12)=0,"",IF($AN12&gt;0,+$AN12*AX12*8.345,$K12*AX12*8.345)))</f>
        <v/>
      </c>
      <c r="BA12" s="43"/>
      <c r="BB12" s="51"/>
      <c r="BC12" s="52"/>
      <c r="BD12" s="273">
        <f aca="true" t="shared" si="9" ref="BD12:BD40">+A12</f>
        <v>2</v>
      </c>
      <c r="BE12" s="51"/>
      <c r="BF12" s="52"/>
      <c r="BG12" s="339"/>
      <c r="BH12" s="46"/>
      <c r="BI12" s="46"/>
      <c r="BJ12" s="46"/>
      <c r="BK12" s="46"/>
      <c r="BL12" s="46"/>
      <c r="BM12" s="46"/>
      <c r="BN12" s="46"/>
      <c r="BO12" s="46"/>
      <c r="BP12" s="52"/>
      <c r="BQ12" s="46"/>
      <c r="BR12" s="52"/>
      <c r="BS12" s="272">
        <f aca="true" t="shared" si="10" ref="BS12:BS41">BD12</f>
        <v>2</v>
      </c>
      <c r="BT12" s="47"/>
      <c r="BU12" s="820" t="str">
        <f aca="true" t="shared" si="11" ref="BU12:BU41">IF(CELL("type",BT12)="L","",IF(BT12*($K12+$AN12)=0,"",IF($AN12&gt;0,+$AN12*BT12*8.345,$K12*BT12*8.345)))</f>
        <v/>
      </c>
      <c r="BV12" s="50"/>
      <c r="BW12" s="823" t="str">
        <f aca="true" t="shared" si="12" ref="BW12:BW41">IF(CELL("type",BV12)="L","",IF(BV12*($K12+$AN12)=0,"",IF($AN12&gt;0,+$AN12*BV12*8.345,$K12*BV12*8.345)))</f>
        <v/>
      </c>
      <c r="BX12" s="50"/>
      <c r="BY12" s="757"/>
      <c r="BZ12" s="46"/>
      <c r="CA12" s="46"/>
      <c r="CB12" s="46"/>
      <c r="CC12" s="757"/>
      <c r="CD12" s="46"/>
      <c r="CE12" s="757"/>
      <c r="CF12" s="46"/>
      <c r="CG12" s="757"/>
      <c r="CH12" s="758"/>
    </row>
    <row r="13" spans="1:86" ht="15" customHeight="1">
      <c r="A13" s="243">
        <v>3</v>
      </c>
      <c r="B13" s="242" t="str">
        <f t="shared" si="2"/>
        <v>Wed</v>
      </c>
      <c r="C13" s="46"/>
      <c r="D13" s="47"/>
      <c r="E13" s="47"/>
      <c r="F13" s="48"/>
      <c r="G13" s="49"/>
      <c r="H13" s="50"/>
      <c r="I13" s="46"/>
      <c r="J13" s="47"/>
      <c r="K13" s="51"/>
      <c r="L13" s="339"/>
      <c r="M13" s="46"/>
      <c r="N13" s="42" t="str">
        <f ca="1" t="shared" si="3"/>
        <v/>
      </c>
      <c r="O13" s="46"/>
      <c r="P13" s="42" t="str">
        <f ca="1" t="shared" si="4"/>
        <v/>
      </c>
      <c r="Q13" s="46"/>
      <c r="R13" s="46"/>
      <c r="S13" s="52"/>
      <c r="T13" s="249">
        <f t="shared" si="0"/>
        <v>3</v>
      </c>
      <c r="U13" s="51"/>
      <c r="V13" s="46"/>
      <c r="W13" s="344"/>
      <c r="X13" s="46"/>
      <c r="Y13" s="46"/>
      <c r="Z13" s="46"/>
      <c r="AA13" s="344"/>
      <c r="AB13" s="51"/>
      <c r="AC13" s="46"/>
      <c r="AD13" s="344"/>
      <c r="AE13" s="729"/>
      <c r="AF13" s="50"/>
      <c r="AG13" s="46"/>
      <c r="AH13" t="str">
        <f ca="1" t="shared" si="5"/>
        <v/>
      </c>
      <c r="AI13" s="46"/>
      <c r="AJ13" s="339"/>
      <c r="AK13" s="339"/>
      <c r="AL13" s="52"/>
      <c r="AM13" s="273">
        <f t="shared" si="1"/>
        <v>3</v>
      </c>
      <c r="AN13" s="51"/>
      <c r="AO13" s="43"/>
      <c r="AP13" s="51"/>
      <c r="AQ13" s="69"/>
      <c r="AR13" s="136" t="str">
        <f ca="1" t="shared" si="6"/>
        <v/>
      </c>
      <c r="AS13" s="43"/>
      <c r="AT13" s="51"/>
      <c r="AU13" s="69"/>
      <c r="AV13" s="136" t="str">
        <f ca="1" t="shared" si="7"/>
        <v/>
      </c>
      <c r="AW13" s="43"/>
      <c r="AX13" s="51"/>
      <c r="AY13" s="69"/>
      <c r="AZ13" s="136" t="str">
        <f ca="1" t="shared" si="8"/>
        <v/>
      </c>
      <c r="BA13" s="43"/>
      <c r="BB13" s="51"/>
      <c r="BC13" s="52"/>
      <c r="BD13" s="273">
        <f t="shared" si="9"/>
        <v>3</v>
      </c>
      <c r="BE13" s="51"/>
      <c r="BF13" s="52"/>
      <c r="BG13" s="339"/>
      <c r="BH13" s="46"/>
      <c r="BI13" s="46"/>
      <c r="BJ13" s="46"/>
      <c r="BK13" s="46"/>
      <c r="BL13" s="46"/>
      <c r="BM13" s="46"/>
      <c r="BN13" s="46"/>
      <c r="BO13" s="46"/>
      <c r="BP13" s="52"/>
      <c r="BQ13" s="46"/>
      <c r="BR13" s="52"/>
      <c r="BS13" s="272">
        <f t="shared" si="10"/>
        <v>3</v>
      </c>
      <c r="BT13" s="47"/>
      <c r="BU13" s="820" t="str">
        <f ca="1" t="shared" si="11"/>
        <v/>
      </c>
      <c r="BV13" s="50"/>
      <c r="BW13" s="823" t="str">
        <f ca="1" t="shared" si="12"/>
        <v/>
      </c>
      <c r="BX13" s="50"/>
      <c r="BY13" s="757"/>
      <c r="BZ13" s="46"/>
      <c r="CA13" s="46"/>
      <c r="CB13" s="46"/>
      <c r="CC13" s="757"/>
      <c r="CD13" s="46"/>
      <c r="CE13" s="757"/>
      <c r="CF13" s="46"/>
      <c r="CG13" s="757"/>
      <c r="CH13" s="758"/>
    </row>
    <row r="14" spans="1:86" ht="15" customHeight="1">
      <c r="A14" s="243">
        <v>4</v>
      </c>
      <c r="B14" s="242" t="str">
        <f t="shared" si="2"/>
        <v>Thu</v>
      </c>
      <c r="C14" s="46"/>
      <c r="D14" s="47"/>
      <c r="E14" s="47"/>
      <c r="F14" s="48"/>
      <c r="G14" s="49"/>
      <c r="H14" s="50"/>
      <c r="I14" s="46"/>
      <c r="J14" s="47"/>
      <c r="K14" s="51"/>
      <c r="L14" s="339"/>
      <c r="M14" s="46"/>
      <c r="N14" s="42" t="str">
        <f ca="1" t="shared" si="3"/>
        <v/>
      </c>
      <c r="O14" s="46"/>
      <c r="P14" s="42" t="str">
        <f ca="1" t="shared" si="4"/>
        <v/>
      </c>
      <c r="Q14" s="46"/>
      <c r="R14" s="46"/>
      <c r="S14" s="52"/>
      <c r="T14" s="249">
        <f t="shared" si="0"/>
        <v>4</v>
      </c>
      <c r="U14" s="51"/>
      <c r="V14" s="46"/>
      <c r="W14" s="344"/>
      <c r="X14" s="46"/>
      <c r="Y14" s="46"/>
      <c r="Z14" s="46"/>
      <c r="AA14" s="344"/>
      <c r="AB14" s="51"/>
      <c r="AC14" s="46"/>
      <c r="AD14" s="344"/>
      <c r="AE14" s="729"/>
      <c r="AF14" s="50"/>
      <c r="AG14" s="46"/>
      <c r="AH14" t="str">
        <f ca="1" t="shared" si="5"/>
        <v/>
      </c>
      <c r="AI14" s="46"/>
      <c r="AJ14" s="339"/>
      <c r="AK14" s="339"/>
      <c r="AL14" s="52"/>
      <c r="AM14" s="273">
        <f t="shared" si="1"/>
        <v>4</v>
      </c>
      <c r="AN14" s="51"/>
      <c r="AO14" s="43" t="str">
        <f>IF(+$B14="Sat",IF(SUM(AN$11:AN14)&gt;0,AVERAGE(AN$11:AN14,Apr!AN38:AN$40)," "),"")</f>
        <v/>
      </c>
      <c r="AP14" s="51"/>
      <c r="AQ14" s="69" t="str">
        <f>IF(+$B14="Sat",IF(SUM(AP$11:AP14,Apr!AP38:AP$40)&gt;0,AVERAGE(AP$11:AP14,Apr!AP38:AP$40),""),"")</f>
        <v/>
      </c>
      <c r="AR14" s="136" t="str">
        <f ca="1" t="shared" si="6"/>
        <v/>
      </c>
      <c r="AS14" s="55" t="str">
        <f>IF(+$B14="Sat",IF(SUM(AR$11:AR14,Apr!AR38:AR$40)&gt;0,AVERAGE(AR$11:AR14,Apr!AR38:AR$40),""),"")</f>
        <v/>
      </c>
      <c r="AT14" s="51"/>
      <c r="AU14" s="69" t="str">
        <f>IF(+$B14="Sat",IF(SUM(AT$11:AT14,Apr!AT38:AT$40)&gt;0,AVERAGE(AT$11:AT14,Apr!AT38:AT$40),""),"")</f>
        <v/>
      </c>
      <c r="AV14" s="136" t="str">
        <f ca="1" t="shared" si="7"/>
        <v/>
      </c>
      <c r="AW14" s="55" t="str">
        <f>IF(+$B14="Sat",IF(SUM(AV$11:AV14,Apr!AV38:AV$40)&gt;0,AVERAGE(AV$11:AV14,Apr!AV38:AV$40),""),"")</f>
        <v/>
      </c>
      <c r="AX14" s="51"/>
      <c r="AY14" s="69" t="str">
        <f>IF(+$B14="Sat",IF(SUM(AX$11:AX14,Apr!AX38:AX$40)&gt;0,AVERAGE(AX$11:AX14,Apr!AX38:AX$40),""),"")</f>
        <v/>
      </c>
      <c r="AZ14" s="136" t="str">
        <f ca="1" t="shared" si="8"/>
        <v/>
      </c>
      <c r="BA14" s="55" t="str">
        <f>IF(+$B14="Sat",IF(SUM(AZ$11:AZ14,Apr!AZ38:AZ$40)&gt;0,AVERAGE(AZ$11:AZ14,Apr!AZ38:AZ$40),""),"")</f>
        <v/>
      </c>
      <c r="BB14" s="51"/>
      <c r="BC14" s="52"/>
      <c r="BD14" s="273">
        <f t="shared" si="9"/>
        <v>4</v>
      </c>
      <c r="BE14" s="51"/>
      <c r="BF14" s="52"/>
      <c r="BG14" s="339"/>
      <c r="BH14" s="46"/>
      <c r="BI14" s="46"/>
      <c r="BJ14" s="46"/>
      <c r="BK14" s="46"/>
      <c r="BL14" s="46"/>
      <c r="BM14" s="46"/>
      <c r="BN14" s="46"/>
      <c r="BO14" s="46"/>
      <c r="BP14" s="52"/>
      <c r="BQ14" s="46"/>
      <c r="BR14" s="52"/>
      <c r="BS14" s="272">
        <f t="shared" si="10"/>
        <v>4</v>
      </c>
      <c r="BT14" s="47"/>
      <c r="BU14" s="820" t="str">
        <f ca="1" t="shared" si="11"/>
        <v/>
      </c>
      <c r="BV14" s="50"/>
      <c r="BW14" s="823" t="str">
        <f ca="1" t="shared" si="12"/>
        <v/>
      </c>
      <c r="BX14" s="50"/>
      <c r="BY14" s="757"/>
      <c r="BZ14" s="46"/>
      <c r="CA14" s="46"/>
      <c r="CB14" s="46"/>
      <c r="CC14" s="757"/>
      <c r="CD14" s="46"/>
      <c r="CE14" s="757"/>
      <c r="CF14" s="46"/>
      <c r="CG14" s="757"/>
      <c r="CH14" s="758"/>
    </row>
    <row r="15" spans="1:86" ht="15" customHeight="1" thickBot="1">
      <c r="A15" s="244">
        <v>5</v>
      </c>
      <c r="B15" s="245" t="str">
        <f t="shared" si="2"/>
        <v>Fri</v>
      </c>
      <c r="C15" s="56"/>
      <c r="D15" s="57"/>
      <c r="E15" s="57"/>
      <c r="F15" s="58"/>
      <c r="G15" s="59"/>
      <c r="H15" s="60"/>
      <c r="I15" s="56"/>
      <c r="J15" s="57"/>
      <c r="K15" s="61"/>
      <c r="L15" s="340"/>
      <c r="M15" s="56"/>
      <c r="N15" s="65" t="str">
        <f ca="1" t="shared" si="3"/>
        <v/>
      </c>
      <c r="O15" s="56"/>
      <c r="P15" s="65" t="str">
        <f ca="1" t="shared" si="4"/>
        <v/>
      </c>
      <c r="Q15" s="56"/>
      <c r="R15" s="56"/>
      <c r="S15" s="62"/>
      <c r="T15" s="251">
        <f t="shared" si="0"/>
        <v>5</v>
      </c>
      <c r="U15" s="61"/>
      <c r="V15" s="56"/>
      <c r="W15" s="345"/>
      <c r="X15" s="56"/>
      <c r="Y15" s="56"/>
      <c r="Z15" s="56"/>
      <c r="AA15" s="345"/>
      <c r="AB15" s="61"/>
      <c r="AC15" s="56"/>
      <c r="AD15" s="345"/>
      <c r="AE15" s="732"/>
      <c r="AF15" s="60"/>
      <c r="AG15" s="56"/>
      <c r="AH15" t="str">
        <f ca="1" t="shared" si="5"/>
        <v/>
      </c>
      <c r="AI15" s="56"/>
      <c r="AJ15" s="340"/>
      <c r="AK15" s="340"/>
      <c r="AL15" s="62"/>
      <c r="AM15" s="274">
        <f t="shared" si="1"/>
        <v>5</v>
      </c>
      <c r="AN15" s="61"/>
      <c r="AO15" s="66" t="str">
        <f>IF(+$B15="Sat",IF(SUM(AN$11:AN15)&gt;0,AVERAGE(AN$11:AN15,Apr!AN39:AN$40)," "),"")</f>
        <v/>
      </c>
      <c r="AP15" s="61"/>
      <c r="AQ15" s="65" t="str">
        <f>IF(+$B15="Sat",IF(SUM(AP$11:AP15,Apr!AP39:AP$40)&gt;0,AVERAGE(AP$11:AP15,Apr!AP39:AP$40),""),"")</f>
        <v/>
      </c>
      <c r="AR15" s="67" t="str">
        <f ca="1" t="shared" si="6"/>
        <v/>
      </c>
      <c r="AS15" s="66" t="str">
        <f>IF(+$B15="Sat",IF(SUM(AR$11:AR15,Apr!AR39:AR$40)&gt;0,AVERAGE(AR$11:AR15,Apr!AR39:AR$40),""),"")</f>
        <v/>
      </c>
      <c r="AT15" s="61"/>
      <c r="AU15" s="65" t="str">
        <f>IF(+$B15="Sat",IF(SUM(AT$11:AT15,Apr!AT39:AT$40)&gt;0,AVERAGE(AT$11:AT15,Apr!AT39:AT$40),""),"")</f>
        <v/>
      </c>
      <c r="AV15" s="67" t="str">
        <f ca="1" t="shared" si="7"/>
        <v/>
      </c>
      <c r="AW15" s="66" t="str">
        <f>IF(+$B15="Sat",IF(SUM(AV$11:AV15,Apr!AV39:AV$40)&gt;0,AVERAGE(AV$11:AV15,Apr!AV39:AV$40),""),"")</f>
        <v/>
      </c>
      <c r="AX15" s="61"/>
      <c r="AY15" s="65" t="str">
        <f>IF(+$B15="Sat",IF(SUM(AX$11:AX15,Apr!AX39:AX$40)&gt;0,AVERAGE(AX$11:AX15,Apr!AX39:AX$40),""),"")</f>
        <v/>
      </c>
      <c r="AZ15" s="67" t="str">
        <f ca="1" t="shared" si="8"/>
        <v/>
      </c>
      <c r="BA15" s="66" t="str">
        <f>IF(+$B15="Sat",IF(SUM(AZ$11:AZ15,Apr!AZ39:AZ$40)&gt;0,AVERAGE(AZ$11:AZ15,Apr!AZ39:AZ$40),""),"")</f>
        <v/>
      </c>
      <c r="BB15" s="61"/>
      <c r="BC15" s="62"/>
      <c r="BD15" s="274">
        <f t="shared" si="9"/>
        <v>5</v>
      </c>
      <c r="BE15" s="61"/>
      <c r="BF15" s="62"/>
      <c r="BG15" s="340"/>
      <c r="BH15" s="56"/>
      <c r="BI15" s="56"/>
      <c r="BJ15" s="56"/>
      <c r="BK15" s="56"/>
      <c r="BL15" s="56"/>
      <c r="BM15" s="56"/>
      <c r="BN15" s="56"/>
      <c r="BO15" s="56"/>
      <c r="BP15" s="62"/>
      <c r="BQ15" s="56"/>
      <c r="BR15" s="62"/>
      <c r="BS15" s="759">
        <f t="shared" si="10"/>
        <v>5</v>
      </c>
      <c r="BT15" s="57"/>
      <c r="BU15" s="821" t="str">
        <f ca="1" t="shared" si="11"/>
        <v/>
      </c>
      <c r="BV15" s="60"/>
      <c r="BW15" s="824" t="str">
        <f ca="1" t="shared" si="12"/>
        <v/>
      </c>
      <c r="BX15" s="60"/>
      <c r="BY15" s="760"/>
      <c r="BZ15" s="56"/>
      <c r="CA15" s="56"/>
      <c r="CB15" s="56"/>
      <c r="CC15" s="760"/>
      <c r="CD15" s="56"/>
      <c r="CE15" s="760"/>
      <c r="CF15" s="56"/>
      <c r="CG15" s="760"/>
      <c r="CH15" s="761"/>
    </row>
    <row r="16" spans="1:86" ht="15" customHeight="1">
      <c r="A16" s="241">
        <v>6</v>
      </c>
      <c r="B16" s="246" t="str">
        <f t="shared" si="2"/>
        <v>Sat</v>
      </c>
      <c r="C16" s="38"/>
      <c r="D16" s="34"/>
      <c r="E16" s="34"/>
      <c r="F16" s="35"/>
      <c r="G16" s="36"/>
      <c r="H16" s="37"/>
      <c r="I16" s="38"/>
      <c r="J16" s="34"/>
      <c r="K16" s="39"/>
      <c r="L16" s="338"/>
      <c r="M16" s="38"/>
      <c r="N16" s="42" t="str">
        <f ca="1" t="shared" si="3"/>
        <v/>
      </c>
      <c r="O16" s="38"/>
      <c r="P16" s="42" t="str">
        <f ca="1" t="shared" si="4"/>
        <v/>
      </c>
      <c r="Q16" s="38"/>
      <c r="R16" s="38"/>
      <c r="S16" s="40"/>
      <c r="T16" s="247">
        <f t="shared" si="0"/>
        <v>6</v>
      </c>
      <c r="U16" s="39"/>
      <c r="V16" s="38"/>
      <c r="W16" s="343"/>
      <c r="X16" s="38"/>
      <c r="Y16" s="38"/>
      <c r="Z16" s="38"/>
      <c r="AA16" s="343"/>
      <c r="AB16" s="39"/>
      <c r="AC16" s="38"/>
      <c r="AD16" s="343"/>
      <c r="AE16" s="729"/>
      <c r="AF16" s="37"/>
      <c r="AG16" s="38"/>
      <c r="AH16" t="str">
        <f ca="1" t="shared" si="5"/>
        <v/>
      </c>
      <c r="AI16" s="38"/>
      <c r="AJ16" s="338"/>
      <c r="AK16" s="338"/>
      <c r="AL16" s="40"/>
      <c r="AM16" s="272">
        <f t="shared" si="1"/>
        <v>6</v>
      </c>
      <c r="AN16" s="39"/>
      <c r="AO16" s="55" t="str">
        <f>IF(+$B16="Sat",IF(SUM(AN$11:AN16)&gt;0,AVERAGE(AN$11:AN16,Apr!AN40:AN$40)," "),"")</f>
        <v xml:space="preserve"> </v>
      </c>
      <c r="AP16" s="39"/>
      <c r="AQ16" s="42" t="str">
        <f>IF(+$B16="Sat",IF(SUM(AP$11:AP16)&gt;0,AVERAGE(AP$11:AP16,Apr!AP40:AP$40)," "),"")</f>
        <v xml:space="preserve"> </v>
      </c>
      <c r="AR16" s="44" t="str">
        <f ca="1" t="shared" si="6"/>
        <v/>
      </c>
      <c r="AS16" s="55" t="str">
        <f ca="1">IF(+$B16="Sat",IF(SUM(AR$11:AR16)&gt;0,AVERAGE(AR$11:AR16,Apr!AR40:AR$40)," "),"")</f>
        <v xml:space="preserve"> </v>
      </c>
      <c r="AT16" s="39"/>
      <c r="AU16" s="42" t="str">
        <f>IF(+$B16="Sat",IF(SUM(AT$11:AT16)&gt;0,AVERAGE(AT$11:AT16,Apr!AT40:AT$40)," "),"")</f>
        <v xml:space="preserve"> </v>
      </c>
      <c r="AV16" s="44" t="str">
        <f ca="1" t="shared" si="7"/>
        <v/>
      </c>
      <c r="AW16" s="55" t="str">
        <f ca="1">IF(+$B16="Sat",IF(SUM(AV$11:AV16)&gt;0,AVERAGE(AV$11:AV16,Apr!AV40:AV$40)," "),"")</f>
        <v xml:space="preserve"> </v>
      </c>
      <c r="AX16" s="39"/>
      <c r="AY16" s="68" t="str">
        <f>IF(+$B16="Sat",IF(SUM(AX$11:AX16)&gt;0,AVERAGE(AX$11:AX16,Apr!AX40:AX$40)," "),"")</f>
        <v xml:space="preserve"> </v>
      </c>
      <c r="AZ16" s="137" t="str">
        <f ca="1" t="shared" si="8"/>
        <v/>
      </c>
      <c r="BA16" s="55" t="str">
        <f ca="1">IF(+$B16="Sat",IF(SUM(AZ$11:AZ16)&gt;0,AVERAGE(AZ$11:AZ16,Apr!AZ40:AZ$40)," "),"")</f>
        <v xml:space="preserve"> </v>
      </c>
      <c r="BB16" s="39"/>
      <c r="BC16" s="40"/>
      <c r="BD16" s="272">
        <f t="shared" si="9"/>
        <v>6</v>
      </c>
      <c r="BE16" s="39"/>
      <c r="BF16" s="40"/>
      <c r="BG16" s="338"/>
      <c r="BH16" s="38"/>
      <c r="BI16" s="38"/>
      <c r="BJ16" s="38"/>
      <c r="BK16" s="38"/>
      <c r="BL16" s="38"/>
      <c r="BM16" s="38"/>
      <c r="BN16" s="38"/>
      <c r="BO16" s="38"/>
      <c r="BP16" s="40"/>
      <c r="BQ16" s="38"/>
      <c r="BR16" s="40"/>
      <c r="BS16" s="762">
        <f t="shared" si="10"/>
        <v>6</v>
      </c>
      <c r="BT16" s="34"/>
      <c r="BU16" s="789" t="str">
        <f ca="1" t="shared" si="11"/>
        <v/>
      </c>
      <c r="BV16" s="37"/>
      <c r="BW16" s="789" t="str">
        <f ca="1" t="shared" si="12"/>
        <v/>
      </c>
      <c r="BX16" s="37"/>
      <c r="BY16" s="32"/>
      <c r="BZ16" s="38"/>
      <c r="CA16" s="37"/>
      <c r="CB16" s="37"/>
      <c r="CC16" s="32"/>
      <c r="CD16" s="38"/>
      <c r="CE16" s="32"/>
      <c r="CF16" s="38"/>
      <c r="CG16" s="32"/>
      <c r="CH16" s="763"/>
    </row>
    <row r="17" spans="1:86" ht="15" customHeight="1">
      <c r="A17" s="243">
        <v>7</v>
      </c>
      <c r="B17" s="242" t="str">
        <f t="shared" si="2"/>
        <v>Sun</v>
      </c>
      <c r="C17" s="46"/>
      <c r="D17" s="47"/>
      <c r="E17" s="47"/>
      <c r="F17" s="48"/>
      <c r="G17" s="49"/>
      <c r="H17" s="50"/>
      <c r="I17" s="46"/>
      <c r="J17" s="47"/>
      <c r="K17" s="51"/>
      <c r="L17" s="339"/>
      <c r="M17" s="46"/>
      <c r="N17" s="42" t="str">
        <f ca="1" t="shared" si="3"/>
        <v/>
      </c>
      <c r="O17" s="46"/>
      <c r="P17" s="42" t="str">
        <f ca="1" t="shared" si="4"/>
        <v/>
      </c>
      <c r="Q17" s="46"/>
      <c r="R17" s="46"/>
      <c r="S17" s="52"/>
      <c r="T17" s="249">
        <f t="shared" si="0"/>
        <v>7</v>
      </c>
      <c r="U17" s="51"/>
      <c r="V17" s="46"/>
      <c r="W17" s="344"/>
      <c r="X17" s="46"/>
      <c r="Y17" s="46"/>
      <c r="Z17" s="46"/>
      <c r="AA17" s="344"/>
      <c r="AB17" s="51"/>
      <c r="AC17" s="46"/>
      <c r="AD17" s="344"/>
      <c r="AE17" s="729"/>
      <c r="AF17" s="50"/>
      <c r="AG17" s="46"/>
      <c r="AH17" t="str">
        <f ca="1" t="shared" si="5"/>
        <v/>
      </c>
      <c r="AI17" s="46"/>
      <c r="AJ17" s="339"/>
      <c r="AK17" s="339"/>
      <c r="AL17" s="52"/>
      <c r="AM17" s="273">
        <f t="shared" si="1"/>
        <v>7</v>
      </c>
      <c r="AN17" s="51"/>
      <c r="AO17" s="43" t="str">
        <f>IF(+$B17="Sat",IF(SUM(AN11:AN17)&gt;0,AVERAGE(AN11:AN17)," "),"")</f>
        <v/>
      </c>
      <c r="AP17" s="51"/>
      <c r="AQ17" s="69" t="str">
        <f>IF(+$B17="Sat",IF(SUM(AP11:AP17)&gt;0,AVERAGE(AP11:AP17)," "),"")</f>
        <v/>
      </c>
      <c r="AR17" s="44" t="str">
        <f ca="1" t="shared" si="6"/>
        <v/>
      </c>
      <c r="AS17" s="55" t="str">
        <f>IF(+$B17="Sat",IF(SUM(AR11:AR17)&gt;0,AVERAGE(AR11:AR17)," "),"")</f>
        <v/>
      </c>
      <c r="AT17" s="51"/>
      <c r="AU17" s="69" t="str">
        <f>IF(+$B17="Sat",IF(SUM(AT11:AT17)&gt;0,AVERAGE(AT11:AT17)," "),"")</f>
        <v/>
      </c>
      <c r="AV17" s="44" t="str">
        <f ca="1" t="shared" si="7"/>
        <v/>
      </c>
      <c r="AW17" s="43" t="str">
        <f>IF(+$B17="Sat",IF(SUM(AV11:AV17)&gt;0,AVERAGE(AV11:AV17)," "),"")</f>
        <v/>
      </c>
      <c r="AX17" s="51"/>
      <c r="AY17" s="70" t="str">
        <f>IF(+$B17="Sat",IF(SUM(AX11:AX17)&gt;0,AVERAGE(AX11:AX17)," "),"")</f>
        <v/>
      </c>
      <c r="AZ17" s="45" t="str">
        <f ca="1" t="shared" si="8"/>
        <v/>
      </c>
      <c r="BA17" s="43" t="str">
        <f>IF(+$B17="Sat",IF(SUM(AZ11:AZ17)&gt;0,AVERAGE(AZ11:AZ17)," "),"")</f>
        <v/>
      </c>
      <c r="BB17" s="51"/>
      <c r="BC17" s="52"/>
      <c r="BD17" s="273">
        <f t="shared" si="9"/>
        <v>7</v>
      </c>
      <c r="BE17" s="51"/>
      <c r="BF17" s="52"/>
      <c r="BG17" s="339"/>
      <c r="BH17" s="46"/>
      <c r="BI17" s="46"/>
      <c r="BJ17" s="46"/>
      <c r="BK17" s="46"/>
      <c r="BL17" s="46"/>
      <c r="BM17" s="46"/>
      <c r="BN17" s="46"/>
      <c r="BO17" s="46"/>
      <c r="BP17" s="52"/>
      <c r="BQ17" s="46"/>
      <c r="BR17" s="52"/>
      <c r="BS17" s="272">
        <f t="shared" si="10"/>
        <v>7</v>
      </c>
      <c r="BT17" s="47"/>
      <c r="BU17" s="820" t="str">
        <f ca="1" t="shared" si="11"/>
        <v/>
      </c>
      <c r="BV17" s="50"/>
      <c r="BW17" s="823" t="str">
        <f ca="1" t="shared" si="12"/>
        <v/>
      </c>
      <c r="BX17" s="50"/>
      <c r="BY17" s="32"/>
      <c r="BZ17" s="46"/>
      <c r="CA17" s="37"/>
      <c r="CB17" s="37"/>
      <c r="CC17" s="32"/>
      <c r="CD17" s="46"/>
      <c r="CE17" s="32"/>
      <c r="CF17" s="47"/>
      <c r="CG17" s="764"/>
      <c r="CH17" s="763"/>
    </row>
    <row r="18" spans="1:86" ht="15" customHeight="1">
      <c r="A18" s="243">
        <v>8</v>
      </c>
      <c r="B18" s="242" t="str">
        <f t="shared" si="2"/>
        <v>Mon</v>
      </c>
      <c r="C18" s="46"/>
      <c r="D18" s="47"/>
      <c r="E18" s="47"/>
      <c r="F18" s="48"/>
      <c r="G18" s="49"/>
      <c r="H18" s="50"/>
      <c r="I18" s="46"/>
      <c r="J18" s="47"/>
      <c r="K18" s="51"/>
      <c r="L18" s="339"/>
      <c r="M18" s="46"/>
      <c r="N18" s="42" t="str">
        <f ca="1" t="shared" si="3"/>
        <v/>
      </c>
      <c r="O18" s="46"/>
      <c r="P18" s="42" t="str">
        <f ca="1" t="shared" si="4"/>
        <v/>
      </c>
      <c r="Q18" s="46"/>
      <c r="R18" s="46"/>
      <c r="S18" s="52"/>
      <c r="T18" s="249">
        <f t="shared" si="0"/>
        <v>8</v>
      </c>
      <c r="U18" s="51"/>
      <c r="V18" s="46"/>
      <c r="W18" s="344"/>
      <c r="X18" s="46"/>
      <c r="Y18" s="46"/>
      <c r="Z18" s="46"/>
      <c r="AA18" s="344"/>
      <c r="AB18" s="51"/>
      <c r="AC18" s="46"/>
      <c r="AD18" s="344"/>
      <c r="AE18" s="729"/>
      <c r="AF18" s="50"/>
      <c r="AG18" s="46"/>
      <c r="AH18" t="str">
        <f ca="1" t="shared" si="5"/>
        <v/>
      </c>
      <c r="AI18" s="46"/>
      <c r="AJ18" s="339"/>
      <c r="AK18" s="339"/>
      <c r="AL18" s="52"/>
      <c r="AM18" s="273">
        <f t="shared" si="1"/>
        <v>8</v>
      </c>
      <c r="AN18" s="51"/>
      <c r="AO18" s="43" t="str">
        <f aca="true" t="shared" si="13" ref="AO18:AO40">IF(+$B18="Sat",IF(SUM(AN12:AN18)&gt;0,AVERAGE(AN12:AN18)," "),"")</f>
        <v/>
      </c>
      <c r="AP18" s="51"/>
      <c r="AQ18" s="69" t="str">
        <f aca="true" t="shared" si="14" ref="AQ18:AS33">IF(+$B18="Sat",IF(SUM(AP12:AP18)&gt;0,AVERAGE(AP12:AP18)," "),"")</f>
        <v/>
      </c>
      <c r="AR18" s="44" t="str">
        <f ca="1" t="shared" si="6"/>
        <v/>
      </c>
      <c r="AS18" s="55" t="str">
        <f t="shared" si="14"/>
        <v/>
      </c>
      <c r="AT18" s="51"/>
      <c r="AU18" s="69" t="str">
        <f aca="true" t="shared" si="15" ref="AU18:AU40">IF(+$B18="Sat",IF(SUM(AT12:AT18)&gt;0,AVERAGE(AT12:AT18)," "),"")</f>
        <v/>
      </c>
      <c r="AV18" s="44" t="str">
        <f ca="1" t="shared" si="7"/>
        <v/>
      </c>
      <c r="AW18" s="43" t="str">
        <f aca="true" t="shared" si="16" ref="AW18:AW40">IF(+$B18="Sat",IF(SUM(AV12:AV18)&gt;0,AVERAGE(AV12:AV18)," "),"")</f>
        <v/>
      </c>
      <c r="AX18" s="51"/>
      <c r="AY18" s="70" t="str">
        <f aca="true" t="shared" si="17" ref="AY18:AY40">IF(+$B18="Sat",IF(SUM(AX12:AX18)&gt;0,AVERAGE(AX12:AX18)," "),"")</f>
        <v/>
      </c>
      <c r="AZ18" s="45" t="str">
        <f ca="1" t="shared" si="8"/>
        <v/>
      </c>
      <c r="BA18" s="43" t="str">
        <f aca="true" t="shared" si="18" ref="BA18:BA40">IF(+$B18="Sat",IF(SUM(AZ12:AZ18)&gt;0,AVERAGE(AZ12:AZ18)," "),"")</f>
        <v/>
      </c>
      <c r="BB18" s="51"/>
      <c r="BC18" s="52"/>
      <c r="BD18" s="273">
        <f t="shared" si="9"/>
        <v>8</v>
      </c>
      <c r="BE18" s="51"/>
      <c r="BF18" s="52"/>
      <c r="BG18" s="339"/>
      <c r="BH18" s="46"/>
      <c r="BI18" s="46"/>
      <c r="BJ18" s="46"/>
      <c r="BK18" s="46"/>
      <c r="BL18" s="46"/>
      <c r="BM18" s="46"/>
      <c r="BN18" s="46"/>
      <c r="BO18" s="46"/>
      <c r="BP18" s="52"/>
      <c r="BQ18" s="46"/>
      <c r="BR18" s="52"/>
      <c r="BS18" s="272">
        <f t="shared" si="10"/>
        <v>8</v>
      </c>
      <c r="BT18" s="47"/>
      <c r="BU18" s="820" t="str">
        <f ca="1" t="shared" si="11"/>
        <v/>
      </c>
      <c r="BV18" s="50"/>
      <c r="BW18" s="823" t="str">
        <f ca="1" t="shared" si="12"/>
        <v/>
      </c>
      <c r="BX18" s="50"/>
      <c r="BY18" s="32"/>
      <c r="BZ18" s="46"/>
      <c r="CA18" s="37"/>
      <c r="CB18" s="37"/>
      <c r="CC18" s="32"/>
      <c r="CD18" s="46"/>
      <c r="CE18" s="32"/>
      <c r="CF18" s="47"/>
      <c r="CG18" s="764"/>
      <c r="CH18" s="763"/>
    </row>
    <row r="19" spans="1:86" ht="15" customHeight="1">
      <c r="A19" s="243">
        <v>9</v>
      </c>
      <c r="B19" s="242" t="str">
        <f t="shared" si="2"/>
        <v>Tue</v>
      </c>
      <c r="C19" s="46"/>
      <c r="D19" s="47"/>
      <c r="E19" s="47"/>
      <c r="F19" s="48"/>
      <c r="G19" s="49"/>
      <c r="H19" s="50"/>
      <c r="I19" s="46"/>
      <c r="J19" s="47"/>
      <c r="K19" s="51"/>
      <c r="L19" s="339"/>
      <c r="M19" s="46"/>
      <c r="N19" s="42" t="str">
        <f ca="1" t="shared" si="3"/>
        <v/>
      </c>
      <c r="O19" s="46"/>
      <c r="P19" s="42" t="str">
        <f ca="1" t="shared" si="4"/>
        <v/>
      </c>
      <c r="Q19" s="46"/>
      <c r="R19" s="46"/>
      <c r="S19" s="52"/>
      <c r="T19" s="249">
        <f t="shared" si="0"/>
        <v>9</v>
      </c>
      <c r="U19" s="51"/>
      <c r="V19" s="46"/>
      <c r="W19" s="344"/>
      <c r="X19" s="46"/>
      <c r="Y19" s="46"/>
      <c r="Z19" s="46"/>
      <c r="AA19" s="344"/>
      <c r="AB19" s="51"/>
      <c r="AC19" s="46"/>
      <c r="AD19" s="344"/>
      <c r="AE19" s="729"/>
      <c r="AF19" s="50"/>
      <c r="AG19" s="46"/>
      <c r="AH19" t="str">
        <f ca="1" t="shared" si="5"/>
        <v/>
      </c>
      <c r="AI19" s="46"/>
      <c r="AJ19" s="339"/>
      <c r="AK19" s="339"/>
      <c r="AL19" s="52"/>
      <c r="AM19" s="273">
        <f t="shared" si="1"/>
        <v>9</v>
      </c>
      <c r="AN19" s="51"/>
      <c r="AO19" s="43" t="str">
        <f t="shared" si="13"/>
        <v/>
      </c>
      <c r="AP19" s="51"/>
      <c r="AQ19" s="69" t="str">
        <f t="shared" si="14"/>
        <v/>
      </c>
      <c r="AR19" s="44" t="str">
        <f ca="1" t="shared" si="6"/>
        <v/>
      </c>
      <c r="AS19" s="55" t="str">
        <f t="shared" si="14"/>
        <v/>
      </c>
      <c r="AT19" s="51"/>
      <c r="AU19" s="69" t="str">
        <f t="shared" si="15"/>
        <v/>
      </c>
      <c r="AV19" s="44" t="str">
        <f ca="1" t="shared" si="7"/>
        <v/>
      </c>
      <c r="AW19" s="43" t="str">
        <f t="shared" si="16"/>
        <v/>
      </c>
      <c r="AX19" s="51"/>
      <c r="AY19" s="70" t="str">
        <f t="shared" si="17"/>
        <v/>
      </c>
      <c r="AZ19" s="45" t="str">
        <f ca="1" t="shared" si="8"/>
        <v/>
      </c>
      <c r="BA19" s="43" t="str">
        <f t="shared" si="18"/>
        <v/>
      </c>
      <c r="BB19" s="51"/>
      <c r="BC19" s="52"/>
      <c r="BD19" s="273">
        <f t="shared" si="9"/>
        <v>9</v>
      </c>
      <c r="BE19" s="51"/>
      <c r="BF19" s="52"/>
      <c r="BG19" s="339"/>
      <c r="BH19" s="46"/>
      <c r="BI19" s="46"/>
      <c r="BJ19" s="46"/>
      <c r="BK19" s="46"/>
      <c r="BL19" s="46"/>
      <c r="BM19" s="46"/>
      <c r="BN19" s="46"/>
      <c r="BO19" s="46"/>
      <c r="BP19" s="52"/>
      <c r="BQ19" s="46"/>
      <c r="BR19" s="52"/>
      <c r="BS19" s="272">
        <f t="shared" si="10"/>
        <v>9</v>
      </c>
      <c r="BT19" s="47"/>
      <c r="BU19" s="820" t="str">
        <f ca="1" t="shared" si="11"/>
        <v/>
      </c>
      <c r="BV19" s="50"/>
      <c r="BW19" s="823" t="str">
        <f ca="1" t="shared" si="12"/>
        <v/>
      </c>
      <c r="BX19" s="50"/>
      <c r="BY19" s="32"/>
      <c r="BZ19" s="46"/>
      <c r="CA19" s="37"/>
      <c r="CB19" s="37"/>
      <c r="CC19" s="32"/>
      <c r="CD19" s="46"/>
      <c r="CE19" s="32"/>
      <c r="CF19" s="47"/>
      <c r="CG19" s="764"/>
      <c r="CH19" s="763"/>
    </row>
    <row r="20" spans="1:86" ht="15" customHeight="1" thickBot="1">
      <c r="A20" s="244">
        <v>10</v>
      </c>
      <c r="B20" s="245" t="str">
        <f t="shared" si="2"/>
        <v>Wed</v>
      </c>
      <c r="C20" s="56"/>
      <c r="D20" s="57"/>
      <c r="E20" s="57"/>
      <c r="F20" s="58"/>
      <c r="G20" s="59"/>
      <c r="H20" s="60"/>
      <c r="I20" s="56"/>
      <c r="J20" s="57"/>
      <c r="K20" s="61"/>
      <c r="L20" s="340"/>
      <c r="M20" s="56"/>
      <c r="N20" s="65" t="str">
        <f ca="1" t="shared" si="3"/>
        <v/>
      </c>
      <c r="O20" s="56"/>
      <c r="P20" s="65" t="str">
        <f ca="1" t="shared" si="4"/>
        <v/>
      </c>
      <c r="Q20" s="56"/>
      <c r="R20" s="56"/>
      <c r="S20" s="62"/>
      <c r="T20" s="251">
        <f t="shared" si="0"/>
        <v>10</v>
      </c>
      <c r="U20" s="61"/>
      <c r="V20" s="56"/>
      <c r="W20" s="345"/>
      <c r="X20" s="56"/>
      <c r="Y20" s="56"/>
      <c r="Z20" s="56"/>
      <c r="AA20" s="345"/>
      <c r="AB20" s="61"/>
      <c r="AC20" s="56"/>
      <c r="AD20" s="345"/>
      <c r="AE20" s="730"/>
      <c r="AF20" s="60"/>
      <c r="AG20" s="56"/>
      <c r="AH20" t="str">
        <f ca="1" t="shared" si="5"/>
        <v/>
      </c>
      <c r="AI20" s="56"/>
      <c r="AJ20" s="340"/>
      <c r="AK20" s="340"/>
      <c r="AL20" s="62"/>
      <c r="AM20" s="274">
        <f t="shared" si="1"/>
        <v>10</v>
      </c>
      <c r="AN20" s="61"/>
      <c r="AO20" s="66" t="str">
        <f t="shared" si="13"/>
        <v/>
      </c>
      <c r="AP20" s="61"/>
      <c r="AQ20" s="65" t="str">
        <f t="shared" si="14"/>
        <v/>
      </c>
      <c r="AR20" s="86" t="str">
        <f ca="1" t="shared" si="6"/>
        <v/>
      </c>
      <c r="AS20" s="66" t="str">
        <f t="shared" si="14"/>
        <v/>
      </c>
      <c r="AT20" s="61"/>
      <c r="AU20" s="65" t="str">
        <f t="shared" si="15"/>
        <v/>
      </c>
      <c r="AV20" s="86" t="str">
        <f ca="1" t="shared" si="7"/>
        <v/>
      </c>
      <c r="AW20" s="66" t="str">
        <f t="shared" si="16"/>
        <v/>
      </c>
      <c r="AX20" s="61"/>
      <c r="AY20" s="71" t="str">
        <f t="shared" si="17"/>
        <v/>
      </c>
      <c r="AZ20" s="67" t="str">
        <f ca="1" t="shared" si="8"/>
        <v/>
      </c>
      <c r="BA20" s="66" t="str">
        <f t="shared" si="18"/>
        <v/>
      </c>
      <c r="BB20" s="61"/>
      <c r="BC20" s="62"/>
      <c r="BD20" s="274">
        <f t="shared" si="9"/>
        <v>10</v>
      </c>
      <c r="BE20" s="61"/>
      <c r="BF20" s="62"/>
      <c r="BG20" s="340"/>
      <c r="BH20" s="56"/>
      <c r="BI20" s="56"/>
      <c r="BJ20" s="56"/>
      <c r="BK20" s="56"/>
      <c r="BL20" s="56"/>
      <c r="BM20" s="56"/>
      <c r="BN20" s="56"/>
      <c r="BO20" s="56"/>
      <c r="BP20" s="62"/>
      <c r="BQ20" s="56"/>
      <c r="BR20" s="62"/>
      <c r="BS20" s="274">
        <f t="shared" si="10"/>
        <v>10</v>
      </c>
      <c r="BT20" s="57"/>
      <c r="BU20" s="821" t="str">
        <f ca="1" t="shared" si="11"/>
        <v/>
      </c>
      <c r="BV20" s="60"/>
      <c r="BW20" s="824" t="str">
        <f ca="1" t="shared" si="12"/>
        <v/>
      </c>
      <c r="BX20" s="60"/>
      <c r="BY20" s="765"/>
      <c r="BZ20" s="56"/>
      <c r="CA20" s="60"/>
      <c r="CB20" s="60"/>
      <c r="CC20" s="765"/>
      <c r="CD20" s="56"/>
      <c r="CE20" s="765"/>
      <c r="CF20" s="57"/>
      <c r="CG20" s="760"/>
      <c r="CH20" s="761"/>
    </row>
    <row r="21" spans="1:86" ht="15" customHeight="1">
      <c r="A21" s="241">
        <v>11</v>
      </c>
      <c r="B21" s="246" t="str">
        <f t="shared" si="2"/>
        <v>Thu</v>
      </c>
      <c r="C21" s="38"/>
      <c r="D21" s="34"/>
      <c r="E21" s="34"/>
      <c r="F21" s="35"/>
      <c r="G21" s="36"/>
      <c r="H21" s="37"/>
      <c r="I21" s="38"/>
      <c r="J21" s="34"/>
      <c r="K21" s="39"/>
      <c r="L21" s="338"/>
      <c r="M21" s="38"/>
      <c r="N21" s="42" t="str">
        <f ca="1" t="shared" si="3"/>
        <v/>
      </c>
      <c r="O21" s="38"/>
      <c r="P21" s="42" t="str">
        <f ca="1" t="shared" si="4"/>
        <v/>
      </c>
      <c r="Q21" s="38"/>
      <c r="R21" s="38"/>
      <c r="S21" s="40"/>
      <c r="T21" s="247">
        <f t="shared" si="0"/>
        <v>11</v>
      </c>
      <c r="U21" s="39"/>
      <c r="V21" s="38"/>
      <c r="W21" s="343"/>
      <c r="X21" s="38"/>
      <c r="Y21" s="38"/>
      <c r="Z21" s="38"/>
      <c r="AA21" s="343"/>
      <c r="AB21" s="39"/>
      <c r="AC21" s="38"/>
      <c r="AD21" s="343"/>
      <c r="AE21" s="731"/>
      <c r="AF21" s="37"/>
      <c r="AG21" s="38"/>
      <c r="AH21" t="str">
        <f ca="1" t="shared" si="5"/>
        <v/>
      </c>
      <c r="AI21" s="38"/>
      <c r="AJ21" s="338"/>
      <c r="AK21" s="338"/>
      <c r="AL21" s="40"/>
      <c r="AM21" s="272">
        <f t="shared" si="1"/>
        <v>11</v>
      </c>
      <c r="AN21" s="39"/>
      <c r="AO21" s="55" t="str">
        <f t="shared" si="13"/>
        <v/>
      </c>
      <c r="AP21" s="39"/>
      <c r="AQ21" s="42" t="str">
        <f t="shared" si="14"/>
        <v/>
      </c>
      <c r="AR21" s="44" t="str">
        <f ca="1" t="shared" si="6"/>
        <v/>
      </c>
      <c r="AS21" s="55" t="str">
        <f t="shared" si="14"/>
        <v/>
      </c>
      <c r="AT21" s="39"/>
      <c r="AU21" s="42" t="str">
        <f t="shared" si="15"/>
        <v/>
      </c>
      <c r="AV21" s="44" t="str">
        <f ca="1" t="shared" si="7"/>
        <v/>
      </c>
      <c r="AW21" s="55" t="str">
        <f t="shared" si="16"/>
        <v/>
      </c>
      <c r="AX21" s="39"/>
      <c r="AY21" s="68" t="str">
        <f t="shared" si="17"/>
        <v/>
      </c>
      <c r="AZ21" s="137" t="str">
        <f ca="1" t="shared" si="8"/>
        <v/>
      </c>
      <c r="BA21" s="55" t="str">
        <f t="shared" si="18"/>
        <v/>
      </c>
      <c r="BB21" s="39"/>
      <c r="BC21" s="40"/>
      <c r="BD21" s="272">
        <f t="shared" si="9"/>
        <v>11</v>
      </c>
      <c r="BE21" s="39"/>
      <c r="BF21" s="40"/>
      <c r="BG21" s="338"/>
      <c r="BH21" s="38"/>
      <c r="BI21" s="38"/>
      <c r="BJ21" s="38"/>
      <c r="BK21" s="38"/>
      <c r="BL21" s="38"/>
      <c r="BM21" s="38"/>
      <c r="BN21" s="38"/>
      <c r="BO21" s="38"/>
      <c r="BP21" s="40"/>
      <c r="BQ21" s="38"/>
      <c r="BR21" s="40"/>
      <c r="BS21" s="272">
        <f t="shared" si="10"/>
        <v>11</v>
      </c>
      <c r="BT21" s="34"/>
      <c r="BU21" s="789" t="str">
        <f ca="1" t="shared" si="11"/>
        <v/>
      </c>
      <c r="BV21" s="37"/>
      <c r="BW21" s="789" t="str">
        <f ca="1" t="shared" si="12"/>
        <v/>
      </c>
      <c r="BX21" s="37"/>
      <c r="BY21" s="32"/>
      <c r="BZ21" s="38"/>
      <c r="CA21" s="37"/>
      <c r="CB21" s="37"/>
      <c r="CC21" s="32"/>
      <c r="CD21" s="38"/>
      <c r="CE21" s="32"/>
      <c r="CF21" s="34"/>
      <c r="CG21" s="766"/>
      <c r="CH21" s="763"/>
    </row>
    <row r="22" spans="1:86" ht="15" customHeight="1">
      <c r="A22" s="243">
        <v>12</v>
      </c>
      <c r="B22" s="242" t="str">
        <f t="shared" si="2"/>
        <v>Fri</v>
      </c>
      <c r="C22" s="46"/>
      <c r="D22" s="47"/>
      <c r="E22" s="47"/>
      <c r="F22" s="48"/>
      <c r="G22" s="49"/>
      <c r="H22" s="50"/>
      <c r="I22" s="46"/>
      <c r="J22" s="47"/>
      <c r="K22" s="51"/>
      <c r="L22" s="339"/>
      <c r="M22" s="46"/>
      <c r="N22" s="42" t="str">
        <f ca="1" t="shared" si="3"/>
        <v/>
      </c>
      <c r="O22" s="46"/>
      <c r="P22" s="42" t="str">
        <f ca="1" t="shared" si="4"/>
        <v/>
      </c>
      <c r="Q22" s="46"/>
      <c r="R22" s="46"/>
      <c r="S22" s="52"/>
      <c r="T22" s="249">
        <f t="shared" si="0"/>
        <v>12</v>
      </c>
      <c r="U22" s="51"/>
      <c r="V22" s="46"/>
      <c r="W22" s="344"/>
      <c r="X22" s="46"/>
      <c r="Y22" s="46"/>
      <c r="Z22" s="46"/>
      <c r="AA22" s="344"/>
      <c r="AB22" s="51"/>
      <c r="AC22" s="46"/>
      <c r="AD22" s="344"/>
      <c r="AE22" s="729"/>
      <c r="AF22" s="50"/>
      <c r="AG22" s="46"/>
      <c r="AH22" t="str">
        <f ca="1" t="shared" si="5"/>
        <v/>
      </c>
      <c r="AI22" s="46"/>
      <c r="AJ22" s="339"/>
      <c r="AK22" s="339"/>
      <c r="AL22" s="52"/>
      <c r="AM22" s="273">
        <f t="shared" si="1"/>
        <v>12</v>
      </c>
      <c r="AN22" s="51"/>
      <c r="AO22" s="43" t="str">
        <f t="shared" si="13"/>
        <v/>
      </c>
      <c r="AP22" s="51"/>
      <c r="AQ22" s="69" t="str">
        <f t="shared" si="14"/>
        <v/>
      </c>
      <c r="AR22" s="44" t="str">
        <f ca="1" t="shared" si="6"/>
        <v/>
      </c>
      <c r="AS22" s="55" t="str">
        <f t="shared" si="14"/>
        <v/>
      </c>
      <c r="AT22" s="51"/>
      <c r="AU22" s="69" t="str">
        <f t="shared" si="15"/>
        <v/>
      </c>
      <c r="AV22" s="44" t="str">
        <f ca="1" t="shared" si="7"/>
        <v/>
      </c>
      <c r="AW22" s="43" t="str">
        <f t="shared" si="16"/>
        <v/>
      </c>
      <c r="AX22" s="51"/>
      <c r="AY22" s="70" t="str">
        <f t="shared" si="17"/>
        <v/>
      </c>
      <c r="AZ22" s="45" t="str">
        <f ca="1" t="shared" si="8"/>
        <v/>
      </c>
      <c r="BA22" s="43" t="str">
        <f t="shared" si="18"/>
        <v/>
      </c>
      <c r="BB22" s="51"/>
      <c r="BC22" s="52"/>
      <c r="BD22" s="273">
        <f t="shared" si="9"/>
        <v>12</v>
      </c>
      <c r="BE22" s="51"/>
      <c r="BF22" s="52"/>
      <c r="BG22" s="339"/>
      <c r="BH22" s="46"/>
      <c r="BI22" s="46"/>
      <c r="BJ22" s="46"/>
      <c r="BK22" s="46"/>
      <c r="BL22" s="46"/>
      <c r="BM22" s="46"/>
      <c r="BN22" s="46"/>
      <c r="BO22" s="46"/>
      <c r="BP22" s="52"/>
      <c r="BQ22" s="46"/>
      <c r="BR22" s="52"/>
      <c r="BS22" s="272">
        <f t="shared" si="10"/>
        <v>12</v>
      </c>
      <c r="BT22" s="47"/>
      <c r="BU22" s="820" t="str">
        <f ca="1" t="shared" si="11"/>
        <v/>
      </c>
      <c r="BV22" s="50"/>
      <c r="BW22" s="823" t="str">
        <f ca="1" t="shared" si="12"/>
        <v/>
      </c>
      <c r="BX22" s="50"/>
      <c r="BY22" s="32"/>
      <c r="BZ22" s="46"/>
      <c r="CA22" s="37"/>
      <c r="CB22" s="37"/>
      <c r="CC22" s="32"/>
      <c r="CD22" s="46"/>
      <c r="CE22" s="32"/>
      <c r="CF22" s="47"/>
      <c r="CG22" s="764"/>
      <c r="CH22" s="763"/>
    </row>
    <row r="23" spans="1:86" ht="15" customHeight="1">
      <c r="A23" s="243">
        <v>13</v>
      </c>
      <c r="B23" s="242" t="str">
        <f t="shared" si="2"/>
        <v>Sat</v>
      </c>
      <c r="C23" s="46"/>
      <c r="D23" s="47"/>
      <c r="E23" s="47"/>
      <c r="F23" s="48"/>
      <c r="G23" s="49"/>
      <c r="H23" s="50"/>
      <c r="I23" s="46"/>
      <c r="J23" s="47"/>
      <c r="K23" s="51"/>
      <c r="L23" s="339"/>
      <c r="M23" s="46"/>
      <c r="N23" s="42" t="str">
        <f ca="1" t="shared" si="3"/>
        <v/>
      </c>
      <c r="O23" s="46"/>
      <c r="P23" s="42" t="str">
        <f ca="1" t="shared" si="4"/>
        <v/>
      </c>
      <c r="Q23" s="46"/>
      <c r="R23" s="46"/>
      <c r="S23" s="52"/>
      <c r="T23" s="249">
        <f t="shared" si="0"/>
        <v>13</v>
      </c>
      <c r="U23" s="51"/>
      <c r="V23" s="46"/>
      <c r="W23" s="344"/>
      <c r="X23" s="46"/>
      <c r="Y23" s="46"/>
      <c r="Z23" s="46"/>
      <c r="AA23" s="344"/>
      <c r="AB23" s="51"/>
      <c r="AC23" s="46"/>
      <c r="AD23" s="344"/>
      <c r="AE23" s="729"/>
      <c r="AF23" s="50"/>
      <c r="AG23" s="46"/>
      <c r="AH23" t="str">
        <f ca="1" t="shared" si="5"/>
        <v/>
      </c>
      <c r="AI23" s="46"/>
      <c r="AJ23" s="339"/>
      <c r="AK23" s="339"/>
      <c r="AL23" s="52"/>
      <c r="AM23" s="273">
        <f t="shared" si="1"/>
        <v>13</v>
      </c>
      <c r="AN23" s="51"/>
      <c r="AO23" s="43" t="str">
        <f t="shared" si="13"/>
        <v xml:space="preserve"> </v>
      </c>
      <c r="AP23" s="51"/>
      <c r="AQ23" s="69" t="str">
        <f t="shared" si="14"/>
        <v xml:space="preserve"> </v>
      </c>
      <c r="AR23" s="44" t="str">
        <f ca="1" t="shared" si="6"/>
        <v/>
      </c>
      <c r="AS23" s="55" t="str">
        <f ca="1" t="shared" si="14"/>
        <v xml:space="preserve"> </v>
      </c>
      <c r="AT23" s="51"/>
      <c r="AU23" s="69" t="str">
        <f t="shared" si="15"/>
        <v xml:space="preserve"> </v>
      </c>
      <c r="AV23" s="44" t="str">
        <f ca="1" t="shared" si="7"/>
        <v/>
      </c>
      <c r="AW23" s="43" t="str">
        <f ca="1" t="shared" si="16"/>
        <v xml:space="preserve"> </v>
      </c>
      <c r="AX23" s="51"/>
      <c r="AY23" s="70" t="str">
        <f t="shared" si="17"/>
        <v xml:space="preserve"> </v>
      </c>
      <c r="AZ23" s="45" t="str">
        <f ca="1" t="shared" si="8"/>
        <v/>
      </c>
      <c r="BA23" s="43" t="str">
        <f ca="1" t="shared" si="18"/>
        <v xml:space="preserve"> </v>
      </c>
      <c r="BB23" s="51"/>
      <c r="BC23" s="52"/>
      <c r="BD23" s="273">
        <f t="shared" si="9"/>
        <v>13</v>
      </c>
      <c r="BE23" s="51"/>
      <c r="BF23" s="52"/>
      <c r="BG23" s="339"/>
      <c r="BH23" s="46"/>
      <c r="BI23" s="46"/>
      <c r="BJ23" s="46"/>
      <c r="BK23" s="46"/>
      <c r="BL23" s="46"/>
      <c r="BM23" s="46"/>
      <c r="BN23" s="46"/>
      <c r="BO23" s="46"/>
      <c r="BP23" s="52"/>
      <c r="BQ23" s="46"/>
      <c r="BR23" s="52"/>
      <c r="BS23" s="272">
        <f t="shared" si="10"/>
        <v>13</v>
      </c>
      <c r="BT23" s="47"/>
      <c r="BU23" s="823" t="str">
        <f ca="1" t="shared" si="11"/>
        <v/>
      </c>
      <c r="BV23" s="50"/>
      <c r="BW23" s="823" t="str">
        <f ca="1" t="shared" si="12"/>
        <v/>
      </c>
      <c r="BX23" s="50"/>
      <c r="BY23" s="32"/>
      <c r="BZ23" s="46"/>
      <c r="CA23" s="37"/>
      <c r="CB23" s="37"/>
      <c r="CC23" s="32"/>
      <c r="CD23" s="46"/>
      <c r="CE23" s="32"/>
      <c r="CF23" s="47"/>
      <c r="CG23" s="764"/>
      <c r="CH23" s="767"/>
    </row>
    <row r="24" spans="1:86" ht="15" customHeight="1">
      <c r="A24" s="243">
        <v>14</v>
      </c>
      <c r="B24" s="242" t="str">
        <f t="shared" si="2"/>
        <v>Sun</v>
      </c>
      <c r="C24" s="46"/>
      <c r="D24" s="47"/>
      <c r="E24" s="47"/>
      <c r="F24" s="48"/>
      <c r="G24" s="49"/>
      <c r="H24" s="50"/>
      <c r="I24" s="46"/>
      <c r="J24" s="47"/>
      <c r="K24" s="51"/>
      <c r="L24" s="339"/>
      <c r="M24" s="46"/>
      <c r="N24" s="42" t="str">
        <f ca="1" t="shared" si="3"/>
        <v/>
      </c>
      <c r="O24" s="46"/>
      <c r="P24" s="42" t="str">
        <f ca="1" t="shared" si="4"/>
        <v/>
      </c>
      <c r="Q24" s="46"/>
      <c r="R24" s="46"/>
      <c r="S24" s="52"/>
      <c r="T24" s="249">
        <f t="shared" si="0"/>
        <v>14</v>
      </c>
      <c r="U24" s="51"/>
      <c r="V24" s="46"/>
      <c r="W24" s="344"/>
      <c r="X24" s="46"/>
      <c r="Y24" s="46"/>
      <c r="Z24" s="46"/>
      <c r="AA24" s="344"/>
      <c r="AB24" s="51"/>
      <c r="AC24" s="46"/>
      <c r="AD24" s="344"/>
      <c r="AE24" s="729"/>
      <c r="AF24" s="50"/>
      <c r="AG24" s="46"/>
      <c r="AH24" t="str">
        <f ca="1" t="shared" si="5"/>
        <v/>
      </c>
      <c r="AI24" s="46"/>
      <c r="AJ24" s="339"/>
      <c r="AK24" s="339"/>
      <c r="AL24" s="52"/>
      <c r="AM24" s="273">
        <f t="shared" si="1"/>
        <v>14</v>
      </c>
      <c r="AN24" s="51"/>
      <c r="AO24" s="43" t="str">
        <f t="shared" si="13"/>
        <v/>
      </c>
      <c r="AP24" s="51"/>
      <c r="AQ24" s="69" t="str">
        <f t="shared" si="14"/>
        <v/>
      </c>
      <c r="AR24" s="44" t="str">
        <f ca="1" t="shared" si="6"/>
        <v/>
      </c>
      <c r="AS24" s="55" t="str">
        <f t="shared" si="14"/>
        <v/>
      </c>
      <c r="AT24" s="51"/>
      <c r="AU24" s="69" t="str">
        <f t="shared" si="15"/>
        <v/>
      </c>
      <c r="AV24" s="44" t="str">
        <f ca="1" t="shared" si="7"/>
        <v/>
      </c>
      <c r="AW24" s="43" t="str">
        <f t="shared" si="16"/>
        <v/>
      </c>
      <c r="AX24" s="51"/>
      <c r="AY24" s="70" t="str">
        <f t="shared" si="17"/>
        <v/>
      </c>
      <c r="AZ24" s="45" t="str">
        <f ca="1" t="shared" si="8"/>
        <v/>
      </c>
      <c r="BA24" s="43" t="str">
        <f t="shared" si="18"/>
        <v/>
      </c>
      <c r="BB24" s="51"/>
      <c r="BC24" s="52"/>
      <c r="BD24" s="273">
        <f t="shared" si="9"/>
        <v>14</v>
      </c>
      <c r="BE24" s="51"/>
      <c r="BF24" s="52"/>
      <c r="BG24" s="339"/>
      <c r="BH24" s="46"/>
      <c r="BI24" s="46"/>
      <c r="BJ24" s="46"/>
      <c r="BK24" s="46"/>
      <c r="BL24" s="46"/>
      <c r="BM24" s="46"/>
      <c r="BN24" s="46"/>
      <c r="BO24" s="46"/>
      <c r="BP24" s="52"/>
      <c r="BQ24" s="46"/>
      <c r="BR24" s="52"/>
      <c r="BS24" s="272">
        <f t="shared" si="10"/>
        <v>14</v>
      </c>
      <c r="BT24" s="47"/>
      <c r="BU24" s="820" t="str">
        <f ca="1" t="shared" si="11"/>
        <v/>
      </c>
      <c r="BV24" s="50"/>
      <c r="BW24" s="823" t="str">
        <f ca="1" t="shared" si="12"/>
        <v/>
      </c>
      <c r="BX24" s="50"/>
      <c r="BY24" s="32"/>
      <c r="BZ24" s="46"/>
      <c r="CA24" s="37"/>
      <c r="CB24" s="37"/>
      <c r="CC24" s="32"/>
      <c r="CD24" s="46"/>
      <c r="CE24" s="32"/>
      <c r="CF24" s="47"/>
      <c r="CG24" s="764"/>
      <c r="CH24" s="302"/>
    </row>
    <row r="25" spans="1:86" ht="15" customHeight="1" thickBot="1">
      <c r="A25" s="244">
        <v>15</v>
      </c>
      <c r="B25" s="245" t="str">
        <f t="shared" si="2"/>
        <v>Mon</v>
      </c>
      <c r="C25" s="56"/>
      <c r="D25" s="57"/>
      <c r="E25" s="57"/>
      <c r="F25" s="58"/>
      <c r="G25" s="59"/>
      <c r="H25" s="60"/>
      <c r="I25" s="56"/>
      <c r="J25" s="57"/>
      <c r="K25" s="61"/>
      <c r="L25" s="340"/>
      <c r="M25" s="56"/>
      <c r="N25" s="65" t="str">
        <f ca="1" t="shared" si="3"/>
        <v/>
      </c>
      <c r="O25" s="56"/>
      <c r="P25" s="65" t="str">
        <f ca="1" t="shared" si="4"/>
        <v/>
      </c>
      <c r="Q25" s="56"/>
      <c r="R25" s="56"/>
      <c r="S25" s="62"/>
      <c r="T25" s="251">
        <f t="shared" si="0"/>
        <v>15</v>
      </c>
      <c r="U25" s="61"/>
      <c r="V25" s="56"/>
      <c r="W25" s="345"/>
      <c r="X25" s="56"/>
      <c r="Y25" s="56"/>
      <c r="Z25" s="56"/>
      <c r="AA25" s="345"/>
      <c r="AB25" s="61"/>
      <c r="AC25" s="56"/>
      <c r="AD25" s="345"/>
      <c r="AE25" s="730"/>
      <c r="AF25" s="60"/>
      <c r="AG25" s="56"/>
      <c r="AH25" t="str">
        <f ca="1" t="shared" si="5"/>
        <v/>
      </c>
      <c r="AI25" s="56"/>
      <c r="AJ25" s="340"/>
      <c r="AK25" s="340"/>
      <c r="AL25" s="62"/>
      <c r="AM25" s="274">
        <f t="shared" si="1"/>
        <v>15</v>
      </c>
      <c r="AN25" s="61"/>
      <c r="AO25" s="66" t="str">
        <f t="shared" si="13"/>
        <v/>
      </c>
      <c r="AP25" s="61"/>
      <c r="AQ25" s="65" t="str">
        <f t="shared" si="14"/>
        <v/>
      </c>
      <c r="AR25" s="86" t="str">
        <f ca="1" t="shared" si="6"/>
        <v/>
      </c>
      <c r="AS25" s="66" t="str">
        <f t="shared" si="14"/>
        <v/>
      </c>
      <c r="AT25" s="61"/>
      <c r="AU25" s="65" t="str">
        <f t="shared" si="15"/>
        <v/>
      </c>
      <c r="AV25" s="86" t="str">
        <f ca="1" t="shared" si="7"/>
        <v/>
      </c>
      <c r="AW25" s="66" t="str">
        <f t="shared" si="16"/>
        <v/>
      </c>
      <c r="AX25" s="61"/>
      <c r="AY25" s="71" t="str">
        <f t="shared" si="17"/>
        <v/>
      </c>
      <c r="AZ25" s="67" t="str">
        <f ca="1" t="shared" si="8"/>
        <v/>
      </c>
      <c r="BA25" s="66" t="str">
        <f t="shared" si="18"/>
        <v/>
      </c>
      <c r="BB25" s="61"/>
      <c r="BC25" s="62"/>
      <c r="BD25" s="274">
        <f t="shared" si="9"/>
        <v>15</v>
      </c>
      <c r="BE25" s="61"/>
      <c r="BF25" s="62"/>
      <c r="BG25" s="340"/>
      <c r="BH25" s="56"/>
      <c r="BI25" s="56"/>
      <c r="BJ25" s="56"/>
      <c r="BK25" s="56"/>
      <c r="BL25" s="56"/>
      <c r="BM25" s="56"/>
      <c r="BN25" s="56"/>
      <c r="BO25" s="56"/>
      <c r="BP25" s="62"/>
      <c r="BQ25" s="56"/>
      <c r="BR25" s="62"/>
      <c r="BS25" s="759">
        <f t="shared" si="10"/>
        <v>15</v>
      </c>
      <c r="BT25" s="57"/>
      <c r="BU25" s="822" t="str">
        <f ca="1" t="shared" si="11"/>
        <v/>
      </c>
      <c r="BV25" s="60"/>
      <c r="BW25" s="824" t="str">
        <f ca="1" t="shared" si="12"/>
        <v/>
      </c>
      <c r="BX25" s="60"/>
      <c r="BY25" s="765"/>
      <c r="BZ25" s="56"/>
      <c r="CA25" s="60"/>
      <c r="CB25" s="60"/>
      <c r="CC25" s="765"/>
      <c r="CD25" s="56"/>
      <c r="CE25" s="765"/>
      <c r="CF25" s="57"/>
      <c r="CG25" s="760"/>
      <c r="CH25" s="768"/>
    </row>
    <row r="26" spans="1:86" ht="15" customHeight="1">
      <c r="A26" s="241">
        <v>16</v>
      </c>
      <c r="B26" s="246" t="str">
        <f t="shared" si="2"/>
        <v>Tue</v>
      </c>
      <c r="C26" s="38"/>
      <c r="D26" s="34"/>
      <c r="E26" s="34"/>
      <c r="F26" s="35"/>
      <c r="G26" s="36"/>
      <c r="H26" s="37"/>
      <c r="I26" s="38"/>
      <c r="J26" s="34"/>
      <c r="K26" s="39"/>
      <c r="L26" s="338"/>
      <c r="M26" s="38"/>
      <c r="N26" s="42" t="str">
        <f ca="1" t="shared" si="3"/>
        <v/>
      </c>
      <c r="O26" s="38"/>
      <c r="P26" s="42" t="str">
        <f ca="1" t="shared" si="4"/>
        <v/>
      </c>
      <c r="Q26" s="38"/>
      <c r="R26" s="38"/>
      <c r="S26" s="40"/>
      <c r="T26" s="247">
        <f t="shared" si="0"/>
        <v>16</v>
      </c>
      <c r="U26" s="39"/>
      <c r="V26" s="38"/>
      <c r="W26" s="343"/>
      <c r="X26" s="38"/>
      <c r="Y26" s="38"/>
      <c r="Z26" s="38"/>
      <c r="AA26" s="343"/>
      <c r="AB26" s="39"/>
      <c r="AC26" s="38"/>
      <c r="AD26" s="343"/>
      <c r="AE26" s="731"/>
      <c r="AF26" s="37"/>
      <c r="AG26" s="38"/>
      <c r="AH26" t="str">
        <f ca="1" t="shared" si="5"/>
        <v/>
      </c>
      <c r="AI26" s="38"/>
      <c r="AJ26" s="338"/>
      <c r="AK26" s="338"/>
      <c r="AL26" s="40"/>
      <c r="AM26" s="272">
        <f t="shared" si="1"/>
        <v>16</v>
      </c>
      <c r="AN26" s="39"/>
      <c r="AO26" s="55" t="str">
        <f t="shared" si="13"/>
        <v/>
      </c>
      <c r="AP26" s="39"/>
      <c r="AQ26" s="42" t="str">
        <f t="shared" si="14"/>
        <v/>
      </c>
      <c r="AR26" s="44" t="str">
        <f ca="1" t="shared" si="6"/>
        <v/>
      </c>
      <c r="AS26" s="55" t="str">
        <f t="shared" si="14"/>
        <v/>
      </c>
      <c r="AT26" s="39"/>
      <c r="AU26" s="42" t="str">
        <f t="shared" si="15"/>
        <v/>
      </c>
      <c r="AV26" s="44" t="str">
        <f ca="1" t="shared" si="7"/>
        <v/>
      </c>
      <c r="AW26" s="55" t="str">
        <f t="shared" si="16"/>
        <v/>
      </c>
      <c r="AX26" s="39"/>
      <c r="AY26" s="68" t="str">
        <f t="shared" si="17"/>
        <v/>
      </c>
      <c r="AZ26" s="45" t="str">
        <f ca="1" t="shared" si="8"/>
        <v/>
      </c>
      <c r="BA26" s="55" t="str">
        <f t="shared" si="18"/>
        <v/>
      </c>
      <c r="BB26" s="39"/>
      <c r="BC26" s="40"/>
      <c r="BD26" s="272">
        <f t="shared" si="9"/>
        <v>16</v>
      </c>
      <c r="BE26" s="39"/>
      <c r="BF26" s="40"/>
      <c r="BG26" s="338"/>
      <c r="BH26" s="38"/>
      <c r="BI26" s="38"/>
      <c r="BJ26" s="38"/>
      <c r="BK26" s="38"/>
      <c r="BL26" s="38"/>
      <c r="BM26" s="38"/>
      <c r="BN26" s="38"/>
      <c r="BO26" s="38"/>
      <c r="BP26" s="40"/>
      <c r="BQ26" s="38"/>
      <c r="BR26" s="40"/>
      <c r="BS26" s="762">
        <f t="shared" si="10"/>
        <v>16</v>
      </c>
      <c r="BT26" s="34"/>
      <c r="BU26" s="820" t="str">
        <f ca="1" t="shared" si="11"/>
        <v/>
      </c>
      <c r="BV26" s="37"/>
      <c r="BW26" s="789" t="str">
        <f ca="1" t="shared" si="12"/>
        <v/>
      </c>
      <c r="BX26" s="37"/>
      <c r="BY26" s="32"/>
      <c r="BZ26" s="38"/>
      <c r="CA26" s="37"/>
      <c r="CB26" s="37"/>
      <c r="CC26" s="32"/>
      <c r="CD26" s="38"/>
      <c r="CE26" s="32"/>
      <c r="CF26" s="34"/>
      <c r="CG26" s="764"/>
      <c r="CH26" s="302"/>
    </row>
    <row r="27" spans="1:86" ht="15" customHeight="1">
      <c r="A27" s="243">
        <v>17</v>
      </c>
      <c r="B27" s="242" t="str">
        <f t="shared" si="2"/>
        <v>Wed</v>
      </c>
      <c r="C27" s="46"/>
      <c r="D27" s="47"/>
      <c r="E27" s="47"/>
      <c r="F27" s="48"/>
      <c r="G27" s="49"/>
      <c r="H27" s="50"/>
      <c r="I27" s="46"/>
      <c r="J27" s="47"/>
      <c r="K27" s="51"/>
      <c r="L27" s="339"/>
      <c r="M27" s="46"/>
      <c r="N27" s="42" t="str">
        <f ca="1" t="shared" si="3"/>
        <v/>
      </c>
      <c r="O27" s="46"/>
      <c r="P27" s="42" t="str">
        <f ca="1" t="shared" si="4"/>
        <v/>
      </c>
      <c r="Q27" s="46"/>
      <c r="R27" s="46"/>
      <c r="S27" s="52"/>
      <c r="T27" s="249">
        <f t="shared" si="0"/>
        <v>17</v>
      </c>
      <c r="U27" s="51"/>
      <c r="V27" s="46"/>
      <c r="W27" s="344"/>
      <c r="X27" s="46"/>
      <c r="Y27" s="46"/>
      <c r="Z27" s="46"/>
      <c r="AA27" s="344"/>
      <c r="AB27" s="51"/>
      <c r="AC27" s="46"/>
      <c r="AD27" s="344"/>
      <c r="AE27" s="729"/>
      <c r="AF27" s="50"/>
      <c r="AG27" s="46"/>
      <c r="AH27" t="str">
        <f ca="1" t="shared" si="5"/>
        <v/>
      </c>
      <c r="AI27" s="46"/>
      <c r="AJ27" s="339"/>
      <c r="AK27" s="339"/>
      <c r="AL27" s="52"/>
      <c r="AM27" s="273">
        <f t="shared" si="1"/>
        <v>17</v>
      </c>
      <c r="AN27" s="51"/>
      <c r="AO27" s="43" t="str">
        <f t="shared" si="13"/>
        <v/>
      </c>
      <c r="AP27" s="51"/>
      <c r="AQ27" s="69" t="str">
        <f t="shared" si="14"/>
        <v/>
      </c>
      <c r="AR27" s="44" t="str">
        <f ca="1" t="shared" si="6"/>
        <v/>
      </c>
      <c r="AS27" s="55" t="str">
        <f t="shared" si="14"/>
        <v/>
      </c>
      <c r="AT27" s="51"/>
      <c r="AU27" s="69" t="str">
        <f t="shared" si="15"/>
        <v/>
      </c>
      <c r="AV27" s="44" t="str">
        <f ca="1" t="shared" si="7"/>
        <v/>
      </c>
      <c r="AW27" s="43" t="str">
        <f t="shared" si="16"/>
        <v/>
      </c>
      <c r="AX27" s="51"/>
      <c r="AY27" s="70" t="str">
        <f t="shared" si="17"/>
        <v/>
      </c>
      <c r="AZ27" s="45" t="str">
        <f ca="1" t="shared" si="8"/>
        <v/>
      </c>
      <c r="BA27" s="43" t="str">
        <f t="shared" si="18"/>
        <v/>
      </c>
      <c r="BB27" s="51"/>
      <c r="BC27" s="52"/>
      <c r="BD27" s="273">
        <f t="shared" si="9"/>
        <v>17</v>
      </c>
      <c r="BE27" s="51"/>
      <c r="BF27" s="52"/>
      <c r="BG27" s="339"/>
      <c r="BH27" s="46"/>
      <c r="BI27" s="46"/>
      <c r="BJ27" s="46"/>
      <c r="BK27" s="46"/>
      <c r="BL27" s="46"/>
      <c r="BM27" s="46"/>
      <c r="BN27" s="46"/>
      <c r="BO27" s="46"/>
      <c r="BP27" s="52"/>
      <c r="BQ27" s="46"/>
      <c r="BR27" s="52"/>
      <c r="BS27" s="272">
        <f t="shared" si="10"/>
        <v>17</v>
      </c>
      <c r="BT27" s="47"/>
      <c r="BU27" s="820" t="str">
        <f ca="1" t="shared" si="11"/>
        <v/>
      </c>
      <c r="BV27" s="50"/>
      <c r="BW27" s="823" t="str">
        <f ca="1" t="shared" si="12"/>
        <v/>
      </c>
      <c r="BX27" s="50"/>
      <c r="BY27" s="32"/>
      <c r="BZ27" s="46"/>
      <c r="CA27" s="37"/>
      <c r="CB27" s="37"/>
      <c r="CC27" s="32"/>
      <c r="CD27" s="46"/>
      <c r="CE27" s="32"/>
      <c r="CF27" s="47"/>
      <c r="CG27" s="764"/>
      <c r="CH27" s="302"/>
    </row>
    <row r="28" spans="1:86" ht="15" customHeight="1">
      <c r="A28" s="243">
        <v>18</v>
      </c>
      <c r="B28" s="242" t="str">
        <f t="shared" si="2"/>
        <v>Thu</v>
      </c>
      <c r="C28" s="46"/>
      <c r="D28" s="47"/>
      <c r="E28" s="47"/>
      <c r="F28" s="48"/>
      <c r="G28" s="49"/>
      <c r="H28" s="50"/>
      <c r="I28" s="46"/>
      <c r="J28" s="47"/>
      <c r="K28" s="51"/>
      <c r="L28" s="339"/>
      <c r="M28" s="46"/>
      <c r="N28" s="42" t="str">
        <f ca="1" t="shared" si="3"/>
        <v/>
      </c>
      <c r="O28" s="46"/>
      <c r="P28" s="42" t="str">
        <f ca="1" t="shared" si="4"/>
        <v/>
      </c>
      <c r="Q28" s="46"/>
      <c r="R28" s="46"/>
      <c r="S28" s="52"/>
      <c r="T28" s="249">
        <f t="shared" si="0"/>
        <v>18</v>
      </c>
      <c r="U28" s="51"/>
      <c r="V28" s="46"/>
      <c r="W28" s="344"/>
      <c r="X28" s="46"/>
      <c r="Y28" s="46"/>
      <c r="Z28" s="46"/>
      <c r="AA28" s="344"/>
      <c r="AB28" s="51"/>
      <c r="AC28" s="46"/>
      <c r="AD28" s="344"/>
      <c r="AE28" s="729"/>
      <c r="AF28" s="50"/>
      <c r="AG28" s="46"/>
      <c r="AH28" t="str">
        <f ca="1" t="shared" si="5"/>
        <v/>
      </c>
      <c r="AI28" s="46"/>
      <c r="AJ28" s="339"/>
      <c r="AK28" s="339"/>
      <c r="AL28" s="52"/>
      <c r="AM28" s="273">
        <f t="shared" si="1"/>
        <v>18</v>
      </c>
      <c r="AN28" s="51"/>
      <c r="AO28" s="43" t="str">
        <f t="shared" si="13"/>
        <v/>
      </c>
      <c r="AP28" s="51"/>
      <c r="AQ28" s="69" t="str">
        <f t="shared" si="14"/>
        <v/>
      </c>
      <c r="AR28" s="44" t="str">
        <f ca="1" t="shared" si="6"/>
        <v/>
      </c>
      <c r="AS28" s="55" t="str">
        <f t="shared" si="14"/>
        <v/>
      </c>
      <c r="AT28" s="51"/>
      <c r="AU28" s="69" t="str">
        <f t="shared" si="15"/>
        <v/>
      </c>
      <c r="AV28" s="44" t="str">
        <f ca="1" t="shared" si="7"/>
        <v/>
      </c>
      <c r="AW28" s="43" t="str">
        <f t="shared" si="16"/>
        <v/>
      </c>
      <c r="AX28" s="51"/>
      <c r="AY28" s="70" t="str">
        <f t="shared" si="17"/>
        <v/>
      </c>
      <c r="AZ28" s="45" t="str">
        <f ca="1" t="shared" si="8"/>
        <v/>
      </c>
      <c r="BA28" s="43" t="str">
        <f t="shared" si="18"/>
        <v/>
      </c>
      <c r="BB28" s="51"/>
      <c r="BC28" s="52"/>
      <c r="BD28" s="273">
        <f t="shared" si="9"/>
        <v>18</v>
      </c>
      <c r="BE28" s="51"/>
      <c r="BF28" s="52"/>
      <c r="BG28" s="339"/>
      <c r="BH28" s="46"/>
      <c r="BI28" s="46"/>
      <c r="BJ28" s="46"/>
      <c r="BK28" s="46"/>
      <c r="BL28" s="46"/>
      <c r="BM28" s="46"/>
      <c r="BN28" s="46"/>
      <c r="BO28" s="46"/>
      <c r="BP28" s="52"/>
      <c r="BQ28" s="46"/>
      <c r="BR28" s="52"/>
      <c r="BS28" s="272">
        <f t="shared" si="10"/>
        <v>18</v>
      </c>
      <c r="BT28" s="47"/>
      <c r="BU28" s="820" t="str">
        <f ca="1" t="shared" si="11"/>
        <v/>
      </c>
      <c r="BV28" s="50"/>
      <c r="BW28" s="823" t="str">
        <f ca="1" t="shared" si="12"/>
        <v/>
      </c>
      <c r="BX28" s="50"/>
      <c r="BY28" s="32"/>
      <c r="BZ28" s="46"/>
      <c r="CA28" s="37"/>
      <c r="CB28" s="37"/>
      <c r="CC28" s="32"/>
      <c r="CD28" s="46"/>
      <c r="CE28" s="32"/>
      <c r="CF28" s="47"/>
      <c r="CG28" s="764"/>
      <c r="CH28" s="302"/>
    </row>
    <row r="29" spans="1:86" ht="15" customHeight="1">
      <c r="A29" s="243">
        <v>19</v>
      </c>
      <c r="B29" s="242" t="str">
        <f t="shared" si="2"/>
        <v>Fri</v>
      </c>
      <c r="C29" s="46"/>
      <c r="D29" s="47"/>
      <c r="E29" s="47"/>
      <c r="F29" s="48"/>
      <c r="G29" s="49"/>
      <c r="H29" s="50"/>
      <c r="I29" s="46"/>
      <c r="J29" s="47"/>
      <c r="K29" s="51"/>
      <c r="L29" s="339"/>
      <c r="M29" s="46"/>
      <c r="N29" s="42" t="str">
        <f ca="1" t="shared" si="3"/>
        <v/>
      </c>
      <c r="O29" s="46"/>
      <c r="P29" s="42" t="str">
        <f ca="1" t="shared" si="4"/>
        <v/>
      </c>
      <c r="Q29" s="46"/>
      <c r="R29" s="46"/>
      <c r="S29" s="52"/>
      <c r="T29" s="249">
        <f t="shared" si="0"/>
        <v>19</v>
      </c>
      <c r="U29" s="51"/>
      <c r="V29" s="46"/>
      <c r="W29" s="344"/>
      <c r="X29" s="46"/>
      <c r="Y29" s="46"/>
      <c r="Z29" s="46"/>
      <c r="AA29" s="344"/>
      <c r="AB29" s="51"/>
      <c r="AC29" s="46"/>
      <c r="AD29" s="344"/>
      <c r="AE29" s="729"/>
      <c r="AF29" s="50"/>
      <c r="AG29" s="46"/>
      <c r="AH29" t="str">
        <f ca="1" t="shared" si="5"/>
        <v/>
      </c>
      <c r="AI29" s="46"/>
      <c r="AJ29" s="339"/>
      <c r="AK29" s="339"/>
      <c r="AL29" s="52"/>
      <c r="AM29" s="273">
        <f t="shared" si="1"/>
        <v>19</v>
      </c>
      <c r="AN29" s="51"/>
      <c r="AO29" s="43" t="str">
        <f t="shared" si="13"/>
        <v/>
      </c>
      <c r="AP29" s="51"/>
      <c r="AQ29" s="69" t="str">
        <f t="shared" si="14"/>
        <v/>
      </c>
      <c r="AR29" s="44" t="str">
        <f ca="1" t="shared" si="6"/>
        <v/>
      </c>
      <c r="AS29" s="55" t="str">
        <f t="shared" si="14"/>
        <v/>
      </c>
      <c r="AT29" s="51"/>
      <c r="AU29" s="69" t="str">
        <f t="shared" si="15"/>
        <v/>
      </c>
      <c r="AV29" s="44" t="str">
        <f ca="1" t="shared" si="7"/>
        <v/>
      </c>
      <c r="AW29" s="43" t="str">
        <f t="shared" si="16"/>
        <v/>
      </c>
      <c r="AX29" s="51"/>
      <c r="AY29" s="70" t="str">
        <f t="shared" si="17"/>
        <v/>
      </c>
      <c r="AZ29" s="45" t="str">
        <f ca="1" t="shared" si="8"/>
        <v/>
      </c>
      <c r="BA29" s="43" t="str">
        <f t="shared" si="18"/>
        <v/>
      </c>
      <c r="BB29" s="51"/>
      <c r="BC29" s="52"/>
      <c r="BD29" s="273">
        <f t="shared" si="9"/>
        <v>19</v>
      </c>
      <c r="BE29" s="51"/>
      <c r="BF29" s="52"/>
      <c r="BG29" s="339"/>
      <c r="BH29" s="46"/>
      <c r="BI29" s="46"/>
      <c r="BJ29" s="46"/>
      <c r="BK29" s="46"/>
      <c r="BL29" s="46"/>
      <c r="BM29" s="46"/>
      <c r="BN29" s="46"/>
      <c r="BO29" s="46"/>
      <c r="BP29" s="52"/>
      <c r="BQ29" s="46"/>
      <c r="BR29" s="52"/>
      <c r="BS29" s="272">
        <f t="shared" si="10"/>
        <v>19</v>
      </c>
      <c r="BT29" s="47"/>
      <c r="BU29" s="820" t="str">
        <f ca="1" t="shared" si="11"/>
        <v/>
      </c>
      <c r="BV29" s="50"/>
      <c r="BW29" s="823" t="str">
        <f ca="1" t="shared" si="12"/>
        <v/>
      </c>
      <c r="BX29" s="50"/>
      <c r="BY29" s="32"/>
      <c r="BZ29" s="46"/>
      <c r="CA29" s="37"/>
      <c r="CB29" s="37"/>
      <c r="CC29" s="32"/>
      <c r="CD29" s="46"/>
      <c r="CE29" s="32"/>
      <c r="CF29" s="47"/>
      <c r="CG29" s="764"/>
      <c r="CH29" s="302"/>
    </row>
    <row r="30" spans="1:86" ht="15" customHeight="1" thickBot="1">
      <c r="A30" s="244">
        <v>20</v>
      </c>
      <c r="B30" s="245" t="str">
        <f t="shared" si="2"/>
        <v>Sat</v>
      </c>
      <c r="C30" s="56"/>
      <c r="D30" s="57"/>
      <c r="E30" s="57"/>
      <c r="F30" s="58"/>
      <c r="G30" s="59"/>
      <c r="H30" s="60"/>
      <c r="I30" s="56"/>
      <c r="J30" s="57"/>
      <c r="K30" s="61"/>
      <c r="L30" s="340"/>
      <c r="M30" s="56"/>
      <c r="N30" s="65" t="str">
        <f ca="1" t="shared" si="3"/>
        <v/>
      </c>
      <c r="O30" s="56"/>
      <c r="P30" s="65" t="str">
        <f ca="1" t="shared" si="4"/>
        <v/>
      </c>
      <c r="Q30" s="56"/>
      <c r="R30" s="56"/>
      <c r="S30" s="62"/>
      <c r="T30" s="251">
        <f t="shared" si="0"/>
        <v>20</v>
      </c>
      <c r="U30" s="61"/>
      <c r="V30" s="56"/>
      <c r="W30" s="345"/>
      <c r="X30" s="56"/>
      <c r="Y30" s="56"/>
      <c r="Z30" s="56"/>
      <c r="AA30" s="345"/>
      <c r="AB30" s="61"/>
      <c r="AC30" s="56"/>
      <c r="AD30" s="345"/>
      <c r="AE30" s="730"/>
      <c r="AF30" s="60"/>
      <c r="AG30" s="56"/>
      <c r="AH30" t="str">
        <f ca="1" t="shared" si="5"/>
        <v/>
      </c>
      <c r="AI30" s="56"/>
      <c r="AJ30" s="340"/>
      <c r="AK30" s="340"/>
      <c r="AL30" s="62"/>
      <c r="AM30" s="274">
        <f t="shared" si="1"/>
        <v>20</v>
      </c>
      <c r="AN30" s="61"/>
      <c r="AO30" s="66" t="str">
        <f t="shared" si="13"/>
        <v xml:space="preserve"> </v>
      </c>
      <c r="AP30" s="61"/>
      <c r="AQ30" s="65" t="str">
        <f t="shared" si="14"/>
        <v xml:space="preserve"> </v>
      </c>
      <c r="AR30" s="86" t="str">
        <f ca="1" t="shared" si="6"/>
        <v/>
      </c>
      <c r="AS30" s="66" t="str">
        <f ca="1" t="shared" si="14"/>
        <v xml:space="preserve"> </v>
      </c>
      <c r="AT30" s="61"/>
      <c r="AU30" s="65" t="str">
        <f t="shared" si="15"/>
        <v xml:space="preserve"> </v>
      </c>
      <c r="AV30" s="86" t="str">
        <f ca="1" t="shared" si="7"/>
        <v/>
      </c>
      <c r="AW30" s="66" t="str">
        <f ca="1" t="shared" si="16"/>
        <v xml:space="preserve"> </v>
      </c>
      <c r="AX30" s="61"/>
      <c r="AY30" s="71" t="str">
        <f t="shared" si="17"/>
        <v xml:space="preserve"> </v>
      </c>
      <c r="AZ30" s="67" t="str">
        <f ca="1" t="shared" si="8"/>
        <v/>
      </c>
      <c r="BA30" s="66" t="str">
        <f ca="1" t="shared" si="18"/>
        <v xml:space="preserve"> </v>
      </c>
      <c r="BB30" s="61"/>
      <c r="BC30" s="62"/>
      <c r="BD30" s="274">
        <f t="shared" si="9"/>
        <v>20</v>
      </c>
      <c r="BE30" s="61"/>
      <c r="BF30" s="62"/>
      <c r="BG30" s="340"/>
      <c r="BH30" s="56"/>
      <c r="BI30" s="56"/>
      <c r="BJ30" s="56"/>
      <c r="BK30" s="56"/>
      <c r="BL30" s="56"/>
      <c r="BM30" s="56"/>
      <c r="BN30" s="56"/>
      <c r="BO30" s="56"/>
      <c r="BP30" s="62"/>
      <c r="BQ30" s="56"/>
      <c r="BR30" s="62"/>
      <c r="BS30" s="759">
        <f t="shared" si="10"/>
        <v>20</v>
      </c>
      <c r="BT30" s="57"/>
      <c r="BU30" s="822" t="str">
        <f ca="1" t="shared" si="11"/>
        <v/>
      </c>
      <c r="BV30" s="60"/>
      <c r="BW30" s="824" t="str">
        <f ca="1" t="shared" si="12"/>
        <v/>
      </c>
      <c r="BX30" s="60"/>
      <c r="BY30" s="765"/>
      <c r="BZ30" s="56"/>
      <c r="CA30" s="60"/>
      <c r="CB30" s="60"/>
      <c r="CC30" s="765"/>
      <c r="CD30" s="56"/>
      <c r="CE30" s="765"/>
      <c r="CF30" s="57"/>
      <c r="CG30" s="760"/>
      <c r="CH30" s="768"/>
    </row>
    <row r="31" spans="1:86" ht="15" customHeight="1">
      <c r="A31" s="241">
        <v>21</v>
      </c>
      <c r="B31" s="246" t="str">
        <f t="shared" si="2"/>
        <v>Sun</v>
      </c>
      <c r="C31" s="38"/>
      <c r="D31" s="34"/>
      <c r="E31" s="34"/>
      <c r="F31" s="35"/>
      <c r="G31" s="36"/>
      <c r="H31" s="37"/>
      <c r="I31" s="38"/>
      <c r="J31" s="34"/>
      <c r="K31" s="39"/>
      <c r="L31" s="338"/>
      <c r="M31" s="38"/>
      <c r="N31" s="42" t="str">
        <f ca="1" t="shared" si="3"/>
        <v/>
      </c>
      <c r="O31" s="38"/>
      <c r="P31" s="42" t="str">
        <f ca="1" t="shared" si="4"/>
        <v/>
      </c>
      <c r="Q31" s="38"/>
      <c r="R31" s="38"/>
      <c r="S31" s="40"/>
      <c r="T31" s="247">
        <f t="shared" si="0"/>
        <v>21</v>
      </c>
      <c r="U31" s="39"/>
      <c r="V31" s="38"/>
      <c r="W31" s="343"/>
      <c r="X31" s="38"/>
      <c r="Y31" s="38"/>
      <c r="Z31" s="38"/>
      <c r="AA31" s="343"/>
      <c r="AB31" s="39"/>
      <c r="AC31" s="38"/>
      <c r="AD31" s="343"/>
      <c r="AE31" s="731"/>
      <c r="AF31" s="37"/>
      <c r="AG31" s="38"/>
      <c r="AH31" t="str">
        <f ca="1" t="shared" si="5"/>
        <v/>
      </c>
      <c r="AI31" s="38"/>
      <c r="AJ31" s="338"/>
      <c r="AK31" s="338"/>
      <c r="AL31" s="40"/>
      <c r="AM31" s="272">
        <f t="shared" si="1"/>
        <v>21</v>
      </c>
      <c r="AN31" s="39"/>
      <c r="AO31" s="55" t="str">
        <f t="shared" si="13"/>
        <v/>
      </c>
      <c r="AP31" s="39"/>
      <c r="AQ31" s="42" t="str">
        <f t="shared" si="14"/>
        <v/>
      </c>
      <c r="AR31" s="44" t="str">
        <f ca="1" t="shared" si="6"/>
        <v/>
      </c>
      <c r="AS31" s="55" t="str">
        <f t="shared" si="14"/>
        <v/>
      </c>
      <c r="AT31" s="39"/>
      <c r="AU31" s="42" t="str">
        <f t="shared" si="15"/>
        <v/>
      </c>
      <c r="AV31" s="44" t="str">
        <f ca="1" t="shared" si="7"/>
        <v/>
      </c>
      <c r="AW31" s="55" t="str">
        <f t="shared" si="16"/>
        <v/>
      </c>
      <c r="AX31" s="39"/>
      <c r="AY31" s="68" t="str">
        <f t="shared" si="17"/>
        <v/>
      </c>
      <c r="AZ31" s="45" t="str">
        <f ca="1" t="shared" si="8"/>
        <v/>
      </c>
      <c r="BA31" s="55" t="str">
        <f t="shared" si="18"/>
        <v/>
      </c>
      <c r="BB31" s="39"/>
      <c r="BC31" s="40"/>
      <c r="BD31" s="272">
        <f t="shared" si="9"/>
        <v>21</v>
      </c>
      <c r="BE31" s="39"/>
      <c r="BF31" s="40"/>
      <c r="BG31" s="338"/>
      <c r="BH31" s="38"/>
      <c r="BI31" s="38"/>
      <c r="BJ31" s="38"/>
      <c r="BK31" s="38"/>
      <c r="BL31" s="38"/>
      <c r="BM31" s="38"/>
      <c r="BN31" s="38"/>
      <c r="BO31" s="38"/>
      <c r="BP31" s="40"/>
      <c r="BQ31" s="38"/>
      <c r="BR31" s="40"/>
      <c r="BS31" s="762">
        <f t="shared" si="10"/>
        <v>21</v>
      </c>
      <c r="BT31" s="34"/>
      <c r="BU31" s="820" t="str">
        <f ca="1" t="shared" si="11"/>
        <v/>
      </c>
      <c r="BV31" s="37"/>
      <c r="BW31" s="789" t="str">
        <f ca="1" t="shared" si="12"/>
        <v/>
      </c>
      <c r="BX31" s="37"/>
      <c r="BY31" s="32"/>
      <c r="BZ31" s="38"/>
      <c r="CA31" s="37"/>
      <c r="CB31" s="37"/>
      <c r="CC31" s="32"/>
      <c r="CD31" s="38"/>
      <c r="CE31" s="32"/>
      <c r="CF31" s="34"/>
      <c r="CG31" s="764"/>
      <c r="CH31" s="302"/>
    </row>
    <row r="32" spans="1:86" ht="15" customHeight="1">
      <c r="A32" s="243">
        <v>22</v>
      </c>
      <c r="B32" s="242" t="str">
        <f t="shared" si="2"/>
        <v>Mon</v>
      </c>
      <c r="C32" s="46"/>
      <c r="D32" s="47"/>
      <c r="E32" s="47"/>
      <c r="F32" s="48"/>
      <c r="G32" s="49"/>
      <c r="H32" s="50"/>
      <c r="I32" s="46"/>
      <c r="J32" s="47"/>
      <c r="K32" s="51"/>
      <c r="L32" s="339"/>
      <c r="M32" s="46"/>
      <c r="N32" s="42" t="str">
        <f ca="1" t="shared" si="3"/>
        <v/>
      </c>
      <c r="O32" s="46"/>
      <c r="P32" s="42" t="str">
        <f ca="1" t="shared" si="4"/>
        <v/>
      </c>
      <c r="Q32" s="46"/>
      <c r="R32" s="46"/>
      <c r="S32" s="52"/>
      <c r="T32" s="249">
        <f t="shared" si="0"/>
        <v>22</v>
      </c>
      <c r="U32" s="51"/>
      <c r="V32" s="46"/>
      <c r="W32" s="344"/>
      <c r="X32" s="46"/>
      <c r="Y32" s="46"/>
      <c r="Z32" s="46"/>
      <c r="AA32" s="344"/>
      <c r="AB32" s="51"/>
      <c r="AC32" s="46"/>
      <c r="AD32" s="344"/>
      <c r="AE32" s="729"/>
      <c r="AF32" s="50"/>
      <c r="AG32" s="46"/>
      <c r="AH32" t="str">
        <f ca="1" t="shared" si="5"/>
        <v/>
      </c>
      <c r="AI32" s="46"/>
      <c r="AJ32" s="339"/>
      <c r="AK32" s="339"/>
      <c r="AL32" s="52"/>
      <c r="AM32" s="273">
        <f t="shared" si="1"/>
        <v>22</v>
      </c>
      <c r="AN32" s="51"/>
      <c r="AO32" s="43" t="str">
        <f t="shared" si="13"/>
        <v/>
      </c>
      <c r="AP32" s="51"/>
      <c r="AQ32" s="69" t="str">
        <f t="shared" si="14"/>
        <v/>
      </c>
      <c r="AR32" s="44" t="str">
        <f ca="1" t="shared" si="6"/>
        <v/>
      </c>
      <c r="AS32" s="55" t="str">
        <f t="shared" si="14"/>
        <v/>
      </c>
      <c r="AT32" s="51"/>
      <c r="AU32" s="69" t="str">
        <f t="shared" si="15"/>
        <v/>
      </c>
      <c r="AV32" s="44" t="str">
        <f ca="1" t="shared" si="7"/>
        <v/>
      </c>
      <c r="AW32" s="43" t="str">
        <f t="shared" si="16"/>
        <v/>
      </c>
      <c r="AX32" s="51"/>
      <c r="AY32" s="70" t="str">
        <f t="shared" si="17"/>
        <v/>
      </c>
      <c r="AZ32" s="45" t="str">
        <f ca="1" t="shared" si="8"/>
        <v/>
      </c>
      <c r="BA32" s="43" t="str">
        <f t="shared" si="18"/>
        <v/>
      </c>
      <c r="BB32" s="51"/>
      <c r="BC32" s="52"/>
      <c r="BD32" s="273">
        <f t="shared" si="9"/>
        <v>22</v>
      </c>
      <c r="BE32" s="51"/>
      <c r="BF32" s="52"/>
      <c r="BG32" s="339"/>
      <c r="BH32" s="46"/>
      <c r="BI32" s="46"/>
      <c r="BJ32" s="46"/>
      <c r="BK32" s="46"/>
      <c r="BL32" s="46"/>
      <c r="BM32" s="46"/>
      <c r="BN32" s="46"/>
      <c r="BO32" s="46"/>
      <c r="BP32" s="52"/>
      <c r="BQ32" s="46"/>
      <c r="BR32" s="52"/>
      <c r="BS32" s="272">
        <f t="shared" si="10"/>
        <v>22</v>
      </c>
      <c r="BT32" s="47"/>
      <c r="BU32" s="820" t="str">
        <f ca="1" t="shared" si="11"/>
        <v/>
      </c>
      <c r="BV32" s="50"/>
      <c r="BW32" s="823" t="str">
        <f ca="1" t="shared" si="12"/>
        <v/>
      </c>
      <c r="BX32" s="50"/>
      <c r="BY32" s="32"/>
      <c r="BZ32" s="46"/>
      <c r="CA32" s="37"/>
      <c r="CB32" s="37"/>
      <c r="CC32" s="32"/>
      <c r="CD32" s="46"/>
      <c r="CE32" s="32"/>
      <c r="CF32" s="47"/>
      <c r="CG32" s="764"/>
      <c r="CH32" s="302"/>
    </row>
    <row r="33" spans="1:86" ht="15" customHeight="1">
      <c r="A33" s="243">
        <v>23</v>
      </c>
      <c r="B33" s="242" t="str">
        <f t="shared" si="2"/>
        <v>Tue</v>
      </c>
      <c r="C33" s="46"/>
      <c r="D33" s="47"/>
      <c r="E33" s="47"/>
      <c r="F33" s="48"/>
      <c r="G33" s="49"/>
      <c r="H33" s="50"/>
      <c r="I33" s="46"/>
      <c r="J33" s="47"/>
      <c r="K33" s="51"/>
      <c r="L33" s="339"/>
      <c r="M33" s="46"/>
      <c r="N33" s="42" t="str">
        <f ca="1" t="shared" si="3"/>
        <v/>
      </c>
      <c r="O33" s="46"/>
      <c r="P33" s="42" t="str">
        <f ca="1" t="shared" si="4"/>
        <v/>
      </c>
      <c r="Q33" s="46"/>
      <c r="R33" s="46"/>
      <c r="S33" s="52"/>
      <c r="T33" s="249">
        <f t="shared" si="0"/>
        <v>23</v>
      </c>
      <c r="U33" s="51"/>
      <c r="V33" s="46"/>
      <c r="W33" s="344"/>
      <c r="X33" s="46"/>
      <c r="Y33" s="46"/>
      <c r="Z33" s="46"/>
      <c r="AA33" s="344"/>
      <c r="AB33" s="51"/>
      <c r="AC33" s="46"/>
      <c r="AD33" s="344"/>
      <c r="AE33" s="729"/>
      <c r="AF33" s="50"/>
      <c r="AG33" s="46"/>
      <c r="AH33" t="str">
        <f ca="1" t="shared" si="5"/>
        <v/>
      </c>
      <c r="AI33" s="46"/>
      <c r="AJ33" s="339"/>
      <c r="AK33" s="339"/>
      <c r="AL33" s="52"/>
      <c r="AM33" s="273">
        <f t="shared" si="1"/>
        <v>23</v>
      </c>
      <c r="AN33" s="51"/>
      <c r="AO33" s="43" t="str">
        <f t="shared" si="13"/>
        <v/>
      </c>
      <c r="AP33" s="51"/>
      <c r="AQ33" s="69" t="str">
        <f t="shared" si="14"/>
        <v/>
      </c>
      <c r="AR33" s="44" t="str">
        <f ca="1" t="shared" si="6"/>
        <v/>
      </c>
      <c r="AS33" s="55" t="str">
        <f t="shared" si="14"/>
        <v/>
      </c>
      <c r="AT33" s="51"/>
      <c r="AU33" s="69" t="str">
        <f t="shared" si="15"/>
        <v/>
      </c>
      <c r="AV33" s="44" t="str">
        <f ca="1" t="shared" si="7"/>
        <v/>
      </c>
      <c r="AW33" s="43" t="str">
        <f t="shared" si="16"/>
        <v/>
      </c>
      <c r="AX33" s="51"/>
      <c r="AY33" s="70" t="str">
        <f t="shared" si="17"/>
        <v/>
      </c>
      <c r="AZ33" s="45" t="str">
        <f ca="1" t="shared" si="8"/>
        <v/>
      </c>
      <c r="BA33" s="43" t="str">
        <f t="shared" si="18"/>
        <v/>
      </c>
      <c r="BB33" s="51"/>
      <c r="BC33" s="52"/>
      <c r="BD33" s="273">
        <f t="shared" si="9"/>
        <v>23</v>
      </c>
      <c r="BE33" s="51"/>
      <c r="BF33" s="52"/>
      <c r="BG33" s="339"/>
      <c r="BH33" s="46"/>
      <c r="BI33" s="46"/>
      <c r="BJ33" s="46"/>
      <c r="BK33" s="46"/>
      <c r="BL33" s="46"/>
      <c r="BM33" s="46"/>
      <c r="BN33" s="46"/>
      <c r="BO33" s="46"/>
      <c r="BP33" s="52"/>
      <c r="BQ33" s="46"/>
      <c r="BR33" s="52"/>
      <c r="BS33" s="272">
        <f t="shared" si="10"/>
        <v>23</v>
      </c>
      <c r="BT33" s="47"/>
      <c r="BU33" s="820" t="str">
        <f ca="1" t="shared" si="11"/>
        <v/>
      </c>
      <c r="BV33" s="50"/>
      <c r="BW33" s="823" t="str">
        <f ca="1" t="shared" si="12"/>
        <v/>
      </c>
      <c r="BX33" s="50"/>
      <c r="BY33" s="32"/>
      <c r="BZ33" s="46"/>
      <c r="CA33" s="37"/>
      <c r="CB33" s="37"/>
      <c r="CC33" s="32"/>
      <c r="CD33" s="46"/>
      <c r="CE33" s="32"/>
      <c r="CF33" s="47"/>
      <c r="CG33" s="764"/>
      <c r="CH33" s="302"/>
    </row>
    <row r="34" spans="1:86" ht="15" customHeight="1">
      <c r="A34" s="243">
        <v>24</v>
      </c>
      <c r="B34" s="242" t="str">
        <f t="shared" si="2"/>
        <v>Wed</v>
      </c>
      <c r="C34" s="46"/>
      <c r="D34" s="47"/>
      <c r="E34" s="47"/>
      <c r="F34" s="48"/>
      <c r="G34" s="49"/>
      <c r="H34" s="50"/>
      <c r="I34" s="46"/>
      <c r="J34" s="47"/>
      <c r="K34" s="51"/>
      <c r="L34" s="339"/>
      <c r="M34" s="46"/>
      <c r="N34" s="42" t="str">
        <f ca="1" t="shared" si="3"/>
        <v/>
      </c>
      <c r="O34" s="46"/>
      <c r="P34" s="42" t="str">
        <f ca="1" t="shared" si="4"/>
        <v/>
      </c>
      <c r="Q34" s="46"/>
      <c r="R34" s="46"/>
      <c r="S34" s="52"/>
      <c r="T34" s="249">
        <f t="shared" si="0"/>
        <v>24</v>
      </c>
      <c r="U34" s="51"/>
      <c r="V34" s="46"/>
      <c r="W34" s="344"/>
      <c r="X34" s="46"/>
      <c r="Y34" s="46"/>
      <c r="Z34" s="46"/>
      <c r="AA34" s="344"/>
      <c r="AB34" s="51"/>
      <c r="AC34" s="46"/>
      <c r="AD34" s="344"/>
      <c r="AE34" s="729"/>
      <c r="AF34" s="50"/>
      <c r="AG34" s="46"/>
      <c r="AH34" t="str">
        <f ca="1" t="shared" si="5"/>
        <v/>
      </c>
      <c r="AI34" s="46"/>
      <c r="AJ34" s="339"/>
      <c r="AK34" s="339"/>
      <c r="AL34" s="52"/>
      <c r="AM34" s="273">
        <f t="shared" si="1"/>
        <v>24</v>
      </c>
      <c r="AN34" s="51"/>
      <c r="AO34" s="43" t="str">
        <f t="shared" si="13"/>
        <v/>
      </c>
      <c r="AP34" s="51"/>
      <c r="AQ34" s="69" t="str">
        <f aca="true" t="shared" si="19" ref="AQ34:AS40">IF(+$B34="Sat",IF(SUM(AP28:AP34)&gt;0,AVERAGE(AP28:AP34)," "),"")</f>
        <v/>
      </c>
      <c r="AR34" s="44" t="str">
        <f ca="1" t="shared" si="6"/>
        <v/>
      </c>
      <c r="AS34" s="55" t="str">
        <f t="shared" si="19"/>
        <v/>
      </c>
      <c r="AT34" s="51"/>
      <c r="AU34" s="69" t="str">
        <f t="shared" si="15"/>
        <v/>
      </c>
      <c r="AV34" s="44" t="str">
        <f ca="1" t="shared" si="7"/>
        <v/>
      </c>
      <c r="AW34" s="43" t="str">
        <f t="shared" si="16"/>
        <v/>
      </c>
      <c r="AX34" s="51"/>
      <c r="AY34" s="70" t="str">
        <f t="shared" si="17"/>
        <v/>
      </c>
      <c r="AZ34" s="45" t="str">
        <f ca="1" t="shared" si="8"/>
        <v/>
      </c>
      <c r="BA34" s="43" t="str">
        <f t="shared" si="18"/>
        <v/>
      </c>
      <c r="BB34" s="51"/>
      <c r="BC34" s="52"/>
      <c r="BD34" s="273">
        <f t="shared" si="9"/>
        <v>24</v>
      </c>
      <c r="BE34" s="51"/>
      <c r="BF34" s="52"/>
      <c r="BG34" s="339"/>
      <c r="BH34" s="46"/>
      <c r="BI34" s="46"/>
      <c r="BJ34" s="46"/>
      <c r="BK34" s="46"/>
      <c r="BL34" s="46"/>
      <c r="BM34" s="46"/>
      <c r="BN34" s="46"/>
      <c r="BO34" s="46"/>
      <c r="BP34" s="52"/>
      <c r="BQ34" s="46"/>
      <c r="BR34" s="52"/>
      <c r="BS34" s="272">
        <f t="shared" si="10"/>
        <v>24</v>
      </c>
      <c r="BT34" s="47"/>
      <c r="BU34" s="820" t="str">
        <f ca="1" t="shared" si="11"/>
        <v/>
      </c>
      <c r="BV34" s="50"/>
      <c r="BW34" s="823" t="str">
        <f ca="1" t="shared" si="12"/>
        <v/>
      </c>
      <c r="BX34" s="50"/>
      <c r="BY34" s="32"/>
      <c r="BZ34" s="46"/>
      <c r="CA34" s="37"/>
      <c r="CB34" s="37"/>
      <c r="CC34" s="32"/>
      <c r="CD34" s="46"/>
      <c r="CE34" s="32"/>
      <c r="CF34" s="47"/>
      <c r="CG34" s="764"/>
      <c r="CH34" s="302"/>
    </row>
    <row r="35" spans="1:86" ht="15" customHeight="1" thickBot="1">
      <c r="A35" s="244">
        <v>25</v>
      </c>
      <c r="B35" s="245" t="str">
        <f t="shared" si="2"/>
        <v>Thu</v>
      </c>
      <c r="C35" s="56"/>
      <c r="D35" s="57"/>
      <c r="E35" s="57"/>
      <c r="F35" s="58"/>
      <c r="G35" s="59"/>
      <c r="H35" s="60"/>
      <c r="I35" s="56"/>
      <c r="J35" s="57"/>
      <c r="K35" s="61"/>
      <c r="L35" s="340"/>
      <c r="M35" s="56"/>
      <c r="N35" s="65" t="str">
        <f ca="1" t="shared" si="3"/>
        <v/>
      </c>
      <c r="O35" s="56"/>
      <c r="P35" s="65" t="str">
        <f ca="1" t="shared" si="4"/>
        <v/>
      </c>
      <c r="Q35" s="56"/>
      <c r="R35" s="56"/>
      <c r="S35" s="62"/>
      <c r="T35" s="251">
        <f t="shared" si="0"/>
        <v>25</v>
      </c>
      <c r="U35" s="61"/>
      <c r="V35" s="56"/>
      <c r="W35" s="345"/>
      <c r="X35" s="56"/>
      <c r="Y35" s="56"/>
      <c r="Z35" s="56"/>
      <c r="AA35" s="345"/>
      <c r="AB35" s="61"/>
      <c r="AC35" s="56"/>
      <c r="AD35" s="345"/>
      <c r="AE35" s="732"/>
      <c r="AF35" s="60"/>
      <c r="AG35" s="56"/>
      <c r="AH35" t="str">
        <f ca="1" t="shared" si="5"/>
        <v/>
      </c>
      <c r="AI35" s="56"/>
      <c r="AJ35" s="340"/>
      <c r="AK35" s="340"/>
      <c r="AL35" s="62"/>
      <c r="AM35" s="274">
        <f t="shared" si="1"/>
        <v>25</v>
      </c>
      <c r="AN35" s="61"/>
      <c r="AO35" s="66" t="str">
        <f t="shared" si="13"/>
        <v/>
      </c>
      <c r="AP35" s="61"/>
      <c r="AQ35" s="65" t="str">
        <f t="shared" si="19"/>
        <v/>
      </c>
      <c r="AR35" s="86" t="str">
        <f ca="1" t="shared" si="6"/>
        <v/>
      </c>
      <c r="AS35" s="66" t="str">
        <f t="shared" si="19"/>
        <v/>
      </c>
      <c r="AT35" s="61"/>
      <c r="AU35" s="65" t="str">
        <f t="shared" si="15"/>
        <v/>
      </c>
      <c r="AV35" s="86" t="str">
        <f ca="1" t="shared" si="7"/>
        <v/>
      </c>
      <c r="AW35" s="66" t="str">
        <f t="shared" si="16"/>
        <v/>
      </c>
      <c r="AX35" s="61"/>
      <c r="AY35" s="71" t="str">
        <f t="shared" si="17"/>
        <v/>
      </c>
      <c r="AZ35" s="67" t="str">
        <f ca="1" t="shared" si="8"/>
        <v/>
      </c>
      <c r="BA35" s="66" t="str">
        <f t="shared" si="18"/>
        <v/>
      </c>
      <c r="BB35" s="61"/>
      <c r="BC35" s="62"/>
      <c r="BD35" s="274">
        <f t="shared" si="9"/>
        <v>25</v>
      </c>
      <c r="BE35" s="61"/>
      <c r="BF35" s="62"/>
      <c r="BG35" s="340"/>
      <c r="BH35" s="56"/>
      <c r="BI35" s="56"/>
      <c r="BJ35" s="56"/>
      <c r="BK35" s="56"/>
      <c r="BL35" s="56"/>
      <c r="BM35" s="56"/>
      <c r="BN35" s="56"/>
      <c r="BO35" s="56"/>
      <c r="BP35" s="62"/>
      <c r="BQ35" s="56"/>
      <c r="BR35" s="62"/>
      <c r="BS35" s="759">
        <f t="shared" si="10"/>
        <v>25</v>
      </c>
      <c r="BT35" s="57"/>
      <c r="BU35" s="822" t="str">
        <f ca="1" t="shared" si="11"/>
        <v/>
      </c>
      <c r="BV35" s="60"/>
      <c r="BW35" s="824" t="str">
        <f ca="1" t="shared" si="12"/>
        <v/>
      </c>
      <c r="BX35" s="60"/>
      <c r="BY35" s="765"/>
      <c r="BZ35" s="56"/>
      <c r="CA35" s="60"/>
      <c r="CB35" s="60"/>
      <c r="CC35" s="765"/>
      <c r="CD35" s="56"/>
      <c r="CE35" s="765"/>
      <c r="CF35" s="57"/>
      <c r="CG35" s="760"/>
      <c r="CH35" s="768"/>
    </row>
    <row r="36" spans="1:86" ht="15" customHeight="1">
      <c r="A36" s="241">
        <v>26</v>
      </c>
      <c r="B36" s="246" t="str">
        <f t="shared" si="2"/>
        <v>Fri</v>
      </c>
      <c r="C36" s="38"/>
      <c r="D36" s="34"/>
      <c r="E36" s="34"/>
      <c r="F36" s="35"/>
      <c r="G36" s="36"/>
      <c r="H36" s="37"/>
      <c r="I36" s="38"/>
      <c r="J36" s="34"/>
      <c r="K36" s="39"/>
      <c r="L36" s="338"/>
      <c r="M36" s="38"/>
      <c r="N36" s="42" t="str">
        <f ca="1" t="shared" si="3"/>
        <v/>
      </c>
      <c r="O36" s="38"/>
      <c r="P36" s="42" t="str">
        <f ca="1" t="shared" si="4"/>
        <v/>
      </c>
      <c r="Q36" s="38"/>
      <c r="R36" s="38"/>
      <c r="S36" s="40"/>
      <c r="T36" s="247">
        <f t="shared" si="0"/>
        <v>26</v>
      </c>
      <c r="U36" s="39"/>
      <c r="V36" s="38"/>
      <c r="W36" s="343"/>
      <c r="X36" s="38"/>
      <c r="Y36" s="38"/>
      <c r="Z36" s="38"/>
      <c r="AA36" s="343"/>
      <c r="AB36" s="39"/>
      <c r="AC36" s="38"/>
      <c r="AD36" s="343"/>
      <c r="AE36" s="731"/>
      <c r="AF36" s="37"/>
      <c r="AG36" s="38"/>
      <c r="AH36" t="str">
        <f ca="1" t="shared" si="5"/>
        <v/>
      </c>
      <c r="AI36" s="38"/>
      <c r="AJ36" s="338"/>
      <c r="AK36" s="338"/>
      <c r="AL36" s="40"/>
      <c r="AM36" s="272">
        <f t="shared" si="1"/>
        <v>26</v>
      </c>
      <c r="AN36" s="39"/>
      <c r="AO36" s="55" t="str">
        <f t="shared" si="13"/>
        <v/>
      </c>
      <c r="AP36" s="39"/>
      <c r="AQ36" s="42" t="str">
        <f t="shared" si="19"/>
        <v/>
      </c>
      <c r="AR36" s="44" t="str">
        <f ca="1" t="shared" si="6"/>
        <v/>
      </c>
      <c r="AS36" s="55" t="str">
        <f t="shared" si="19"/>
        <v/>
      </c>
      <c r="AT36" s="39"/>
      <c r="AU36" s="42" t="str">
        <f t="shared" si="15"/>
        <v/>
      </c>
      <c r="AV36" s="44" t="str">
        <f ca="1" t="shared" si="7"/>
        <v/>
      </c>
      <c r="AW36" s="55" t="str">
        <f t="shared" si="16"/>
        <v/>
      </c>
      <c r="AX36" s="39"/>
      <c r="AY36" s="68" t="str">
        <f t="shared" si="17"/>
        <v/>
      </c>
      <c r="AZ36" s="45" t="str">
        <f ca="1" t="shared" si="8"/>
        <v/>
      </c>
      <c r="BA36" s="55" t="str">
        <f t="shared" si="18"/>
        <v/>
      </c>
      <c r="BB36" s="39"/>
      <c r="BC36" s="40"/>
      <c r="BD36" s="272">
        <f t="shared" si="9"/>
        <v>26</v>
      </c>
      <c r="BE36" s="39"/>
      <c r="BF36" s="40"/>
      <c r="BG36" s="338"/>
      <c r="BH36" s="38"/>
      <c r="BI36" s="38"/>
      <c r="BJ36" s="38"/>
      <c r="BK36" s="38"/>
      <c r="BL36" s="38"/>
      <c r="BM36" s="38"/>
      <c r="BN36" s="38"/>
      <c r="BO36" s="38"/>
      <c r="BP36" s="40"/>
      <c r="BQ36" s="38"/>
      <c r="BR36" s="40"/>
      <c r="BS36" s="762">
        <f t="shared" si="10"/>
        <v>26</v>
      </c>
      <c r="BT36" s="34"/>
      <c r="BU36" s="820" t="str">
        <f ca="1" t="shared" si="11"/>
        <v/>
      </c>
      <c r="BV36" s="37"/>
      <c r="BW36" s="789" t="str">
        <f ca="1" t="shared" si="12"/>
        <v/>
      </c>
      <c r="BX36" s="37"/>
      <c r="BY36" s="32"/>
      <c r="BZ36" s="38"/>
      <c r="CA36" s="37"/>
      <c r="CB36" s="37"/>
      <c r="CC36" s="32"/>
      <c r="CD36" s="38"/>
      <c r="CE36" s="32"/>
      <c r="CF36" s="34"/>
      <c r="CG36" s="764"/>
      <c r="CH36" s="302"/>
    </row>
    <row r="37" spans="1:86" ht="15" customHeight="1">
      <c r="A37" s="243">
        <v>27</v>
      </c>
      <c r="B37" s="242" t="str">
        <f t="shared" si="2"/>
        <v>Sat</v>
      </c>
      <c r="C37" s="46"/>
      <c r="D37" s="47"/>
      <c r="E37" s="47"/>
      <c r="F37" s="48"/>
      <c r="G37" s="49"/>
      <c r="H37" s="50"/>
      <c r="I37" s="46"/>
      <c r="J37" s="47"/>
      <c r="K37" s="51"/>
      <c r="L37" s="339"/>
      <c r="M37" s="46"/>
      <c r="N37" s="42" t="str">
        <f ca="1" t="shared" si="3"/>
        <v/>
      </c>
      <c r="O37" s="46"/>
      <c r="P37" s="42" t="str">
        <f ca="1" t="shared" si="4"/>
        <v/>
      </c>
      <c r="Q37" s="46"/>
      <c r="R37" s="46"/>
      <c r="S37" s="52"/>
      <c r="T37" s="249">
        <f t="shared" si="0"/>
        <v>27</v>
      </c>
      <c r="U37" s="51"/>
      <c r="V37" s="46"/>
      <c r="W37" s="344"/>
      <c r="X37" s="46"/>
      <c r="Y37" s="46"/>
      <c r="Z37" s="46"/>
      <c r="AA37" s="344"/>
      <c r="AB37" s="51"/>
      <c r="AC37" s="46"/>
      <c r="AD37" s="344"/>
      <c r="AE37" s="729"/>
      <c r="AF37" s="50"/>
      <c r="AG37" s="46"/>
      <c r="AH37" t="str">
        <f ca="1" t="shared" si="5"/>
        <v/>
      </c>
      <c r="AI37" s="46"/>
      <c r="AJ37" s="339"/>
      <c r="AK37" s="339"/>
      <c r="AL37" s="52"/>
      <c r="AM37" s="273">
        <f t="shared" si="1"/>
        <v>27</v>
      </c>
      <c r="AN37" s="51"/>
      <c r="AO37" s="43" t="str">
        <f t="shared" si="13"/>
        <v xml:space="preserve"> </v>
      </c>
      <c r="AP37" s="51"/>
      <c r="AQ37" s="69" t="str">
        <f t="shared" si="19"/>
        <v xml:space="preserve"> </v>
      </c>
      <c r="AR37" s="44" t="str">
        <f ca="1" t="shared" si="6"/>
        <v/>
      </c>
      <c r="AS37" s="55" t="str">
        <f ca="1" t="shared" si="19"/>
        <v xml:space="preserve"> </v>
      </c>
      <c r="AT37" s="51"/>
      <c r="AU37" s="69" t="str">
        <f t="shared" si="15"/>
        <v xml:space="preserve"> </v>
      </c>
      <c r="AV37" s="44" t="str">
        <f ca="1" t="shared" si="7"/>
        <v/>
      </c>
      <c r="AW37" s="43" t="str">
        <f ca="1" t="shared" si="16"/>
        <v xml:space="preserve"> </v>
      </c>
      <c r="AX37" s="51"/>
      <c r="AY37" s="70" t="str">
        <f t="shared" si="17"/>
        <v xml:space="preserve"> </v>
      </c>
      <c r="AZ37" s="45" t="str">
        <f ca="1" t="shared" si="8"/>
        <v/>
      </c>
      <c r="BA37" s="43" t="str">
        <f ca="1" t="shared" si="18"/>
        <v xml:space="preserve"> </v>
      </c>
      <c r="BB37" s="51"/>
      <c r="BC37" s="52"/>
      <c r="BD37" s="273">
        <f t="shared" si="9"/>
        <v>27</v>
      </c>
      <c r="BE37" s="51"/>
      <c r="BF37" s="52"/>
      <c r="BG37" s="339"/>
      <c r="BH37" s="46"/>
      <c r="BI37" s="46"/>
      <c r="BJ37" s="46"/>
      <c r="BK37" s="46"/>
      <c r="BL37" s="46"/>
      <c r="BM37" s="46"/>
      <c r="BN37" s="46"/>
      <c r="BO37" s="46"/>
      <c r="BP37" s="52"/>
      <c r="BQ37" s="46"/>
      <c r="BR37" s="52"/>
      <c r="BS37" s="272">
        <f t="shared" si="10"/>
        <v>27</v>
      </c>
      <c r="BT37" s="47"/>
      <c r="BU37" s="820" t="str">
        <f ca="1" t="shared" si="11"/>
        <v/>
      </c>
      <c r="BV37" s="50"/>
      <c r="BW37" s="823" t="str">
        <f ca="1" t="shared" si="12"/>
        <v/>
      </c>
      <c r="BX37" s="50"/>
      <c r="BY37" s="32"/>
      <c r="BZ37" s="46"/>
      <c r="CA37" s="37"/>
      <c r="CB37" s="37"/>
      <c r="CC37" s="32"/>
      <c r="CD37" s="46"/>
      <c r="CE37" s="32"/>
      <c r="CF37" s="47"/>
      <c r="CG37" s="764"/>
      <c r="CH37" s="302"/>
    </row>
    <row r="38" spans="1:86" ht="15" customHeight="1">
      <c r="A38" s="243">
        <v>28</v>
      </c>
      <c r="B38" s="242" t="str">
        <f t="shared" si="2"/>
        <v>Sun</v>
      </c>
      <c r="C38" s="46"/>
      <c r="D38" s="47"/>
      <c r="E38" s="47"/>
      <c r="F38" s="48"/>
      <c r="G38" s="49"/>
      <c r="H38" s="50"/>
      <c r="I38" s="46"/>
      <c r="J38" s="47"/>
      <c r="K38" s="51"/>
      <c r="L38" s="339"/>
      <c r="M38" s="46"/>
      <c r="N38" s="42" t="str">
        <f ca="1" t="shared" si="3"/>
        <v/>
      </c>
      <c r="O38" s="46"/>
      <c r="P38" s="42" t="str">
        <f ca="1" t="shared" si="4"/>
        <v/>
      </c>
      <c r="Q38" s="46"/>
      <c r="R38" s="46"/>
      <c r="S38" s="52"/>
      <c r="T38" s="249">
        <f t="shared" si="0"/>
        <v>28</v>
      </c>
      <c r="U38" s="51"/>
      <c r="V38" s="46"/>
      <c r="W38" s="344"/>
      <c r="X38" s="46"/>
      <c r="Y38" s="46"/>
      <c r="Z38" s="46"/>
      <c r="AA38" s="344"/>
      <c r="AB38" s="51"/>
      <c r="AC38" s="46"/>
      <c r="AD38" s="344"/>
      <c r="AE38" s="729"/>
      <c r="AF38" s="50"/>
      <c r="AG38" s="46"/>
      <c r="AH38" t="str">
        <f ca="1" t="shared" si="5"/>
        <v/>
      </c>
      <c r="AI38" s="46"/>
      <c r="AJ38" s="339"/>
      <c r="AK38" s="339"/>
      <c r="AL38" s="52"/>
      <c r="AM38" s="273">
        <f t="shared" si="1"/>
        <v>28</v>
      </c>
      <c r="AN38" s="51"/>
      <c r="AO38" s="43" t="str">
        <f t="shared" si="13"/>
        <v/>
      </c>
      <c r="AP38" s="51"/>
      <c r="AQ38" s="69" t="str">
        <f t="shared" si="19"/>
        <v/>
      </c>
      <c r="AR38" s="44" t="str">
        <f ca="1" t="shared" si="6"/>
        <v/>
      </c>
      <c r="AS38" s="55" t="str">
        <f t="shared" si="19"/>
        <v/>
      </c>
      <c r="AT38" s="51"/>
      <c r="AU38" s="69" t="str">
        <f t="shared" si="15"/>
        <v/>
      </c>
      <c r="AV38" s="44" t="str">
        <f ca="1" t="shared" si="7"/>
        <v/>
      </c>
      <c r="AW38" s="43" t="str">
        <f t="shared" si="16"/>
        <v/>
      </c>
      <c r="AX38" s="51"/>
      <c r="AY38" s="70" t="str">
        <f t="shared" si="17"/>
        <v/>
      </c>
      <c r="AZ38" s="45" t="str">
        <f ca="1" t="shared" si="8"/>
        <v/>
      </c>
      <c r="BA38" s="43" t="str">
        <f t="shared" si="18"/>
        <v/>
      </c>
      <c r="BB38" s="51"/>
      <c r="BC38" s="52"/>
      <c r="BD38" s="273">
        <f t="shared" si="9"/>
        <v>28</v>
      </c>
      <c r="BE38" s="51"/>
      <c r="BF38" s="52"/>
      <c r="BG38" s="339"/>
      <c r="BH38" s="46"/>
      <c r="BI38" s="46"/>
      <c r="BJ38" s="46"/>
      <c r="BK38" s="46"/>
      <c r="BL38" s="46"/>
      <c r="BM38" s="46"/>
      <c r="BN38" s="46"/>
      <c r="BO38" s="46"/>
      <c r="BP38" s="52"/>
      <c r="BQ38" s="46"/>
      <c r="BR38" s="52"/>
      <c r="BS38" s="272">
        <f t="shared" si="10"/>
        <v>28</v>
      </c>
      <c r="BT38" s="47"/>
      <c r="BU38" s="820" t="str">
        <f ca="1" t="shared" si="11"/>
        <v/>
      </c>
      <c r="BV38" s="50"/>
      <c r="BW38" s="823" t="str">
        <f ca="1" t="shared" si="12"/>
        <v/>
      </c>
      <c r="BX38" s="50"/>
      <c r="BY38" s="32"/>
      <c r="BZ38" s="46"/>
      <c r="CA38" s="37"/>
      <c r="CB38" s="37"/>
      <c r="CC38" s="32"/>
      <c r="CD38" s="46"/>
      <c r="CE38" s="32"/>
      <c r="CF38" s="47"/>
      <c r="CG38" s="764"/>
      <c r="CH38" s="302"/>
    </row>
    <row r="39" spans="1:86" ht="15" customHeight="1">
      <c r="A39" s="243">
        <v>29</v>
      </c>
      <c r="B39" s="242" t="str">
        <f t="shared" si="2"/>
        <v>Mon</v>
      </c>
      <c r="C39" s="46"/>
      <c r="D39" s="47"/>
      <c r="E39" s="47"/>
      <c r="F39" s="48"/>
      <c r="G39" s="49"/>
      <c r="H39" s="50"/>
      <c r="I39" s="46"/>
      <c r="J39" s="47"/>
      <c r="K39" s="51"/>
      <c r="L39" s="339"/>
      <c r="M39" s="46"/>
      <c r="N39" s="42" t="str">
        <f ca="1" t="shared" si="3"/>
        <v/>
      </c>
      <c r="O39" s="46"/>
      <c r="P39" s="42" t="str">
        <f ca="1" t="shared" si="4"/>
        <v/>
      </c>
      <c r="Q39" s="46"/>
      <c r="R39" s="46"/>
      <c r="S39" s="52"/>
      <c r="T39" s="249">
        <f t="shared" si="0"/>
        <v>29</v>
      </c>
      <c r="U39" s="51"/>
      <c r="V39" s="46"/>
      <c r="W39" s="344"/>
      <c r="X39" s="46"/>
      <c r="Y39" s="46"/>
      <c r="Z39" s="46"/>
      <c r="AA39" s="344"/>
      <c r="AB39" s="51"/>
      <c r="AC39" s="46"/>
      <c r="AD39" s="344"/>
      <c r="AE39" s="729"/>
      <c r="AF39" s="50"/>
      <c r="AG39" s="46"/>
      <c r="AH39" t="str">
        <f ca="1" t="shared" si="5"/>
        <v/>
      </c>
      <c r="AI39" s="46"/>
      <c r="AJ39" s="339"/>
      <c r="AK39" s="339"/>
      <c r="AL39" s="52"/>
      <c r="AM39" s="273">
        <f t="shared" si="1"/>
        <v>29</v>
      </c>
      <c r="AN39" s="51"/>
      <c r="AO39" s="43" t="str">
        <f t="shared" si="13"/>
        <v/>
      </c>
      <c r="AP39" s="51"/>
      <c r="AQ39" s="69" t="str">
        <f t="shared" si="19"/>
        <v/>
      </c>
      <c r="AR39" s="44" t="str">
        <f ca="1" t="shared" si="6"/>
        <v/>
      </c>
      <c r="AS39" s="55" t="str">
        <f t="shared" si="19"/>
        <v/>
      </c>
      <c r="AT39" s="51"/>
      <c r="AU39" s="69" t="str">
        <f t="shared" si="15"/>
        <v/>
      </c>
      <c r="AV39" s="44" t="str">
        <f ca="1" t="shared" si="7"/>
        <v/>
      </c>
      <c r="AW39" s="43" t="str">
        <f t="shared" si="16"/>
        <v/>
      </c>
      <c r="AX39" s="51"/>
      <c r="AY39" s="70" t="str">
        <f t="shared" si="17"/>
        <v/>
      </c>
      <c r="AZ39" s="45" t="str">
        <f ca="1" t="shared" si="8"/>
        <v/>
      </c>
      <c r="BA39" s="43" t="str">
        <f t="shared" si="18"/>
        <v/>
      </c>
      <c r="BB39" s="51"/>
      <c r="BC39" s="52"/>
      <c r="BD39" s="273">
        <f t="shared" si="9"/>
        <v>29</v>
      </c>
      <c r="BE39" s="51"/>
      <c r="BF39" s="52"/>
      <c r="BG39" s="339"/>
      <c r="BH39" s="46"/>
      <c r="BI39" s="46"/>
      <c r="BJ39" s="46"/>
      <c r="BK39" s="46"/>
      <c r="BL39" s="46"/>
      <c r="BM39" s="46"/>
      <c r="BN39" s="46"/>
      <c r="BO39" s="46"/>
      <c r="BP39" s="52"/>
      <c r="BQ39" s="46"/>
      <c r="BR39" s="52"/>
      <c r="BS39" s="272">
        <f t="shared" si="10"/>
        <v>29</v>
      </c>
      <c r="BT39" s="47"/>
      <c r="BU39" s="820" t="str">
        <f ca="1" t="shared" si="11"/>
        <v/>
      </c>
      <c r="BV39" s="50"/>
      <c r="BW39" s="823" t="str">
        <f ca="1" t="shared" si="12"/>
        <v/>
      </c>
      <c r="BX39" s="50"/>
      <c r="BY39" s="32"/>
      <c r="BZ39" s="46"/>
      <c r="CA39" s="37"/>
      <c r="CB39" s="37"/>
      <c r="CC39" s="32"/>
      <c r="CD39" s="46"/>
      <c r="CE39" s="32"/>
      <c r="CF39" s="47"/>
      <c r="CG39" s="764"/>
      <c r="CH39" s="302"/>
    </row>
    <row r="40" spans="1:86" ht="15" customHeight="1">
      <c r="A40" s="243">
        <v>30</v>
      </c>
      <c r="B40" s="242" t="str">
        <f t="shared" si="2"/>
        <v>Tue</v>
      </c>
      <c r="C40" s="46"/>
      <c r="D40" s="47"/>
      <c r="E40" s="47"/>
      <c r="F40" s="48"/>
      <c r="G40" s="49"/>
      <c r="H40" s="50"/>
      <c r="I40" s="46"/>
      <c r="J40" s="47"/>
      <c r="K40" s="51"/>
      <c r="L40" s="339"/>
      <c r="M40" s="46"/>
      <c r="N40" s="42" t="str">
        <f ca="1" t="shared" si="3"/>
        <v/>
      </c>
      <c r="O40" s="46"/>
      <c r="P40" s="42" t="str">
        <f ca="1" t="shared" si="4"/>
        <v/>
      </c>
      <c r="Q40" s="46"/>
      <c r="R40" s="46"/>
      <c r="S40" s="52"/>
      <c r="T40" s="249">
        <f t="shared" si="0"/>
        <v>30</v>
      </c>
      <c r="U40" s="51"/>
      <c r="V40" s="46"/>
      <c r="W40" s="344"/>
      <c r="X40" s="46"/>
      <c r="Y40" s="46"/>
      <c r="Z40" s="46"/>
      <c r="AA40" s="344"/>
      <c r="AB40" s="51"/>
      <c r="AC40" s="46"/>
      <c r="AD40" s="344"/>
      <c r="AE40" s="729"/>
      <c r="AF40" s="50"/>
      <c r="AG40" s="46"/>
      <c r="AH40" t="str">
        <f ca="1" t="shared" si="5"/>
        <v/>
      </c>
      <c r="AI40" s="46"/>
      <c r="AJ40" s="339"/>
      <c r="AK40" s="339"/>
      <c r="AL40" s="52"/>
      <c r="AM40" s="273">
        <f t="shared" si="1"/>
        <v>30</v>
      </c>
      <c r="AN40" s="51"/>
      <c r="AO40" s="43" t="str">
        <f t="shared" si="13"/>
        <v/>
      </c>
      <c r="AP40" s="51"/>
      <c r="AQ40" s="69" t="str">
        <f t="shared" si="19"/>
        <v/>
      </c>
      <c r="AR40" s="44" t="str">
        <f ca="1" t="shared" si="6"/>
        <v/>
      </c>
      <c r="AS40" s="43" t="str">
        <f t="shared" si="19"/>
        <v/>
      </c>
      <c r="AT40" s="51"/>
      <c r="AU40" s="69" t="str">
        <f t="shared" si="15"/>
        <v/>
      </c>
      <c r="AV40" s="44" t="str">
        <f ca="1" t="shared" si="7"/>
        <v/>
      </c>
      <c r="AW40" s="43" t="str">
        <f t="shared" si="16"/>
        <v/>
      </c>
      <c r="AX40" s="51"/>
      <c r="AY40" s="70" t="str">
        <f t="shared" si="17"/>
        <v/>
      </c>
      <c r="AZ40" s="45" t="str">
        <f ca="1" t="shared" si="8"/>
        <v/>
      </c>
      <c r="BA40" s="43" t="str">
        <f t="shared" si="18"/>
        <v/>
      </c>
      <c r="BB40" s="51"/>
      <c r="BC40" s="52"/>
      <c r="BD40" s="273">
        <f t="shared" si="9"/>
        <v>30</v>
      </c>
      <c r="BE40" s="51"/>
      <c r="BF40" s="52"/>
      <c r="BG40" s="339"/>
      <c r="BH40" s="46"/>
      <c r="BI40" s="46"/>
      <c r="BJ40" s="46"/>
      <c r="BK40" s="46"/>
      <c r="BL40" s="46"/>
      <c r="BM40" s="46"/>
      <c r="BN40" s="46"/>
      <c r="BO40" s="46"/>
      <c r="BP40" s="52"/>
      <c r="BQ40" s="46"/>
      <c r="BR40" s="52"/>
      <c r="BS40" s="272">
        <f t="shared" si="10"/>
        <v>30</v>
      </c>
      <c r="BT40" s="47"/>
      <c r="BU40" s="820" t="str">
        <f ca="1" t="shared" si="11"/>
        <v/>
      </c>
      <c r="BV40" s="50"/>
      <c r="BW40" s="823" t="str">
        <f ca="1" t="shared" si="12"/>
        <v/>
      </c>
      <c r="BX40" s="50"/>
      <c r="BY40" s="32"/>
      <c r="BZ40" s="46"/>
      <c r="CA40" s="37"/>
      <c r="CB40" s="37"/>
      <c r="CC40" s="32"/>
      <c r="CD40" s="46"/>
      <c r="CE40" s="32"/>
      <c r="CF40" s="47"/>
      <c r="CG40" s="764"/>
      <c r="CH40" s="302"/>
    </row>
    <row r="41" spans="1:86" ht="15" customHeight="1" thickBot="1">
      <c r="A41" s="244">
        <v>31</v>
      </c>
      <c r="B41" s="245" t="str">
        <f t="shared" si="2"/>
        <v>Wed</v>
      </c>
      <c r="C41" s="56"/>
      <c r="D41" s="57"/>
      <c r="E41" s="57"/>
      <c r="F41" s="58"/>
      <c r="G41" s="59"/>
      <c r="H41" s="60"/>
      <c r="I41" s="56"/>
      <c r="J41" s="57"/>
      <c r="K41" s="61"/>
      <c r="L41" s="340"/>
      <c r="M41" s="56"/>
      <c r="N41" s="65" t="str">
        <f ca="1" t="shared" si="3"/>
        <v/>
      </c>
      <c r="O41" s="56"/>
      <c r="P41" s="65" t="str">
        <f ca="1" t="shared" si="4"/>
        <v/>
      </c>
      <c r="Q41" s="56"/>
      <c r="R41" s="56"/>
      <c r="S41" s="62"/>
      <c r="T41" s="251">
        <f t="shared" si="0"/>
        <v>31</v>
      </c>
      <c r="U41" s="61"/>
      <c r="V41" s="56"/>
      <c r="W41" s="345"/>
      <c r="X41" s="56"/>
      <c r="Y41" s="56"/>
      <c r="Z41" s="56"/>
      <c r="AA41" s="345"/>
      <c r="AB41" s="61"/>
      <c r="AC41" s="56"/>
      <c r="AD41" s="345"/>
      <c r="AE41" s="729"/>
      <c r="AF41" s="60"/>
      <c r="AG41" s="56"/>
      <c r="AH41" t="str">
        <f ca="1" t="shared" si="5"/>
        <v/>
      </c>
      <c r="AI41" s="56"/>
      <c r="AJ41" s="340"/>
      <c r="AK41" s="340"/>
      <c r="AL41" s="62"/>
      <c r="AM41" s="274">
        <f>+A41</f>
        <v>31</v>
      </c>
      <c r="AN41" s="61"/>
      <c r="AO41" s="66" t="str">
        <f>IF(SUM(AN35:AN41)=0,"",IF(+$B41="Sat",AVERAGE(AN35:AN41),IF(+$B41="Fri",AVERAGE(AN36:AN41,Jun!AN$11),IF(+$B41="Thu",AVERAGE(AN37:AN41,Jun!AN$11:AN$12),IF(+$B41="Wed",AVERAGE(AN38:AN41,Jun!AN$11:AN$13)," ")))))</f>
        <v/>
      </c>
      <c r="AP41" s="61"/>
      <c r="AQ41" s="65" t="str">
        <f>IF(AND(+$B41="Sat",SUM(AP35:AP41)&gt;0),AVERAGE(AP35:AP41),IF(AND(+$B41="Fri",SUM(AP36:AP41,Jun!AP$11)&gt;0),AVERAGE(AP36:AP41,Jun!AP$11),IF(AND(+$B41="Thu",SUM(AP37:AP41,Jun!AP$11:AP$12)&gt;0),AVERAGE(AP37:AP41,Jun!AP$11:AP$12),IF(AND($B41="Wed",SUM(AP38:AP41,Jun!AP$11:AP$13)&gt;0),AVERAGE(AP38:AP41,Jun!AP$11:AP$13),""))))</f>
        <v/>
      </c>
      <c r="AR41" s="86" t="str">
        <f ca="1" t="shared" si="6"/>
        <v/>
      </c>
      <c r="AS41" s="66" t="str">
        <f ca="1">IF(AND(+$B41="Sat",SUM(AR35:AR41)&gt;0),AVERAGE(AR35:AR41),IF(AND(+$B41="Fri",SUM(AR36:AR41,Jun!AR$11)&gt;0),AVERAGE(AR36:AR41,Jun!AR$11),IF(AND(+$B41="Thu",SUM(AR37:AR41,Jun!AR$11:AR$12)&gt;0),AVERAGE(AR37:AR41,Jun!AR$11:AR$12),IF(AND($B41="Wed",SUM(AR38:AR41,Jun!AR$11:AR$13)&gt;0),AVERAGE(AR38:AR41,Jun!AR$11:AR$13),""))))</f>
        <v/>
      </c>
      <c r="AT41" s="61"/>
      <c r="AU41" s="65" t="str">
        <f>IF(AND(+$B41="Sat",SUM(AT35:AT41)&gt;0),AVERAGE(AT35:AT41),IF(AND(+$B41="Fri",SUM(AT36:AT41,Jun!AT$11)&gt;0),AVERAGE(AT36:AT41,Jun!AT$11),IF(AND(+$B41="Thu",SUM(AT37:AT41,Jun!AT$11:AT$12)&gt;0),AVERAGE(AT37:AT41,Jun!AT$11:AT$12),IF(AND($B41="Wed",SUM(AT38:AT41,Jun!AT$11:AT$13)&gt;0),AVERAGE(AT38:AT41,Jun!AT$11:AT$13),""))))</f>
        <v/>
      </c>
      <c r="AV41" s="86" t="str">
        <f ca="1" t="shared" si="7"/>
        <v/>
      </c>
      <c r="AW41" s="66" t="str">
        <f ca="1">IF(AND(+$B41="Sat",SUM(AV35:AV41)&gt;0),AVERAGE(AV35:AV41),IF(AND(+$B41="Fri",SUM(AV36:AV41,Jun!AV$11)&gt;0),AVERAGE(AV36:AV41,Jun!AV$11),IF(AND(+$B41="Thu",SUM(AV37:AV41,Jun!AV$11:AV$12)&gt;0),AVERAGE(AV37:AV41,Jun!AV$11:AV$12),IF(AND($B41="Wed",SUM(AV38:AV41,Jun!AV$11:AV$13)&gt;0),AVERAGE(AV38:AV41,Jun!AV$11:AV$13),""))))</f>
        <v/>
      </c>
      <c r="AX41" s="61"/>
      <c r="AY41" s="65" t="str">
        <f>IF(AND(+$B41="Sat",SUM(AX35:AX41)&gt;0),AVERAGE(AX35:AX41),IF(AND(+$B41="Fri",SUM(AX36:AX41,Jun!AX$11)&gt;0),AVERAGE(AX36:AX41,Jun!AX$11),IF(AND(+$B41="Thu",SUM(AX37:AX41,Jun!AX$11:AX$12)&gt;0),AVERAGE(AX37:AX41,Jun!AX$11:AX$12),IF(AND($B41="Wed",SUM(AX38:AX41,Jun!AX$11:AX$13)&gt;0),AVERAGE(AX38:AX41,Jun!AX$11:AX$13),""))))</f>
        <v/>
      </c>
      <c r="AZ41" s="86" t="str">
        <f ca="1" t="shared" si="8"/>
        <v/>
      </c>
      <c r="BA41" s="66" t="str">
        <f ca="1">IF(AND(+$B41="Sat",SUM(AZ35:AZ41)&gt;0),AVERAGE(AZ35:AZ41),IF(AND(+$B41="Fri",SUM(AZ36:AZ41,Jun!AZ$11)&gt;0),AVERAGE(AZ36:AZ41,Jun!AZ$11),IF(AND(+$B41="Thu",SUM(AZ37:AZ41,Jun!AZ$11:AZ$12)&gt;0),AVERAGE(AZ37:AZ41,Jun!AZ$11:AZ$12),IF(AND($B41="Wed",SUM(AZ38:AZ41,Jun!AZ$11:AZ$13)&gt;0),AVERAGE(AZ38:AZ41,Jun!AZ$11:AZ$13),""))))</f>
        <v/>
      </c>
      <c r="BB41" s="61"/>
      <c r="BC41" s="62"/>
      <c r="BD41" s="274">
        <f>+A41</f>
        <v>31</v>
      </c>
      <c r="BE41" s="61"/>
      <c r="BF41" s="62"/>
      <c r="BG41" s="340"/>
      <c r="BH41" s="56"/>
      <c r="BI41" s="56"/>
      <c r="BJ41" s="56"/>
      <c r="BK41" s="56"/>
      <c r="BL41" s="56"/>
      <c r="BM41" s="56"/>
      <c r="BN41" s="56"/>
      <c r="BO41" s="56"/>
      <c r="BP41" s="62"/>
      <c r="BQ41" s="56"/>
      <c r="BR41" s="62"/>
      <c r="BS41" s="272">
        <f t="shared" si="10"/>
        <v>31</v>
      </c>
      <c r="BT41" s="57"/>
      <c r="BU41" s="822" t="str">
        <f ca="1" t="shared" si="11"/>
        <v/>
      </c>
      <c r="BV41" s="60"/>
      <c r="BW41" s="823" t="str">
        <f ca="1" t="shared" si="12"/>
        <v/>
      </c>
      <c r="BX41" s="60"/>
      <c r="BY41" s="765"/>
      <c r="BZ41" s="56"/>
      <c r="CA41" s="60"/>
      <c r="CB41" s="60"/>
      <c r="CC41" s="765"/>
      <c r="CD41" s="56"/>
      <c r="CE41" s="765"/>
      <c r="CF41" s="56"/>
      <c r="CG41" s="765"/>
      <c r="CH41" s="768"/>
    </row>
    <row r="42" spans="1:86" ht="15" customHeight="1" thickBot="1" thickTop="1">
      <c r="A42" s="247" t="s">
        <v>38</v>
      </c>
      <c r="B42" s="248"/>
      <c r="C42" s="356"/>
      <c r="D42" s="42" t="str">
        <f>IF(SUM(D11:D41)&gt;0,AVERAGE(D11:D41)," ")</f>
        <v xml:space="preserve"> </v>
      </c>
      <c r="E42" s="34"/>
      <c r="F42" s="73"/>
      <c r="G42" s="74"/>
      <c r="H42" s="3" t="str">
        <f>IF(SUM(H11:H41)&gt;0,AVERAGE(H11:H41)," ")</f>
        <v xml:space="preserve"> </v>
      </c>
      <c r="I42" s="42" t="str">
        <f>IF(SUM(I11:I41)&gt;0,AVERAGE(I11:I41)," ")</f>
        <v xml:space="preserve"> </v>
      </c>
      <c r="J42" s="68" t="str">
        <f>IF(SUM(J11:J41)&gt;0,AVERAGE(J11:J41)," ")</f>
        <v xml:space="preserve"> </v>
      </c>
      <c r="K42" s="41" t="str">
        <f>IF(SUM(K11:K41)&gt;0,AVERAGE(K11:K41)," ")</f>
        <v xml:space="preserve"> </v>
      </c>
      <c r="L42" s="341"/>
      <c r="M42" s="42" t="str">
        <f aca="true" t="shared" si="20" ref="M42:S42">IF(SUM(M11:M41)&gt;0,AVERAGE(M11:M41)," ")</f>
        <v xml:space="preserve"> </v>
      </c>
      <c r="N42" s="42" t="str">
        <f ca="1">IF(SUM(N11:N41)&gt;0,AVERAGE(N11:N41)," ")</f>
        <v xml:space="preserve"> </v>
      </c>
      <c r="O42" s="42" t="str">
        <f t="shared" si="20"/>
        <v xml:space="preserve"> </v>
      </c>
      <c r="P42" s="42" t="str">
        <f ca="1">IF(SUM(P11:P41)&gt;0,AVERAGE(P11:P41)," ")</f>
        <v xml:space="preserve"> </v>
      </c>
      <c r="Q42" s="42" t="str">
        <f t="shared" si="20"/>
        <v xml:space="preserve"> </v>
      </c>
      <c r="R42" s="42" t="str">
        <f t="shared" si="20"/>
        <v xml:space="preserve"> </v>
      </c>
      <c r="S42" s="55" t="str">
        <f t="shared" si="20"/>
        <v xml:space="preserve"> </v>
      </c>
      <c r="T42" s="247" t="s">
        <v>39</v>
      </c>
      <c r="U42" s="41" t="str">
        <f aca="true" t="shared" si="21" ref="U42:AA42">IF(SUM(U11:U41)&gt;0,AVERAGE(U11:U41)," ")</f>
        <v xml:space="preserve"> </v>
      </c>
      <c r="V42" s="42" t="str">
        <f t="shared" si="21"/>
        <v xml:space="preserve"> </v>
      </c>
      <c r="W42" s="55" t="str">
        <f t="shared" si="21"/>
        <v xml:space="preserve"> </v>
      </c>
      <c r="X42" s="42" t="str">
        <f t="shared" si="21"/>
        <v xml:space="preserve"> </v>
      </c>
      <c r="Y42" s="42" t="str">
        <f t="shared" si="21"/>
        <v xml:space="preserve"> </v>
      </c>
      <c r="Z42" s="42" t="str">
        <f t="shared" si="21"/>
        <v xml:space="preserve"> </v>
      </c>
      <c r="AA42" s="42" t="str">
        <f t="shared" si="21"/>
        <v xml:space="preserve"> </v>
      </c>
      <c r="AB42" s="41" t="str">
        <f>IF(SUM(AB11:AB41)&gt;0,AVERAGE(AB11:AB41)," ")</f>
        <v xml:space="preserve"> </v>
      </c>
      <c r="AC42" s="42" t="str">
        <f>IF(SUM(AC11:AC41)&gt;0,AVERAGE(AC11:AC41)," ")</f>
        <v xml:space="preserve"> </v>
      </c>
      <c r="AD42" s="55" t="str">
        <f>IF(SUM(AD11:AD41)&gt;0,AVERAGE(AD11:AD41)," ")</f>
        <v xml:space="preserve"> </v>
      </c>
      <c r="AE42" s="680"/>
      <c r="AF42" s="669" t="str">
        <f>IF(SUM(AF11:AF41)&gt;0,AVERAGE(AF11:AF41)," ")</f>
        <v xml:space="preserve"> </v>
      </c>
      <c r="AG42" s="714" t="str">
        <f>IF(SUM(AG11:AG41)&gt;0,AVERAGE(AG11:AG41)," ")</f>
        <v xml:space="preserve"> </v>
      </c>
      <c r="AH42" s="68"/>
      <c r="AI42" s="876" t="str">
        <f ca="1">IF(SUM(AH11:AH41)&gt;0,GEOMEAN(AH11:AH41),"")</f>
        <v/>
      </c>
      <c r="AJ42" s="839"/>
      <c r="AK42" s="709" t="str">
        <f>IF(SUM(AK11:AK41)&gt;0,AVERAGE(AK11:AK41)," ")</f>
        <v xml:space="preserve"> </v>
      </c>
      <c r="AL42" s="55" t="str">
        <f>IF(SUM(AL11:AL41)&gt;0,AVERAGE(AL11:AL41)," ")</f>
        <v xml:space="preserve"> </v>
      </c>
      <c r="AM42" s="247" t="s">
        <v>82</v>
      </c>
      <c r="AN42" s="669" t="str">
        <f>IF(SUM(AN11:AN41)&gt;0,AVERAGE(AN11:AN41)," ")</f>
        <v xml:space="preserve"> </v>
      </c>
      <c r="AO42" s="77"/>
      <c r="AP42" s="698" t="str">
        <f>IF(SUM(AP11:AP41)&gt;0,AVERAGE(AP11:AP41)," ")</f>
        <v xml:space="preserve"> </v>
      </c>
      <c r="AQ42" s="699"/>
      <c r="AR42" s="667" t="str">
        <f ca="1">IF(SUM(AR11:AR41)&gt;0,AVERAGE(AR11:AR41)," ")</f>
        <v xml:space="preserve"> </v>
      </c>
      <c r="AS42" s="699"/>
      <c r="AT42" s="698" t="str">
        <f>IF(SUM(AT11:AT41)&gt;0,AVERAGE(AT11:AT41)," ")</f>
        <v xml:space="preserve"> </v>
      </c>
      <c r="AU42" s="668"/>
      <c r="AV42" s="667" t="str">
        <f ca="1">IF(SUM(AV11:AV41)&gt;0,AVERAGE(AV11:AV41)," ")</f>
        <v xml:space="preserve"> </v>
      </c>
      <c r="AW42" s="699"/>
      <c r="AX42" s="669" t="str">
        <f>IF(SUM(AX11:AX41)&gt;0,AVERAGE(AX11:AX41)," ")</f>
        <v xml:space="preserve"> </v>
      </c>
      <c r="AY42" s="699"/>
      <c r="AZ42" s="667" t="str">
        <f ca="1">IF(SUM(AZ11:AZ41)&gt;0,AVERAGE(AZ11:AZ41)," ")</f>
        <v xml:space="preserve"> </v>
      </c>
      <c r="BA42" s="77"/>
      <c r="BB42" s="880" t="str">
        <f>IF(SUM(BB11:BB41)&gt;0,AVERAGE(BB11:BB41)," ")</f>
        <v xml:space="preserve"> </v>
      </c>
      <c r="BC42" s="820" t="str">
        <f>IF(SUM(BC11:BC41)&gt;0,AVERAGE(BC11:BC41)," ")</f>
        <v xml:space="preserve"> </v>
      </c>
      <c r="BD42" s="247" t="s">
        <v>39</v>
      </c>
      <c r="BE42" s="41" t="str">
        <f>IF(SUM(BE11:BE41)&gt;0,AVERAGE(BE11:BE41)," ")</f>
        <v xml:space="preserve"> </v>
      </c>
      <c r="BF42" s="55" t="str">
        <f>IF(SUM(BF11:BF41)&gt;0,AVERAGE(BF11:BF41)," ")</f>
        <v xml:space="preserve"> </v>
      </c>
      <c r="BG42" s="76"/>
      <c r="BH42" s="42" t="str">
        <f aca="true" t="shared" si="22" ref="BH42:BP42">IF(SUM(BH11:BH41)&gt;0,AVERAGE(BH11:BH41)," ")</f>
        <v xml:space="preserve"> </v>
      </c>
      <c r="BI42" s="42" t="str">
        <f t="shared" si="22"/>
        <v xml:space="preserve"> </v>
      </c>
      <c r="BJ42" s="42" t="str">
        <f t="shared" si="22"/>
        <v xml:space="preserve"> </v>
      </c>
      <c r="BK42" s="42" t="str">
        <f t="shared" si="22"/>
        <v xml:space="preserve"> </v>
      </c>
      <c r="BL42" s="42" t="str">
        <f t="shared" si="22"/>
        <v xml:space="preserve"> </v>
      </c>
      <c r="BM42" s="42" t="str">
        <f t="shared" si="22"/>
        <v xml:space="preserve"> </v>
      </c>
      <c r="BN42" s="42" t="str">
        <f t="shared" si="22"/>
        <v xml:space="preserve"> </v>
      </c>
      <c r="BO42" s="42" t="str">
        <f t="shared" si="22"/>
        <v xml:space="preserve"> </v>
      </c>
      <c r="BP42" s="55" t="str">
        <f t="shared" si="22"/>
        <v xml:space="preserve"> </v>
      </c>
      <c r="BQ42" s="42" t="str">
        <f>IF(SUM(BQ11:BQ41)&gt;0,AVERAGE(BQ11:BQ41)," ")</f>
        <v xml:space="preserve"> </v>
      </c>
      <c r="BR42" s="55" t="str">
        <f>IF(SUM(BR11:BR41)&gt;0,AVERAGE(BR11:BR41)," ")</f>
        <v xml:space="preserve"> </v>
      </c>
      <c r="BS42" s="762" t="s">
        <v>39</v>
      </c>
      <c r="BT42" s="42" t="str">
        <f>IF(SUM(BT11:BT41)&gt;0,AVERAGE(BT11:BT41)," ")</f>
        <v xml:space="preserve"> </v>
      </c>
      <c r="BU42" s="616" t="str">
        <f ca="1">IF(SUM(BU11:BU41)&gt;0,AVERAGE(BU11:BU41)," ")</f>
        <v xml:space="preserve"> </v>
      </c>
      <c r="BV42" s="815" t="str">
        <f>IF(SUM(BV11:BV41)&gt;0,AVERAGE(BV11:BV41)," ")</f>
        <v xml:space="preserve"> </v>
      </c>
      <c r="BW42" s="616" t="str">
        <f ca="1">IF(SUM(BW11:BW41)&gt;0,AVERAGE(BW11:BW41)," ")</f>
        <v xml:space="preserve"> </v>
      </c>
      <c r="BX42" s="769" t="str">
        <f aca="true" t="shared" si="23" ref="BX42:CH42">IF(SUM(BX11:BX41)&gt;0,AVERAGE(BX11:BX41)," ")</f>
        <v xml:space="preserve"> </v>
      </c>
      <c r="BY42" s="44" t="str">
        <f t="shared" si="23"/>
        <v xml:space="preserve"> </v>
      </c>
      <c r="BZ42" s="42" t="str">
        <f t="shared" si="23"/>
        <v xml:space="preserve"> </v>
      </c>
      <c r="CA42" s="45" t="str">
        <f>IF(SUM(CA11:CA41)&gt;0,AVERAGE(CA11:CA41)," ")</f>
        <v xml:space="preserve"> </v>
      </c>
      <c r="CB42" s="42" t="str">
        <f>IF(SUM(CB11:CB41)&gt;0,AVERAGE(CB11:CB41)," ")</f>
        <v xml:space="preserve"> </v>
      </c>
      <c r="CC42" s="45" t="str">
        <f t="shared" si="23"/>
        <v xml:space="preserve"> </v>
      </c>
      <c r="CD42" s="42" t="str">
        <f t="shared" si="23"/>
        <v xml:space="preserve"> </v>
      </c>
      <c r="CE42" s="44" t="str">
        <f t="shared" si="23"/>
        <v xml:space="preserve"> </v>
      </c>
      <c r="CF42" s="68" t="str">
        <f t="shared" si="23"/>
        <v xml:space="preserve"> </v>
      </c>
      <c r="CG42" s="45" t="str">
        <f t="shared" si="23"/>
        <v xml:space="preserve"> </v>
      </c>
      <c r="CH42" s="770" t="str">
        <f t="shared" si="23"/>
        <v xml:space="preserve"> </v>
      </c>
    </row>
    <row r="43" spans="1:86" ht="15" customHeight="1" thickBot="1" thickTop="1">
      <c r="A43" s="249" t="s">
        <v>40</v>
      </c>
      <c r="B43" s="250"/>
      <c r="C43" s="280"/>
      <c r="D43" s="69" t="str">
        <f>IF(SUM(D11:D41)&gt;0,MAX(D11:D41)," ")</f>
        <v xml:space="preserve"> </v>
      </c>
      <c r="E43" s="70" t="str">
        <f>IF(SUM(E11:E41)&gt;0,MAX(E11:E41)," ")</f>
        <v xml:space="preserve"> </v>
      </c>
      <c r="F43" s="80"/>
      <c r="G43" s="81"/>
      <c r="H43" s="82" t="str">
        <f aca="true" t="shared" si="24" ref="H43:S43">IF(SUM(H11:H41)&gt;0,MAX(H11:H41)," ")</f>
        <v xml:space="preserve"> </v>
      </c>
      <c r="I43" s="69" t="str">
        <f t="shared" si="24"/>
        <v xml:space="preserve"> </v>
      </c>
      <c r="J43" s="70" t="str">
        <f t="shared" si="24"/>
        <v xml:space="preserve"> </v>
      </c>
      <c r="K43" s="53" t="str">
        <f t="shared" si="24"/>
        <v xml:space="preserve"> </v>
      </c>
      <c r="L43" s="342" t="str">
        <f t="shared" si="24"/>
        <v xml:space="preserve"> </v>
      </c>
      <c r="M43" s="69" t="str">
        <f t="shared" si="24"/>
        <v xml:space="preserve"> </v>
      </c>
      <c r="N43" s="83" t="str">
        <f ca="1">IF(SUM(N11:N41)&gt;0,MAX(N11:N41)," ")</f>
        <v xml:space="preserve"> </v>
      </c>
      <c r="O43" s="69" t="str">
        <f t="shared" si="24"/>
        <v xml:space="preserve"> </v>
      </c>
      <c r="P43" s="83" t="str">
        <f ca="1">IF(SUM(P11:P41)&gt;0,MAX(P11:P41)," ")</f>
        <v xml:space="preserve"> </v>
      </c>
      <c r="Q43" s="69" t="str">
        <f t="shared" si="24"/>
        <v xml:space="preserve"> </v>
      </c>
      <c r="R43" s="69" t="str">
        <f t="shared" si="24"/>
        <v xml:space="preserve"> </v>
      </c>
      <c r="S43" s="43" t="str">
        <f t="shared" si="24"/>
        <v xml:space="preserve"> </v>
      </c>
      <c r="T43" s="249" t="s">
        <v>41</v>
      </c>
      <c r="U43" s="53" t="str">
        <f aca="true" t="shared" si="25" ref="U43:AA43">IF(SUM(U11:U41)&gt;0,MAX(U11:U41)," ")</f>
        <v xml:space="preserve"> </v>
      </c>
      <c r="V43" s="69" t="str">
        <f t="shared" si="25"/>
        <v xml:space="preserve"> </v>
      </c>
      <c r="W43" s="43" t="str">
        <f t="shared" si="25"/>
        <v xml:space="preserve"> </v>
      </c>
      <c r="X43" s="69" t="str">
        <f t="shared" si="25"/>
        <v xml:space="preserve"> </v>
      </c>
      <c r="Y43" s="69" t="str">
        <f t="shared" si="25"/>
        <v xml:space="preserve"> </v>
      </c>
      <c r="Z43" s="69" t="str">
        <f t="shared" si="25"/>
        <v xml:space="preserve"> </v>
      </c>
      <c r="AA43" s="69" t="str">
        <f t="shared" si="25"/>
        <v xml:space="preserve"> </v>
      </c>
      <c r="AB43" s="53" t="str">
        <f>IF(SUM(AB11:AB41)&gt;0,MAX(AB11:AB41)," ")</f>
        <v xml:space="preserve"> </v>
      </c>
      <c r="AC43" s="69" t="str">
        <f>IF(SUM(AC11:AC41)&gt;0,MAX(AC11:AC41)," ")</f>
        <v xml:space="preserve"> </v>
      </c>
      <c r="AD43" s="43" t="str">
        <f>IF(SUM(AD11:AD41)&gt;0,MAX(AD11:AD41)," ")</f>
        <v xml:space="preserve"> </v>
      </c>
      <c r="AE43" s="684"/>
      <c r="AF43" s="715" t="str">
        <f>IF(SUM(AF11:AF41)&gt;0,MAX(AF11:AF41)," ")</f>
        <v xml:space="preserve"> </v>
      </c>
      <c r="AG43" s="669" t="str">
        <f>IF(SUM(AG11:AG41)&gt;0,MAX(AG11:AG41)," ")</f>
        <v xml:space="preserve"> </v>
      </c>
      <c r="AH43" s="69" t="str">
        <f ca="1">IF(AI42&lt;&gt;"",MAX(AH11:AH41),"")</f>
        <v/>
      </c>
      <c r="AI43" s="877" t="str">
        <f ca="1">IF(AH43=63200,"TNTC",AH43)</f>
        <v/>
      </c>
      <c r="AJ43" s="342" t="str">
        <f>IF(SUM(AJ11:AJ41)&gt;0,MAX(AJ11:AJ41)," ")</f>
        <v xml:space="preserve"> </v>
      </c>
      <c r="AK43" s="708" t="str">
        <f>IF(SUM(AK11:AK41)&gt;0,MAX(AK11:AK41)," ")</f>
        <v xml:space="preserve"> </v>
      </c>
      <c r="AL43" s="43" t="str">
        <f>IF(SUM(AL11:AL41)&gt;0,MAX(AL11:AL41)," ")</f>
        <v xml:space="preserve"> </v>
      </c>
      <c r="AM43" s="249" t="s">
        <v>83</v>
      </c>
      <c r="AN43" s="53" t="str">
        <f aca="true" t="shared" si="26" ref="AN43:BC43">IF(SUM(AN11:AN41)&gt;0,MAX(AN11:AN41)," ")</f>
        <v xml:space="preserve"> </v>
      </c>
      <c r="AO43" s="84" t="str">
        <f t="shared" si="26"/>
        <v xml:space="preserve"> </v>
      </c>
      <c r="AP43" s="700" t="str">
        <f t="shared" si="26"/>
        <v xml:space="preserve"> </v>
      </c>
      <c r="AQ43" s="669" t="str">
        <f t="shared" si="26"/>
        <v xml:space="preserve"> </v>
      </c>
      <c r="AR43" s="701" t="str">
        <f ca="1" t="shared" si="26"/>
        <v xml:space="preserve"> </v>
      </c>
      <c r="AS43" s="669" t="str">
        <f ca="1" t="shared" si="26"/>
        <v xml:space="preserve"> </v>
      </c>
      <c r="AT43" s="702" t="str">
        <f t="shared" si="26"/>
        <v xml:space="preserve"> </v>
      </c>
      <c r="AU43" s="669" t="str">
        <f t="shared" si="26"/>
        <v xml:space="preserve"> </v>
      </c>
      <c r="AV43" s="701" t="str">
        <f ca="1" t="shared" si="26"/>
        <v xml:space="preserve"> </v>
      </c>
      <c r="AW43" s="703" t="str">
        <f ca="1" t="shared" si="26"/>
        <v xml:space="preserve"> </v>
      </c>
      <c r="AX43" s="702" t="str">
        <f t="shared" si="26"/>
        <v xml:space="preserve"> </v>
      </c>
      <c r="AY43" s="669" t="str">
        <f t="shared" si="26"/>
        <v xml:space="preserve"> </v>
      </c>
      <c r="AZ43" s="701" t="str">
        <f ca="1" t="shared" si="26"/>
        <v xml:space="preserve"> </v>
      </c>
      <c r="BA43" s="669" t="str">
        <f ca="1" t="shared" si="26"/>
        <v xml:space="preserve"> </v>
      </c>
      <c r="BB43" s="881" t="str">
        <f t="shared" si="26"/>
        <v xml:space="preserve"> </v>
      </c>
      <c r="BC43" s="824" t="str">
        <f t="shared" si="26"/>
        <v xml:space="preserve"> </v>
      </c>
      <c r="BD43" s="249" t="s">
        <v>41</v>
      </c>
      <c r="BE43" s="53" t="str">
        <f>IF(SUM(BE11:BE41)&gt;0,MAX(BE11:BE41)," ")</f>
        <v xml:space="preserve"> </v>
      </c>
      <c r="BF43" s="43" t="str">
        <f aca="true" t="shared" si="27" ref="BF43:BP43">IF(SUM(BF11:BF41)&gt;0,MAX(BF11:BF41)," ")</f>
        <v xml:space="preserve"> </v>
      </c>
      <c r="BG43" s="53" t="str">
        <f t="shared" si="27"/>
        <v xml:space="preserve"> </v>
      </c>
      <c r="BH43" s="69" t="str">
        <f t="shared" si="27"/>
        <v xml:space="preserve"> </v>
      </c>
      <c r="BI43" s="69" t="str">
        <f t="shared" si="27"/>
        <v xml:space="preserve"> </v>
      </c>
      <c r="BJ43" s="69" t="str">
        <f t="shared" si="27"/>
        <v xml:space="preserve"> </v>
      </c>
      <c r="BK43" s="69" t="str">
        <f t="shared" si="27"/>
        <v xml:space="preserve"> </v>
      </c>
      <c r="BL43" s="69" t="str">
        <f t="shared" si="27"/>
        <v xml:space="preserve"> </v>
      </c>
      <c r="BM43" s="69" t="str">
        <f t="shared" si="27"/>
        <v xml:space="preserve"> </v>
      </c>
      <c r="BN43" s="69" t="str">
        <f t="shared" si="27"/>
        <v xml:space="preserve"> </v>
      </c>
      <c r="BO43" s="69" t="str">
        <f t="shared" si="27"/>
        <v xml:space="preserve"> </v>
      </c>
      <c r="BP43" s="43" t="str">
        <f t="shared" si="27"/>
        <v xml:space="preserve"> </v>
      </c>
      <c r="BQ43" s="69" t="str">
        <f>IF(SUM(BQ11:BQ41)&gt;0,MAX(BQ11:BQ41)," ")</f>
        <v xml:space="preserve"> </v>
      </c>
      <c r="BR43" s="43" t="str">
        <f>IF(SUM(BR11:BR41)&gt;0,MAX(BR11:BR41)," ")</f>
        <v xml:space="preserve"> </v>
      </c>
      <c r="BS43" s="273" t="s">
        <v>41</v>
      </c>
      <c r="BT43" s="69" t="str">
        <f>IF(SUM(BT11:BT41)&gt;0,MAX(BT11:BT41)," ")</f>
        <v xml:space="preserve"> </v>
      </c>
      <c r="BU43" s="43" t="str">
        <f ca="1">IF(SUM(BU11:BU41)&gt;0,MAX(BU11:BU41)," ")</f>
        <v xml:space="preserve"> </v>
      </c>
      <c r="BV43" s="82" t="str">
        <f>IF(SUM(BV11:BV41)&gt;0,MAX(BV11:BV41)," ")</f>
        <v xml:space="preserve"> </v>
      </c>
      <c r="BW43" s="43" t="str">
        <f ca="1">IF(SUM(BW11:BW41)&gt;0,MAX(BW11:BW41)," ")</f>
        <v xml:space="preserve"> </v>
      </c>
      <c r="BX43" s="572" t="str">
        <f aca="true" t="shared" si="28" ref="BX43:CH43">IF(SUM(BX11:BX41)&gt;0,MAX(BX11:BX41)," ")</f>
        <v xml:space="preserve"> </v>
      </c>
      <c r="BY43" s="771" t="str">
        <f t="shared" si="28"/>
        <v xml:space="preserve"> </v>
      </c>
      <c r="BZ43" s="83" t="str">
        <f t="shared" si="28"/>
        <v xml:space="preserve"> </v>
      </c>
      <c r="CA43" s="772" t="str">
        <f>IF(SUM(CA11:CA41)&gt;0,MAX(CA11:CA41)," ")</f>
        <v xml:space="preserve"> </v>
      </c>
      <c r="CB43" s="83" t="str">
        <f>IF(SUM(CB11:CB41)&gt;0,MAX(CB11:CB41)," ")</f>
        <v xml:space="preserve"> </v>
      </c>
      <c r="CC43" s="772" t="str">
        <f t="shared" si="28"/>
        <v xml:space="preserve"> </v>
      </c>
      <c r="CD43" s="83" t="str">
        <f t="shared" si="28"/>
        <v xml:space="preserve"> </v>
      </c>
      <c r="CE43" s="771" t="str">
        <f t="shared" si="28"/>
        <v xml:space="preserve"> </v>
      </c>
      <c r="CF43" s="85" t="str">
        <f t="shared" si="28"/>
        <v xml:space="preserve"> </v>
      </c>
      <c r="CG43" s="772" t="str">
        <f t="shared" si="28"/>
        <v xml:space="preserve"> </v>
      </c>
      <c r="CH43" s="773" t="str">
        <f t="shared" si="28"/>
        <v xml:space="preserve"> </v>
      </c>
    </row>
    <row r="44" spans="1:86" ht="15" customHeight="1" thickBot="1" thickTop="1">
      <c r="A44" s="249" t="s">
        <v>42</v>
      </c>
      <c r="B44" s="250"/>
      <c r="C44" s="280"/>
      <c r="D44" s="69" t="str">
        <f>IF(SUM(D11:D41)&gt;0,MIN(D11:D41),"")</f>
        <v/>
      </c>
      <c r="E44" s="47"/>
      <c r="F44" s="80"/>
      <c r="G44" s="81"/>
      <c r="H44" s="54" t="str">
        <f>IF(SUM(H11:H41)&gt;0,MIN(H11:H41),"")</f>
        <v/>
      </c>
      <c r="I44" s="69" t="str">
        <f aca="true" t="shared" si="29" ref="I44:S44">IF(SUM(I11:I41)&gt;0,MIN(I11:I41),"")</f>
        <v/>
      </c>
      <c r="J44" s="82" t="str">
        <f t="shared" si="29"/>
        <v/>
      </c>
      <c r="K44" s="53" t="str">
        <f t="shared" si="29"/>
        <v/>
      </c>
      <c r="L44" s="342" t="str">
        <f t="shared" si="29"/>
        <v/>
      </c>
      <c r="M44" s="69" t="str">
        <f t="shared" si="29"/>
        <v/>
      </c>
      <c r="N44" s="69" t="str">
        <f ca="1" t="shared" si="29"/>
        <v/>
      </c>
      <c r="O44" s="69" t="str">
        <f t="shared" si="29"/>
        <v/>
      </c>
      <c r="P44" s="69" t="str">
        <f ca="1" t="shared" si="29"/>
        <v/>
      </c>
      <c r="Q44" s="69" t="str">
        <f t="shared" si="29"/>
        <v/>
      </c>
      <c r="R44" s="69" t="str">
        <f t="shared" si="29"/>
        <v/>
      </c>
      <c r="S44" s="43" t="str">
        <f t="shared" si="29"/>
        <v/>
      </c>
      <c r="T44" s="249" t="s">
        <v>43</v>
      </c>
      <c r="U44" s="53" t="str">
        <f aca="true" t="shared" si="30" ref="U44:AA44">IF(SUM(U11:U41)&gt;0,MIN(U11:U41),"")</f>
        <v/>
      </c>
      <c r="V44" s="69" t="str">
        <f t="shared" si="30"/>
        <v/>
      </c>
      <c r="W44" s="43" t="str">
        <f t="shared" si="30"/>
        <v/>
      </c>
      <c r="X44" s="69" t="str">
        <f t="shared" si="30"/>
        <v/>
      </c>
      <c r="Y44" s="69" t="str">
        <f t="shared" si="30"/>
        <v/>
      </c>
      <c r="Z44" s="69" t="str">
        <f t="shared" si="30"/>
        <v/>
      </c>
      <c r="AA44" s="69" t="str">
        <f t="shared" si="30"/>
        <v/>
      </c>
      <c r="AB44" s="53" t="str">
        <f>IF(SUM(AB11:AB41)&gt;0,MIN(AB11:AB41),"")</f>
        <v/>
      </c>
      <c r="AC44" s="69" t="str">
        <f>IF(SUM(AC11:AC41)&gt;0,MIN(AC11:AC41),"")</f>
        <v/>
      </c>
      <c r="AD44" s="43" t="str">
        <f>IF(SUM(AD11:AD41)&gt;0,MIN(AD11:AD41),"")</f>
        <v/>
      </c>
      <c r="AE44" s="684"/>
      <c r="AF44" s="716" t="str">
        <f>IF(SUM(AF11:AF41)&gt;0,MIN(AF11:AF41),"")</f>
        <v/>
      </c>
      <c r="AG44" s="717" t="str">
        <f>IF(SUM(AG11:AG41)&gt;0,MIN(AG11:AG41),"")</f>
        <v/>
      </c>
      <c r="AH44" s="70"/>
      <c r="AI44" s="708" t="str">
        <f>IF(SUM(AI11:AI41)&gt;0,MIN(AI11:AI41),"")</f>
        <v/>
      </c>
      <c r="AJ44" s="672" t="str">
        <f>IF(SUM(AJ11:AJ41)&gt;0,MIN(AJ11:AJ41),"")</f>
        <v/>
      </c>
      <c r="AK44" s="669" t="str">
        <f>IF(SUM(AK11:AK41)&gt;0,MIN(AK11:AK41),"")</f>
        <v/>
      </c>
      <c r="AL44" s="671" t="str">
        <f>IF(SUM(AL11:AL41)&gt;0,MIN(AL11:AL41),"")</f>
        <v/>
      </c>
      <c r="AM44" s="249" t="s">
        <v>84</v>
      </c>
      <c r="AN44" s="684" t="str">
        <f aca="true" t="shared" si="31" ref="AN44:BC44">IF(SUM(AN11:AN41)&gt;0,MIN(AN11:AN41),"")</f>
        <v/>
      </c>
      <c r="AO44" s="711" t="str">
        <f t="shared" si="31"/>
        <v/>
      </c>
      <c r="AP44" s="679" t="str">
        <f t="shared" si="31"/>
        <v/>
      </c>
      <c r="AQ44" s="704" t="str">
        <f t="shared" si="31"/>
        <v/>
      </c>
      <c r="AR44" s="705" t="str">
        <f ca="1" t="shared" si="31"/>
        <v/>
      </c>
      <c r="AS44" s="706" t="str">
        <f ca="1" t="shared" si="31"/>
        <v/>
      </c>
      <c r="AT44" s="679" t="str">
        <f t="shared" si="31"/>
        <v/>
      </c>
      <c r="AU44" s="704" t="str">
        <f t="shared" si="31"/>
        <v/>
      </c>
      <c r="AV44" s="705" t="str">
        <f ca="1" t="shared" si="31"/>
        <v/>
      </c>
      <c r="AW44" s="706" t="str">
        <f ca="1" t="shared" si="31"/>
        <v/>
      </c>
      <c r="AX44" s="679" t="str">
        <f t="shared" si="31"/>
        <v/>
      </c>
      <c r="AY44" s="707" t="str">
        <f t="shared" si="31"/>
        <v/>
      </c>
      <c r="AZ44" s="708" t="str">
        <f ca="1" t="shared" si="31"/>
        <v/>
      </c>
      <c r="BA44" s="706" t="str">
        <f ca="1" t="shared" si="31"/>
        <v/>
      </c>
      <c r="BB44" s="882" t="str">
        <f t="shared" si="31"/>
        <v/>
      </c>
      <c r="BC44" s="823" t="str">
        <f t="shared" si="31"/>
        <v/>
      </c>
      <c r="BD44" s="249" t="s">
        <v>43</v>
      </c>
      <c r="BE44" s="684" t="str">
        <f aca="true" t="shared" si="32" ref="BE44:BP44">IF(SUM(BE11:BE41)&gt;0,MIN(BE11:BE41),"")</f>
        <v/>
      </c>
      <c r="BF44" s="711" t="str">
        <f t="shared" si="32"/>
        <v/>
      </c>
      <c r="BG44" s="53" t="str">
        <f t="shared" si="32"/>
        <v/>
      </c>
      <c r="BH44" s="710" t="str">
        <f t="shared" si="32"/>
        <v/>
      </c>
      <c r="BI44" s="710" t="str">
        <f t="shared" si="32"/>
        <v/>
      </c>
      <c r="BJ44" s="710" t="str">
        <f t="shared" si="32"/>
        <v/>
      </c>
      <c r="BK44" s="710" t="str">
        <f t="shared" si="32"/>
        <v/>
      </c>
      <c r="BL44" s="710" t="str">
        <f t="shared" si="32"/>
        <v/>
      </c>
      <c r="BM44" s="710" t="str">
        <f t="shared" si="32"/>
        <v/>
      </c>
      <c r="BN44" s="710" t="str">
        <f t="shared" si="32"/>
        <v/>
      </c>
      <c r="BO44" s="710" t="str">
        <f t="shared" si="32"/>
        <v/>
      </c>
      <c r="BP44" s="711" t="str">
        <f t="shared" si="32"/>
        <v/>
      </c>
      <c r="BQ44" s="69" t="str">
        <f>IF(SUM(BQ11:BQ41)&gt;0,MIN(BQ11:BQ41),"")</f>
        <v/>
      </c>
      <c r="BR44" s="43" t="str">
        <f>IF(SUM(BR11:BR41)&gt;0,MIN(BR11:BR41),"")</f>
        <v/>
      </c>
      <c r="BS44" s="774" t="s">
        <v>43</v>
      </c>
      <c r="BT44" s="63" t="str">
        <f>IF(SUM(BT11:BT41)&gt;0,MIN(BT11:BT41),"")</f>
        <v/>
      </c>
      <c r="BU44" s="66" t="str">
        <f ca="1">IF(SUM(BU11:BU41)&gt;0,MIN(BU11:BU41),"")</f>
        <v/>
      </c>
      <c r="BV44" s="678" t="str">
        <f>IF(SUM(BV11:BV41)&gt;0,MIN(BV11:BV41),"")</f>
        <v/>
      </c>
      <c r="BW44" s="66" t="str">
        <f ca="1">IF(SUM(BW11:BW41)&gt;0,MIN(BW11:BW41),"")</f>
        <v/>
      </c>
      <c r="BX44" s="775" t="str">
        <f aca="true" t="shared" si="33" ref="BX44:CH44">IF(SUM(BX11:BX41)&gt;0,MIN(BX11:BX41),"")</f>
        <v/>
      </c>
      <c r="BY44" s="705" t="str">
        <f t="shared" si="33"/>
        <v/>
      </c>
      <c r="BZ44" s="708" t="str">
        <f t="shared" si="33"/>
        <v/>
      </c>
      <c r="CA44" s="705" t="str">
        <f>IF(SUM(CA11:CA41)&gt;0,MIN(CA11:CA41),"")</f>
        <v/>
      </c>
      <c r="CB44" s="708" t="str">
        <f>IF(SUM(CB11:CB41)&gt;0,MIN(CB11:CB41),"")</f>
        <v/>
      </c>
      <c r="CC44" s="705" t="str">
        <f t="shared" si="33"/>
        <v/>
      </c>
      <c r="CD44" s="708" t="str">
        <f t="shared" si="33"/>
        <v/>
      </c>
      <c r="CE44" s="705" t="str">
        <f t="shared" si="33"/>
        <v/>
      </c>
      <c r="CF44" s="705" t="str">
        <f t="shared" si="33"/>
        <v/>
      </c>
      <c r="CG44" s="708" t="str">
        <f t="shared" si="33"/>
        <v/>
      </c>
      <c r="CH44" s="776" t="str">
        <f t="shared" si="33"/>
        <v/>
      </c>
    </row>
    <row r="45" spans="1:86" ht="14.45" customHeight="1" thickBot="1" thickTop="1">
      <c r="A45" s="590"/>
      <c r="B45" s="586"/>
      <c r="C45" s="586"/>
      <c r="D45" s="586"/>
      <c r="E45" s="587"/>
      <c r="F45" s="588"/>
      <c r="G45" s="589"/>
      <c r="H45" s="590"/>
      <c r="I45" s="586"/>
      <c r="J45" s="591"/>
      <c r="K45" s="586"/>
      <c r="L45" s="592"/>
      <c r="M45" s="586"/>
      <c r="N45" s="586"/>
      <c r="O45" s="586"/>
      <c r="P45" s="586"/>
      <c r="Q45" s="586"/>
      <c r="R45" s="586"/>
      <c r="S45" s="591"/>
      <c r="T45" s="938" t="s">
        <v>154</v>
      </c>
      <c r="U45" s="939"/>
      <c r="V45" s="940"/>
      <c r="W45" s="591"/>
      <c r="X45" s="590"/>
      <c r="Y45" s="593"/>
      <c r="Z45" s="586"/>
      <c r="AA45" s="593"/>
      <c r="AB45" s="590"/>
      <c r="AC45" s="586"/>
      <c r="AD45" s="591"/>
      <c r="AE45" s="586"/>
      <c r="AF45" s="586"/>
      <c r="AG45" s="606"/>
      <c r="AH45" s="586"/>
      <c r="AI45" s="879" t="str">
        <f ca="1">'E.coli Standalone Calculation'!M38</f>
        <v/>
      </c>
      <c r="AJ45" s="592"/>
      <c r="AK45" s="579"/>
      <c r="AL45" s="591"/>
      <c r="AM45" s="611"/>
      <c r="AN45" s="586"/>
      <c r="AO45" s="591"/>
      <c r="AP45" s="586"/>
      <c r="AQ45" s="592"/>
      <c r="AR45" s="586"/>
      <c r="AS45" s="591"/>
      <c r="AT45" s="586"/>
      <c r="AU45" s="592"/>
      <c r="AV45" s="586"/>
      <c r="AW45" s="586"/>
      <c r="AX45" s="590"/>
      <c r="AY45" s="592"/>
      <c r="AZ45" s="586"/>
      <c r="BA45" s="586"/>
      <c r="BB45" s="590"/>
      <c r="BC45" s="591"/>
      <c r="BD45" s="602"/>
      <c r="BE45" s="603"/>
      <c r="BF45" s="591"/>
      <c r="BG45" s="586"/>
      <c r="BH45" s="592"/>
      <c r="BI45" s="586"/>
      <c r="BJ45" s="586"/>
      <c r="BK45" s="586"/>
      <c r="BL45" s="586"/>
      <c r="BM45" s="586"/>
      <c r="BN45" s="586"/>
      <c r="BO45" s="586"/>
      <c r="BP45" s="591"/>
      <c r="BQ45" s="603"/>
      <c r="BR45" s="591"/>
      <c r="BS45" s="817"/>
      <c r="BT45" s="603"/>
      <c r="BU45" s="579"/>
      <c r="BV45" s="579"/>
      <c r="BW45" s="778"/>
      <c r="BX45" s="579"/>
      <c r="BY45" s="778"/>
      <c r="BZ45" s="778"/>
      <c r="CA45" s="778"/>
      <c r="CB45" s="778"/>
      <c r="CC45" s="778"/>
      <c r="CD45" s="778"/>
      <c r="CE45" s="778"/>
      <c r="CF45" s="778"/>
      <c r="CG45" s="778"/>
      <c r="CH45" s="779"/>
    </row>
    <row r="46" spans="1:86" ht="14.45" customHeight="1" thickBot="1" thickTop="1">
      <c r="A46" s="601"/>
      <c r="B46" s="594"/>
      <c r="C46" s="594"/>
      <c r="D46" s="594"/>
      <c r="E46" s="595"/>
      <c r="F46" s="596"/>
      <c r="G46" s="595"/>
      <c r="H46" s="594"/>
      <c r="I46" s="594"/>
      <c r="J46" s="597"/>
      <c r="K46" s="594"/>
      <c r="L46" s="598"/>
      <c r="M46" s="594"/>
      <c r="N46" s="594"/>
      <c r="O46" s="594"/>
      <c r="P46" s="594"/>
      <c r="Q46" s="594"/>
      <c r="R46" s="594"/>
      <c r="S46" s="597"/>
      <c r="T46" s="941" t="s">
        <v>178</v>
      </c>
      <c r="U46" s="942"/>
      <c r="V46" s="943"/>
      <c r="W46" s="597"/>
      <c r="X46" s="599"/>
      <c r="Y46" s="600"/>
      <c r="Z46" s="594"/>
      <c r="AA46" s="600"/>
      <c r="AB46" s="599"/>
      <c r="AC46" s="594"/>
      <c r="AD46" s="597"/>
      <c r="AE46" s="594"/>
      <c r="AF46" s="594"/>
      <c r="AG46" s="607"/>
      <c r="AH46" s="597"/>
      <c r="AI46" s="874" t="str">
        <f ca="1">'E.coli Standalone Calculation'!M41</f>
        <v/>
      </c>
      <c r="AJ46" s="608"/>
      <c r="AK46" s="579"/>
      <c r="AL46" s="597"/>
      <c r="AM46" s="612"/>
      <c r="AN46" s="594"/>
      <c r="AO46" s="597"/>
      <c r="AP46" s="594"/>
      <c r="AQ46" s="598"/>
      <c r="AR46" s="594"/>
      <c r="AS46" s="594"/>
      <c r="AT46" s="599"/>
      <c r="AU46" s="598"/>
      <c r="AV46" s="594"/>
      <c r="AW46" s="597"/>
      <c r="AX46" s="594"/>
      <c r="AY46" s="598"/>
      <c r="AZ46" s="594"/>
      <c r="BA46" s="594"/>
      <c r="BB46" s="599"/>
      <c r="BC46" s="597"/>
      <c r="BD46" s="605"/>
      <c r="BE46" s="579"/>
      <c r="BF46" s="604"/>
      <c r="BG46" s="594"/>
      <c r="BH46" s="598"/>
      <c r="BI46" s="594"/>
      <c r="BJ46" s="594"/>
      <c r="BK46" s="594"/>
      <c r="BL46" s="594"/>
      <c r="BM46" s="594"/>
      <c r="BN46" s="594"/>
      <c r="BO46" s="594"/>
      <c r="BP46" s="579"/>
      <c r="BQ46" s="599"/>
      <c r="BR46" s="597"/>
      <c r="BS46" s="818"/>
      <c r="BT46" s="786"/>
      <c r="BU46" s="780"/>
      <c r="BV46" s="780"/>
      <c r="BW46" s="780"/>
      <c r="BX46" s="780"/>
      <c r="BY46" s="780"/>
      <c r="BZ46" s="780"/>
      <c r="CA46" s="780"/>
      <c r="CB46" s="780"/>
      <c r="CC46" s="780"/>
      <c r="CD46" s="780"/>
      <c r="CE46" s="780"/>
      <c r="CF46" s="780"/>
      <c r="CG46" s="780"/>
      <c r="CH46" s="781"/>
    </row>
    <row r="47" spans="1:86" ht="15" customHeight="1" thickBot="1">
      <c r="A47" s="477" t="s">
        <v>44</v>
      </c>
      <c r="B47" s="255"/>
      <c r="C47" s="254"/>
      <c r="D47" s="125"/>
      <c r="E47" s="85">
        <f>COUNT(E11:E41)</f>
        <v>0</v>
      </c>
      <c r="F47" s="478">
        <f>COUNTA(F11:F41)</f>
        <v>0</v>
      </c>
      <c r="G47" s="307">
        <f>COUNTA(G11:G41)</f>
        <v>0</v>
      </c>
      <c r="H47" s="479">
        <f>COUNT(H11:H41)</f>
        <v>0</v>
      </c>
      <c r="I47" s="83">
        <f aca="true" t="shared" si="34" ref="I47:BA47">COUNT(I11:I41)</f>
        <v>0</v>
      </c>
      <c r="J47" s="84">
        <f t="shared" si="34"/>
        <v>0</v>
      </c>
      <c r="K47" s="479">
        <f t="shared" si="34"/>
        <v>0</v>
      </c>
      <c r="L47" s="83">
        <f t="shared" si="34"/>
        <v>0</v>
      </c>
      <c r="M47" s="83">
        <f t="shared" si="34"/>
        <v>0</v>
      </c>
      <c r="N47" s="83">
        <f ca="1" t="shared" si="34"/>
        <v>0</v>
      </c>
      <c r="O47" s="83">
        <f t="shared" si="34"/>
        <v>0</v>
      </c>
      <c r="P47" s="83">
        <f ca="1" t="shared" si="34"/>
        <v>0</v>
      </c>
      <c r="Q47" s="83">
        <f t="shared" si="34"/>
        <v>0</v>
      </c>
      <c r="R47" s="83">
        <f t="shared" si="34"/>
        <v>0</v>
      </c>
      <c r="S47" s="84">
        <f t="shared" si="34"/>
        <v>0</v>
      </c>
      <c r="T47" s="251" t="s">
        <v>77</v>
      </c>
      <c r="U47" s="63">
        <f aca="true" t="shared" si="35" ref="U47:AA47">COUNT(U11:U41)</f>
        <v>0</v>
      </c>
      <c r="V47" s="65">
        <f t="shared" si="35"/>
        <v>0</v>
      </c>
      <c r="W47" s="66">
        <f t="shared" si="35"/>
        <v>0</v>
      </c>
      <c r="X47" s="65">
        <f t="shared" si="35"/>
        <v>0</v>
      </c>
      <c r="Y47" s="65">
        <f t="shared" si="35"/>
        <v>0</v>
      </c>
      <c r="Z47" s="65">
        <f t="shared" si="35"/>
        <v>0</v>
      </c>
      <c r="AA47" s="65">
        <f t="shared" si="35"/>
        <v>0</v>
      </c>
      <c r="AB47" s="63">
        <f>COUNT(AB11:AB41)</f>
        <v>0</v>
      </c>
      <c r="AC47" s="65">
        <f>COUNT(AC11:AC41)</f>
        <v>0</v>
      </c>
      <c r="AD47" s="66">
        <f>COUNT(AD11:AD41)</f>
        <v>0</v>
      </c>
      <c r="AE47" s="686"/>
      <c r="AF47" s="65">
        <f aca="true" t="shared" si="36" ref="AF47:AL47">COUNT(AF11:AF41)</f>
        <v>0</v>
      </c>
      <c r="AG47" s="65">
        <f t="shared" si="36"/>
        <v>0</v>
      </c>
      <c r="AH47" s="71"/>
      <c r="AI47" s="65">
        <f ca="1">COUNT(AH11:AH41)</f>
        <v>0</v>
      </c>
      <c r="AJ47" s="65">
        <f t="shared" si="36"/>
        <v>0</v>
      </c>
      <c r="AK47" s="65">
        <f t="shared" si="36"/>
        <v>0</v>
      </c>
      <c r="AL47" s="66">
        <f t="shared" si="36"/>
        <v>0</v>
      </c>
      <c r="AM47" s="275" t="s">
        <v>77</v>
      </c>
      <c r="AN47" s="63">
        <f t="shared" si="34"/>
        <v>0</v>
      </c>
      <c r="AO47" s="118">
        <f t="shared" si="34"/>
        <v>0</v>
      </c>
      <c r="AP47" s="63">
        <f t="shared" si="34"/>
        <v>0</v>
      </c>
      <c r="AQ47" s="72">
        <f t="shared" si="34"/>
        <v>0</v>
      </c>
      <c r="AR47" s="72">
        <f ca="1" t="shared" si="34"/>
        <v>0</v>
      </c>
      <c r="AS47" s="118">
        <f ca="1" t="shared" si="34"/>
        <v>0</v>
      </c>
      <c r="AT47" s="63">
        <f t="shared" si="34"/>
        <v>0</v>
      </c>
      <c r="AU47" s="72">
        <f t="shared" si="34"/>
        <v>0</v>
      </c>
      <c r="AV47" s="72">
        <f ca="1" t="shared" si="34"/>
        <v>0</v>
      </c>
      <c r="AW47" s="118">
        <f ca="1" t="shared" si="34"/>
        <v>0</v>
      </c>
      <c r="AX47" s="63">
        <f t="shared" si="34"/>
        <v>0</v>
      </c>
      <c r="AY47" s="72">
        <f t="shared" si="34"/>
        <v>0</v>
      </c>
      <c r="AZ47" s="72">
        <f ca="1" t="shared" si="34"/>
        <v>0</v>
      </c>
      <c r="BA47" s="118">
        <f ca="1" t="shared" si="34"/>
        <v>0</v>
      </c>
      <c r="BB47" s="128">
        <f>COUNT(BB11:BB41)</f>
        <v>0</v>
      </c>
      <c r="BC47" s="129">
        <f>COUNT(BC11:BC41)</f>
        <v>0</v>
      </c>
      <c r="BD47" s="275" t="s">
        <v>77</v>
      </c>
      <c r="BE47" s="64">
        <f>COUNT(BE11:BE41)</f>
        <v>0</v>
      </c>
      <c r="BF47" s="66">
        <f aca="true" t="shared" si="37" ref="BF47:BP47">COUNT(BF11:BF41)</f>
        <v>0</v>
      </c>
      <c r="BG47" s="63">
        <f t="shared" si="37"/>
        <v>0</v>
      </c>
      <c r="BH47" s="65">
        <f t="shared" si="37"/>
        <v>0</v>
      </c>
      <c r="BI47" s="65">
        <f t="shared" si="37"/>
        <v>0</v>
      </c>
      <c r="BJ47" s="65">
        <f t="shared" si="37"/>
        <v>0</v>
      </c>
      <c r="BK47" s="65">
        <f t="shared" si="37"/>
        <v>0</v>
      </c>
      <c r="BL47" s="65">
        <f t="shared" si="37"/>
        <v>0</v>
      </c>
      <c r="BM47" s="65">
        <f t="shared" si="37"/>
        <v>0</v>
      </c>
      <c r="BN47" s="65">
        <f t="shared" si="37"/>
        <v>0</v>
      </c>
      <c r="BO47" s="65">
        <f t="shared" si="37"/>
        <v>0</v>
      </c>
      <c r="BP47" s="66">
        <f t="shared" si="37"/>
        <v>0</v>
      </c>
      <c r="BQ47" s="65">
        <f>COUNT(BQ11:BQ41)</f>
        <v>0</v>
      </c>
      <c r="BR47" s="66">
        <f>COUNT(BR11:BR41)</f>
        <v>0</v>
      </c>
      <c r="BS47" s="819" t="s">
        <v>77</v>
      </c>
      <c r="BT47" s="788">
        <f>COUNT(BT11:BT41)</f>
        <v>0</v>
      </c>
      <c r="BU47" s="72">
        <f ca="1">COUNT(BU11:BU41)</f>
        <v>0</v>
      </c>
      <c r="BV47" s="72">
        <f>COUNT(BV11:BV41)</f>
        <v>0</v>
      </c>
      <c r="BW47" s="118">
        <f ca="1">COUNT(BW11:BW41)</f>
        <v>0</v>
      </c>
      <c r="BX47" s="72">
        <f aca="true" t="shared" si="38" ref="BX47:CH47">COUNT(BX11:BX41)</f>
        <v>0</v>
      </c>
      <c r="BY47" s="72">
        <f t="shared" si="38"/>
        <v>0</v>
      </c>
      <c r="BZ47" s="72">
        <f t="shared" si="38"/>
        <v>0</v>
      </c>
      <c r="CA47" s="72">
        <f>COUNT(CA11:CA41)</f>
        <v>0</v>
      </c>
      <c r="CB47" s="72">
        <f>COUNT(CB11:CB41)</f>
        <v>0</v>
      </c>
      <c r="CC47" s="72">
        <f t="shared" si="38"/>
        <v>0</v>
      </c>
      <c r="CD47" s="72">
        <f t="shared" si="38"/>
        <v>0</v>
      </c>
      <c r="CE47" s="72">
        <f t="shared" si="38"/>
        <v>0</v>
      </c>
      <c r="CF47" s="72">
        <f t="shared" si="38"/>
        <v>0</v>
      </c>
      <c r="CG47" s="72">
        <f t="shared" si="38"/>
        <v>0</v>
      </c>
      <c r="CH47" s="118">
        <f t="shared" si="38"/>
        <v>0</v>
      </c>
    </row>
    <row r="48" spans="1:71" ht="13.5" customHeight="1" thickBot="1">
      <c r="A48" s="990" t="s">
        <v>128</v>
      </c>
      <c r="B48" s="991"/>
      <c r="C48" s="991"/>
      <c r="D48" s="991"/>
      <c r="E48" s="991"/>
      <c r="F48" s="991"/>
      <c r="G48" s="991"/>
      <c r="H48" s="991"/>
      <c r="I48" s="991"/>
      <c r="J48" s="991"/>
      <c r="K48" s="489" t="s">
        <v>195</v>
      </c>
      <c r="L48" s="236"/>
      <c r="M48" s="236"/>
      <c r="N48" s="236"/>
      <c r="O48" s="236"/>
      <c r="P48" s="490"/>
      <c r="Q48" s="491" t="s">
        <v>129</v>
      </c>
      <c r="R48" s="236"/>
      <c r="S48" s="264"/>
      <c r="T48" s="346" t="s">
        <v>45</v>
      </c>
      <c r="U48" s="236"/>
      <c r="V48" s="236"/>
      <c r="W48" s="236"/>
      <c r="X48" s="236"/>
      <c r="Y48" s="236"/>
      <c r="Z48" s="236"/>
      <c r="AA48" s="236"/>
      <c r="AB48" s="236"/>
      <c r="AC48" s="236"/>
      <c r="AD48" s="236"/>
      <c r="AE48" s="236"/>
      <c r="AF48" s="236"/>
      <c r="AG48" s="236"/>
      <c r="AH48" s="236"/>
      <c r="AI48" s="236"/>
      <c r="AJ48" s="236"/>
      <c r="AK48" s="236"/>
      <c r="AL48" s="264"/>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29"/>
      <c r="BR48" s="229"/>
      <c r="BS48" s="229"/>
    </row>
    <row r="49" spans="1:71" ht="12.75">
      <c r="A49" s="992"/>
      <c r="B49" s="993"/>
      <c r="C49" s="993"/>
      <c r="D49" s="993"/>
      <c r="E49" s="993"/>
      <c r="F49" s="993"/>
      <c r="G49" s="993"/>
      <c r="H49" s="993"/>
      <c r="I49" s="993"/>
      <c r="J49" s="993"/>
      <c r="K49" s="916"/>
      <c r="L49" s="917"/>
      <c r="M49" s="917"/>
      <c r="N49" s="917"/>
      <c r="O49" s="917"/>
      <c r="P49" s="1004"/>
      <c r="Q49" s="1000"/>
      <c r="R49" s="1001"/>
      <c r="S49" s="1002"/>
      <c r="T49" s="1006"/>
      <c r="U49" s="1007"/>
      <c r="V49" s="1007"/>
      <c r="W49" s="1007"/>
      <c r="X49" s="1007"/>
      <c r="Y49" s="1007"/>
      <c r="Z49" s="1007"/>
      <c r="AA49" s="1007"/>
      <c r="AB49" s="1007"/>
      <c r="AC49" s="1007"/>
      <c r="AD49" s="1007"/>
      <c r="AE49" s="1007"/>
      <c r="AF49" s="1007"/>
      <c r="AG49" s="1007"/>
      <c r="AH49" s="1007"/>
      <c r="AI49" s="1007"/>
      <c r="AJ49" s="1007"/>
      <c r="AK49" s="1007"/>
      <c r="AL49" s="1008"/>
      <c r="AM49" s="229"/>
      <c r="AN49" s="90" t="s">
        <v>46</v>
      </c>
      <c r="AO49" s="91"/>
      <c r="AP49" s="91"/>
      <c r="AQ49" s="91"/>
      <c r="AR49" s="91"/>
      <c r="AS49" s="91"/>
      <c r="AT49" s="91"/>
      <c r="AU49" s="91"/>
      <c r="AV49" s="91"/>
      <c r="AW49" s="91"/>
      <c r="AX49" s="92"/>
      <c r="AY49" s="349" t="s">
        <v>47</v>
      </c>
      <c r="AZ49" s="236"/>
      <c r="BA49" s="264"/>
      <c r="BB49" s="229"/>
      <c r="BC49" s="229"/>
      <c r="BD49" s="229"/>
      <c r="BE49" s="929" t="s">
        <v>179</v>
      </c>
      <c r="BF49" s="930"/>
      <c r="BG49" s="930"/>
      <c r="BH49" s="930"/>
      <c r="BI49" s="930"/>
      <c r="BJ49" s="930"/>
      <c r="BK49" s="930"/>
      <c r="BL49" s="930"/>
      <c r="BM49" s="931"/>
      <c r="BN49" s="229"/>
      <c r="BO49" s="229"/>
      <c r="BP49" s="229"/>
      <c r="BQ49" s="229"/>
      <c r="BR49" s="229"/>
      <c r="BS49" s="229"/>
    </row>
    <row r="50" spans="1:71" ht="12.75">
      <c r="A50" s="992"/>
      <c r="B50" s="993"/>
      <c r="C50" s="993"/>
      <c r="D50" s="993"/>
      <c r="E50" s="993"/>
      <c r="F50" s="993"/>
      <c r="G50" s="993"/>
      <c r="H50" s="993"/>
      <c r="I50" s="993"/>
      <c r="J50" s="993"/>
      <c r="K50" s="1005"/>
      <c r="L50" s="917"/>
      <c r="M50" s="917"/>
      <c r="N50" s="917"/>
      <c r="O50" s="917"/>
      <c r="P50" s="1004"/>
      <c r="Q50" s="1003"/>
      <c r="R50" s="1001"/>
      <c r="S50" s="1002"/>
      <c r="T50" s="1006"/>
      <c r="U50" s="1007"/>
      <c r="V50" s="1007"/>
      <c r="W50" s="1007"/>
      <c r="X50" s="1007"/>
      <c r="Y50" s="1007"/>
      <c r="Z50" s="1007"/>
      <c r="AA50" s="1007"/>
      <c r="AB50" s="1007"/>
      <c r="AC50" s="1007"/>
      <c r="AD50" s="1007"/>
      <c r="AE50" s="1007"/>
      <c r="AF50" s="1007"/>
      <c r="AG50" s="1007"/>
      <c r="AH50" s="1007"/>
      <c r="AI50" s="1007"/>
      <c r="AJ50" s="1007"/>
      <c r="AK50" s="1007"/>
      <c r="AL50" s="1008"/>
      <c r="AM50" s="229"/>
      <c r="AN50" s="279" t="s">
        <v>48</v>
      </c>
      <c r="AO50" s="250"/>
      <c r="AP50" s="280"/>
      <c r="AQ50" s="285" t="s">
        <v>49</v>
      </c>
      <c r="AR50" s="286"/>
      <c r="AS50" s="285" t="s">
        <v>50</v>
      </c>
      <c r="AT50" s="286"/>
      <c r="AU50" s="287" t="s">
        <v>51</v>
      </c>
      <c r="AV50" s="288"/>
      <c r="AW50" s="287" t="s">
        <v>52</v>
      </c>
      <c r="AX50" s="289"/>
      <c r="AY50" s="348" t="s">
        <v>53</v>
      </c>
      <c r="AZ50" s="229"/>
      <c r="BA50" s="100">
        <f>IF(SUM(AN11:AN41)&gt;0,SUM(AN11:AN41),SUM(K11:K41))</f>
        <v>0</v>
      </c>
      <c r="BB50" s="229"/>
      <c r="BC50" s="229"/>
      <c r="BD50" s="229"/>
      <c r="BE50" s="932"/>
      <c r="BF50" s="933"/>
      <c r="BG50" s="933"/>
      <c r="BH50" s="933"/>
      <c r="BI50" s="933"/>
      <c r="BJ50" s="933"/>
      <c r="BK50" s="933"/>
      <c r="BL50" s="933"/>
      <c r="BM50" s="934"/>
      <c r="BN50" s="229"/>
      <c r="BO50" s="229"/>
      <c r="BP50" s="229"/>
      <c r="BQ50" s="229"/>
      <c r="BR50" s="229"/>
      <c r="BS50" s="229"/>
    </row>
    <row r="51" spans="1:71" ht="14.25" thickBot="1">
      <c r="A51" s="992"/>
      <c r="B51" s="993"/>
      <c r="C51" s="993"/>
      <c r="D51" s="993"/>
      <c r="E51" s="993"/>
      <c r="F51" s="993"/>
      <c r="G51" s="993"/>
      <c r="H51" s="993"/>
      <c r="I51" s="993"/>
      <c r="J51" s="993"/>
      <c r="K51" s="997"/>
      <c r="L51" s="998"/>
      <c r="M51" s="998"/>
      <c r="N51" s="998"/>
      <c r="O51" s="998"/>
      <c r="P51" s="999"/>
      <c r="Q51" s="492"/>
      <c r="R51" s="267"/>
      <c r="S51" s="268"/>
      <c r="T51" s="1006"/>
      <c r="U51" s="1007"/>
      <c r="V51" s="1007"/>
      <c r="W51" s="1007"/>
      <c r="X51" s="1007"/>
      <c r="Y51" s="1007"/>
      <c r="Z51" s="1007"/>
      <c r="AA51" s="1007"/>
      <c r="AB51" s="1007"/>
      <c r="AC51" s="1007"/>
      <c r="AD51" s="1007"/>
      <c r="AE51" s="1007"/>
      <c r="AF51" s="1007"/>
      <c r="AG51" s="1007"/>
      <c r="AH51" s="1007"/>
      <c r="AI51" s="1007"/>
      <c r="AJ51" s="1007"/>
      <c r="AK51" s="1007"/>
      <c r="AL51" s="1008"/>
      <c r="AM51" s="229"/>
      <c r="AN51" s="279" t="s">
        <v>54</v>
      </c>
      <c r="AO51" s="281"/>
      <c r="AP51" s="282"/>
      <c r="AQ51" s="103" t="str">
        <f>IF(U47=0," NA",(+M42-U42)/M42*100)</f>
        <v xml:space="preserve"> NA</v>
      </c>
      <c r="AR51" s="104"/>
      <c r="AS51" s="103" t="str">
        <f>IF(V47=0," NA",(+O42-V42)/O42*100)</f>
        <v xml:space="preserve"> NA</v>
      </c>
      <c r="AT51" s="104"/>
      <c r="AU51" s="105" t="s">
        <v>11</v>
      </c>
      <c r="AV51" s="106"/>
      <c r="AW51" s="105" t="s">
        <v>11</v>
      </c>
      <c r="AX51" s="106"/>
      <c r="AY51" s="247"/>
      <c r="AZ51" s="248"/>
      <c r="BA51" s="265"/>
      <c r="BB51" s="229"/>
      <c r="BC51" s="229"/>
      <c r="BD51" s="229"/>
      <c r="BE51" s="932"/>
      <c r="BF51" s="933"/>
      <c r="BG51" s="933"/>
      <c r="BH51" s="933"/>
      <c r="BI51" s="933"/>
      <c r="BJ51" s="933"/>
      <c r="BK51" s="933"/>
      <c r="BL51" s="933"/>
      <c r="BM51" s="934"/>
      <c r="BN51" s="229"/>
      <c r="BO51" s="229"/>
      <c r="BP51" s="229"/>
      <c r="BQ51" s="229"/>
      <c r="BR51" s="229"/>
      <c r="BS51" s="229"/>
    </row>
    <row r="52" spans="1:71" ht="13.5">
      <c r="A52" s="992"/>
      <c r="B52" s="993"/>
      <c r="C52" s="993"/>
      <c r="D52" s="993"/>
      <c r="E52" s="993"/>
      <c r="F52" s="993"/>
      <c r="G52" s="993"/>
      <c r="H52" s="993"/>
      <c r="I52" s="993"/>
      <c r="J52" s="993"/>
      <c r="K52" s="489" t="s">
        <v>196</v>
      </c>
      <c r="L52" s="493"/>
      <c r="M52" s="236"/>
      <c r="N52" s="236"/>
      <c r="O52" s="236"/>
      <c r="P52" s="494"/>
      <c r="Q52" s="491" t="s">
        <v>129</v>
      </c>
      <c r="R52" s="236"/>
      <c r="S52" s="264"/>
      <c r="T52" s="1006"/>
      <c r="U52" s="1007"/>
      <c r="V52" s="1007"/>
      <c r="W52" s="1007"/>
      <c r="X52" s="1007"/>
      <c r="Y52" s="1007"/>
      <c r="Z52" s="1007"/>
      <c r="AA52" s="1007"/>
      <c r="AB52" s="1007"/>
      <c r="AC52" s="1007"/>
      <c r="AD52" s="1007"/>
      <c r="AE52" s="1007"/>
      <c r="AF52" s="1007"/>
      <c r="AG52" s="1007"/>
      <c r="AH52" s="1007"/>
      <c r="AI52" s="1007"/>
      <c r="AJ52" s="1007"/>
      <c r="AK52" s="1007"/>
      <c r="AL52" s="1008"/>
      <c r="AM52" s="229"/>
      <c r="AN52" s="279" t="str">
        <f>IF(+AN53="Tertiary Treatment","Secondary Treatment"," ")</f>
        <v>Secondary Treatment</v>
      </c>
      <c r="AO52" s="281"/>
      <c r="AP52" s="282"/>
      <c r="AQ52" s="103" t="str">
        <f>IF(AB47=0," NA",IF(U47=0,(+M42-AB42)/M42*100,(+U42-AB42)/U42*100))</f>
        <v xml:space="preserve"> NA</v>
      </c>
      <c r="AR52" s="104"/>
      <c r="AS52" s="103" t="str">
        <f>IF(AC47=0," NA",IF(V47=0,(+O42-AC42)/O42*100,(+V42-AC42)/V42*100))</f>
        <v xml:space="preserve"> NA</v>
      </c>
      <c r="AT52" s="104"/>
      <c r="AU52" s="105" t="s">
        <v>55</v>
      </c>
      <c r="AV52" s="106"/>
      <c r="AW52" s="105" t="s">
        <v>55</v>
      </c>
      <c r="AX52" s="106"/>
      <c r="AY52" s="1012" t="s">
        <v>56</v>
      </c>
      <c r="AZ52" s="1013"/>
      <c r="BA52" s="1014"/>
      <c r="BB52" s="229"/>
      <c r="BC52" s="229"/>
      <c r="BD52" s="229"/>
      <c r="BE52" s="932"/>
      <c r="BF52" s="933"/>
      <c r="BG52" s="933"/>
      <c r="BH52" s="933"/>
      <c r="BI52" s="933"/>
      <c r="BJ52" s="933"/>
      <c r="BK52" s="933"/>
      <c r="BL52" s="933"/>
      <c r="BM52" s="934"/>
      <c r="BN52" s="229"/>
      <c r="BO52" s="229"/>
      <c r="BP52" s="229"/>
      <c r="BQ52" s="229"/>
      <c r="BR52" s="229"/>
      <c r="BS52" s="229"/>
    </row>
    <row r="53" spans="1:71" ht="13.5">
      <c r="A53" s="992"/>
      <c r="B53" s="993"/>
      <c r="C53" s="993"/>
      <c r="D53" s="993"/>
      <c r="E53" s="993"/>
      <c r="F53" s="993"/>
      <c r="G53" s="993"/>
      <c r="H53" s="993"/>
      <c r="I53" s="993"/>
      <c r="J53" s="993"/>
      <c r="K53" s="495" t="s">
        <v>197</v>
      </c>
      <c r="L53" s="240"/>
      <c r="M53" s="240"/>
      <c r="N53" s="240"/>
      <c r="O53" s="240"/>
      <c r="P53" s="240"/>
      <c r="Q53" s="1000"/>
      <c r="R53" s="1001"/>
      <c r="S53" s="1002"/>
      <c r="T53" s="1006"/>
      <c r="U53" s="1007"/>
      <c r="V53" s="1007"/>
      <c r="W53" s="1007"/>
      <c r="X53" s="1007"/>
      <c r="Y53" s="1007"/>
      <c r="Z53" s="1007"/>
      <c r="AA53" s="1007"/>
      <c r="AB53" s="1007"/>
      <c r="AC53" s="1007"/>
      <c r="AD53" s="1007"/>
      <c r="AE53" s="1007"/>
      <c r="AF53" s="1007"/>
      <c r="AG53" s="1007"/>
      <c r="AH53" s="1007"/>
      <c r="AI53" s="1007"/>
      <c r="AJ53" s="1007"/>
      <c r="AK53" s="1007"/>
      <c r="AL53" s="1008"/>
      <c r="AM53" s="229"/>
      <c r="AN53" s="279" t="str">
        <f>IF(AND(+U47+V47&gt;0,+AB47+AC47=0),"Secondary Treatment","Tertiary Treatment")</f>
        <v>Tertiary Treatment</v>
      </c>
      <c r="AO53" s="281"/>
      <c r="AP53" s="282"/>
      <c r="AQ53" s="103" t="str">
        <f>IF(U47+AB47=0," NA",IF(AB47&gt;0,(+AB42-AP42)/AB42*100,(+U42-AP42)/U42*100))</f>
        <v xml:space="preserve"> NA</v>
      </c>
      <c r="AR53" s="104"/>
      <c r="AS53" s="103" t="str">
        <f>IF(V47+AC47=0," NA",IF(AC47&gt;0,(+AC42-AT42)/AC42*100,(+V42-AT42)/V42*100))</f>
        <v xml:space="preserve"> NA</v>
      </c>
      <c r="AT53" s="104"/>
      <c r="AU53" s="105" t="s">
        <v>55</v>
      </c>
      <c r="AV53" s="106"/>
      <c r="AW53" s="105" t="s">
        <v>55</v>
      </c>
      <c r="AX53" s="106"/>
      <c r="AY53" s="347" t="s">
        <v>57</v>
      </c>
      <c r="AZ53" s="229"/>
      <c r="BA53" s="107" t="str">
        <f>IF(AN47+K47=0,"",IF(AN47&gt;0,+AN42/O4,K42/O4))</f>
        <v/>
      </c>
      <c r="BB53" s="229"/>
      <c r="BC53" s="229"/>
      <c r="BD53" s="229"/>
      <c r="BE53" s="932"/>
      <c r="BF53" s="933"/>
      <c r="BG53" s="933"/>
      <c r="BH53" s="933"/>
      <c r="BI53" s="933"/>
      <c r="BJ53" s="933"/>
      <c r="BK53" s="933"/>
      <c r="BL53" s="933"/>
      <c r="BM53" s="934"/>
      <c r="BN53" s="229"/>
      <c r="BO53" s="229"/>
      <c r="BP53" s="229"/>
      <c r="BQ53" s="229"/>
      <c r="BR53" s="229"/>
      <c r="BS53" s="229"/>
    </row>
    <row r="54" spans="1:71" ht="13.5" customHeight="1" thickBot="1">
      <c r="A54" s="992"/>
      <c r="B54" s="993"/>
      <c r="C54" s="993"/>
      <c r="D54" s="993"/>
      <c r="E54" s="993"/>
      <c r="F54" s="993"/>
      <c r="G54" s="993"/>
      <c r="H54" s="993"/>
      <c r="I54" s="993"/>
      <c r="J54" s="993"/>
      <c r="K54" s="916"/>
      <c r="L54" s="917"/>
      <c r="M54" s="917"/>
      <c r="N54" s="917"/>
      <c r="O54" s="917"/>
      <c r="P54" s="918"/>
      <c r="Q54" s="1003"/>
      <c r="R54" s="1001"/>
      <c r="S54" s="1002"/>
      <c r="T54" s="1006"/>
      <c r="U54" s="1007"/>
      <c r="V54" s="1007"/>
      <c r="W54" s="1007"/>
      <c r="X54" s="1007"/>
      <c r="Y54" s="1007"/>
      <c r="Z54" s="1007"/>
      <c r="AA54" s="1007"/>
      <c r="AB54" s="1007"/>
      <c r="AC54" s="1007"/>
      <c r="AD54" s="1007"/>
      <c r="AE54" s="1007"/>
      <c r="AF54" s="1007"/>
      <c r="AG54" s="1007"/>
      <c r="AH54" s="1007"/>
      <c r="AI54" s="1007"/>
      <c r="AJ54" s="1007"/>
      <c r="AK54" s="1007"/>
      <c r="AL54" s="1008"/>
      <c r="AM54" s="229"/>
      <c r="AN54" s="275" t="s">
        <v>58</v>
      </c>
      <c r="AO54" s="283"/>
      <c r="AP54" s="284"/>
      <c r="AQ54" s="111" t="str">
        <f>IF(M42=" "," NA",(+M42-AP42)/M42*100)</f>
        <v xml:space="preserve"> NA</v>
      </c>
      <c r="AR54" s="112"/>
      <c r="AS54" s="111" t="str">
        <f>IF(O42=" "," NA",(+O42-AT42)/O42*100)</f>
        <v xml:space="preserve"> NA</v>
      </c>
      <c r="AT54" s="112"/>
      <c r="AU54" s="111" t="str">
        <f>IF(R42=" "," NA",(+R42-AX42)/R42*100)</f>
        <v xml:space="preserve"> NA</v>
      </c>
      <c r="AV54" s="112"/>
      <c r="AW54" s="111" t="str">
        <f>IF(Q42=" "," NA",(+Q42-AL42)/Q42*100)</f>
        <v xml:space="preserve"> NA</v>
      </c>
      <c r="AX54" s="113"/>
      <c r="AY54" s="269"/>
      <c r="AZ54" s="262"/>
      <c r="BA54" s="271"/>
      <c r="BB54" s="229"/>
      <c r="BC54" s="229"/>
      <c r="BD54" s="229"/>
      <c r="BE54" s="935"/>
      <c r="BF54" s="936"/>
      <c r="BG54" s="936"/>
      <c r="BH54" s="936"/>
      <c r="BI54" s="936"/>
      <c r="BJ54" s="936"/>
      <c r="BK54" s="936"/>
      <c r="BL54" s="936"/>
      <c r="BM54" s="937"/>
      <c r="BN54" s="229"/>
      <c r="BO54" s="229"/>
      <c r="BP54" s="229"/>
      <c r="BQ54" s="229"/>
      <c r="BR54" s="229"/>
      <c r="BS54" s="229"/>
    </row>
    <row r="55" spans="1:71" ht="28.5" customHeight="1" thickBot="1">
      <c r="A55" s="994"/>
      <c r="B55" s="995"/>
      <c r="C55" s="995"/>
      <c r="D55" s="995"/>
      <c r="E55" s="995"/>
      <c r="F55" s="995"/>
      <c r="G55" s="995"/>
      <c r="H55" s="995"/>
      <c r="I55" s="995"/>
      <c r="J55" s="995"/>
      <c r="K55" s="919"/>
      <c r="L55" s="920"/>
      <c r="M55" s="920"/>
      <c r="N55" s="920"/>
      <c r="O55" s="920"/>
      <c r="P55" s="921"/>
      <c r="Q55" s="496"/>
      <c r="R55" s="262"/>
      <c r="S55" s="271"/>
      <c r="T55" s="1009"/>
      <c r="U55" s="1010"/>
      <c r="V55" s="1010"/>
      <c r="W55" s="1010"/>
      <c r="X55" s="1010"/>
      <c r="Y55" s="1010"/>
      <c r="Z55" s="1010"/>
      <c r="AA55" s="1010"/>
      <c r="AB55" s="1010"/>
      <c r="AC55" s="1010"/>
      <c r="AD55" s="1010"/>
      <c r="AE55" s="1010"/>
      <c r="AF55" s="1010"/>
      <c r="AG55" s="1010"/>
      <c r="AH55" s="1010"/>
      <c r="AI55" s="1010"/>
      <c r="AJ55" s="1010"/>
      <c r="AK55" s="1010"/>
      <c r="AL55" s="1011"/>
      <c r="AM55" s="229"/>
      <c r="AN55" s="231" t="str">
        <f>IF(OR(Q42=" ",AL42=" ",LEFT(Q10,4)&lt;&gt;"Phos",LEFT(AL10,4)&lt;&gt;"Phos"),"","Phosphorus limit would be")</f>
        <v/>
      </c>
      <c r="AO55" s="231"/>
      <c r="AP55" s="231"/>
      <c r="AQ55" s="231"/>
      <c r="AR55" s="231" t="str">
        <f>IF(OR(Q42=" ",+AL42=" ",LEFT(Q10,4)&lt;&gt;"Phos",LEFT(AL10,4)&lt;&gt;"Phos"),"",IF(+Q42&gt;=5,1,IF(+Q42&gt;=4,80,IF(+Q42&gt;=3,75,IF(Q42&gt;=2,70,IF(Q42&gt;=1,65,60))))))</f>
        <v/>
      </c>
      <c r="AS55" s="231" t="str">
        <f>IF(OR(Q42=" ",+AL42=" ",LEFT(Q10,4)&lt;&gt;"Phos",LEFT(AL10,4)&lt;&gt;"Phos"),"",IF(+Q42&gt;=5,"mg/l.","% removal."))</f>
        <v/>
      </c>
      <c r="AT55" s="231"/>
      <c r="AU55" s="231" t="str">
        <f>IF(OR(Q42=" ",+AL42=" ",LEFT(Q10,4)&lt;&gt;"Phos",LEFT(AL10,4)&lt;&gt;"Phos"),"",IF(OR(AND(+Q42&gt;=5,AL42&gt;1),AND(+Q42&gt;=4,+Q42&lt;5,AW54&lt;80),AND(+Q42&gt;=3,+Q42&lt;4,AW54&lt;75),AND(+Q42&gt;=2,+Q42&lt;3,AW54&lt;70),AND(+Q42&gt;=1,+Q42&lt;2,AW54&lt;65),AND(+Q42&lt;1,AW54&lt;60)),"(compliance not achieved)","(compliance achieved)"))</f>
        <v/>
      </c>
      <c r="AV55" s="231"/>
      <c r="AW55" s="231"/>
      <c r="AX55" s="231"/>
      <c r="AY55" s="231"/>
      <c r="AZ55" s="231"/>
      <c r="BA55" s="231"/>
      <c r="BB55" s="229"/>
      <c r="BC55" s="229"/>
      <c r="BD55" s="229"/>
      <c r="BE55" s="229"/>
      <c r="BF55" s="229"/>
      <c r="BG55" s="229"/>
      <c r="BH55" s="229"/>
      <c r="BI55" s="229"/>
      <c r="BJ55" s="229"/>
      <c r="BK55" s="229"/>
      <c r="BL55" s="229"/>
      <c r="BM55" s="229"/>
      <c r="BN55" s="229"/>
      <c r="BO55" s="229"/>
      <c r="BP55" s="229"/>
      <c r="BQ55" s="229"/>
      <c r="BR55" s="229"/>
      <c r="BS55" s="229"/>
    </row>
    <row r="56" spans="1:85" ht="12.75">
      <c r="A56" s="996" t="s">
        <v>207</v>
      </c>
      <c r="B56" s="996"/>
      <c r="C56" s="996"/>
      <c r="D56" s="996"/>
      <c r="E56" s="996"/>
      <c r="F56" s="996"/>
      <c r="G56" s="996"/>
      <c r="H56" s="996"/>
      <c r="I56" s="996"/>
      <c r="J56" s="996"/>
      <c r="K56" s="996"/>
      <c r="L56" s="996"/>
      <c r="M56" s="996"/>
      <c r="N56" s="996"/>
      <c r="O56" s="996"/>
      <c r="P56" s="996"/>
      <c r="Q56" s="996"/>
      <c r="R56" s="996"/>
      <c r="S56" s="996"/>
      <c r="T56" s="996" t="s">
        <v>208</v>
      </c>
      <c r="U56" s="996"/>
      <c r="V56" s="996"/>
      <c r="W56" s="996"/>
      <c r="X56" s="996"/>
      <c r="Y56" s="996"/>
      <c r="Z56" s="996"/>
      <c r="AA56" s="996"/>
      <c r="AB56" s="996"/>
      <c r="AC56" s="996"/>
      <c r="AD56" s="996"/>
      <c r="AE56" s="996"/>
      <c r="AF56" s="996"/>
      <c r="AG56" s="996"/>
      <c r="AH56" s="996"/>
      <c r="AI56" s="996"/>
      <c r="AJ56" s="996"/>
      <c r="AK56" s="996"/>
      <c r="AL56" s="996"/>
      <c r="AM56" s="913" t="s">
        <v>209</v>
      </c>
      <c r="AN56" s="913"/>
      <c r="AO56" s="913"/>
      <c r="AP56" s="913"/>
      <c r="AQ56" s="913"/>
      <c r="AR56" s="913"/>
      <c r="AS56" s="913"/>
      <c r="AT56" s="913"/>
      <c r="AU56" s="913"/>
      <c r="AV56" s="913"/>
      <c r="AW56" s="913"/>
      <c r="AX56" s="913"/>
      <c r="AY56" s="913"/>
      <c r="AZ56" s="913"/>
      <c r="BA56" s="913"/>
      <c r="BB56" s="913"/>
      <c r="BC56" s="913"/>
      <c r="BD56" s="913" t="s">
        <v>205</v>
      </c>
      <c r="BE56" s="913"/>
      <c r="BF56" s="913"/>
      <c r="BG56" s="913"/>
      <c r="BH56" s="913"/>
      <c r="BI56" s="913"/>
      <c r="BJ56" s="913"/>
      <c r="BK56" s="913"/>
      <c r="BL56" s="913"/>
      <c r="BM56" s="913"/>
      <c r="BN56" s="913"/>
      <c r="BO56" s="913"/>
      <c r="BP56" s="913"/>
      <c r="BQ56" s="913"/>
      <c r="BR56" s="913"/>
      <c r="BS56" s="913" t="s">
        <v>206</v>
      </c>
      <c r="BT56" s="913"/>
      <c r="BU56" s="913"/>
      <c r="BV56" s="913"/>
      <c r="BW56" s="913"/>
      <c r="BX56" s="913"/>
      <c r="BY56" s="913"/>
      <c r="BZ56" s="913"/>
      <c r="CA56" s="913"/>
      <c r="CB56" s="913"/>
      <c r="CC56" s="913"/>
      <c r="CD56" s="913"/>
      <c r="CE56" s="913"/>
      <c r="CF56" s="913"/>
      <c r="CG56" s="913"/>
    </row>
  </sheetData>
  <sheetProtection algorithmName="SHA-512" hashValue="m+FT6XhQzotcex/VwCA6hSkurMeo5xPGorp59FTpo9q9ocBYMP4O012dahQTcTH2HBOnowHYkzscak6liGOJ3Q==" saltValue="MyjHvFk4DZ5Ew5oxMpuWqA==" spinCount="100000" sheet="1" selectLockedCells="1"/>
  <mergeCells count="60">
    <mergeCell ref="CH8:CH10"/>
    <mergeCell ref="BT9:BU9"/>
    <mergeCell ref="CB8:CB10"/>
    <mergeCell ref="CC8:CC10"/>
    <mergeCell ref="CD8:CD10"/>
    <mergeCell ref="CE8:CE10"/>
    <mergeCell ref="CF8:CF10"/>
    <mergeCell ref="CG8:CG10"/>
    <mergeCell ref="BT8:BW8"/>
    <mergeCell ref="BV9:BW9"/>
    <mergeCell ref="BX8:BX10"/>
    <mergeCell ref="BY8:BY10"/>
    <mergeCell ref="BZ8:BZ10"/>
    <mergeCell ref="CA8:CA10"/>
    <mergeCell ref="BN9:BN10"/>
    <mergeCell ref="BO9:BO10"/>
    <mergeCell ref="BJ9:BJ10"/>
    <mergeCell ref="T49:AL55"/>
    <mergeCell ref="BK9:BK10"/>
    <mergeCell ref="BL9:BL10"/>
    <mergeCell ref="K2:O2"/>
    <mergeCell ref="P2:R2"/>
    <mergeCell ref="AD6:AK7"/>
    <mergeCell ref="K54:P55"/>
    <mergeCell ref="F8:F10"/>
    <mergeCell ref="G8:G10"/>
    <mergeCell ref="AB9:AD9"/>
    <mergeCell ref="K49:P50"/>
    <mergeCell ref="Q49:S50"/>
    <mergeCell ref="T45:V45"/>
    <mergeCell ref="T46:V46"/>
    <mergeCell ref="K51:P51"/>
    <mergeCell ref="Q53:S54"/>
    <mergeCell ref="BK6:BP7"/>
    <mergeCell ref="R6:S6"/>
    <mergeCell ref="P7:Q7"/>
    <mergeCell ref="R7:S7"/>
    <mergeCell ref="Q4:S4"/>
    <mergeCell ref="M5:Q5"/>
    <mergeCell ref="AM6:AO6"/>
    <mergeCell ref="AU6:AZ7"/>
    <mergeCell ref="K7:N7"/>
    <mergeCell ref="K5:L5"/>
    <mergeCell ref="P6:Q6"/>
    <mergeCell ref="BS56:CG56"/>
    <mergeCell ref="BD56:BR56"/>
    <mergeCell ref="A56:S56"/>
    <mergeCell ref="T56:AL56"/>
    <mergeCell ref="BR9:BR10"/>
    <mergeCell ref="BP9:BP10"/>
    <mergeCell ref="AM56:BC56"/>
    <mergeCell ref="A48:J55"/>
    <mergeCell ref="BQ9:BQ10"/>
    <mergeCell ref="BE49:BM54"/>
    <mergeCell ref="BM9:BM10"/>
    <mergeCell ref="C8:C10"/>
    <mergeCell ref="AB8:AD8"/>
    <mergeCell ref="AN8:BA8"/>
    <mergeCell ref="D8:D10"/>
    <mergeCell ref="AY52:BA52"/>
  </mergeCells>
  <dataValidations count="1">
    <dataValidation type="list" allowBlank="1" showInputMessage="1" showErrorMessage="1" errorTitle="Error Code 570" error="This is an invalid input. press CANCEL and see instructions._x000a__x000a_RETRY and HELP, will not assist in this error" sqref="AE11:AE41">
      <formula1>$AG$4:$AG$5</formula1>
    </dataValidation>
  </dataValidations>
  <printOptions horizontalCentered="1" verticalCentered="1"/>
  <pageMargins left="0.25" right="0.25" top="0.2" bottom="0.2" header="0.5" footer="0.5"/>
  <pageSetup fitToWidth="4" horizontalDpi="600" verticalDpi="600" orientation="portrait" scale="84" r:id="rId4"/>
  <colBreaks count="4" manualBreakCount="4">
    <brk id="19" max="16383" man="1"/>
    <brk id="38" max="16383" man="1"/>
    <brk id="55" max="16383" man="1"/>
    <brk id="70" max="16383" man="1"/>
  </colBreaks>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H55"/>
  <sheetViews>
    <sheetView showGridLines="0" zoomScale="90" zoomScaleNormal="9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0" width="5.140625" style="0" customWidth="1"/>
    <col min="31" max="31" width="3.57421875" style="0" customWidth="1"/>
    <col min="34" max="34" width="6.7109375" style="0" hidden="1" customWidth="1"/>
    <col min="39" max="39" width="4.7109375" style="0" customWidth="1"/>
    <col min="40" max="41" width="7.7109375" style="0" customWidth="1"/>
    <col min="55" max="55" width="6.7109375" style="0" customWidth="1"/>
    <col min="71" max="71" width="5.140625" style="0" customWidth="1"/>
  </cols>
  <sheetData>
    <row r="1" spans="1:71" ht="15.75">
      <c r="A1" s="229"/>
      <c r="B1" s="229"/>
      <c r="C1" s="229"/>
      <c r="D1" s="229"/>
      <c r="E1" s="229"/>
      <c r="F1" s="230"/>
      <c r="G1" s="230"/>
      <c r="H1" s="230"/>
      <c r="I1" s="230"/>
      <c r="J1" s="230"/>
      <c r="K1" s="308" t="s">
        <v>0</v>
      </c>
      <c r="L1" s="309"/>
      <c r="M1" s="310"/>
      <c r="N1" s="309"/>
      <c r="O1" s="311"/>
      <c r="P1" s="312" t="s">
        <v>1</v>
      </c>
      <c r="Q1" s="235"/>
      <c r="R1" s="235"/>
      <c r="S1" s="237"/>
      <c r="T1" s="497" t="s">
        <v>131</v>
      </c>
      <c r="U1" s="263"/>
      <c r="V1" s="263"/>
      <c r="W1" s="229"/>
      <c r="X1" s="263"/>
      <c r="Y1" s="263"/>
      <c r="Z1" s="263"/>
      <c r="AA1" s="229"/>
      <c r="AB1" s="229"/>
      <c r="AC1" s="229"/>
      <c r="AD1" s="229"/>
      <c r="AE1" s="229"/>
      <c r="AF1" s="229"/>
      <c r="AG1" s="229"/>
      <c r="AH1" s="229"/>
      <c r="AI1" s="229"/>
      <c r="AJ1" s="229"/>
      <c r="AK1" s="229"/>
      <c r="AL1" s="229"/>
      <c r="AM1" s="497" t="s">
        <v>131</v>
      </c>
      <c r="AN1" s="229"/>
      <c r="AO1" s="229"/>
      <c r="AP1" s="229"/>
      <c r="AQ1" s="229"/>
      <c r="AR1" s="229"/>
      <c r="AS1" s="229"/>
      <c r="AT1" s="229"/>
      <c r="AU1" s="229"/>
      <c r="AV1" s="229"/>
      <c r="AW1" s="229"/>
      <c r="AX1" s="229"/>
      <c r="AY1" s="229"/>
      <c r="AZ1" s="229"/>
      <c r="BA1" s="229"/>
      <c r="BB1" s="229"/>
      <c r="BC1" s="229"/>
      <c r="BD1" s="497" t="s">
        <v>131</v>
      </c>
      <c r="BE1" s="229"/>
      <c r="BF1" s="229"/>
      <c r="BG1" s="229"/>
      <c r="BH1" s="229"/>
      <c r="BI1" s="229"/>
      <c r="BJ1" s="229"/>
      <c r="BK1" s="229"/>
      <c r="BL1" s="229"/>
      <c r="BM1" s="229"/>
      <c r="BN1" s="229"/>
      <c r="BO1" s="229"/>
      <c r="BP1" s="229"/>
      <c r="BQ1" s="229"/>
      <c r="BR1" s="229"/>
      <c r="BS1" s="229"/>
    </row>
    <row r="2" spans="1:71" ht="15.75">
      <c r="A2" s="229"/>
      <c r="B2" s="229"/>
      <c r="C2" s="229"/>
      <c r="D2" s="497" t="s">
        <v>131</v>
      </c>
      <c r="E2" s="230"/>
      <c r="F2" s="230"/>
      <c r="G2" s="230"/>
      <c r="H2" s="230"/>
      <c r="I2" s="230"/>
      <c r="J2" s="230"/>
      <c r="K2" s="1059" t="str">
        <f>May!K2</f>
        <v>Exampleville</v>
      </c>
      <c r="L2" s="1060">
        <f>May!L2</f>
        <v>0</v>
      </c>
      <c r="M2" s="1060">
        <f>May!M2</f>
        <v>0</v>
      </c>
      <c r="N2" s="1060">
        <f>May!N2</f>
        <v>0</v>
      </c>
      <c r="O2" s="1061">
        <f>May!O2</f>
        <v>0</v>
      </c>
      <c r="P2" s="1062" t="str">
        <f>May!P2</f>
        <v>IN0000000</v>
      </c>
      <c r="Q2" s="1060">
        <f>May!Q2</f>
        <v>0</v>
      </c>
      <c r="R2" s="1060">
        <f>May!R2</f>
        <v>0</v>
      </c>
      <c r="S2" s="239"/>
      <c r="T2" s="497" t="s">
        <v>132</v>
      </c>
      <c r="U2" s="240"/>
      <c r="V2" s="240"/>
      <c r="W2" s="229"/>
      <c r="X2" s="229"/>
      <c r="Y2" s="240"/>
      <c r="Z2" s="240"/>
      <c r="AA2" s="229"/>
      <c r="AB2" s="229"/>
      <c r="AC2" s="229"/>
      <c r="AD2" s="475"/>
      <c r="AE2" s="475"/>
      <c r="AF2" s="476"/>
      <c r="AG2" s="476"/>
      <c r="AH2" s="476"/>
      <c r="AI2" s="476"/>
      <c r="AJ2" s="476"/>
      <c r="AK2" s="229"/>
      <c r="AL2" s="229"/>
      <c r="AM2" s="497" t="s">
        <v>132</v>
      </c>
      <c r="AN2" s="229"/>
      <c r="AO2" s="229"/>
      <c r="AP2" s="229"/>
      <c r="AQ2" s="229"/>
      <c r="AR2" s="229"/>
      <c r="AS2" s="229"/>
      <c r="AT2" s="229"/>
      <c r="AU2" s="229"/>
      <c r="AV2" s="240"/>
      <c r="AW2" s="229"/>
      <c r="AX2" s="229"/>
      <c r="AY2" s="240"/>
      <c r="AZ2" s="240"/>
      <c r="BA2" s="240"/>
      <c r="BB2" s="240"/>
      <c r="BC2" s="240"/>
      <c r="BD2" s="497" t="s">
        <v>132</v>
      </c>
      <c r="BE2" s="229"/>
      <c r="BF2" s="229"/>
      <c r="BG2" s="229"/>
      <c r="BH2" s="229"/>
      <c r="BI2" s="229"/>
      <c r="BJ2" s="229"/>
      <c r="BK2" s="229"/>
      <c r="BL2" s="240"/>
      <c r="BM2" s="240"/>
      <c r="BN2" s="240"/>
      <c r="BO2" s="229"/>
      <c r="BP2" s="229"/>
      <c r="BQ2" s="240"/>
      <c r="BR2" s="229"/>
      <c r="BS2" s="229"/>
    </row>
    <row r="3" spans="1:77" ht="15.75">
      <c r="A3" s="229"/>
      <c r="B3" s="229"/>
      <c r="C3" s="229"/>
      <c r="D3" s="497" t="s">
        <v>132</v>
      </c>
      <c r="E3" s="230"/>
      <c r="F3" s="230"/>
      <c r="G3" s="230"/>
      <c r="H3" s="230"/>
      <c r="I3" s="230"/>
      <c r="J3" s="230"/>
      <c r="K3" s="313" t="s">
        <v>109</v>
      </c>
      <c r="L3" s="314"/>
      <c r="M3" s="315" t="s">
        <v>4</v>
      </c>
      <c r="N3" s="316"/>
      <c r="O3" s="317" t="s">
        <v>110</v>
      </c>
      <c r="P3" s="318"/>
      <c r="Q3" s="319" t="s">
        <v>111</v>
      </c>
      <c r="R3" s="240"/>
      <c r="S3" s="238"/>
      <c r="T3" s="497" t="s">
        <v>133</v>
      </c>
      <c r="U3" s="240"/>
      <c r="V3" s="240"/>
      <c r="W3" s="229"/>
      <c r="X3" s="229"/>
      <c r="Y3" s="240"/>
      <c r="Z3" s="240"/>
      <c r="AA3" s="229"/>
      <c r="AB3" s="229"/>
      <c r="AC3" s="229"/>
      <c r="AD3" s="266"/>
      <c r="AE3" s="266"/>
      <c r="AF3" s="229"/>
      <c r="AG3" s="229"/>
      <c r="AH3" s="229"/>
      <c r="AI3" s="229"/>
      <c r="AJ3" s="229"/>
      <c r="AK3" s="229"/>
      <c r="AL3" s="267"/>
      <c r="AM3" s="497" t="s">
        <v>133</v>
      </c>
      <c r="AN3" s="229"/>
      <c r="AO3" s="229"/>
      <c r="AP3" s="229"/>
      <c r="AQ3" s="229"/>
      <c r="AR3" s="229"/>
      <c r="AS3" s="229"/>
      <c r="AT3" s="229"/>
      <c r="AU3" s="266"/>
      <c r="AV3" s="229"/>
      <c r="AW3" s="229"/>
      <c r="AX3" s="229"/>
      <c r="AY3" s="229"/>
      <c r="AZ3" s="229"/>
      <c r="BA3" s="229"/>
      <c r="BB3" s="267"/>
      <c r="BC3" s="267"/>
      <c r="BD3" s="497" t="s">
        <v>133</v>
      </c>
      <c r="BE3" s="229"/>
      <c r="BF3" s="229"/>
      <c r="BG3" s="229"/>
      <c r="BH3" s="229"/>
      <c r="BI3" s="229"/>
      <c r="BJ3" s="229"/>
      <c r="BK3" s="266"/>
      <c r="BL3" s="229"/>
      <c r="BM3" s="229"/>
      <c r="BN3" s="229"/>
      <c r="BO3" s="229"/>
      <c r="BP3" s="229"/>
      <c r="BQ3" s="240"/>
      <c r="BR3" s="229"/>
      <c r="BS3" s="497" t="s">
        <v>133</v>
      </c>
      <c r="BT3" s="229"/>
      <c r="BU3" s="229"/>
      <c r="BV3" s="229"/>
      <c r="BW3" s="229"/>
      <c r="BX3" s="229"/>
      <c r="BY3" s="229"/>
    </row>
    <row r="4" spans="1:77" ht="16.5" thickBot="1">
      <c r="A4" s="229"/>
      <c r="B4" s="229"/>
      <c r="C4" s="229"/>
      <c r="D4" s="497" t="s">
        <v>133</v>
      </c>
      <c r="E4" s="230"/>
      <c r="F4" s="230"/>
      <c r="G4" s="230"/>
      <c r="H4" s="230"/>
      <c r="I4" s="230"/>
      <c r="J4" s="230"/>
      <c r="K4" s="325" t="s">
        <v>64</v>
      </c>
      <c r="L4" s="326"/>
      <c r="M4" s="327">
        <f>May!M4</f>
        <v>2023</v>
      </c>
      <c r="N4" s="328"/>
      <c r="O4" s="744">
        <f>May!O4</f>
        <v>0.002</v>
      </c>
      <c r="P4" s="329" t="s">
        <v>107</v>
      </c>
      <c r="Q4" s="1066" t="str">
        <f>May!Q4</f>
        <v>555/555-1234</v>
      </c>
      <c r="R4" s="1067">
        <f>May!R4</f>
        <v>0</v>
      </c>
      <c r="S4" s="1068">
        <f>May!S4</f>
        <v>0</v>
      </c>
      <c r="T4" s="474" t="str">
        <f>+Jan!T4</f>
        <v>State Form 53340 (R6 / 2-23)</v>
      </c>
      <c r="U4" s="240"/>
      <c r="V4" s="240"/>
      <c r="W4" s="229"/>
      <c r="X4" s="229"/>
      <c r="Y4" s="229"/>
      <c r="Z4" s="229"/>
      <c r="AA4" s="229"/>
      <c r="AB4" s="229"/>
      <c r="AC4" s="229"/>
      <c r="AD4" s="229"/>
      <c r="AE4" s="229"/>
      <c r="AF4" s="229"/>
      <c r="AG4" s="231" t="s">
        <v>198</v>
      </c>
      <c r="AH4" s="229"/>
      <c r="AI4" s="229"/>
      <c r="AJ4" s="240"/>
      <c r="AK4" s="240"/>
      <c r="AL4" s="229"/>
      <c r="AM4" s="474" t="str">
        <f>+Jan!AM4</f>
        <v>State Form 53340 (R6 / 2-23)</v>
      </c>
      <c r="AN4" s="229"/>
      <c r="AO4" s="229"/>
      <c r="AP4" s="229"/>
      <c r="AQ4" s="229"/>
      <c r="AR4" s="229"/>
      <c r="AS4" s="229"/>
      <c r="AT4" s="229"/>
      <c r="AU4" s="229"/>
      <c r="AV4" s="229"/>
      <c r="AW4" s="240"/>
      <c r="AX4" s="240"/>
      <c r="AY4" s="229"/>
      <c r="AZ4" s="229"/>
      <c r="BA4" s="229"/>
      <c r="BB4" s="229"/>
      <c r="BC4" s="229"/>
      <c r="BD4" s="474" t="str">
        <f>+Jan!BD4</f>
        <v>State Form 53340 (R6 / 2-23)</v>
      </c>
      <c r="BE4" s="229"/>
      <c r="BF4" s="229"/>
      <c r="BG4" s="229"/>
      <c r="BH4" s="229"/>
      <c r="BI4" s="229"/>
      <c r="BJ4" s="229"/>
      <c r="BK4" s="229"/>
      <c r="BL4" s="229"/>
      <c r="BM4" s="229"/>
      <c r="BN4" s="229"/>
      <c r="BO4" s="240"/>
      <c r="BP4" s="240"/>
      <c r="BQ4" s="240"/>
      <c r="BR4" s="229"/>
      <c r="BS4" s="474" t="str">
        <f>+Jan!BS4</f>
        <v>State Form 53340 (R6 / 2-23)</v>
      </c>
      <c r="BT4" s="229"/>
      <c r="BU4" s="229"/>
      <c r="BV4" s="229"/>
      <c r="BW4" s="229"/>
      <c r="BX4" s="229"/>
      <c r="BY4" s="229"/>
    </row>
    <row r="5" spans="1:77" ht="16.5" thickBot="1">
      <c r="A5" s="229"/>
      <c r="B5" s="229"/>
      <c r="C5" s="229"/>
      <c r="D5" s="506" t="str">
        <f>Jan!D5</f>
        <v>State Form 53340 (R6 / 2-23)</v>
      </c>
      <c r="E5" s="229"/>
      <c r="F5" s="230"/>
      <c r="G5" s="230"/>
      <c r="H5" s="230"/>
      <c r="I5" s="230"/>
      <c r="J5" s="231" t="str">
        <f>CONCATENATE("6/1/",M4)</f>
        <v>6/1/2023</v>
      </c>
      <c r="K5" s="983" t="s">
        <v>130</v>
      </c>
      <c r="L5" s="984"/>
      <c r="M5" s="1064" t="str">
        <f>+May!M5</f>
        <v>wwtp@city.org</v>
      </c>
      <c r="N5" s="1064"/>
      <c r="O5" s="1064"/>
      <c r="P5" s="1064"/>
      <c r="Q5" s="1065"/>
      <c r="R5" s="743" t="str">
        <f>+Feb!R5</f>
        <v>001</v>
      </c>
      <c r="S5" s="745" t="str">
        <f>+Feb!S5</f>
        <v>A</v>
      </c>
      <c r="T5" s="498" t="s">
        <v>0</v>
      </c>
      <c r="U5" s="235"/>
      <c r="V5" s="505"/>
      <c r="W5" s="500" t="s">
        <v>1</v>
      </c>
      <c r="X5" s="499"/>
      <c r="Y5" s="500" t="s">
        <v>3</v>
      </c>
      <c r="Z5" s="505"/>
      <c r="AA5" s="500" t="s">
        <v>4</v>
      </c>
      <c r="AB5" s="264"/>
      <c r="AC5" s="229"/>
      <c r="AD5" s="229"/>
      <c r="AE5" s="229"/>
      <c r="AF5" s="229"/>
      <c r="AG5" s="231"/>
      <c r="AH5" s="229"/>
      <c r="AI5" s="229"/>
      <c r="AJ5" s="229"/>
      <c r="AK5" s="229"/>
      <c r="AL5" s="229"/>
      <c r="AM5" s="502" t="s">
        <v>0</v>
      </c>
      <c r="AN5" s="503"/>
      <c r="AO5" s="504"/>
      <c r="AP5" s="500" t="s">
        <v>1</v>
      </c>
      <c r="AQ5" s="235"/>
      <c r="AR5" s="500" t="s">
        <v>3</v>
      </c>
      <c r="AS5" s="235"/>
      <c r="AT5" s="501" t="s">
        <v>4</v>
      </c>
      <c r="AU5" s="229"/>
      <c r="AV5" s="229"/>
      <c r="AW5" s="229"/>
      <c r="AX5" s="229"/>
      <c r="AY5" s="229"/>
      <c r="AZ5" s="229"/>
      <c r="BA5" s="229"/>
      <c r="BB5" s="229"/>
      <c r="BC5" s="229"/>
      <c r="BD5" s="498" t="s">
        <v>0</v>
      </c>
      <c r="BE5" s="499"/>
      <c r="BF5" s="500" t="s">
        <v>1</v>
      </c>
      <c r="BG5" s="235"/>
      <c r="BH5" s="500" t="s">
        <v>3</v>
      </c>
      <c r="BI5" s="235"/>
      <c r="BJ5" s="501" t="s">
        <v>4</v>
      </c>
      <c r="BK5" s="229"/>
      <c r="BL5" s="229"/>
      <c r="BM5" s="229"/>
      <c r="BN5" s="229"/>
      <c r="BO5" s="229"/>
      <c r="BP5" s="229"/>
      <c r="BQ5" s="240"/>
      <c r="BR5" s="229"/>
      <c r="BS5" s="498" t="s">
        <v>0</v>
      </c>
      <c r="BT5" s="499"/>
      <c r="BU5" s="500" t="s">
        <v>1</v>
      </c>
      <c r="BV5" s="235"/>
      <c r="BW5" s="500" t="s">
        <v>3</v>
      </c>
      <c r="BX5" s="235"/>
      <c r="BY5" s="501" t="s">
        <v>4</v>
      </c>
    </row>
    <row r="6" spans="1:77" ht="12.75" customHeight="1">
      <c r="A6" s="232"/>
      <c r="B6" s="229"/>
      <c r="C6" s="229"/>
      <c r="D6" s="229"/>
      <c r="E6" s="229"/>
      <c r="F6" s="233"/>
      <c r="G6" s="233"/>
      <c r="H6" s="233"/>
      <c r="I6" s="233"/>
      <c r="J6" s="233"/>
      <c r="K6" s="308" t="s">
        <v>112</v>
      </c>
      <c r="L6" s="309"/>
      <c r="M6" s="310"/>
      <c r="N6" s="309"/>
      <c r="O6" s="322" t="s">
        <v>113</v>
      </c>
      <c r="P6" s="947" t="s">
        <v>6</v>
      </c>
      <c r="Q6" s="980"/>
      <c r="R6" s="947" t="s">
        <v>114</v>
      </c>
      <c r="S6" s="948"/>
      <c r="T6" s="488" t="str">
        <f>+K2</f>
        <v>Exampleville</v>
      </c>
      <c r="U6" s="256"/>
      <c r="V6" s="257"/>
      <c r="W6" s="258" t="str">
        <f>+P2</f>
        <v>IN0000000</v>
      </c>
      <c r="X6" s="259"/>
      <c r="Y6" s="260" t="str">
        <f>+K4</f>
        <v>June</v>
      </c>
      <c r="Z6" s="257"/>
      <c r="AA6" s="261">
        <f>+M4</f>
        <v>2023</v>
      </c>
      <c r="AB6" s="265"/>
      <c r="AC6" s="229"/>
      <c r="AD6" s="924"/>
      <c r="AE6" s="924"/>
      <c r="AF6" s="924"/>
      <c r="AG6" s="924"/>
      <c r="AH6" s="924"/>
      <c r="AI6" s="924"/>
      <c r="AJ6" s="924"/>
      <c r="AK6" s="924"/>
      <c r="AL6" s="267"/>
      <c r="AM6" s="949" t="str">
        <f>+K2</f>
        <v>Exampleville</v>
      </c>
      <c r="AN6" s="950"/>
      <c r="AO6" s="951"/>
      <c r="AP6" s="261" t="str">
        <f>+P2</f>
        <v>IN0000000</v>
      </c>
      <c r="AQ6" s="256"/>
      <c r="AR6" s="261" t="str">
        <f>+K4</f>
        <v>June</v>
      </c>
      <c r="AS6" s="256"/>
      <c r="AT6" s="484">
        <f>+M4</f>
        <v>2023</v>
      </c>
      <c r="AU6" s="924"/>
      <c r="AV6" s="905"/>
      <c r="AW6" s="905"/>
      <c r="AX6" s="905"/>
      <c r="AY6" s="905"/>
      <c r="AZ6" s="905"/>
      <c r="BA6" s="229"/>
      <c r="BB6" s="267"/>
      <c r="BC6" s="267"/>
      <c r="BD6" s="483" t="str">
        <f>+K2</f>
        <v>Exampleville</v>
      </c>
      <c r="BE6" s="259"/>
      <c r="BF6" s="261" t="str">
        <f>+P2</f>
        <v>IN0000000</v>
      </c>
      <c r="BG6" s="256"/>
      <c r="BH6" s="261" t="str">
        <f>+K4</f>
        <v>June</v>
      </c>
      <c r="BI6" s="256"/>
      <c r="BJ6" s="484">
        <f>+M4</f>
        <v>2023</v>
      </c>
      <c r="BK6" s="924"/>
      <c r="BL6" s="925"/>
      <c r="BM6" s="925"/>
      <c r="BN6" s="925"/>
      <c r="BO6" s="925"/>
      <c r="BP6" s="926"/>
      <c r="BQ6" s="240"/>
      <c r="BR6" s="229"/>
      <c r="BS6" s="483" t="str">
        <f>BD6</f>
        <v>Exampleville</v>
      </c>
      <c r="BT6" s="259"/>
      <c r="BU6" s="261" t="str">
        <f>BF6</f>
        <v>IN0000000</v>
      </c>
      <c r="BV6" s="256"/>
      <c r="BW6" s="261" t="str">
        <f>BH6</f>
        <v>June</v>
      </c>
      <c r="BX6" s="256"/>
      <c r="BY6" s="484">
        <f>BJ6</f>
        <v>2023</v>
      </c>
    </row>
    <row r="7" spans="1:77" ht="13.5" thickBot="1">
      <c r="A7" s="234"/>
      <c r="B7" s="229"/>
      <c r="C7" s="229"/>
      <c r="D7" s="229"/>
      <c r="E7" s="229"/>
      <c r="F7" s="229"/>
      <c r="G7" s="229"/>
      <c r="H7" s="229"/>
      <c r="I7" s="229"/>
      <c r="J7" s="229"/>
      <c r="K7" s="1046" t="str">
        <f>May!K7</f>
        <v>Chris A. Operator</v>
      </c>
      <c r="L7" s="1047">
        <f>May!L7</f>
        <v>0</v>
      </c>
      <c r="M7" s="1047">
        <f>May!M7</f>
        <v>0</v>
      </c>
      <c r="N7" s="1047">
        <f>May!N7</f>
        <v>0</v>
      </c>
      <c r="O7" s="330" t="str">
        <f>May!O7</f>
        <v>V</v>
      </c>
      <c r="P7" s="1048">
        <f>May!P7</f>
        <v>9999</v>
      </c>
      <c r="Q7" s="1049">
        <f>May!Q7</f>
        <v>0</v>
      </c>
      <c r="R7" s="1097">
        <f>May!R7</f>
        <v>37437</v>
      </c>
      <c r="S7" s="1098">
        <f>May!S7</f>
        <v>0</v>
      </c>
      <c r="T7" s="485"/>
      <c r="U7" s="270"/>
      <c r="V7" s="270"/>
      <c r="W7" s="486"/>
      <c r="X7" s="262"/>
      <c r="Y7" s="262"/>
      <c r="Z7" s="262"/>
      <c r="AA7" s="262"/>
      <c r="AB7" s="271"/>
      <c r="AC7" s="262"/>
      <c r="AD7" s="1088"/>
      <c r="AE7" s="1088"/>
      <c r="AF7" s="1088"/>
      <c r="AG7" s="1088"/>
      <c r="AH7" s="1088"/>
      <c r="AI7" s="1088"/>
      <c r="AJ7" s="1088"/>
      <c r="AK7" s="1088"/>
      <c r="AL7" s="262"/>
      <c r="AM7" s="485"/>
      <c r="AN7" s="262"/>
      <c r="AO7" s="486"/>
      <c r="AP7" s="262"/>
      <c r="AQ7" s="262"/>
      <c r="AR7" s="262"/>
      <c r="AS7" s="252"/>
      <c r="AT7" s="324"/>
      <c r="AU7" s="952"/>
      <c r="AV7" s="952"/>
      <c r="AW7" s="952"/>
      <c r="AX7" s="952"/>
      <c r="AY7" s="952"/>
      <c r="AZ7" s="952"/>
      <c r="BA7" s="262"/>
      <c r="BB7" s="253"/>
      <c r="BC7" s="262"/>
      <c r="BD7" s="485"/>
      <c r="BE7" s="262"/>
      <c r="BF7" s="486"/>
      <c r="BG7" s="262"/>
      <c r="BH7" s="262"/>
      <c r="BI7" s="262"/>
      <c r="BJ7" s="487"/>
      <c r="BK7" s="927"/>
      <c r="BL7" s="927"/>
      <c r="BM7" s="927"/>
      <c r="BN7" s="927"/>
      <c r="BO7" s="927"/>
      <c r="BP7" s="928"/>
      <c r="BQ7" s="270"/>
      <c r="BR7" s="262"/>
      <c r="BS7" s="485"/>
      <c r="BT7" s="262"/>
      <c r="BU7" s="486"/>
      <c r="BV7" s="262"/>
      <c r="BW7" s="262"/>
      <c r="BX7" s="262"/>
      <c r="BY7" s="487"/>
    </row>
    <row r="8" spans="1:86" ht="12.75" customHeight="1" thickBot="1">
      <c r="A8" s="617"/>
      <c r="B8" s="618"/>
      <c r="C8" s="1078" t="str">
        <f>+May!C8</f>
        <v>Man-Hours at Plant                   (Plants less than 1 MGD only)</v>
      </c>
      <c r="D8" s="1025" t="str">
        <f>+May!D8</f>
        <v>Air Temperature</v>
      </c>
      <c r="E8" s="290" t="s">
        <v>89</v>
      </c>
      <c r="F8" s="1015" t="str">
        <f>+May!F8</f>
        <v>Bypass At Plant Site                       ("x" If Occurred)</v>
      </c>
      <c r="G8" s="1017" t="str">
        <f>+May!G8</f>
        <v>Sanitary Sewer Overflow
("x" If Occurred)</v>
      </c>
      <c r="H8" s="619" t="s">
        <v>8</v>
      </c>
      <c r="I8" s="619"/>
      <c r="J8" s="619"/>
      <c r="K8" s="620" t="s">
        <v>9</v>
      </c>
      <c r="L8" s="619"/>
      <c r="M8" s="619"/>
      <c r="N8" s="619"/>
      <c r="O8" s="619"/>
      <c r="P8" s="619"/>
      <c r="Q8" s="619"/>
      <c r="R8" s="619"/>
      <c r="S8" s="621"/>
      <c r="T8" s="622" t="s">
        <v>11</v>
      </c>
      <c r="U8" s="620" t="s">
        <v>10</v>
      </c>
      <c r="V8" s="619"/>
      <c r="W8" s="621"/>
      <c r="X8" s="623" t="s">
        <v>100</v>
      </c>
      <c r="Y8" s="623"/>
      <c r="Z8" s="619"/>
      <c r="AA8" s="619"/>
      <c r="AB8" s="1081" t="s">
        <v>12</v>
      </c>
      <c r="AC8" s="1082"/>
      <c r="AD8" s="1083"/>
      <c r="AE8" s="688"/>
      <c r="AF8" s="624" t="s">
        <v>13</v>
      </c>
      <c r="AG8" s="482"/>
      <c r="AH8" s="482"/>
      <c r="AI8" s="482"/>
      <c r="AJ8" s="482"/>
      <c r="AK8" s="482"/>
      <c r="AL8" s="481"/>
      <c r="AM8" s="276" t="s">
        <v>11</v>
      </c>
      <c r="AN8" s="1028" t="s">
        <v>13</v>
      </c>
      <c r="AO8" s="1029"/>
      <c r="AP8" s="1029"/>
      <c r="AQ8" s="1029"/>
      <c r="AR8" s="1029"/>
      <c r="AS8" s="1029"/>
      <c r="AT8" s="1029"/>
      <c r="AU8" s="1030"/>
      <c r="AV8" s="1030"/>
      <c r="AW8" s="1030"/>
      <c r="AX8" s="1030"/>
      <c r="AY8" s="1030"/>
      <c r="AZ8" s="1030"/>
      <c r="BA8" s="1030"/>
      <c r="BB8" s="480"/>
      <c r="BC8" s="481"/>
      <c r="BD8" s="276" t="s">
        <v>11</v>
      </c>
      <c r="BE8" s="620" t="s">
        <v>14</v>
      </c>
      <c r="BF8" s="621"/>
      <c r="BG8" s="625" t="s">
        <v>15</v>
      </c>
      <c r="BH8" s="623"/>
      <c r="BI8" s="623"/>
      <c r="BJ8" s="623"/>
      <c r="BK8" s="626"/>
      <c r="BL8" s="626"/>
      <c r="BM8" s="626"/>
      <c r="BN8" s="626"/>
      <c r="BO8" s="626"/>
      <c r="BP8" s="627"/>
      <c r="BQ8" s="626"/>
      <c r="BR8" s="627"/>
      <c r="BS8" s="276" t="s">
        <v>11</v>
      </c>
      <c r="BT8" s="1037" t="str">
        <f>Jan!BT8</f>
        <v xml:space="preserve">Final Effluent </v>
      </c>
      <c r="BU8" s="1038"/>
      <c r="BV8" s="1038"/>
      <c r="BW8" s="1039"/>
      <c r="BX8" s="1050">
        <f>Jan!BX8</f>
        <v>0</v>
      </c>
      <c r="BY8" s="1053" t="str">
        <f>Jan!BY8</f>
        <v xml:space="preserve"> </v>
      </c>
      <c r="BZ8" s="1053" t="str">
        <f>Jan!BZ8</f>
        <v xml:space="preserve"> </v>
      </c>
      <c r="CA8" s="1053" t="str">
        <f>Jan!CA8</f>
        <v xml:space="preserve"> </v>
      </c>
      <c r="CB8" s="1053" t="str">
        <f>Jan!CB8</f>
        <v xml:space="preserve"> </v>
      </c>
      <c r="CC8" s="1053" t="str">
        <f>Jan!CC8</f>
        <v xml:space="preserve"> </v>
      </c>
      <c r="CD8" s="1053" t="str">
        <f>Jan!CD8</f>
        <v xml:space="preserve"> </v>
      </c>
      <c r="CE8" s="1053" t="str">
        <f>Jan!CE8</f>
        <v xml:space="preserve"> </v>
      </c>
      <c r="CF8" s="1053" t="str">
        <f>Jan!CF8</f>
        <v xml:space="preserve"> </v>
      </c>
      <c r="CG8" s="1053" t="str">
        <f>Jan!CG8</f>
        <v xml:space="preserve"> </v>
      </c>
      <c r="CH8" s="1084" t="str">
        <f>Jan!CH8</f>
        <v xml:space="preserve"> </v>
      </c>
    </row>
    <row r="9" spans="1:86" ht="12.75" customHeight="1" thickBot="1">
      <c r="A9" s="628"/>
      <c r="B9" s="629"/>
      <c r="C9" s="1079">
        <f>+Jan!C9</f>
        <v>0</v>
      </c>
      <c r="D9" s="1026"/>
      <c r="E9" s="291">
        <f>SUM(E11:E40)</f>
        <v>0</v>
      </c>
      <c r="F9" s="901">
        <f>+Jan!F9</f>
        <v>0</v>
      </c>
      <c r="G9" s="1018">
        <f>+Jan!G9</f>
        <v>0</v>
      </c>
      <c r="H9" s="626" t="s">
        <v>17</v>
      </c>
      <c r="I9" s="626"/>
      <c r="J9" s="626"/>
      <c r="K9" s="630" t="s">
        <v>11</v>
      </c>
      <c r="L9" s="626"/>
      <c r="M9" s="626"/>
      <c r="N9" s="626"/>
      <c r="O9" s="626"/>
      <c r="P9" s="626"/>
      <c r="Q9" s="626"/>
      <c r="R9" s="626"/>
      <c r="S9" s="627"/>
      <c r="T9" s="631" t="s">
        <v>11</v>
      </c>
      <c r="U9" s="630" t="s">
        <v>16</v>
      </c>
      <c r="V9" s="626"/>
      <c r="W9" s="632"/>
      <c r="X9" s="633" t="s">
        <v>101</v>
      </c>
      <c r="Y9" s="634"/>
      <c r="Z9" s="635" t="s">
        <v>11</v>
      </c>
      <c r="AA9" s="636"/>
      <c r="AB9" s="1073" t="s">
        <v>16</v>
      </c>
      <c r="AC9" s="1074"/>
      <c r="AD9" s="1075"/>
      <c r="AE9" s="689"/>
      <c r="AF9" s="626" t="s">
        <v>11</v>
      </c>
      <c r="AG9" s="626"/>
      <c r="AH9" s="626"/>
      <c r="AI9" s="626"/>
      <c r="AJ9" s="626"/>
      <c r="AK9" s="626"/>
      <c r="AL9" s="627"/>
      <c r="AM9" s="637"/>
      <c r="AN9" s="638" t="s">
        <v>81</v>
      </c>
      <c r="AO9" s="639"/>
      <c r="AP9" s="638" t="s">
        <v>78</v>
      </c>
      <c r="AQ9" s="640"/>
      <c r="AR9" s="640"/>
      <c r="AS9" s="641"/>
      <c r="AT9" s="638" t="s">
        <v>79</v>
      </c>
      <c r="AU9" s="640"/>
      <c r="AV9" s="640"/>
      <c r="AW9" s="641"/>
      <c r="AX9" s="638" t="s">
        <v>51</v>
      </c>
      <c r="AY9" s="640"/>
      <c r="AZ9" s="640"/>
      <c r="BA9" s="641"/>
      <c r="BB9" s="642" t="s">
        <v>87</v>
      </c>
      <c r="BC9" s="643"/>
      <c r="BD9" s="637"/>
      <c r="BE9" s="630" t="s">
        <v>18</v>
      </c>
      <c r="BF9" s="627"/>
      <c r="BG9" s="630" t="s">
        <v>19</v>
      </c>
      <c r="BH9" s="626"/>
      <c r="BI9" s="644"/>
      <c r="BJ9" s="1057" t="str">
        <f>+May!BJ9</f>
        <v>Supernatant Withdrawn 
hrs. or Gal. x 1000</v>
      </c>
      <c r="BK9" s="1057" t="str">
        <f>+May!BK9</f>
        <v>Supernatant BOD5 mg/l 
or  NH3-N mg/l</v>
      </c>
      <c r="BL9" s="1057" t="str">
        <f>+May!BL9</f>
        <v>Total Solids in Incoming Sludge - %</v>
      </c>
      <c r="BM9" s="1063" t="str">
        <f>+May!BM9</f>
        <v>Total Solids in Digested Sludge - %</v>
      </c>
      <c r="BN9" s="1056" t="str">
        <f>+May!BN9</f>
        <v>Volatile Solids in Incoming Sludge - %</v>
      </c>
      <c r="BO9" s="1056" t="str">
        <f>+May!BO9</f>
        <v>Volatile Solids in Digested Sludge - %</v>
      </c>
      <c r="BP9" s="1071" t="str">
        <f>+May!BP9</f>
        <v>Digested Sludge Withdrawn 
hrs. or Gal. x 1000</v>
      </c>
      <c r="BQ9" s="1056" t="str">
        <f>+May!BQ9</f>
        <v xml:space="preserve"> </v>
      </c>
      <c r="BR9" s="1071" t="str">
        <f>+May!BR9</f>
        <v xml:space="preserve"> </v>
      </c>
      <c r="BS9" s="637"/>
      <c r="BT9" s="1037" t="str">
        <f>Jan!BT9</f>
        <v>Phosphorus</v>
      </c>
      <c r="BU9" s="1039"/>
      <c r="BV9" s="1037" t="str">
        <f>Jan!BV9</f>
        <v>Total Nitrogen</v>
      </c>
      <c r="BW9" s="1039"/>
      <c r="BX9" s="1051"/>
      <c r="BY9" s="1054"/>
      <c r="BZ9" s="1054"/>
      <c r="CA9" s="1054"/>
      <c r="CB9" s="1054"/>
      <c r="CC9" s="1054"/>
      <c r="CD9" s="1054"/>
      <c r="CE9" s="1054"/>
      <c r="CF9" s="1054"/>
      <c r="CG9" s="1054"/>
      <c r="CH9" s="1085"/>
    </row>
    <row r="10" spans="1:86" ht="109.5" customHeight="1" thickBot="1">
      <c r="A10" s="645" t="s">
        <v>24</v>
      </c>
      <c r="B10" s="646" t="s">
        <v>25</v>
      </c>
      <c r="C10" s="1080">
        <f>+Jan!C10</f>
        <v>0</v>
      </c>
      <c r="D10" s="1027"/>
      <c r="E10" s="647" t="str">
        <f>+May!E10</f>
        <v>Precipitation - Inches</v>
      </c>
      <c r="F10" s="1016">
        <f>+Jan!F10</f>
        <v>0</v>
      </c>
      <c r="G10" s="1019">
        <f>+Jan!G10</f>
        <v>0</v>
      </c>
      <c r="H10" s="648" t="str">
        <f>+May!H10</f>
        <v>Chlorine - Lbs</v>
      </c>
      <c r="I10" s="649" t="str">
        <f>+May!I10</f>
        <v xml:space="preserve">               Lbs/Day  or                    Gal./Day</v>
      </c>
      <c r="J10" s="649" t="str">
        <f>+May!J10</f>
        <v xml:space="preserve">               Lbs/Day  or                    Gal./Day</v>
      </c>
      <c r="K10" s="650" t="str">
        <f>+May!K10</f>
        <v>Influent Flow Rate 
(If Metered) (MGD)</v>
      </c>
      <c r="L10" s="651" t="str">
        <f>+May!L10</f>
        <v>pH</v>
      </c>
      <c r="M10" s="651" t="str">
        <f>+May!M10</f>
        <v>CBOD5 - mg/l</v>
      </c>
      <c r="N10" s="652" t="str">
        <f>+May!N10</f>
        <v>CBOD5 - lbs</v>
      </c>
      <c r="O10" s="651" t="str">
        <f>+May!O10</f>
        <v>Susp. Solids - mg/l</v>
      </c>
      <c r="P10" s="651" t="str">
        <f>+May!P10</f>
        <v>Susp. Solids - lbs</v>
      </c>
      <c r="Q10" s="651" t="str">
        <f>+May!Q10</f>
        <v xml:space="preserve">Phosphorus - mg/l </v>
      </c>
      <c r="R10" s="651" t="str">
        <f>+May!R10</f>
        <v>Ammonia - mg/l</v>
      </c>
      <c r="S10" s="660" t="str">
        <f>+May!S10</f>
        <v xml:space="preserve"> </v>
      </c>
      <c r="T10" s="654" t="s">
        <v>24</v>
      </c>
      <c r="U10" s="650" t="str">
        <f>+May!U10</f>
        <v>CBOD5 - mg/l</v>
      </c>
      <c r="V10" s="652" t="str">
        <f>+May!V10</f>
        <v>Susp. Solids - mg/l</v>
      </c>
      <c r="W10" s="651" t="str">
        <f>+May!W10</f>
        <v>Dissolved Oxygen - mg/l</v>
      </c>
      <c r="X10" s="655" t="str">
        <f>+May!X10</f>
        <v>Total Flow to Filter - mgd</v>
      </c>
      <c r="Y10" s="656" t="str">
        <f>+May!Y10</f>
        <v>Biological Growth (L)ight, (N)ormal, (H)eavy</v>
      </c>
      <c r="Z10" s="651" t="str">
        <f>+May!Z10</f>
        <v>Load       Cell            Weight  -  1000 lbs.</v>
      </c>
      <c r="AA10" s="651" t="str">
        <f>+May!AA10</f>
        <v>Dissolved Oxygen         After 1st Stage</v>
      </c>
      <c r="AB10" s="650" t="str">
        <f>+May!AB10</f>
        <v>CBOD5 - mg/l</v>
      </c>
      <c r="AC10" s="652" t="str">
        <f>+May!AC10</f>
        <v>Susp. Solids - mg/l</v>
      </c>
      <c r="AD10" s="660" t="str">
        <f>+May!AD10</f>
        <v>Dissolved Oxygen - mg/l</v>
      </c>
      <c r="AE10" s="683"/>
      <c r="AF10" s="674" t="str">
        <f>+May!AF10</f>
        <v>Residual Chlorine - Final</v>
      </c>
      <c r="AG10" s="652" t="str">
        <f>+May!AG10</f>
        <v>Residual Chlorine - Contact Tank</v>
      </c>
      <c r="AH10" s="658"/>
      <c r="AI10" s="651" t="str">
        <f>+May!AI10</f>
        <v>E. Coli - colony/100 ml</v>
      </c>
      <c r="AJ10" s="651" t="str">
        <f>+May!AJ10</f>
        <v>pH</v>
      </c>
      <c r="AK10" s="652" t="str">
        <f>+May!AK10</f>
        <v>Dissolved Oxygen - mg/l</v>
      </c>
      <c r="AL10" s="653" t="str">
        <f>+May!AL10</f>
        <v xml:space="preserve">Phosphorus - mg/l </v>
      </c>
      <c r="AM10" s="659" t="s">
        <v>24</v>
      </c>
      <c r="AN10" s="657" t="str">
        <f>+May!AN10</f>
        <v>Effluent Flow Rate (MGD)</v>
      </c>
      <c r="AO10" s="660" t="str">
        <f>+May!AO10</f>
        <v>Effluent Flow         Weekly Average</v>
      </c>
      <c r="AP10" s="657" t="str">
        <f>+May!AP10</f>
        <v>CBOD5 - mg/l</v>
      </c>
      <c r="AQ10" s="651" t="str">
        <f>+May!AQ10</f>
        <v>CBOD5 - mg/l      Weekly Average</v>
      </c>
      <c r="AR10" s="661" t="str">
        <f>+May!AR10</f>
        <v>CBOD5 - lbs</v>
      </c>
      <c r="AS10" s="660" t="str">
        <f>+May!AS10</f>
        <v>CBOD5 - lbs/day         Weekly Average</v>
      </c>
      <c r="AT10" s="657" t="str">
        <f>+May!AT10</f>
        <v>Susp. Solids - mg/l</v>
      </c>
      <c r="AU10" s="651" t="str">
        <f>+May!AU10</f>
        <v>Susp. Solids - mg/l        Weekly Average</v>
      </c>
      <c r="AV10" s="662" t="str">
        <f>+May!AV10</f>
        <v>Susp. Solids - lbs</v>
      </c>
      <c r="AW10" s="660" t="str">
        <f>+May!AW10</f>
        <v>Susp. Solids - lbs/day    Weekly Average</v>
      </c>
      <c r="AX10" s="657" t="str">
        <f>+May!AX10</f>
        <v>Ammonia - mg/l</v>
      </c>
      <c r="AY10" s="663" t="str">
        <f>+May!AY10</f>
        <v>Ammonia - mg/l   Weekly Average</v>
      </c>
      <c r="AZ10" s="662" t="str">
        <f>+May!AZ10</f>
        <v>Ammonia - lbs</v>
      </c>
      <c r="BA10" s="660" t="str">
        <f>+May!BA10</f>
        <v>Ammonia - lbs/day   Weekly Average</v>
      </c>
      <c r="BB10" s="657" t="str">
        <f>+May!BB10</f>
        <v xml:space="preserve"> </v>
      </c>
      <c r="BC10" s="660" t="str">
        <f>+May!BC10</f>
        <v xml:space="preserve"> </v>
      </c>
      <c r="BD10" s="659" t="s">
        <v>24</v>
      </c>
      <c r="BE10" s="650" t="str">
        <f>+May!BE10</f>
        <v>Primary Sludge
Gal. x 1000</v>
      </c>
      <c r="BF10" s="660" t="str">
        <f>+May!BF10</f>
        <v>Secondary Sludge
Gal. x 1000</v>
      </c>
      <c r="BG10" s="650" t="str">
        <f>+May!BG10</f>
        <v>pH</v>
      </c>
      <c r="BH10" s="651" t="str">
        <f>+May!BH10</f>
        <v>Gas Production  
Cubic Ft. x 1000</v>
      </c>
      <c r="BI10" s="651" t="str">
        <f>+May!BI10</f>
        <v>Temperature - F</v>
      </c>
      <c r="BJ10" s="1058"/>
      <c r="BK10" s="1058"/>
      <c r="BL10" s="1027"/>
      <c r="BM10" s="1027"/>
      <c r="BN10" s="1027"/>
      <c r="BO10" s="1027"/>
      <c r="BP10" s="1072"/>
      <c r="BQ10" s="1027"/>
      <c r="BR10" s="1072"/>
      <c r="BS10" s="825" t="s">
        <v>24</v>
      </c>
      <c r="BT10" s="750" t="str">
        <f>Jan!BT10</f>
        <v xml:space="preserve">Phosphorus - mg/l </v>
      </c>
      <c r="BU10" s="750" t="str">
        <f>Jan!BU10</f>
        <v>Phosphorus - lbs/day</v>
      </c>
      <c r="BV10" s="756" t="str">
        <f>Jan!BV10</f>
        <v>Total Nitrogen- mg/l</v>
      </c>
      <c r="BW10" s="750" t="str">
        <f>Jan!BW10</f>
        <v>Total Nitrogen- lbs/day</v>
      </c>
      <c r="BX10" s="1052"/>
      <c r="BY10" s="1055"/>
      <c r="BZ10" s="1055"/>
      <c r="CA10" s="1055"/>
      <c r="CB10" s="1055"/>
      <c r="CC10" s="1055"/>
      <c r="CD10" s="1055"/>
      <c r="CE10" s="1055"/>
      <c r="CF10" s="1055"/>
      <c r="CG10" s="1055"/>
      <c r="CH10" s="1086"/>
    </row>
    <row r="11" spans="1:86" ht="15" customHeight="1">
      <c r="A11" s="241">
        <v>1</v>
      </c>
      <c r="B11" s="242" t="str">
        <f>TEXT(J$5+A11-1,"DDD")</f>
        <v>Thu</v>
      </c>
      <c r="C11" s="32"/>
      <c r="D11" s="33"/>
      <c r="E11" s="34"/>
      <c r="F11" s="35"/>
      <c r="G11" s="36"/>
      <c r="H11" s="37"/>
      <c r="I11" s="38"/>
      <c r="J11" s="34"/>
      <c r="K11" s="39"/>
      <c r="L11" s="338"/>
      <c r="M11" s="38"/>
      <c r="N11" s="42" t="str">
        <f ca="1">IF(CELL("type",M11)="L","",IF(M11*($K11+$AN11)=0,"",IF($K11&gt;0,+$K11*M11*8.34,$AN11*M11*8.34)))</f>
        <v/>
      </c>
      <c r="O11" s="38"/>
      <c r="P11" s="42" t="str">
        <f ca="1">IF(CELL("type",O11)="L","",IF(O11*($K11+$AN11)=0,"",IF($K11&gt;0,+$K11*O11*8.34,$AN11*O11*8.34)))</f>
        <v/>
      </c>
      <c r="Q11" s="38"/>
      <c r="R11" s="38"/>
      <c r="S11" s="40"/>
      <c r="T11" s="247">
        <f aca="true" t="shared" si="0" ref="T11:T40">+A11</f>
        <v>1</v>
      </c>
      <c r="U11" s="39"/>
      <c r="V11" s="38"/>
      <c r="W11" s="343"/>
      <c r="X11" s="38"/>
      <c r="Y11" s="38"/>
      <c r="Z11" s="38"/>
      <c r="AA11" s="343"/>
      <c r="AB11" s="39"/>
      <c r="AC11" s="38"/>
      <c r="AD11" s="343"/>
      <c r="AE11" s="729"/>
      <c r="AF11" s="37"/>
      <c r="AG11" s="38"/>
      <c r="AH11" t="str">
        <f ca="1">IF(CELL("type",AI11)="b","",IF(AI11="tntc",63200,IF(AI11=0,1,AI11)))</f>
        <v/>
      </c>
      <c r="AI11" s="38"/>
      <c r="AJ11" s="338"/>
      <c r="AK11" s="338"/>
      <c r="AL11" s="40"/>
      <c r="AM11" s="272">
        <f aca="true" t="shared" si="1" ref="AM11:AM40">+A11</f>
        <v>1</v>
      </c>
      <c r="AN11" s="39"/>
      <c r="AO11" s="55"/>
      <c r="AP11" s="39"/>
      <c r="AQ11" s="42"/>
      <c r="AR11" s="42" t="str">
        <f ca="1">IF(CELL("type",AP11)="L","",IF(AP11*($K11+$AN11)=0,"",IF($AN11&gt;0,+$AN11*AP11*8.345,$K11*AP11*8.345)))</f>
        <v/>
      </c>
      <c r="AS11" s="55"/>
      <c r="AT11" s="39"/>
      <c r="AU11" s="42"/>
      <c r="AV11" s="42" t="str">
        <f ca="1">IF(CELL("type",AT11)="L","",IF(AT11*($K11+$AN11)=0,"",IF($AN11&gt;0,+$AN11*AT11*8.345,$K11*AT11*8.345)))</f>
        <v/>
      </c>
      <c r="AW11" s="55"/>
      <c r="AX11" s="39"/>
      <c r="AY11" s="42"/>
      <c r="AZ11" s="42" t="str">
        <f ca="1">IF(CELL("type",AX11)="L","",IF(AX11*($K11+$AN11)=0,"",IF($AN11&gt;0,+$AN11*AX11*8.345,$K11*AX11*8.345)))</f>
        <v/>
      </c>
      <c r="BA11" s="55"/>
      <c r="BB11" s="39"/>
      <c r="BC11" s="40"/>
      <c r="BD11" s="272">
        <f>+A11</f>
        <v>1</v>
      </c>
      <c r="BE11" s="39"/>
      <c r="BF11" s="40"/>
      <c r="BG11" s="338"/>
      <c r="BH11" s="38"/>
      <c r="BI11" s="38"/>
      <c r="BJ11" s="38"/>
      <c r="BK11" s="38"/>
      <c r="BL11" s="38"/>
      <c r="BM11" s="38"/>
      <c r="BN11" s="38"/>
      <c r="BO11" s="38"/>
      <c r="BP11" s="40"/>
      <c r="BQ11" s="38"/>
      <c r="BR11" s="40"/>
      <c r="BS11" s="272">
        <f>BD11</f>
        <v>1</v>
      </c>
      <c r="BT11" s="34"/>
      <c r="BU11" s="820" t="str">
        <f ca="1">IF(CELL("type",BT11)="L","",IF(BT11*($K11+$AN11)=0,"",IF($AN11&gt;0,+$AN11*BT11*8.345,$K11*BT11*8.345)))</f>
        <v/>
      </c>
      <c r="BV11" s="37"/>
      <c r="BW11" s="823" t="str">
        <f ca="1">IF(CELL("type",BV11)="L","",IF(BV11*($K11+$AN11)=0,"",IF($AN11&gt;0,+$AN11*BV11*8.345,$K11*BV11*8.345)))</f>
        <v/>
      </c>
      <c r="BX11" s="37"/>
      <c r="BY11" s="38"/>
      <c r="BZ11" s="38"/>
      <c r="CA11" s="38"/>
      <c r="CB11" s="38"/>
      <c r="CC11" s="38"/>
      <c r="CD11" s="38"/>
      <c r="CE11" s="38"/>
      <c r="CF11" s="38"/>
      <c r="CG11" s="38"/>
      <c r="CH11" s="40"/>
    </row>
    <row r="12" spans="1:86" ht="15" customHeight="1">
      <c r="A12" s="243">
        <v>2</v>
      </c>
      <c r="B12" s="242" t="str">
        <f aca="true" t="shared" si="2" ref="B12:B40">TEXT(J$5+A12-1,"DDD")</f>
        <v>Fri</v>
      </c>
      <c r="C12" s="46"/>
      <c r="D12" s="47"/>
      <c r="E12" s="47"/>
      <c r="F12" s="48"/>
      <c r="G12" s="49"/>
      <c r="H12" s="50"/>
      <c r="I12" s="46"/>
      <c r="J12" s="47"/>
      <c r="K12" s="51"/>
      <c r="L12" s="339"/>
      <c r="M12" s="46"/>
      <c r="N12" s="42" t="str">
        <f aca="true" t="shared" si="3" ref="N12:N40">IF(CELL("type",M12)="L","",IF(M12*(K12+AN12)=0,"",IF(K12&gt;0,+K12*M12*8.34,AN12*M12*8.34)))</f>
        <v/>
      </c>
      <c r="O12" s="46"/>
      <c r="P12" s="42" t="str">
        <f aca="true" t="shared" si="4" ref="P12:P40">IF(CELL("type",O12)="L","",IF(O12*($K12+$AN12)=0,"",IF($K12&gt;0,+$K12*O12*8.34,$AN12*O12*8.34)))</f>
        <v/>
      </c>
      <c r="Q12" s="46"/>
      <c r="R12" s="46"/>
      <c r="S12" s="52"/>
      <c r="T12" s="249">
        <f t="shared" si="0"/>
        <v>2</v>
      </c>
      <c r="U12" s="51"/>
      <c r="V12" s="46"/>
      <c r="W12" s="344"/>
      <c r="X12" s="46"/>
      <c r="Y12" s="38"/>
      <c r="Z12" s="46"/>
      <c r="AA12" s="344"/>
      <c r="AB12" s="51"/>
      <c r="AC12" s="46"/>
      <c r="AD12" s="344"/>
      <c r="AE12" s="729"/>
      <c r="AF12" s="50"/>
      <c r="AG12" s="46"/>
      <c r="AH12" t="str">
        <f aca="true" t="shared" si="5" ref="AH12:AH40">IF(CELL("type",AI12)="b","",IF(AI12="tntc",63200,IF(AI12=0,1,AI12)))</f>
        <v/>
      </c>
      <c r="AI12" s="46"/>
      <c r="AJ12" s="339"/>
      <c r="AK12" s="339"/>
      <c r="AL12" s="52"/>
      <c r="AM12" s="273">
        <f t="shared" si="1"/>
        <v>2</v>
      </c>
      <c r="AN12" s="51"/>
      <c r="AO12" s="43"/>
      <c r="AP12" s="51"/>
      <c r="AQ12" s="69"/>
      <c r="AR12" s="136" t="str">
        <f aca="true" t="shared" si="6" ref="AR12:AR40">IF(CELL("type",AP12)="L","",IF(AP12*($K12+$AN12)=0,"",IF($AN12&gt;0,+$AN12*AP12*8.345,$K12*AP12*8.345)))</f>
        <v/>
      </c>
      <c r="AS12" s="43"/>
      <c r="AT12" s="51"/>
      <c r="AU12" s="69"/>
      <c r="AV12" s="136" t="str">
        <f aca="true" t="shared" si="7" ref="AV12:AV40">IF(CELL("type",AT12)="L","",IF(AT12*($K12+$AN12)=0,"",IF($AN12&gt;0,+$AN12*AT12*8.345,$K12*AT12*8.345)))</f>
        <v/>
      </c>
      <c r="AW12" s="43"/>
      <c r="AX12" s="51"/>
      <c r="AY12" s="69"/>
      <c r="AZ12" s="136" t="str">
        <f aca="true" t="shared" si="8" ref="AZ12:AZ40">IF(CELL("type",AX12)="L","",IF(AX12*($K12+$AN12)=0,"",IF($AN12&gt;0,+$AN12*AX12*8.345,$K12*AX12*8.345)))</f>
        <v/>
      </c>
      <c r="BA12" s="43"/>
      <c r="BB12" s="51"/>
      <c r="BC12" s="52"/>
      <c r="BD12" s="273">
        <f aca="true" t="shared" si="9" ref="BD12:BD40">+A12</f>
        <v>2</v>
      </c>
      <c r="BE12" s="51"/>
      <c r="BF12" s="52"/>
      <c r="BG12" s="339"/>
      <c r="BH12" s="46"/>
      <c r="BI12" s="46"/>
      <c r="BJ12" s="46"/>
      <c r="BK12" s="46"/>
      <c r="BL12" s="46"/>
      <c r="BM12" s="46"/>
      <c r="BN12" s="46"/>
      <c r="BO12" s="46"/>
      <c r="BP12" s="52"/>
      <c r="BQ12" s="46"/>
      <c r="BR12" s="52"/>
      <c r="BS12" s="272">
        <f aca="true" t="shared" si="10" ref="BS12:BS40">BD12</f>
        <v>2</v>
      </c>
      <c r="BT12" s="47"/>
      <c r="BU12" s="820" t="str">
        <f aca="true" t="shared" si="11" ref="BU12:BU40">IF(CELL("type",BT12)="L","",IF(BT12*($K12+$AN12)=0,"",IF($AN12&gt;0,+$AN12*BT12*8.345,$K12*BT12*8.345)))</f>
        <v/>
      </c>
      <c r="BV12" s="50"/>
      <c r="BW12" s="823" t="str">
        <f aca="true" t="shared" si="12" ref="BW12:BW40">IF(CELL("type",BV12)="L","",IF(BV12*($K12+$AN12)=0,"",IF($AN12&gt;0,+$AN12*BV12*8.345,$K12*BV12*8.345)))</f>
        <v/>
      </c>
      <c r="BX12" s="50"/>
      <c r="BY12" s="757"/>
      <c r="BZ12" s="46"/>
      <c r="CA12" s="46"/>
      <c r="CB12" s="46"/>
      <c r="CC12" s="757"/>
      <c r="CD12" s="46"/>
      <c r="CE12" s="757"/>
      <c r="CF12" s="46"/>
      <c r="CG12" s="757"/>
      <c r="CH12" s="758"/>
    </row>
    <row r="13" spans="1:86" ht="15" customHeight="1">
      <c r="A13" s="243">
        <v>3</v>
      </c>
      <c r="B13" s="242" t="str">
        <f t="shared" si="2"/>
        <v>Sat</v>
      </c>
      <c r="C13" s="46"/>
      <c r="D13" s="47"/>
      <c r="E13" s="47"/>
      <c r="F13" s="48"/>
      <c r="G13" s="49"/>
      <c r="H13" s="50"/>
      <c r="I13" s="46"/>
      <c r="J13" s="47"/>
      <c r="K13" s="51"/>
      <c r="L13" s="339"/>
      <c r="M13" s="46"/>
      <c r="N13" s="42" t="str">
        <f ca="1" t="shared" si="3"/>
        <v/>
      </c>
      <c r="O13" s="46"/>
      <c r="P13" s="42" t="str">
        <f ca="1" t="shared" si="4"/>
        <v/>
      </c>
      <c r="Q13" s="46"/>
      <c r="R13" s="46"/>
      <c r="S13" s="52"/>
      <c r="T13" s="249">
        <f t="shared" si="0"/>
        <v>3</v>
      </c>
      <c r="U13" s="51"/>
      <c r="V13" s="46"/>
      <c r="W13" s="344"/>
      <c r="X13" s="46"/>
      <c r="Y13" s="46"/>
      <c r="Z13" s="46"/>
      <c r="AA13" s="344"/>
      <c r="AB13" s="51"/>
      <c r="AC13" s="46"/>
      <c r="AD13" s="344"/>
      <c r="AE13" s="729"/>
      <c r="AF13" s="50"/>
      <c r="AG13" s="46"/>
      <c r="AH13" t="str">
        <f ca="1" t="shared" si="5"/>
        <v/>
      </c>
      <c r="AI13" s="46"/>
      <c r="AJ13" s="339"/>
      <c r="AK13" s="339"/>
      <c r="AL13" s="52"/>
      <c r="AM13" s="273">
        <f t="shared" si="1"/>
        <v>3</v>
      </c>
      <c r="AN13" s="51"/>
      <c r="AO13" s="43"/>
      <c r="AP13" s="51"/>
      <c r="AQ13" s="69"/>
      <c r="AR13" s="136" t="str">
        <f ca="1" t="shared" si="6"/>
        <v/>
      </c>
      <c r="AS13" s="43"/>
      <c r="AT13" s="51"/>
      <c r="AU13" s="69"/>
      <c r="AV13" s="136" t="str">
        <f ca="1" t="shared" si="7"/>
        <v/>
      </c>
      <c r="AW13" s="43"/>
      <c r="AX13" s="51"/>
      <c r="AY13" s="69"/>
      <c r="AZ13" s="136" t="str">
        <f ca="1" t="shared" si="8"/>
        <v/>
      </c>
      <c r="BA13" s="43"/>
      <c r="BB13" s="51"/>
      <c r="BC13" s="52"/>
      <c r="BD13" s="273">
        <f t="shared" si="9"/>
        <v>3</v>
      </c>
      <c r="BE13" s="51"/>
      <c r="BF13" s="52"/>
      <c r="BG13" s="339"/>
      <c r="BH13" s="46"/>
      <c r="BI13" s="46"/>
      <c r="BJ13" s="46"/>
      <c r="BK13" s="46"/>
      <c r="BL13" s="46"/>
      <c r="BM13" s="46"/>
      <c r="BN13" s="46"/>
      <c r="BO13" s="46"/>
      <c r="BP13" s="52"/>
      <c r="BQ13" s="46"/>
      <c r="BR13" s="52"/>
      <c r="BS13" s="272">
        <f t="shared" si="10"/>
        <v>3</v>
      </c>
      <c r="BT13" s="47"/>
      <c r="BU13" s="820" t="str">
        <f ca="1" t="shared" si="11"/>
        <v/>
      </c>
      <c r="BV13" s="50"/>
      <c r="BW13" s="823" t="str">
        <f ca="1" t="shared" si="12"/>
        <v/>
      </c>
      <c r="BX13" s="50"/>
      <c r="BY13" s="757"/>
      <c r="BZ13" s="46"/>
      <c r="CA13" s="46"/>
      <c r="CB13" s="46"/>
      <c r="CC13" s="757"/>
      <c r="CD13" s="46"/>
      <c r="CE13" s="757"/>
      <c r="CF13" s="46"/>
      <c r="CG13" s="757"/>
      <c r="CH13" s="758"/>
    </row>
    <row r="14" spans="1:86" ht="15" customHeight="1">
      <c r="A14" s="243">
        <v>4</v>
      </c>
      <c r="B14" s="242" t="str">
        <f t="shared" si="2"/>
        <v>Sun</v>
      </c>
      <c r="C14" s="46"/>
      <c r="D14" s="47"/>
      <c r="E14" s="47"/>
      <c r="F14" s="48"/>
      <c r="G14" s="49"/>
      <c r="H14" s="50"/>
      <c r="I14" s="46"/>
      <c r="J14" s="47"/>
      <c r="K14" s="51"/>
      <c r="L14" s="339"/>
      <c r="M14" s="46"/>
      <c r="N14" s="42" t="str">
        <f ca="1" t="shared" si="3"/>
        <v/>
      </c>
      <c r="O14" s="46"/>
      <c r="P14" s="42" t="str">
        <f ca="1" t="shared" si="4"/>
        <v/>
      </c>
      <c r="Q14" s="46"/>
      <c r="R14" s="46"/>
      <c r="S14" s="52"/>
      <c r="T14" s="249">
        <f t="shared" si="0"/>
        <v>4</v>
      </c>
      <c r="U14" s="51"/>
      <c r="V14" s="46"/>
      <c r="W14" s="344"/>
      <c r="X14" s="46"/>
      <c r="Y14" s="46"/>
      <c r="Z14" s="46"/>
      <c r="AA14" s="344"/>
      <c r="AB14" s="51"/>
      <c r="AC14" s="46"/>
      <c r="AD14" s="344"/>
      <c r="AE14" s="729"/>
      <c r="AF14" s="50"/>
      <c r="AG14" s="46"/>
      <c r="AH14" t="str">
        <f ca="1" t="shared" si="5"/>
        <v/>
      </c>
      <c r="AI14" s="46"/>
      <c r="AJ14" s="339"/>
      <c r="AK14" s="339"/>
      <c r="AL14" s="52"/>
      <c r="AM14" s="273">
        <f t="shared" si="1"/>
        <v>4</v>
      </c>
      <c r="AN14" s="51"/>
      <c r="AO14" s="43" t="str">
        <f>IF(+$B14="Sat",IF(SUM(AN$11:AN14)&gt;0,AVERAGE(AN$11:AN14,May!AN39:AN$41)," "),"")</f>
        <v/>
      </c>
      <c r="AP14" s="51"/>
      <c r="AQ14" s="69" t="str">
        <f>IF(+$B14="Sat",IF(SUM(AP$11:AP14,May!AP39:AP$41)&gt;0,AVERAGE(AP$11:AP14,May!AP39:AP$41),""),"")</f>
        <v/>
      </c>
      <c r="AR14" s="136" t="str">
        <f ca="1" t="shared" si="6"/>
        <v/>
      </c>
      <c r="AS14" s="55" t="str">
        <f>IF(+$B14="Sat",IF(SUM(AR$11:AR14,May!AR39:AR$41)&gt;0,AVERAGE(AR$11:AR14,May!AR39:AR$41),""),"")</f>
        <v/>
      </c>
      <c r="AT14" s="51"/>
      <c r="AU14" s="69" t="str">
        <f>IF(+$B14="Sat",IF(SUM(AT$11:AT14,May!AT39:AT$41)&gt;0,AVERAGE(AT$11:AT14,May!AT39:AT$41),""),"")</f>
        <v/>
      </c>
      <c r="AV14" s="136" t="str">
        <f ca="1" t="shared" si="7"/>
        <v/>
      </c>
      <c r="AW14" s="55" t="str">
        <f>IF(+$B14="Sat",IF(SUM(AV$11:AV14,May!AV39:AV$41)&gt;0,AVERAGE(AV$11:AV14,May!AV39:AV$41),""),"")</f>
        <v/>
      </c>
      <c r="AX14" s="51"/>
      <c r="AY14" s="69" t="str">
        <f>IF(+$B14="Sat",IF(SUM(AX$11:AX14,May!AX39:AX$41)&gt;0,AVERAGE(AX$11:AX14,May!AX39:AX$41),""),"")</f>
        <v/>
      </c>
      <c r="AZ14" s="136" t="str">
        <f ca="1" t="shared" si="8"/>
        <v/>
      </c>
      <c r="BA14" s="55" t="str">
        <f>IF(+$B14="Sat",IF(SUM(AZ$11:AZ14,May!AZ39:AZ$41)&gt;0,AVERAGE(AZ$11:AZ14,May!AZ39:AZ$41),""),"")</f>
        <v/>
      </c>
      <c r="BB14" s="51"/>
      <c r="BC14" s="52"/>
      <c r="BD14" s="273">
        <f t="shared" si="9"/>
        <v>4</v>
      </c>
      <c r="BE14" s="51"/>
      <c r="BF14" s="52"/>
      <c r="BG14" s="339"/>
      <c r="BH14" s="46"/>
      <c r="BI14" s="46"/>
      <c r="BJ14" s="46"/>
      <c r="BK14" s="46"/>
      <c r="BL14" s="46"/>
      <c r="BM14" s="46"/>
      <c r="BN14" s="46"/>
      <c r="BO14" s="46"/>
      <c r="BP14" s="52"/>
      <c r="BQ14" s="46"/>
      <c r="BR14" s="52"/>
      <c r="BS14" s="272">
        <f t="shared" si="10"/>
        <v>4</v>
      </c>
      <c r="BT14" s="47"/>
      <c r="BU14" s="820" t="str">
        <f ca="1" t="shared" si="11"/>
        <v/>
      </c>
      <c r="BV14" s="50"/>
      <c r="BW14" s="823" t="str">
        <f ca="1" t="shared" si="12"/>
        <v/>
      </c>
      <c r="BX14" s="50"/>
      <c r="BY14" s="757"/>
      <c r="BZ14" s="46"/>
      <c r="CA14" s="46"/>
      <c r="CB14" s="46"/>
      <c r="CC14" s="757"/>
      <c r="CD14" s="46"/>
      <c r="CE14" s="757"/>
      <c r="CF14" s="46"/>
      <c r="CG14" s="757"/>
      <c r="CH14" s="758"/>
    </row>
    <row r="15" spans="1:86" ht="15" customHeight="1" thickBot="1">
      <c r="A15" s="244">
        <v>5</v>
      </c>
      <c r="B15" s="245" t="str">
        <f t="shared" si="2"/>
        <v>Mon</v>
      </c>
      <c r="C15" s="56"/>
      <c r="D15" s="57"/>
      <c r="E15" s="57"/>
      <c r="F15" s="58"/>
      <c r="G15" s="59"/>
      <c r="H15" s="60"/>
      <c r="I15" s="56"/>
      <c r="J15" s="57"/>
      <c r="K15" s="61"/>
      <c r="L15" s="340"/>
      <c r="M15" s="56"/>
      <c r="N15" s="65" t="str">
        <f ca="1" t="shared" si="3"/>
        <v/>
      </c>
      <c r="O15" s="56"/>
      <c r="P15" s="65" t="str">
        <f ca="1" t="shared" si="4"/>
        <v/>
      </c>
      <c r="Q15" s="56"/>
      <c r="R15" s="56"/>
      <c r="S15" s="62"/>
      <c r="T15" s="251">
        <f t="shared" si="0"/>
        <v>5</v>
      </c>
      <c r="U15" s="61"/>
      <c r="V15" s="56"/>
      <c r="W15" s="345"/>
      <c r="X15" s="56"/>
      <c r="Y15" s="56"/>
      <c r="Z15" s="56"/>
      <c r="AA15" s="345"/>
      <c r="AB15" s="61"/>
      <c r="AC15" s="56"/>
      <c r="AD15" s="345"/>
      <c r="AE15" s="730"/>
      <c r="AF15" s="60"/>
      <c r="AG15" s="56"/>
      <c r="AH15" t="str">
        <f ca="1" t="shared" si="5"/>
        <v/>
      </c>
      <c r="AI15" s="56"/>
      <c r="AJ15" s="340"/>
      <c r="AK15" s="340"/>
      <c r="AL15" s="62"/>
      <c r="AM15" s="274">
        <f t="shared" si="1"/>
        <v>5</v>
      </c>
      <c r="AN15" s="61"/>
      <c r="AO15" s="66" t="str">
        <f>IF(+$B15="Sat",IF(SUM(AN$11:AN15)&gt;0,AVERAGE(AN$11:AN15,May!AN40:AN$41)," "),"")</f>
        <v/>
      </c>
      <c r="AP15" s="61"/>
      <c r="AQ15" s="65" t="str">
        <f>IF(+$B15="Sat",IF(SUM(AP$11:AP15,May!AP40:AP$41)&gt;0,AVERAGE(AP$11:AP15,May!AP40:AP$41),""),"")</f>
        <v/>
      </c>
      <c r="AR15" s="67" t="str">
        <f ca="1" t="shared" si="6"/>
        <v/>
      </c>
      <c r="AS15" s="66" t="str">
        <f>IF(+$B15="Sat",IF(SUM(AR$11:AR15,May!AR40:AR$41)&gt;0,AVERAGE(AR$11:AR15,May!AR40:AR$41),""),"")</f>
        <v/>
      </c>
      <c r="AT15" s="61"/>
      <c r="AU15" s="65" t="str">
        <f>IF(+$B15="Sat",IF(SUM(AT$11:AT15,May!AT40:AT$41)&gt;0,AVERAGE(AT$11:AT15,May!AT40:AT$41),""),"")</f>
        <v/>
      </c>
      <c r="AV15" s="67" t="str">
        <f ca="1" t="shared" si="7"/>
        <v/>
      </c>
      <c r="AW15" s="66" t="str">
        <f>IF(+$B15="Sat",IF(SUM(AV$11:AV15,May!AV40:AV$41)&gt;0,AVERAGE(AV$11:AV15,May!AV40:AV$41),""),"")</f>
        <v/>
      </c>
      <c r="AX15" s="61"/>
      <c r="AY15" s="65" t="str">
        <f>IF(+$B15="Sat",IF(SUM(AX$11:AX15,May!AX40:AX$41)&gt;0,AVERAGE(AX$11:AX15,May!AX40:AX$41),""),"")</f>
        <v/>
      </c>
      <c r="AZ15" s="67" t="str">
        <f ca="1" t="shared" si="8"/>
        <v/>
      </c>
      <c r="BA15" s="66" t="str">
        <f>IF(+$B15="Sat",IF(SUM(AZ$11:AZ15,May!AZ40:AZ$41)&gt;0,AVERAGE(AZ$11:AZ15,May!AZ40:AZ$41),""),"")</f>
        <v/>
      </c>
      <c r="BB15" s="61"/>
      <c r="BC15" s="62"/>
      <c r="BD15" s="274">
        <f t="shared" si="9"/>
        <v>5</v>
      </c>
      <c r="BE15" s="61"/>
      <c r="BF15" s="62"/>
      <c r="BG15" s="340"/>
      <c r="BH15" s="56"/>
      <c r="BI15" s="56"/>
      <c r="BJ15" s="56"/>
      <c r="BK15" s="56"/>
      <c r="BL15" s="56"/>
      <c r="BM15" s="56"/>
      <c r="BN15" s="56"/>
      <c r="BO15" s="56"/>
      <c r="BP15" s="62"/>
      <c r="BQ15" s="56"/>
      <c r="BR15" s="62"/>
      <c r="BS15" s="759">
        <f t="shared" si="10"/>
        <v>5</v>
      </c>
      <c r="BT15" s="57"/>
      <c r="BU15" s="821" t="str">
        <f ca="1" t="shared" si="11"/>
        <v/>
      </c>
      <c r="BV15" s="60"/>
      <c r="BW15" s="824" t="str">
        <f ca="1" t="shared" si="12"/>
        <v/>
      </c>
      <c r="BX15" s="60"/>
      <c r="BY15" s="760"/>
      <c r="BZ15" s="56"/>
      <c r="CA15" s="56"/>
      <c r="CB15" s="56"/>
      <c r="CC15" s="760"/>
      <c r="CD15" s="56"/>
      <c r="CE15" s="760"/>
      <c r="CF15" s="56"/>
      <c r="CG15" s="760"/>
      <c r="CH15" s="761"/>
    </row>
    <row r="16" spans="1:86" ht="15" customHeight="1">
      <c r="A16" s="241">
        <v>6</v>
      </c>
      <c r="B16" s="246" t="str">
        <f t="shared" si="2"/>
        <v>Tue</v>
      </c>
      <c r="C16" s="38"/>
      <c r="D16" s="34"/>
      <c r="E16" s="34"/>
      <c r="F16" s="35"/>
      <c r="G16" s="36"/>
      <c r="H16" s="37"/>
      <c r="I16" s="38"/>
      <c r="J16" s="34"/>
      <c r="K16" s="39"/>
      <c r="L16" s="338"/>
      <c r="M16" s="38"/>
      <c r="N16" s="42" t="str">
        <f ca="1" t="shared" si="3"/>
        <v/>
      </c>
      <c r="O16" s="38"/>
      <c r="P16" s="42" t="str">
        <f ca="1" t="shared" si="4"/>
        <v/>
      </c>
      <c r="Q16" s="38"/>
      <c r="R16" s="38"/>
      <c r="S16" s="40"/>
      <c r="T16" s="247">
        <f t="shared" si="0"/>
        <v>6</v>
      </c>
      <c r="U16" s="39"/>
      <c r="V16" s="38"/>
      <c r="W16" s="343"/>
      <c r="X16" s="38"/>
      <c r="Y16" s="38"/>
      <c r="Z16" s="38"/>
      <c r="AA16" s="343"/>
      <c r="AB16" s="39"/>
      <c r="AC16" s="38"/>
      <c r="AD16" s="343"/>
      <c r="AE16" s="731"/>
      <c r="AF16" s="37"/>
      <c r="AG16" s="38"/>
      <c r="AH16" t="str">
        <f ca="1" t="shared" si="5"/>
        <v/>
      </c>
      <c r="AI16" s="38"/>
      <c r="AJ16" s="338"/>
      <c r="AK16" s="338"/>
      <c r="AL16" s="40"/>
      <c r="AM16" s="272">
        <f t="shared" si="1"/>
        <v>6</v>
      </c>
      <c r="AN16" s="39"/>
      <c r="AO16" s="55" t="str">
        <f>IF(+$B16="Sat",IF(SUM(AN$11:AN16)&gt;0,AVERAGE(AN$11:AN16,May!AN41:AN$41)," "),"")</f>
        <v/>
      </c>
      <c r="AP16" s="39"/>
      <c r="AQ16" s="42" t="str">
        <f>IF(+$B16="Sat",IF(SUM(AP$11:AP16)&gt;0,AVERAGE(AP$11:AP16,May!AP41:AP$41)," "),"")</f>
        <v/>
      </c>
      <c r="AR16" s="44" t="str">
        <f ca="1" t="shared" si="6"/>
        <v/>
      </c>
      <c r="AS16" s="55" t="str">
        <f>IF(+$B16="Sat",IF(SUM(AR$11:AR16)&gt;0,AVERAGE(AR$11:AR16,May!AR41:AR$41)," "),"")</f>
        <v/>
      </c>
      <c r="AT16" s="39"/>
      <c r="AU16" s="42" t="str">
        <f>IF(+$B16="Sat",IF(SUM(AT$11:AT16)&gt;0,AVERAGE(AT$11:AT16,May!AT41:AT$41)," "),"")</f>
        <v/>
      </c>
      <c r="AV16" s="44" t="str">
        <f ca="1" t="shared" si="7"/>
        <v/>
      </c>
      <c r="AW16" s="55" t="str">
        <f>IF(+$B16="Sat",IF(SUM(AV$11:AV16)&gt;0,AVERAGE(AV$11:AV16,May!AV41:AV$41)," "),"")</f>
        <v/>
      </c>
      <c r="AX16" s="39"/>
      <c r="AY16" s="68" t="str">
        <f>IF(+$B16="Sat",IF(SUM(AX$11:AX16)&gt;0,AVERAGE(AX$11:AX16,May!AX41:AX$41)," "),"")</f>
        <v/>
      </c>
      <c r="AZ16" s="137" t="str">
        <f ca="1" t="shared" si="8"/>
        <v/>
      </c>
      <c r="BA16" s="55" t="str">
        <f>IF(+$B16="Sat",IF(SUM(AZ$11:AZ16)&gt;0,AVERAGE(AZ$11:AZ16,May!AZ41:AZ$41)," "),"")</f>
        <v/>
      </c>
      <c r="BB16" s="39"/>
      <c r="BC16" s="40"/>
      <c r="BD16" s="272">
        <f t="shared" si="9"/>
        <v>6</v>
      </c>
      <c r="BE16" s="39"/>
      <c r="BF16" s="40"/>
      <c r="BG16" s="338"/>
      <c r="BH16" s="38"/>
      <c r="BI16" s="38"/>
      <c r="BJ16" s="38"/>
      <c r="BK16" s="38"/>
      <c r="BL16" s="38"/>
      <c r="BM16" s="38"/>
      <c r="BN16" s="38"/>
      <c r="BO16" s="38"/>
      <c r="BP16" s="40"/>
      <c r="BQ16" s="38"/>
      <c r="BR16" s="40"/>
      <c r="BS16" s="762">
        <f t="shared" si="10"/>
        <v>6</v>
      </c>
      <c r="BT16" s="34"/>
      <c r="BU16" s="789" t="str">
        <f ca="1" t="shared" si="11"/>
        <v/>
      </c>
      <c r="BV16" s="37"/>
      <c r="BW16" s="789" t="str">
        <f ca="1" t="shared" si="12"/>
        <v/>
      </c>
      <c r="BX16" s="37"/>
      <c r="BY16" s="32"/>
      <c r="BZ16" s="38"/>
      <c r="CA16" s="37"/>
      <c r="CB16" s="37"/>
      <c r="CC16" s="32"/>
      <c r="CD16" s="38"/>
      <c r="CE16" s="32"/>
      <c r="CF16" s="38"/>
      <c r="CG16" s="32"/>
      <c r="CH16" s="763"/>
    </row>
    <row r="17" spans="1:86" ht="15" customHeight="1">
      <c r="A17" s="243">
        <v>7</v>
      </c>
      <c r="B17" s="242" t="str">
        <f t="shared" si="2"/>
        <v>Wed</v>
      </c>
      <c r="C17" s="46"/>
      <c r="D17" s="47"/>
      <c r="E17" s="47"/>
      <c r="F17" s="48"/>
      <c r="G17" s="49"/>
      <c r="H17" s="50"/>
      <c r="I17" s="46"/>
      <c r="J17" s="47"/>
      <c r="K17" s="51"/>
      <c r="L17" s="339"/>
      <c r="M17" s="46"/>
      <c r="N17" s="42" t="str">
        <f ca="1" t="shared" si="3"/>
        <v/>
      </c>
      <c r="O17" s="46"/>
      <c r="P17" s="42" t="str">
        <f ca="1" t="shared" si="4"/>
        <v/>
      </c>
      <c r="Q17" s="46"/>
      <c r="R17" s="46"/>
      <c r="S17" s="52"/>
      <c r="T17" s="249">
        <f t="shared" si="0"/>
        <v>7</v>
      </c>
      <c r="U17" s="51"/>
      <c r="V17" s="46"/>
      <c r="W17" s="344"/>
      <c r="X17" s="46"/>
      <c r="Y17" s="46"/>
      <c r="Z17" s="46"/>
      <c r="AA17" s="344"/>
      <c r="AB17" s="51"/>
      <c r="AC17" s="46"/>
      <c r="AD17" s="344"/>
      <c r="AE17" s="729"/>
      <c r="AF17" s="50"/>
      <c r="AG17" s="46"/>
      <c r="AH17" t="str">
        <f ca="1" t="shared" si="5"/>
        <v/>
      </c>
      <c r="AI17" s="46"/>
      <c r="AJ17" s="339"/>
      <c r="AK17" s="339"/>
      <c r="AL17" s="52"/>
      <c r="AM17" s="273">
        <f t="shared" si="1"/>
        <v>7</v>
      </c>
      <c r="AN17" s="51"/>
      <c r="AO17" s="43" t="str">
        <f>IF(+$B17="Sat",IF(SUM(AN11:AN17)&gt;0,AVERAGE(AN11:AN17)," "),"")</f>
        <v/>
      </c>
      <c r="AP17" s="51"/>
      <c r="AQ17" s="69" t="str">
        <f>IF(+$B17="Sat",IF(SUM(AP11:AP17)&gt;0,AVERAGE(AP11:AP17)," "),"")</f>
        <v/>
      </c>
      <c r="AR17" s="44" t="str">
        <f ca="1" t="shared" si="6"/>
        <v/>
      </c>
      <c r="AS17" s="55" t="str">
        <f>IF(+$B17="Sat",IF(SUM(AR11:AR17)&gt;0,AVERAGE(AR11:AR17)," "),"")</f>
        <v/>
      </c>
      <c r="AT17" s="51"/>
      <c r="AU17" s="69" t="str">
        <f>IF(+$B17="Sat",IF(SUM(AT11:AT17)&gt;0,AVERAGE(AT11:AT17)," "),"")</f>
        <v/>
      </c>
      <c r="AV17" s="44" t="str">
        <f ca="1" t="shared" si="7"/>
        <v/>
      </c>
      <c r="AW17" s="43" t="str">
        <f>IF(+$B17="Sat",IF(SUM(AV11:AV17)&gt;0,AVERAGE(AV11:AV17)," "),"")</f>
        <v/>
      </c>
      <c r="AX17" s="51"/>
      <c r="AY17" s="70" t="str">
        <f>IF(+$B17="Sat",IF(SUM(AX11:AX17)&gt;0,AVERAGE(AX11:AX17)," "),"")</f>
        <v/>
      </c>
      <c r="AZ17" s="45" t="str">
        <f ca="1" t="shared" si="8"/>
        <v/>
      </c>
      <c r="BA17" s="43" t="str">
        <f>IF(+$B17="Sat",IF(SUM(AZ11:AZ17)&gt;0,AVERAGE(AZ11:AZ17)," "),"")</f>
        <v/>
      </c>
      <c r="BB17" s="51"/>
      <c r="BC17" s="52"/>
      <c r="BD17" s="273">
        <f t="shared" si="9"/>
        <v>7</v>
      </c>
      <c r="BE17" s="51"/>
      <c r="BF17" s="52"/>
      <c r="BG17" s="339"/>
      <c r="BH17" s="46"/>
      <c r="BI17" s="46"/>
      <c r="BJ17" s="46"/>
      <c r="BK17" s="46"/>
      <c r="BL17" s="46"/>
      <c r="BM17" s="46"/>
      <c r="BN17" s="46"/>
      <c r="BO17" s="46"/>
      <c r="BP17" s="52"/>
      <c r="BQ17" s="46"/>
      <c r="BR17" s="52"/>
      <c r="BS17" s="272">
        <f t="shared" si="10"/>
        <v>7</v>
      </c>
      <c r="BT17" s="47"/>
      <c r="BU17" s="820" t="str">
        <f ca="1" t="shared" si="11"/>
        <v/>
      </c>
      <c r="BV17" s="50"/>
      <c r="BW17" s="823" t="str">
        <f ca="1" t="shared" si="12"/>
        <v/>
      </c>
      <c r="BX17" s="50"/>
      <c r="BY17" s="32"/>
      <c r="BZ17" s="46"/>
      <c r="CA17" s="37"/>
      <c r="CB17" s="37"/>
      <c r="CC17" s="32"/>
      <c r="CD17" s="46"/>
      <c r="CE17" s="32"/>
      <c r="CF17" s="47"/>
      <c r="CG17" s="764"/>
      <c r="CH17" s="763"/>
    </row>
    <row r="18" spans="1:86" ht="15" customHeight="1">
      <c r="A18" s="243">
        <v>8</v>
      </c>
      <c r="B18" s="242" t="str">
        <f t="shared" si="2"/>
        <v>Thu</v>
      </c>
      <c r="C18" s="46"/>
      <c r="D18" s="47"/>
      <c r="E18" s="47"/>
      <c r="F18" s="48"/>
      <c r="G18" s="49"/>
      <c r="H18" s="50"/>
      <c r="I18" s="46"/>
      <c r="J18" s="47"/>
      <c r="K18" s="51"/>
      <c r="L18" s="339"/>
      <c r="M18" s="46"/>
      <c r="N18" s="42" t="str">
        <f ca="1" t="shared" si="3"/>
        <v/>
      </c>
      <c r="O18" s="46"/>
      <c r="P18" s="42" t="str">
        <f ca="1" t="shared" si="4"/>
        <v/>
      </c>
      <c r="Q18" s="46"/>
      <c r="R18" s="46"/>
      <c r="S18" s="52"/>
      <c r="T18" s="249">
        <f t="shared" si="0"/>
        <v>8</v>
      </c>
      <c r="U18" s="51"/>
      <c r="V18" s="46"/>
      <c r="W18" s="344"/>
      <c r="X18" s="46"/>
      <c r="Y18" s="46"/>
      <c r="Z18" s="46"/>
      <c r="AA18" s="344"/>
      <c r="AB18" s="51"/>
      <c r="AC18" s="46"/>
      <c r="AD18" s="344"/>
      <c r="AE18" s="729"/>
      <c r="AF18" s="50"/>
      <c r="AG18" s="46"/>
      <c r="AH18" t="str">
        <f ca="1" t="shared" si="5"/>
        <v/>
      </c>
      <c r="AI18" s="46"/>
      <c r="AJ18" s="339"/>
      <c r="AK18" s="339"/>
      <c r="AL18" s="52"/>
      <c r="AM18" s="273">
        <f t="shared" si="1"/>
        <v>8</v>
      </c>
      <c r="AN18" s="51"/>
      <c r="AO18" s="43" t="str">
        <f aca="true" t="shared" si="13" ref="AO18:AO39">IF(+$B18="Sat",IF(SUM(AN12:AN18)&gt;0,AVERAGE(AN12:AN18)," "),"")</f>
        <v/>
      </c>
      <c r="AP18" s="51"/>
      <c r="AQ18" s="69" t="str">
        <f aca="true" t="shared" si="14" ref="AQ18:AS33">IF(+$B18="Sat",IF(SUM(AP12:AP18)&gt;0,AVERAGE(AP12:AP18)," "),"")</f>
        <v/>
      </c>
      <c r="AR18" s="44" t="str">
        <f ca="1" t="shared" si="6"/>
        <v/>
      </c>
      <c r="AS18" s="55" t="str">
        <f t="shared" si="14"/>
        <v/>
      </c>
      <c r="AT18" s="51"/>
      <c r="AU18" s="69" t="str">
        <f aca="true" t="shared" si="15" ref="AU18:AU39">IF(+$B18="Sat",IF(SUM(AT12:AT18)&gt;0,AVERAGE(AT12:AT18)," "),"")</f>
        <v/>
      </c>
      <c r="AV18" s="44" t="str">
        <f ca="1" t="shared" si="7"/>
        <v/>
      </c>
      <c r="AW18" s="43" t="str">
        <f aca="true" t="shared" si="16" ref="AW18:AW39">IF(+$B18="Sat",IF(SUM(AV12:AV18)&gt;0,AVERAGE(AV12:AV18)," "),"")</f>
        <v/>
      </c>
      <c r="AX18" s="51"/>
      <c r="AY18" s="70" t="str">
        <f aca="true" t="shared" si="17" ref="AY18:AY39">IF(+$B18="Sat",IF(SUM(AX12:AX18)&gt;0,AVERAGE(AX12:AX18)," "),"")</f>
        <v/>
      </c>
      <c r="AZ18" s="45" t="str">
        <f ca="1" t="shared" si="8"/>
        <v/>
      </c>
      <c r="BA18" s="43" t="str">
        <f aca="true" t="shared" si="18" ref="BA18:BA39">IF(+$B18="Sat",IF(SUM(AZ12:AZ18)&gt;0,AVERAGE(AZ12:AZ18)," "),"")</f>
        <v/>
      </c>
      <c r="BB18" s="51"/>
      <c r="BC18" s="52"/>
      <c r="BD18" s="273">
        <f t="shared" si="9"/>
        <v>8</v>
      </c>
      <c r="BE18" s="51"/>
      <c r="BF18" s="52"/>
      <c r="BG18" s="339"/>
      <c r="BH18" s="46"/>
      <c r="BI18" s="46"/>
      <c r="BJ18" s="46"/>
      <c r="BK18" s="46"/>
      <c r="BL18" s="46"/>
      <c r="BM18" s="46"/>
      <c r="BN18" s="46"/>
      <c r="BO18" s="46"/>
      <c r="BP18" s="52"/>
      <c r="BQ18" s="46"/>
      <c r="BR18" s="52"/>
      <c r="BS18" s="272">
        <f t="shared" si="10"/>
        <v>8</v>
      </c>
      <c r="BT18" s="47"/>
      <c r="BU18" s="820" t="str">
        <f ca="1" t="shared" si="11"/>
        <v/>
      </c>
      <c r="BV18" s="50"/>
      <c r="BW18" s="823" t="str">
        <f ca="1" t="shared" si="12"/>
        <v/>
      </c>
      <c r="BX18" s="50"/>
      <c r="BY18" s="32"/>
      <c r="BZ18" s="46"/>
      <c r="CA18" s="37"/>
      <c r="CB18" s="37"/>
      <c r="CC18" s="32"/>
      <c r="CD18" s="46"/>
      <c r="CE18" s="32"/>
      <c r="CF18" s="47"/>
      <c r="CG18" s="764"/>
      <c r="CH18" s="763"/>
    </row>
    <row r="19" spans="1:86" ht="15" customHeight="1">
      <c r="A19" s="243">
        <v>9</v>
      </c>
      <c r="B19" s="242" t="str">
        <f t="shared" si="2"/>
        <v>Fri</v>
      </c>
      <c r="C19" s="46"/>
      <c r="D19" s="47"/>
      <c r="E19" s="47"/>
      <c r="F19" s="48"/>
      <c r="G19" s="49"/>
      <c r="H19" s="50"/>
      <c r="I19" s="46"/>
      <c r="J19" s="47"/>
      <c r="K19" s="51"/>
      <c r="L19" s="339"/>
      <c r="M19" s="46"/>
      <c r="N19" s="42" t="str">
        <f ca="1" t="shared" si="3"/>
        <v/>
      </c>
      <c r="O19" s="46"/>
      <c r="P19" s="42" t="str">
        <f ca="1" t="shared" si="4"/>
        <v/>
      </c>
      <c r="Q19" s="46"/>
      <c r="R19" s="46"/>
      <c r="S19" s="52"/>
      <c r="T19" s="249">
        <f t="shared" si="0"/>
        <v>9</v>
      </c>
      <c r="U19" s="51"/>
      <c r="V19" s="46"/>
      <c r="W19" s="344"/>
      <c r="X19" s="46"/>
      <c r="Y19" s="46"/>
      <c r="Z19" s="46"/>
      <c r="AA19" s="344"/>
      <c r="AB19" s="51"/>
      <c r="AC19" s="46"/>
      <c r="AD19" s="344"/>
      <c r="AE19" s="729"/>
      <c r="AF19" s="50"/>
      <c r="AG19" s="46"/>
      <c r="AH19" t="str">
        <f ca="1" t="shared" si="5"/>
        <v/>
      </c>
      <c r="AI19" s="46"/>
      <c r="AJ19" s="339"/>
      <c r="AK19" s="339"/>
      <c r="AL19" s="52"/>
      <c r="AM19" s="273">
        <f t="shared" si="1"/>
        <v>9</v>
      </c>
      <c r="AN19" s="51"/>
      <c r="AO19" s="43" t="str">
        <f t="shared" si="13"/>
        <v/>
      </c>
      <c r="AP19" s="51"/>
      <c r="AQ19" s="69" t="str">
        <f t="shared" si="14"/>
        <v/>
      </c>
      <c r="AR19" s="44" t="str">
        <f ca="1" t="shared" si="6"/>
        <v/>
      </c>
      <c r="AS19" s="55" t="str">
        <f t="shared" si="14"/>
        <v/>
      </c>
      <c r="AT19" s="51"/>
      <c r="AU19" s="69" t="str">
        <f t="shared" si="15"/>
        <v/>
      </c>
      <c r="AV19" s="44" t="str">
        <f ca="1" t="shared" si="7"/>
        <v/>
      </c>
      <c r="AW19" s="43" t="str">
        <f t="shared" si="16"/>
        <v/>
      </c>
      <c r="AX19" s="51"/>
      <c r="AY19" s="70" t="str">
        <f t="shared" si="17"/>
        <v/>
      </c>
      <c r="AZ19" s="45" t="str">
        <f ca="1" t="shared" si="8"/>
        <v/>
      </c>
      <c r="BA19" s="43" t="str">
        <f t="shared" si="18"/>
        <v/>
      </c>
      <c r="BB19" s="51"/>
      <c r="BC19" s="52"/>
      <c r="BD19" s="273">
        <f t="shared" si="9"/>
        <v>9</v>
      </c>
      <c r="BE19" s="51"/>
      <c r="BF19" s="52"/>
      <c r="BG19" s="339"/>
      <c r="BH19" s="46"/>
      <c r="BI19" s="46"/>
      <c r="BJ19" s="46"/>
      <c r="BK19" s="46"/>
      <c r="BL19" s="46"/>
      <c r="BM19" s="46"/>
      <c r="BN19" s="46"/>
      <c r="BO19" s="46"/>
      <c r="BP19" s="52"/>
      <c r="BQ19" s="46"/>
      <c r="BR19" s="52"/>
      <c r="BS19" s="272">
        <f t="shared" si="10"/>
        <v>9</v>
      </c>
      <c r="BT19" s="47"/>
      <c r="BU19" s="820" t="str">
        <f ca="1" t="shared" si="11"/>
        <v/>
      </c>
      <c r="BV19" s="50"/>
      <c r="BW19" s="823" t="str">
        <f ca="1" t="shared" si="12"/>
        <v/>
      </c>
      <c r="BX19" s="50"/>
      <c r="BY19" s="32"/>
      <c r="BZ19" s="46"/>
      <c r="CA19" s="37"/>
      <c r="CB19" s="37"/>
      <c r="CC19" s="32"/>
      <c r="CD19" s="46"/>
      <c r="CE19" s="32"/>
      <c r="CF19" s="47"/>
      <c r="CG19" s="764"/>
      <c r="CH19" s="763"/>
    </row>
    <row r="20" spans="1:86" ht="15" customHeight="1" thickBot="1">
      <c r="A20" s="244">
        <v>10</v>
      </c>
      <c r="B20" s="245" t="str">
        <f t="shared" si="2"/>
        <v>Sat</v>
      </c>
      <c r="C20" s="56"/>
      <c r="D20" s="57"/>
      <c r="E20" s="57"/>
      <c r="F20" s="58"/>
      <c r="G20" s="59"/>
      <c r="H20" s="60"/>
      <c r="I20" s="56"/>
      <c r="J20" s="57"/>
      <c r="K20" s="61"/>
      <c r="L20" s="340"/>
      <c r="M20" s="56"/>
      <c r="N20" s="65" t="str">
        <f ca="1" t="shared" si="3"/>
        <v/>
      </c>
      <c r="O20" s="56"/>
      <c r="P20" s="65" t="str">
        <f ca="1" t="shared" si="4"/>
        <v/>
      </c>
      <c r="Q20" s="56"/>
      <c r="R20" s="56"/>
      <c r="S20" s="62"/>
      <c r="T20" s="251">
        <f t="shared" si="0"/>
        <v>10</v>
      </c>
      <c r="U20" s="61"/>
      <c r="V20" s="56"/>
      <c r="W20" s="345"/>
      <c r="X20" s="56"/>
      <c r="Y20" s="56"/>
      <c r="Z20" s="56"/>
      <c r="AA20" s="345"/>
      <c r="AB20" s="61"/>
      <c r="AC20" s="56"/>
      <c r="AD20" s="345"/>
      <c r="AE20" s="732"/>
      <c r="AF20" s="60"/>
      <c r="AG20" s="56"/>
      <c r="AH20" t="str">
        <f ca="1" t="shared" si="5"/>
        <v/>
      </c>
      <c r="AI20" s="56"/>
      <c r="AJ20" s="340"/>
      <c r="AK20" s="340"/>
      <c r="AL20" s="62"/>
      <c r="AM20" s="274">
        <f t="shared" si="1"/>
        <v>10</v>
      </c>
      <c r="AN20" s="61"/>
      <c r="AO20" s="66" t="str">
        <f t="shared" si="13"/>
        <v xml:space="preserve"> </v>
      </c>
      <c r="AP20" s="61"/>
      <c r="AQ20" s="65" t="str">
        <f t="shared" si="14"/>
        <v xml:space="preserve"> </v>
      </c>
      <c r="AR20" s="86" t="str">
        <f ca="1" t="shared" si="6"/>
        <v/>
      </c>
      <c r="AS20" s="66" t="str">
        <f ca="1" t="shared" si="14"/>
        <v xml:space="preserve"> </v>
      </c>
      <c r="AT20" s="61"/>
      <c r="AU20" s="65" t="str">
        <f t="shared" si="15"/>
        <v xml:space="preserve"> </v>
      </c>
      <c r="AV20" s="86" t="str">
        <f ca="1" t="shared" si="7"/>
        <v/>
      </c>
      <c r="AW20" s="66" t="str">
        <f ca="1" t="shared" si="16"/>
        <v xml:space="preserve"> </v>
      </c>
      <c r="AX20" s="61"/>
      <c r="AY20" s="71" t="str">
        <f t="shared" si="17"/>
        <v xml:space="preserve"> </v>
      </c>
      <c r="AZ20" s="67" t="str">
        <f ca="1" t="shared" si="8"/>
        <v/>
      </c>
      <c r="BA20" s="66" t="str">
        <f ca="1" t="shared" si="18"/>
        <v xml:space="preserve"> </v>
      </c>
      <c r="BB20" s="61"/>
      <c r="BC20" s="62"/>
      <c r="BD20" s="274">
        <f t="shared" si="9"/>
        <v>10</v>
      </c>
      <c r="BE20" s="61"/>
      <c r="BF20" s="62"/>
      <c r="BG20" s="340"/>
      <c r="BH20" s="56"/>
      <c r="BI20" s="56"/>
      <c r="BJ20" s="56"/>
      <c r="BK20" s="56"/>
      <c r="BL20" s="56"/>
      <c r="BM20" s="56"/>
      <c r="BN20" s="56"/>
      <c r="BO20" s="56"/>
      <c r="BP20" s="62"/>
      <c r="BQ20" s="56"/>
      <c r="BR20" s="62"/>
      <c r="BS20" s="274">
        <f t="shared" si="10"/>
        <v>10</v>
      </c>
      <c r="BT20" s="57"/>
      <c r="BU20" s="821" t="str">
        <f ca="1" t="shared" si="11"/>
        <v/>
      </c>
      <c r="BV20" s="60"/>
      <c r="BW20" s="824" t="str">
        <f ca="1" t="shared" si="12"/>
        <v/>
      </c>
      <c r="BX20" s="60"/>
      <c r="BY20" s="765"/>
      <c r="BZ20" s="56"/>
      <c r="CA20" s="60"/>
      <c r="CB20" s="60"/>
      <c r="CC20" s="765"/>
      <c r="CD20" s="56"/>
      <c r="CE20" s="765"/>
      <c r="CF20" s="57"/>
      <c r="CG20" s="760"/>
      <c r="CH20" s="761"/>
    </row>
    <row r="21" spans="1:86" ht="15" customHeight="1">
      <c r="A21" s="241">
        <v>11</v>
      </c>
      <c r="B21" s="246" t="str">
        <f t="shared" si="2"/>
        <v>Sun</v>
      </c>
      <c r="C21" s="38"/>
      <c r="D21" s="34"/>
      <c r="E21" s="34"/>
      <c r="F21" s="35"/>
      <c r="G21" s="36"/>
      <c r="H21" s="37"/>
      <c r="I21" s="38"/>
      <c r="J21" s="34"/>
      <c r="K21" s="39"/>
      <c r="L21" s="338"/>
      <c r="M21" s="38"/>
      <c r="N21" s="42" t="str">
        <f ca="1" t="shared" si="3"/>
        <v/>
      </c>
      <c r="O21" s="38"/>
      <c r="P21" s="42" t="str">
        <f ca="1" t="shared" si="4"/>
        <v/>
      </c>
      <c r="Q21" s="38"/>
      <c r="R21" s="38"/>
      <c r="S21" s="40"/>
      <c r="T21" s="247">
        <f t="shared" si="0"/>
        <v>11</v>
      </c>
      <c r="U21" s="39"/>
      <c r="V21" s="38"/>
      <c r="W21" s="343"/>
      <c r="X21" s="38"/>
      <c r="Y21" s="38"/>
      <c r="Z21" s="38"/>
      <c r="AA21" s="343"/>
      <c r="AB21" s="39"/>
      <c r="AC21" s="38"/>
      <c r="AD21" s="343"/>
      <c r="AE21" s="729"/>
      <c r="AF21" s="37"/>
      <c r="AG21" s="38"/>
      <c r="AH21" t="str">
        <f ca="1" t="shared" si="5"/>
        <v/>
      </c>
      <c r="AI21" s="38"/>
      <c r="AJ21" s="338"/>
      <c r="AK21" s="338"/>
      <c r="AL21" s="40"/>
      <c r="AM21" s="272">
        <f t="shared" si="1"/>
        <v>11</v>
      </c>
      <c r="AN21" s="39"/>
      <c r="AO21" s="55" t="str">
        <f t="shared" si="13"/>
        <v/>
      </c>
      <c r="AP21" s="39"/>
      <c r="AQ21" s="42" t="str">
        <f t="shared" si="14"/>
        <v/>
      </c>
      <c r="AR21" s="44" t="str">
        <f ca="1" t="shared" si="6"/>
        <v/>
      </c>
      <c r="AS21" s="55" t="str">
        <f t="shared" si="14"/>
        <v/>
      </c>
      <c r="AT21" s="39"/>
      <c r="AU21" s="42" t="str">
        <f t="shared" si="15"/>
        <v/>
      </c>
      <c r="AV21" s="44" t="str">
        <f ca="1" t="shared" si="7"/>
        <v/>
      </c>
      <c r="AW21" s="55" t="str">
        <f t="shared" si="16"/>
        <v/>
      </c>
      <c r="AX21" s="39"/>
      <c r="AY21" s="68" t="str">
        <f t="shared" si="17"/>
        <v/>
      </c>
      <c r="AZ21" s="137" t="str">
        <f ca="1" t="shared" si="8"/>
        <v/>
      </c>
      <c r="BA21" s="55" t="str">
        <f t="shared" si="18"/>
        <v/>
      </c>
      <c r="BB21" s="39"/>
      <c r="BC21" s="40"/>
      <c r="BD21" s="272">
        <f t="shared" si="9"/>
        <v>11</v>
      </c>
      <c r="BE21" s="39"/>
      <c r="BF21" s="40"/>
      <c r="BG21" s="338"/>
      <c r="BH21" s="38"/>
      <c r="BI21" s="38"/>
      <c r="BJ21" s="38"/>
      <c r="BK21" s="38"/>
      <c r="BL21" s="38"/>
      <c r="BM21" s="38"/>
      <c r="BN21" s="38"/>
      <c r="BO21" s="38"/>
      <c r="BP21" s="40"/>
      <c r="BQ21" s="38"/>
      <c r="BR21" s="40"/>
      <c r="BS21" s="272">
        <f t="shared" si="10"/>
        <v>11</v>
      </c>
      <c r="BT21" s="34"/>
      <c r="BU21" s="789" t="str">
        <f ca="1" t="shared" si="11"/>
        <v/>
      </c>
      <c r="BV21" s="37"/>
      <c r="BW21" s="789" t="str">
        <f ca="1" t="shared" si="12"/>
        <v/>
      </c>
      <c r="BX21" s="37"/>
      <c r="BY21" s="32"/>
      <c r="BZ21" s="38"/>
      <c r="CA21" s="37"/>
      <c r="CB21" s="37"/>
      <c r="CC21" s="32"/>
      <c r="CD21" s="38"/>
      <c r="CE21" s="32"/>
      <c r="CF21" s="34"/>
      <c r="CG21" s="766"/>
      <c r="CH21" s="763"/>
    </row>
    <row r="22" spans="1:86" ht="15" customHeight="1">
      <c r="A22" s="243">
        <v>12</v>
      </c>
      <c r="B22" s="242" t="str">
        <f t="shared" si="2"/>
        <v>Mon</v>
      </c>
      <c r="C22" s="46"/>
      <c r="D22" s="47"/>
      <c r="E22" s="47"/>
      <c r="F22" s="48"/>
      <c r="G22" s="49"/>
      <c r="H22" s="50"/>
      <c r="I22" s="46"/>
      <c r="J22" s="47"/>
      <c r="K22" s="51"/>
      <c r="L22" s="339"/>
      <c r="M22" s="46"/>
      <c r="N22" s="42" t="str">
        <f ca="1" t="shared" si="3"/>
        <v/>
      </c>
      <c r="O22" s="46"/>
      <c r="P22" s="42" t="str">
        <f ca="1" t="shared" si="4"/>
        <v/>
      </c>
      <c r="Q22" s="46"/>
      <c r="R22" s="46"/>
      <c r="S22" s="52"/>
      <c r="T22" s="249">
        <f t="shared" si="0"/>
        <v>12</v>
      </c>
      <c r="U22" s="51"/>
      <c r="V22" s="46"/>
      <c r="W22" s="344"/>
      <c r="X22" s="46"/>
      <c r="Y22" s="46"/>
      <c r="Z22" s="46"/>
      <c r="AA22" s="344"/>
      <c r="AB22" s="51"/>
      <c r="AC22" s="46"/>
      <c r="AD22" s="344"/>
      <c r="AE22" s="729"/>
      <c r="AF22" s="50"/>
      <c r="AG22" s="46"/>
      <c r="AH22" t="str">
        <f ca="1" t="shared" si="5"/>
        <v/>
      </c>
      <c r="AI22" s="46"/>
      <c r="AJ22" s="339"/>
      <c r="AK22" s="339"/>
      <c r="AL22" s="52"/>
      <c r="AM22" s="273">
        <f t="shared" si="1"/>
        <v>12</v>
      </c>
      <c r="AN22" s="51"/>
      <c r="AO22" s="43" t="str">
        <f t="shared" si="13"/>
        <v/>
      </c>
      <c r="AP22" s="51"/>
      <c r="AQ22" s="69" t="str">
        <f t="shared" si="14"/>
        <v/>
      </c>
      <c r="AR22" s="44" t="str">
        <f ca="1" t="shared" si="6"/>
        <v/>
      </c>
      <c r="AS22" s="55" t="str">
        <f t="shared" si="14"/>
        <v/>
      </c>
      <c r="AT22" s="51"/>
      <c r="AU22" s="69" t="str">
        <f t="shared" si="15"/>
        <v/>
      </c>
      <c r="AV22" s="44" t="str">
        <f ca="1" t="shared" si="7"/>
        <v/>
      </c>
      <c r="AW22" s="43" t="str">
        <f t="shared" si="16"/>
        <v/>
      </c>
      <c r="AX22" s="51"/>
      <c r="AY22" s="70" t="str">
        <f t="shared" si="17"/>
        <v/>
      </c>
      <c r="AZ22" s="45" t="str">
        <f ca="1" t="shared" si="8"/>
        <v/>
      </c>
      <c r="BA22" s="43" t="str">
        <f t="shared" si="18"/>
        <v/>
      </c>
      <c r="BB22" s="51"/>
      <c r="BC22" s="52"/>
      <c r="BD22" s="273">
        <f t="shared" si="9"/>
        <v>12</v>
      </c>
      <c r="BE22" s="51"/>
      <c r="BF22" s="52"/>
      <c r="BG22" s="339"/>
      <c r="BH22" s="46"/>
      <c r="BI22" s="46"/>
      <c r="BJ22" s="46"/>
      <c r="BK22" s="46"/>
      <c r="BL22" s="46"/>
      <c r="BM22" s="46"/>
      <c r="BN22" s="46"/>
      <c r="BO22" s="46"/>
      <c r="BP22" s="52"/>
      <c r="BQ22" s="46"/>
      <c r="BR22" s="52"/>
      <c r="BS22" s="272">
        <f t="shared" si="10"/>
        <v>12</v>
      </c>
      <c r="BT22" s="47"/>
      <c r="BU22" s="820" t="str">
        <f ca="1" t="shared" si="11"/>
        <v/>
      </c>
      <c r="BV22" s="50"/>
      <c r="BW22" s="823" t="str">
        <f ca="1" t="shared" si="12"/>
        <v/>
      </c>
      <c r="BX22" s="50"/>
      <c r="BY22" s="32"/>
      <c r="BZ22" s="46"/>
      <c r="CA22" s="37"/>
      <c r="CB22" s="37"/>
      <c r="CC22" s="32"/>
      <c r="CD22" s="46"/>
      <c r="CE22" s="32"/>
      <c r="CF22" s="47"/>
      <c r="CG22" s="764"/>
      <c r="CH22" s="763"/>
    </row>
    <row r="23" spans="1:86" ht="15" customHeight="1">
      <c r="A23" s="243">
        <v>13</v>
      </c>
      <c r="B23" s="242" t="str">
        <f t="shared" si="2"/>
        <v>Tue</v>
      </c>
      <c r="C23" s="46"/>
      <c r="D23" s="47"/>
      <c r="E23" s="47"/>
      <c r="F23" s="48"/>
      <c r="G23" s="49"/>
      <c r="H23" s="50"/>
      <c r="I23" s="46"/>
      <c r="J23" s="47"/>
      <c r="K23" s="51"/>
      <c r="L23" s="339"/>
      <c r="M23" s="46"/>
      <c r="N23" s="42" t="str">
        <f ca="1" t="shared" si="3"/>
        <v/>
      </c>
      <c r="O23" s="46"/>
      <c r="P23" s="42" t="str">
        <f ca="1" t="shared" si="4"/>
        <v/>
      </c>
      <c r="Q23" s="46"/>
      <c r="R23" s="46"/>
      <c r="S23" s="52"/>
      <c r="T23" s="249">
        <f t="shared" si="0"/>
        <v>13</v>
      </c>
      <c r="U23" s="51"/>
      <c r="V23" s="46"/>
      <c r="W23" s="344"/>
      <c r="X23" s="46"/>
      <c r="Y23" s="46"/>
      <c r="Z23" s="46"/>
      <c r="AA23" s="344"/>
      <c r="AB23" s="51"/>
      <c r="AC23" s="46"/>
      <c r="AD23" s="344"/>
      <c r="AE23" s="729"/>
      <c r="AF23" s="50"/>
      <c r="AG23" s="46"/>
      <c r="AH23" t="str">
        <f ca="1" t="shared" si="5"/>
        <v/>
      </c>
      <c r="AI23" s="46"/>
      <c r="AJ23" s="339"/>
      <c r="AK23" s="339"/>
      <c r="AL23" s="52"/>
      <c r="AM23" s="273">
        <f t="shared" si="1"/>
        <v>13</v>
      </c>
      <c r="AN23" s="51"/>
      <c r="AO23" s="43" t="str">
        <f t="shared" si="13"/>
        <v/>
      </c>
      <c r="AP23" s="51"/>
      <c r="AQ23" s="69" t="str">
        <f t="shared" si="14"/>
        <v/>
      </c>
      <c r="AR23" s="44" t="str">
        <f ca="1" t="shared" si="6"/>
        <v/>
      </c>
      <c r="AS23" s="55" t="str">
        <f t="shared" si="14"/>
        <v/>
      </c>
      <c r="AT23" s="51"/>
      <c r="AU23" s="69" t="str">
        <f t="shared" si="15"/>
        <v/>
      </c>
      <c r="AV23" s="44" t="str">
        <f ca="1" t="shared" si="7"/>
        <v/>
      </c>
      <c r="AW23" s="43" t="str">
        <f t="shared" si="16"/>
        <v/>
      </c>
      <c r="AX23" s="51"/>
      <c r="AY23" s="70" t="str">
        <f t="shared" si="17"/>
        <v/>
      </c>
      <c r="AZ23" s="45" t="str">
        <f ca="1" t="shared" si="8"/>
        <v/>
      </c>
      <c r="BA23" s="43" t="str">
        <f t="shared" si="18"/>
        <v/>
      </c>
      <c r="BB23" s="51"/>
      <c r="BC23" s="52"/>
      <c r="BD23" s="273">
        <f t="shared" si="9"/>
        <v>13</v>
      </c>
      <c r="BE23" s="51"/>
      <c r="BF23" s="52"/>
      <c r="BG23" s="339"/>
      <c r="BH23" s="46"/>
      <c r="BI23" s="46"/>
      <c r="BJ23" s="46"/>
      <c r="BK23" s="46"/>
      <c r="BL23" s="46"/>
      <c r="BM23" s="46"/>
      <c r="BN23" s="46"/>
      <c r="BO23" s="46"/>
      <c r="BP23" s="52"/>
      <c r="BQ23" s="46"/>
      <c r="BR23" s="52"/>
      <c r="BS23" s="272">
        <f t="shared" si="10"/>
        <v>13</v>
      </c>
      <c r="BT23" s="47"/>
      <c r="BU23" s="823" t="str">
        <f ca="1" t="shared" si="11"/>
        <v/>
      </c>
      <c r="BV23" s="50"/>
      <c r="BW23" s="823" t="str">
        <f ca="1" t="shared" si="12"/>
        <v/>
      </c>
      <c r="BX23" s="50"/>
      <c r="BY23" s="32"/>
      <c r="BZ23" s="46"/>
      <c r="CA23" s="37"/>
      <c r="CB23" s="37"/>
      <c r="CC23" s="32"/>
      <c r="CD23" s="46"/>
      <c r="CE23" s="32"/>
      <c r="CF23" s="47"/>
      <c r="CG23" s="764"/>
      <c r="CH23" s="767"/>
    </row>
    <row r="24" spans="1:86" ht="15" customHeight="1">
      <c r="A24" s="243">
        <v>14</v>
      </c>
      <c r="B24" s="242" t="str">
        <f t="shared" si="2"/>
        <v>Wed</v>
      </c>
      <c r="C24" s="46"/>
      <c r="D24" s="47"/>
      <c r="E24" s="47"/>
      <c r="F24" s="48"/>
      <c r="G24" s="49"/>
      <c r="H24" s="50"/>
      <c r="I24" s="46"/>
      <c r="J24" s="47"/>
      <c r="K24" s="51"/>
      <c r="L24" s="339"/>
      <c r="M24" s="46"/>
      <c r="N24" s="42" t="str">
        <f ca="1" t="shared" si="3"/>
        <v/>
      </c>
      <c r="O24" s="46"/>
      <c r="P24" s="42" t="str">
        <f ca="1" t="shared" si="4"/>
        <v/>
      </c>
      <c r="Q24" s="46"/>
      <c r="R24" s="46"/>
      <c r="S24" s="52"/>
      <c r="T24" s="249">
        <f t="shared" si="0"/>
        <v>14</v>
      </c>
      <c r="U24" s="51"/>
      <c r="V24" s="46"/>
      <c r="W24" s="344"/>
      <c r="X24" s="46"/>
      <c r="Y24" s="46"/>
      <c r="Z24" s="46"/>
      <c r="AA24" s="344"/>
      <c r="AB24" s="51"/>
      <c r="AC24" s="46"/>
      <c r="AD24" s="344"/>
      <c r="AE24" s="729"/>
      <c r="AF24" s="50"/>
      <c r="AG24" s="46"/>
      <c r="AH24" t="str">
        <f ca="1" t="shared" si="5"/>
        <v/>
      </c>
      <c r="AI24" s="46"/>
      <c r="AJ24" s="339"/>
      <c r="AK24" s="339"/>
      <c r="AL24" s="52"/>
      <c r="AM24" s="273">
        <f t="shared" si="1"/>
        <v>14</v>
      </c>
      <c r="AN24" s="51"/>
      <c r="AO24" s="43" t="str">
        <f t="shared" si="13"/>
        <v/>
      </c>
      <c r="AP24" s="51"/>
      <c r="AQ24" s="69" t="str">
        <f t="shared" si="14"/>
        <v/>
      </c>
      <c r="AR24" s="44" t="str">
        <f ca="1" t="shared" si="6"/>
        <v/>
      </c>
      <c r="AS24" s="55" t="str">
        <f t="shared" si="14"/>
        <v/>
      </c>
      <c r="AT24" s="51"/>
      <c r="AU24" s="69" t="str">
        <f t="shared" si="15"/>
        <v/>
      </c>
      <c r="AV24" s="44" t="str">
        <f ca="1" t="shared" si="7"/>
        <v/>
      </c>
      <c r="AW24" s="43" t="str">
        <f t="shared" si="16"/>
        <v/>
      </c>
      <c r="AX24" s="51"/>
      <c r="AY24" s="70" t="str">
        <f t="shared" si="17"/>
        <v/>
      </c>
      <c r="AZ24" s="45" t="str">
        <f ca="1" t="shared" si="8"/>
        <v/>
      </c>
      <c r="BA24" s="43" t="str">
        <f t="shared" si="18"/>
        <v/>
      </c>
      <c r="BB24" s="51"/>
      <c r="BC24" s="52"/>
      <c r="BD24" s="273">
        <f t="shared" si="9"/>
        <v>14</v>
      </c>
      <c r="BE24" s="51"/>
      <c r="BF24" s="52"/>
      <c r="BG24" s="339"/>
      <c r="BH24" s="46"/>
      <c r="BI24" s="46"/>
      <c r="BJ24" s="46"/>
      <c r="BK24" s="46"/>
      <c r="BL24" s="46"/>
      <c r="BM24" s="46"/>
      <c r="BN24" s="46"/>
      <c r="BO24" s="46"/>
      <c r="BP24" s="52"/>
      <c r="BQ24" s="46"/>
      <c r="BR24" s="52"/>
      <c r="BS24" s="272">
        <f t="shared" si="10"/>
        <v>14</v>
      </c>
      <c r="BT24" s="47"/>
      <c r="BU24" s="820" t="str">
        <f ca="1" t="shared" si="11"/>
        <v/>
      </c>
      <c r="BV24" s="50"/>
      <c r="BW24" s="823" t="str">
        <f ca="1" t="shared" si="12"/>
        <v/>
      </c>
      <c r="BX24" s="50"/>
      <c r="BY24" s="32"/>
      <c r="BZ24" s="46"/>
      <c r="CA24" s="37"/>
      <c r="CB24" s="37"/>
      <c r="CC24" s="32"/>
      <c r="CD24" s="46"/>
      <c r="CE24" s="32"/>
      <c r="CF24" s="47"/>
      <c r="CG24" s="764"/>
      <c r="CH24" s="302"/>
    </row>
    <row r="25" spans="1:86" ht="15" customHeight="1" thickBot="1">
      <c r="A25" s="244">
        <v>15</v>
      </c>
      <c r="B25" s="245" t="str">
        <f t="shared" si="2"/>
        <v>Thu</v>
      </c>
      <c r="C25" s="56"/>
      <c r="D25" s="57"/>
      <c r="E25" s="57"/>
      <c r="F25" s="58"/>
      <c r="G25" s="59"/>
      <c r="H25" s="60"/>
      <c r="I25" s="56"/>
      <c r="J25" s="57"/>
      <c r="K25" s="61"/>
      <c r="L25" s="340"/>
      <c r="M25" s="56"/>
      <c r="N25" s="65" t="str">
        <f ca="1" t="shared" si="3"/>
        <v/>
      </c>
      <c r="O25" s="56"/>
      <c r="P25" s="65" t="str">
        <f ca="1" t="shared" si="4"/>
        <v/>
      </c>
      <c r="Q25" s="56"/>
      <c r="R25" s="56"/>
      <c r="S25" s="62"/>
      <c r="T25" s="251">
        <f t="shared" si="0"/>
        <v>15</v>
      </c>
      <c r="U25" s="61"/>
      <c r="V25" s="56"/>
      <c r="W25" s="345"/>
      <c r="X25" s="56"/>
      <c r="Y25" s="56"/>
      <c r="Z25" s="56"/>
      <c r="AA25" s="345"/>
      <c r="AB25" s="61"/>
      <c r="AC25" s="56"/>
      <c r="AD25" s="345"/>
      <c r="AE25" s="729"/>
      <c r="AF25" s="60"/>
      <c r="AG25" s="56"/>
      <c r="AH25" t="str">
        <f ca="1" t="shared" si="5"/>
        <v/>
      </c>
      <c r="AI25" s="56"/>
      <c r="AJ25" s="340"/>
      <c r="AK25" s="340"/>
      <c r="AL25" s="62"/>
      <c r="AM25" s="274">
        <f t="shared" si="1"/>
        <v>15</v>
      </c>
      <c r="AN25" s="61"/>
      <c r="AO25" s="66" t="str">
        <f t="shared" si="13"/>
        <v/>
      </c>
      <c r="AP25" s="61"/>
      <c r="AQ25" s="65" t="str">
        <f t="shared" si="14"/>
        <v/>
      </c>
      <c r="AR25" s="86" t="str">
        <f ca="1" t="shared" si="6"/>
        <v/>
      </c>
      <c r="AS25" s="66" t="str">
        <f t="shared" si="14"/>
        <v/>
      </c>
      <c r="AT25" s="61"/>
      <c r="AU25" s="65" t="str">
        <f t="shared" si="15"/>
        <v/>
      </c>
      <c r="AV25" s="86" t="str">
        <f ca="1" t="shared" si="7"/>
        <v/>
      </c>
      <c r="AW25" s="66" t="str">
        <f t="shared" si="16"/>
        <v/>
      </c>
      <c r="AX25" s="61"/>
      <c r="AY25" s="71" t="str">
        <f t="shared" si="17"/>
        <v/>
      </c>
      <c r="AZ25" s="67" t="str">
        <f ca="1" t="shared" si="8"/>
        <v/>
      </c>
      <c r="BA25" s="66" t="str">
        <f t="shared" si="18"/>
        <v/>
      </c>
      <c r="BB25" s="61"/>
      <c r="BC25" s="62"/>
      <c r="BD25" s="274">
        <f t="shared" si="9"/>
        <v>15</v>
      </c>
      <c r="BE25" s="61"/>
      <c r="BF25" s="62"/>
      <c r="BG25" s="340"/>
      <c r="BH25" s="56"/>
      <c r="BI25" s="56"/>
      <c r="BJ25" s="56"/>
      <c r="BK25" s="56"/>
      <c r="BL25" s="56"/>
      <c r="BM25" s="56"/>
      <c r="BN25" s="56"/>
      <c r="BO25" s="56"/>
      <c r="BP25" s="62"/>
      <c r="BQ25" s="56"/>
      <c r="BR25" s="62"/>
      <c r="BS25" s="759">
        <f t="shared" si="10"/>
        <v>15</v>
      </c>
      <c r="BT25" s="57"/>
      <c r="BU25" s="822" t="str">
        <f ca="1" t="shared" si="11"/>
        <v/>
      </c>
      <c r="BV25" s="60"/>
      <c r="BW25" s="824" t="str">
        <f ca="1" t="shared" si="12"/>
        <v/>
      </c>
      <c r="BX25" s="60"/>
      <c r="BY25" s="765"/>
      <c r="BZ25" s="56"/>
      <c r="CA25" s="60"/>
      <c r="CB25" s="60"/>
      <c r="CC25" s="765"/>
      <c r="CD25" s="56"/>
      <c r="CE25" s="765"/>
      <c r="CF25" s="57"/>
      <c r="CG25" s="760"/>
      <c r="CH25" s="768"/>
    </row>
    <row r="26" spans="1:86" ht="15" customHeight="1">
      <c r="A26" s="241">
        <v>16</v>
      </c>
      <c r="B26" s="246" t="str">
        <f t="shared" si="2"/>
        <v>Fri</v>
      </c>
      <c r="C26" s="38"/>
      <c r="D26" s="34"/>
      <c r="E26" s="34"/>
      <c r="F26" s="35"/>
      <c r="G26" s="36"/>
      <c r="H26" s="37"/>
      <c r="I26" s="38"/>
      <c r="J26" s="34"/>
      <c r="K26" s="39"/>
      <c r="L26" s="338"/>
      <c r="M26" s="38"/>
      <c r="N26" s="42" t="str">
        <f ca="1" t="shared" si="3"/>
        <v/>
      </c>
      <c r="O26" s="38"/>
      <c r="P26" s="42" t="str">
        <f ca="1" t="shared" si="4"/>
        <v/>
      </c>
      <c r="Q26" s="38"/>
      <c r="R26" s="38"/>
      <c r="S26" s="40"/>
      <c r="T26" s="247">
        <f t="shared" si="0"/>
        <v>16</v>
      </c>
      <c r="U26" s="39"/>
      <c r="V26" s="38"/>
      <c r="W26" s="343"/>
      <c r="X26" s="38"/>
      <c r="Y26" s="38"/>
      <c r="Z26" s="38"/>
      <c r="AA26" s="343"/>
      <c r="AB26" s="39"/>
      <c r="AC26" s="38"/>
      <c r="AD26" s="343"/>
      <c r="AE26" s="733"/>
      <c r="AF26" s="37"/>
      <c r="AG26" s="38"/>
      <c r="AH26" t="str">
        <f ca="1" t="shared" si="5"/>
        <v/>
      </c>
      <c r="AI26" s="38"/>
      <c r="AJ26" s="338"/>
      <c r="AK26" s="338"/>
      <c r="AL26" s="40"/>
      <c r="AM26" s="272">
        <f t="shared" si="1"/>
        <v>16</v>
      </c>
      <c r="AN26" s="39"/>
      <c r="AO26" s="55" t="str">
        <f t="shared" si="13"/>
        <v/>
      </c>
      <c r="AP26" s="39"/>
      <c r="AQ26" s="42" t="str">
        <f t="shared" si="14"/>
        <v/>
      </c>
      <c r="AR26" s="44" t="str">
        <f ca="1" t="shared" si="6"/>
        <v/>
      </c>
      <c r="AS26" s="55" t="str">
        <f t="shared" si="14"/>
        <v/>
      </c>
      <c r="AT26" s="39"/>
      <c r="AU26" s="42" t="str">
        <f t="shared" si="15"/>
        <v/>
      </c>
      <c r="AV26" s="44" t="str">
        <f ca="1" t="shared" si="7"/>
        <v/>
      </c>
      <c r="AW26" s="55" t="str">
        <f t="shared" si="16"/>
        <v/>
      </c>
      <c r="AX26" s="39"/>
      <c r="AY26" s="68" t="str">
        <f t="shared" si="17"/>
        <v/>
      </c>
      <c r="AZ26" s="45" t="str">
        <f ca="1" t="shared" si="8"/>
        <v/>
      </c>
      <c r="BA26" s="55" t="str">
        <f t="shared" si="18"/>
        <v/>
      </c>
      <c r="BB26" s="39"/>
      <c r="BC26" s="40"/>
      <c r="BD26" s="272">
        <f t="shared" si="9"/>
        <v>16</v>
      </c>
      <c r="BE26" s="39"/>
      <c r="BF26" s="40"/>
      <c r="BG26" s="338"/>
      <c r="BH26" s="38"/>
      <c r="BI26" s="38"/>
      <c r="BJ26" s="38"/>
      <c r="BK26" s="38"/>
      <c r="BL26" s="38"/>
      <c r="BM26" s="38"/>
      <c r="BN26" s="38"/>
      <c r="BO26" s="38"/>
      <c r="BP26" s="40"/>
      <c r="BQ26" s="38"/>
      <c r="BR26" s="40"/>
      <c r="BS26" s="762">
        <f t="shared" si="10"/>
        <v>16</v>
      </c>
      <c r="BT26" s="34"/>
      <c r="BU26" s="820" t="str">
        <f ca="1" t="shared" si="11"/>
        <v/>
      </c>
      <c r="BV26" s="37"/>
      <c r="BW26" s="789" t="str">
        <f ca="1" t="shared" si="12"/>
        <v/>
      </c>
      <c r="BX26" s="37"/>
      <c r="BY26" s="32"/>
      <c r="BZ26" s="38"/>
      <c r="CA26" s="37"/>
      <c r="CB26" s="37"/>
      <c r="CC26" s="32"/>
      <c r="CD26" s="38"/>
      <c r="CE26" s="32"/>
      <c r="CF26" s="34"/>
      <c r="CG26" s="764"/>
      <c r="CH26" s="302"/>
    </row>
    <row r="27" spans="1:86" ht="15" customHeight="1">
      <c r="A27" s="243">
        <v>17</v>
      </c>
      <c r="B27" s="242" t="str">
        <f t="shared" si="2"/>
        <v>Sat</v>
      </c>
      <c r="C27" s="46"/>
      <c r="D27" s="47"/>
      <c r="E27" s="47"/>
      <c r="F27" s="48"/>
      <c r="G27" s="49"/>
      <c r="H27" s="50"/>
      <c r="I27" s="46"/>
      <c r="J27" s="47"/>
      <c r="K27" s="51"/>
      <c r="L27" s="339"/>
      <c r="M27" s="46"/>
      <c r="N27" s="42" t="str">
        <f ca="1" t="shared" si="3"/>
        <v/>
      </c>
      <c r="O27" s="46"/>
      <c r="P27" s="42" t="str">
        <f ca="1" t="shared" si="4"/>
        <v/>
      </c>
      <c r="Q27" s="46"/>
      <c r="R27" s="46"/>
      <c r="S27" s="52"/>
      <c r="T27" s="249">
        <f t="shared" si="0"/>
        <v>17</v>
      </c>
      <c r="U27" s="51"/>
      <c r="V27" s="46"/>
      <c r="W27" s="344"/>
      <c r="X27" s="46"/>
      <c r="Y27" s="46"/>
      <c r="Z27" s="46"/>
      <c r="AA27" s="344"/>
      <c r="AB27" s="51"/>
      <c r="AC27" s="46"/>
      <c r="AD27" s="344"/>
      <c r="AE27" s="729"/>
      <c r="AF27" s="50"/>
      <c r="AG27" s="46"/>
      <c r="AH27" t="str">
        <f ca="1" t="shared" si="5"/>
        <v/>
      </c>
      <c r="AI27" s="46"/>
      <c r="AJ27" s="339"/>
      <c r="AK27" s="339"/>
      <c r="AL27" s="52"/>
      <c r="AM27" s="273">
        <f t="shared" si="1"/>
        <v>17</v>
      </c>
      <c r="AN27" s="51"/>
      <c r="AO27" s="43" t="str">
        <f t="shared" si="13"/>
        <v xml:space="preserve"> </v>
      </c>
      <c r="AP27" s="51"/>
      <c r="AQ27" s="69" t="str">
        <f t="shared" si="14"/>
        <v xml:space="preserve"> </v>
      </c>
      <c r="AR27" s="44" t="str">
        <f ca="1" t="shared" si="6"/>
        <v/>
      </c>
      <c r="AS27" s="55" t="str">
        <f ca="1" t="shared" si="14"/>
        <v xml:space="preserve"> </v>
      </c>
      <c r="AT27" s="51"/>
      <c r="AU27" s="69" t="str">
        <f t="shared" si="15"/>
        <v xml:space="preserve"> </v>
      </c>
      <c r="AV27" s="44" t="str">
        <f ca="1" t="shared" si="7"/>
        <v/>
      </c>
      <c r="AW27" s="43" t="str">
        <f ca="1" t="shared" si="16"/>
        <v xml:space="preserve"> </v>
      </c>
      <c r="AX27" s="51"/>
      <c r="AY27" s="70" t="str">
        <f t="shared" si="17"/>
        <v xml:space="preserve"> </v>
      </c>
      <c r="AZ27" s="45" t="str">
        <f ca="1" t="shared" si="8"/>
        <v/>
      </c>
      <c r="BA27" s="43" t="str">
        <f ca="1" t="shared" si="18"/>
        <v xml:space="preserve"> </v>
      </c>
      <c r="BB27" s="51"/>
      <c r="BC27" s="52"/>
      <c r="BD27" s="273">
        <f t="shared" si="9"/>
        <v>17</v>
      </c>
      <c r="BE27" s="51"/>
      <c r="BF27" s="52"/>
      <c r="BG27" s="339"/>
      <c r="BH27" s="46"/>
      <c r="BI27" s="46"/>
      <c r="BJ27" s="46"/>
      <c r="BK27" s="46"/>
      <c r="BL27" s="46"/>
      <c r="BM27" s="46"/>
      <c r="BN27" s="46"/>
      <c r="BO27" s="46"/>
      <c r="BP27" s="52"/>
      <c r="BQ27" s="46"/>
      <c r="BR27" s="52"/>
      <c r="BS27" s="272">
        <f t="shared" si="10"/>
        <v>17</v>
      </c>
      <c r="BT27" s="47"/>
      <c r="BU27" s="820" t="str">
        <f ca="1" t="shared" si="11"/>
        <v/>
      </c>
      <c r="BV27" s="50"/>
      <c r="BW27" s="823" t="str">
        <f ca="1" t="shared" si="12"/>
        <v/>
      </c>
      <c r="BX27" s="50"/>
      <c r="BY27" s="32"/>
      <c r="BZ27" s="46"/>
      <c r="CA27" s="37"/>
      <c r="CB27" s="37"/>
      <c r="CC27" s="32"/>
      <c r="CD27" s="46"/>
      <c r="CE27" s="32"/>
      <c r="CF27" s="47"/>
      <c r="CG27" s="764"/>
      <c r="CH27" s="302"/>
    </row>
    <row r="28" spans="1:86" ht="15" customHeight="1">
      <c r="A28" s="243">
        <v>18</v>
      </c>
      <c r="B28" s="242" t="str">
        <f t="shared" si="2"/>
        <v>Sun</v>
      </c>
      <c r="C28" s="46"/>
      <c r="D28" s="47"/>
      <c r="E28" s="47"/>
      <c r="F28" s="48"/>
      <c r="G28" s="49"/>
      <c r="H28" s="50"/>
      <c r="I28" s="46"/>
      <c r="J28" s="47"/>
      <c r="K28" s="51"/>
      <c r="L28" s="339"/>
      <c r="M28" s="46"/>
      <c r="N28" s="42" t="str">
        <f ca="1" t="shared" si="3"/>
        <v/>
      </c>
      <c r="O28" s="46"/>
      <c r="P28" s="42" t="str">
        <f ca="1" t="shared" si="4"/>
        <v/>
      </c>
      <c r="Q28" s="46"/>
      <c r="R28" s="46"/>
      <c r="S28" s="52"/>
      <c r="T28" s="249">
        <f t="shared" si="0"/>
        <v>18</v>
      </c>
      <c r="U28" s="51"/>
      <c r="V28" s="46"/>
      <c r="W28" s="344"/>
      <c r="X28" s="46"/>
      <c r="Y28" s="46"/>
      <c r="Z28" s="46"/>
      <c r="AA28" s="344"/>
      <c r="AB28" s="51"/>
      <c r="AC28" s="46"/>
      <c r="AD28" s="344"/>
      <c r="AE28" s="729"/>
      <c r="AF28" s="50"/>
      <c r="AG28" s="46"/>
      <c r="AH28" t="str">
        <f ca="1" t="shared" si="5"/>
        <v/>
      </c>
      <c r="AI28" s="46"/>
      <c r="AJ28" s="339"/>
      <c r="AK28" s="339"/>
      <c r="AL28" s="52"/>
      <c r="AM28" s="273">
        <f t="shared" si="1"/>
        <v>18</v>
      </c>
      <c r="AN28" s="51"/>
      <c r="AO28" s="43" t="str">
        <f t="shared" si="13"/>
        <v/>
      </c>
      <c r="AP28" s="51"/>
      <c r="AQ28" s="69" t="str">
        <f t="shared" si="14"/>
        <v/>
      </c>
      <c r="AR28" s="44" t="str">
        <f ca="1" t="shared" si="6"/>
        <v/>
      </c>
      <c r="AS28" s="55" t="str">
        <f t="shared" si="14"/>
        <v/>
      </c>
      <c r="AT28" s="51"/>
      <c r="AU28" s="69" t="str">
        <f t="shared" si="15"/>
        <v/>
      </c>
      <c r="AV28" s="44" t="str">
        <f ca="1" t="shared" si="7"/>
        <v/>
      </c>
      <c r="AW28" s="43" t="str">
        <f t="shared" si="16"/>
        <v/>
      </c>
      <c r="AX28" s="51"/>
      <c r="AY28" s="70" t="str">
        <f t="shared" si="17"/>
        <v/>
      </c>
      <c r="AZ28" s="45" t="str">
        <f ca="1" t="shared" si="8"/>
        <v/>
      </c>
      <c r="BA28" s="43" t="str">
        <f t="shared" si="18"/>
        <v/>
      </c>
      <c r="BB28" s="51"/>
      <c r="BC28" s="52"/>
      <c r="BD28" s="273">
        <f t="shared" si="9"/>
        <v>18</v>
      </c>
      <c r="BE28" s="51"/>
      <c r="BF28" s="52"/>
      <c r="BG28" s="339"/>
      <c r="BH28" s="46"/>
      <c r="BI28" s="46"/>
      <c r="BJ28" s="46"/>
      <c r="BK28" s="46"/>
      <c r="BL28" s="46"/>
      <c r="BM28" s="46"/>
      <c r="BN28" s="46"/>
      <c r="BO28" s="46"/>
      <c r="BP28" s="52"/>
      <c r="BQ28" s="46"/>
      <c r="BR28" s="52"/>
      <c r="BS28" s="272">
        <f t="shared" si="10"/>
        <v>18</v>
      </c>
      <c r="BT28" s="47"/>
      <c r="BU28" s="820" t="str">
        <f ca="1" t="shared" si="11"/>
        <v/>
      </c>
      <c r="BV28" s="50"/>
      <c r="BW28" s="823" t="str">
        <f ca="1" t="shared" si="12"/>
        <v/>
      </c>
      <c r="BX28" s="50"/>
      <c r="BY28" s="32"/>
      <c r="BZ28" s="46"/>
      <c r="CA28" s="37"/>
      <c r="CB28" s="37"/>
      <c r="CC28" s="32"/>
      <c r="CD28" s="46"/>
      <c r="CE28" s="32"/>
      <c r="CF28" s="47"/>
      <c r="CG28" s="764"/>
      <c r="CH28" s="302"/>
    </row>
    <row r="29" spans="1:86" ht="15" customHeight="1">
      <c r="A29" s="243">
        <v>19</v>
      </c>
      <c r="B29" s="242" t="str">
        <f t="shared" si="2"/>
        <v>Mon</v>
      </c>
      <c r="C29" s="46"/>
      <c r="D29" s="47"/>
      <c r="E29" s="47"/>
      <c r="F29" s="48"/>
      <c r="G29" s="49"/>
      <c r="H29" s="50"/>
      <c r="I29" s="46"/>
      <c r="J29" s="47"/>
      <c r="K29" s="51"/>
      <c r="L29" s="339"/>
      <c r="M29" s="46"/>
      <c r="N29" s="42" t="str">
        <f ca="1" t="shared" si="3"/>
        <v/>
      </c>
      <c r="O29" s="46"/>
      <c r="P29" s="42" t="str">
        <f ca="1" t="shared" si="4"/>
        <v/>
      </c>
      <c r="Q29" s="46"/>
      <c r="R29" s="46"/>
      <c r="S29" s="52"/>
      <c r="T29" s="249">
        <f t="shared" si="0"/>
        <v>19</v>
      </c>
      <c r="U29" s="51"/>
      <c r="V29" s="46"/>
      <c r="W29" s="344"/>
      <c r="X29" s="46"/>
      <c r="Y29" s="46"/>
      <c r="Z29" s="46"/>
      <c r="AA29" s="344"/>
      <c r="AB29" s="51"/>
      <c r="AC29" s="46"/>
      <c r="AD29" s="344"/>
      <c r="AE29" s="729"/>
      <c r="AF29" s="50"/>
      <c r="AG29" s="46"/>
      <c r="AH29" t="str">
        <f ca="1" t="shared" si="5"/>
        <v/>
      </c>
      <c r="AI29" s="46"/>
      <c r="AJ29" s="339"/>
      <c r="AK29" s="339"/>
      <c r="AL29" s="52"/>
      <c r="AM29" s="273">
        <f t="shared" si="1"/>
        <v>19</v>
      </c>
      <c r="AN29" s="51"/>
      <c r="AO29" s="43" t="str">
        <f t="shared" si="13"/>
        <v/>
      </c>
      <c r="AP29" s="51"/>
      <c r="AQ29" s="69" t="str">
        <f t="shared" si="14"/>
        <v/>
      </c>
      <c r="AR29" s="44" t="str">
        <f ca="1" t="shared" si="6"/>
        <v/>
      </c>
      <c r="AS29" s="55" t="str">
        <f t="shared" si="14"/>
        <v/>
      </c>
      <c r="AT29" s="51"/>
      <c r="AU29" s="69" t="str">
        <f t="shared" si="15"/>
        <v/>
      </c>
      <c r="AV29" s="44" t="str">
        <f ca="1" t="shared" si="7"/>
        <v/>
      </c>
      <c r="AW29" s="43" t="str">
        <f t="shared" si="16"/>
        <v/>
      </c>
      <c r="AX29" s="51"/>
      <c r="AY29" s="70" t="str">
        <f t="shared" si="17"/>
        <v/>
      </c>
      <c r="AZ29" s="45" t="str">
        <f ca="1" t="shared" si="8"/>
        <v/>
      </c>
      <c r="BA29" s="43" t="str">
        <f t="shared" si="18"/>
        <v/>
      </c>
      <c r="BB29" s="51"/>
      <c r="BC29" s="52"/>
      <c r="BD29" s="273">
        <f t="shared" si="9"/>
        <v>19</v>
      </c>
      <c r="BE29" s="51"/>
      <c r="BF29" s="52"/>
      <c r="BG29" s="339"/>
      <c r="BH29" s="46"/>
      <c r="BI29" s="46"/>
      <c r="BJ29" s="46"/>
      <c r="BK29" s="46"/>
      <c r="BL29" s="46"/>
      <c r="BM29" s="46"/>
      <c r="BN29" s="46"/>
      <c r="BO29" s="46"/>
      <c r="BP29" s="52"/>
      <c r="BQ29" s="46"/>
      <c r="BR29" s="52"/>
      <c r="BS29" s="272">
        <f t="shared" si="10"/>
        <v>19</v>
      </c>
      <c r="BT29" s="47"/>
      <c r="BU29" s="820" t="str">
        <f ca="1" t="shared" si="11"/>
        <v/>
      </c>
      <c r="BV29" s="50"/>
      <c r="BW29" s="823" t="str">
        <f ca="1" t="shared" si="12"/>
        <v/>
      </c>
      <c r="BX29" s="50"/>
      <c r="BY29" s="32"/>
      <c r="BZ29" s="46"/>
      <c r="CA29" s="37"/>
      <c r="CB29" s="37"/>
      <c r="CC29" s="32"/>
      <c r="CD29" s="46"/>
      <c r="CE29" s="32"/>
      <c r="CF29" s="47"/>
      <c r="CG29" s="764"/>
      <c r="CH29" s="302"/>
    </row>
    <row r="30" spans="1:86" ht="15" customHeight="1" thickBot="1">
      <c r="A30" s="244">
        <v>20</v>
      </c>
      <c r="B30" s="245" t="str">
        <f t="shared" si="2"/>
        <v>Tue</v>
      </c>
      <c r="C30" s="56"/>
      <c r="D30" s="57"/>
      <c r="E30" s="57"/>
      <c r="F30" s="58"/>
      <c r="G30" s="59"/>
      <c r="H30" s="60"/>
      <c r="I30" s="56"/>
      <c r="J30" s="57"/>
      <c r="K30" s="61"/>
      <c r="L30" s="340"/>
      <c r="M30" s="56"/>
      <c r="N30" s="65" t="str">
        <f ca="1" t="shared" si="3"/>
        <v/>
      </c>
      <c r="O30" s="56"/>
      <c r="P30" s="65" t="str">
        <f ca="1" t="shared" si="4"/>
        <v/>
      </c>
      <c r="Q30" s="56"/>
      <c r="R30" s="56"/>
      <c r="S30" s="62"/>
      <c r="T30" s="251">
        <f t="shared" si="0"/>
        <v>20</v>
      </c>
      <c r="U30" s="61"/>
      <c r="V30" s="56"/>
      <c r="W30" s="345"/>
      <c r="X30" s="56"/>
      <c r="Y30" s="56"/>
      <c r="Z30" s="56"/>
      <c r="AA30" s="345"/>
      <c r="AB30" s="61"/>
      <c r="AC30" s="56"/>
      <c r="AD30" s="345"/>
      <c r="AE30" s="730"/>
      <c r="AF30" s="60"/>
      <c r="AG30" s="56"/>
      <c r="AH30" t="str">
        <f ca="1" t="shared" si="5"/>
        <v/>
      </c>
      <c r="AI30" s="56"/>
      <c r="AJ30" s="340"/>
      <c r="AK30" s="340"/>
      <c r="AL30" s="62"/>
      <c r="AM30" s="274">
        <f t="shared" si="1"/>
        <v>20</v>
      </c>
      <c r="AN30" s="61"/>
      <c r="AO30" s="66" t="str">
        <f t="shared" si="13"/>
        <v/>
      </c>
      <c r="AP30" s="61"/>
      <c r="AQ30" s="65" t="str">
        <f t="shared" si="14"/>
        <v/>
      </c>
      <c r="AR30" s="86" t="str">
        <f ca="1" t="shared" si="6"/>
        <v/>
      </c>
      <c r="AS30" s="66" t="str">
        <f t="shared" si="14"/>
        <v/>
      </c>
      <c r="AT30" s="61"/>
      <c r="AU30" s="65" t="str">
        <f t="shared" si="15"/>
        <v/>
      </c>
      <c r="AV30" s="86" t="str">
        <f ca="1" t="shared" si="7"/>
        <v/>
      </c>
      <c r="AW30" s="66" t="str">
        <f t="shared" si="16"/>
        <v/>
      </c>
      <c r="AX30" s="61"/>
      <c r="AY30" s="71" t="str">
        <f t="shared" si="17"/>
        <v/>
      </c>
      <c r="AZ30" s="67" t="str">
        <f ca="1" t="shared" si="8"/>
        <v/>
      </c>
      <c r="BA30" s="66" t="str">
        <f t="shared" si="18"/>
        <v/>
      </c>
      <c r="BB30" s="61"/>
      <c r="BC30" s="62"/>
      <c r="BD30" s="274">
        <f t="shared" si="9"/>
        <v>20</v>
      </c>
      <c r="BE30" s="61"/>
      <c r="BF30" s="62"/>
      <c r="BG30" s="340"/>
      <c r="BH30" s="56"/>
      <c r="BI30" s="56"/>
      <c r="BJ30" s="56"/>
      <c r="BK30" s="56"/>
      <c r="BL30" s="56"/>
      <c r="BM30" s="56"/>
      <c r="BN30" s="56"/>
      <c r="BO30" s="56"/>
      <c r="BP30" s="62"/>
      <c r="BQ30" s="56"/>
      <c r="BR30" s="62"/>
      <c r="BS30" s="759">
        <f t="shared" si="10"/>
        <v>20</v>
      </c>
      <c r="BT30" s="57"/>
      <c r="BU30" s="822" t="str">
        <f ca="1" t="shared" si="11"/>
        <v/>
      </c>
      <c r="BV30" s="60"/>
      <c r="BW30" s="824" t="str">
        <f ca="1" t="shared" si="12"/>
        <v/>
      </c>
      <c r="BX30" s="60"/>
      <c r="BY30" s="765"/>
      <c r="BZ30" s="56"/>
      <c r="CA30" s="60"/>
      <c r="CB30" s="60"/>
      <c r="CC30" s="765"/>
      <c r="CD30" s="56"/>
      <c r="CE30" s="765"/>
      <c r="CF30" s="57"/>
      <c r="CG30" s="760"/>
      <c r="CH30" s="768"/>
    </row>
    <row r="31" spans="1:86" ht="15" customHeight="1">
      <c r="A31" s="241">
        <v>21</v>
      </c>
      <c r="B31" s="246" t="str">
        <f t="shared" si="2"/>
        <v>Wed</v>
      </c>
      <c r="C31" s="38"/>
      <c r="D31" s="34"/>
      <c r="E31" s="34"/>
      <c r="F31" s="35"/>
      <c r="G31" s="36"/>
      <c r="H31" s="37"/>
      <c r="I31" s="38"/>
      <c r="J31" s="34"/>
      <c r="K31" s="39"/>
      <c r="L31" s="338"/>
      <c r="M31" s="38"/>
      <c r="N31" s="42" t="str">
        <f ca="1" t="shared" si="3"/>
        <v/>
      </c>
      <c r="O31" s="38"/>
      <c r="P31" s="42" t="str">
        <f ca="1" t="shared" si="4"/>
        <v/>
      </c>
      <c r="Q31" s="38"/>
      <c r="R31" s="38"/>
      <c r="S31" s="40"/>
      <c r="T31" s="247">
        <f t="shared" si="0"/>
        <v>21</v>
      </c>
      <c r="U31" s="39"/>
      <c r="V31" s="38"/>
      <c r="W31" s="343"/>
      <c r="X31" s="38"/>
      <c r="Y31" s="38"/>
      <c r="Z31" s="38"/>
      <c r="AA31" s="343"/>
      <c r="AB31" s="39"/>
      <c r="AC31" s="38"/>
      <c r="AD31" s="343"/>
      <c r="AE31" s="731"/>
      <c r="AF31" s="37"/>
      <c r="AG31" s="38"/>
      <c r="AH31" t="str">
        <f ca="1" t="shared" si="5"/>
        <v/>
      </c>
      <c r="AI31" s="38"/>
      <c r="AJ31" s="338"/>
      <c r="AK31" s="338"/>
      <c r="AL31" s="40"/>
      <c r="AM31" s="272">
        <f t="shared" si="1"/>
        <v>21</v>
      </c>
      <c r="AN31" s="39"/>
      <c r="AO31" s="55" t="str">
        <f t="shared" si="13"/>
        <v/>
      </c>
      <c r="AP31" s="39"/>
      <c r="AQ31" s="42" t="str">
        <f t="shared" si="14"/>
        <v/>
      </c>
      <c r="AR31" s="44" t="str">
        <f ca="1" t="shared" si="6"/>
        <v/>
      </c>
      <c r="AS31" s="55" t="str">
        <f t="shared" si="14"/>
        <v/>
      </c>
      <c r="AT31" s="39"/>
      <c r="AU31" s="42" t="str">
        <f t="shared" si="15"/>
        <v/>
      </c>
      <c r="AV31" s="44" t="str">
        <f ca="1" t="shared" si="7"/>
        <v/>
      </c>
      <c r="AW31" s="55" t="str">
        <f t="shared" si="16"/>
        <v/>
      </c>
      <c r="AX31" s="39"/>
      <c r="AY31" s="68" t="str">
        <f t="shared" si="17"/>
        <v/>
      </c>
      <c r="AZ31" s="45" t="str">
        <f ca="1" t="shared" si="8"/>
        <v/>
      </c>
      <c r="BA31" s="55" t="str">
        <f t="shared" si="18"/>
        <v/>
      </c>
      <c r="BB31" s="39"/>
      <c r="BC31" s="40"/>
      <c r="BD31" s="272">
        <f t="shared" si="9"/>
        <v>21</v>
      </c>
      <c r="BE31" s="39"/>
      <c r="BF31" s="40"/>
      <c r="BG31" s="338"/>
      <c r="BH31" s="38"/>
      <c r="BI31" s="38"/>
      <c r="BJ31" s="38"/>
      <c r="BK31" s="38"/>
      <c r="BL31" s="38"/>
      <c r="BM31" s="38"/>
      <c r="BN31" s="38"/>
      <c r="BO31" s="38"/>
      <c r="BP31" s="40"/>
      <c r="BQ31" s="38"/>
      <c r="BR31" s="40"/>
      <c r="BS31" s="762">
        <f t="shared" si="10"/>
        <v>21</v>
      </c>
      <c r="BT31" s="34"/>
      <c r="BU31" s="820" t="str">
        <f ca="1" t="shared" si="11"/>
        <v/>
      </c>
      <c r="BV31" s="37"/>
      <c r="BW31" s="789" t="str">
        <f ca="1" t="shared" si="12"/>
        <v/>
      </c>
      <c r="BX31" s="37"/>
      <c r="BY31" s="32"/>
      <c r="BZ31" s="38"/>
      <c r="CA31" s="37"/>
      <c r="CB31" s="37"/>
      <c r="CC31" s="32"/>
      <c r="CD31" s="38"/>
      <c r="CE31" s="32"/>
      <c r="CF31" s="34"/>
      <c r="CG31" s="764"/>
      <c r="CH31" s="302"/>
    </row>
    <row r="32" spans="1:86" ht="15" customHeight="1">
      <c r="A32" s="243">
        <v>22</v>
      </c>
      <c r="B32" s="242" t="str">
        <f t="shared" si="2"/>
        <v>Thu</v>
      </c>
      <c r="C32" s="46"/>
      <c r="D32" s="47"/>
      <c r="E32" s="47"/>
      <c r="F32" s="48"/>
      <c r="G32" s="49"/>
      <c r="H32" s="50"/>
      <c r="I32" s="46"/>
      <c r="J32" s="47"/>
      <c r="K32" s="51"/>
      <c r="L32" s="339"/>
      <c r="M32" s="46"/>
      <c r="N32" s="42" t="str">
        <f ca="1" t="shared" si="3"/>
        <v/>
      </c>
      <c r="O32" s="46"/>
      <c r="P32" s="42" t="str">
        <f ca="1" t="shared" si="4"/>
        <v/>
      </c>
      <c r="Q32" s="46"/>
      <c r="R32" s="46"/>
      <c r="S32" s="52"/>
      <c r="T32" s="249">
        <f t="shared" si="0"/>
        <v>22</v>
      </c>
      <c r="U32" s="51"/>
      <c r="V32" s="46"/>
      <c r="W32" s="344"/>
      <c r="X32" s="46"/>
      <c r="Y32" s="46"/>
      <c r="Z32" s="46"/>
      <c r="AA32" s="344"/>
      <c r="AB32" s="51"/>
      <c r="AC32" s="46"/>
      <c r="AD32" s="344"/>
      <c r="AE32" s="729"/>
      <c r="AF32" s="50"/>
      <c r="AG32" s="46"/>
      <c r="AH32" t="str">
        <f ca="1" t="shared" si="5"/>
        <v/>
      </c>
      <c r="AI32" s="46"/>
      <c r="AJ32" s="339"/>
      <c r="AK32" s="339"/>
      <c r="AL32" s="52"/>
      <c r="AM32" s="273">
        <f t="shared" si="1"/>
        <v>22</v>
      </c>
      <c r="AN32" s="51"/>
      <c r="AO32" s="43" t="str">
        <f t="shared" si="13"/>
        <v/>
      </c>
      <c r="AP32" s="51"/>
      <c r="AQ32" s="69" t="str">
        <f t="shared" si="14"/>
        <v/>
      </c>
      <c r="AR32" s="44" t="str">
        <f ca="1" t="shared" si="6"/>
        <v/>
      </c>
      <c r="AS32" s="55" t="str">
        <f t="shared" si="14"/>
        <v/>
      </c>
      <c r="AT32" s="51"/>
      <c r="AU32" s="69" t="str">
        <f t="shared" si="15"/>
        <v/>
      </c>
      <c r="AV32" s="44" t="str">
        <f ca="1" t="shared" si="7"/>
        <v/>
      </c>
      <c r="AW32" s="43" t="str">
        <f t="shared" si="16"/>
        <v/>
      </c>
      <c r="AX32" s="51"/>
      <c r="AY32" s="70" t="str">
        <f t="shared" si="17"/>
        <v/>
      </c>
      <c r="AZ32" s="45" t="str">
        <f ca="1" t="shared" si="8"/>
        <v/>
      </c>
      <c r="BA32" s="43" t="str">
        <f t="shared" si="18"/>
        <v/>
      </c>
      <c r="BB32" s="51"/>
      <c r="BC32" s="52"/>
      <c r="BD32" s="273">
        <f t="shared" si="9"/>
        <v>22</v>
      </c>
      <c r="BE32" s="51"/>
      <c r="BF32" s="52"/>
      <c r="BG32" s="339"/>
      <c r="BH32" s="46"/>
      <c r="BI32" s="46"/>
      <c r="BJ32" s="46"/>
      <c r="BK32" s="46"/>
      <c r="BL32" s="46"/>
      <c r="BM32" s="46"/>
      <c r="BN32" s="46"/>
      <c r="BO32" s="46"/>
      <c r="BP32" s="52"/>
      <c r="BQ32" s="46"/>
      <c r="BR32" s="52"/>
      <c r="BS32" s="272">
        <f t="shared" si="10"/>
        <v>22</v>
      </c>
      <c r="BT32" s="47"/>
      <c r="BU32" s="820" t="str">
        <f ca="1" t="shared" si="11"/>
        <v/>
      </c>
      <c r="BV32" s="50"/>
      <c r="BW32" s="823" t="str">
        <f ca="1" t="shared" si="12"/>
        <v/>
      </c>
      <c r="BX32" s="50"/>
      <c r="BY32" s="32"/>
      <c r="BZ32" s="46"/>
      <c r="CA32" s="37"/>
      <c r="CB32" s="37"/>
      <c r="CC32" s="32"/>
      <c r="CD32" s="46"/>
      <c r="CE32" s="32"/>
      <c r="CF32" s="47"/>
      <c r="CG32" s="764"/>
      <c r="CH32" s="302"/>
    </row>
    <row r="33" spans="1:86" ht="15" customHeight="1">
      <c r="A33" s="243">
        <v>23</v>
      </c>
      <c r="B33" s="242" t="str">
        <f t="shared" si="2"/>
        <v>Fri</v>
      </c>
      <c r="C33" s="46"/>
      <c r="D33" s="47"/>
      <c r="E33" s="47"/>
      <c r="F33" s="48"/>
      <c r="G33" s="49"/>
      <c r="H33" s="50"/>
      <c r="I33" s="46"/>
      <c r="J33" s="47"/>
      <c r="K33" s="51"/>
      <c r="L33" s="339"/>
      <c r="M33" s="46"/>
      <c r="N33" s="42" t="str">
        <f ca="1" t="shared" si="3"/>
        <v/>
      </c>
      <c r="O33" s="46"/>
      <c r="P33" s="42" t="str">
        <f ca="1" t="shared" si="4"/>
        <v/>
      </c>
      <c r="Q33" s="46"/>
      <c r="R33" s="46"/>
      <c r="S33" s="52"/>
      <c r="T33" s="249">
        <f t="shared" si="0"/>
        <v>23</v>
      </c>
      <c r="U33" s="51"/>
      <c r="V33" s="46"/>
      <c r="W33" s="344"/>
      <c r="X33" s="46"/>
      <c r="Y33" s="46"/>
      <c r="Z33" s="46"/>
      <c r="AA33" s="344"/>
      <c r="AB33" s="51"/>
      <c r="AC33" s="46"/>
      <c r="AD33" s="344"/>
      <c r="AE33" s="729"/>
      <c r="AF33" s="50"/>
      <c r="AG33" s="46"/>
      <c r="AH33" t="str">
        <f ca="1" t="shared" si="5"/>
        <v/>
      </c>
      <c r="AI33" s="46"/>
      <c r="AJ33" s="339"/>
      <c r="AK33" s="339"/>
      <c r="AL33" s="52"/>
      <c r="AM33" s="273">
        <f t="shared" si="1"/>
        <v>23</v>
      </c>
      <c r="AN33" s="51"/>
      <c r="AO33" s="43" t="str">
        <f t="shared" si="13"/>
        <v/>
      </c>
      <c r="AP33" s="51"/>
      <c r="AQ33" s="69" t="str">
        <f t="shared" si="14"/>
        <v/>
      </c>
      <c r="AR33" s="44" t="str">
        <f ca="1" t="shared" si="6"/>
        <v/>
      </c>
      <c r="AS33" s="55" t="str">
        <f t="shared" si="14"/>
        <v/>
      </c>
      <c r="AT33" s="51"/>
      <c r="AU33" s="69" t="str">
        <f t="shared" si="15"/>
        <v/>
      </c>
      <c r="AV33" s="44" t="str">
        <f ca="1" t="shared" si="7"/>
        <v/>
      </c>
      <c r="AW33" s="43" t="str">
        <f t="shared" si="16"/>
        <v/>
      </c>
      <c r="AX33" s="51"/>
      <c r="AY33" s="70" t="str">
        <f t="shared" si="17"/>
        <v/>
      </c>
      <c r="AZ33" s="45" t="str">
        <f ca="1" t="shared" si="8"/>
        <v/>
      </c>
      <c r="BA33" s="43" t="str">
        <f t="shared" si="18"/>
        <v/>
      </c>
      <c r="BB33" s="51"/>
      <c r="BC33" s="52"/>
      <c r="BD33" s="273">
        <f t="shared" si="9"/>
        <v>23</v>
      </c>
      <c r="BE33" s="51"/>
      <c r="BF33" s="52"/>
      <c r="BG33" s="339"/>
      <c r="BH33" s="46"/>
      <c r="BI33" s="46"/>
      <c r="BJ33" s="46"/>
      <c r="BK33" s="46"/>
      <c r="BL33" s="46"/>
      <c r="BM33" s="46"/>
      <c r="BN33" s="46"/>
      <c r="BO33" s="46"/>
      <c r="BP33" s="52"/>
      <c r="BQ33" s="46"/>
      <c r="BR33" s="52"/>
      <c r="BS33" s="272">
        <f t="shared" si="10"/>
        <v>23</v>
      </c>
      <c r="BT33" s="47"/>
      <c r="BU33" s="820" t="str">
        <f ca="1" t="shared" si="11"/>
        <v/>
      </c>
      <c r="BV33" s="50"/>
      <c r="BW33" s="823" t="str">
        <f ca="1" t="shared" si="12"/>
        <v/>
      </c>
      <c r="BX33" s="50"/>
      <c r="BY33" s="32"/>
      <c r="BZ33" s="46"/>
      <c r="CA33" s="37"/>
      <c r="CB33" s="37"/>
      <c r="CC33" s="32"/>
      <c r="CD33" s="46"/>
      <c r="CE33" s="32"/>
      <c r="CF33" s="47"/>
      <c r="CG33" s="764"/>
      <c r="CH33" s="302"/>
    </row>
    <row r="34" spans="1:86" ht="15" customHeight="1">
      <c r="A34" s="243">
        <v>24</v>
      </c>
      <c r="B34" s="242" t="str">
        <f t="shared" si="2"/>
        <v>Sat</v>
      </c>
      <c r="C34" s="46"/>
      <c r="D34" s="47"/>
      <c r="E34" s="47"/>
      <c r="F34" s="48"/>
      <c r="G34" s="49"/>
      <c r="H34" s="50"/>
      <c r="I34" s="46"/>
      <c r="J34" s="47"/>
      <c r="K34" s="51"/>
      <c r="L34" s="339"/>
      <c r="M34" s="46"/>
      <c r="N34" s="42" t="str">
        <f ca="1" t="shared" si="3"/>
        <v/>
      </c>
      <c r="O34" s="46"/>
      <c r="P34" s="42" t="str">
        <f ca="1" t="shared" si="4"/>
        <v/>
      </c>
      <c r="Q34" s="46"/>
      <c r="R34" s="46"/>
      <c r="S34" s="52"/>
      <c r="T34" s="249">
        <f t="shared" si="0"/>
        <v>24</v>
      </c>
      <c r="U34" s="51"/>
      <c r="V34" s="46"/>
      <c r="W34" s="344"/>
      <c r="X34" s="46"/>
      <c r="Y34" s="46"/>
      <c r="Z34" s="46"/>
      <c r="AA34" s="344"/>
      <c r="AB34" s="51"/>
      <c r="AC34" s="46"/>
      <c r="AD34" s="344"/>
      <c r="AE34" s="729"/>
      <c r="AF34" s="50"/>
      <c r="AG34" s="46"/>
      <c r="AH34" t="str">
        <f ca="1" t="shared" si="5"/>
        <v/>
      </c>
      <c r="AI34" s="46"/>
      <c r="AJ34" s="339"/>
      <c r="AK34" s="339"/>
      <c r="AL34" s="52"/>
      <c r="AM34" s="273">
        <f t="shared" si="1"/>
        <v>24</v>
      </c>
      <c r="AN34" s="51"/>
      <c r="AO34" s="43" t="str">
        <f t="shared" si="13"/>
        <v xml:space="preserve"> </v>
      </c>
      <c r="AP34" s="51"/>
      <c r="AQ34" s="69" t="str">
        <f aca="true" t="shared" si="19" ref="AQ34:AS39">IF(+$B34="Sat",IF(SUM(AP28:AP34)&gt;0,AVERAGE(AP28:AP34)," "),"")</f>
        <v xml:space="preserve"> </v>
      </c>
      <c r="AR34" s="44" t="str">
        <f ca="1" t="shared" si="6"/>
        <v/>
      </c>
      <c r="AS34" s="55" t="str">
        <f ca="1" t="shared" si="19"/>
        <v xml:space="preserve"> </v>
      </c>
      <c r="AT34" s="51"/>
      <c r="AU34" s="69" t="str">
        <f t="shared" si="15"/>
        <v xml:space="preserve"> </v>
      </c>
      <c r="AV34" s="44" t="str">
        <f ca="1" t="shared" si="7"/>
        <v/>
      </c>
      <c r="AW34" s="43" t="str">
        <f ca="1" t="shared" si="16"/>
        <v xml:space="preserve"> </v>
      </c>
      <c r="AX34" s="51"/>
      <c r="AY34" s="70" t="str">
        <f t="shared" si="17"/>
        <v xml:space="preserve"> </v>
      </c>
      <c r="AZ34" s="45" t="str">
        <f ca="1" t="shared" si="8"/>
        <v/>
      </c>
      <c r="BA34" s="43" t="str">
        <f ca="1" t="shared" si="18"/>
        <v xml:space="preserve"> </v>
      </c>
      <c r="BB34" s="51"/>
      <c r="BC34" s="52"/>
      <c r="BD34" s="273">
        <f t="shared" si="9"/>
        <v>24</v>
      </c>
      <c r="BE34" s="51"/>
      <c r="BF34" s="52"/>
      <c r="BG34" s="339"/>
      <c r="BH34" s="46"/>
      <c r="BI34" s="46"/>
      <c r="BJ34" s="46"/>
      <c r="BK34" s="46"/>
      <c r="BL34" s="46"/>
      <c r="BM34" s="46"/>
      <c r="BN34" s="46"/>
      <c r="BO34" s="46"/>
      <c r="BP34" s="52"/>
      <c r="BQ34" s="46"/>
      <c r="BR34" s="52"/>
      <c r="BS34" s="272">
        <f t="shared" si="10"/>
        <v>24</v>
      </c>
      <c r="BT34" s="47"/>
      <c r="BU34" s="820" t="str">
        <f ca="1" t="shared" si="11"/>
        <v/>
      </c>
      <c r="BV34" s="50"/>
      <c r="BW34" s="823" t="str">
        <f ca="1" t="shared" si="12"/>
        <v/>
      </c>
      <c r="BX34" s="50"/>
      <c r="BY34" s="32"/>
      <c r="BZ34" s="46"/>
      <c r="CA34" s="37"/>
      <c r="CB34" s="37"/>
      <c r="CC34" s="32"/>
      <c r="CD34" s="46"/>
      <c r="CE34" s="32"/>
      <c r="CF34" s="47"/>
      <c r="CG34" s="764"/>
      <c r="CH34" s="302"/>
    </row>
    <row r="35" spans="1:86" ht="15" customHeight="1" thickBot="1">
      <c r="A35" s="244">
        <v>25</v>
      </c>
      <c r="B35" s="245" t="str">
        <f t="shared" si="2"/>
        <v>Sun</v>
      </c>
      <c r="C35" s="56"/>
      <c r="D35" s="57"/>
      <c r="E35" s="57"/>
      <c r="F35" s="58"/>
      <c r="G35" s="59"/>
      <c r="H35" s="60"/>
      <c r="I35" s="56"/>
      <c r="J35" s="57"/>
      <c r="K35" s="61"/>
      <c r="L35" s="340"/>
      <c r="M35" s="56"/>
      <c r="N35" s="65" t="str">
        <f ca="1" t="shared" si="3"/>
        <v/>
      </c>
      <c r="O35" s="56"/>
      <c r="P35" s="65" t="str">
        <f ca="1" t="shared" si="4"/>
        <v/>
      </c>
      <c r="Q35" s="56"/>
      <c r="R35" s="56"/>
      <c r="S35" s="62"/>
      <c r="T35" s="251">
        <f t="shared" si="0"/>
        <v>25</v>
      </c>
      <c r="U35" s="61"/>
      <c r="V35" s="56"/>
      <c r="W35" s="345"/>
      <c r="X35" s="56"/>
      <c r="Y35" s="56"/>
      <c r="Z35" s="56"/>
      <c r="AA35" s="345"/>
      <c r="AB35" s="61"/>
      <c r="AC35" s="56"/>
      <c r="AD35" s="345"/>
      <c r="AE35" s="730"/>
      <c r="AF35" s="60"/>
      <c r="AG35" s="56"/>
      <c r="AH35" t="str">
        <f ca="1" t="shared" si="5"/>
        <v/>
      </c>
      <c r="AI35" s="56"/>
      <c r="AJ35" s="340"/>
      <c r="AK35" s="340"/>
      <c r="AL35" s="62"/>
      <c r="AM35" s="274">
        <f t="shared" si="1"/>
        <v>25</v>
      </c>
      <c r="AN35" s="61"/>
      <c r="AO35" s="66" t="str">
        <f t="shared" si="13"/>
        <v/>
      </c>
      <c r="AP35" s="61"/>
      <c r="AQ35" s="65" t="str">
        <f t="shared" si="19"/>
        <v/>
      </c>
      <c r="AR35" s="86" t="str">
        <f ca="1" t="shared" si="6"/>
        <v/>
      </c>
      <c r="AS35" s="66" t="str">
        <f t="shared" si="19"/>
        <v/>
      </c>
      <c r="AT35" s="61"/>
      <c r="AU35" s="65" t="str">
        <f t="shared" si="15"/>
        <v/>
      </c>
      <c r="AV35" s="86" t="str">
        <f ca="1" t="shared" si="7"/>
        <v/>
      </c>
      <c r="AW35" s="66" t="str">
        <f t="shared" si="16"/>
        <v/>
      </c>
      <c r="AX35" s="61"/>
      <c r="AY35" s="71" t="str">
        <f t="shared" si="17"/>
        <v/>
      </c>
      <c r="AZ35" s="67" t="str">
        <f ca="1" t="shared" si="8"/>
        <v/>
      </c>
      <c r="BA35" s="66" t="str">
        <f t="shared" si="18"/>
        <v/>
      </c>
      <c r="BB35" s="61"/>
      <c r="BC35" s="62"/>
      <c r="BD35" s="274">
        <f t="shared" si="9"/>
        <v>25</v>
      </c>
      <c r="BE35" s="61"/>
      <c r="BF35" s="62"/>
      <c r="BG35" s="340"/>
      <c r="BH35" s="56"/>
      <c r="BI35" s="56"/>
      <c r="BJ35" s="56"/>
      <c r="BK35" s="56"/>
      <c r="BL35" s="56"/>
      <c r="BM35" s="56"/>
      <c r="BN35" s="56"/>
      <c r="BO35" s="56"/>
      <c r="BP35" s="62"/>
      <c r="BQ35" s="56"/>
      <c r="BR35" s="62"/>
      <c r="BS35" s="759">
        <f t="shared" si="10"/>
        <v>25</v>
      </c>
      <c r="BT35" s="57"/>
      <c r="BU35" s="822" t="str">
        <f ca="1" t="shared" si="11"/>
        <v/>
      </c>
      <c r="BV35" s="60"/>
      <c r="BW35" s="824" t="str">
        <f ca="1" t="shared" si="12"/>
        <v/>
      </c>
      <c r="BX35" s="60"/>
      <c r="BY35" s="765"/>
      <c r="BZ35" s="56"/>
      <c r="CA35" s="60"/>
      <c r="CB35" s="60"/>
      <c r="CC35" s="765"/>
      <c r="CD35" s="56"/>
      <c r="CE35" s="765"/>
      <c r="CF35" s="57"/>
      <c r="CG35" s="760"/>
      <c r="CH35" s="768"/>
    </row>
    <row r="36" spans="1:86" ht="15" customHeight="1">
      <c r="A36" s="241">
        <v>26</v>
      </c>
      <c r="B36" s="246" t="str">
        <f t="shared" si="2"/>
        <v>Mon</v>
      </c>
      <c r="C36" s="38"/>
      <c r="D36" s="34"/>
      <c r="E36" s="34"/>
      <c r="F36" s="35"/>
      <c r="G36" s="36"/>
      <c r="H36" s="37"/>
      <c r="I36" s="38"/>
      <c r="J36" s="34"/>
      <c r="K36" s="39"/>
      <c r="L36" s="338"/>
      <c r="M36" s="38"/>
      <c r="N36" s="42" t="str">
        <f ca="1" t="shared" si="3"/>
        <v/>
      </c>
      <c r="O36" s="38"/>
      <c r="P36" s="42" t="str">
        <f ca="1" t="shared" si="4"/>
        <v/>
      </c>
      <c r="Q36" s="38"/>
      <c r="R36" s="38"/>
      <c r="S36" s="40"/>
      <c r="T36" s="247">
        <f t="shared" si="0"/>
        <v>26</v>
      </c>
      <c r="U36" s="39"/>
      <c r="V36" s="38"/>
      <c r="W36" s="343"/>
      <c r="X36" s="38"/>
      <c r="Y36" s="38"/>
      <c r="Z36" s="38"/>
      <c r="AA36" s="343"/>
      <c r="AB36" s="39"/>
      <c r="AC36" s="38"/>
      <c r="AD36" s="343"/>
      <c r="AE36" s="731"/>
      <c r="AF36" s="37"/>
      <c r="AG36" s="38"/>
      <c r="AH36" t="str">
        <f ca="1" t="shared" si="5"/>
        <v/>
      </c>
      <c r="AI36" s="38"/>
      <c r="AJ36" s="338"/>
      <c r="AK36" s="338"/>
      <c r="AL36" s="40"/>
      <c r="AM36" s="272">
        <f t="shared" si="1"/>
        <v>26</v>
      </c>
      <c r="AN36" s="39"/>
      <c r="AO36" s="55" t="str">
        <f t="shared" si="13"/>
        <v/>
      </c>
      <c r="AP36" s="39"/>
      <c r="AQ36" s="42" t="str">
        <f t="shared" si="19"/>
        <v/>
      </c>
      <c r="AR36" s="44" t="str">
        <f ca="1" t="shared" si="6"/>
        <v/>
      </c>
      <c r="AS36" s="55" t="str">
        <f t="shared" si="19"/>
        <v/>
      </c>
      <c r="AT36" s="39"/>
      <c r="AU36" s="42" t="str">
        <f t="shared" si="15"/>
        <v/>
      </c>
      <c r="AV36" s="44" t="str">
        <f ca="1" t="shared" si="7"/>
        <v/>
      </c>
      <c r="AW36" s="55" t="str">
        <f t="shared" si="16"/>
        <v/>
      </c>
      <c r="AX36" s="39"/>
      <c r="AY36" s="68" t="str">
        <f t="shared" si="17"/>
        <v/>
      </c>
      <c r="AZ36" s="45" t="str">
        <f ca="1" t="shared" si="8"/>
        <v/>
      </c>
      <c r="BA36" s="55" t="str">
        <f t="shared" si="18"/>
        <v/>
      </c>
      <c r="BB36" s="39"/>
      <c r="BC36" s="40"/>
      <c r="BD36" s="272">
        <f t="shared" si="9"/>
        <v>26</v>
      </c>
      <c r="BE36" s="39"/>
      <c r="BF36" s="40"/>
      <c r="BG36" s="338"/>
      <c r="BH36" s="38"/>
      <c r="BI36" s="38"/>
      <c r="BJ36" s="38"/>
      <c r="BK36" s="38"/>
      <c r="BL36" s="38"/>
      <c r="BM36" s="38"/>
      <c r="BN36" s="38"/>
      <c r="BO36" s="38"/>
      <c r="BP36" s="40"/>
      <c r="BQ36" s="38"/>
      <c r="BR36" s="40"/>
      <c r="BS36" s="762">
        <f t="shared" si="10"/>
        <v>26</v>
      </c>
      <c r="BT36" s="34"/>
      <c r="BU36" s="820" t="str">
        <f ca="1" t="shared" si="11"/>
        <v/>
      </c>
      <c r="BV36" s="37"/>
      <c r="BW36" s="789" t="str">
        <f ca="1" t="shared" si="12"/>
        <v/>
      </c>
      <c r="BX36" s="37"/>
      <c r="BY36" s="32"/>
      <c r="BZ36" s="38"/>
      <c r="CA36" s="37"/>
      <c r="CB36" s="37"/>
      <c r="CC36" s="32"/>
      <c r="CD36" s="38"/>
      <c r="CE36" s="32"/>
      <c r="CF36" s="34"/>
      <c r="CG36" s="764"/>
      <c r="CH36" s="302"/>
    </row>
    <row r="37" spans="1:86" ht="15" customHeight="1">
      <c r="A37" s="243">
        <v>27</v>
      </c>
      <c r="B37" s="242" t="str">
        <f t="shared" si="2"/>
        <v>Tue</v>
      </c>
      <c r="C37" s="46"/>
      <c r="D37" s="47"/>
      <c r="E37" s="47"/>
      <c r="F37" s="48"/>
      <c r="G37" s="49"/>
      <c r="H37" s="50"/>
      <c r="I37" s="46"/>
      <c r="J37" s="47"/>
      <c r="K37" s="51"/>
      <c r="L37" s="339"/>
      <c r="M37" s="46"/>
      <c r="N37" s="42" t="str">
        <f ca="1" t="shared" si="3"/>
        <v/>
      </c>
      <c r="O37" s="46"/>
      <c r="P37" s="42" t="str">
        <f ca="1" t="shared" si="4"/>
        <v/>
      </c>
      <c r="Q37" s="46"/>
      <c r="R37" s="46"/>
      <c r="S37" s="52"/>
      <c r="T37" s="249">
        <f t="shared" si="0"/>
        <v>27</v>
      </c>
      <c r="U37" s="51"/>
      <c r="V37" s="46"/>
      <c r="W37" s="344"/>
      <c r="X37" s="46"/>
      <c r="Y37" s="46"/>
      <c r="Z37" s="46"/>
      <c r="AA37" s="344"/>
      <c r="AB37" s="51"/>
      <c r="AC37" s="46"/>
      <c r="AD37" s="344"/>
      <c r="AE37" s="729"/>
      <c r="AF37" s="46"/>
      <c r="AG37" s="46"/>
      <c r="AH37" t="str">
        <f ca="1" t="shared" si="5"/>
        <v/>
      </c>
      <c r="AI37" s="46"/>
      <c r="AJ37" s="339"/>
      <c r="AK37" s="339"/>
      <c r="AL37" s="52"/>
      <c r="AM37" s="273">
        <f t="shared" si="1"/>
        <v>27</v>
      </c>
      <c r="AN37" s="51"/>
      <c r="AO37" s="43" t="str">
        <f t="shared" si="13"/>
        <v/>
      </c>
      <c r="AP37" s="51"/>
      <c r="AQ37" s="69" t="str">
        <f t="shared" si="19"/>
        <v/>
      </c>
      <c r="AR37" s="44" t="str">
        <f ca="1" t="shared" si="6"/>
        <v/>
      </c>
      <c r="AS37" s="55" t="str">
        <f t="shared" si="19"/>
        <v/>
      </c>
      <c r="AT37" s="51"/>
      <c r="AU37" s="69" t="str">
        <f t="shared" si="15"/>
        <v/>
      </c>
      <c r="AV37" s="44" t="str">
        <f ca="1" t="shared" si="7"/>
        <v/>
      </c>
      <c r="AW37" s="43" t="str">
        <f t="shared" si="16"/>
        <v/>
      </c>
      <c r="AX37" s="51"/>
      <c r="AY37" s="70" t="str">
        <f t="shared" si="17"/>
        <v/>
      </c>
      <c r="AZ37" s="45" t="str">
        <f ca="1" t="shared" si="8"/>
        <v/>
      </c>
      <c r="BA37" s="43" t="str">
        <f t="shared" si="18"/>
        <v/>
      </c>
      <c r="BB37" s="51"/>
      <c r="BC37" s="52"/>
      <c r="BD37" s="273">
        <f t="shared" si="9"/>
        <v>27</v>
      </c>
      <c r="BE37" s="51"/>
      <c r="BF37" s="52"/>
      <c r="BG37" s="339"/>
      <c r="BH37" s="46"/>
      <c r="BI37" s="46"/>
      <c r="BJ37" s="46"/>
      <c r="BK37" s="46"/>
      <c r="BL37" s="46"/>
      <c r="BM37" s="46"/>
      <c r="BN37" s="46"/>
      <c r="BO37" s="46"/>
      <c r="BP37" s="52"/>
      <c r="BQ37" s="46"/>
      <c r="BR37" s="52"/>
      <c r="BS37" s="272">
        <f t="shared" si="10"/>
        <v>27</v>
      </c>
      <c r="BT37" s="47"/>
      <c r="BU37" s="820" t="str">
        <f ca="1" t="shared" si="11"/>
        <v/>
      </c>
      <c r="BV37" s="50"/>
      <c r="BW37" s="823" t="str">
        <f ca="1" t="shared" si="12"/>
        <v/>
      </c>
      <c r="BX37" s="50"/>
      <c r="BY37" s="32"/>
      <c r="BZ37" s="46"/>
      <c r="CA37" s="37"/>
      <c r="CB37" s="37"/>
      <c r="CC37" s="32"/>
      <c r="CD37" s="46"/>
      <c r="CE37" s="32"/>
      <c r="CF37" s="47"/>
      <c r="CG37" s="764"/>
      <c r="CH37" s="302"/>
    </row>
    <row r="38" spans="1:86" ht="15" customHeight="1">
      <c r="A38" s="243">
        <v>28</v>
      </c>
      <c r="B38" s="242" t="str">
        <f t="shared" si="2"/>
        <v>Wed</v>
      </c>
      <c r="C38" s="46"/>
      <c r="D38" s="47"/>
      <c r="E38" s="47"/>
      <c r="F38" s="48"/>
      <c r="G38" s="49"/>
      <c r="H38" s="50"/>
      <c r="I38" s="46"/>
      <c r="J38" s="47"/>
      <c r="K38" s="51"/>
      <c r="L38" s="339"/>
      <c r="M38" s="46"/>
      <c r="N38" s="42" t="str">
        <f ca="1" t="shared" si="3"/>
        <v/>
      </c>
      <c r="O38" s="46"/>
      <c r="P38" s="42" t="str">
        <f ca="1" t="shared" si="4"/>
        <v/>
      </c>
      <c r="Q38" s="46"/>
      <c r="R38" s="46"/>
      <c r="S38" s="52"/>
      <c r="T38" s="249">
        <f t="shared" si="0"/>
        <v>28</v>
      </c>
      <c r="U38" s="51"/>
      <c r="V38" s="46"/>
      <c r="W38" s="344"/>
      <c r="X38" s="46"/>
      <c r="Y38" s="46"/>
      <c r="Z38" s="46"/>
      <c r="AA38" s="344"/>
      <c r="AB38" s="51"/>
      <c r="AC38" s="46"/>
      <c r="AD38" s="344"/>
      <c r="AE38" s="729"/>
      <c r="AF38" s="50"/>
      <c r="AG38" s="46"/>
      <c r="AH38" t="str">
        <f ca="1" t="shared" si="5"/>
        <v/>
      </c>
      <c r="AI38" s="46"/>
      <c r="AJ38" s="339"/>
      <c r="AK38" s="339"/>
      <c r="AL38" s="52"/>
      <c r="AM38" s="273">
        <f t="shared" si="1"/>
        <v>28</v>
      </c>
      <c r="AN38" s="51"/>
      <c r="AO38" s="43" t="str">
        <f t="shared" si="13"/>
        <v/>
      </c>
      <c r="AP38" s="51"/>
      <c r="AQ38" s="69" t="str">
        <f t="shared" si="19"/>
        <v/>
      </c>
      <c r="AR38" s="44" t="str">
        <f ca="1" t="shared" si="6"/>
        <v/>
      </c>
      <c r="AS38" s="55" t="str">
        <f t="shared" si="19"/>
        <v/>
      </c>
      <c r="AT38" s="51"/>
      <c r="AU38" s="69" t="str">
        <f t="shared" si="15"/>
        <v/>
      </c>
      <c r="AV38" s="44" t="str">
        <f ca="1" t="shared" si="7"/>
        <v/>
      </c>
      <c r="AW38" s="43" t="str">
        <f t="shared" si="16"/>
        <v/>
      </c>
      <c r="AX38" s="51"/>
      <c r="AY38" s="70" t="str">
        <f t="shared" si="17"/>
        <v/>
      </c>
      <c r="AZ38" s="45" t="str">
        <f ca="1" t="shared" si="8"/>
        <v/>
      </c>
      <c r="BA38" s="43" t="str">
        <f t="shared" si="18"/>
        <v/>
      </c>
      <c r="BB38" s="51"/>
      <c r="BC38" s="52"/>
      <c r="BD38" s="273">
        <f t="shared" si="9"/>
        <v>28</v>
      </c>
      <c r="BE38" s="51"/>
      <c r="BF38" s="52"/>
      <c r="BG38" s="339"/>
      <c r="BH38" s="46"/>
      <c r="BI38" s="46"/>
      <c r="BJ38" s="46"/>
      <c r="BK38" s="46"/>
      <c r="BL38" s="46"/>
      <c r="BM38" s="46"/>
      <c r="BN38" s="46"/>
      <c r="BO38" s="46"/>
      <c r="BP38" s="52"/>
      <c r="BQ38" s="46"/>
      <c r="BR38" s="52"/>
      <c r="BS38" s="272">
        <f t="shared" si="10"/>
        <v>28</v>
      </c>
      <c r="BT38" s="47"/>
      <c r="BU38" s="820" t="str">
        <f ca="1" t="shared" si="11"/>
        <v/>
      </c>
      <c r="BV38" s="50"/>
      <c r="BW38" s="823" t="str">
        <f ca="1" t="shared" si="12"/>
        <v/>
      </c>
      <c r="BX38" s="50"/>
      <c r="BY38" s="32"/>
      <c r="BZ38" s="46"/>
      <c r="CA38" s="37"/>
      <c r="CB38" s="37"/>
      <c r="CC38" s="32"/>
      <c r="CD38" s="46"/>
      <c r="CE38" s="32"/>
      <c r="CF38" s="47"/>
      <c r="CG38" s="764"/>
      <c r="CH38" s="302"/>
    </row>
    <row r="39" spans="1:86" ht="15" customHeight="1">
      <c r="A39" s="243">
        <v>29</v>
      </c>
      <c r="B39" s="242" t="str">
        <f t="shared" si="2"/>
        <v>Thu</v>
      </c>
      <c r="C39" s="46"/>
      <c r="D39" s="47"/>
      <c r="E39" s="47"/>
      <c r="F39" s="48"/>
      <c r="G39" s="49"/>
      <c r="H39" s="50"/>
      <c r="I39" s="46"/>
      <c r="J39" s="47"/>
      <c r="K39" s="51"/>
      <c r="L39" s="339"/>
      <c r="M39" s="46"/>
      <c r="N39" s="42" t="str">
        <f ca="1" t="shared" si="3"/>
        <v/>
      </c>
      <c r="O39" s="46"/>
      <c r="P39" s="42" t="str">
        <f ca="1" t="shared" si="4"/>
        <v/>
      </c>
      <c r="Q39" s="46"/>
      <c r="R39" s="46"/>
      <c r="S39" s="52"/>
      <c r="T39" s="249">
        <f t="shared" si="0"/>
        <v>29</v>
      </c>
      <c r="U39" s="51"/>
      <c r="V39" s="46"/>
      <c r="W39" s="344"/>
      <c r="X39" s="46"/>
      <c r="Y39" s="46"/>
      <c r="Z39" s="46"/>
      <c r="AA39" s="344"/>
      <c r="AB39" s="51"/>
      <c r="AC39" s="46"/>
      <c r="AD39" s="344"/>
      <c r="AE39" s="729"/>
      <c r="AF39" s="50"/>
      <c r="AG39" s="46"/>
      <c r="AH39" t="str">
        <f ca="1" t="shared" si="5"/>
        <v/>
      </c>
      <c r="AI39" s="46"/>
      <c r="AJ39" s="339"/>
      <c r="AK39" s="339"/>
      <c r="AL39" s="52"/>
      <c r="AM39" s="273">
        <f t="shared" si="1"/>
        <v>29</v>
      </c>
      <c r="AN39" s="51"/>
      <c r="AO39" s="43" t="str">
        <f t="shared" si="13"/>
        <v/>
      </c>
      <c r="AP39" s="51"/>
      <c r="AQ39" s="69" t="str">
        <f t="shared" si="19"/>
        <v/>
      </c>
      <c r="AR39" s="44" t="str">
        <f ca="1" t="shared" si="6"/>
        <v/>
      </c>
      <c r="AS39" s="55" t="str">
        <f t="shared" si="19"/>
        <v/>
      </c>
      <c r="AT39" s="51"/>
      <c r="AU39" s="69" t="str">
        <f t="shared" si="15"/>
        <v/>
      </c>
      <c r="AV39" s="44" t="str">
        <f ca="1" t="shared" si="7"/>
        <v/>
      </c>
      <c r="AW39" s="43" t="str">
        <f t="shared" si="16"/>
        <v/>
      </c>
      <c r="AX39" s="51"/>
      <c r="AY39" s="70" t="str">
        <f t="shared" si="17"/>
        <v/>
      </c>
      <c r="AZ39" s="45" t="str">
        <f ca="1" t="shared" si="8"/>
        <v/>
      </c>
      <c r="BA39" s="43" t="str">
        <f t="shared" si="18"/>
        <v/>
      </c>
      <c r="BB39" s="51"/>
      <c r="BC39" s="52"/>
      <c r="BD39" s="273">
        <f t="shared" si="9"/>
        <v>29</v>
      </c>
      <c r="BE39" s="51"/>
      <c r="BF39" s="52"/>
      <c r="BG39" s="339"/>
      <c r="BH39" s="46"/>
      <c r="BI39" s="46"/>
      <c r="BJ39" s="46"/>
      <c r="BK39" s="46"/>
      <c r="BL39" s="46"/>
      <c r="BM39" s="46"/>
      <c r="BN39" s="46"/>
      <c r="BO39" s="46"/>
      <c r="BP39" s="52"/>
      <c r="BQ39" s="46"/>
      <c r="BR39" s="52"/>
      <c r="BS39" s="272">
        <f t="shared" si="10"/>
        <v>29</v>
      </c>
      <c r="BT39" s="47"/>
      <c r="BU39" s="820" t="str">
        <f ca="1" t="shared" si="11"/>
        <v/>
      </c>
      <c r="BV39" s="50"/>
      <c r="BW39" s="823" t="str">
        <f ca="1" t="shared" si="12"/>
        <v/>
      </c>
      <c r="BX39" s="50"/>
      <c r="BY39" s="32"/>
      <c r="BZ39" s="46"/>
      <c r="CA39" s="37"/>
      <c r="CB39" s="37"/>
      <c r="CC39" s="32"/>
      <c r="CD39" s="46"/>
      <c r="CE39" s="32"/>
      <c r="CF39" s="47"/>
      <c r="CG39" s="764"/>
      <c r="CH39" s="302"/>
    </row>
    <row r="40" spans="1:86" ht="15" customHeight="1" thickBot="1">
      <c r="A40" s="243">
        <v>30</v>
      </c>
      <c r="B40" s="242" t="str">
        <f t="shared" si="2"/>
        <v>Fri</v>
      </c>
      <c r="C40" s="46"/>
      <c r="D40" s="47"/>
      <c r="E40" s="47"/>
      <c r="F40" s="48"/>
      <c r="G40" s="49"/>
      <c r="H40" s="50"/>
      <c r="I40" s="46"/>
      <c r="J40" s="47"/>
      <c r="K40" s="51"/>
      <c r="L40" s="339"/>
      <c r="M40" s="46"/>
      <c r="N40" s="42" t="str">
        <f ca="1" t="shared" si="3"/>
        <v/>
      </c>
      <c r="O40" s="46"/>
      <c r="P40" s="42" t="str">
        <f ca="1" t="shared" si="4"/>
        <v/>
      </c>
      <c r="Q40" s="46"/>
      <c r="R40" s="46"/>
      <c r="S40" s="52"/>
      <c r="T40" s="249">
        <f t="shared" si="0"/>
        <v>30</v>
      </c>
      <c r="U40" s="51"/>
      <c r="V40" s="46"/>
      <c r="W40" s="344"/>
      <c r="X40" s="46"/>
      <c r="Y40" s="46"/>
      <c r="Z40" s="46"/>
      <c r="AA40" s="344"/>
      <c r="AB40" s="51"/>
      <c r="AC40" s="46"/>
      <c r="AD40" s="344"/>
      <c r="AE40" s="729"/>
      <c r="AF40" s="50"/>
      <c r="AG40" s="46"/>
      <c r="AH40" t="str">
        <f ca="1" t="shared" si="5"/>
        <v/>
      </c>
      <c r="AI40" s="46"/>
      <c r="AJ40" s="339"/>
      <c r="AK40" s="339"/>
      <c r="AL40" s="52"/>
      <c r="AM40" s="273">
        <f t="shared" si="1"/>
        <v>30</v>
      </c>
      <c r="AN40" s="51"/>
      <c r="AO40" s="43" t="str">
        <f>IF(SUM(AN34:AN40)=0,"",IF(+$B40="Sat",AVERAGE(AN34:AN40),IF(+$B40="Fri",AVERAGE(AN35:AN40,Jul!AN$11),IF(+$B40="Thu",AVERAGE(AN36:AN40,Jul!AN$11:AN$12),IF(+$B40="Wed",AVERAGE(AN37:AN40,Jul!AN$11:AN$13)," ")))))</f>
        <v/>
      </c>
      <c r="AP40" s="51"/>
      <c r="AQ40" s="69" t="str">
        <f>IF(AND(+$B40="Sat",SUM(AP34:AP40)&gt;0),AVERAGE(AP34:AP40),IF(AND(+$B40="Fri",SUM(AP35:AP40,Jul!AP$11)&gt;0),AVERAGE(AP35:AP40,Jul!AP$11),IF(AND(+$B40="Thu",SUM(AP36:AP40,Jul!AP$11:AP$12)&gt;0),AVERAGE(AP36:AP40,Jul!AP$11:AP$12),IF(AND(+$B40="Wed",SUM(AP37:AP40,Jul!AP$11:AP$13)&gt;0),AVERAGE(AP37:AP40,Jul!AP$11:AP$13),""))))</f>
        <v/>
      </c>
      <c r="AR40" s="44" t="str">
        <f ca="1" t="shared" si="6"/>
        <v/>
      </c>
      <c r="AS40" s="43" t="str">
        <f ca="1">IF(AND(+$B40="Sat",SUM(AR34:AR40)&gt;0),AVERAGE(AR34:AR40),IF(AND(+$B40="Fri",SUM(AR35:AR40,Jul!AR$11)&gt;0),AVERAGE(AR35:AR40,Jul!AR$11),IF(AND(+$B40="Thu",SUM(AR36:AR40,Jul!AR$11:AR$12)&gt;0),AVERAGE(AR36:AR40,Jul!AR$11:AR$12),IF(AND(+$B40="Wed",SUM(AR37:AR40,Jul!AR$11:AR$13)&gt;0),AVERAGE(AR37:AR40,Jul!AR$11:AR$13),""))))</f>
        <v/>
      </c>
      <c r="AT40" s="51"/>
      <c r="AU40" s="69" t="str">
        <f>IF(AND(+$B40="Sat",SUM(AT34:AT40)&gt;0),AVERAGE(AT34:AT40),IF(AND(+$B40="Fri",SUM(AT35:AT40,Jul!AT$11)&gt;0),AVERAGE(AT35:AT40,Jul!AT$11),IF(AND(+$B40="Thu",SUM(AT36:AT40,Jul!AT$11:AT$12)&gt;0),AVERAGE(AT36:AT40,Jul!AT$11:AT$12),IF(AND(+$B40="Wed",SUM(AT37:AT40,Jul!AT$11:AT$13)&gt;0),AVERAGE(AT37:AT40,Jul!AT$11:AT$13),""))))</f>
        <v/>
      </c>
      <c r="AV40" s="44" t="str">
        <f ca="1" t="shared" si="7"/>
        <v/>
      </c>
      <c r="AW40" s="43" t="str">
        <f ca="1">IF(AND(+$B40="Sat",SUM(AV34:AV40)&gt;0),AVERAGE(AV34:AV40),IF(AND(+$B40="Fri",SUM(AV35:AV40,Jul!AV$11)&gt;0),AVERAGE(AV35:AV40,Jul!AV$11),IF(AND(+$B40="Thu",SUM(AV36:AV40,Jul!AV$11:AV$12)&gt;0),AVERAGE(AV36:AV40,Jul!AV$11:AV$12),IF(AND(+$B40="Wed",SUM(AV37:AV40,Jul!AV$11:AV$13)&gt;0),AVERAGE(AV37:AV40,Jul!AV$11:AV$13),""))))</f>
        <v/>
      </c>
      <c r="AX40" s="51"/>
      <c r="AY40" s="69" t="str">
        <f>IF(AND(+$B40="Sat",SUM(AX34:AX40)&gt;0),AVERAGE(AX34:AX40),IF(AND(+$B40="Fri",SUM(AX35:AX40,Jul!AX$11)&gt;0),AVERAGE(AX35:AX40,Jul!AX$11),IF(AND(+$B40="Thu",SUM(AX36:AX40,Jul!AX$11:AX$12)&gt;0),AVERAGE(AX36:AX40,Jul!AX$11:AX$12),IF(AND(+$B40="Wed",SUM(AX37:AX40,Jul!AX$11:AX$13)&gt;0),AVERAGE(AX37:AX40,Jul!AX$11:AX$13),""))))</f>
        <v/>
      </c>
      <c r="AZ40" s="44" t="str">
        <f ca="1" t="shared" si="8"/>
        <v/>
      </c>
      <c r="BA40" s="43" t="str">
        <f ca="1">IF(AND(+$B40="Sat",SUM(AZ34:AZ40)&gt;0),AVERAGE(AZ34:AZ40),IF(AND(+$B40="Fri",SUM(AZ35:AZ40,Jul!AZ$11)&gt;0),AVERAGE(AZ35:AZ40,Jul!AZ$11),IF(AND(+$B40="Thu",SUM(AZ36:AZ40,Jul!AZ$11:AZ$12)&gt;0),AVERAGE(AZ36:AZ40,Jul!AZ$11:AZ$12),IF(AND(+$B40="Wed",SUM(AZ37:AZ40,Jul!AZ$11:AZ$13)&gt;0),AVERAGE(AZ37:AZ40,Jul!AZ$11:AZ$13),""))))</f>
        <v/>
      </c>
      <c r="BB40" s="51"/>
      <c r="BC40" s="52"/>
      <c r="BD40" s="273">
        <f t="shared" si="9"/>
        <v>30</v>
      </c>
      <c r="BE40" s="51"/>
      <c r="BF40" s="52"/>
      <c r="BG40" s="339"/>
      <c r="BH40" s="46"/>
      <c r="BI40" s="46"/>
      <c r="BJ40" s="46"/>
      <c r="BK40" s="46"/>
      <c r="BL40" s="46"/>
      <c r="BM40" s="46"/>
      <c r="BN40" s="46"/>
      <c r="BO40" s="46"/>
      <c r="BP40" s="52"/>
      <c r="BQ40" s="46"/>
      <c r="BR40" s="52"/>
      <c r="BS40" s="272">
        <f t="shared" si="10"/>
        <v>30</v>
      </c>
      <c r="BT40" s="47"/>
      <c r="BU40" s="820" t="str">
        <f ca="1" t="shared" si="11"/>
        <v/>
      </c>
      <c r="BV40" s="50"/>
      <c r="BW40" s="823" t="str">
        <f ca="1" t="shared" si="12"/>
        <v/>
      </c>
      <c r="BX40" s="50"/>
      <c r="BY40" s="32"/>
      <c r="BZ40" s="46"/>
      <c r="CA40" s="37"/>
      <c r="CB40" s="37"/>
      <c r="CC40" s="32"/>
      <c r="CD40" s="46"/>
      <c r="CE40" s="32"/>
      <c r="CF40" s="47"/>
      <c r="CG40" s="764"/>
      <c r="CH40" s="302"/>
    </row>
    <row r="41" spans="1:86" ht="15" customHeight="1" thickBot="1" thickTop="1">
      <c r="A41" s="247" t="s">
        <v>38</v>
      </c>
      <c r="B41" s="248"/>
      <c r="C41" s="356"/>
      <c r="D41" s="42" t="str">
        <f>IF(SUM(D11:D40)&gt;0,AVERAGE(D11:D40)," ")</f>
        <v xml:space="preserve"> </v>
      </c>
      <c r="E41" s="34"/>
      <c r="F41" s="73"/>
      <c r="G41" s="74"/>
      <c r="H41" s="3" t="str">
        <f>IF(SUM(H11:H40)&gt;0,AVERAGE(H11:H40)," ")</f>
        <v xml:space="preserve"> </v>
      </c>
      <c r="I41" s="42" t="str">
        <f>IF(SUM(I11:I40)&gt;0,AVERAGE(I11:I40)," ")</f>
        <v xml:space="preserve"> </v>
      </c>
      <c r="J41" s="68" t="str">
        <f>IF(SUM(J11:J40)&gt;0,AVERAGE(J11:J40)," ")</f>
        <v xml:space="preserve"> </v>
      </c>
      <c r="K41" s="41" t="str">
        <f>IF(SUM(K11:K40)&gt;0,AVERAGE(K11:K40)," ")</f>
        <v xml:space="preserve"> </v>
      </c>
      <c r="L41" s="341"/>
      <c r="M41" s="42" t="str">
        <f aca="true" t="shared" si="20" ref="M41:S41">IF(SUM(M11:M40)&gt;0,AVERAGE(M11:M40)," ")</f>
        <v xml:space="preserve"> </v>
      </c>
      <c r="N41" s="42" t="str">
        <f ca="1" t="shared" si="20"/>
        <v xml:space="preserve"> </v>
      </c>
      <c r="O41" s="42" t="str">
        <f t="shared" si="20"/>
        <v xml:space="preserve"> </v>
      </c>
      <c r="P41" s="42" t="str">
        <f ca="1" t="shared" si="20"/>
        <v xml:space="preserve"> </v>
      </c>
      <c r="Q41" s="42" t="str">
        <f t="shared" si="20"/>
        <v xml:space="preserve"> </v>
      </c>
      <c r="R41" s="42" t="str">
        <f t="shared" si="20"/>
        <v xml:space="preserve"> </v>
      </c>
      <c r="S41" s="55" t="str">
        <f t="shared" si="20"/>
        <v xml:space="preserve"> </v>
      </c>
      <c r="T41" s="247" t="s">
        <v>39</v>
      </c>
      <c r="U41" s="41" t="str">
        <f aca="true" t="shared" si="21" ref="U41:AD41">IF(SUM(U11:U40)&gt;0,AVERAGE(U11:U40)," ")</f>
        <v xml:space="preserve"> </v>
      </c>
      <c r="V41" s="42" t="str">
        <f t="shared" si="21"/>
        <v xml:space="preserve"> </v>
      </c>
      <c r="W41" s="55" t="str">
        <f t="shared" si="21"/>
        <v xml:space="preserve"> </v>
      </c>
      <c r="X41" s="42" t="str">
        <f t="shared" si="21"/>
        <v xml:space="preserve"> </v>
      </c>
      <c r="Y41" s="42" t="str">
        <f t="shared" si="21"/>
        <v xml:space="preserve"> </v>
      </c>
      <c r="Z41" s="42" t="str">
        <f t="shared" si="21"/>
        <v xml:space="preserve"> </v>
      </c>
      <c r="AA41" s="42" t="str">
        <f t="shared" si="21"/>
        <v xml:space="preserve"> </v>
      </c>
      <c r="AB41" s="41" t="str">
        <f t="shared" si="21"/>
        <v xml:space="preserve"> </v>
      </c>
      <c r="AC41" s="42" t="str">
        <f t="shared" si="21"/>
        <v xml:space="preserve"> </v>
      </c>
      <c r="AD41" s="55" t="str">
        <f t="shared" si="21"/>
        <v xml:space="preserve"> </v>
      </c>
      <c r="AE41" s="680"/>
      <c r="AF41" s="669" t="str">
        <f>IF(SUM(AF11:AF40)&gt;0,AVERAGE(AF11:AF40)," ")</f>
        <v xml:space="preserve"> </v>
      </c>
      <c r="AG41" s="714" t="str">
        <f>IF(SUM(AG11:AG40)&gt;0,AVERAGE(AG11:AG40)," ")</f>
        <v xml:space="preserve"> </v>
      </c>
      <c r="AH41" s="68"/>
      <c r="AI41" s="876" t="str">
        <f ca="1">IF(SUM(AH11:AH40)&gt;0,GEOMEAN(AH11:AH40),"")</f>
        <v/>
      </c>
      <c r="AJ41" s="839"/>
      <c r="AK41" s="709" t="str">
        <f>IF(SUM(AK11:AK40)&gt;0,AVERAGE(AK11:AK40)," ")</f>
        <v xml:space="preserve"> </v>
      </c>
      <c r="AL41" s="55" t="str">
        <f>IF(SUM(AL11:AL40)&gt;0,AVERAGE(AL11:AL40)," ")</f>
        <v xml:space="preserve"> </v>
      </c>
      <c r="AM41" s="247" t="s">
        <v>82</v>
      </c>
      <c r="AN41" s="669" t="str">
        <f>IF(SUM(AN11:AN40)&gt;0,AVERAGE(AN11:AN40)," ")</f>
        <v xml:space="preserve"> </v>
      </c>
      <c r="AO41" s="77"/>
      <c r="AP41" s="698" t="str">
        <f>IF(SUM(AP11:AP40)&gt;0,AVERAGE(AP11:AP40)," ")</f>
        <v xml:space="preserve"> </v>
      </c>
      <c r="AQ41" s="699"/>
      <c r="AR41" s="667" t="str">
        <f ca="1">IF(SUM(AR11:AR40)&gt;0,AVERAGE(AR11:AR40)," ")</f>
        <v xml:space="preserve"> </v>
      </c>
      <c r="AS41" s="699"/>
      <c r="AT41" s="698" t="str">
        <f>IF(SUM(AT11:AT40)&gt;0,AVERAGE(AT11:AT40)," ")</f>
        <v xml:space="preserve"> </v>
      </c>
      <c r="AU41" s="668"/>
      <c r="AV41" s="667" t="str">
        <f ca="1">IF(SUM(AV11:AV40)&gt;0,AVERAGE(AV11:AV40)," ")</f>
        <v xml:space="preserve"> </v>
      </c>
      <c r="AW41" s="699"/>
      <c r="AX41" s="669" t="str">
        <f>IF(SUM(AX11:AX40)&gt;0,AVERAGE(AX11:AX40)," ")</f>
        <v xml:space="preserve"> </v>
      </c>
      <c r="AY41" s="699"/>
      <c r="AZ41" s="667" t="str">
        <f ca="1">IF(SUM(AZ11:AZ40)&gt;0,AVERAGE(AZ11:AZ40)," ")</f>
        <v xml:space="preserve"> </v>
      </c>
      <c r="BA41" s="77"/>
      <c r="BB41" s="880" t="str">
        <f>IF(SUM(BB11:BB40)&gt;0,AVERAGE(BB11:BB40)," ")</f>
        <v xml:space="preserve"> </v>
      </c>
      <c r="BC41" s="820" t="str">
        <f>IF(SUM(BC11:BC40)&gt;0,AVERAGE(BC11:BC40)," ")</f>
        <v xml:space="preserve"> </v>
      </c>
      <c r="BD41" s="247" t="s">
        <v>39</v>
      </c>
      <c r="BE41" s="41" t="str">
        <f>IF(SUM(BE11:BE40)&gt;0,AVERAGE(BE11:BE40)," ")</f>
        <v xml:space="preserve"> </v>
      </c>
      <c r="BF41" s="55" t="str">
        <f>IF(SUM(BF11:BF40)&gt;0,AVERAGE(BF11:BF40)," ")</f>
        <v xml:space="preserve"> </v>
      </c>
      <c r="BG41" s="76"/>
      <c r="BH41" s="42" t="str">
        <f aca="true" t="shared" si="22" ref="BH41:BN41">IF(SUM(BH11:BH40)&gt;0,AVERAGE(BH11:BH40)," ")</f>
        <v xml:space="preserve"> </v>
      </c>
      <c r="BI41" s="42" t="str">
        <f t="shared" si="22"/>
        <v xml:space="preserve"> </v>
      </c>
      <c r="BJ41" s="42" t="str">
        <f t="shared" si="22"/>
        <v xml:space="preserve"> </v>
      </c>
      <c r="BK41" s="42" t="str">
        <f t="shared" si="22"/>
        <v xml:space="preserve"> </v>
      </c>
      <c r="BL41" s="42" t="str">
        <f t="shared" si="22"/>
        <v xml:space="preserve"> </v>
      </c>
      <c r="BM41" s="42" t="str">
        <f t="shared" si="22"/>
        <v xml:space="preserve"> </v>
      </c>
      <c r="BN41" s="42" t="str">
        <f t="shared" si="22"/>
        <v xml:space="preserve"> </v>
      </c>
      <c r="BO41" s="42" t="str">
        <f>IF(SUM(BO11:BO40)&gt;0,AVERAGE(BO11:BO40)," ")</f>
        <v xml:space="preserve"> </v>
      </c>
      <c r="BP41" s="55" t="str">
        <f>IF(SUM(BP11:BP40)&gt;0,AVERAGE(BP11:BP40)," ")</f>
        <v xml:space="preserve"> </v>
      </c>
      <c r="BQ41" s="42" t="str">
        <f>IF(SUM(BQ11:BQ40)&gt;0,AVERAGE(BQ11:BQ40)," ")</f>
        <v xml:space="preserve"> </v>
      </c>
      <c r="BR41" s="616" t="str">
        <f>IF(SUM(BR11:BR40)&gt;0,AVERAGE(BR11:BR40)," ")</f>
        <v xml:space="preserve"> </v>
      </c>
      <c r="BS41" s="762" t="s">
        <v>39</v>
      </c>
      <c r="BT41" s="42" t="str">
        <f>IF(SUM(BT11:BT40)&gt;0,AVERAGE(BT11:BT40)," ")</f>
        <v xml:space="preserve"> </v>
      </c>
      <c r="BU41" s="616" t="str">
        <f ca="1">IF(SUM(BU11:BU40)&gt;0,AVERAGE(BU11:BU40)," ")</f>
        <v xml:space="preserve"> </v>
      </c>
      <c r="BV41" s="3" t="str">
        <f>IF(SUM(BV11:BV40)&gt;0,AVERAGE(BV11:BV40)," ")</f>
        <v xml:space="preserve"> </v>
      </c>
      <c r="BW41" s="616" t="str">
        <f ca="1">IF(SUM(BW11:BW40)&gt;0,AVERAGE(BW11:BW40)," ")</f>
        <v xml:space="preserve"> </v>
      </c>
      <c r="BX41" s="827" t="str">
        <f aca="true" t="shared" si="23" ref="BX41:CG41">IF(SUM(BX11:BX40)&gt;0,AVERAGE(BX11:BX40)," ")</f>
        <v xml:space="preserve"> </v>
      </c>
      <c r="BY41" s="137" t="str">
        <f t="shared" si="23"/>
        <v xml:space="preserve"> </v>
      </c>
      <c r="BZ41" s="137" t="str">
        <f t="shared" si="23"/>
        <v xml:space="preserve"> </v>
      </c>
      <c r="CA41" s="137" t="str">
        <f t="shared" si="23"/>
        <v xml:space="preserve"> </v>
      </c>
      <c r="CB41" s="137" t="str">
        <f t="shared" si="23"/>
        <v xml:space="preserve"> </v>
      </c>
      <c r="CC41" s="137" t="str">
        <f t="shared" si="23"/>
        <v xml:space="preserve"> </v>
      </c>
      <c r="CD41" s="838" t="str">
        <f t="shared" si="23"/>
        <v xml:space="preserve"> </v>
      </c>
      <c r="CE41" s="137" t="str">
        <f t="shared" si="23"/>
        <v xml:space="preserve"> </v>
      </c>
      <c r="CF41" s="829" t="str">
        <f t="shared" si="23"/>
        <v xml:space="preserve"> </v>
      </c>
      <c r="CG41" s="829" t="str">
        <f t="shared" si="23"/>
        <v xml:space="preserve"> </v>
      </c>
      <c r="CH41" s="770" t="str">
        <f>IF(SUM(CH11:CH40)&gt;0,AVERAGE(CH11:CH40)," ")</f>
        <v xml:space="preserve"> </v>
      </c>
    </row>
    <row r="42" spans="1:86" ht="15" customHeight="1" thickBot="1" thickTop="1">
      <c r="A42" s="249" t="s">
        <v>40</v>
      </c>
      <c r="B42" s="250"/>
      <c r="C42" s="280"/>
      <c r="D42" s="69" t="str">
        <f>IF(SUM(D11:D40)&gt;0,MAX(D11:D40)," ")</f>
        <v xml:space="preserve"> </v>
      </c>
      <c r="E42" s="70" t="str">
        <f>IF(SUM(E11:E40)&gt;0,MAX(E11:E40)," ")</f>
        <v xml:space="preserve"> </v>
      </c>
      <c r="F42" s="80"/>
      <c r="G42" s="81"/>
      <c r="H42" s="82" t="str">
        <f aca="true" t="shared" si="24" ref="H42:S42">IF(SUM(H11:H40)&gt;0,MAX(H11:H40)," ")</f>
        <v xml:space="preserve"> </v>
      </c>
      <c r="I42" s="69" t="str">
        <f t="shared" si="24"/>
        <v xml:space="preserve"> </v>
      </c>
      <c r="J42" s="70" t="str">
        <f t="shared" si="24"/>
        <v xml:space="preserve"> </v>
      </c>
      <c r="K42" s="53" t="str">
        <f t="shared" si="24"/>
        <v xml:space="preserve"> </v>
      </c>
      <c r="L42" s="342" t="str">
        <f t="shared" si="24"/>
        <v xml:space="preserve"> </v>
      </c>
      <c r="M42" s="69" t="str">
        <f t="shared" si="24"/>
        <v xml:space="preserve"> </v>
      </c>
      <c r="N42" s="83" t="str">
        <f ca="1" t="shared" si="24"/>
        <v xml:space="preserve"> </v>
      </c>
      <c r="O42" s="69" t="str">
        <f t="shared" si="24"/>
        <v xml:space="preserve"> </v>
      </c>
      <c r="P42" s="83" t="str">
        <f ca="1" t="shared" si="24"/>
        <v xml:space="preserve"> </v>
      </c>
      <c r="Q42" s="69" t="str">
        <f t="shared" si="24"/>
        <v xml:space="preserve"> </v>
      </c>
      <c r="R42" s="69" t="str">
        <f t="shared" si="24"/>
        <v xml:space="preserve"> </v>
      </c>
      <c r="S42" s="43" t="str">
        <f t="shared" si="24"/>
        <v xml:space="preserve"> </v>
      </c>
      <c r="T42" s="249" t="s">
        <v>41</v>
      </c>
      <c r="U42" s="53" t="str">
        <f aca="true" t="shared" si="25" ref="U42:AD42">IF(SUM(U11:U40)&gt;0,MAX(U11:U40)," ")</f>
        <v xml:space="preserve"> </v>
      </c>
      <c r="V42" s="69" t="str">
        <f t="shared" si="25"/>
        <v xml:space="preserve"> </v>
      </c>
      <c r="W42" s="43" t="str">
        <f t="shared" si="25"/>
        <v xml:space="preserve"> </v>
      </c>
      <c r="X42" s="69" t="str">
        <f t="shared" si="25"/>
        <v xml:space="preserve"> </v>
      </c>
      <c r="Y42" s="69" t="str">
        <f t="shared" si="25"/>
        <v xml:space="preserve"> </v>
      </c>
      <c r="Z42" s="69" t="str">
        <f t="shared" si="25"/>
        <v xml:space="preserve"> </v>
      </c>
      <c r="AA42" s="69" t="str">
        <f t="shared" si="25"/>
        <v xml:space="preserve"> </v>
      </c>
      <c r="AB42" s="53" t="str">
        <f t="shared" si="25"/>
        <v xml:space="preserve"> </v>
      </c>
      <c r="AC42" s="69" t="str">
        <f t="shared" si="25"/>
        <v xml:space="preserve"> </v>
      </c>
      <c r="AD42" s="43" t="str">
        <f t="shared" si="25"/>
        <v xml:space="preserve"> </v>
      </c>
      <c r="AE42" s="684"/>
      <c r="AF42" s="715" t="str">
        <f>IF(SUM(AF11:AF40)&gt;0,MAX(AF11:AF40)," ")</f>
        <v xml:space="preserve"> </v>
      </c>
      <c r="AG42" s="669" t="str">
        <f>IF(SUM(AG11:AG40)&gt;0,MAX(AG11:AG40)," ")</f>
        <v xml:space="preserve"> </v>
      </c>
      <c r="AH42" s="69" t="str">
        <f ca="1">IF(AI41&lt;&gt;"",MAX(AH11:AH40),"")</f>
        <v/>
      </c>
      <c r="AI42" s="877" t="str">
        <f ca="1">IF(AH42=63200,"TNTC",AH42)</f>
        <v/>
      </c>
      <c r="AJ42" s="342" t="str">
        <f>IF(SUM(AJ11:AJ40)&gt;0,MAX(AJ11:AJ40)," ")</f>
        <v xml:space="preserve"> </v>
      </c>
      <c r="AK42" s="708" t="str">
        <f>IF(SUM(AK11:AK40)&gt;0,MAX(AK11:AK40)," ")</f>
        <v xml:space="preserve"> </v>
      </c>
      <c r="AL42" s="43" t="str">
        <f>IF(SUM(AL11:AL40)&gt;0,MAX(AL11:AL40)," ")</f>
        <v xml:space="preserve"> </v>
      </c>
      <c r="AM42" s="249" t="s">
        <v>83</v>
      </c>
      <c r="AN42" s="53" t="str">
        <f>IF(SUM(AN11:AN40)&gt;0,MAX(AN11:AN40)," ")</f>
        <v xml:space="preserve"> </v>
      </c>
      <c r="AO42" s="84" t="str">
        <f>IF(SUM(AO11:AO40)&gt;0,MAX(AO11:AO40)," ")</f>
        <v xml:space="preserve"> </v>
      </c>
      <c r="AP42" s="700" t="str">
        <f>IF(SUM(AP11:AP40)&gt;0,MAX(AP11:AP40)," ")</f>
        <v xml:space="preserve"> </v>
      </c>
      <c r="AQ42" s="669" t="str">
        <f>IF(SUM(AQ11:AQ40)&gt;0,MAX(AQ11:AQ40)," ")</f>
        <v xml:space="preserve"> </v>
      </c>
      <c r="AR42" s="701" t="str">
        <f aca="true" t="shared" si="26" ref="AR42:AY42">IF(SUM(AR11:AR40)&gt;0,MAX(AR11:AR40)," ")</f>
        <v xml:space="preserve"> </v>
      </c>
      <c r="AS42" s="669" t="str">
        <f ca="1" t="shared" si="26"/>
        <v xml:space="preserve"> </v>
      </c>
      <c r="AT42" s="702" t="str">
        <f t="shared" si="26"/>
        <v xml:space="preserve"> </v>
      </c>
      <c r="AU42" s="669" t="str">
        <f t="shared" si="26"/>
        <v xml:space="preserve"> </v>
      </c>
      <c r="AV42" s="701" t="str">
        <f ca="1" t="shared" si="26"/>
        <v xml:space="preserve"> </v>
      </c>
      <c r="AW42" s="703" t="str">
        <f ca="1" t="shared" si="26"/>
        <v xml:space="preserve"> </v>
      </c>
      <c r="AX42" s="702" t="str">
        <f t="shared" si="26"/>
        <v xml:space="preserve"> </v>
      </c>
      <c r="AY42" s="669" t="str">
        <f t="shared" si="26"/>
        <v xml:space="preserve"> </v>
      </c>
      <c r="AZ42" s="701" t="str">
        <f ca="1">IF(SUM(AZ11:AZ40)&gt;0,MAX(AZ11:AZ40)," ")</f>
        <v xml:space="preserve"> </v>
      </c>
      <c r="BA42" s="669" t="str">
        <f ca="1">IF(SUM(BA11:BA40)&gt;0,MAX(BA11:BA40)," ")</f>
        <v xml:space="preserve"> </v>
      </c>
      <c r="BB42" s="881" t="str">
        <f>IF(SUM(BB11:BB40)&gt;0,MAX(BB11:BB40)," ")</f>
        <v xml:space="preserve"> </v>
      </c>
      <c r="BC42" s="824" t="str">
        <f>IF(SUM(BC11:BC40)&gt;0,MAX(BC11:BC40)," ")</f>
        <v xml:space="preserve"> </v>
      </c>
      <c r="BD42" s="249" t="s">
        <v>41</v>
      </c>
      <c r="BE42" s="53" t="str">
        <f>IF(SUM(BE11:BE40)&gt;0,MAX(BE11:BE40)," ")</f>
        <v xml:space="preserve"> </v>
      </c>
      <c r="BF42" s="43" t="str">
        <f>IF(SUM(BF11:BF40)&gt;0,MAX(BF11:BF40)," ")</f>
        <v xml:space="preserve"> </v>
      </c>
      <c r="BG42" s="53" t="str">
        <f>IF(SUM(BG11:BG40)&gt;0,MAX(BG11:BG40)," ")</f>
        <v xml:space="preserve"> </v>
      </c>
      <c r="BH42" s="69" t="str">
        <f aca="true" t="shared" si="27" ref="BH42:BN42">IF(SUM(BH11:BH40)&gt;0,MAX(BH11:BH40)," ")</f>
        <v xml:space="preserve"> </v>
      </c>
      <c r="BI42" s="69" t="str">
        <f t="shared" si="27"/>
        <v xml:space="preserve"> </v>
      </c>
      <c r="BJ42" s="69" t="str">
        <f t="shared" si="27"/>
        <v xml:space="preserve"> </v>
      </c>
      <c r="BK42" s="69" t="str">
        <f t="shared" si="27"/>
        <v xml:space="preserve"> </v>
      </c>
      <c r="BL42" s="69" t="str">
        <f t="shared" si="27"/>
        <v xml:space="preserve"> </v>
      </c>
      <c r="BM42" s="69" t="str">
        <f t="shared" si="27"/>
        <v xml:space="preserve"> </v>
      </c>
      <c r="BN42" s="69" t="str">
        <f t="shared" si="27"/>
        <v xml:space="preserve"> </v>
      </c>
      <c r="BO42" s="69" t="str">
        <f>IF(SUM(BO11:BO40)&gt;0,MAX(BO11:BO40)," ")</f>
        <v xml:space="preserve"> </v>
      </c>
      <c r="BP42" s="43" t="str">
        <f>IF(SUM(BP11:BP40)&gt;0,MAX(BP11:BP40)," ")</f>
        <v xml:space="preserve"> </v>
      </c>
      <c r="BQ42" s="69" t="str">
        <f>IF(SUM(BQ11:BQ40)&gt;0,MAX(BQ11:BQ40)," ")</f>
        <v xml:space="preserve"> </v>
      </c>
      <c r="BR42" s="43" t="str">
        <f>IF(SUM(BR11:BR40)&gt;0,MAX(BR11:BR40)," ")</f>
        <v xml:space="preserve"> </v>
      </c>
      <c r="BS42" s="273" t="s">
        <v>41</v>
      </c>
      <c r="BT42" s="69" t="str">
        <f>IF(SUM(BT11:BT40)&gt;0,MAX(BT11:BT40)," ")</f>
        <v xml:space="preserve"> </v>
      </c>
      <c r="BU42" s="43" t="str">
        <f ca="1">IF(SUM(BU11:BU40)&gt;0,MAX(BU11:BU40)," ")</f>
        <v xml:space="preserve"> </v>
      </c>
      <c r="BV42" s="82" t="str">
        <f>IF(SUM(BV11:BV40)&gt;0,MAX(BV11:BV40)," ")</f>
        <v xml:space="preserve"> </v>
      </c>
      <c r="BW42" s="43" t="str">
        <f ca="1">IF(SUM(BW11:BW40)&gt;0,MAX(BW11:BW40)," ")</f>
        <v xml:space="preserve"> </v>
      </c>
      <c r="BX42" s="832" t="str">
        <f aca="true" t="shared" si="28" ref="BX42:CG42">IF(SUM(BX11:BX40)&gt;0,MAX(BX11:BX40)," ")</f>
        <v xml:space="preserve"> </v>
      </c>
      <c r="BY42" s="772" t="str">
        <f t="shared" si="28"/>
        <v xml:space="preserve"> </v>
      </c>
      <c r="BZ42" s="772" t="str">
        <f t="shared" si="28"/>
        <v xml:space="preserve"> </v>
      </c>
      <c r="CA42" s="772" t="str">
        <f t="shared" si="28"/>
        <v xml:space="preserve"> </v>
      </c>
      <c r="CB42" s="772" t="str">
        <f t="shared" si="28"/>
        <v xml:space="preserve"> </v>
      </c>
      <c r="CC42" s="772" t="str">
        <f t="shared" si="28"/>
        <v xml:space="preserve"> </v>
      </c>
      <c r="CD42" s="772" t="str">
        <f t="shared" si="28"/>
        <v xml:space="preserve"> </v>
      </c>
      <c r="CE42" s="771" t="str">
        <f t="shared" si="28"/>
        <v xml:space="preserve"> </v>
      </c>
      <c r="CF42" s="771" t="str">
        <f t="shared" si="28"/>
        <v xml:space="preserve"> </v>
      </c>
      <c r="CG42" s="830" t="str">
        <f t="shared" si="28"/>
        <v xml:space="preserve"> </v>
      </c>
      <c r="CH42" s="773" t="str">
        <f>IF(SUM(CH11:CH40)&gt;0,MAX(CH11:CH40)," ")</f>
        <v xml:space="preserve"> </v>
      </c>
    </row>
    <row r="43" spans="1:86" ht="15" customHeight="1" thickBot="1" thickTop="1">
      <c r="A43" s="249" t="s">
        <v>42</v>
      </c>
      <c r="B43" s="250"/>
      <c r="C43" s="280"/>
      <c r="D43" s="69" t="str">
        <f>IF(SUM(D11:D40)&gt;0,MIN(D11:D40),"")</f>
        <v/>
      </c>
      <c r="E43" s="47"/>
      <c r="F43" s="80"/>
      <c r="G43" s="81"/>
      <c r="H43" s="54" t="str">
        <f aca="true" t="shared" si="29" ref="H43:S43">IF(SUM(H11:H40)&gt;0,MIN(H11:H40),"")</f>
        <v/>
      </c>
      <c r="I43" s="69" t="str">
        <f t="shared" si="29"/>
        <v/>
      </c>
      <c r="J43" s="82" t="str">
        <f t="shared" si="29"/>
        <v/>
      </c>
      <c r="K43" s="53" t="str">
        <f t="shared" si="29"/>
        <v/>
      </c>
      <c r="L43" s="342" t="str">
        <f t="shared" si="29"/>
        <v/>
      </c>
      <c r="M43" s="69" t="str">
        <f t="shared" si="29"/>
        <v/>
      </c>
      <c r="N43" s="69" t="str">
        <f ca="1" t="shared" si="29"/>
        <v/>
      </c>
      <c r="O43" s="69" t="str">
        <f t="shared" si="29"/>
        <v/>
      </c>
      <c r="P43" s="69" t="str">
        <f ca="1" t="shared" si="29"/>
        <v/>
      </c>
      <c r="Q43" s="69" t="str">
        <f t="shared" si="29"/>
        <v/>
      </c>
      <c r="R43" s="69" t="str">
        <f t="shared" si="29"/>
        <v/>
      </c>
      <c r="S43" s="43" t="str">
        <f t="shared" si="29"/>
        <v/>
      </c>
      <c r="T43" s="249" t="s">
        <v>43</v>
      </c>
      <c r="U43" s="53" t="str">
        <f aca="true" t="shared" si="30" ref="U43:AD43">IF(SUM(U11:U40)&gt;0,MIN(U11:U40),"")</f>
        <v/>
      </c>
      <c r="V43" s="69" t="str">
        <f t="shared" si="30"/>
        <v/>
      </c>
      <c r="W43" s="43" t="str">
        <f t="shared" si="30"/>
        <v/>
      </c>
      <c r="X43" s="69" t="str">
        <f t="shared" si="30"/>
        <v/>
      </c>
      <c r="Y43" s="69" t="str">
        <f t="shared" si="30"/>
        <v/>
      </c>
      <c r="Z43" s="69" t="str">
        <f t="shared" si="30"/>
        <v/>
      </c>
      <c r="AA43" s="69" t="str">
        <f t="shared" si="30"/>
        <v/>
      </c>
      <c r="AB43" s="53" t="str">
        <f t="shared" si="30"/>
        <v/>
      </c>
      <c r="AC43" s="69" t="str">
        <f t="shared" si="30"/>
        <v/>
      </c>
      <c r="AD43" s="43" t="str">
        <f t="shared" si="30"/>
        <v/>
      </c>
      <c r="AE43" s="684"/>
      <c r="AF43" s="716" t="str">
        <f>IF(SUM(AF11:AF40)&gt;0,MIN(AF11:AF40),"")</f>
        <v/>
      </c>
      <c r="AG43" s="717" t="str">
        <f>IF(SUM(AG11:AG40)&gt;0,MIN(AG11:AG40),"")</f>
        <v/>
      </c>
      <c r="AH43" s="70"/>
      <c r="AI43" s="708" t="str">
        <f>IF(SUM(AI11:AI40)&gt;0,MIN(AI11:AI40),"")</f>
        <v/>
      </c>
      <c r="AJ43" s="672" t="str">
        <f>IF(SUM(AJ11:AJ40)&gt;0,MIN(AJ11:AJ40),"")</f>
        <v/>
      </c>
      <c r="AK43" s="669" t="str">
        <f>IF(SUM(AK11:AK40)&gt;0,MIN(AK11:AK40),"")</f>
        <v/>
      </c>
      <c r="AL43" s="671" t="str">
        <f>IF(SUM(AL11:AL40)&gt;0,MIN(AL11:AL40),"")</f>
        <v/>
      </c>
      <c r="AM43" s="249" t="s">
        <v>84</v>
      </c>
      <c r="AN43" s="684" t="str">
        <f>IF(SUM(AN11:AN40)&gt;0,MIN(AN11:AN40),"")</f>
        <v/>
      </c>
      <c r="AO43" s="711" t="str">
        <f>IF(SUM(AO11:AO40)&gt;0,MIN(AO11:AO40),"")</f>
        <v/>
      </c>
      <c r="AP43" s="679" t="str">
        <f>IF(SUM(AP11:AP40)&gt;0,MIN(AP11:AP40),"")</f>
        <v/>
      </c>
      <c r="AQ43" s="704" t="str">
        <f>IF(SUM(AQ11:AQ40)&gt;0,MIN(AQ11:AQ40),"")</f>
        <v/>
      </c>
      <c r="AR43" s="705" t="str">
        <f aca="true" t="shared" si="31" ref="AR43:BC43">IF(SUM(AR11:AR40)&gt;0,MIN(AR11:AR40),"")</f>
        <v/>
      </c>
      <c r="AS43" s="706" t="str">
        <f ca="1" t="shared" si="31"/>
        <v/>
      </c>
      <c r="AT43" s="679" t="str">
        <f t="shared" si="31"/>
        <v/>
      </c>
      <c r="AU43" s="704" t="str">
        <f t="shared" si="31"/>
        <v/>
      </c>
      <c r="AV43" s="705" t="str">
        <f ca="1" t="shared" si="31"/>
        <v/>
      </c>
      <c r="AW43" s="706" t="str">
        <f ca="1" t="shared" si="31"/>
        <v/>
      </c>
      <c r="AX43" s="679" t="str">
        <f t="shared" si="31"/>
        <v/>
      </c>
      <c r="AY43" s="707" t="str">
        <f t="shared" si="31"/>
        <v/>
      </c>
      <c r="AZ43" s="708" t="str">
        <f ca="1" t="shared" si="31"/>
        <v/>
      </c>
      <c r="BA43" s="706" t="str">
        <f ca="1" t="shared" si="31"/>
        <v/>
      </c>
      <c r="BB43" s="882" t="str">
        <f t="shared" si="31"/>
        <v/>
      </c>
      <c r="BC43" s="823" t="str">
        <f t="shared" si="31"/>
        <v/>
      </c>
      <c r="BD43" s="249" t="s">
        <v>43</v>
      </c>
      <c r="BE43" s="684" t="str">
        <f>IF(SUM(BE11:BE40)&gt;0,MIN(BE11:BE40),"")</f>
        <v/>
      </c>
      <c r="BF43" s="711" t="str">
        <f>IF(SUM(BF11:BF40)&gt;0,MIN(BF11:BF40),"")</f>
        <v/>
      </c>
      <c r="BG43" s="53" t="str">
        <f>IF(SUM(BG11:BG40)&gt;0,MIN(BG11:BG40),"")</f>
        <v/>
      </c>
      <c r="BH43" s="710" t="str">
        <f aca="true" t="shared" si="32" ref="BH43:BN43">IF(SUM(BH11:BH40)&gt;0,MIN(BH11:BH40),"")</f>
        <v/>
      </c>
      <c r="BI43" s="710" t="str">
        <f t="shared" si="32"/>
        <v/>
      </c>
      <c r="BJ43" s="710" t="str">
        <f t="shared" si="32"/>
        <v/>
      </c>
      <c r="BK43" s="710" t="str">
        <f t="shared" si="32"/>
        <v/>
      </c>
      <c r="BL43" s="710" t="str">
        <f t="shared" si="32"/>
        <v/>
      </c>
      <c r="BM43" s="710" t="str">
        <f t="shared" si="32"/>
        <v/>
      </c>
      <c r="BN43" s="710" t="str">
        <f t="shared" si="32"/>
        <v/>
      </c>
      <c r="BO43" s="710" t="str">
        <f>IF(SUM(BO11:BO40)&gt;0,MIN(BO11:BO40),"")</f>
        <v/>
      </c>
      <c r="BP43" s="711" t="str">
        <f>IF(SUM(BP11:BP40)&gt;0,MIN(BP11:BP40),"")</f>
        <v/>
      </c>
      <c r="BQ43" s="69" t="str">
        <f>IF(SUM(BQ11:BQ40)&gt;0,MIN(BQ11:BQ40),"")</f>
        <v/>
      </c>
      <c r="BR43" s="43" t="str">
        <f>IF(SUM(BR11:BR40)&gt;0,MIN(BR11:BR40),"")</f>
        <v/>
      </c>
      <c r="BS43" s="774" t="s">
        <v>43</v>
      </c>
      <c r="BT43" s="63" t="str">
        <f>IF(SUM(BT11:BT40)&gt;0,MIN(BT11:BT40),"")</f>
        <v/>
      </c>
      <c r="BU43" s="66" t="str">
        <f ca="1">IF(SUM(BU11:BU40)&gt;0,MIN(BU11:BU40),"")</f>
        <v/>
      </c>
      <c r="BV43" s="678" t="str">
        <f>IF(SUM(BV11:BV40)&gt;0,MIN(BV11:BV40),"")</f>
        <v/>
      </c>
      <c r="BW43" s="66" t="str">
        <f ca="1">IF(SUM(BW11:BW40)&gt;0,MIN(BW11:BW40),"")</f>
        <v/>
      </c>
      <c r="BX43" s="833" t="str">
        <f aca="true" t="shared" si="33" ref="BX43:CG43">IF(SUM(BX11:BX40)&gt;0,MIN(BX11:BX40),"")</f>
        <v/>
      </c>
      <c r="BY43" s="837" t="str">
        <f t="shared" si="33"/>
        <v/>
      </c>
      <c r="BZ43" s="837" t="str">
        <f t="shared" si="33"/>
        <v/>
      </c>
      <c r="CA43" s="837" t="str">
        <f t="shared" si="33"/>
        <v/>
      </c>
      <c r="CB43" s="837" t="str">
        <f t="shared" si="33"/>
        <v/>
      </c>
      <c r="CC43" s="837" t="str">
        <f t="shared" si="33"/>
        <v/>
      </c>
      <c r="CD43" s="837" t="str">
        <f t="shared" si="33"/>
        <v/>
      </c>
      <c r="CE43" s="834" t="str">
        <f t="shared" si="33"/>
        <v/>
      </c>
      <c r="CF43" s="834" t="str">
        <f t="shared" si="33"/>
        <v/>
      </c>
      <c r="CG43" s="831" t="str">
        <f t="shared" si="33"/>
        <v/>
      </c>
      <c r="CH43" s="828" t="str">
        <f>IF(SUM(CH11:CH40)&gt;0,MIN(CH11:CH40),"")</f>
        <v/>
      </c>
    </row>
    <row r="44" spans="1:86" ht="14.45" customHeight="1" thickBot="1" thickTop="1">
      <c r="A44" s="590"/>
      <c r="B44" s="586"/>
      <c r="C44" s="586"/>
      <c r="D44" s="586"/>
      <c r="E44" s="587"/>
      <c r="F44" s="588"/>
      <c r="G44" s="589"/>
      <c r="H44" s="590"/>
      <c r="I44" s="586"/>
      <c r="J44" s="591"/>
      <c r="K44" s="586"/>
      <c r="L44" s="592"/>
      <c r="M44" s="586"/>
      <c r="N44" s="586"/>
      <c r="O44" s="586"/>
      <c r="P44" s="586"/>
      <c r="Q44" s="586"/>
      <c r="R44" s="586"/>
      <c r="S44" s="591"/>
      <c r="T44" s="938" t="s">
        <v>154</v>
      </c>
      <c r="U44" s="939"/>
      <c r="V44" s="940"/>
      <c r="W44" s="591"/>
      <c r="X44" s="590"/>
      <c r="Y44" s="593"/>
      <c r="Z44" s="586"/>
      <c r="AA44" s="593"/>
      <c r="AB44" s="590"/>
      <c r="AC44" s="586"/>
      <c r="AD44" s="591"/>
      <c r="AE44" s="586"/>
      <c r="AF44" s="586"/>
      <c r="AG44" s="606"/>
      <c r="AH44" s="586"/>
      <c r="AI44" s="879" t="str">
        <f ca="1">'E.coli Standalone Calculation'!L38</f>
        <v/>
      </c>
      <c r="AJ44" s="592"/>
      <c r="AK44" s="579"/>
      <c r="AL44" s="591"/>
      <c r="AM44" s="611"/>
      <c r="AN44" s="586"/>
      <c r="AO44" s="591"/>
      <c r="AP44" s="586"/>
      <c r="AQ44" s="592"/>
      <c r="AR44" s="586"/>
      <c r="AS44" s="591"/>
      <c r="AT44" s="586"/>
      <c r="AU44" s="592"/>
      <c r="AV44" s="586"/>
      <c r="AW44" s="586"/>
      <c r="AX44" s="590"/>
      <c r="AY44" s="592"/>
      <c r="AZ44" s="586"/>
      <c r="BA44" s="586"/>
      <c r="BB44" s="590"/>
      <c r="BC44" s="591"/>
      <c r="BD44" s="602"/>
      <c r="BE44" s="603"/>
      <c r="BF44" s="591"/>
      <c r="BG44" s="586"/>
      <c r="BH44" s="592"/>
      <c r="BI44" s="586"/>
      <c r="BJ44" s="586"/>
      <c r="BK44" s="586"/>
      <c r="BL44" s="586"/>
      <c r="BM44" s="586"/>
      <c r="BN44" s="586"/>
      <c r="BO44" s="586"/>
      <c r="BP44" s="591"/>
      <c r="BQ44" s="603"/>
      <c r="BR44" s="591"/>
      <c r="BS44" s="817"/>
      <c r="BT44" s="603"/>
      <c r="BU44" s="579"/>
      <c r="BV44" s="579"/>
      <c r="BW44" s="579"/>
      <c r="BX44" s="778"/>
      <c r="BY44" s="778"/>
      <c r="BZ44" s="778"/>
      <c r="CA44" s="778"/>
      <c r="CB44" s="778"/>
      <c r="CC44" s="778"/>
      <c r="CD44" s="778"/>
      <c r="CE44" s="778"/>
      <c r="CF44" s="778"/>
      <c r="CG44" s="778"/>
      <c r="CH44" s="779"/>
    </row>
    <row r="45" spans="1:86" ht="14.45" customHeight="1" thickBot="1" thickTop="1">
      <c r="A45" s="601"/>
      <c r="B45" s="594"/>
      <c r="C45" s="594"/>
      <c r="D45" s="594"/>
      <c r="E45" s="595"/>
      <c r="F45" s="596"/>
      <c r="G45" s="595"/>
      <c r="H45" s="594"/>
      <c r="I45" s="594"/>
      <c r="J45" s="597"/>
      <c r="K45" s="594"/>
      <c r="L45" s="598"/>
      <c r="M45" s="594"/>
      <c r="N45" s="594"/>
      <c r="O45" s="594"/>
      <c r="P45" s="594"/>
      <c r="Q45" s="594"/>
      <c r="R45" s="594"/>
      <c r="S45" s="597"/>
      <c r="T45" s="941" t="s">
        <v>178</v>
      </c>
      <c r="U45" s="942"/>
      <c r="V45" s="943"/>
      <c r="W45" s="597"/>
      <c r="X45" s="599"/>
      <c r="Y45" s="600"/>
      <c r="Z45" s="594"/>
      <c r="AA45" s="600"/>
      <c r="AB45" s="599"/>
      <c r="AC45" s="594"/>
      <c r="AD45" s="597"/>
      <c r="AE45" s="594"/>
      <c r="AF45" s="594"/>
      <c r="AG45" s="607"/>
      <c r="AH45" s="597"/>
      <c r="AI45" s="874" t="str">
        <f ca="1">'E.coli Standalone Calculation'!L41</f>
        <v/>
      </c>
      <c r="AJ45" s="608"/>
      <c r="AK45" s="579"/>
      <c r="AL45" s="597"/>
      <c r="AM45" s="612"/>
      <c r="AN45" s="594"/>
      <c r="AO45" s="597"/>
      <c r="AP45" s="594"/>
      <c r="AQ45" s="598"/>
      <c r="AR45" s="594"/>
      <c r="AS45" s="594"/>
      <c r="AT45" s="599"/>
      <c r="AU45" s="598"/>
      <c r="AV45" s="594"/>
      <c r="AW45" s="597"/>
      <c r="AX45" s="594"/>
      <c r="AY45" s="598"/>
      <c r="AZ45" s="594"/>
      <c r="BA45" s="594"/>
      <c r="BB45" s="599"/>
      <c r="BC45" s="597"/>
      <c r="BD45" s="605"/>
      <c r="BE45" s="579"/>
      <c r="BF45" s="604"/>
      <c r="BG45" s="594"/>
      <c r="BH45" s="598"/>
      <c r="BI45" s="594"/>
      <c r="BJ45" s="594"/>
      <c r="BK45" s="594"/>
      <c r="BL45" s="594"/>
      <c r="BM45" s="594"/>
      <c r="BN45" s="594"/>
      <c r="BO45" s="594"/>
      <c r="BP45" s="579"/>
      <c r="BQ45" s="599"/>
      <c r="BR45" s="597"/>
      <c r="BS45" s="818"/>
      <c r="BT45" s="786"/>
      <c r="BU45" s="780"/>
      <c r="BV45" s="780"/>
      <c r="BW45" s="780"/>
      <c r="BX45" s="780"/>
      <c r="BY45" s="780"/>
      <c r="BZ45" s="780"/>
      <c r="CA45" s="780"/>
      <c r="CB45" s="780"/>
      <c r="CC45" s="780"/>
      <c r="CD45" s="780"/>
      <c r="CE45" s="780"/>
      <c r="CF45" s="780"/>
      <c r="CG45" s="780"/>
      <c r="CH45" s="781"/>
    </row>
    <row r="46" spans="1:86" ht="15" customHeight="1" thickBot="1">
      <c r="A46" s="477" t="s">
        <v>44</v>
      </c>
      <c r="B46" s="255"/>
      <c r="C46" s="254"/>
      <c r="D46" s="125"/>
      <c r="E46" s="85">
        <f>COUNT(E11:E40)</f>
        <v>0</v>
      </c>
      <c r="F46" s="478">
        <f>COUNTA(F11:F40)</f>
        <v>0</v>
      </c>
      <c r="G46" s="307">
        <f>COUNTA(G11:G40)</f>
        <v>0</v>
      </c>
      <c r="H46" s="479">
        <f>COUNT(H11:H40)</f>
        <v>0</v>
      </c>
      <c r="I46" s="83">
        <f>COUNT(I11:I40)</f>
        <v>0</v>
      </c>
      <c r="J46" s="84">
        <f>COUNT(J11:J40)</f>
        <v>0</v>
      </c>
      <c r="K46" s="479">
        <f>COUNT(K11:K40)</f>
        <v>0</v>
      </c>
      <c r="L46" s="83">
        <f aca="true" t="shared" si="34" ref="L46:S46">COUNT(L11:L40)</f>
        <v>0</v>
      </c>
      <c r="M46" s="83">
        <f t="shared" si="34"/>
        <v>0</v>
      </c>
      <c r="N46" s="83">
        <f ca="1" t="shared" si="34"/>
        <v>0</v>
      </c>
      <c r="O46" s="83">
        <f t="shared" si="34"/>
        <v>0</v>
      </c>
      <c r="P46" s="83">
        <f ca="1" t="shared" si="34"/>
        <v>0</v>
      </c>
      <c r="Q46" s="83">
        <f t="shared" si="34"/>
        <v>0</v>
      </c>
      <c r="R46" s="83">
        <f t="shared" si="34"/>
        <v>0</v>
      </c>
      <c r="S46" s="84">
        <f t="shared" si="34"/>
        <v>0</v>
      </c>
      <c r="T46" s="251" t="s">
        <v>77</v>
      </c>
      <c r="U46" s="63">
        <f aca="true" t="shared" si="35" ref="U46:AD46">COUNT(U11:U40)</f>
        <v>0</v>
      </c>
      <c r="V46" s="65">
        <f t="shared" si="35"/>
        <v>0</v>
      </c>
      <c r="W46" s="66">
        <f t="shared" si="35"/>
        <v>0</v>
      </c>
      <c r="X46" s="65">
        <f t="shared" si="35"/>
        <v>0</v>
      </c>
      <c r="Y46" s="65">
        <f t="shared" si="35"/>
        <v>0</v>
      </c>
      <c r="Z46" s="65">
        <f t="shared" si="35"/>
        <v>0</v>
      </c>
      <c r="AA46" s="65">
        <f t="shared" si="35"/>
        <v>0</v>
      </c>
      <c r="AB46" s="63">
        <f t="shared" si="35"/>
        <v>0</v>
      </c>
      <c r="AC46" s="65">
        <f t="shared" si="35"/>
        <v>0</v>
      </c>
      <c r="AD46" s="66">
        <f t="shared" si="35"/>
        <v>0</v>
      </c>
      <c r="AE46" s="686"/>
      <c r="AF46" s="65">
        <f>COUNT(AF11:AF40)</f>
        <v>0</v>
      </c>
      <c r="AG46" s="65">
        <f>COUNT(AG11:AG40)</f>
        <v>0</v>
      </c>
      <c r="AH46" s="71"/>
      <c r="AI46" s="65">
        <f ca="1">COUNT(AH11:AH40)</f>
        <v>0</v>
      </c>
      <c r="AJ46" s="65">
        <f>COUNT(AJ11:AJ40)</f>
        <v>0</v>
      </c>
      <c r="AK46" s="65">
        <f>COUNT(AK11:AK40)</f>
        <v>0</v>
      </c>
      <c r="AL46" s="66">
        <f>COUNT(AL11:AL40)</f>
        <v>0</v>
      </c>
      <c r="AM46" s="275" t="s">
        <v>77</v>
      </c>
      <c r="AN46" s="63">
        <f>COUNT(AN11:AN40)</f>
        <v>0</v>
      </c>
      <c r="AO46" s="118">
        <f>COUNT(AO11:AO40)</f>
        <v>0</v>
      </c>
      <c r="AP46" s="577">
        <f>COUNT(AP11:AP40)</f>
        <v>0</v>
      </c>
      <c r="AQ46" s="72">
        <f>COUNT(AQ11:AQ40)</f>
        <v>0</v>
      </c>
      <c r="AR46" s="72">
        <f aca="true" t="shared" si="36" ref="AR46:BC46">COUNT(AR11:AR40)</f>
        <v>0</v>
      </c>
      <c r="AS46" s="118">
        <f ca="1" t="shared" si="36"/>
        <v>0</v>
      </c>
      <c r="AT46" s="63">
        <f t="shared" si="36"/>
        <v>0</v>
      </c>
      <c r="AU46" s="72">
        <f t="shared" si="36"/>
        <v>0</v>
      </c>
      <c r="AV46" s="72">
        <f ca="1" t="shared" si="36"/>
        <v>0</v>
      </c>
      <c r="AW46" s="118">
        <f ca="1" t="shared" si="36"/>
        <v>0</v>
      </c>
      <c r="AX46" s="63">
        <f t="shared" si="36"/>
        <v>0</v>
      </c>
      <c r="AY46" s="72">
        <f t="shared" si="36"/>
        <v>0</v>
      </c>
      <c r="AZ46" s="72">
        <f ca="1" t="shared" si="36"/>
        <v>0</v>
      </c>
      <c r="BA46" s="118">
        <f ca="1" t="shared" si="36"/>
        <v>0</v>
      </c>
      <c r="BB46" s="128">
        <f t="shared" si="36"/>
        <v>0</v>
      </c>
      <c r="BC46" s="129">
        <f t="shared" si="36"/>
        <v>0</v>
      </c>
      <c r="BD46" s="275" t="s">
        <v>77</v>
      </c>
      <c r="BE46" s="64">
        <f>COUNT(BE11:BE40)</f>
        <v>0</v>
      </c>
      <c r="BF46" s="66">
        <f>COUNT(BF11:BF40)</f>
        <v>0</v>
      </c>
      <c r="BG46" s="65">
        <f aca="true" t="shared" si="37" ref="BG46:BN46">COUNT(BG11:BG40)</f>
        <v>0</v>
      </c>
      <c r="BH46" s="65">
        <f t="shared" si="37"/>
        <v>0</v>
      </c>
      <c r="BI46" s="65">
        <f t="shared" si="37"/>
        <v>0</v>
      </c>
      <c r="BJ46" s="65">
        <f t="shared" si="37"/>
        <v>0</v>
      </c>
      <c r="BK46" s="65">
        <f t="shared" si="37"/>
        <v>0</v>
      </c>
      <c r="BL46" s="65">
        <f t="shared" si="37"/>
        <v>0</v>
      </c>
      <c r="BM46" s="65">
        <f t="shared" si="37"/>
        <v>0</v>
      </c>
      <c r="BN46" s="65">
        <f t="shared" si="37"/>
        <v>0</v>
      </c>
      <c r="BO46" s="65">
        <f>COUNT(BO11:BO40)</f>
        <v>0</v>
      </c>
      <c r="BP46" s="66">
        <f>COUNT(BP11:BP40)</f>
        <v>0</v>
      </c>
      <c r="BQ46" s="65">
        <f>COUNT(BQ11:BQ40)</f>
        <v>0</v>
      </c>
      <c r="BR46" s="66">
        <f>COUNT(BR11:BR40)</f>
        <v>0</v>
      </c>
      <c r="BS46" s="819" t="s">
        <v>77</v>
      </c>
      <c r="BT46" s="577">
        <f>COUNT(BT11:BT40)</f>
        <v>0</v>
      </c>
      <c r="BU46" s="72">
        <f ca="1">COUNT(BU11:BU40)</f>
        <v>0</v>
      </c>
      <c r="BV46" s="72">
        <f>COUNT(BV11:BV40)</f>
        <v>0</v>
      </c>
      <c r="BW46" s="814">
        <f ca="1">COUNT(BW11:BW40)</f>
        <v>0</v>
      </c>
      <c r="BX46" s="578">
        <f aca="true" t="shared" si="38" ref="BX46:CG46">COUNT(BX11:BX40)</f>
        <v>0</v>
      </c>
      <c r="BY46" s="811">
        <f t="shared" si="38"/>
        <v>0</v>
      </c>
      <c r="BZ46" s="836">
        <f t="shared" si="38"/>
        <v>0</v>
      </c>
      <c r="CA46" s="836">
        <f t="shared" si="38"/>
        <v>0</v>
      </c>
      <c r="CB46" s="673">
        <f t="shared" si="38"/>
        <v>0</v>
      </c>
      <c r="CC46" s="811">
        <f t="shared" si="38"/>
        <v>0</v>
      </c>
      <c r="CD46" s="673">
        <f t="shared" si="38"/>
        <v>0</v>
      </c>
      <c r="CE46" s="811">
        <f t="shared" si="38"/>
        <v>0</v>
      </c>
      <c r="CF46" s="811">
        <f t="shared" si="38"/>
        <v>0</v>
      </c>
      <c r="CG46" s="673">
        <f t="shared" si="38"/>
        <v>0</v>
      </c>
      <c r="CH46" s="835">
        <f>COUNT(CH11:CH40)</f>
        <v>0</v>
      </c>
    </row>
    <row r="47" spans="1:71" ht="13.5" customHeight="1" thickBot="1">
      <c r="A47" s="990" t="s">
        <v>59</v>
      </c>
      <c r="B47" s="991"/>
      <c r="C47" s="991"/>
      <c r="D47" s="991"/>
      <c r="E47" s="991"/>
      <c r="F47" s="991"/>
      <c r="G47" s="991"/>
      <c r="H47" s="991"/>
      <c r="I47" s="991"/>
      <c r="J47" s="991"/>
      <c r="K47" s="489" t="s">
        <v>195</v>
      </c>
      <c r="L47" s="236"/>
      <c r="M47" s="236"/>
      <c r="N47" s="236"/>
      <c r="O47" s="236"/>
      <c r="P47" s="490"/>
      <c r="Q47" s="491" t="s">
        <v>129</v>
      </c>
      <c r="R47" s="236"/>
      <c r="S47" s="264"/>
      <c r="T47" s="346" t="s">
        <v>45</v>
      </c>
      <c r="U47" s="236"/>
      <c r="V47" s="236"/>
      <c r="W47" s="236"/>
      <c r="X47" s="236"/>
      <c r="Y47" s="236"/>
      <c r="Z47" s="236"/>
      <c r="AA47" s="236"/>
      <c r="AB47" s="236"/>
      <c r="AC47" s="236"/>
      <c r="AD47" s="236"/>
      <c r="AE47" s="236"/>
      <c r="AF47" s="236"/>
      <c r="AG47" s="236"/>
      <c r="AH47" s="236"/>
      <c r="AI47" s="236"/>
      <c r="AJ47" s="236"/>
      <c r="AK47" s="236"/>
      <c r="AL47" s="264"/>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row>
    <row r="48" spans="1:71" ht="12.75">
      <c r="A48" s="992"/>
      <c r="B48" s="993"/>
      <c r="C48" s="993"/>
      <c r="D48" s="993"/>
      <c r="E48" s="993"/>
      <c r="F48" s="993"/>
      <c r="G48" s="993"/>
      <c r="H48" s="993"/>
      <c r="I48" s="993"/>
      <c r="J48" s="993"/>
      <c r="K48" s="916"/>
      <c r="L48" s="917"/>
      <c r="M48" s="917"/>
      <c r="N48" s="917"/>
      <c r="O48" s="917"/>
      <c r="P48" s="1004"/>
      <c r="Q48" s="1000"/>
      <c r="R48" s="1001"/>
      <c r="S48" s="1002"/>
      <c r="T48" s="1006"/>
      <c r="U48" s="1007"/>
      <c r="V48" s="1007"/>
      <c r="W48" s="1007"/>
      <c r="X48" s="1007"/>
      <c r="Y48" s="1007"/>
      <c r="Z48" s="1007"/>
      <c r="AA48" s="1007"/>
      <c r="AB48" s="1007"/>
      <c r="AC48" s="1007"/>
      <c r="AD48" s="1007"/>
      <c r="AE48" s="1007"/>
      <c r="AF48" s="1007"/>
      <c r="AG48" s="1007"/>
      <c r="AH48" s="1007"/>
      <c r="AI48" s="1007"/>
      <c r="AJ48" s="1007"/>
      <c r="AK48" s="1007"/>
      <c r="AL48" s="1008"/>
      <c r="AM48" s="229"/>
      <c r="AN48" s="90" t="s">
        <v>46</v>
      </c>
      <c r="AO48" s="91"/>
      <c r="AP48" s="91"/>
      <c r="AQ48" s="91"/>
      <c r="AR48" s="91"/>
      <c r="AS48" s="91"/>
      <c r="AT48" s="91"/>
      <c r="AU48" s="91"/>
      <c r="AV48" s="91"/>
      <c r="AW48" s="91"/>
      <c r="AX48" s="92"/>
      <c r="AY48" s="349" t="s">
        <v>47</v>
      </c>
      <c r="AZ48" s="236"/>
      <c r="BA48" s="264"/>
      <c r="BB48" s="229"/>
      <c r="BC48" s="229"/>
      <c r="BD48" s="229"/>
      <c r="BE48" s="929" t="s">
        <v>179</v>
      </c>
      <c r="BF48" s="930"/>
      <c r="BG48" s="930"/>
      <c r="BH48" s="930"/>
      <c r="BI48" s="930"/>
      <c r="BJ48" s="930"/>
      <c r="BK48" s="930"/>
      <c r="BL48" s="930"/>
      <c r="BM48" s="931"/>
      <c r="BN48" s="229"/>
      <c r="BO48" s="229"/>
      <c r="BP48" s="229"/>
      <c r="BQ48" s="229"/>
      <c r="BR48" s="229"/>
      <c r="BS48" s="229"/>
    </row>
    <row r="49" spans="1:71" ht="12.75">
      <c r="A49" s="992"/>
      <c r="B49" s="993"/>
      <c r="C49" s="993"/>
      <c r="D49" s="993"/>
      <c r="E49" s="993"/>
      <c r="F49" s="993"/>
      <c r="G49" s="993"/>
      <c r="H49" s="993"/>
      <c r="I49" s="993"/>
      <c r="J49" s="993"/>
      <c r="K49" s="1005"/>
      <c r="L49" s="917"/>
      <c r="M49" s="917"/>
      <c r="N49" s="917"/>
      <c r="O49" s="917"/>
      <c r="P49" s="1004"/>
      <c r="Q49" s="1003"/>
      <c r="R49" s="1001"/>
      <c r="S49" s="1002"/>
      <c r="T49" s="1006"/>
      <c r="U49" s="1007"/>
      <c r="V49" s="1007"/>
      <c r="W49" s="1007"/>
      <c r="X49" s="1007"/>
      <c r="Y49" s="1007"/>
      <c r="Z49" s="1007"/>
      <c r="AA49" s="1007"/>
      <c r="AB49" s="1007"/>
      <c r="AC49" s="1007"/>
      <c r="AD49" s="1007"/>
      <c r="AE49" s="1007"/>
      <c r="AF49" s="1007"/>
      <c r="AG49" s="1007"/>
      <c r="AH49" s="1007"/>
      <c r="AI49" s="1007"/>
      <c r="AJ49" s="1007"/>
      <c r="AK49" s="1007"/>
      <c r="AL49" s="1008"/>
      <c r="AM49" s="229"/>
      <c r="AN49" s="279" t="s">
        <v>48</v>
      </c>
      <c r="AO49" s="250"/>
      <c r="AP49" s="280"/>
      <c r="AQ49" s="285" t="s">
        <v>49</v>
      </c>
      <c r="AR49" s="286"/>
      <c r="AS49" s="285" t="s">
        <v>50</v>
      </c>
      <c r="AT49" s="286"/>
      <c r="AU49" s="287" t="s">
        <v>51</v>
      </c>
      <c r="AV49" s="288"/>
      <c r="AW49" s="287" t="s">
        <v>52</v>
      </c>
      <c r="AX49" s="289"/>
      <c r="AY49" s="348" t="s">
        <v>53</v>
      </c>
      <c r="AZ49" s="229"/>
      <c r="BA49" s="100">
        <f>IF(SUM(AN11:AN40)&gt;0,SUM(AN11:AN40),SUM(K11:K40))</f>
        <v>0</v>
      </c>
      <c r="BB49" s="229"/>
      <c r="BC49" s="229"/>
      <c r="BD49" s="229"/>
      <c r="BE49" s="932"/>
      <c r="BF49" s="933"/>
      <c r="BG49" s="933"/>
      <c r="BH49" s="933"/>
      <c r="BI49" s="933"/>
      <c r="BJ49" s="933"/>
      <c r="BK49" s="933"/>
      <c r="BL49" s="933"/>
      <c r="BM49" s="934"/>
      <c r="BN49" s="229"/>
      <c r="BO49" s="229"/>
      <c r="BP49" s="229"/>
      <c r="BQ49" s="229"/>
      <c r="BR49" s="229"/>
      <c r="BS49" s="229"/>
    </row>
    <row r="50" spans="1:71" ht="14.25" thickBot="1">
      <c r="A50" s="992"/>
      <c r="B50" s="993"/>
      <c r="C50" s="993"/>
      <c r="D50" s="993"/>
      <c r="E50" s="993"/>
      <c r="F50" s="993"/>
      <c r="G50" s="993"/>
      <c r="H50" s="993"/>
      <c r="I50" s="993"/>
      <c r="J50" s="993"/>
      <c r="K50" s="997"/>
      <c r="L50" s="998"/>
      <c r="M50" s="998"/>
      <c r="N50" s="998"/>
      <c r="O50" s="998"/>
      <c r="P50" s="999"/>
      <c r="Q50" s="492"/>
      <c r="R50" s="267"/>
      <c r="S50" s="268"/>
      <c r="T50" s="1006"/>
      <c r="U50" s="1007"/>
      <c r="V50" s="1007"/>
      <c r="W50" s="1007"/>
      <c r="X50" s="1007"/>
      <c r="Y50" s="1007"/>
      <c r="Z50" s="1007"/>
      <c r="AA50" s="1007"/>
      <c r="AB50" s="1007"/>
      <c r="AC50" s="1007"/>
      <c r="AD50" s="1007"/>
      <c r="AE50" s="1007"/>
      <c r="AF50" s="1007"/>
      <c r="AG50" s="1007"/>
      <c r="AH50" s="1007"/>
      <c r="AI50" s="1007"/>
      <c r="AJ50" s="1007"/>
      <c r="AK50" s="1007"/>
      <c r="AL50" s="1008"/>
      <c r="AM50" s="229"/>
      <c r="AN50" s="279" t="s">
        <v>54</v>
      </c>
      <c r="AO50" s="281"/>
      <c r="AP50" s="282"/>
      <c r="AQ50" s="103" t="str">
        <f>IF(U46=0," NA",(+M41-U41)/M41*100)</f>
        <v xml:space="preserve"> NA</v>
      </c>
      <c r="AR50" s="104"/>
      <c r="AS50" s="103" t="str">
        <f>IF(V46=0," NA",(+O41-V41)/O41*100)</f>
        <v xml:space="preserve"> NA</v>
      </c>
      <c r="AT50" s="104"/>
      <c r="AU50" s="105" t="s">
        <v>11</v>
      </c>
      <c r="AV50" s="106"/>
      <c r="AW50" s="105" t="s">
        <v>11</v>
      </c>
      <c r="AX50" s="106"/>
      <c r="AY50" s="247"/>
      <c r="AZ50" s="248"/>
      <c r="BA50" s="265"/>
      <c r="BB50" s="229"/>
      <c r="BC50" s="229"/>
      <c r="BD50" s="229"/>
      <c r="BE50" s="932"/>
      <c r="BF50" s="933"/>
      <c r="BG50" s="933"/>
      <c r="BH50" s="933"/>
      <c r="BI50" s="933"/>
      <c r="BJ50" s="933"/>
      <c r="BK50" s="933"/>
      <c r="BL50" s="933"/>
      <c r="BM50" s="934"/>
      <c r="BN50" s="229"/>
      <c r="BO50" s="229"/>
      <c r="BP50" s="229"/>
      <c r="BQ50" s="229"/>
      <c r="BR50" s="229"/>
      <c r="BS50" s="229"/>
    </row>
    <row r="51" spans="1:71" ht="13.5">
      <c r="A51" s="992"/>
      <c r="B51" s="993"/>
      <c r="C51" s="993"/>
      <c r="D51" s="993"/>
      <c r="E51" s="993"/>
      <c r="F51" s="993"/>
      <c r="G51" s="993"/>
      <c r="H51" s="993"/>
      <c r="I51" s="993"/>
      <c r="J51" s="993"/>
      <c r="K51" s="489" t="s">
        <v>196</v>
      </c>
      <c r="L51" s="493"/>
      <c r="M51" s="236"/>
      <c r="N51" s="236"/>
      <c r="O51" s="236"/>
      <c r="P51" s="494"/>
      <c r="Q51" s="491" t="s">
        <v>129</v>
      </c>
      <c r="R51" s="236"/>
      <c r="S51" s="264"/>
      <c r="T51" s="1006"/>
      <c r="U51" s="1007"/>
      <c r="V51" s="1007"/>
      <c r="W51" s="1007"/>
      <c r="X51" s="1007"/>
      <c r="Y51" s="1007"/>
      <c r="Z51" s="1007"/>
      <c r="AA51" s="1007"/>
      <c r="AB51" s="1007"/>
      <c r="AC51" s="1007"/>
      <c r="AD51" s="1007"/>
      <c r="AE51" s="1007"/>
      <c r="AF51" s="1007"/>
      <c r="AG51" s="1007"/>
      <c r="AH51" s="1007"/>
      <c r="AI51" s="1007"/>
      <c r="AJ51" s="1007"/>
      <c r="AK51" s="1007"/>
      <c r="AL51" s="1008"/>
      <c r="AM51" s="229"/>
      <c r="AN51" s="279" t="str">
        <f>IF(+AN52="Tertiary Treatment","Secondary Treatment"," ")</f>
        <v>Secondary Treatment</v>
      </c>
      <c r="AO51" s="281"/>
      <c r="AP51" s="282"/>
      <c r="AQ51" s="103" t="str">
        <f>IF(AB46=0," NA",IF(U46=0,(+M41-AB41)/M41*100,(+U41-AB41)/U41*100))</f>
        <v xml:space="preserve"> NA</v>
      </c>
      <c r="AR51" s="104"/>
      <c r="AS51" s="103" t="str">
        <f>IF(AC46=0," NA",IF(V46=0,(+O41-AC41)/O41*100,(+V41-AC41)/V41*100))</f>
        <v xml:space="preserve"> NA</v>
      </c>
      <c r="AT51" s="104"/>
      <c r="AU51" s="105" t="s">
        <v>55</v>
      </c>
      <c r="AV51" s="106"/>
      <c r="AW51" s="105" t="s">
        <v>55</v>
      </c>
      <c r="AX51" s="106"/>
      <c r="AY51" s="1012" t="s">
        <v>56</v>
      </c>
      <c r="AZ51" s="1013"/>
      <c r="BA51" s="1014"/>
      <c r="BB51" s="229"/>
      <c r="BC51" s="229"/>
      <c r="BD51" s="229"/>
      <c r="BE51" s="932"/>
      <c r="BF51" s="933"/>
      <c r="BG51" s="933"/>
      <c r="BH51" s="933"/>
      <c r="BI51" s="933"/>
      <c r="BJ51" s="933"/>
      <c r="BK51" s="933"/>
      <c r="BL51" s="933"/>
      <c r="BM51" s="934"/>
      <c r="BN51" s="229"/>
      <c r="BO51" s="229"/>
      <c r="BP51" s="229"/>
      <c r="BQ51" s="229"/>
      <c r="BR51" s="229"/>
      <c r="BS51" s="229"/>
    </row>
    <row r="52" spans="1:71" ht="13.5">
      <c r="A52" s="992"/>
      <c r="B52" s="993"/>
      <c r="C52" s="993"/>
      <c r="D52" s="993"/>
      <c r="E52" s="993"/>
      <c r="F52" s="993"/>
      <c r="G52" s="993"/>
      <c r="H52" s="993"/>
      <c r="I52" s="993"/>
      <c r="J52" s="993"/>
      <c r="K52" s="495" t="s">
        <v>197</v>
      </c>
      <c r="L52" s="240"/>
      <c r="M52" s="240"/>
      <c r="N52" s="240"/>
      <c r="O52" s="240"/>
      <c r="P52" s="240"/>
      <c r="Q52" s="1000"/>
      <c r="R52" s="1001"/>
      <c r="S52" s="1002"/>
      <c r="T52" s="1006"/>
      <c r="U52" s="1007"/>
      <c r="V52" s="1007"/>
      <c r="W52" s="1007"/>
      <c r="X52" s="1007"/>
      <c r="Y52" s="1007"/>
      <c r="Z52" s="1007"/>
      <c r="AA52" s="1007"/>
      <c r="AB52" s="1007"/>
      <c r="AC52" s="1007"/>
      <c r="AD52" s="1007"/>
      <c r="AE52" s="1007"/>
      <c r="AF52" s="1007"/>
      <c r="AG52" s="1007"/>
      <c r="AH52" s="1007"/>
      <c r="AI52" s="1007"/>
      <c r="AJ52" s="1007"/>
      <c r="AK52" s="1007"/>
      <c r="AL52" s="1008"/>
      <c r="AM52" s="229"/>
      <c r="AN52" s="279" t="str">
        <f>IF(AND(+U46+V46&gt;0,+AB46+AC46=0),"Secondary Treatment","Tertiary Treatment")</f>
        <v>Tertiary Treatment</v>
      </c>
      <c r="AO52" s="281"/>
      <c r="AP52" s="282"/>
      <c r="AQ52" s="103" t="str">
        <f>IF(U46+AB46=0," NA",IF(AB46&gt;0,(+AB41-AP41)/AB41*100,(+U41-AP41)/U41*100))</f>
        <v xml:space="preserve"> NA</v>
      </c>
      <c r="AR52" s="104"/>
      <c r="AS52" s="103" t="str">
        <f>IF(V46+AC46=0," NA",IF(AC46&gt;0,(+AC41-AT41)/AC41*100,(+V41-AT41)/V41*100))</f>
        <v xml:space="preserve"> NA</v>
      </c>
      <c r="AT52" s="104"/>
      <c r="AU52" s="105" t="s">
        <v>55</v>
      </c>
      <c r="AV52" s="106"/>
      <c r="AW52" s="105" t="s">
        <v>55</v>
      </c>
      <c r="AX52" s="106"/>
      <c r="AY52" s="347" t="s">
        <v>57</v>
      </c>
      <c r="AZ52" s="229"/>
      <c r="BA52" s="107" t="str">
        <f>IF(AN46+K46=0,"",IF(AN46&gt;0,+AN41/O4,K41/O4))</f>
        <v/>
      </c>
      <c r="BB52" s="229"/>
      <c r="BC52" s="229"/>
      <c r="BD52" s="229"/>
      <c r="BE52" s="932"/>
      <c r="BF52" s="933"/>
      <c r="BG52" s="933"/>
      <c r="BH52" s="933"/>
      <c r="BI52" s="933"/>
      <c r="BJ52" s="933"/>
      <c r="BK52" s="933"/>
      <c r="BL52" s="933"/>
      <c r="BM52" s="934"/>
      <c r="BN52" s="229"/>
      <c r="BO52" s="229"/>
      <c r="BP52" s="229"/>
      <c r="BQ52" s="229"/>
      <c r="BR52" s="229"/>
      <c r="BS52" s="229"/>
    </row>
    <row r="53" spans="1:71" ht="13.5" customHeight="1" thickBot="1">
      <c r="A53" s="992"/>
      <c r="B53" s="993"/>
      <c r="C53" s="993"/>
      <c r="D53" s="993"/>
      <c r="E53" s="993"/>
      <c r="F53" s="993"/>
      <c r="G53" s="993"/>
      <c r="H53" s="993"/>
      <c r="I53" s="993"/>
      <c r="J53" s="993"/>
      <c r="K53" s="916"/>
      <c r="L53" s="917"/>
      <c r="M53" s="917"/>
      <c r="N53" s="917"/>
      <c r="O53" s="917"/>
      <c r="P53" s="918"/>
      <c r="Q53" s="1003"/>
      <c r="R53" s="1001"/>
      <c r="S53" s="1002"/>
      <c r="T53" s="1006"/>
      <c r="U53" s="1007"/>
      <c r="V53" s="1007"/>
      <c r="W53" s="1007"/>
      <c r="X53" s="1007"/>
      <c r="Y53" s="1007"/>
      <c r="Z53" s="1007"/>
      <c r="AA53" s="1007"/>
      <c r="AB53" s="1007"/>
      <c r="AC53" s="1007"/>
      <c r="AD53" s="1007"/>
      <c r="AE53" s="1007"/>
      <c r="AF53" s="1007"/>
      <c r="AG53" s="1007"/>
      <c r="AH53" s="1007"/>
      <c r="AI53" s="1007"/>
      <c r="AJ53" s="1007"/>
      <c r="AK53" s="1007"/>
      <c r="AL53" s="1008"/>
      <c r="AM53" s="229"/>
      <c r="AN53" s="275" t="s">
        <v>58</v>
      </c>
      <c r="AO53" s="283"/>
      <c r="AP53" s="284"/>
      <c r="AQ53" s="111" t="str">
        <f>IF(M41=" "," NA",(+M41-AP41)/M41*100)</f>
        <v xml:space="preserve"> NA</v>
      </c>
      <c r="AR53" s="112"/>
      <c r="AS53" s="111" t="str">
        <f>IF(O41=" "," NA",(+O41-AT41)/O41*100)</f>
        <v xml:space="preserve"> NA</v>
      </c>
      <c r="AT53" s="112"/>
      <c r="AU53" s="111" t="str">
        <f>IF(R41=" "," NA",(+R41-AX41)/R41*100)</f>
        <v xml:space="preserve"> NA</v>
      </c>
      <c r="AV53" s="112"/>
      <c r="AW53" s="111" t="str">
        <f>IF(Q41=" "," NA",(+Q41-AL41)/Q41*100)</f>
        <v xml:space="preserve"> NA</v>
      </c>
      <c r="AX53" s="113"/>
      <c r="AY53" s="269"/>
      <c r="AZ53" s="262"/>
      <c r="BA53" s="271"/>
      <c r="BB53" s="229"/>
      <c r="BC53" s="229"/>
      <c r="BD53" s="229"/>
      <c r="BE53" s="935"/>
      <c r="BF53" s="936"/>
      <c r="BG53" s="936"/>
      <c r="BH53" s="936"/>
      <c r="BI53" s="936"/>
      <c r="BJ53" s="936"/>
      <c r="BK53" s="936"/>
      <c r="BL53" s="936"/>
      <c r="BM53" s="937"/>
      <c r="BN53" s="229"/>
      <c r="BO53" s="229"/>
      <c r="BP53" s="229"/>
      <c r="BQ53" s="229"/>
      <c r="BR53" s="229"/>
      <c r="BS53" s="229"/>
    </row>
    <row r="54" spans="1:71" ht="24" customHeight="1" thickBot="1">
      <c r="A54" s="994"/>
      <c r="B54" s="995"/>
      <c r="C54" s="995"/>
      <c r="D54" s="995"/>
      <c r="E54" s="995"/>
      <c r="F54" s="995"/>
      <c r="G54" s="995"/>
      <c r="H54" s="995"/>
      <c r="I54" s="995"/>
      <c r="J54" s="995"/>
      <c r="K54" s="919"/>
      <c r="L54" s="920"/>
      <c r="M54" s="920"/>
      <c r="N54" s="920"/>
      <c r="O54" s="920"/>
      <c r="P54" s="921"/>
      <c r="Q54" s="496"/>
      <c r="R54" s="262"/>
      <c r="S54" s="271"/>
      <c r="T54" s="1009"/>
      <c r="U54" s="1010"/>
      <c r="V54" s="1010"/>
      <c r="W54" s="1010"/>
      <c r="X54" s="1010"/>
      <c r="Y54" s="1010"/>
      <c r="Z54" s="1010"/>
      <c r="AA54" s="1010"/>
      <c r="AB54" s="1010"/>
      <c r="AC54" s="1010"/>
      <c r="AD54" s="1010"/>
      <c r="AE54" s="1010"/>
      <c r="AF54" s="1010"/>
      <c r="AG54" s="1010"/>
      <c r="AH54" s="1010"/>
      <c r="AI54" s="1010"/>
      <c r="AJ54" s="1010"/>
      <c r="AK54" s="1010"/>
      <c r="AL54" s="1011"/>
      <c r="AM54" s="229"/>
      <c r="AN54" s="231" t="str">
        <f>IF(OR(Q41=" ",AL41=" ",LEFT(Q10,4)&lt;&gt;"Phos",LEFT(AL10,4)&lt;&gt;"Phos"),"","Phosphorus limit would be")</f>
        <v/>
      </c>
      <c r="AO54" s="231"/>
      <c r="AP54" s="231"/>
      <c r="AQ54" s="231"/>
      <c r="AR54" s="231" t="str">
        <f>IF(OR(Q41=" ",+AL41=" ",LEFT(Q10,4)&lt;&gt;"Phos",LEFT(AL10,4)&lt;&gt;"Phos"),"",IF(+Q41&gt;=5,1,IF(+Q41&gt;=4,80,IF(+Q41&gt;=3,75,IF(Q41&gt;=2,70,IF(Q41&gt;=1,65,60))))))</f>
        <v/>
      </c>
      <c r="AS54" s="231" t="str">
        <f>IF(OR(Q41=" ",+AL41=" ",LEFT(Q10,4)&lt;&gt;"Phos",LEFT(AL10,4)&lt;&gt;"Phos"),"",IF(+Q41&gt;=5,"mg/l.","% removal."))</f>
        <v/>
      </c>
      <c r="AT54" s="231"/>
      <c r="AU54" s="231" t="str">
        <f>IF(OR(Q41=" ",+AL41=" ",LEFT(Q10,4)&lt;&gt;"Phos",LEFT(AL10,4)&lt;&gt;"Phos"),"",IF(OR(AND(+Q41&gt;=5,AL41&gt;1),AND(+Q41&gt;=4,+Q41&lt;5,AW53&lt;80),AND(+Q41&gt;=3,+Q41&lt;4,AW53&lt;75),AND(+Q41&gt;=2,+Q41&lt;3,AW53&lt;70),AND(+Q41&gt;=1,+Q41&lt;2,AW53&lt;65),AND(+Q41&lt;1,AW53&lt;60)),"(compliance not achieved)","(compliance achieved)"))</f>
        <v/>
      </c>
      <c r="AV54" s="231"/>
      <c r="AW54" s="231"/>
      <c r="AX54" s="231"/>
      <c r="AY54" s="231"/>
      <c r="AZ54" s="231"/>
      <c r="BA54" s="231"/>
      <c r="BB54" s="229"/>
      <c r="BC54" s="229"/>
      <c r="BD54" s="229"/>
      <c r="BE54" s="229"/>
      <c r="BF54" s="229"/>
      <c r="BG54" s="229"/>
      <c r="BH54" s="229"/>
      <c r="BI54" s="229"/>
      <c r="BJ54" s="229"/>
      <c r="BK54" s="229"/>
      <c r="BL54" s="229"/>
      <c r="BM54" s="229"/>
      <c r="BN54" s="229"/>
      <c r="BO54" s="229"/>
      <c r="BP54" s="229"/>
      <c r="BQ54" s="229"/>
      <c r="BR54" s="229"/>
      <c r="BS54" s="229"/>
    </row>
    <row r="55" spans="1:85" ht="12.75">
      <c r="A55" s="996" t="s">
        <v>207</v>
      </c>
      <c r="B55" s="996"/>
      <c r="C55" s="996"/>
      <c r="D55" s="996"/>
      <c r="E55" s="996"/>
      <c r="F55" s="996"/>
      <c r="G55" s="996"/>
      <c r="H55" s="996"/>
      <c r="I55" s="996"/>
      <c r="J55" s="996"/>
      <c r="K55" s="996"/>
      <c r="L55" s="996"/>
      <c r="M55" s="996"/>
      <c r="N55" s="996"/>
      <c r="O55" s="996"/>
      <c r="P55" s="996"/>
      <c r="Q55" s="996"/>
      <c r="R55" s="996"/>
      <c r="S55" s="996"/>
      <c r="T55" s="996" t="s">
        <v>208</v>
      </c>
      <c r="U55" s="996"/>
      <c r="V55" s="996"/>
      <c r="W55" s="996"/>
      <c r="X55" s="996"/>
      <c r="Y55" s="996"/>
      <c r="Z55" s="996"/>
      <c r="AA55" s="996"/>
      <c r="AB55" s="996"/>
      <c r="AC55" s="996"/>
      <c r="AD55" s="996"/>
      <c r="AE55" s="996"/>
      <c r="AF55" s="996"/>
      <c r="AG55" s="996"/>
      <c r="AH55" s="996"/>
      <c r="AI55" s="996"/>
      <c r="AJ55" s="996"/>
      <c r="AK55" s="996"/>
      <c r="AL55" s="996"/>
      <c r="AM55" s="913" t="s">
        <v>209</v>
      </c>
      <c r="AN55" s="913"/>
      <c r="AO55" s="913"/>
      <c r="AP55" s="913"/>
      <c r="AQ55" s="913"/>
      <c r="AR55" s="913"/>
      <c r="AS55" s="913"/>
      <c r="AT55" s="913"/>
      <c r="AU55" s="913"/>
      <c r="AV55" s="913"/>
      <c r="AW55" s="913"/>
      <c r="AX55" s="913"/>
      <c r="AY55" s="913"/>
      <c r="AZ55" s="913"/>
      <c r="BA55" s="913"/>
      <c r="BB55" s="913"/>
      <c r="BC55" s="913"/>
      <c r="BD55" s="913" t="s">
        <v>205</v>
      </c>
      <c r="BE55" s="913"/>
      <c r="BF55" s="913"/>
      <c r="BG55" s="913"/>
      <c r="BH55" s="913"/>
      <c r="BI55" s="913"/>
      <c r="BJ55" s="913"/>
      <c r="BK55" s="913"/>
      <c r="BL55" s="913"/>
      <c r="BM55" s="913"/>
      <c r="BN55" s="913"/>
      <c r="BO55" s="913"/>
      <c r="BP55" s="913"/>
      <c r="BQ55" s="913"/>
      <c r="BR55" s="913"/>
      <c r="BS55" s="913" t="s">
        <v>206</v>
      </c>
      <c r="BT55" s="913"/>
      <c r="BU55" s="913"/>
      <c r="BV55" s="913"/>
      <c r="BW55" s="913"/>
      <c r="BX55" s="913"/>
      <c r="BY55" s="913"/>
      <c r="BZ55" s="913"/>
      <c r="CA55" s="913"/>
      <c r="CB55" s="913"/>
      <c r="CC55" s="913"/>
      <c r="CD55" s="913"/>
      <c r="CE55" s="913"/>
      <c r="CF55" s="913"/>
      <c r="CG55" s="913"/>
    </row>
  </sheetData>
  <sheetProtection algorithmName="SHA-512" hashValue="HZ0TEa+V2MdMsho+M9GW9KCLvUGBtsLoSzbnixfDyOpLBCnWXMvvBq2zBtAjq29sWLJtOhua53CdyT1rDroyxw==" saltValue="dX0EvK4kOMIpL3cDuMaSfA==" spinCount="100000" sheet="1" selectLockedCells="1"/>
  <mergeCells count="60">
    <mergeCell ref="CH8:CH10"/>
    <mergeCell ref="BT9:BU9"/>
    <mergeCell ref="CB8:CB10"/>
    <mergeCell ref="CC8:CC10"/>
    <mergeCell ref="CD8:CD10"/>
    <mergeCell ref="CE8:CE10"/>
    <mergeCell ref="CF8:CF10"/>
    <mergeCell ref="CG8:CG10"/>
    <mergeCell ref="BT8:BW8"/>
    <mergeCell ref="BV9:BW9"/>
    <mergeCell ref="BX8:BX10"/>
    <mergeCell ref="BY8:BY10"/>
    <mergeCell ref="BZ8:BZ10"/>
    <mergeCell ref="CA8:CA10"/>
    <mergeCell ref="BN9:BN10"/>
    <mergeCell ref="BO9:BO10"/>
    <mergeCell ref="BJ9:BJ10"/>
    <mergeCell ref="T48:AL54"/>
    <mergeCell ref="BK9:BK10"/>
    <mergeCell ref="BL9:BL10"/>
    <mergeCell ref="K2:O2"/>
    <mergeCell ref="P2:R2"/>
    <mergeCell ref="AD6:AK7"/>
    <mergeCell ref="K53:P54"/>
    <mergeCell ref="F8:F10"/>
    <mergeCell ref="G8:G10"/>
    <mergeCell ref="AB9:AD9"/>
    <mergeCell ref="K48:P49"/>
    <mergeCell ref="Q48:S49"/>
    <mergeCell ref="T44:V44"/>
    <mergeCell ref="T45:V45"/>
    <mergeCell ref="K50:P50"/>
    <mergeCell ref="Q52:S53"/>
    <mergeCell ref="BK6:BP7"/>
    <mergeCell ref="R6:S6"/>
    <mergeCell ref="P7:Q7"/>
    <mergeCell ref="R7:S7"/>
    <mergeCell ref="Q4:S4"/>
    <mergeCell ref="M5:Q5"/>
    <mergeCell ref="AM6:AO6"/>
    <mergeCell ref="AU6:AZ7"/>
    <mergeCell ref="K7:N7"/>
    <mergeCell ref="K5:L5"/>
    <mergeCell ref="P6:Q6"/>
    <mergeCell ref="BS55:CG55"/>
    <mergeCell ref="BD55:BR55"/>
    <mergeCell ref="A55:S55"/>
    <mergeCell ref="T55:AL55"/>
    <mergeCell ref="BR9:BR10"/>
    <mergeCell ref="BP9:BP10"/>
    <mergeCell ref="AM55:BC55"/>
    <mergeCell ref="A47:J54"/>
    <mergeCell ref="BQ9:BQ10"/>
    <mergeCell ref="BE48:BM53"/>
    <mergeCell ref="BM9:BM10"/>
    <mergeCell ref="C8:C10"/>
    <mergeCell ref="AB8:AD8"/>
    <mergeCell ref="AN8:BA8"/>
    <mergeCell ref="D8:D10"/>
    <mergeCell ref="AY51:BA51"/>
  </mergeCells>
  <dataValidations count="1">
    <dataValidation type="list" allowBlank="1" showInputMessage="1" showErrorMessage="1" errorTitle="Error Code 570" error="This is an invalid input. press CANCEL and see instructions._x000a__x000a_RETRY and HELP, will not assist in this error" sqref="AE11:AE40">
      <formula1>$AG$4:$AG$5</formula1>
    </dataValidation>
  </dataValidations>
  <printOptions horizontalCentered="1" verticalCentered="1"/>
  <pageMargins left="0.25" right="0.25" top="0.2" bottom="0.2" header="0.5" footer="0.5"/>
  <pageSetup fitToWidth="4" horizontalDpi="600" verticalDpi="600" orientation="portrait" scale="84" r:id="rId4"/>
  <colBreaks count="4" manualBreakCount="4">
    <brk id="19" max="16383" man="1"/>
    <brk id="38" max="16383" man="1"/>
    <brk id="55" max="16383" man="1"/>
    <brk id="70" max="16383" man="1"/>
  </colBreaks>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H56"/>
  <sheetViews>
    <sheetView showGridLines="0" zoomScale="90" zoomScaleNormal="9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7" max="19" width="5.7109375" style="0" customWidth="1"/>
    <col min="20" max="20" width="6.421875" style="0" customWidth="1"/>
    <col min="31" max="31" width="2.8515625" style="0" customWidth="1"/>
    <col min="34" max="34" width="6.7109375" style="0" hidden="1" customWidth="1"/>
    <col min="39" max="39" width="4.7109375" style="0" customWidth="1"/>
    <col min="40" max="41" width="7.7109375" style="0" customWidth="1"/>
    <col min="55" max="55" width="6.7109375" style="0" customWidth="1"/>
    <col min="71" max="71" width="4.421875" style="0" customWidth="1"/>
  </cols>
  <sheetData>
    <row r="1" spans="1:71" ht="15.75">
      <c r="A1" s="229"/>
      <c r="B1" s="229"/>
      <c r="C1" s="229"/>
      <c r="D1" s="229"/>
      <c r="E1" s="229"/>
      <c r="F1" s="230"/>
      <c r="G1" s="230"/>
      <c r="H1" s="230"/>
      <c r="I1" s="230"/>
      <c r="J1" s="230"/>
      <c r="K1" s="308" t="s">
        <v>0</v>
      </c>
      <c r="L1" s="309"/>
      <c r="M1" s="310"/>
      <c r="N1" s="309"/>
      <c r="O1" s="311"/>
      <c r="P1" s="312" t="s">
        <v>1</v>
      </c>
      <c r="Q1" s="235"/>
      <c r="R1" s="235"/>
      <c r="S1" s="237"/>
      <c r="T1" s="497" t="s">
        <v>131</v>
      </c>
      <c r="U1" s="263"/>
      <c r="V1" s="263"/>
      <c r="W1" s="229"/>
      <c r="X1" s="263"/>
      <c r="Y1" s="263"/>
      <c r="Z1" s="263"/>
      <c r="AA1" s="229"/>
      <c r="AB1" s="229"/>
      <c r="AC1" s="229"/>
      <c r="AD1" s="229"/>
      <c r="AE1" s="229"/>
      <c r="AF1" s="229"/>
      <c r="AG1" s="229"/>
      <c r="AH1" s="229"/>
      <c r="AI1" s="229"/>
      <c r="AJ1" s="229"/>
      <c r="AK1" s="229"/>
      <c r="AL1" s="229"/>
      <c r="AM1" s="497" t="s">
        <v>131</v>
      </c>
      <c r="AN1" s="229"/>
      <c r="AO1" s="229"/>
      <c r="AP1" s="229"/>
      <c r="AQ1" s="229"/>
      <c r="AR1" s="229"/>
      <c r="AS1" s="229"/>
      <c r="AT1" s="229"/>
      <c r="AU1" s="229"/>
      <c r="AV1" s="229"/>
      <c r="AW1" s="229"/>
      <c r="AX1" s="229"/>
      <c r="AY1" s="229"/>
      <c r="AZ1" s="229"/>
      <c r="BA1" s="229"/>
      <c r="BB1" s="229"/>
      <c r="BC1" s="229"/>
      <c r="BD1" s="497" t="s">
        <v>131</v>
      </c>
      <c r="BE1" s="229"/>
      <c r="BF1" s="229"/>
      <c r="BG1" s="229"/>
      <c r="BH1" s="229"/>
      <c r="BI1" s="229"/>
      <c r="BJ1" s="229"/>
      <c r="BK1" s="229"/>
      <c r="BL1" s="229"/>
      <c r="BM1" s="229"/>
      <c r="BN1" s="229"/>
      <c r="BO1" s="229"/>
      <c r="BP1" s="229"/>
      <c r="BQ1" s="229"/>
      <c r="BR1" s="229"/>
      <c r="BS1" s="229"/>
    </row>
    <row r="2" spans="1:71" ht="15.75">
      <c r="A2" s="229"/>
      <c r="B2" s="229"/>
      <c r="C2" s="229"/>
      <c r="D2" s="497" t="s">
        <v>131</v>
      </c>
      <c r="E2" s="230"/>
      <c r="F2" s="230"/>
      <c r="G2" s="230"/>
      <c r="H2" s="230"/>
      <c r="I2" s="230"/>
      <c r="J2" s="230"/>
      <c r="K2" s="1059" t="str">
        <f>Jun!K2</f>
        <v>Exampleville</v>
      </c>
      <c r="L2" s="1060">
        <f>Jun!L2</f>
        <v>0</v>
      </c>
      <c r="M2" s="1060">
        <f>Jun!M2</f>
        <v>0</v>
      </c>
      <c r="N2" s="1060">
        <f>Jun!N2</f>
        <v>0</v>
      </c>
      <c r="O2" s="1061">
        <f>Jun!O2</f>
        <v>0</v>
      </c>
      <c r="P2" s="1062" t="str">
        <f>Jun!P2</f>
        <v>IN0000000</v>
      </c>
      <c r="Q2" s="1060">
        <f>Jun!Q2</f>
        <v>0</v>
      </c>
      <c r="R2" s="1060">
        <f>Jun!R2</f>
        <v>0</v>
      </c>
      <c r="S2" s="239"/>
      <c r="T2" s="497" t="s">
        <v>132</v>
      </c>
      <c r="U2" s="240"/>
      <c r="V2" s="240"/>
      <c r="W2" s="229"/>
      <c r="X2" s="229"/>
      <c r="Y2" s="240"/>
      <c r="Z2" s="240"/>
      <c r="AA2" s="229"/>
      <c r="AB2" s="229"/>
      <c r="AC2" s="229"/>
      <c r="AD2" s="475"/>
      <c r="AE2" s="475"/>
      <c r="AF2" s="476"/>
      <c r="AG2" s="476"/>
      <c r="AH2" s="476"/>
      <c r="AI2" s="476"/>
      <c r="AJ2" s="476"/>
      <c r="AK2" s="229"/>
      <c r="AL2" s="229"/>
      <c r="AM2" s="497" t="s">
        <v>132</v>
      </c>
      <c r="AN2" s="229"/>
      <c r="AO2" s="229"/>
      <c r="AP2" s="229"/>
      <c r="AQ2" s="229"/>
      <c r="AR2" s="229"/>
      <c r="AS2" s="229"/>
      <c r="AT2" s="229"/>
      <c r="AU2" s="229"/>
      <c r="AV2" s="240"/>
      <c r="AW2" s="229"/>
      <c r="AX2" s="229"/>
      <c r="AY2" s="240"/>
      <c r="AZ2" s="240"/>
      <c r="BA2" s="240"/>
      <c r="BB2" s="240"/>
      <c r="BC2" s="240"/>
      <c r="BD2" s="497" t="s">
        <v>132</v>
      </c>
      <c r="BE2" s="229"/>
      <c r="BF2" s="229"/>
      <c r="BG2" s="229"/>
      <c r="BH2" s="229"/>
      <c r="BI2" s="229"/>
      <c r="BJ2" s="229"/>
      <c r="BK2" s="229"/>
      <c r="BL2" s="240"/>
      <c r="BM2" s="240"/>
      <c r="BN2" s="240"/>
      <c r="BO2" s="229"/>
      <c r="BP2" s="229"/>
      <c r="BQ2" s="240"/>
      <c r="BR2" s="229"/>
      <c r="BS2" s="229"/>
    </row>
    <row r="3" spans="1:77" ht="15.75">
      <c r="A3" s="229"/>
      <c r="B3" s="229"/>
      <c r="C3" s="229"/>
      <c r="D3" s="497" t="s">
        <v>132</v>
      </c>
      <c r="E3" s="230"/>
      <c r="F3" s="230"/>
      <c r="G3" s="230"/>
      <c r="H3" s="230"/>
      <c r="I3" s="230"/>
      <c r="J3" s="230"/>
      <c r="K3" s="313" t="s">
        <v>109</v>
      </c>
      <c r="L3" s="314"/>
      <c r="M3" s="315" t="s">
        <v>4</v>
      </c>
      <c r="N3" s="316"/>
      <c r="O3" s="317" t="s">
        <v>110</v>
      </c>
      <c r="P3" s="318"/>
      <c r="Q3" s="319" t="s">
        <v>111</v>
      </c>
      <c r="R3" s="240"/>
      <c r="S3" s="238"/>
      <c r="T3" s="497" t="s">
        <v>133</v>
      </c>
      <c r="U3" s="240"/>
      <c r="V3" s="240"/>
      <c r="W3" s="229"/>
      <c r="X3" s="229"/>
      <c r="Y3" s="240"/>
      <c r="Z3" s="240"/>
      <c r="AA3" s="229"/>
      <c r="AB3" s="229"/>
      <c r="AC3" s="229"/>
      <c r="AD3" s="266"/>
      <c r="AE3" s="266"/>
      <c r="AF3" s="229"/>
      <c r="AG3" s="229"/>
      <c r="AH3" s="229"/>
      <c r="AI3" s="229"/>
      <c r="AJ3" s="229"/>
      <c r="AK3" s="229"/>
      <c r="AL3" s="267"/>
      <c r="AM3" s="497" t="s">
        <v>133</v>
      </c>
      <c r="AN3" s="229"/>
      <c r="AO3" s="229"/>
      <c r="AP3" s="229"/>
      <c r="AQ3" s="229"/>
      <c r="AR3" s="229"/>
      <c r="AS3" s="229"/>
      <c r="AT3" s="229"/>
      <c r="AU3" s="266"/>
      <c r="AV3" s="229"/>
      <c r="AW3" s="229"/>
      <c r="AX3" s="229"/>
      <c r="AY3" s="229"/>
      <c r="AZ3" s="229"/>
      <c r="BA3" s="229"/>
      <c r="BB3" s="267"/>
      <c r="BC3" s="267"/>
      <c r="BD3" s="497" t="s">
        <v>133</v>
      </c>
      <c r="BE3" s="229"/>
      <c r="BF3" s="229"/>
      <c r="BG3" s="229"/>
      <c r="BH3" s="229"/>
      <c r="BI3" s="229"/>
      <c r="BJ3" s="229"/>
      <c r="BK3" s="266"/>
      <c r="BL3" s="229"/>
      <c r="BM3" s="229"/>
      <c r="BN3" s="229"/>
      <c r="BO3" s="229"/>
      <c r="BP3" s="229"/>
      <c r="BQ3" s="240"/>
      <c r="BR3" s="229"/>
      <c r="BS3" s="497" t="s">
        <v>133</v>
      </c>
      <c r="BT3" s="229"/>
      <c r="BU3" s="229"/>
      <c r="BV3" s="229"/>
      <c r="BW3" s="229"/>
      <c r="BX3" s="229"/>
      <c r="BY3" s="229"/>
    </row>
    <row r="4" spans="1:77" ht="16.5" thickBot="1">
      <c r="A4" s="229"/>
      <c r="B4" s="229"/>
      <c r="C4" s="229"/>
      <c r="D4" s="497" t="s">
        <v>133</v>
      </c>
      <c r="E4" s="230"/>
      <c r="F4" s="230"/>
      <c r="G4" s="230"/>
      <c r="H4" s="230"/>
      <c r="I4" s="230"/>
      <c r="J4" s="230"/>
      <c r="K4" s="325" t="s">
        <v>65</v>
      </c>
      <c r="L4" s="326"/>
      <c r="M4" s="327">
        <f>Jun!M4</f>
        <v>2023</v>
      </c>
      <c r="N4" s="328"/>
      <c r="O4" s="744">
        <f>Jun!O4</f>
        <v>0.002</v>
      </c>
      <c r="P4" s="329" t="s">
        <v>107</v>
      </c>
      <c r="Q4" s="1066" t="str">
        <f>Jun!Q4</f>
        <v>555/555-1234</v>
      </c>
      <c r="R4" s="1067">
        <f>Jun!R4</f>
        <v>0</v>
      </c>
      <c r="S4" s="1068">
        <f>Jun!S4</f>
        <v>0</v>
      </c>
      <c r="T4" s="474" t="str">
        <f>+Jan!T4</f>
        <v>State Form 53340 (R6 / 2-23)</v>
      </c>
      <c r="U4" s="240"/>
      <c r="V4" s="240"/>
      <c r="W4" s="229"/>
      <c r="X4" s="229"/>
      <c r="Y4" s="229"/>
      <c r="Z4" s="229"/>
      <c r="AA4" s="229"/>
      <c r="AB4" s="229"/>
      <c r="AC4" s="229"/>
      <c r="AD4" s="229"/>
      <c r="AE4" s="229"/>
      <c r="AF4" s="229"/>
      <c r="AG4" s="231" t="s">
        <v>198</v>
      </c>
      <c r="AH4" s="229"/>
      <c r="AI4" s="229"/>
      <c r="AJ4" s="240"/>
      <c r="AK4" s="240"/>
      <c r="AL4" s="229"/>
      <c r="AM4" s="474" t="str">
        <f>+Jan!AM4</f>
        <v>State Form 53340 (R6 / 2-23)</v>
      </c>
      <c r="AN4" s="229"/>
      <c r="AO4" s="229"/>
      <c r="AP4" s="229"/>
      <c r="AQ4" s="229"/>
      <c r="AR4" s="229"/>
      <c r="AS4" s="229"/>
      <c r="AT4" s="229"/>
      <c r="AU4" s="229"/>
      <c r="AV4" s="229"/>
      <c r="AW4" s="240"/>
      <c r="AX4" s="240"/>
      <c r="AY4" s="229"/>
      <c r="AZ4" s="229"/>
      <c r="BA4" s="229"/>
      <c r="BB4" s="229"/>
      <c r="BC4" s="229"/>
      <c r="BD4" s="474" t="str">
        <f>+Jan!BD4</f>
        <v>State Form 53340 (R6 / 2-23)</v>
      </c>
      <c r="BE4" s="229"/>
      <c r="BF4" s="229"/>
      <c r="BG4" s="229"/>
      <c r="BH4" s="229"/>
      <c r="BI4" s="229"/>
      <c r="BJ4" s="229"/>
      <c r="BK4" s="229"/>
      <c r="BL4" s="229"/>
      <c r="BM4" s="229"/>
      <c r="BN4" s="229"/>
      <c r="BO4" s="240"/>
      <c r="BP4" s="240"/>
      <c r="BQ4" s="240"/>
      <c r="BR4" s="229"/>
      <c r="BS4" s="474" t="str">
        <f>+Jan!BS4</f>
        <v>State Form 53340 (R6 / 2-23)</v>
      </c>
      <c r="BT4" s="229"/>
      <c r="BU4" s="229"/>
      <c r="BV4" s="229"/>
      <c r="BW4" s="229"/>
      <c r="BX4" s="229"/>
      <c r="BY4" s="229"/>
    </row>
    <row r="5" spans="1:77" ht="16.5" thickBot="1">
      <c r="A5" s="229"/>
      <c r="B5" s="229"/>
      <c r="C5" s="229"/>
      <c r="D5" s="506" t="str">
        <f>Jan!D5</f>
        <v>State Form 53340 (R6 / 2-23)</v>
      </c>
      <c r="E5" s="229"/>
      <c r="F5" s="230"/>
      <c r="G5" s="230"/>
      <c r="H5" s="230"/>
      <c r="I5" s="230"/>
      <c r="J5" s="231" t="str">
        <f>CONCATENATE("7/1/",M4)</f>
        <v>7/1/2023</v>
      </c>
      <c r="K5" s="983" t="s">
        <v>130</v>
      </c>
      <c r="L5" s="984"/>
      <c r="M5" s="1064" t="str">
        <f>+Jun!M5</f>
        <v>wwtp@city.org</v>
      </c>
      <c r="N5" s="1064"/>
      <c r="O5" s="1064"/>
      <c r="P5" s="1064"/>
      <c r="Q5" s="1065"/>
      <c r="R5" s="743" t="str">
        <f>+Feb!R5</f>
        <v>001</v>
      </c>
      <c r="S5" s="745" t="str">
        <f>+Feb!S5</f>
        <v>A</v>
      </c>
      <c r="T5" s="498" t="s">
        <v>0</v>
      </c>
      <c r="U5" s="235"/>
      <c r="V5" s="505"/>
      <c r="W5" s="500" t="s">
        <v>1</v>
      </c>
      <c r="X5" s="499"/>
      <c r="Y5" s="500" t="s">
        <v>3</v>
      </c>
      <c r="Z5" s="505"/>
      <c r="AA5" s="500" t="s">
        <v>4</v>
      </c>
      <c r="AB5" s="264"/>
      <c r="AC5" s="229"/>
      <c r="AD5" s="229"/>
      <c r="AE5" s="229"/>
      <c r="AF5" s="229"/>
      <c r="AG5" s="231"/>
      <c r="AH5" s="229"/>
      <c r="AI5" s="229"/>
      <c r="AJ5" s="229"/>
      <c r="AK5" s="229"/>
      <c r="AL5" s="229"/>
      <c r="AM5" s="502" t="s">
        <v>0</v>
      </c>
      <c r="AN5" s="503"/>
      <c r="AO5" s="504"/>
      <c r="AP5" s="500" t="s">
        <v>1</v>
      </c>
      <c r="AQ5" s="235"/>
      <c r="AR5" s="500" t="s">
        <v>3</v>
      </c>
      <c r="AS5" s="235"/>
      <c r="AT5" s="501" t="s">
        <v>4</v>
      </c>
      <c r="AU5" s="229"/>
      <c r="AV5" s="229"/>
      <c r="AW5" s="229"/>
      <c r="AX5" s="229"/>
      <c r="AY5" s="229"/>
      <c r="AZ5" s="229"/>
      <c r="BA5" s="229"/>
      <c r="BB5" s="229"/>
      <c r="BC5" s="229"/>
      <c r="BD5" s="498" t="s">
        <v>0</v>
      </c>
      <c r="BE5" s="499"/>
      <c r="BF5" s="500" t="s">
        <v>1</v>
      </c>
      <c r="BG5" s="235"/>
      <c r="BH5" s="500" t="s">
        <v>3</v>
      </c>
      <c r="BI5" s="235"/>
      <c r="BJ5" s="501" t="s">
        <v>4</v>
      </c>
      <c r="BK5" s="229"/>
      <c r="BL5" s="229"/>
      <c r="BM5" s="229"/>
      <c r="BN5" s="229"/>
      <c r="BO5" s="229"/>
      <c r="BP5" s="229"/>
      <c r="BQ5" s="240"/>
      <c r="BR5" s="229"/>
      <c r="BS5" s="498" t="s">
        <v>0</v>
      </c>
      <c r="BT5" s="499"/>
      <c r="BU5" s="500" t="s">
        <v>1</v>
      </c>
      <c r="BV5" s="235"/>
      <c r="BW5" s="500" t="s">
        <v>3</v>
      </c>
      <c r="BX5" s="235"/>
      <c r="BY5" s="501" t="s">
        <v>4</v>
      </c>
    </row>
    <row r="6" spans="1:77" ht="12.75" customHeight="1">
      <c r="A6" s="232"/>
      <c r="B6" s="229"/>
      <c r="C6" s="229"/>
      <c r="D6" s="229"/>
      <c r="E6" s="229"/>
      <c r="F6" s="233"/>
      <c r="G6" s="233"/>
      <c r="H6" s="233"/>
      <c r="I6" s="233"/>
      <c r="J6" s="233"/>
      <c r="K6" s="308" t="s">
        <v>112</v>
      </c>
      <c r="L6" s="309"/>
      <c r="M6" s="310"/>
      <c r="N6" s="309"/>
      <c r="O6" s="322" t="s">
        <v>113</v>
      </c>
      <c r="P6" s="947" t="s">
        <v>6</v>
      </c>
      <c r="Q6" s="980"/>
      <c r="R6" s="1099" t="s">
        <v>114</v>
      </c>
      <c r="S6" s="1100"/>
      <c r="T6" s="488" t="str">
        <f>+K2</f>
        <v>Exampleville</v>
      </c>
      <c r="U6" s="256"/>
      <c r="V6" s="257"/>
      <c r="W6" s="258" t="str">
        <f>+P2</f>
        <v>IN0000000</v>
      </c>
      <c r="X6" s="259"/>
      <c r="Y6" s="260" t="str">
        <f>+K4</f>
        <v>July</v>
      </c>
      <c r="Z6" s="257"/>
      <c r="AA6" s="261">
        <f>+M4</f>
        <v>2023</v>
      </c>
      <c r="AB6" s="265"/>
      <c r="AC6" s="229"/>
      <c r="AD6" s="924"/>
      <c r="AE6" s="924"/>
      <c r="AF6" s="924"/>
      <c r="AG6" s="924"/>
      <c r="AH6" s="924"/>
      <c r="AI6" s="924"/>
      <c r="AJ6" s="924"/>
      <c r="AK6" s="924"/>
      <c r="AL6" s="267"/>
      <c r="AM6" s="949" t="str">
        <f>+K2</f>
        <v>Exampleville</v>
      </c>
      <c r="AN6" s="950"/>
      <c r="AO6" s="951"/>
      <c r="AP6" s="261" t="str">
        <f>+P2</f>
        <v>IN0000000</v>
      </c>
      <c r="AQ6" s="256"/>
      <c r="AR6" s="261" t="str">
        <f>+K4</f>
        <v>July</v>
      </c>
      <c r="AS6" s="256"/>
      <c r="AT6" s="484">
        <f>+M4</f>
        <v>2023</v>
      </c>
      <c r="AU6" s="924"/>
      <c r="AV6" s="905"/>
      <c r="AW6" s="905"/>
      <c r="AX6" s="905"/>
      <c r="AY6" s="905"/>
      <c r="AZ6" s="905"/>
      <c r="BA6" s="229"/>
      <c r="BB6" s="267"/>
      <c r="BC6" s="267"/>
      <c r="BD6" s="483" t="str">
        <f>+K2</f>
        <v>Exampleville</v>
      </c>
      <c r="BE6" s="259"/>
      <c r="BF6" s="261" t="str">
        <f>+P2</f>
        <v>IN0000000</v>
      </c>
      <c r="BG6" s="256"/>
      <c r="BH6" s="261" t="str">
        <f>+K4</f>
        <v>July</v>
      </c>
      <c r="BI6" s="256"/>
      <c r="BJ6" s="484">
        <f>+M4</f>
        <v>2023</v>
      </c>
      <c r="BK6" s="924"/>
      <c r="BL6" s="925"/>
      <c r="BM6" s="925"/>
      <c r="BN6" s="925"/>
      <c r="BO6" s="925"/>
      <c r="BP6" s="926"/>
      <c r="BQ6" s="240"/>
      <c r="BR6" s="229"/>
      <c r="BS6" s="483" t="str">
        <f>BD6</f>
        <v>Exampleville</v>
      </c>
      <c r="BT6" s="259"/>
      <c r="BU6" s="261" t="str">
        <f>BF6</f>
        <v>IN0000000</v>
      </c>
      <c r="BV6" s="256"/>
      <c r="BW6" s="261" t="str">
        <f>BH6</f>
        <v>July</v>
      </c>
      <c r="BX6" s="256"/>
      <c r="BY6" s="484">
        <f>BJ6</f>
        <v>2023</v>
      </c>
    </row>
    <row r="7" spans="1:77" ht="13.5" thickBot="1">
      <c r="A7" s="234"/>
      <c r="B7" s="229"/>
      <c r="C7" s="229"/>
      <c r="D7" s="229"/>
      <c r="E7" s="229"/>
      <c r="F7" s="229"/>
      <c r="G7" s="229"/>
      <c r="H7" s="229"/>
      <c r="I7" s="229"/>
      <c r="J7" s="229"/>
      <c r="K7" s="1046" t="str">
        <f>Jun!K7</f>
        <v>Chris A. Operator</v>
      </c>
      <c r="L7" s="1047">
        <f>Jun!L7</f>
        <v>0</v>
      </c>
      <c r="M7" s="1047">
        <f>Jun!M7</f>
        <v>0</v>
      </c>
      <c r="N7" s="1047">
        <f>Jun!N7</f>
        <v>0</v>
      </c>
      <c r="O7" s="330" t="str">
        <f>Jun!O7</f>
        <v>V</v>
      </c>
      <c r="P7" s="1048">
        <f>Jun!P7</f>
        <v>9999</v>
      </c>
      <c r="Q7" s="1049">
        <f>Jun!Q7</f>
        <v>0</v>
      </c>
      <c r="R7" s="1101">
        <f>Jun!R7</f>
        <v>37437</v>
      </c>
      <c r="S7" s="1102">
        <f>Jun!S7</f>
        <v>0</v>
      </c>
      <c r="T7" s="485"/>
      <c r="U7" s="270"/>
      <c r="V7" s="270"/>
      <c r="W7" s="486"/>
      <c r="X7" s="262"/>
      <c r="Y7" s="262"/>
      <c r="Z7" s="262"/>
      <c r="AA7" s="262"/>
      <c r="AB7" s="271"/>
      <c r="AC7" s="262"/>
      <c r="AD7" s="1088"/>
      <c r="AE7" s="1088"/>
      <c r="AF7" s="1088"/>
      <c r="AG7" s="1088"/>
      <c r="AH7" s="1088"/>
      <c r="AI7" s="1088"/>
      <c r="AJ7" s="1088"/>
      <c r="AK7" s="1088"/>
      <c r="AL7" s="262"/>
      <c r="AM7" s="485"/>
      <c r="AN7" s="262"/>
      <c r="AO7" s="486"/>
      <c r="AP7" s="262"/>
      <c r="AQ7" s="262"/>
      <c r="AR7" s="262"/>
      <c r="AS7" s="252"/>
      <c r="AT7" s="324"/>
      <c r="AU7" s="952"/>
      <c r="AV7" s="952"/>
      <c r="AW7" s="952"/>
      <c r="AX7" s="952"/>
      <c r="AY7" s="952"/>
      <c r="AZ7" s="952"/>
      <c r="BA7" s="262"/>
      <c r="BB7" s="253"/>
      <c r="BC7" s="262"/>
      <c r="BD7" s="485"/>
      <c r="BE7" s="262"/>
      <c r="BF7" s="486"/>
      <c r="BG7" s="229"/>
      <c r="BH7" s="229"/>
      <c r="BI7" s="229"/>
      <c r="BJ7" s="507"/>
      <c r="BK7" s="925"/>
      <c r="BL7" s="925"/>
      <c r="BM7" s="925"/>
      <c r="BN7" s="925"/>
      <c r="BO7" s="925"/>
      <c r="BP7" s="926"/>
      <c r="BQ7" s="240"/>
      <c r="BR7" s="229"/>
      <c r="BS7" s="485"/>
      <c r="BT7" s="262"/>
      <c r="BU7" s="486"/>
      <c r="BV7" s="262"/>
      <c r="BW7" s="262"/>
      <c r="BX7" s="262"/>
      <c r="BY7" s="487"/>
    </row>
    <row r="8" spans="1:86" ht="12.75" customHeight="1" thickBot="1">
      <c r="A8" s="617"/>
      <c r="B8" s="618"/>
      <c r="C8" s="1078" t="str">
        <f>+Jun!C8</f>
        <v>Man-Hours at Plant                   (Plants less than 1 MGD only)</v>
      </c>
      <c r="D8" s="1025" t="str">
        <f>+Jun!D8</f>
        <v>Air Temperature</v>
      </c>
      <c r="E8" s="290" t="s">
        <v>89</v>
      </c>
      <c r="F8" s="1015" t="str">
        <f>+Jun!F8</f>
        <v>Bypass At Plant Site                       ("x" If Occurred)</v>
      </c>
      <c r="G8" s="1017" t="str">
        <f>+Jun!G8</f>
        <v>Sanitary Sewer Overflow
("x" If Occurred)</v>
      </c>
      <c r="H8" s="619" t="s">
        <v>8</v>
      </c>
      <c r="I8" s="619"/>
      <c r="J8" s="619"/>
      <c r="K8" s="620" t="s">
        <v>9</v>
      </c>
      <c r="L8" s="619"/>
      <c r="M8" s="619"/>
      <c r="N8" s="619"/>
      <c r="O8" s="619"/>
      <c r="P8" s="619"/>
      <c r="Q8" s="619"/>
      <c r="R8" s="619"/>
      <c r="S8" s="621"/>
      <c r="T8" s="622" t="s">
        <v>11</v>
      </c>
      <c r="U8" s="620" t="s">
        <v>10</v>
      </c>
      <c r="V8" s="619"/>
      <c r="W8" s="621"/>
      <c r="X8" s="623" t="s">
        <v>100</v>
      </c>
      <c r="Y8" s="623"/>
      <c r="Z8" s="619"/>
      <c r="AA8" s="619"/>
      <c r="AB8" s="1081" t="s">
        <v>12</v>
      </c>
      <c r="AC8" s="1082"/>
      <c r="AD8" s="1083"/>
      <c r="AE8" s="688"/>
      <c r="AF8" s="624" t="s">
        <v>13</v>
      </c>
      <c r="AG8" s="482"/>
      <c r="AH8" s="482"/>
      <c r="AI8" s="664"/>
      <c r="AJ8" s="482"/>
      <c r="AK8" s="482"/>
      <c r="AL8" s="481"/>
      <c r="AM8" s="276" t="s">
        <v>11</v>
      </c>
      <c r="AN8" s="1028" t="s">
        <v>13</v>
      </c>
      <c r="AO8" s="1029"/>
      <c r="AP8" s="1029"/>
      <c r="AQ8" s="1029"/>
      <c r="AR8" s="1029"/>
      <c r="AS8" s="1029"/>
      <c r="AT8" s="1029"/>
      <c r="AU8" s="1030"/>
      <c r="AV8" s="1030"/>
      <c r="AW8" s="1030"/>
      <c r="AX8" s="1030"/>
      <c r="AY8" s="1030"/>
      <c r="AZ8" s="1030"/>
      <c r="BA8" s="1030"/>
      <c r="BB8" s="480"/>
      <c r="BC8" s="481"/>
      <c r="BD8" s="276" t="s">
        <v>11</v>
      </c>
      <c r="BE8" s="620" t="s">
        <v>14</v>
      </c>
      <c r="BF8" s="621"/>
      <c r="BG8" s="625" t="s">
        <v>15</v>
      </c>
      <c r="BH8" s="623"/>
      <c r="BI8" s="623"/>
      <c r="BJ8" s="623"/>
      <c r="BK8" s="623"/>
      <c r="BL8" s="623"/>
      <c r="BM8" s="623"/>
      <c r="BN8" s="623"/>
      <c r="BO8" s="623"/>
      <c r="BP8" s="665"/>
      <c r="BQ8" s="623"/>
      <c r="BR8" s="665"/>
      <c r="BS8" s="276" t="s">
        <v>11</v>
      </c>
      <c r="BT8" s="1037" t="str">
        <f>Jan!BT8</f>
        <v xml:space="preserve">Final Effluent </v>
      </c>
      <c r="BU8" s="1038"/>
      <c r="BV8" s="1038"/>
      <c r="BW8" s="1039"/>
      <c r="BX8" s="1050">
        <f>Jan!BX8</f>
        <v>0</v>
      </c>
      <c r="BY8" s="1053" t="str">
        <f>Jan!BY8</f>
        <v xml:space="preserve"> </v>
      </c>
      <c r="BZ8" s="1053" t="str">
        <f>Jan!BZ8</f>
        <v xml:space="preserve"> </v>
      </c>
      <c r="CA8" s="1053" t="str">
        <f>Jan!CA8</f>
        <v xml:space="preserve"> </v>
      </c>
      <c r="CB8" s="1053" t="str">
        <f>Jan!CB8</f>
        <v xml:space="preserve"> </v>
      </c>
      <c r="CC8" s="1053" t="str">
        <f>Jan!CC8</f>
        <v xml:space="preserve"> </v>
      </c>
      <c r="CD8" s="1053" t="str">
        <f>Jan!CD8</f>
        <v xml:space="preserve"> </v>
      </c>
      <c r="CE8" s="1053" t="str">
        <f>Jan!CE8</f>
        <v xml:space="preserve"> </v>
      </c>
      <c r="CF8" s="1053" t="str">
        <f>Jan!CF8</f>
        <v xml:space="preserve"> </v>
      </c>
      <c r="CG8" s="1053" t="str">
        <f>Jan!CG8</f>
        <v xml:space="preserve"> </v>
      </c>
      <c r="CH8" s="1084" t="str">
        <f>Jan!CH8</f>
        <v xml:space="preserve"> </v>
      </c>
    </row>
    <row r="9" spans="1:86" ht="12.75" customHeight="1" thickBot="1">
      <c r="A9" s="628"/>
      <c r="B9" s="629"/>
      <c r="C9" s="1079">
        <f>+Jan!C9</f>
        <v>0</v>
      </c>
      <c r="D9" s="1026"/>
      <c r="E9" s="291">
        <f>SUM(E11:E41)</f>
        <v>0</v>
      </c>
      <c r="F9" s="901">
        <f>+Jan!F9</f>
        <v>0</v>
      </c>
      <c r="G9" s="1018">
        <f>+Jan!G9</f>
        <v>0</v>
      </c>
      <c r="H9" s="626" t="s">
        <v>17</v>
      </c>
      <c r="I9" s="626"/>
      <c r="J9" s="626"/>
      <c r="K9" s="630" t="s">
        <v>11</v>
      </c>
      <c r="L9" s="626"/>
      <c r="M9" s="626"/>
      <c r="N9" s="626"/>
      <c r="O9" s="626"/>
      <c r="P9" s="626"/>
      <c r="Q9" s="626"/>
      <c r="R9" s="626"/>
      <c r="S9" s="627"/>
      <c r="T9" s="631" t="s">
        <v>11</v>
      </c>
      <c r="U9" s="630" t="s">
        <v>16</v>
      </c>
      <c r="V9" s="626"/>
      <c r="W9" s="632"/>
      <c r="X9" s="633" t="s">
        <v>101</v>
      </c>
      <c r="Y9" s="634"/>
      <c r="Z9" s="635" t="s">
        <v>11</v>
      </c>
      <c r="AA9" s="636"/>
      <c r="AB9" s="1073" t="s">
        <v>16</v>
      </c>
      <c r="AC9" s="1074"/>
      <c r="AD9" s="1075"/>
      <c r="AE9" s="689"/>
      <c r="AF9" s="626" t="s">
        <v>11</v>
      </c>
      <c r="AG9" s="626"/>
      <c r="AH9" s="626"/>
      <c r="AI9" s="626"/>
      <c r="AJ9" s="626"/>
      <c r="AK9" s="626"/>
      <c r="AL9" s="627"/>
      <c r="AM9" s="637"/>
      <c r="AN9" s="638" t="s">
        <v>81</v>
      </c>
      <c r="AO9" s="639"/>
      <c r="AP9" s="638" t="s">
        <v>78</v>
      </c>
      <c r="AQ9" s="640"/>
      <c r="AR9" s="640"/>
      <c r="AS9" s="641"/>
      <c r="AT9" s="638" t="s">
        <v>79</v>
      </c>
      <c r="AU9" s="640"/>
      <c r="AV9" s="640"/>
      <c r="AW9" s="641"/>
      <c r="AX9" s="638" t="s">
        <v>51</v>
      </c>
      <c r="AY9" s="640"/>
      <c r="AZ9" s="640"/>
      <c r="BA9" s="641"/>
      <c r="BB9" s="642" t="s">
        <v>87</v>
      </c>
      <c r="BC9" s="643"/>
      <c r="BD9" s="637"/>
      <c r="BE9" s="630" t="s">
        <v>18</v>
      </c>
      <c r="BF9" s="627"/>
      <c r="BG9" s="630" t="s">
        <v>19</v>
      </c>
      <c r="BH9" s="626"/>
      <c r="BI9" s="644"/>
      <c r="BJ9" s="1057" t="str">
        <f>+Jun!BJ9</f>
        <v>Supernatant Withdrawn 
hrs. or Gal. x 1000</v>
      </c>
      <c r="BK9" s="1057" t="str">
        <f>+Jun!BK9</f>
        <v>Supernatant BOD5 mg/l 
or  NH3-N mg/l</v>
      </c>
      <c r="BL9" s="1057" t="str">
        <f>+Jun!BL9</f>
        <v>Total Solids in Incoming Sludge - %</v>
      </c>
      <c r="BM9" s="1063" t="str">
        <f>+Jun!BM9</f>
        <v>Total Solids in Digested Sludge - %</v>
      </c>
      <c r="BN9" s="1056" t="str">
        <f>+Jun!BN9</f>
        <v>Volatile Solids in Incoming Sludge - %</v>
      </c>
      <c r="BO9" s="1056" t="str">
        <f>+Jun!BO9</f>
        <v>Volatile Solids in Digested Sludge - %</v>
      </c>
      <c r="BP9" s="1071" t="str">
        <f>+Jun!BP9</f>
        <v>Digested Sludge Withdrawn 
hrs. or Gal. x 1000</v>
      </c>
      <c r="BQ9" s="1056" t="str">
        <f>+Jun!BQ9</f>
        <v xml:space="preserve"> </v>
      </c>
      <c r="BR9" s="1071" t="str">
        <f>+Jun!BR9</f>
        <v xml:space="preserve"> </v>
      </c>
      <c r="BS9" s="637"/>
      <c r="BT9" s="1037" t="str">
        <f>Jan!BT9</f>
        <v>Phosphorus</v>
      </c>
      <c r="BU9" s="1039"/>
      <c r="BV9" s="1037" t="str">
        <f>Jan!BV9</f>
        <v>Total Nitrogen</v>
      </c>
      <c r="BW9" s="1039"/>
      <c r="BX9" s="1051"/>
      <c r="BY9" s="1054"/>
      <c r="BZ9" s="1054"/>
      <c r="CA9" s="1054"/>
      <c r="CB9" s="1054"/>
      <c r="CC9" s="1054"/>
      <c r="CD9" s="1054"/>
      <c r="CE9" s="1054"/>
      <c r="CF9" s="1054"/>
      <c r="CG9" s="1054"/>
      <c r="CH9" s="1085"/>
    </row>
    <row r="10" spans="1:86" ht="109.5" customHeight="1" thickBot="1">
      <c r="A10" s="645" t="s">
        <v>24</v>
      </c>
      <c r="B10" s="646" t="s">
        <v>25</v>
      </c>
      <c r="C10" s="1080">
        <f>+Jan!C10</f>
        <v>0</v>
      </c>
      <c r="D10" s="1027"/>
      <c r="E10" s="647" t="str">
        <f>+Jun!E10</f>
        <v>Precipitation - Inches</v>
      </c>
      <c r="F10" s="1016">
        <f>+Jan!F10</f>
        <v>0</v>
      </c>
      <c r="G10" s="1019">
        <f>+Jan!G10</f>
        <v>0</v>
      </c>
      <c r="H10" s="648" t="str">
        <f>+Jun!H10</f>
        <v>Chlorine - Lbs</v>
      </c>
      <c r="I10" s="649" t="str">
        <f>+Jun!I10</f>
        <v xml:space="preserve">               Lbs/Day  or                    Gal./Day</v>
      </c>
      <c r="J10" s="649" t="str">
        <f>+Jun!J10</f>
        <v xml:space="preserve">               Lbs/Day  or                    Gal./Day</v>
      </c>
      <c r="K10" s="650" t="str">
        <f>+Jun!K10</f>
        <v>Influent Flow Rate 
(If Metered) (MGD)</v>
      </c>
      <c r="L10" s="651" t="str">
        <f>+Jun!L10</f>
        <v>pH</v>
      </c>
      <c r="M10" s="651" t="str">
        <f>+Jun!M10</f>
        <v>CBOD5 - mg/l</v>
      </c>
      <c r="N10" s="652" t="str">
        <f>+Jun!N10</f>
        <v>CBOD5 - lbs</v>
      </c>
      <c r="O10" s="651" t="str">
        <f>+Jun!O10</f>
        <v>Susp. Solids - mg/l</v>
      </c>
      <c r="P10" s="651" t="str">
        <f>+Jun!P10</f>
        <v>Susp. Solids - lbs</v>
      </c>
      <c r="Q10" s="651" t="str">
        <f>+Jun!Q10</f>
        <v xml:space="preserve">Phosphorus - mg/l </v>
      </c>
      <c r="R10" s="651" t="str">
        <f>+Jun!R10</f>
        <v>Ammonia - mg/l</v>
      </c>
      <c r="S10" s="660" t="str">
        <f>+Jun!S10</f>
        <v xml:space="preserve"> </v>
      </c>
      <c r="T10" s="654" t="s">
        <v>24</v>
      </c>
      <c r="U10" s="650" t="str">
        <f>+Jun!U10</f>
        <v>CBOD5 - mg/l</v>
      </c>
      <c r="V10" s="652" t="str">
        <f>+Jun!V10</f>
        <v>Susp. Solids - mg/l</v>
      </c>
      <c r="W10" s="651" t="str">
        <f>+Jun!W10</f>
        <v>Dissolved Oxygen - mg/l</v>
      </c>
      <c r="X10" s="655" t="str">
        <f>+Jun!X10</f>
        <v>Total Flow to Filter - mgd</v>
      </c>
      <c r="Y10" s="656" t="str">
        <f>+Jun!Y10</f>
        <v>Biological Growth (L)ight, (N)ormal, (H)eavy</v>
      </c>
      <c r="Z10" s="651" t="str">
        <f>+Jun!Z10</f>
        <v>Load       Cell            Weight  -  1000 lbs.</v>
      </c>
      <c r="AA10" s="651" t="str">
        <f>+Jun!AA10</f>
        <v>Dissolved Oxygen         After 1st Stage</v>
      </c>
      <c r="AB10" s="650" t="str">
        <f>+Jun!AB10</f>
        <v>CBOD5 - mg/l</v>
      </c>
      <c r="AC10" s="652" t="str">
        <f>+Jun!AC10</f>
        <v>Susp. Solids - mg/l</v>
      </c>
      <c r="AD10" s="660" t="str">
        <f>+Jun!AD10</f>
        <v>Dissolved Oxygen - mg/l</v>
      </c>
      <c r="AE10" s="687"/>
      <c r="AF10" s="674" t="str">
        <f>+Jun!AF10</f>
        <v>Residual Chlorine - Final</v>
      </c>
      <c r="AG10" s="652" t="str">
        <f>+Jun!AG10</f>
        <v>Residual Chlorine - Contact Tank</v>
      </c>
      <c r="AH10" s="658"/>
      <c r="AI10" s="651" t="str">
        <f>+Jun!AI10</f>
        <v>E. Coli - colony/100 ml</v>
      </c>
      <c r="AJ10" s="651" t="str">
        <f>+Jun!AJ10</f>
        <v>pH</v>
      </c>
      <c r="AK10" s="652" t="str">
        <f>+Jun!AK10</f>
        <v>Dissolved Oxygen - mg/l</v>
      </c>
      <c r="AL10" s="653" t="str">
        <f>+Jun!AL10</f>
        <v xml:space="preserve">Phosphorus - mg/l </v>
      </c>
      <c r="AM10" s="659" t="s">
        <v>24</v>
      </c>
      <c r="AN10" s="657" t="str">
        <f>+Jun!AN10</f>
        <v>Effluent Flow Rate (MGD)</v>
      </c>
      <c r="AO10" s="660" t="str">
        <f>+Jun!AO10</f>
        <v>Effluent Flow         Weekly Average</v>
      </c>
      <c r="AP10" s="657" t="str">
        <f>+Jun!AP10</f>
        <v>CBOD5 - mg/l</v>
      </c>
      <c r="AQ10" s="651" t="str">
        <f>+Jun!AQ10</f>
        <v>CBOD5 - mg/l      Weekly Average</v>
      </c>
      <c r="AR10" s="661" t="str">
        <f>+Jun!AR10</f>
        <v>CBOD5 - lbs</v>
      </c>
      <c r="AS10" s="660" t="str">
        <f>+Jun!AS10</f>
        <v>CBOD5 - lbs/day         Weekly Average</v>
      </c>
      <c r="AT10" s="657" t="str">
        <f>+Jun!AT10</f>
        <v>Susp. Solids - mg/l</v>
      </c>
      <c r="AU10" s="651" t="str">
        <f>+Jun!AU10</f>
        <v>Susp. Solids - mg/l        Weekly Average</v>
      </c>
      <c r="AV10" s="662" t="str">
        <f>+Jun!AV10</f>
        <v>Susp. Solids - lbs</v>
      </c>
      <c r="AW10" s="660" t="str">
        <f>+Jun!AW10</f>
        <v>Susp. Solids - lbs/day    Weekly Average</v>
      </c>
      <c r="AX10" s="657" t="str">
        <f>+Jun!AX10</f>
        <v>Ammonia - mg/l</v>
      </c>
      <c r="AY10" s="663" t="str">
        <f>+Jun!AY10</f>
        <v>Ammonia - mg/l   Weekly Average</v>
      </c>
      <c r="AZ10" s="662" t="str">
        <f>+Jun!AZ10</f>
        <v>Ammonia - lbs</v>
      </c>
      <c r="BA10" s="660" t="str">
        <f>+Jun!BA10</f>
        <v>Ammonia - lbs/day   Weekly Average</v>
      </c>
      <c r="BB10" s="657" t="str">
        <f>+Jun!BB10</f>
        <v xml:space="preserve"> </v>
      </c>
      <c r="BC10" s="660" t="str">
        <f>+Jun!BC10</f>
        <v xml:space="preserve"> </v>
      </c>
      <c r="BD10" s="659" t="s">
        <v>24</v>
      </c>
      <c r="BE10" s="650" t="str">
        <f>+Jun!BE10</f>
        <v>Primary Sludge
Gal. x 1000</v>
      </c>
      <c r="BF10" s="660" t="str">
        <f>+Jun!BF10</f>
        <v>Secondary Sludge
Gal. x 1000</v>
      </c>
      <c r="BG10" s="650" t="str">
        <f>+Jun!BG10</f>
        <v>pH</v>
      </c>
      <c r="BH10" s="651" t="str">
        <f>+Jun!BH10</f>
        <v>Gas Production  
Cubic Ft. x 1000</v>
      </c>
      <c r="BI10" s="651" t="str">
        <f>+Jun!BI10</f>
        <v>Temperature - F</v>
      </c>
      <c r="BJ10" s="1058"/>
      <c r="BK10" s="1058"/>
      <c r="BL10" s="1027"/>
      <c r="BM10" s="1027"/>
      <c r="BN10" s="1027"/>
      <c r="BO10" s="1027"/>
      <c r="BP10" s="1072"/>
      <c r="BQ10" s="1027"/>
      <c r="BR10" s="1072"/>
      <c r="BS10" s="825" t="s">
        <v>24</v>
      </c>
      <c r="BT10" s="750" t="str">
        <f>Jan!BT10</f>
        <v xml:space="preserve">Phosphorus - mg/l </v>
      </c>
      <c r="BU10" s="750" t="str">
        <f>Jan!BU10</f>
        <v>Phosphorus - lbs/day</v>
      </c>
      <c r="BV10" s="750" t="str">
        <f>Jan!BV10</f>
        <v>Total Nitrogen- mg/l</v>
      </c>
      <c r="BW10" s="750" t="str">
        <f>Jan!BW10</f>
        <v>Total Nitrogen- lbs/day</v>
      </c>
      <c r="BX10" s="1052"/>
      <c r="BY10" s="1055"/>
      <c r="BZ10" s="1055"/>
      <c r="CA10" s="1055"/>
      <c r="CB10" s="1055"/>
      <c r="CC10" s="1055"/>
      <c r="CD10" s="1055"/>
      <c r="CE10" s="1055"/>
      <c r="CF10" s="1055"/>
      <c r="CG10" s="1055"/>
      <c r="CH10" s="1086"/>
    </row>
    <row r="11" spans="1:86" ht="15" customHeight="1">
      <c r="A11" s="241">
        <v>1</v>
      </c>
      <c r="B11" s="242" t="str">
        <f>TEXT(J$5+A11-1,"DDD")</f>
        <v>Sat</v>
      </c>
      <c r="C11" s="32"/>
      <c r="D11" s="33"/>
      <c r="E11" s="34"/>
      <c r="F11" s="35"/>
      <c r="G11" s="36"/>
      <c r="H11" s="37"/>
      <c r="I11" s="38"/>
      <c r="J11" s="34"/>
      <c r="K11" s="39"/>
      <c r="L11" s="338"/>
      <c r="M11" s="38"/>
      <c r="N11" s="42" t="str">
        <f ca="1">IF(CELL("type",M11)="L","",IF(M11*($K11+$AN11)=0,"",IF($K11&gt;0,+$K11*M11*8.34,$AN11*M11*8.34)))</f>
        <v/>
      </c>
      <c r="O11" s="38"/>
      <c r="P11" s="42" t="str">
        <f ca="1">IF(CELL("type",O11)="L","",IF(O11*($K11+$AN11)=0,"",IF($K11&gt;0,+$K11*O11*8.34,$AN11*O11*8.34)))</f>
        <v/>
      </c>
      <c r="Q11" s="38"/>
      <c r="R11" s="38"/>
      <c r="S11" s="40"/>
      <c r="T11" s="247">
        <f aca="true" t="shared" si="0" ref="T11:T41">+A11</f>
        <v>1</v>
      </c>
      <c r="U11" s="39"/>
      <c r="V11" s="38"/>
      <c r="W11" s="343"/>
      <c r="X11" s="38"/>
      <c r="Y11" s="38"/>
      <c r="Z11" s="38"/>
      <c r="AA11" s="343"/>
      <c r="AB11" s="39"/>
      <c r="AC11" s="38"/>
      <c r="AD11" s="343"/>
      <c r="AE11" s="729"/>
      <c r="AF11" s="37"/>
      <c r="AG11" s="38"/>
      <c r="AH11" t="str">
        <f ca="1">IF(CELL("type",AI11)="b","",IF(AI11="tntc",63200,IF(AI11=0,1,AI11)))</f>
        <v/>
      </c>
      <c r="AI11" s="38"/>
      <c r="AJ11" s="338"/>
      <c r="AK11" s="338"/>
      <c r="AL11" s="40"/>
      <c r="AM11" s="272">
        <f aca="true" t="shared" si="1" ref="AM11:AM40">+A11</f>
        <v>1</v>
      </c>
      <c r="AN11" s="39"/>
      <c r="AO11" s="55"/>
      <c r="AP11" s="39"/>
      <c r="AQ11" s="42"/>
      <c r="AR11" s="42" t="str">
        <f ca="1">IF(CELL("type",AP11)="L","",IF(AP11*($K11+$AN11)=0,"",IF($AN11&gt;0,+$AN11*AP11*8.345,$K11*AP11*8.345)))</f>
        <v/>
      </c>
      <c r="AS11" s="55"/>
      <c r="AT11" s="39"/>
      <c r="AU11" s="42"/>
      <c r="AV11" s="42" t="str">
        <f ca="1">IF(CELL("type",AT11)="L","",IF(AT11*($K11+$AN11)=0,"",IF($AN11&gt;0,+$AN11*AT11*8.345,$K11*AT11*8.345)))</f>
        <v/>
      </c>
      <c r="AW11" s="55"/>
      <c r="AX11" s="39"/>
      <c r="AY11" s="42"/>
      <c r="AZ11" s="42" t="str">
        <f ca="1">IF(CELL("type",AX11)="L","",IF(AX11*($K11+$AN11)=0,"",IF($AN11&gt;0,+$AN11*AX11*8.345,$K11*AX11*8.345)))</f>
        <v/>
      </c>
      <c r="BA11" s="55"/>
      <c r="BB11" s="39"/>
      <c r="BC11" s="40"/>
      <c r="BD11" s="272">
        <f>+A11</f>
        <v>1</v>
      </c>
      <c r="BE11" s="39"/>
      <c r="BF11" s="40"/>
      <c r="BG11" s="338"/>
      <c r="BH11" s="38"/>
      <c r="BI11" s="38"/>
      <c r="BJ11" s="38"/>
      <c r="BK11" s="38"/>
      <c r="BL11" s="38"/>
      <c r="BM11" s="38"/>
      <c r="BN11" s="38"/>
      <c r="BO11" s="38"/>
      <c r="BP11" s="40"/>
      <c r="BQ11" s="38"/>
      <c r="BR11" s="40"/>
      <c r="BS11" s="272">
        <f>BD11</f>
        <v>1</v>
      </c>
      <c r="BT11" s="34"/>
      <c r="BU11" s="820" t="str">
        <f ca="1">IF(CELL("type",BT11)="L","",IF(BT11*($K11+$AN11)=0,"",IF($AN11&gt;0,+$AN11*BT11*8.345,$K11*BT11*8.345)))</f>
        <v/>
      </c>
      <c r="BV11" s="37"/>
      <c r="BW11" s="823" t="str">
        <f ca="1">IF(CELL("type",BV11)="L","",IF(BV11*($K11+$AN11)=0,"",IF($AN11&gt;0,+$AN11*BV11*8.345,$K11*BV11*8.345)))</f>
        <v/>
      </c>
      <c r="BX11" s="37"/>
      <c r="BY11" s="38"/>
      <c r="BZ11" s="38"/>
      <c r="CA11" s="38"/>
      <c r="CB11" s="38"/>
      <c r="CC11" s="38"/>
      <c r="CD11" s="38"/>
      <c r="CE11" s="38"/>
      <c r="CF11" s="38"/>
      <c r="CG11" s="38"/>
      <c r="CH11" s="40"/>
    </row>
    <row r="12" spans="1:86" ht="15" customHeight="1">
      <c r="A12" s="243">
        <v>2</v>
      </c>
      <c r="B12" s="242" t="str">
        <f aca="true" t="shared" si="2" ref="B12:B41">TEXT(J$5+A12-1,"DDD")</f>
        <v>Sun</v>
      </c>
      <c r="C12" s="46"/>
      <c r="D12" s="47"/>
      <c r="E12" s="47"/>
      <c r="F12" s="48"/>
      <c r="G12" s="49"/>
      <c r="H12" s="50"/>
      <c r="I12" s="46"/>
      <c r="J12" s="47"/>
      <c r="K12" s="51"/>
      <c r="L12" s="339"/>
      <c r="M12" s="46"/>
      <c r="N12" s="42" t="str">
        <f aca="true" t="shared" si="3" ref="N12:N41">IF(CELL("type",M12)="L","",IF(M12*(K12+AN12)=0,"",IF(K12&gt;0,+K12*M12*8.34,AN12*M12*8.34)))</f>
        <v/>
      </c>
      <c r="O12" s="46"/>
      <c r="P12" s="42" t="str">
        <f aca="true" t="shared" si="4" ref="P12:P41">IF(CELL("type",O12)="L","",IF(O12*($K12+$AN12)=0,"",IF($K12&gt;0,+$K12*O12*8.34,$AN12*O12*8.34)))</f>
        <v/>
      </c>
      <c r="Q12" s="46"/>
      <c r="R12" s="46"/>
      <c r="S12" s="52"/>
      <c r="T12" s="249">
        <f t="shared" si="0"/>
        <v>2</v>
      </c>
      <c r="U12" s="51"/>
      <c r="V12" s="46"/>
      <c r="W12" s="344"/>
      <c r="X12" s="46"/>
      <c r="Y12" s="38"/>
      <c r="Z12" s="46"/>
      <c r="AA12" s="344"/>
      <c r="AB12" s="51"/>
      <c r="AC12" s="46"/>
      <c r="AD12" s="344"/>
      <c r="AE12" s="729"/>
      <c r="AF12" s="50"/>
      <c r="AG12" s="46"/>
      <c r="AH12" t="str">
        <f aca="true" t="shared" si="5" ref="AH12:AH41">IF(CELL("type",AI12)="b","",IF(AI12="tntc",63200,IF(AI12=0,1,AI12)))</f>
        <v/>
      </c>
      <c r="AI12" s="46"/>
      <c r="AJ12" s="339"/>
      <c r="AK12" s="339"/>
      <c r="AL12" s="52"/>
      <c r="AM12" s="273">
        <f t="shared" si="1"/>
        <v>2</v>
      </c>
      <c r="AN12" s="51"/>
      <c r="AO12" s="43"/>
      <c r="AP12" s="51"/>
      <c r="AQ12" s="69"/>
      <c r="AR12" s="136" t="str">
        <f aca="true" t="shared" si="6" ref="AR12:AR41">IF(CELL("type",AP12)="L","",IF(AP12*($K12+$AN12)=0,"",IF($AN12&gt;0,+$AN12*AP12*8.345,$K12*AP12*8.345)))</f>
        <v/>
      </c>
      <c r="AS12" s="43"/>
      <c r="AT12" s="51"/>
      <c r="AU12" s="69"/>
      <c r="AV12" s="136" t="str">
        <f aca="true" t="shared" si="7" ref="AV12:AV41">IF(CELL("type",AT12)="L","",IF(AT12*($K12+$AN12)=0,"",IF($AN12&gt;0,+$AN12*AT12*8.345,$K12*AT12*8.345)))</f>
        <v/>
      </c>
      <c r="AW12" s="43"/>
      <c r="AX12" s="51"/>
      <c r="AY12" s="69"/>
      <c r="AZ12" s="136" t="str">
        <f aca="true" t="shared" si="8" ref="AZ12:AZ41">IF(CELL("type",AX12)="L","",IF(AX12*($K12+$AN12)=0,"",IF($AN12&gt;0,+$AN12*AX12*8.345,$K12*AX12*8.345)))</f>
        <v/>
      </c>
      <c r="BA12" s="43"/>
      <c r="BB12" s="51"/>
      <c r="BC12" s="52"/>
      <c r="BD12" s="273">
        <f aca="true" t="shared" si="9" ref="BD12:BD40">+A12</f>
        <v>2</v>
      </c>
      <c r="BE12" s="51"/>
      <c r="BF12" s="52"/>
      <c r="BG12" s="339"/>
      <c r="BH12" s="46"/>
      <c r="BI12" s="46"/>
      <c r="BJ12" s="46"/>
      <c r="BK12" s="46"/>
      <c r="BL12" s="46"/>
      <c r="BM12" s="46"/>
      <c r="BN12" s="46"/>
      <c r="BO12" s="46"/>
      <c r="BP12" s="52"/>
      <c r="BQ12" s="46"/>
      <c r="BR12" s="52"/>
      <c r="BS12" s="272">
        <f aca="true" t="shared" si="10" ref="BS12:BS41">BD12</f>
        <v>2</v>
      </c>
      <c r="BT12" s="47"/>
      <c r="BU12" s="820" t="str">
        <f aca="true" t="shared" si="11" ref="BU12:BU41">IF(CELL("type",BT12)="L","",IF(BT12*($K12+$AN12)=0,"",IF($AN12&gt;0,+$AN12*BT12*8.345,$K12*BT12*8.345)))</f>
        <v/>
      </c>
      <c r="BV12" s="50"/>
      <c r="BW12" s="823" t="str">
        <f aca="true" t="shared" si="12" ref="BW12:BW41">IF(CELL("type",BV12)="L","",IF(BV12*($K12+$AN12)=0,"",IF($AN12&gt;0,+$AN12*BV12*8.345,$K12*BV12*8.345)))</f>
        <v/>
      </c>
      <c r="BX12" s="50"/>
      <c r="BY12" s="757"/>
      <c r="BZ12" s="46"/>
      <c r="CA12" s="46"/>
      <c r="CB12" s="46"/>
      <c r="CC12" s="757"/>
      <c r="CD12" s="46"/>
      <c r="CE12" s="757"/>
      <c r="CF12" s="46"/>
      <c r="CG12" s="757"/>
      <c r="CH12" s="758"/>
    </row>
    <row r="13" spans="1:86" ht="15" customHeight="1">
      <c r="A13" s="243">
        <v>3</v>
      </c>
      <c r="B13" s="242" t="str">
        <f t="shared" si="2"/>
        <v>Mon</v>
      </c>
      <c r="C13" s="46"/>
      <c r="D13" s="47"/>
      <c r="E13" s="47"/>
      <c r="F13" s="48"/>
      <c r="G13" s="49"/>
      <c r="H13" s="50"/>
      <c r="I13" s="46"/>
      <c r="J13" s="47"/>
      <c r="K13" s="51"/>
      <c r="L13" s="339"/>
      <c r="M13" s="46"/>
      <c r="N13" s="42" t="str">
        <f ca="1" t="shared" si="3"/>
        <v/>
      </c>
      <c r="O13" s="46"/>
      <c r="P13" s="42" t="str">
        <f ca="1" t="shared" si="4"/>
        <v/>
      </c>
      <c r="Q13" s="46"/>
      <c r="R13" s="46"/>
      <c r="S13" s="52"/>
      <c r="T13" s="249">
        <f t="shared" si="0"/>
        <v>3</v>
      </c>
      <c r="U13" s="51"/>
      <c r="V13" s="46"/>
      <c r="W13" s="344"/>
      <c r="X13" s="46"/>
      <c r="Y13" s="46"/>
      <c r="Z13" s="46"/>
      <c r="AA13" s="344"/>
      <c r="AB13" s="51"/>
      <c r="AC13" s="46"/>
      <c r="AD13" s="344"/>
      <c r="AE13" s="729"/>
      <c r="AF13" s="50"/>
      <c r="AG13" s="46"/>
      <c r="AH13" t="str">
        <f ca="1" t="shared" si="5"/>
        <v/>
      </c>
      <c r="AI13" s="46"/>
      <c r="AJ13" s="339"/>
      <c r="AK13" s="339"/>
      <c r="AL13" s="52"/>
      <c r="AM13" s="273">
        <f t="shared" si="1"/>
        <v>3</v>
      </c>
      <c r="AN13" s="51"/>
      <c r="AO13" s="43"/>
      <c r="AP13" s="51"/>
      <c r="AQ13" s="69"/>
      <c r="AR13" s="136" t="str">
        <f ca="1" t="shared" si="6"/>
        <v/>
      </c>
      <c r="AS13" s="43"/>
      <c r="AT13" s="51"/>
      <c r="AU13" s="69"/>
      <c r="AV13" s="136" t="str">
        <f ca="1" t="shared" si="7"/>
        <v/>
      </c>
      <c r="AW13" s="43"/>
      <c r="AX13" s="51"/>
      <c r="AY13" s="69"/>
      <c r="AZ13" s="136" t="str">
        <f ca="1" t="shared" si="8"/>
        <v/>
      </c>
      <c r="BA13" s="43"/>
      <c r="BB13" s="51"/>
      <c r="BC13" s="52"/>
      <c r="BD13" s="273">
        <f t="shared" si="9"/>
        <v>3</v>
      </c>
      <c r="BE13" s="51"/>
      <c r="BF13" s="52"/>
      <c r="BG13" s="339"/>
      <c r="BH13" s="46"/>
      <c r="BI13" s="46"/>
      <c r="BJ13" s="46"/>
      <c r="BK13" s="46"/>
      <c r="BL13" s="46"/>
      <c r="BM13" s="46"/>
      <c r="BN13" s="46"/>
      <c r="BO13" s="46"/>
      <c r="BP13" s="52"/>
      <c r="BQ13" s="46"/>
      <c r="BR13" s="52"/>
      <c r="BS13" s="272">
        <f t="shared" si="10"/>
        <v>3</v>
      </c>
      <c r="BT13" s="47"/>
      <c r="BU13" s="820" t="str">
        <f ca="1" t="shared" si="11"/>
        <v/>
      </c>
      <c r="BV13" s="50"/>
      <c r="BW13" s="823" t="str">
        <f ca="1" t="shared" si="12"/>
        <v/>
      </c>
      <c r="BX13" s="50"/>
      <c r="BY13" s="757"/>
      <c r="BZ13" s="46"/>
      <c r="CA13" s="46"/>
      <c r="CB13" s="46"/>
      <c r="CC13" s="757"/>
      <c r="CD13" s="46"/>
      <c r="CE13" s="757"/>
      <c r="CF13" s="46"/>
      <c r="CG13" s="757"/>
      <c r="CH13" s="758"/>
    </row>
    <row r="14" spans="1:86" ht="15" customHeight="1">
      <c r="A14" s="243">
        <v>4</v>
      </c>
      <c r="B14" s="242" t="str">
        <f t="shared" si="2"/>
        <v>Tue</v>
      </c>
      <c r="C14" s="46"/>
      <c r="D14" s="47"/>
      <c r="E14" s="47"/>
      <c r="F14" s="48"/>
      <c r="G14" s="49"/>
      <c r="H14" s="50"/>
      <c r="I14" s="46"/>
      <c r="J14" s="47"/>
      <c r="K14" s="51"/>
      <c r="L14" s="339"/>
      <c r="M14" s="46"/>
      <c r="N14" s="42" t="str">
        <f ca="1" t="shared" si="3"/>
        <v/>
      </c>
      <c r="O14" s="46"/>
      <c r="P14" s="42" t="str">
        <f ca="1" t="shared" si="4"/>
        <v/>
      </c>
      <c r="Q14" s="46"/>
      <c r="R14" s="46"/>
      <c r="S14" s="52"/>
      <c r="T14" s="249">
        <f t="shared" si="0"/>
        <v>4</v>
      </c>
      <c r="U14" s="51"/>
      <c r="V14" s="46"/>
      <c r="W14" s="344"/>
      <c r="X14" s="46"/>
      <c r="Y14" s="46"/>
      <c r="Z14" s="46"/>
      <c r="AA14" s="344"/>
      <c r="AB14" s="51"/>
      <c r="AC14" s="46"/>
      <c r="AD14" s="344"/>
      <c r="AE14" s="729"/>
      <c r="AF14" s="50"/>
      <c r="AG14" s="46"/>
      <c r="AH14" t="str">
        <f ca="1" t="shared" si="5"/>
        <v/>
      </c>
      <c r="AI14" s="46"/>
      <c r="AJ14" s="339"/>
      <c r="AK14" s="339"/>
      <c r="AL14" s="52"/>
      <c r="AM14" s="273">
        <f t="shared" si="1"/>
        <v>4</v>
      </c>
      <c r="AN14" s="51"/>
      <c r="AO14" s="43" t="str">
        <f>IF(+$B14="Sat",IF(SUM(AN$11:AN14)&gt;0,AVERAGE(AN$11:AN14,Jun!AN38:AN$40)," "),"")</f>
        <v/>
      </c>
      <c r="AP14" s="51"/>
      <c r="AQ14" s="69" t="str">
        <f>IF(+$B14="Sat",IF(SUM(AP$11:AP14,Jun!AP38:AP$40)&gt;0,AVERAGE(AP$11:AP14,Jun!AP38:AP$40),""),"")</f>
        <v/>
      </c>
      <c r="AR14" s="136" t="str">
        <f ca="1" t="shared" si="6"/>
        <v/>
      </c>
      <c r="AS14" s="55" t="str">
        <f>IF(+$B14="Sat",IF(SUM(AR$11:AR14,Jun!AR38:AR$40)&gt;0,AVERAGE(AR$11:AR14,Jun!AR38:AR$40),""),"")</f>
        <v/>
      </c>
      <c r="AT14" s="51"/>
      <c r="AU14" s="69" t="str">
        <f>IF(+$B14="Sat",IF(SUM(AT$11:AT14,Jun!AT38:AT$40)&gt;0,AVERAGE(AT$11:AT14,Jun!AT38:AT$40),""),"")</f>
        <v/>
      </c>
      <c r="AV14" s="136" t="str">
        <f ca="1" t="shared" si="7"/>
        <v/>
      </c>
      <c r="AW14" s="55" t="str">
        <f>IF(+$B14="Sat",IF(SUM(AV$11:AV14,Jun!AV38:AV$40)&gt;0,AVERAGE(AV$11:AV14,Jun!AV38:AV$40),""),"")</f>
        <v/>
      </c>
      <c r="AX14" s="51"/>
      <c r="AY14" s="69" t="str">
        <f>IF(+$B14="Sat",IF(SUM(AX$11:AX14,Jun!AX38:AX$40)&gt;0,AVERAGE(AX$11:AX14,Jun!AX38:AX$40),""),"")</f>
        <v/>
      </c>
      <c r="AZ14" s="136" t="str">
        <f ca="1" t="shared" si="8"/>
        <v/>
      </c>
      <c r="BA14" s="55" t="str">
        <f>IF(+$B14="Sat",IF(SUM(AZ$11:AZ14,Jun!AZ38:AZ$40)&gt;0,AVERAGE(AZ$11:AZ14,Jun!AZ38:AZ$40),""),"")</f>
        <v/>
      </c>
      <c r="BB14" s="51"/>
      <c r="BC14" s="52"/>
      <c r="BD14" s="273">
        <f t="shared" si="9"/>
        <v>4</v>
      </c>
      <c r="BE14" s="51"/>
      <c r="BF14" s="52"/>
      <c r="BG14" s="339"/>
      <c r="BH14" s="46"/>
      <c r="BI14" s="46"/>
      <c r="BJ14" s="46"/>
      <c r="BK14" s="46"/>
      <c r="BL14" s="46"/>
      <c r="BM14" s="46"/>
      <c r="BN14" s="46"/>
      <c r="BO14" s="46"/>
      <c r="BP14" s="52"/>
      <c r="BQ14" s="46"/>
      <c r="BR14" s="52"/>
      <c r="BS14" s="272">
        <f t="shared" si="10"/>
        <v>4</v>
      </c>
      <c r="BT14" s="47"/>
      <c r="BU14" s="820" t="str">
        <f ca="1" t="shared" si="11"/>
        <v/>
      </c>
      <c r="BV14" s="50"/>
      <c r="BW14" s="823" t="str">
        <f ca="1" t="shared" si="12"/>
        <v/>
      </c>
      <c r="BX14" s="50"/>
      <c r="BY14" s="757"/>
      <c r="BZ14" s="46"/>
      <c r="CA14" s="46"/>
      <c r="CB14" s="46"/>
      <c r="CC14" s="757"/>
      <c r="CD14" s="46"/>
      <c r="CE14" s="757"/>
      <c r="CF14" s="46"/>
      <c r="CG14" s="757"/>
      <c r="CH14" s="758"/>
    </row>
    <row r="15" spans="1:86" ht="15" customHeight="1" thickBot="1">
      <c r="A15" s="244">
        <v>5</v>
      </c>
      <c r="B15" s="245" t="str">
        <f t="shared" si="2"/>
        <v>Wed</v>
      </c>
      <c r="C15" s="56"/>
      <c r="D15" s="57"/>
      <c r="E15" s="57"/>
      <c r="F15" s="58"/>
      <c r="G15" s="59"/>
      <c r="H15" s="60"/>
      <c r="I15" s="56"/>
      <c r="J15" s="57"/>
      <c r="K15" s="61"/>
      <c r="L15" s="340"/>
      <c r="M15" s="56"/>
      <c r="N15" s="65" t="str">
        <f ca="1" t="shared" si="3"/>
        <v/>
      </c>
      <c r="O15" s="56"/>
      <c r="P15" s="65" t="str">
        <f ca="1" t="shared" si="4"/>
        <v/>
      </c>
      <c r="Q15" s="56"/>
      <c r="R15" s="56"/>
      <c r="S15" s="62"/>
      <c r="T15" s="251">
        <f t="shared" si="0"/>
        <v>5</v>
      </c>
      <c r="U15" s="61"/>
      <c r="V15" s="56"/>
      <c r="W15" s="345"/>
      <c r="X15" s="56"/>
      <c r="Y15" s="56"/>
      <c r="Z15" s="56"/>
      <c r="AA15" s="345"/>
      <c r="AB15" s="61"/>
      <c r="AC15" s="56"/>
      <c r="AD15" s="345"/>
      <c r="AE15" s="730"/>
      <c r="AF15" s="60"/>
      <c r="AG15" s="56"/>
      <c r="AH15" t="str">
        <f ca="1" t="shared" si="5"/>
        <v/>
      </c>
      <c r="AI15" s="56"/>
      <c r="AJ15" s="340"/>
      <c r="AK15" s="340"/>
      <c r="AL15" s="62"/>
      <c r="AM15" s="274">
        <f t="shared" si="1"/>
        <v>5</v>
      </c>
      <c r="AN15" s="61"/>
      <c r="AO15" s="66" t="str">
        <f>IF(+$B15="Sat",IF(SUM(AN$11:AN15)&gt;0,AVERAGE(AN$11:AN15,Jun!AN39:AN$40)," "),"")</f>
        <v/>
      </c>
      <c r="AP15" s="61"/>
      <c r="AQ15" s="65" t="str">
        <f>IF(+$B15="Sat",IF(SUM(AP$11:AP15,Jun!AP39:AP$40)&gt;0,AVERAGE(AP$11:AP15,Jun!AP39:AP$40),""),"")</f>
        <v/>
      </c>
      <c r="AR15" s="67" t="str">
        <f ca="1" t="shared" si="6"/>
        <v/>
      </c>
      <c r="AS15" s="66" t="str">
        <f>IF(+$B15="Sat",IF(SUM(AR$11:AR15,Jun!AR39:AR$40)&gt;0,AVERAGE(AR$11:AR15,Jun!AR39:AR$40),""),"")</f>
        <v/>
      </c>
      <c r="AT15" s="61"/>
      <c r="AU15" s="65" t="str">
        <f>IF(+$B15="Sat",IF(SUM(AT$11:AT15,Jun!AT39:AT$40)&gt;0,AVERAGE(AT$11:AT15,Jun!AT39:AT$40),""),"")</f>
        <v/>
      </c>
      <c r="AV15" s="67" t="str">
        <f ca="1" t="shared" si="7"/>
        <v/>
      </c>
      <c r="AW15" s="66" t="str">
        <f>IF(+$B15="Sat",IF(SUM(AV$11:AV15,Jun!AV39:AV$40)&gt;0,AVERAGE(AV$11:AV15,Jun!AV39:AV$40),""),"")</f>
        <v/>
      </c>
      <c r="AX15" s="61"/>
      <c r="AY15" s="65" t="str">
        <f>IF(+$B15="Sat",IF(SUM(AX$11:AX15,Jun!AX39:AX$40)&gt;0,AVERAGE(AX$11:AX15,Jun!AX39:AX$40),""),"")</f>
        <v/>
      </c>
      <c r="AZ15" s="67" t="str">
        <f ca="1" t="shared" si="8"/>
        <v/>
      </c>
      <c r="BA15" s="66" t="str">
        <f>IF(+$B15="Sat",IF(SUM(AZ$11:AZ15,Jun!AZ39:AZ$40)&gt;0,AVERAGE(AZ$11:AZ15,Jun!AZ39:AZ$40),""),"")</f>
        <v/>
      </c>
      <c r="BB15" s="61"/>
      <c r="BC15" s="62"/>
      <c r="BD15" s="274">
        <f t="shared" si="9"/>
        <v>5</v>
      </c>
      <c r="BE15" s="61"/>
      <c r="BF15" s="62"/>
      <c r="BG15" s="340"/>
      <c r="BH15" s="56"/>
      <c r="BI15" s="56"/>
      <c r="BJ15" s="56"/>
      <c r="BK15" s="56"/>
      <c r="BL15" s="56"/>
      <c r="BM15" s="56"/>
      <c r="BN15" s="56"/>
      <c r="BO15" s="56"/>
      <c r="BP15" s="62"/>
      <c r="BQ15" s="56"/>
      <c r="BR15" s="62"/>
      <c r="BS15" s="759">
        <f t="shared" si="10"/>
        <v>5</v>
      </c>
      <c r="BT15" s="57"/>
      <c r="BU15" s="821" t="str">
        <f ca="1" t="shared" si="11"/>
        <v/>
      </c>
      <c r="BV15" s="60"/>
      <c r="BW15" s="824" t="str">
        <f ca="1" t="shared" si="12"/>
        <v/>
      </c>
      <c r="BX15" s="60"/>
      <c r="BY15" s="760"/>
      <c r="BZ15" s="56"/>
      <c r="CA15" s="56"/>
      <c r="CB15" s="56"/>
      <c r="CC15" s="760"/>
      <c r="CD15" s="56"/>
      <c r="CE15" s="760"/>
      <c r="CF15" s="56"/>
      <c r="CG15" s="760"/>
      <c r="CH15" s="761"/>
    </row>
    <row r="16" spans="1:86" ht="15" customHeight="1">
      <c r="A16" s="241">
        <v>6</v>
      </c>
      <c r="B16" s="246" t="str">
        <f t="shared" si="2"/>
        <v>Thu</v>
      </c>
      <c r="C16" s="38"/>
      <c r="D16" s="34"/>
      <c r="E16" s="34"/>
      <c r="F16" s="35"/>
      <c r="G16" s="36"/>
      <c r="H16" s="37"/>
      <c r="I16" s="38"/>
      <c r="J16" s="34"/>
      <c r="K16" s="39"/>
      <c r="L16" s="338"/>
      <c r="M16" s="38"/>
      <c r="N16" s="42" t="str">
        <f ca="1" t="shared" si="3"/>
        <v/>
      </c>
      <c r="O16" s="38"/>
      <c r="P16" s="42" t="str">
        <f ca="1" t="shared" si="4"/>
        <v/>
      </c>
      <c r="Q16" s="38"/>
      <c r="R16" s="38"/>
      <c r="S16" s="40"/>
      <c r="T16" s="247">
        <f t="shared" si="0"/>
        <v>6</v>
      </c>
      <c r="U16" s="39"/>
      <c r="V16" s="38"/>
      <c r="W16" s="343"/>
      <c r="X16" s="38"/>
      <c r="Y16" s="38"/>
      <c r="Z16" s="38"/>
      <c r="AA16" s="343"/>
      <c r="AB16" s="39"/>
      <c r="AC16" s="38"/>
      <c r="AD16" s="343"/>
      <c r="AE16" s="731"/>
      <c r="AF16" s="37"/>
      <c r="AG16" s="38"/>
      <c r="AH16" t="str">
        <f ca="1" t="shared" si="5"/>
        <v/>
      </c>
      <c r="AI16" s="38"/>
      <c r="AJ16" s="338"/>
      <c r="AK16" s="338"/>
      <c r="AL16" s="40"/>
      <c r="AM16" s="272">
        <f t="shared" si="1"/>
        <v>6</v>
      </c>
      <c r="AN16" s="39"/>
      <c r="AO16" s="55" t="str">
        <f>IF(+$B16="Sat",IF(SUM(AN$11:AN16)&gt;0,AVERAGE(AN$11:AN16,Jun!AN40:AN$40)," "),"")</f>
        <v/>
      </c>
      <c r="AP16" s="39"/>
      <c r="AQ16" s="42" t="str">
        <f>IF(+$B16="Sat",IF(SUM(AP$11:AP16)&gt;0,AVERAGE(AP$11:AP16,Jun!AP40:AP$40)," "),"")</f>
        <v/>
      </c>
      <c r="AR16" s="44" t="str">
        <f ca="1" t="shared" si="6"/>
        <v/>
      </c>
      <c r="AS16" s="55" t="str">
        <f>IF(+$B16="Sat",IF(SUM(AR$11:AR16)&gt;0,AVERAGE(AR$11:AR16,Jun!AR40:AR$40)," "),"")</f>
        <v/>
      </c>
      <c r="AT16" s="39"/>
      <c r="AU16" s="42" t="str">
        <f>IF(+$B16="Sat",IF(SUM(AT$11:AT16)&gt;0,AVERAGE(AT$11:AT16,Jun!AT40:AT$40)," "),"")</f>
        <v/>
      </c>
      <c r="AV16" s="44" t="str">
        <f ca="1" t="shared" si="7"/>
        <v/>
      </c>
      <c r="AW16" s="55" t="str">
        <f>IF(+$B16="Sat",IF(SUM(AV$11:AV16)&gt;0,AVERAGE(AV$11:AV16,Jun!AV40:AV$40)," "),"")</f>
        <v/>
      </c>
      <c r="AX16" s="39"/>
      <c r="AY16" s="68" t="str">
        <f>IF(+$B16="Sat",IF(SUM(AX$11:AX16)&gt;0,AVERAGE(AX$11:AX16,Jun!AX40:AX$40)," "),"")</f>
        <v/>
      </c>
      <c r="AZ16" s="137" t="str">
        <f ca="1" t="shared" si="8"/>
        <v/>
      </c>
      <c r="BA16" s="55" t="str">
        <f>IF(+$B16="Sat",IF(SUM(AZ$11:AZ16)&gt;0,AVERAGE(AZ$11:AZ16,Jun!AZ40:AZ$40)," "),"")</f>
        <v/>
      </c>
      <c r="BB16" s="39"/>
      <c r="BC16" s="40"/>
      <c r="BD16" s="272">
        <f t="shared" si="9"/>
        <v>6</v>
      </c>
      <c r="BE16" s="39"/>
      <c r="BF16" s="40"/>
      <c r="BG16" s="338"/>
      <c r="BH16" s="38"/>
      <c r="BI16" s="38"/>
      <c r="BJ16" s="38"/>
      <c r="BK16" s="38"/>
      <c r="BL16" s="38"/>
      <c r="BM16" s="38"/>
      <c r="BN16" s="38"/>
      <c r="BO16" s="38"/>
      <c r="BP16" s="40"/>
      <c r="BQ16" s="38"/>
      <c r="BR16" s="40"/>
      <c r="BS16" s="762">
        <f t="shared" si="10"/>
        <v>6</v>
      </c>
      <c r="BT16" s="34"/>
      <c r="BU16" s="789" t="str">
        <f ca="1" t="shared" si="11"/>
        <v/>
      </c>
      <c r="BV16" s="37"/>
      <c r="BW16" s="789" t="str">
        <f ca="1" t="shared" si="12"/>
        <v/>
      </c>
      <c r="BX16" s="37"/>
      <c r="BY16" s="32"/>
      <c r="BZ16" s="38"/>
      <c r="CA16" s="37"/>
      <c r="CB16" s="37"/>
      <c r="CC16" s="32"/>
      <c r="CD16" s="38"/>
      <c r="CE16" s="32"/>
      <c r="CF16" s="38"/>
      <c r="CG16" s="32"/>
      <c r="CH16" s="763"/>
    </row>
    <row r="17" spans="1:86" ht="15" customHeight="1">
      <c r="A17" s="243">
        <v>7</v>
      </c>
      <c r="B17" s="242" t="str">
        <f t="shared" si="2"/>
        <v>Fri</v>
      </c>
      <c r="C17" s="46"/>
      <c r="D17" s="47"/>
      <c r="E17" s="47"/>
      <c r="F17" s="48"/>
      <c r="G17" s="49"/>
      <c r="H17" s="50"/>
      <c r="I17" s="46"/>
      <c r="J17" s="47"/>
      <c r="K17" s="51"/>
      <c r="L17" s="339"/>
      <c r="M17" s="46"/>
      <c r="N17" s="42" t="str">
        <f ca="1" t="shared" si="3"/>
        <v/>
      </c>
      <c r="O17" s="46"/>
      <c r="P17" s="42" t="str">
        <f ca="1" t="shared" si="4"/>
        <v/>
      </c>
      <c r="Q17" s="46"/>
      <c r="R17" s="46"/>
      <c r="S17" s="52"/>
      <c r="T17" s="249">
        <f t="shared" si="0"/>
        <v>7</v>
      </c>
      <c r="U17" s="51"/>
      <c r="V17" s="46"/>
      <c r="W17" s="344"/>
      <c r="X17" s="46"/>
      <c r="Y17" s="46"/>
      <c r="Z17" s="46"/>
      <c r="AA17" s="344"/>
      <c r="AB17" s="51"/>
      <c r="AC17" s="46"/>
      <c r="AD17" s="344"/>
      <c r="AE17" s="729"/>
      <c r="AF17" s="50"/>
      <c r="AG17" s="46"/>
      <c r="AH17" t="str">
        <f ca="1" t="shared" si="5"/>
        <v/>
      </c>
      <c r="AI17" s="46"/>
      <c r="AJ17" s="339"/>
      <c r="AK17" s="339"/>
      <c r="AL17" s="52"/>
      <c r="AM17" s="273">
        <f t="shared" si="1"/>
        <v>7</v>
      </c>
      <c r="AN17" s="51"/>
      <c r="AO17" s="43" t="str">
        <f>IF(+$B17="Sat",IF(SUM(AN11:AN17)&gt;0,AVERAGE(AN11:AN17)," "),"")</f>
        <v/>
      </c>
      <c r="AP17" s="51"/>
      <c r="AQ17" s="69" t="str">
        <f>IF(+$B17="Sat",IF(SUM(AP11:AP17)&gt;0,AVERAGE(AP11:AP17)," "),"")</f>
        <v/>
      </c>
      <c r="AR17" s="44" t="str">
        <f ca="1" t="shared" si="6"/>
        <v/>
      </c>
      <c r="AS17" s="55" t="str">
        <f>IF(+$B17="Sat",IF(SUM(AR11:AR17)&gt;0,AVERAGE(AR11:AR17)," "),"")</f>
        <v/>
      </c>
      <c r="AT17" s="51"/>
      <c r="AU17" s="69" t="str">
        <f>IF(+$B17="Sat",IF(SUM(AT11:AT17)&gt;0,AVERAGE(AT11:AT17)," "),"")</f>
        <v/>
      </c>
      <c r="AV17" s="44" t="str">
        <f ca="1" t="shared" si="7"/>
        <v/>
      </c>
      <c r="AW17" s="43" t="str">
        <f>IF(+$B17="Sat",IF(SUM(AV11:AV17)&gt;0,AVERAGE(AV11:AV17)," "),"")</f>
        <v/>
      </c>
      <c r="AX17" s="51"/>
      <c r="AY17" s="70" t="str">
        <f>IF(+$B17="Sat",IF(SUM(AX11:AX17)&gt;0,AVERAGE(AX11:AX17)," "),"")</f>
        <v/>
      </c>
      <c r="AZ17" s="45" t="str">
        <f ca="1" t="shared" si="8"/>
        <v/>
      </c>
      <c r="BA17" s="43" t="str">
        <f>IF(+$B17="Sat",IF(SUM(AZ11:AZ17)&gt;0,AVERAGE(AZ11:AZ17)," "),"")</f>
        <v/>
      </c>
      <c r="BB17" s="51"/>
      <c r="BC17" s="52"/>
      <c r="BD17" s="273">
        <f t="shared" si="9"/>
        <v>7</v>
      </c>
      <c r="BE17" s="51"/>
      <c r="BF17" s="52"/>
      <c r="BG17" s="339"/>
      <c r="BH17" s="46"/>
      <c r="BI17" s="46"/>
      <c r="BJ17" s="46"/>
      <c r="BK17" s="46"/>
      <c r="BL17" s="46"/>
      <c r="BM17" s="46"/>
      <c r="BN17" s="46"/>
      <c r="BO17" s="46"/>
      <c r="BP17" s="52"/>
      <c r="BQ17" s="46"/>
      <c r="BR17" s="52"/>
      <c r="BS17" s="272">
        <f t="shared" si="10"/>
        <v>7</v>
      </c>
      <c r="BT17" s="47"/>
      <c r="BU17" s="820" t="str">
        <f ca="1" t="shared" si="11"/>
        <v/>
      </c>
      <c r="BV17" s="50"/>
      <c r="BW17" s="823" t="str">
        <f ca="1" t="shared" si="12"/>
        <v/>
      </c>
      <c r="BX17" s="50"/>
      <c r="BY17" s="32"/>
      <c r="BZ17" s="46"/>
      <c r="CA17" s="37"/>
      <c r="CB17" s="37"/>
      <c r="CC17" s="32"/>
      <c r="CD17" s="46"/>
      <c r="CE17" s="32"/>
      <c r="CF17" s="47"/>
      <c r="CG17" s="764"/>
      <c r="CH17" s="763"/>
    </row>
    <row r="18" spans="1:86" ht="15" customHeight="1">
      <c r="A18" s="243">
        <v>8</v>
      </c>
      <c r="B18" s="242" t="str">
        <f t="shared" si="2"/>
        <v>Sat</v>
      </c>
      <c r="C18" s="46"/>
      <c r="D18" s="47"/>
      <c r="E18" s="47"/>
      <c r="F18" s="48"/>
      <c r="G18" s="49"/>
      <c r="H18" s="50"/>
      <c r="I18" s="46"/>
      <c r="J18" s="47"/>
      <c r="K18" s="51"/>
      <c r="L18" s="339"/>
      <c r="M18" s="46"/>
      <c r="N18" s="42" t="str">
        <f ca="1" t="shared" si="3"/>
        <v/>
      </c>
      <c r="O18" s="46"/>
      <c r="P18" s="42" t="str">
        <f ca="1" t="shared" si="4"/>
        <v/>
      </c>
      <c r="Q18" s="46"/>
      <c r="R18" s="46"/>
      <c r="S18" s="52"/>
      <c r="T18" s="249">
        <f t="shared" si="0"/>
        <v>8</v>
      </c>
      <c r="U18" s="51"/>
      <c r="V18" s="46"/>
      <c r="W18" s="344"/>
      <c r="X18" s="46"/>
      <c r="Y18" s="46"/>
      <c r="Z18" s="46"/>
      <c r="AA18" s="344"/>
      <c r="AB18" s="51"/>
      <c r="AC18" s="46"/>
      <c r="AD18" s="344"/>
      <c r="AE18" s="729"/>
      <c r="AF18" s="50"/>
      <c r="AG18" s="46"/>
      <c r="AH18" t="str">
        <f ca="1" t="shared" si="5"/>
        <v/>
      </c>
      <c r="AI18" s="46"/>
      <c r="AJ18" s="339"/>
      <c r="AK18" s="339"/>
      <c r="AL18" s="52"/>
      <c r="AM18" s="273">
        <f t="shared" si="1"/>
        <v>8</v>
      </c>
      <c r="AN18" s="51"/>
      <c r="AO18" s="43" t="str">
        <f aca="true" t="shared" si="13" ref="AO18:AO40">IF(+$B18="Sat",IF(SUM(AN12:AN18)&gt;0,AVERAGE(AN12:AN18)," "),"")</f>
        <v xml:space="preserve"> </v>
      </c>
      <c r="AP18" s="51"/>
      <c r="AQ18" s="69" t="str">
        <f aca="true" t="shared" si="14" ref="AQ18:AS33">IF(+$B18="Sat",IF(SUM(AP12:AP18)&gt;0,AVERAGE(AP12:AP18)," "),"")</f>
        <v xml:space="preserve"> </v>
      </c>
      <c r="AR18" s="44" t="str">
        <f ca="1" t="shared" si="6"/>
        <v/>
      </c>
      <c r="AS18" s="55" t="str">
        <f ca="1" t="shared" si="14"/>
        <v xml:space="preserve"> </v>
      </c>
      <c r="AT18" s="51"/>
      <c r="AU18" s="69" t="str">
        <f aca="true" t="shared" si="15" ref="AU18:AU40">IF(+$B18="Sat",IF(SUM(AT12:AT18)&gt;0,AVERAGE(AT12:AT18)," "),"")</f>
        <v xml:space="preserve"> </v>
      </c>
      <c r="AV18" s="44" t="str">
        <f ca="1" t="shared" si="7"/>
        <v/>
      </c>
      <c r="AW18" s="43" t="str">
        <f aca="true" t="shared" si="16" ref="AW18:AW40">IF(+$B18="Sat",IF(SUM(AV12:AV18)&gt;0,AVERAGE(AV12:AV18)," "),"")</f>
        <v xml:space="preserve"> </v>
      </c>
      <c r="AX18" s="51"/>
      <c r="AY18" s="70" t="str">
        <f aca="true" t="shared" si="17" ref="AY18:AY40">IF(+$B18="Sat",IF(SUM(AX12:AX18)&gt;0,AVERAGE(AX12:AX18)," "),"")</f>
        <v xml:space="preserve"> </v>
      </c>
      <c r="AZ18" s="45" t="str">
        <f ca="1" t="shared" si="8"/>
        <v/>
      </c>
      <c r="BA18" s="43" t="str">
        <f aca="true" t="shared" si="18" ref="BA18:BA40">IF(+$B18="Sat",IF(SUM(AZ12:AZ18)&gt;0,AVERAGE(AZ12:AZ18)," "),"")</f>
        <v xml:space="preserve"> </v>
      </c>
      <c r="BB18" s="51"/>
      <c r="BC18" s="52"/>
      <c r="BD18" s="273">
        <f t="shared" si="9"/>
        <v>8</v>
      </c>
      <c r="BE18" s="51"/>
      <c r="BF18" s="52"/>
      <c r="BG18" s="339"/>
      <c r="BH18" s="46"/>
      <c r="BI18" s="46"/>
      <c r="BJ18" s="46"/>
      <c r="BK18" s="46"/>
      <c r="BL18" s="46"/>
      <c r="BM18" s="46"/>
      <c r="BN18" s="46"/>
      <c r="BO18" s="46"/>
      <c r="BP18" s="52"/>
      <c r="BQ18" s="46"/>
      <c r="BR18" s="52"/>
      <c r="BS18" s="272">
        <f t="shared" si="10"/>
        <v>8</v>
      </c>
      <c r="BT18" s="47"/>
      <c r="BU18" s="820" t="str">
        <f ca="1" t="shared" si="11"/>
        <v/>
      </c>
      <c r="BV18" s="50"/>
      <c r="BW18" s="823" t="str">
        <f ca="1" t="shared" si="12"/>
        <v/>
      </c>
      <c r="BX18" s="50"/>
      <c r="BY18" s="32"/>
      <c r="BZ18" s="46"/>
      <c r="CA18" s="37"/>
      <c r="CB18" s="37"/>
      <c r="CC18" s="32"/>
      <c r="CD18" s="46"/>
      <c r="CE18" s="32"/>
      <c r="CF18" s="47"/>
      <c r="CG18" s="764"/>
      <c r="CH18" s="763"/>
    </row>
    <row r="19" spans="1:86" ht="15" customHeight="1">
      <c r="A19" s="243">
        <v>9</v>
      </c>
      <c r="B19" s="242" t="str">
        <f t="shared" si="2"/>
        <v>Sun</v>
      </c>
      <c r="C19" s="46"/>
      <c r="D19" s="47"/>
      <c r="E19" s="47"/>
      <c r="F19" s="48"/>
      <c r="G19" s="49"/>
      <c r="H19" s="50"/>
      <c r="I19" s="46"/>
      <c r="J19" s="47"/>
      <c r="K19" s="51"/>
      <c r="L19" s="339"/>
      <c r="M19" s="46"/>
      <c r="N19" s="42" t="str">
        <f ca="1" t="shared" si="3"/>
        <v/>
      </c>
      <c r="O19" s="46"/>
      <c r="P19" s="42" t="str">
        <f ca="1" t="shared" si="4"/>
        <v/>
      </c>
      <c r="Q19" s="46"/>
      <c r="R19" s="46"/>
      <c r="S19" s="52"/>
      <c r="T19" s="249">
        <f t="shared" si="0"/>
        <v>9</v>
      </c>
      <c r="U19" s="51"/>
      <c r="V19" s="46"/>
      <c r="W19" s="344"/>
      <c r="X19" s="46"/>
      <c r="Y19" s="46"/>
      <c r="Z19" s="46"/>
      <c r="AA19" s="344"/>
      <c r="AB19" s="51"/>
      <c r="AC19" s="46"/>
      <c r="AD19" s="344"/>
      <c r="AE19" s="729"/>
      <c r="AF19" s="50"/>
      <c r="AG19" s="46"/>
      <c r="AH19" t="str">
        <f ca="1" t="shared" si="5"/>
        <v/>
      </c>
      <c r="AI19" s="46"/>
      <c r="AJ19" s="339"/>
      <c r="AK19" s="339"/>
      <c r="AL19" s="52"/>
      <c r="AM19" s="273">
        <f t="shared" si="1"/>
        <v>9</v>
      </c>
      <c r="AN19" s="51"/>
      <c r="AO19" s="43" t="str">
        <f t="shared" si="13"/>
        <v/>
      </c>
      <c r="AP19" s="51"/>
      <c r="AQ19" s="69" t="str">
        <f t="shared" si="14"/>
        <v/>
      </c>
      <c r="AR19" s="44" t="str">
        <f ca="1" t="shared" si="6"/>
        <v/>
      </c>
      <c r="AS19" s="55" t="str">
        <f t="shared" si="14"/>
        <v/>
      </c>
      <c r="AT19" s="51"/>
      <c r="AU19" s="69" t="str">
        <f t="shared" si="15"/>
        <v/>
      </c>
      <c r="AV19" s="44" t="str">
        <f ca="1" t="shared" si="7"/>
        <v/>
      </c>
      <c r="AW19" s="43" t="str">
        <f t="shared" si="16"/>
        <v/>
      </c>
      <c r="AX19" s="51"/>
      <c r="AY19" s="70" t="str">
        <f t="shared" si="17"/>
        <v/>
      </c>
      <c r="AZ19" s="45" t="str">
        <f ca="1" t="shared" si="8"/>
        <v/>
      </c>
      <c r="BA19" s="43" t="str">
        <f t="shared" si="18"/>
        <v/>
      </c>
      <c r="BB19" s="51"/>
      <c r="BC19" s="52"/>
      <c r="BD19" s="273">
        <f t="shared" si="9"/>
        <v>9</v>
      </c>
      <c r="BE19" s="51"/>
      <c r="BF19" s="52"/>
      <c r="BG19" s="339"/>
      <c r="BH19" s="46"/>
      <c r="BI19" s="46"/>
      <c r="BJ19" s="46"/>
      <c r="BK19" s="46"/>
      <c r="BL19" s="46"/>
      <c r="BM19" s="46"/>
      <c r="BN19" s="46"/>
      <c r="BO19" s="46"/>
      <c r="BP19" s="52"/>
      <c r="BQ19" s="46"/>
      <c r="BR19" s="52"/>
      <c r="BS19" s="272">
        <f t="shared" si="10"/>
        <v>9</v>
      </c>
      <c r="BT19" s="47"/>
      <c r="BU19" s="820" t="str">
        <f ca="1" t="shared" si="11"/>
        <v/>
      </c>
      <c r="BV19" s="50"/>
      <c r="BW19" s="823" t="str">
        <f ca="1" t="shared" si="12"/>
        <v/>
      </c>
      <c r="BX19" s="50"/>
      <c r="BY19" s="32"/>
      <c r="BZ19" s="46"/>
      <c r="CA19" s="37"/>
      <c r="CB19" s="37"/>
      <c r="CC19" s="32"/>
      <c r="CD19" s="46"/>
      <c r="CE19" s="32"/>
      <c r="CF19" s="47"/>
      <c r="CG19" s="764"/>
      <c r="CH19" s="763"/>
    </row>
    <row r="20" spans="1:86" ht="15" customHeight="1" thickBot="1">
      <c r="A20" s="244">
        <v>10</v>
      </c>
      <c r="B20" s="245" t="str">
        <f t="shared" si="2"/>
        <v>Mon</v>
      </c>
      <c r="C20" s="56"/>
      <c r="D20" s="57"/>
      <c r="E20" s="57"/>
      <c r="F20" s="58"/>
      <c r="G20" s="59"/>
      <c r="H20" s="60"/>
      <c r="I20" s="56"/>
      <c r="J20" s="57"/>
      <c r="K20" s="61"/>
      <c r="L20" s="340"/>
      <c r="M20" s="56"/>
      <c r="N20" s="65" t="str">
        <f ca="1" t="shared" si="3"/>
        <v/>
      </c>
      <c r="O20" s="56"/>
      <c r="P20" s="65" t="str">
        <f ca="1" t="shared" si="4"/>
        <v/>
      </c>
      <c r="Q20" s="56"/>
      <c r="R20" s="56"/>
      <c r="S20" s="62"/>
      <c r="T20" s="251">
        <f t="shared" si="0"/>
        <v>10</v>
      </c>
      <c r="U20" s="61"/>
      <c r="V20" s="56"/>
      <c r="W20" s="345"/>
      <c r="X20" s="56"/>
      <c r="Y20" s="56"/>
      <c r="Z20" s="56"/>
      <c r="AA20" s="345"/>
      <c r="AB20" s="61"/>
      <c r="AC20" s="56"/>
      <c r="AD20" s="345"/>
      <c r="AE20" s="730"/>
      <c r="AF20" s="60"/>
      <c r="AG20" s="56"/>
      <c r="AH20" t="str">
        <f ca="1" t="shared" si="5"/>
        <v/>
      </c>
      <c r="AI20" s="56"/>
      <c r="AJ20" s="340"/>
      <c r="AK20" s="340"/>
      <c r="AL20" s="62"/>
      <c r="AM20" s="274">
        <f t="shared" si="1"/>
        <v>10</v>
      </c>
      <c r="AN20" s="61"/>
      <c r="AO20" s="66" t="str">
        <f t="shared" si="13"/>
        <v/>
      </c>
      <c r="AP20" s="61"/>
      <c r="AQ20" s="65" t="str">
        <f t="shared" si="14"/>
        <v/>
      </c>
      <c r="AR20" s="86" t="str">
        <f ca="1" t="shared" si="6"/>
        <v/>
      </c>
      <c r="AS20" s="66" t="str">
        <f t="shared" si="14"/>
        <v/>
      </c>
      <c r="AT20" s="61"/>
      <c r="AU20" s="65" t="str">
        <f t="shared" si="15"/>
        <v/>
      </c>
      <c r="AV20" s="86" t="str">
        <f ca="1" t="shared" si="7"/>
        <v/>
      </c>
      <c r="AW20" s="66" t="str">
        <f t="shared" si="16"/>
        <v/>
      </c>
      <c r="AX20" s="61"/>
      <c r="AY20" s="71" t="str">
        <f t="shared" si="17"/>
        <v/>
      </c>
      <c r="AZ20" s="67" t="str">
        <f ca="1" t="shared" si="8"/>
        <v/>
      </c>
      <c r="BA20" s="66" t="str">
        <f t="shared" si="18"/>
        <v/>
      </c>
      <c r="BB20" s="61"/>
      <c r="BC20" s="62"/>
      <c r="BD20" s="274">
        <f t="shared" si="9"/>
        <v>10</v>
      </c>
      <c r="BE20" s="61"/>
      <c r="BF20" s="62"/>
      <c r="BG20" s="340"/>
      <c r="BH20" s="56"/>
      <c r="BI20" s="56"/>
      <c r="BJ20" s="56"/>
      <c r="BK20" s="56"/>
      <c r="BL20" s="56"/>
      <c r="BM20" s="56"/>
      <c r="BN20" s="56"/>
      <c r="BO20" s="56"/>
      <c r="BP20" s="62"/>
      <c r="BQ20" s="56"/>
      <c r="BR20" s="62"/>
      <c r="BS20" s="274">
        <f t="shared" si="10"/>
        <v>10</v>
      </c>
      <c r="BT20" s="57"/>
      <c r="BU20" s="821" t="str">
        <f ca="1" t="shared" si="11"/>
        <v/>
      </c>
      <c r="BV20" s="60"/>
      <c r="BW20" s="824" t="str">
        <f ca="1" t="shared" si="12"/>
        <v/>
      </c>
      <c r="BX20" s="60"/>
      <c r="BY20" s="765"/>
      <c r="BZ20" s="56"/>
      <c r="CA20" s="60"/>
      <c r="CB20" s="60"/>
      <c r="CC20" s="765"/>
      <c r="CD20" s="56"/>
      <c r="CE20" s="765"/>
      <c r="CF20" s="57"/>
      <c r="CG20" s="760"/>
      <c r="CH20" s="761"/>
    </row>
    <row r="21" spans="1:86" ht="15" customHeight="1">
      <c r="A21" s="241">
        <v>11</v>
      </c>
      <c r="B21" s="246" t="str">
        <f t="shared" si="2"/>
        <v>Tue</v>
      </c>
      <c r="C21" s="38"/>
      <c r="D21" s="34"/>
      <c r="E21" s="34"/>
      <c r="F21" s="35"/>
      <c r="G21" s="36"/>
      <c r="H21" s="37"/>
      <c r="I21" s="38"/>
      <c r="J21" s="34"/>
      <c r="K21" s="39"/>
      <c r="L21" s="338"/>
      <c r="M21" s="38"/>
      <c r="N21" s="42" t="str">
        <f ca="1" t="shared" si="3"/>
        <v/>
      </c>
      <c r="O21" s="38"/>
      <c r="P21" s="42" t="str">
        <f ca="1" t="shared" si="4"/>
        <v/>
      </c>
      <c r="Q21" s="38"/>
      <c r="R21" s="38"/>
      <c r="S21" s="40"/>
      <c r="T21" s="247">
        <f t="shared" si="0"/>
        <v>11</v>
      </c>
      <c r="U21" s="39"/>
      <c r="V21" s="38"/>
      <c r="W21" s="343"/>
      <c r="X21" s="38"/>
      <c r="Y21" s="38"/>
      <c r="Z21" s="38"/>
      <c r="AA21" s="343"/>
      <c r="AB21" s="39"/>
      <c r="AC21" s="38"/>
      <c r="AD21" s="343"/>
      <c r="AE21" s="731"/>
      <c r="AF21" s="37"/>
      <c r="AG21" s="38"/>
      <c r="AH21" t="str">
        <f ca="1" t="shared" si="5"/>
        <v/>
      </c>
      <c r="AI21" s="38"/>
      <c r="AJ21" s="338"/>
      <c r="AK21" s="338"/>
      <c r="AL21" s="40"/>
      <c r="AM21" s="272">
        <f t="shared" si="1"/>
        <v>11</v>
      </c>
      <c r="AN21" s="39"/>
      <c r="AO21" s="55" t="str">
        <f t="shared" si="13"/>
        <v/>
      </c>
      <c r="AP21" s="39"/>
      <c r="AQ21" s="42" t="str">
        <f t="shared" si="14"/>
        <v/>
      </c>
      <c r="AR21" s="44" t="str">
        <f ca="1" t="shared" si="6"/>
        <v/>
      </c>
      <c r="AS21" s="55" t="str">
        <f t="shared" si="14"/>
        <v/>
      </c>
      <c r="AT21" s="39"/>
      <c r="AU21" s="42" t="str">
        <f t="shared" si="15"/>
        <v/>
      </c>
      <c r="AV21" s="44" t="str">
        <f ca="1" t="shared" si="7"/>
        <v/>
      </c>
      <c r="AW21" s="55" t="str">
        <f t="shared" si="16"/>
        <v/>
      </c>
      <c r="AX21" s="39"/>
      <c r="AY21" s="68" t="str">
        <f t="shared" si="17"/>
        <v/>
      </c>
      <c r="AZ21" s="137" t="str">
        <f ca="1" t="shared" si="8"/>
        <v/>
      </c>
      <c r="BA21" s="55" t="str">
        <f t="shared" si="18"/>
        <v/>
      </c>
      <c r="BB21" s="39"/>
      <c r="BC21" s="40"/>
      <c r="BD21" s="272">
        <f t="shared" si="9"/>
        <v>11</v>
      </c>
      <c r="BE21" s="39"/>
      <c r="BF21" s="40"/>
      <c r="BG21" s="338"/>
      <c r="BH21" s="38"/>
      <c r="BI21" s="38"/>
      <c r="BJ21" s="38"/>
      <c r="BK21" s="38"/>
      <c r="BL21" s="38"/>
      <c r="BM21" s="38"/>
      <c r="BN21" s="38"/>
      <c r="BO21" s="38"/>
      <c r="BP21" s="40"/>
      <c r="BQ21" s="38"/>
      <c r="BR21" s="40"/>
      <c r="BS21" s="272">
        <f t="shared" si="10"/>
        <v>11</v>
      </c>
      <c r="BT21" s="34"/>
      <c r="BU21" s="789" t="str">
        <f ca="1" t="shared" si="11"/>
        <v/>
      </c>
      <c r="BV21" s="37"/>
      <c r="BW21" s="789" t="str">
        <f ca="1" t="shared" si="12"/>
        <v/>
      </c>
      <c r="BX21" s="37"/>
      <c r="BY21" s="32"/>
      <c r="BZ21" s="38"/>
      <c r="CA21" s="37"/>
      <c r="CB21" s="37"/>
      <c r="CC21" s="32"/>
      <c r="CD21" s="38"/>
      <c r="CE21" s="32"/>
      <c r="CF21" s="34"/>
      <c r="CG21" s="766"/>
      <c r="CH21" s="763"/>
    </row>
    <row r="22" spans="1:86" ht="15" customHeight="1">
      <c r="A22" s="243">
        <v>12</v>
      </c>
      <c r="B22" s="242" t="str">
        <f t="shared" si="2"/>
        <v>Wed</v>
      </c>
      <c r="C22" s="46"/>
      <c r="D22" s="47"/>
      <c r="E22" s="47"/>
      <c r="F22" s="48"/>
      <c r="G22" s="49"/>
      <c r="H22" s="50"/>
      <c r="I22" s="46"/>
      <c r="J22" s="47"/>
      <c r="K22" s="51"/>
      <c r="L22" s="339"/>
      <c r="M22" s="46"/>
      <c r="N22" s="42" t="str">
        <f ca="1" t="shared" si="3"/>
        <v/>
      </c>
      <c r="O22" s="46"/>
      <c r="P22" s="42" t="str">
        <f ca="1" t="shared" si="4"/>
        <v/>
      </c>
      <c r="Q22" s="46"/>
      <c r="R22" s="46"/>
      <c r="S22" s="52"/>
      <c r="T22" s="249">
        <f t="shared" si="0"/>
        <v>12</v>
      </c>
      <c r="U22" s="51"/>
      <c r="V22" s="46"/>
      <c r="W22" s="344"/>
      <c r="X22" s="46"/>
      <c r="Y22" s="46"/>
      <c r="Z22" s="46"/>
      <c r="AA22" s="344"/>
      <c r="AB22" s="51"/>
      <c r="AC22" s="46"/>
      <c r="AD22" s="344"/>
      <c r="AE22" s="729"/>
      <c r="AF22" s="50"/>
      <c r="AG22" s="46"/>
      <c r="AH22" t="str">
        <f ca="1" t="shared" si="5"/>
        <v/>
      </c>
      <c r="AI22" s="46"/>
      <c r="AJ22" s="339"/>
      <c r="AK22" s="339"/>
      <c r="AL22" s="52"/>
      <c r="AM22" s="273">
        <f t="shared" si="1"/>
        <v>12</v>
      </c>
      <c r="AN22" s="51"/>
      <c r="AO22" s="43" t="str">
        <f t="shared" si="13"/>
        <v/>
      </c>
      <c r="AP22" s="51"/>
      <c r="AQ22" s="69" t="str">
        <f t="shared" si="14"/>
        <v/>
      </c>
      <c r="AR22" s="44" t="str">
        <f ca="1" t="shared" si="6"/>
        <v/>
      </c>
      <c r="AS22" s="55" t="str">
        <f t="shared" si="14"/>
        <v/>
      </c>
      <c r="AT22" s="51"/>
      <c r="AU22" s="69" t="str">
        <f t="shared" si="15"/>
        <v/>
      </c>
      <c r="AV22" s="44" t="str">
        <f ca="1" t="shared" si="7"/>
        <v/>
      </c>
      <c r="AW22" s="43" t="str">
        <f t="shared" si="16"/>
        <v/>
      </c>
      <c r="AX22" s="51"/>
      <c r="AY22" s="70" t="str">
        <f t="shared" si="17"/>
        <v/>
      </c>
      <c r="AZ22" s="45" t="str">
        <f ca="1" t="shared" si="8"/>
        <v/>
      </c>
      <c r="BA22" s="43" t="str">
        <f t="shared" si="18"/>
        <v/>
      </c>
      <c r="BB22" s="51"/>
      <c r="BC22" s="52"/>
      <c r="BD22" s="273">
        <f t="shared" si="9"/>
        <v>12</v>
      </c>
      <c r="BE22" s="51"/>
      <c r="BF22" s="52"/>
      <c r="BG22" s="339"/>
      <c r="BH22" s="46"/>
      <c r="BI22" s="46"/>
      <c r="BJ22" s="46"/>
      <c r="BK22" s="46"/>
      <c r="BL22" s="46"/>
      <c r="BM22" s="46"/>
      <c r="BN22" s="46"/>
      <c r="BO22" s="46"/>
      <c r="BP22" s="52"/>
      <c r="BQ22" s="46"/>
      <c r="BR22" s="52"/>
      <c r="BS22" s="272">
        <f t="shared" si="10"/>
        <v>12</v>
      </c>
      <c r="BT22" s="47"/>
      <c r="BU22" s="820" t="str">
        <f ca="1" t="shared" si="11"/>
        <v/>
      </c>
      <c r="BV22" s="50"/>
      <c r="BW22" s="823" t="str">
        <f ca="1" t="shared" si="12"/>
        <v/>
      </c>
      <c r="BX22" s="50"/>
      <c r="BY22" s="32"/>
      <c r="BZ22" s="46"/>
      <c r="CA22" s="37"/>
      <c r="CB22" s="37"/>
      <c r="CC22" s="32"/>
      <c r="CD22" s="46"/>
      <c r="CE22" s="32"/>
      <c r="CF22" s="47"/>
      <c r="CG22" s="764"/>
      <c r="CH22" s="763"/>
    </row>
    <row r="23" spans="1:86" ht="15" customHeight="1">
      <c r="A23" s="243">
        <v>13</v>
      </c>
      <c r="B23" s="242" t="str">
        <f t="shared" si="2"/>
        <v>Thu</v>
      </c>
      <c r="C23" s="46"/>
      <c r="D23" s="47"/>
      <c r="E23" s="47"/>
      <c r="F23" s="48"/>
      <c r="G23" s="49"/>
      <c r="H23" s="50"/>
      <c r="I23" s="46"/>
      <c r="J23" s="47"/>
      <c r="K23" s="51"/>
      <c r="L23" s="339"/>
      <c r="M23" s="46"/>
      <c r="N23" s="42" t="str">
        <f ca="1" t="shared" si="3"/>
        <v/>
      </c>
      <c r="O23" s="46"/>
      <c r="P23" s="42" t="str">
        <f ca="1" t="shared" si="4"/>
        <v/>
      </c>
      <c r="Q23" s="46"/>
      <c r="R23" s="46"/>
      <c r="S23" s="52"/>
      <c r="T23" s="249">
        <f t="shared" si="0"/>
        <v>13</v>
      </c>
      <c r="U23" s="51"/>
      <c r="V23" s="46"/>
      <c r="W23" s="344"/>
      <c r="X23" s="46"/>
      <c r="Y23" s="46"/>
      <c r="Z23" s="46"/>
      <c r="AA23" s="344"/>
      <c r="AB23" s="51"/>
      <c r="AC23" s="46"/>
      <c r="AD23" s="344"/>
      <c r="AE23" s="729"/>
      <c r="AF23" s="50"/>
      <c r="AG23" s="46"/>
      <c r="AH23" t="str">
        <f ca="1" t="shared" si="5"/>
        <v/>
      </c>
      <c r="AI23" s="46"/>
      <c r="AJ23" s="339"/>
      <c r="AK23" s="339"/>
      <c r="AL23" s="52"/>
      <c r="AM23" s="273">
        <f t="shared" si="1"/>
        <v>13</v>
      </c>
      <c r="AN23" s="51"/>
      <c r="AO23" s="43" t="str">
        <f t="shared" si="13"/>
        <v/>
      </c>
      <c r="AP23" s="51"/>
      <c r="AQ23" s="69" t="str">
        <f t="shared" si="14"/>
        <v/>
      </c>
      <c r="AR23" s="44" t="str">
        <f ca="1" t="shared" si="6"/>
        <v/>
      </c>
      <c r="AS23" s="55" t="str">
        <f t="shared" si="14"/>
        <v/>
      </c>
      <c r="AT23" s="51"/>
      <c r="AU23" s="69" t="str">
        <f t="shared" si="15"/>
        <v/>
      </c>
      <c r="AV23" s="44" t="str">
        <f ca="1" t="shared" si="7"/>
        <v/>
      </c>
      <c r="AW23" s="43" t="str">
        <f t="shared" si="16"/>
        <v/>
      </c>
      <c r="AX23" s="51"/>
      <c r="AY23" s="70" t="str">
        <f t="shared" si="17"/>
        <v/>
      </c>
      <c r="AZ23" s="45" t="str">
        <f ca="1" t="shared" si="8"/>
        <v/>
      </c>
      <c r="BA23" s="43" t="str">
        <f t="shared" si="18"/>
        <v/>
      </c>
      <c r="BB23" s="51"/>
      <c r="BC23" s="52"/>
      <c r="BD23" s="273">
        <f t="shared" si="9"/>
        <v>13</v>
      </c>
      <c r="BE23" s="51"/>
      <c r="BF23" s="52"/>
      <c r="BG23" s="339"/>
      <c r="BH23" s="46"/>
      <c r="BI23" s="46"/>
      <c r="BJ23" s="46"/>
      <c r="BK23" s="46"/>
      <c r="BL23" s="46"/>
      <c r="BM23" s="46"/>
      <c r="BN23" s="46"/>
      <c r="BO23" s="46"/>
      <c r="BP23" s="52"/>
      <c r="BQ23" s="46"/>
      <c r="BR23" s="52"/>
      <c r="BS23" s="272">
        <f t="shared" si="10"/>
        <v>13</v>
      </c>
      <c r="BT23" s="47"/>
      <c r="BU23" s="823" t="str">
        <f ca="1" t="shared" si="11"/>
        <v/>
      </c>
      <c r="BV23" s="50"/>
      <c r="BW23" s="823" t="str">
        <f ca="1" t="shared" si="12"/>
        <v/>
      </c>
      <c r="BX23" s="50"/>
      <c r="BY23" s="32"/>
      <c r="BZ23" s="46"/>
      <c r="CA23" s="37"/>
      <c r="CB23" s="37"/>
      <c r="CC23" s="32"/>
      <c r="CD23" s="46"/>
      <c r="CE23" s="32"/>
      <c r="CF23" s="47"/>
      <c r="CG23" s="764"/>
      <c r="CH23" s="767"/>
    </row>
    <row r="24" spans="1:86" ht="15" customHeight="1">
      <c r="A24" s="243">
        <v>14</v>
      </c>
      <c r="B24" s="242" t="str">
        <f t="shared" si="2"/>
        <v>Fri</v>
      </c>
      <c r="C24" s="46"/>
      <c r="D24" s="47"/>
      <c r="E24" s="47"/>
      <c r="F24" s="48"/>
      <c r="G24" s="49"/>
      <c r="H24" s="50"/>
      <c r="I24" s="46"/>
      <c r="J24" s="47"/>
      <c r="K24" s="51"/>
      <c r="L24" s="339"/>
      <c r="M24" s="46"/>
      <c r="N24" s="42" t="str">
        <f ca="1" t="shared" si="3"/>
        <v/>
      </c>
      <c r="O24" s="46"/>
      <c r="P24" s="42" t="str">
        <f ca="1" t="shared" si="4"/>
        <v/>
      </c>
      <c r="Q24" s="46"/>
      <c r="R24" s="46"/>
      <c r="S24" s="52"/>
      <c r="T24" s="249">
        <f t="shared" si="0"/>
        <v>14</v>
      </c>
      <c r="U24" s="51"/>
      <c r="V24" s="46"/>
      <c r="W24" s="344"/>
      <c r="X24" s="46"/>
      <c r="Y24" s="46"/>
      <c r="Z24" s="46"/>
      <c r="AA24" s="344"/>
      <c r="AB24" s="51"/>
      <c r="AC24" s="46"/>
      <c r="AD24" s="344"/>
      <c r="AE24" s="729"/>
      <c r="AF24" s="50"/>
      <c r="AG24" s="46"/>
      <c r="AH24" t="str">
        <f ca="1" t="shared" si="5"/>
        <v/>
      </c>
      <c r="AI24" s="46"/>
      <c r="AJ24" s="339"/>
      <c r="AK24" s="339"/>
      <c r="AL24" s="52"/>
      <c r="AM24" s="273">
        <f t="shared" si="1"/>
        <v>14</v>
      </c>
      <c r="AN24" s="51"/>
      <c r="AO24" s="43" t="str">
        <f t="shared" si="13"/>
        <v/>
      </c>
      <c r="AP24" s="51"/>
      <c r="AQ24" s="69" t="str">
        <f t="shared" si="14"/>
        <v/>
      </c>
      <c r="AR24" s="44" t="str">
        <f ca="1" t="shared" si="6"/>
        <v/>
      </c>
      <c r="AS24" s="55" t="str">
        <f t="shared" si="14"/>
        <v/>
      </c>
      <c r="AT24" s="51"/>
      <c r="AU24" s="69" t="str">
        <f t="shared" si="15"/>
        <v/>
      </c>
      <c r="AV24" s="44" t="str">
        <f ca="1" t="shared" si="7"/>
        <v/>
      </c>
      <c r="AW24" s="43" t="str">
        <f t="shared" si="16"/>
        <v/>
      </c>
      <c r="AX24" s="51"/>
      <c r="AY24" s="70" t="str">
        <f t="shared" si="17"/>
        <v/>
      </c>
      <c r="AZ24" s="45" t="str">
        <f ca="1" t="shared" si="8"/>
        <v/>
      </c>
      <c r="BA24" s="43" t="str">
        <f t="shared" si="18"/>
        <v/>
      </c>
      <c r="BB24" s="51"/>
      <c r="BC24" s="52"/>
      <c r="BD24" s="273">
        <f t="shared" si="9"/>
        <v>14</v>
      </c>
      <c r="BE24" s="51"/>
      <c r="BF24" s="52"/>
      <c r="BG24" s="339"/>
      <c r="BH24" s="46"/>
      <c r="BI24" s="46"/>
      <c r="BJ24" s="46"/>
      <c r="BK24" s="46"/>
      <c r="BL24" s="46"/>
      <c r="BM24" s="46"/>
      <c r="BN24" s="46"/>
      <c r="BO24" s="46"/>
      <c r="BP24" s="52"/>
      <c r="BQ24" s="46"/>
      <c r="BR24" s="52"/>
      <c r="BS24" s="272">
        <f t="shared" si="10"/>
        <v>14</v>
      </c>
      <c r="BT24" s="47"/>
      <c r="BU24" s="820" t="str">
        <f ca="1" t="shared" si="11"/>
        <v/>
      </c>
      <c r="BV24" s="50"/>
      <c r="BW24" s="823" t="str">
        <f ca="1" t="shared" si="12"/>
        <v/>
      </c>
      <c r="BX24" s="50"/>
      <c r="BY24" s="32"/>
      <c r="BZ24" s="46"/>
      <c r="CA24" s="37"/>
      <c r="CB24" s="37"/>
      <c r="CC24" s="32"/>
      <c r="CD24" s="46"/>
      <c r="CE24" s="32"/>
      <c r="CF24" s="47"/>
      <c r="CG24" s="764"/>
      <c r="CH24" s="302"/>
    </row>
    <row r="25" spans="1:86" ht="15" customHeight="1" thickBot="1">
      <c r="A25" s="244">
        <v>15</v>
      </c>
      <c r="B25" s="245" t="str">
        <f t="shared" si="2"/>
        <v>Sat</v>
      </c>
      <c r="C25" s="56"/>
      <c r="D25" s="57"/>
      <c r="E25" s="57"/>
      <c r="F25" s="58"/>
      <c r="G25" s="59"/>
      <c r="H25" s="60"/>
      <c r="I25" s="56"/>
      <c r="J25" s="57"/>
      <c r="K25" s="61"/>
      <c r="L25" s="340"/>
      <c r="M25" s="56"/>
      <c r="N25" s="65" t="str">
        <f ca="1" t="shared" si="3"/>
        <v/>
      </c>
      <c r="O25" s="56"/>
      <c r="P25" s="65" t="str">
        <f ca="1" t="shared" si="4"/>
        <v/>
      </c>
      <c r="Q25" s="56"/>
      <c r="R25" s="56"/>
      <c r="S25" s="62"/>
      <c r="T25" s="251">
        <f t="shared" si="0"/>
        <v>15</v>
      </c>
      <c r="U25" s="61"/>
      <c r="V25" s="56"/>
      <c r="W25" s="345"/>
      <c r="X25" s="56"/>
      <c r="Y25" s="56"/>
      <c r="Z25" s="56"/>
      <c r="AA25" s="345"/>
      <c r="AB25" s="61"/>
      <c r="AC25" s="56"/>
      <c r="AD25" s="345"/>
      <c r="AE25" s="730"/>
      <c r="AF25" s="60"/>
      <c r="AG25" s="56"/>
      <c r="AH25" t="str">
        <f ca="1" t="shared" si="5"/>
        <v/>
      </c>
      <c r="AI25" s="56"/>
      <c r="AJ25" s="340"/>
      <c r="AK25" s="340"/>
      <c r="AL25" s="62"/>
      <c r="AM25" s="274">
        <f t="shared" si="1"/>
        <v>15</v>
      </c>
      <c r="AN25" s="61"/>
      <c r="AO25" s="66" t="str">
        <f t="shared" si="13"/>
        <v xml:space="preserve"> </v>
      </c>
      <c r="AP25" s="61"/>
      <c r="AQ25" s="65" t="str">
        <f t="shared" si="14"/>
        <v xml:space="preserve"> </v>
      </c>
      <c r="AR25" s="86" t="str">
        <f ca="1" t="shared" si="6"/>
        <v/>
      </c>
      <c r="AS25" s="66" t="str">
        <f ca="1" t="shared" si="14"/>
        <v xml:space="preserve"> </v>
      </c>
      <c r="AT25" s="61"/>
      <c r="AU25" s="65" t="str">
        <f t="shared" si="15"/>
        <v xml:space="preserve"> </v>
      </c>
      <c r="AV25" s="86" t="str">
        <f ca="1" t="shared" si="7"/>
        <v/>
      </c>
      <c r="AW25" s="66" t="str">
        <f ca="1" t="shared" si="16"/>
        <v xml:space="preserve"> </v>
      </c>
      <c r="AX25" s="61"/>
      <c r="AY25" s="71" t="str">
        <f t="shared" si="17"/>
        <v xml:space="preserve"> </v>
      </c>
      <c r="AZ25" s="67" t="str">
        <f ca="1" t="shared" si="8"/>
        <v/>
      </c>
      <c r="BA25" s="66" t="str">
        <f ca="1" t="shared" si="18"/>
        <v xml:space="preserve"> </v>
      </c>
      <c r="BB25" s="61"/>
      <c r="BC25" s="62"/>
      <c r="BD25" s="274">
        <f t="shared" si="9"/>
        <v>15</v>
      </c>
      <c r="BE25" s="61"/>
      <c r="BF25" s="62"/>
      <c r="BG25" s="340"/>
      <c r="BH25" s="56"/>
      <c r="BI25" s="56"/>
      <c r="BJ25" s="56"/>
      <c r="BK25" s="56"/>
      <c r="BL25" s="56"/>
      <c r="BM25" s="56"/>
      <c r="BN25" s="56"/>
      <c r="BO25" s="56"/>
      <c r="BP25" s="62"/>
      <c r="BQ25" s="56"/>
      <c r="BR25" s="62"/>
      <c r="BS25" s="759">
        <f t="shared" si="10"/>
        <v>15</v>
      </c>
      <c r="BT25" s="57"/>
      <c r="BU25" s="822" t="str">
        <f ca="1" t="shared" si="11"/>
        <v/>
      </c>
      <c r="BV25" s="60"/>
      <c r="BW25" s="824" t="str">
        <f ca="1" t="shared" si="12"/>
        <v/>
      </c>
      <c r="BX25" s="60"/>
      <c r="BY25" s="765"/>
      <c r="BZ25" s="56"/>
      <c r="CA25" s="60"/>
      <c r="CB25" s="60"/>
      <c r="CC25" s="765"/>
      <c r="CD25" s="56"/>
      <c r="CE25" s="765"/>
      <c r="CF25" s="57"/>
      <c r="CG25" s="760"/>
      <c r="CH25" s="768"/>
    </row>
    <row r="26" spans="1:86" ht="15" customHeight="1">
      <c r="A26" s="241">
        <v>16</v>
      </c>
      <c r="B26" s="246" t="str">
        <f t="shared" si="2"/>
        <v>Sun</v>
      </c>
      <c r="C26" s="38"/>
      <c r="D26" s="34"/>
      <c r="E26" s="34"/>
      <c r="F26" s="35"/>
      <c r="G26" s="36"/>
      <c r="H26" s="37"/>
      <c r="I26" s="38"/>
      <c r="J26" s="34"/>
      <c r="K26" s="39"/>
      <c r="L26" s="338"/>
      <c r="M26" s="38"/>
      <c r="N26" s="42" t="str">
        <f ca="1" t="shared" si="3"/>
        <v/>
      </c>
      <c r="O26" s="38"/>
      <c r="P26" s="42" t="str">
        <f ca="1" t="shared" si="4"/>
        <v/>
      </c>
      <c r="Q26" s="38"/>
      <c r="R26" s="38"/>
      <c r="S26" s="40"/>
      <c r="T26" s="247">
        <f t="shared" si="0"/>
        <v>16</v>
      </c>
      <c r="U26" s="39"/>
      <c r="V26" s="38"/>
      <c r="W26" s="343"/>
      <c r="X26" s="38"/>
      <c r="Y26" s="38"/>
      <c r="Z26" s="38"/>
      <c r="AA26" s="343"/>
      <c r="AB26" s="39"/>
      <c r="AC26" s="38"/>
      <c r="AD26" s="343"/>
      <c r="AE26" s="731"/>
      <c r="AF26" s="37"/>
      <c r="AG26" s="38"/>
      <c r="AH26" t="str">
        <f ca="1" t="shared" si="5"/>
        <v/>
      </c>
      <c r="AI26" s="38"/>
      <c r="AJ26" s="338"/>
      <c r="AK26" s="338"/>
      <c r="AL26" s="40"/>
      <c r="AM26" s="272">
        <f t="shared" si="1"/>
        <v>16</v>
      </c>
      <c r="AN26" s="39"/>
      <c r="AO26" s="55" t="str">
        <f t="shared" si="13"/>
        <v/>
      </c>
      <c r="AP26" s="39"/>
      <c r="AQ26" s="42" t="str">
        <f t="shared" si="14"/>
        <v/>
      </c>
      <c r="AR26" s="44" t="str">
        <f ca="1" t="shared" si="6"/>
        <v/>
      </c>
      <c r="AS26" s="55" t="str">
        <f t="shared" si="14"/>
        <v/>
      </c>
      <c r="AT26" s="39"/>
      <c r="AU26" s="42" t="str">
        <f t="shared" si="15"/>
        <v/>
      </c>
      <c r="AV26" s="44" t="str">
        <f ca="1" t="shared" si="7"/>
        <v/>
      </c>
      <c r="AW26" s="55" t="str">
        <f t="shared" si="16"/>
        <v/>
      </c>
      <c r="AX26" s="39"/>
      <c r="AY26" s="68" t="str">
        <f t="shared" si="17"/>
        <v/>
      </c>
      <c r="AZ26" s="45" t="str">
        <f ca="1" t="shared" si="8"/>
        <v/>
      </c>
      <c r="BA26" s="55" t="str">
        <f t="shared" si="18"/>
        <v/>
      </c>
      <c r="BB26" s="39"/>
      <c r="BC26" s="40"/>
      <c r="BD26" s="272">
        <f t="shared" si="9"/>
        <v>16</v>
      </c>
      <c r="BE26" s="39"/>
      <c r="BF26" s="40"/>
      <c r="BG26" s="338"/>
      <c r="BH26" s="38"/>
      <c r="BI26" s="38"/>
      <c r="BJ26" s="38"/>
      <c r="BK26" s="38"/>
      <c r="BL26" s="38"/>
      <c r="BM26" s="38"/>
      <c r="BN26" s="38"/>
      <c r="BO26" s="38"/>
      <c r="BP26" s="40"/>
      <c r="BQ26" s="38"/>
      <c r="BR26" s="40"/>
      <c r="BS26" s="762">
        <f t="shared" si="10"/>
        <v>16</v>
      </c>
      <c r="BT26" s="34"/>
      <c r="BU26" s="820" t="str">
        <f ca="1" t="shared" si="11"/>
        <v/>
      </c>
      <c r="BV26" s="37"/>
      <c r="BW26" s="789" t="str">
        <f ca="1" t="shared" si="12"/>
        <v/>
      </c>
      <c r="BX26" s="37"/>
      <c r="BY26" s="32"/>
      <c r="BZ26" s="38"/>
      <c r="CA26" s="37"/>
      <c r="CB26" s="37"/>
      <c r="CC26" s="32"/>
      <c r="CD26" s="38"/>
      <c r="CE26" s="32"/>
      <c r="CF26" s="34"/>
      <c r="CG26" s="764"/>
      <c r="CH26" s="302"/>
    </row>
    <row r="27" spans="1:86" ht="15" customHeight="1">
      <c r="A27" s="243">
        <v>17</v>
      </c>
      <c r="B27" s="242" t="str">
        <f t="shared" si="2"/>
        <v>Mon</v>
      </c>
      <c r="C27" s="46"/>
      <c r="D27" s="47"/>
      <c r="E27" s="47"/>
      <c r="F27" s="48"/>
      <c r="G27" s="49"/>
      <c r="H27" s="50"/>
      <c r="I27" s="46"/>
      <c r="J27" s="47"/>
      <c r="K27" s="51"/>
      <c r="L27" s="339"/>
      <c r="M27" s="46"/>
      <c r="N27" s="42" t="str">
        <f ca="1" t="shared" si="3"/>
        <v/>
      </c>
      <c r="O27" s="46"/>
      <c r="P27" s="42" t="str">
        <f ca="1" t="shared" si="4"/>
        <v/>
      </c>
      <c r="Q27" s="46"/>
      <c r="R27" s="46"/>
      <c r="S27" s="52"/>
      <c r="T27" s="249">
        <f t="shared" si="0"/>
        <v>17</v>
      </c>
      <c r="U27" s="51"/>
      <c r="V27" s="46"/>
      <c r="W27" s="344"/>
      <c r="X27" s="46"/>
      <c r="Y27" s="46"/>
      <c r="Z27" s="46"/>
      <c r="AA27" s="344"/>
      <c r="AB27" s="51"/>
      <c r="AC27" s="46"/>
      <c r="AD27" s="344"/>
      <c r="AE27" s="729"/>
      <c r="AF27" s="50"/>
      <c r="AG27" s="46"/>
      <c r="AH27" t="str">
        <f ca="1" t="shared" si="5"/>
        <v/>
      </c>
      <c r="AI27" s="46"/>
      <c r="AJ27" s="339"/>
      <c r="AK27" s="339"/>
      <c r="AL27" s="52"/>
      <c r="AM27" s="273">
        <f t="shared" si="1"/>
        <v>17</v>
      </c>
      <c r="AN27" s="51"/>
      <c r="AO27" s="43" t="str">
        <f t="shared" si="13"/>
        <v/>
      </c>
      <c r="AP27" s="51"/>
      <c r="AQ27" s="69" t="str">
        <f t="shared" si="14"/>
        <v/>
      </c>
      <c r="AR27" s="44" t="str">
        <f ca="1" t="shared" si="6"/>
        <v/>
      </c>
      <c r="AS27" s="55" t="str">
        <f t="shared" si="14"/>
        <v/>
      </c>
      <c r="AT27" s="51"/>
      <c r="AU27" s="69" t="str">
        <f t="shared" si="15"/>
        <v/>
      </c>
      <c r="AV27" s="44" t="str">
        <f ca="1" t="shared" si="7"/>
        <v/>
      </c>
      <c r="AW27" s="43" t="str">
        <f t="shared" si="16"/>
        <v/>
      </c>
      <c r="AX27" s="51"/>
      <c r="AY27" s="70" t="str">
        <f t="shared" si="17"/>
        <v/>
      </c>
      <c r="AZ27" s="45" t="str">
        <f ca="1" t="shared" si="8"/>
        <v/>
      </c>
      <c r="BA27" s="43" t="str">
        <f t="shared" si="18"/>
        <v/>
      </c>
      <c r="BB27" s="51"/>
      <c r="BC27" s="52"/>
      <c r="BD27" s="273">
        <f t="shared" si="9"/>
        <v>17</v>
      </c>
      <c r="BE27" s="51"/>
      <c r="BF27" s="52"/>
      <c r="BG27" s="339"/>
      <c r="BH27" s="46"/>
      <c r="BI27" s="46"/>
      <c r="BJ27" s="46"/>
      <c r="BK27" s="46"/>
      <c r="BL27" s="46"/>
      <c r="BM27" s="46"/>
      <c r="BN27" s="46"/>
      <c r="BO27" s="46"/>
      <c r="BP27" s="52"/>
      <c r="BQ27" s="46"/>
      <c r="BR27" s="52"/>
      <c r="BS27" s="272">
        <f t="shared" si="10"/>
        <v>17</v>
      </c>
      <c r="BT27" s="47"/>
      <c r="BU27" s="820" t="str">
        <f ca="1" t="shared" si="11"/>
        <v/>
      </c>
      <c r="BV27" s="50"/>
      <c r="BW27" s="823" t="str">
        <f ca="1" t="shared" si="12"/>
        <v/>
      </c>
      <c r="BX27" s="50"/>
      <c r="BY27" s="32"/>
      <c r="BZ27" s="46"/>
      <c r="CA27" s="37"/>
      <c r="CB27" s="37"/>
      <c r="CC27" s="32"/>
      <c r="CD27" s="46"/>
      <c r="CE27" s="32"/>
      <c r="CF27" s="47"/>
      <c r="CG27" s="764"/>
      <c r="CH27" s="302"/>
    </row>
    <row r="28" spans="1:86" ht="15" customHeight="1">
      <c r="A28" s="243">
        <v>18</v>
      </c>
      <c r="B28" s="242" t="str">
        <f t="shared" si="2"/>
        <v>Tue</v>
      </c>
      <c r="C28" s="46"/>
      <c r="D28" s="47"/>
      <c r="E28" s="47"/>
      <c r="F28" s="48"/>
      <c r="G28" s="49"/>
      <c r="H28" s="50"/>
      <c r="I28" s="46"/>
      <c r="J28" s="47"/>
      <c r="K28" s="51"/>
      <c r="L28" s="339"/>
      <c r="M28" s="46"/>
      <c r="N28" s="42" t="str">
        <f ca="1" t="shared" si="3"/>
        <v/>
      </c>
      <c r="O28" s="46"/>
      <c r="P28" s="42" t="str">
        <f ca="1" t="shared" si="4"/>
        <v/>
      </c>
      <c r="Q28" s="46"/>
      <c r="R28" s="46"/>
      <c r="S28" s="52"/>
      <c r="T28" s="249">
        <f t="shared" si="0"/>
        <v>18</v>
      </c>
      <c r="U28" s="51"/>
      <c r="V28" s="46"/>
      <c r="W28" s="344"/>
      <c r="X28" s="46"/>
      <c r="Y28" s="46"/>
      <c r="Z28" s="46"/>
      <c r="AA28" s="344"/>
      <c r="AB28" s="51"/>
      <c r="AC28" s="46"/>
      <c r="AD28" s="344"/>
      <c r="AE28" s="729"/>
      <c r="AF28" s="50"/>
      <c r="AG28" s="46"/>
      <c r="AH28" t="str">
        <f ca="1" t="shared" si="5"/>
        <v/>
      </c>
      <c r="AI28" s="46"/>
      <c r="AJ28" s="339"/>
      <c r="AK28" s="339"/>
      <c r="AL28" s="52"/>
      <c r="AM28" s="273">
        <f t="shared" si="1"/>
        <v>18</v>
      </c>
      <c r="AN28" s="51"/>
      <c r="AO28" s="43" t="str">
        <f t="shared" si="13"/>
        <v/>
      </c>
      <c r="AP28" s="51"/>
      <c r="AQ28" s="69" t="str">
        <f t="shared" si="14"/>
        <v/>
      </c>
      <c r="AR28" s="44" t="str">
        <f ca="1" t="shared" si="6"/>
        <v/>
      </c>
      <c r="AS28" s="55" t="str">
        <f t="shared" si="14"/>
        <v/>
      </c>
      <c r="AT28" s="51"/>
      <c r="AU28" s="69" t="str">
        <f t="shared" si="15"/>
        <v/>
      </c>
      <c r="AV28" s="44" t="str">
        <f ca="1" t="shared" si="7"/>
        <v/>
      </c>
      <c r="AW28" s="43" t="str">
        <f t="shared" si="16"/>
        <v/>
      </c>
      <c r="AX28" s="51"/>
      <c r="AY28" s="70" t="str">
        <f t="shared" si="17"/>
        <v/>
      </c>
      <c r="AZ28" s="45" t="str">
        <f ca="1" t="shared" si="8"/>
        <v/>
      </c>
      <c r="BA28" s="43" t="str">
        <f t="shared" si="18"/>
        <v/>
      </c>
      <c r="BB28" s="51"/>
      <c r="BC28" s="52"/>
      <c r="BD28" s="273">
        <f t="shared" si="9"/>
        <v>18</v>
      </c>
      <c r="BE28" s="51"/>
      <c r="BF28" s="52"/>
      <c r="BG28" s="339"/>
      <c r="BH28" s="46"/>
      <c r="BI28" s="46"/>
      <c r="BJ28" s="46"/>
      <c r="BK28" s="46"/>
      <c r="BL28" s="46"/>
      <c r="BM28" s="46"/>
      <c r="BN28" s="46"/>
      <c r="BO28" s="46"/>
      <c r="BP28" s="52"/>
      <c r="BQ28" s="46"/>
      <c r="BR28" s="52"/>
      <c r="BS28" s="272">
        <f t="shared" si="10"/>
        <v>18</v>
      </c>
      <c r="BT28" s="47"/>
      <c r="BU28" s="820" t="str">
        <f ca="1" t="shared" si="11"/>
        <v/>
      </c>
      <c r="BV28" s="50"/>
      <c r="BW28" s="823" t="str">
        <f ca="1" t="shared" si="12"/>
        <v/>
      </c>
      <c r="BX28" s="50"/>
      <c r="BY28" s="32"/>
      <c r="BZ28" s="46"/>
      <c r="CA28" s="37"/>
      <c r="CB28" s="37"/>
      <c r="CC28" s="32"/>
      <c r="CD28" s="46"/>
      <c r="CE28" s="32"/>
      <c r="CF28" s="47"/>
      <c r="CG28" s="764"/>
      <c r="CH28" s="302"/>
    </row>
    <row r="29" spans="1:86" ht="15" customHeight="1">
      <c r="A29" s="243">
        <v>19</v>
      </c>
      <c r="B29" s="242" t="str">
        <f t="shared" si="2"/>
        <v>Wed</v>
      </c>
      <c r="C29" s="46"/>
      <c r="D29" s="47"/>
      <c r="E29" s="47"/>
      <c r="F29" s="48"/>
      <c r="G29" s="49"/>
      <c r="H29" s="50"/>
      <c r="I29" s="46"/>
      <c r="J29" s="47"/>
      <c r="K29" s="51"/>
      <c r="L29" s="339"/>
      <c r="M29" s="46"/>
      <c r="N29" s="42" t="str">
        <f ca="1" t="shared" si="3"/>
        <v/>
      </c>
      <c r="O29" s="46"/>
      <c r="P29" s="42" t="str">
        <f ca="1" t="shared" si="4"/>
        <v/>
      </c>
      <c r="Q29" s="46"/>
      <c r="R29" s="46"/>
      <c r="S29" s="52"/>
      <c r="T29" s="249">
        <f t="shared" si="0"/>
        <v>19</v>
      </c>
      <c r="U29" s="51"/>
      <c r="V29" s="46"/>
      <c r="W29" s="344"/>
      <c r="X29" s="46"/>
      <c r="Y29" s="46"/>
      <c r="Z29" s="46"/>
      <c r="AA29" s="344"/>
      <c r="AB29" s="51"/>
      <c r="AC29" s="46"/>
      <c r="AD29" s="344"/>
      <c r="AE29" s="729"/>
      <c r="AF29" s="50"/>
      <c r="AG29" s="46"/>
      <c r="AH29" t="str">
        <f ca="1" t="shared" si="5"/>
        <v/>
      </c>
      <c r="AI29" s="46"/>
      <c r="AJ29" s="339"/>
      <c r="AK29" s="339"/>
      <c r="AL29" s="52"/>
      <c r="AM29" s="273">
        <f t="shared" si="1"/>
        <v>19</v>
      </c>
      <c r="AN29" s="51"/>
      <c r="AO29" s="43" t="str">
        <f t="shared" si="13"/>
        <v/>
      </c>
      <c r="AP29" s="51"/>
      <c r="AQ29" s="69" t="str">
        <f t="shared" si="14"/>
        <v/>
      </c>
      <c r="AR29" s="44" t="str">
        <f ca="1" t="shared" si="6"/>
        <v/>
      </c>
      <c r="AS29" s="55" t="str">
        <f t="shared" si="14"/>
        <v/>
      </c>
      <c r="AT29" s="51"/>
      <c r="AU29" s="69" t="str">
        <f t="shared" si="15"/>
        <v/>
      </c>
      <c r="AV29" s="44" t="str">
        <f ca="1" t="shared" si="7"/>
        <v/>
      </c>
      <c r="AW29" s="43" t="str">
        <f t="shared" si="16"/>
        <v/>
      </c>
      <c r="AX29" s="51"/>
      <c r="AY29" s="70" t="str">
        <f t="shared" si="17"/>
        <v/>
      </c>
      <c r="AZ29" s="45" t="str">
        <f ca="1" t="shared" si="8"/>
        <v/>
      </c>
      <c r="BA29" s="43" t="str">
        <f t="shared" si="18"/>
        <v/>
      </c>
      <c r="BB29" s="51"/>
      <c r="BC29" s="52"/>
      <c r="BD29" s="273">
        <f t="shared" si="9"/>
        <v>19</v>
      </c>
      <c r="BE29" s="51"/>
      <c r="BF29" s="52"/>
      <c r="BG29" s="339"/>
      <c r="BH29" s="46"/>
      <c r="BI29" s="46"/>
      <c r="BJ29" s="46"/>
      <c r="BK29" s="46"/>
      <c r="BL29" s="46"/>
      <c r="BM29" s="46"/>
      <c r="BN29" s="46"/>
      <c r="BO29" s="46"/>
      <c r="BP29" s="52"/>
      <c r="BQ29" s="46"/>
      <c r="BR29" s="52"/>
      <c r="BS29" s="272">
        <f t="shared" si="10"/>
        <v>19</v>
      </c>
      <c r="BT29" s="47"/>
      <c r="BU29" s="820" t="str">
        <f ca="1" t="shared" si="11"/>
        <v/>
      </c>
      <c r="BV29" s="50"/>
      <c r="BW29" s="823" t="str">
        <f ca="1" t="shared" si="12"/>
        <v/>
      </c>
      <c r="BX29" s="50"/>
      <c r="BY29" s="32"/>
      <c r="BZ29" s="46"/>
      <c r="CA29" s="37"/>
      <c r="CB29" s="37"/>
      <c r="CC29" s="32"/>
      <c r="CD29" s="46"/>
      <c r="CE29" s="32"/>
      <c r="CF29" s="47"/>
      <c r="CG29" s="764"/>
      <c r="CH29" s="302"/>
    </row>
    <row r="30" spans="1:86" ht="15" customHeight="1" thickBot="1">
      <c r="A30" s="244">
        <v>20</v>
      </c>
      <c r="B30" s="245" t="str">
        <f t="shared" si="2"/>
        <v>Thu</v>
      </c>
      <c r="C30" s="56"/>
      <c r="D30" s="57"/>
      <c r="E30" s="57"/>
      <c r="F30" s="58"/>
      <c r="G30" s="59"/>
      <c r="H30" s="60"/>
      <c r="I30" s="56"/>
      <c r="J30" s="57"/>
      <c r="K30" s="61"/>
      <c r="L30" s="340"/>
      <c r="M30" s="56"/>
      <c r="N30" s="65" t="str">
        <f ca="1" t="shared" si="3"/>
        <v/>
      </c>
      <c r="O30" s="56"/>
      <c r="P30" s="65" t="str">
        <f ca="1" t="shared" si="4"/>
        <v/>
      </c>
      <c r="Q30" s="56"/>
      <c r="R30" s="56"/>
      <c r="S30" s="62"/>
      <c r="T30" s="251">
        <f t="shared" si="0"/>
        <v>20</v>
      </c>
      <c r="U30" s="61"/>
      <c r="V30" s="56"/>
      <c r="W30" s="345"/>
      <c r="X30" s="56"/>
      <c r="Y30" s="56"/>
      <c r="Z30" s="56"/>
      <c r="AA30" s="345"/>
      <c r="AB30" s="61"/>
      <c r="AC30" s="56"/>
      <c r="AD30" s="345"/>
      <c r="AE30" s="730"/>
      <c r="AF30" s="60"/>
      <c r="AG30" s="56"/>
      <c r="AH30" t="str">
        <f ca="1" t="shared" si="5"/>
        <v/>
      </c>
      <c r="AI30" s="56"/>
      <c r="AJ30" s="340"/>
      <c r="AK30" s="340"/>
      <c r="AL30" s="62"/>
      <c r="AM30" s="274">
        <f t="shared" si="1"/>
        <v>20</v>
      </c>
      <c r="AN30" s="61"/>
      <c r="AO30" s="66" t="str">
        <f t="shared" si="13"/>
        <v/>
      </c>
      <c r="AP30" s="61"/>
      <c r="AQ30" s="65" t="str">
        <f t="shared" si="14"/>
        <v/>
      </c>
      <c r="AR30" s="86" t="str">
        <f ca="1" t="shared" si="6"/>
        <v/>
      </c>
      <c r="AS30" s="66" t="str">
        <f t="shared" si="14"/>
        <v/>
      </c>
      <c r="AT30" s="61"/>
      <c r="AU30" s="65" t="str">
        <f t="shared" si="15"/>
        <v/>
      </c>
      <c r="AV30" s="86" t="str">
        <f ca="1" t="shared" si="7"/>
        <v/>
      </c>
      <c r="AW30" s="66" t="str">
        <f t="shared" si="16"/>
        <v/>
      </c>
      <c r="AX30" s="61"/>
      <c r="AY30" s="71" t="str">
        <f t="shared" si="17"/>
        <v/>
      </c>
      <c r="AZ30" s="67" t="str">
        <f ca="1" t="shared" si="8"/>
        <v/>
      </c>
      <c r="BA30" s="66" t="str">
        <f t="shared" si="18"/>
        <v/>
      </c>
      <c r="BB30" s="61"/>
      <c r="BC30" s="62"/>
      <c r="BD30" s="274">
        <f t="shared" si="9"/>
        <v>20</v>
      </c>
      <c r="BE30" s="61"/>
      <c r="BF30" s="62"/>
      <c r="BG30" s="340"/>
      <c r="BH30" s="56"/>
      <c r="BI30" s="56"/>
      <c r="BJ30" s="56"/>
      <c r="BK30" s="56"/>
      <c r="BL30" s="56"/>
      <c r="BM30" s="56"/>
      <c r="BN30" s="56"/>
      <c r="BO30" s="56"/>
      <c r="BP30" s="62"/>
      <c r="BQ30" s="56"/>
      <c r="BR30" s="62"/>
      <c r="BS30" s="759">
        <f t="shared" si="10"/>
        <v>20</v>
      </c>
      <c r="BT30" s="57"/>
      <c r="BU30" s="822" t="str">
        <f ca="1" t="shared" si="11"/>
        <v/>
      </c>
      <c r="BV30" s="60"/>
      <c r="BW30" s="824" t="str">
        <f ca="1" t="shared" si="12"/>
        <v/>
      </c>
      <c r="BX30" s="60"/>
      <c r="BY30" s="765"/>
      <c r="BZ30" s="56"/>
      <c r="CA30" s="60"/>
      <c r="CB30" s="60"/>
      <c r="CC30" s="765"/>
      <c r="CD30" s="56"/>
      <c r="CE30" s="765"/>
      <c r="CF30" s="57"/>
      <c r="CG30" s="760"/>
      <c r="CH30" s="768"/>
    </row>
    <row r="31" spans="1:86" ht="15" customHeight="1">
      <c r="A31" s="241">
        <v>21</v>
      </c>
      <c r="B31" s="246" t="str">
        <f t="shared" si="2"/>
        <v>Fri</v>
      </c>
      <c r="C31" s="38"/>
      <c r="D31" s="34"/>
      <c r="E31" s="34"/>
      <c r="F31" s="35"/>
      <c r="G31" s="36"/>
      <c r="H31" s="37"/>
      <c r="I31" s="38"/>
      <c r="J31" s="34"/>
      <c r="K31" s="39"/>
      <c r="L31" s="338"/>
      <c r="M31" s="38"/>
      <c r="N31" s="42" t="str">
        <f ca="1" t="shared" si="3"/>
        <v/>
      </c>
      <c r="O31" s="38"/>
      <c r="P31" s="42" t="str">
        <f ca="1" t="shared" si="4"/>
        <v/>
      </c>
      <c r="Q31" s="38"/>
      <c r="R31" s="38"/>
      <c r="S31" s="40"/>
      <c r="T31" s="247">
        <f t="shared" si="0"/>
        <v>21</v>
      </c>
      <c r="U31" s="39"/>
      <c r="V31" s="38"/>
      <c r="W31" s="343"/>
      <c r="X31" s="38"/>
      <c r="Y31" s="38"/>
      <c r="Z31" s="38"/>
      <c r="AA31" s="343"/>
      <c r="AB31" s="39"/>
      <c r="AC31" s="38"/>
      <c r="AD31" s="343"/>
      <c r="AE31" s="731"/>
      <c r="AF31" s="37"/>
      <c r="AG31" s="38"/>
      <c r="AH31" t="str">
        <f ca="1" t="shared" si="5"/>
        <v/>
      </c>
      <c r="AI31" s="38"/>
      <c r="AJ31" s="338"/>
      <c r="AK31" s="338"/>
      <c r="AL31" s="40"/>
      <c r="AM31" s="272">
        <f t="shared" si="1"/>
        <v>21</v>
      </c>
      <c r="AN31" s="39"/>
      <c r="AO31" s="55" t="str">
        <f t="shared" si="13"/>
        <v/>
      </c>
      <c r="AP31" s="39"/>
      <c r="AQ31" s="42" t="str">
        <f t="shared" si="14"/>
        <v/>
      </c>
      <c r="AR31" s="44" t="str">
        <f ca="1" t="shared" si="6"/>
        <v/>
      </c>
      <c r="AS31" s="55" t="str">
        <f t="shared" si="14"/>
        <v/>
      </c>
      <c r="AT31" s="39"/>
      <c r="AU31" s="42" t="str">
        <f t="shared" si="15"/>
        <v/>
      </c>
      <c r="AV31" s="44" t="str">
        <f ca="1" t="shared" si="7"/>
        <v/>
      </c>
      <c r="AW31" s="55" t="str">
        <f t="shared" si="16"/>
        <v/>
      </c>
      <c r="AX31" s="39"/>
      <c r="AY31" s="68" t="str">
        <f t="shared" si="17"/>
        <v/>
      </c>
      <c r="AZ31" s="45" t="str">
        <f ca="1" t="shared" si="8"/>
        <v/>
      </c>
      <c r="BA31" s="55" t="str">
        <f t="shared" si="18"/>
        <v/>
      </c>
      <c r="BB31" s="39"/>
      <c r="BC31" s="40"/>
      <c r="BD31" s="272">
        <f t="shared" si="9"/>
        <v>21</v>
      </c>
      <c r="BE31" s="39"/>
      <c r="BF31" s="40"/>
      <c r="BG31" s="338"/>
      <c r="BH31" s="38"/>
      <c r="BI31" s="38"/>
      <c r="BJ31" s="38"/>
      <c r="BK31" s="38"/>
      <c r="BL31" s="38"/>
      <c r="BM31" s="38"/>
      <c r="BN31" s="38"/>
      <c r="BO31" s="38"/>
      <c r="BP31" s="40"/>
      <c r="BQ31" s="38"/>
      <c r="BR31" s="40"/>
      <c r="BS31" s="762">
        <f t="shared" si="10"/>
        <v>21</v>
      </c>
      <c r="BT31" s="34"/>
      <c r="BU31" s="820" t="str">
        <f ca="1" t="shared" si="11"/>
        <v/>
      </c>
      <c r="BV31" s="37"/>
      <c r="BW31" s="789" t="str">
        <f ca="1" t="shared" si="12"/>
        <v/>
      </c>
      <c r="BX31" s="37"/>
      <c r="BY31" s="32"/>
      <c r="BZ31" s="38"/>
      <c r="CA31" s="37"/>
      <c r="CB31" s="37"/>
      <c r="CC31" s="32"/>
      <c r="CD31" s="38"/>
      <c r="CE31" s="32"/>
      <c r="CF31" s="34"/>
      <c r="CG31" s="764"/>
      <c r="CH31" s="302"/>
    </row>
    <row r="32" spans="1:86" ht="15" customHeight="1">
      <c r="A32" s="243">
        <v>22</v>
      </c>
      <c r="B32" s="242" t="str">
        <f t="shared" si="2"/>
        <v>Sat</v>
      </c>
      <c r="C32" s="46"/>
      <c r="D32" s="47"/>
      <c r="E32" s="47"/>
      <c r="F32" s="48"/>
      <c r="G32" s="49"/>
      <c r="H32" s="50"/>
      <c r="I32" s="46"/>
      <c r="J32" s="47"/>
      <c r="K32" s="51"/>
      <c r="L32" s="339"/>
      <c r="M32" s="46"/>
      <c r="N32" s="42" t="str">
        <f ca="1" t="shared" si="3"/>
        <v/>
      </c>
      <c r="O32" s="46"/>
      <c r="P32" s="42" t="str">
        <f ca="1" t="shared" si="4"/>
        <v/>
      </c>
      <c r="Q32" s="46"/>
      <c r="R32" s="46"/>
      <c r="S32" s="52"/>
      <c r="T32" s="249">
        <f t="shared" si="0"/>
        <v>22</v>
      </c>
      <c r="U32" s="51"/>
      <c r="V32" s="46"/>
      <c r="W32" s="344"/>
      <c r="X32" s="46"/>
      <c r="Y32" s="46"/>
      <c r="Z32" s="46"/>
      <c r="AA32" s="344"/>
      <c r="AB32" s="51"/>
      <c r="AC32" s="46"/>
      <c r="AD32" s="344"/>
      <c r="AE32" s="729"/>
      <c r="AF32" s="50"/>
      <c r="AG32" s="46"/>
      <c r="AH32" t="str">
        <f ca="1" t="shared" si="5"/>
        <v/>
      </c>
      <c r="AI32" s="46"/>
      <c r="AJ32" s="339"/>
      <c r="AK32" s="339"/>
      <c r="AL32" s="52"/>
      <c r="AM32" s="273">
        <f t="shared" si="1"/>
        <v>22</v>
      </c>
      <c r="AN32" s="51"/>
      <c r="AO32" s="43" t="str">
        <f t="shared" si="13"/>
        <v xml:space="preserve"> </v>
      </c>
      <c r="AP32" s="51"/>
      <c r="AQ32" s="69" t="str">
        <f t="shared" si="14"/>
        <v xml:space="preserve"> </v>
      </c>
      <c r="AR32" s="44" t="str">
        <f ca="1" t="shared" si="6"/>
        <v/>
      </c>
      <c r="AS32" s="55" t="str">
        <f ca="1" t="shared" si="14"/>
        <v xml:space="preserve"> </v>
      </c>
      <c r="AT32" s="51"/>
      <c r="AU32" s="69" t="str">
        <f t="shared" si="15"/>
        <v xml:space="preserve"> </v>
      </c>
      <c r="AV32" s="44" t="str">
        <f ca="1" t="shared" si="7"/>
        <v/>
      </c>
      <c r="AW32" s="43" t="str">
        <f ca="1" t="shared" si="16"/>
        <v xml:space="preserve"> </v>
      </c>
      <c r="AX32" s="51"/>
      <c r="AY32" s="70" t="str">
        <f t="shared" si="17"/>
        <v xml:space="preserve"> </v>
      </c>
      <c r="AZ32" s="45" t="str">
        <f ca="1" t="shared" si="8"/>
        <v/>
      </c>
      <c r="BA32" s="43" t="str">
        <f ca="1" t="shared" si="18"/>
        <v xml:space="preserve"> </v>
      </c>
      <c r="BB32" s="51"/>
      <c r="BC32" s="52"/>
      <c r="BD32" s="273">
        <f t="shared" si="9"/>
        <v>22</v>
      </c>
      <c r="BE32" s="51"/>
      <c r="BF32" s="52"/>
      <c r="BG32" s="339"/>
      <c r="BH32" s="46"/>
      <c r="BI32" s="46"/>
      <c r="BJ32" s="46"/>
      <c r="BK32" s="46"/>
      <c r="BL32" s="46"/>
      <c r="BM32" s="46"/>
      <c r="BN32" s="46"/>
      <c r="BO32" s="46"/>
      <c r="BP32" s="52"/>
      <c r="BQ32" s="46"/>
      <c r="BR32" s="52"/>
      <c r="BS32" s="272">
        <f t="shared" si="10"/>
        <v>22</v>
      </c>
      <c r="BT32" s="47"/>
      <c r="BU32" s="820" t="str">
        <f ca="1" t="shared" si="11"/>
        <v/>
      </c>
      <c r="BV32" s="50"/>
      <c r="BW32" s="823" t="str">
        <f ca="1" t="shared" si="12"/>
        <v/>
      </c>
      <c r="BX32" s="50"/>
      <c r="BY32" s="32"/>
      <c r="BZ32" s="46"/>
      <c r="CA32" s="37"/>
      <c r="CB32" s="37"/>
      <c r="CC32" s="32"/>
      <c r="CD32" s="46"/>
      <c r="CE32" s="32"/>
      <c r="CF32" s="47"/>
      <c r="CG32" s="764"/>
      <c r="CH32" s="302"/>
    </row>
    <row r="33" spans="1:86" ht="15" customHeight="1">
      <c r="A33" s="243">
        <v>23</v>
      </c>
      <c r="B33" s="242" t="str">
        <f t="shared" si="2"/>
        <v>Sun</v>
      </c>
      <c r="C33" s="46"/>
      <c r="D33" s="47"/>
      <c r="E33" s="47"/>
      <c r="F33" s="48"/>
      <c r="G33" s="49"/>
      <c r="H33" s="50"/>
      <c r="I33" s="46"/>
      <c r="J33" s="47"/>
      <c r="K33" s="51"/>
      <c r="L33" s="339"/>
      <c r="M33" s="46"/>
      <c r="N33" s="42" t="str">
        <f ca="1" t="shared" si="3"/>
        <v/>
      </c>
      <c r="O33" s="46"/>
      <c r="P33" s="42" t="str">
        <f ca="1" t="shared" si="4"/>
        <v/>
      </c>
      <c r="Q33" s="46"/>
      <c r="R33" s="46"/>
      <c r="S33" s="52"/>
      <c r="T33" s="249">
        <f t="shared" si="0"/>
        <v>23</v>
      </c>
      <c r="U33" s="51"/>
      <c r="V33" s="46"/>
      <c r="W33" s="344"/>
      <c r="X33" s="46"/>
      <c r="Y33" s="46"/>
      <c r="Z33" s="46"/>
      <c r="AA33" s="344"/>
      <c r="AB33" s="51"/>
      <c r="AC33" s="46"/>
      <c r="AD33" s="344"/>
      <c r="AE33" s="729"/>
      <c r="AF33" s="50"/>
      <c r="AG33" s="46"/>
      <c r="AH33" t="str">
        <f ca="1" t="shared" si="5"/>
        <v/>
      </c>
      <c r="AI33" s="46"/>
      <c r="AJ33" s="339"/>
      <c r="AK33" s="339"/>
      <c r="AL33" s="52"/>
      <c r="AM33" s="273">
        <f t="shared" si="1"/>
        <v>23</v>
      </c>
      <c r="AN33" s="51"/>
      <c r="AO33" s="43" t="str">
        <f t="shared" si="13"/>
        <v/>
      </c>
      <c r="AP33" s="51"/>
      <c r="AQ33" s="69" t="str">
        <f t="shared" si="14"/>
        <v/>
      </c>
      <c r="AR33" s="44" t="str">
        <f ca="1" t="shared" si="6"/>
        <v/>
      </c>
      <c r="AS33" s="55" t="str">
        <f t="shared" si="14"/>
        <v/>
      </c>
      <c r="AT33" s="51"/>
      <c r="AU33" s="69" t="str">
        <f t="shared" si="15"/>
        <v/>
      </c>
      <c r="AV33" s="44" t="str">
        <f ca="1" t="shared" si="7"/>
        <v/>
      </c>
      <c r="AW33" s="43" t="str">
        <f t="shared" si="16"/>
        <v/>
      </c>
      <c r="AX33" s="51"/>
      <c r="AY33" s="70" t="str">
        <f t="shared" si="17"/>
        <v/>
      </c>
      <c r="AZ33" s="45" t="str">
        <f ca="1" t="shared" si="8"/>
        <v/>
      </c>
      <c r="BA33" s="43" t="str">
        <f t="shared" si="18"/>
        <v/>
      </c>
      <c r="BB33" s="51"/>
      <c r="BC33" s="52"/>
      <c r="BD33" s="273">
        <f t="shared" si="9"/>
        <v>23</v>
      </c>
      <c r="BE33" s="51"/>
      <c r="BF33" s="52"/>
      <c r="BG33" s="339"/>
      <c r="BH33" s="46"/>
      <c r="BI33" s="46"/>
      <c r="BJ33" s="46"/>
      <c r="BK33" s="46"/>
      <c r="BL33" s="46"/>
      <c r="BM33" s="46"/>
      <c r="BN33" s="46"/>
      <c r="BO33" s="46"/>
      <c r="BP33" s="52"/>
      <c r="BQ33" s="46"/>
      <c r="BR33" s="52"/>
      <c r="BS33" s="272">
        <f t="shared" si="10"/>
        <v>23</v>
      </c>
      <c r="BT33" s="47"/>
      <c r="BU33" s="820" t="str">
        <f ca="1" t="shared" si="11"/>
        <v/>
      </c>
      <c r="BV33" s="50"/>
      <c r="BW33" s="823" t="str">
        <f ca="1" t="shared" si="12"/>
        <v/>
      </c>
      <c r="BX33" s="50"/>
      <c r="BY33" s="32"/>
      <c r="BZ33" s="46"/>
      <c r="CA33" s="37"/>
      <c r="CB33" s="37"/>
      <c r="CC33" s="32"/>
      <c r="CD33" s="46"/>
      <c r="CE33" s="32"/>
      <c r="CF33" s="47"/>
      <c r="CG33" s="764"/>
      <c r="CH33" s="302"/>
    </row>
    <row r="34" spans="1:86" ht="15" customHeight="1">
      <c r="A34" s="243">
        <v>24</v>
      </c>
      <c r="B34" s="242" t="str">
        <f t="shared" si="2"/>
        <v>Mon</v>
      </c>
      <c r="C34" s="46"/>
      <c r="D34" s="47"/>
      <c r="E34" s="47"/>
      <c r="F34" s="48"/>
      <c r="G34" s="49"/>
      <c r="H34" s="50"/>
      <c r="I34" s="46"/>
      <c r="J34" s="47"/>
      <c r="K34" s="51"/>
      <c r="L34" s="339"/>
      <c r="M34" s="46"/>
      <c r="N34" s="42" t="str">
        <f ca="1" t="shared" si="3"/>
        <v/>
      </c>
      <c r="O34" s="46"/>
      <c r="P34" s="42" t="str">
        <f ca="1" t="shared" si="4"/>
        <v/>
      </c>
      <c r="Q34" s="46"/>
      <c r="R34" s="46"/>
      <c r="S34" s="52"/>
      <c r="T34" s="249">
        <f t="shared" si="0"/>
        <v>24</v>
      </c>
      <c r="U34" s="51"/>
      <c r="V34" s="46"/>
      <c r="W34" s="344"/>
      <c r="X34" s="46"/>
      <c r="Y34" s="46"/>
      <c r="Z34" s="46"/>
      <c r="AA34" s="344"/>
      <c r="AB34" s="51"/>
      <c r="AC34" s="46"/>
      <c r="AD34" s="344"/>
      <c r="AE34" s="729"/>
      <c r="AF34" s="50"/>
      <c r="AG34" s="46"/>
      <c r="AH34" t="str">
        <f ca="1" t="shared" si="5"/>
        <v/>
      </c>
      <c r="AI34" s="46"/>
      <c r="AJ34" s="339"/>
      <c r="AK34" s="339"/>
      <c r="AL34" s="52"/>
      <c r="AM34" s="273">
        <f t="shared" si="1"/>
        <v>24</v>
      </c>
      <c r="AN34" s="51"/>
      <c r="AO34" s="43" t="str">
        <f t="shared" si="13"/>
        <v/>
      </c>
      <c r="AP34" s="51"/>
      <c r="AQ34" s="69" t="str">
        <f aca="true" t="shared" si="19" ref="AQ34:AS40">IF(+$B34="Sat",IF(SUM(AP28:AP34)&gt;0,AVERAGE(AP28:AP34)," "),"")</f>
        <v/>
      </c>
      <c r="AR34" s="44" t="str">
        <f ca="1" t="shared" si="6"/>
        <v/>
      </c>
      <c r="AS34" s="55" t="str">
        <f t="shared" si="19"/>
        <v/>
      </c>
      <c r="AT34" s="51"/>
      <c r="AU34" s="69" t="str">
        <f t="shared" si="15"/>
        <v/>
      </c>
      <c r="AV34" s="44" t="str">
        <f ca="1" t="shared" si="7"/>
        <v/>
      </c>
      <c r="AW34" s="43" t="str">
        <f t="shared" si="16"/>
        <v/>
      </c>
      <c r="AX34" s="51"/>
      <c r="AY34" s="70" t="str">
        <f t="shared" si="17"/>
        <v/>
      </c>
      <c r="AZ34" s="45" t="str">
        <f ca="1" t="shared" si="8"/>
        <v/>
      </c>
      <c r="BA34" s="43" t="str">
        <f t="shared" si="18"/>
        <v/>
      </c>
      <c r="BB34" s="51"/>
      <c r="BC34" s="52"/>
      <c r="BD34" s="273">
        <f t="shared" si="9"/>
        <v>24</v>
      </c>
      <c r="BE34" s="51"/>
      <c r="BF34" s="52"/>
      <c r="BG34" s="339"/>
      <c r="BH34" s="46"/>
      <c r="BI34" s="46"/>
      <c r="BJ34" s="46"/>
      <c r="BK34" s="46"/>
      <c r="BL34" s="46"/>
      <c r="BM34" s="46"/>
      <c r="BN34" s="46"/>
      <c r="BO34" s="46"/>
      <c r="BP34" s="52"/>
      <c r="BQ34" s="46"/>
      <c r="BR34" s="52"/>
      <c r="BS34" s="272">
        <f t="shared" si="10"/>
        <v>24</v>
      </c>
      <c r="BT34" s="47"/>
      <c r="BU34" s="820" t="str">
        <f ca="1" t="shared" si="11"/>
        <v/>
      </c>
      <c r="BV34" s="50"/>
      <c r="BW34" s="823" t="str">
        <f ca="1" t="shared" si="12"/>
        <v/>
      </c>
      <c r="BX34" s="50"/>
      <c r="BY34" s="32"/>
      <c r="BZ34" s="46"/>
      <c r="CA34" s="37"/>
      <c r="CB34" s="37"/>
      <c r="CC34" s="32"/>
      <c r="CD34" s="46"/>
      <c r="CE34" s="32"/>
      <c r="CF34" s="47"/>
      <c r="CG34" s="764"/>
      <c r="CH34" s="302"/>
    </row>
    <row r="35" spans="1:86" ht="15" customHeight="1" thickBot="1">
      <c r="A35" s="244">
        <v>25</v>
      </c>
      <c r="B35" s="245" t="str">
        <f t="shared" si="2"/>
        <v>Tue</v>
      </c>
      <c r="C35" s="56"/>
      <c r="D35" s="57"/>
      <c r="E35" s="57"/>
      <c r="F35" s="58"/>
      <c r="G35" s="59"/>
      <c r="H35" s="60"/>
      <c r="I35" s="56"/>
      <c r="J35" s="57"/>
      <c r="K35" s="61"/>
      <c r="L35" s="340"/>
      <c r="M35" s="56"/>
      <c r="N35" s="65" t="str">
        <f ca="1" t="shared" si="3"/>
        <v/>
      </c>
      <c r="O35" s="56"/>
      <c r="P35" s="65" t="str">
        <f ca="1" t="shared" si="4"/>
        <v/>
      </c>
      <c r="Q35" s="56"/>
      <c r="R35" s="56"/>
      <c r="S35" s="62"/>
      <c r="T35" s="251">
        <f t="shared" si="0"/>
        <v>25</v>
      </c>
      <c r="U35" s="61"/>
      <c r="V35" s="56"/>
      <c r="W35" s="345"/>
      <c r="X35" s="56"/>
      <c r="Y35" s="56"/>
      <c r="Z35" s="56"/>
      <c r="AA35" s="345"/>
      <c r="AB35" s="61"/>
      <c r="AC35" s="56"/>
      <c r="AD35" s="345"/>
      <c r="AE35" s="732"/>
      <c r="AF35" s="60"/>
      <c r="AG35" s="56"/>
      <c r="AH35" t="str">
        <f ca="1" t="shared" si="5"/>
        <v/>
      </c>
      <c r="AI35" s="56"/>
      <c r="AJ35" s="340"/>
      <c r="AK35" s="340"/>
      <c r="AL35" s="62"/>
      <c r="AM35" s="274">
        <f t="shared" si="1"/>
        <v>25</v>
      </c>
      <c r="AN35" s="61"/>
      <c r="AO35" s="66" t="str">
        <f t="shared" si="13"/>
        <v/>
      </c>
      <c r="AP35" s="61"/>
      <c r="AQ35" s="65" t="str">
        <f t="shared" si="19"/>
        <v/>
      </c>
      <c r="AR35" s="86" t="str">
        <f ca="1" t="shared" si="6"/>
        <v/>
      </c>
      <c r="AS35" s="66" t="str">
        <f t="shared" si="19"/>
        <v/>
      </c>
      <c r="AT35" s="61"/>
      <c r="AU35" s="65" t="str">
        <f t="shared" si="15"/>
        <v/>
      </c>
      <c r="AV35" s="86" t="str">
        <f ca="1" t="shared" si="7"/>
        <v/>
      </c>
      <c r="AW35" s="66" t="str">
        <f t="shared" si="16"/>
        <v/>
      </c>
      <c r="AX35" s="61"/>
      <c r="AY35" s="71" t="str">
        <f t="shared" si="17"/>
        <v/>
      </c>
      <c r="AZ35" s="67" t="str">
        <f ca="1" t="shared" si="8"/>
        <v/>
      </c>
      <c r="BA35" s="66" t="str">
        <f t="shared" si="18"/>
        <v/>
      </c>
      <c r="BB35" s="61"/>
      <c r="BC35" s="62"/>
      <c r="BD35" s="274">
        <f t="shared" si="9"/>
        <v>25</v>
      </c>
      <c r="BE35" s="61"/>
      <c r="BF35" s="62"/>
      <c r="BG35" s="340"/>
      <c r="BH35" s="56"/>
      <c r="BI35" s="56"/>
      <c r="BJ35" s="56"/>
      <c r="BK35" s="56"/>
      <c r="BL35" s="56"/>
      <c r="BM35" s="56"/>
      <c r="BN35" s="56"/>
      <c r="BO35" s="56"/>
      <c r="BP35" s="62"/>
      <c r="BQ35" s="56"/>
      <c r="BR35" s="62"/>
      <c r="BS35" s="759">
        <f t="shared" si="10"/>
        <v>25</v>
      </c>
      <c r="BT35" s="57"/>
      <c r="BU35" s="822" t="str">
        <f ca="1" t="shared" si="11"/>
        <v/>
      </c>
      <c r="BV35" s="60"/>
      <c r="BW35" s="824" t="str">
        <f ca="1" t="shared" si="12"/>
        <v/>
      </c>
      <c r="BX35" s="60"/>
      <c r="BY35" s="765"/>
      <c r="BZ35" s="56"/>
      <c r="CA35" s="60"/>
      <c r="CB35" s="60"/>
      <c r="CC35" s="765"/>
      <c r="CD35" s="56"/>
      <c r="CE35" s="765"/>
      <c r="CF35" s="57"/>
      <c r="CG35" s="760"/>
      <c r="CH35" s="768"/>
    </row>
    <row r="36" spans="1:86" ht="15" customHeight="1">
      <c r="A36" s="241">
        <v>26</v>
      </c>
      <c r="B36" s="246" t="str">
        <f t="shared" si="2"/>
        <v>Wed</v>
      </c>
      <c r="C36" s="38"/>
      <c r="D36" s="34"/>
      <c r="E36" s="34"/>
      <c r="F36" s="35"/>
      <c r="G36" s="36"/>
      <c r="H36" s="37"/>
      <c r="I36" s="38"/>
      <c r="J36" s="34"/>
      <c r="K36" s="39"/>
      <c r="L36" s="338"/>
      <c r="M36" s="38"/>
      <c r="N36" s="42" t="str">
        <f ca="1" t="shared" si="3"/>
        <v/>
      </c>
      <c r="O36" s="38"/>
      <c r="P36" s="42" t="str">
        <f ca="1" t="shared" si="4"/>
        <v/>
      </c>
      <c r="Q36" s="38"/>
      <c r="R36" s="38"/>
      <c r="S36" s="40"/>
      <c r="T36" s="247">
        <f t="shared" si="0"/>
        <v>26</v>
      </c>
      <c r="U36" s="39"/>
      <c r="V36" s="38"/>
      <c r="W36" s="343"/>
      <c r="X36" s="38"/>
      <c r="Y36" s="38"/>
      <c r="Z36" s="38"/>
      <c r="AA36" s="343"/>
      <c r="AB36" s="39"/>
      <c r="AC36" s="38"/>
      <c r="AD36" s="343"/>
      <c r="AE36" s="731"/>
      <c r="AF36" s="37"/>
      <c r="AG36" s="38"/>
      <c r="AH36" t="str">
        <f ca="1" t="shared" si="5"/>
        <v/>
      </c>
      <c r="AI36" s="38"/>
      <c r="AJ36" s="338"/>
      <c r="AK36" s="338"/>
      <c r="AL36" s="40"/>
      <c r="AM36" s="272">
        <f t="shared" si="1"/>
        <v>26</v>
      </c>
      <c r="AN36" s="39"/>
      <c r="AO36" s="55" t="str">
        <f t="shared" si="13"/>
        <v/>
      </c>
      <c r="AP36" s="39"/>
      <c r="AQ36" s="42" t="str">
        <f t="shared" si="19"/>
        <v/>
      </c>
      <c r="AR36" s="44" t="str">
        <f ca="1" t="shared" si="6"/>
        <v/>
      </c>
      <c r="AS36" s="55" t="str">
        <f t="shared" si="19"/>
        <v/>
      </c>
      <c r="AT36" s="39"/>
      <c r="AU36" s="42" t="str">
        <f t="shared" si="15"/>
        <v/>
      </c>
      <c r="AV36" s="44" t="str">
        <f ca="1" t="shared" si="7"/>
        <v/>
      </c>
      <c r="AW36" s="55" t="str">
        <f t="shared" si="16"/>
        <v/>
      </c>
      <c r="AX36" s="39"/>
      <c r="AY36" s="68" t="str">
        <f t="shared" si="17"/>
        <v/>
      </c>
      <c r="AZ36" s="45" t="str">
        <f ca="1" t="shared" si="8"/>
        <v/>
      </c>
      <c r="BA36" s="55" t="str">
        <f t="shared" si="18"/>
        <v/>
      </c>
      <c r="BB36" s="39"/>
      <c r="BC36" s="40"/>
      <c r="BD36" s="272">
        <f t="shared" si="9"/>
        <v>26</v>
      </c>
      <c r="BE36" s="39"/>
      <c r="BF36" s="40"/>
      <c r="BG36" s="338"/>
      <c r="BH36" s="38"/>
      <c r="BI36" s="38"/>
      <c r="BJ36" s="38"/>
      <c r="BK36" s="38"/>
      <c r="BL36" s="38"/>
      <c r="BM36" s="38"/>
      <c r="BN36" s="38"/>
      <c r="BO36" s="38"/>
      <c r="BP36" s="40"/>
      <c r="BQ36" s="38"/>
      <c r="BR36" s="40"/>
      <c r="BS36" s="762">
        <f t="shared" si="10"/>
        <v>26</v>
      </c>
      <c r="BT36" s="34"/>
      <c r="BU36" s="820" t="str">
        <f ca="1" t="shared" si="11"/>
        <v/>
      </c>
      <c r="BV36" s="37"/>
      <c r="BW36" s="789" t="str">
        <f ca="1" t="shared" si="12"/>
        <v/>
      </c>
      <c r="BX36" s="37"/>
      <c r="BY36" s="32"/>
      <c r="BZ36" s="38"/>
      <c r="CA36" s="37"/>
      <c r="CB36" s="37"/>
      <c r="CC36" s="32"/>
      <c r="CD36" s="38"/>
      <c r="CE36" s="32"/>
      <c r="CF36" s="34"/>
      <c r="CG36" s="764"/>
      <c r="CH36" s="302"/>
    </row>
    <row r="37" spans="1:86" ht="15" customHeight="1">
      <c r="A37" s="243">
        <v>27</v>
      </c>
      <c r="B37" s="242" t="str">
        <f t="shared" si="2"/>
        <v>Thu</v>
      </c>
      <c r="C37" s="46"/>
      <c r="D37" s="47"/>
      <c r="E37" s="47"/>
      <c r="F37" s="48"/>
      <c r="G37" s="49"/>
      <c r="H37" s="50"/>
      <c r="I37" s="46"/>
      <c r="J37" s="47"/>
      <c r="K37" s="51"/>
      <c r="L37" s="339"/>
      <c r="M37" s="46"/>
      <c r="N37" s="42" t="str">
        <f ca="1" t="shared" si="3"/>
        <v/>
      </c>
      <c r="O37" s="46"/>
      <c r="P37" s="42" t="str">
        <f ca="1" t="shared" si="4"/>
        <v/>
      </c>
      <c r="Q37" s="46"/>
      <c r="R37" s="46"/>
      <c r="S37" s="52"/>
      <c r="T37" s="249">
        <f t="shared" si="0"/>
        <v>27</v>
      </c>
      <c r="U37" s="51"/>
      <c r="V37" s="46"/>
      <c r="W37" s="344"/>
      <c r="X37" s="46"/>
      <c r="Y37" s="46"/>
      <c r="Z37" s="46"/>
      <c r="AA37" s="344"/>
      <c r="AB37" s="51"/>
      <c r="AC37" s="46"/>
      <c r="AD37" s="344"/>
      <c r="AE37" s="729"/>
      <c r="AF37" s="50"/>
      <c r="AG37" s="46"/>
      <c r="AH37" t="str">
        <f ca="1" t="shared" si="5"/>
        <v/>
      </c>
      <c r="AI37" s="46"/>
      <c r="AJ37" s="339"/>
      <c r="AK37" s="339"/>
      <c r="AL37" s="52"/>
      <c r="AM37" s="273">
        <f t="shared" si="1"/>
        <v>27</v>
      </c>
      <c r="AN37" s="51"/>
      <c r="AO37" s="43" t="str">
        <f t="shared" si="13"/>
        <v/>
      </c>
      <c r="AP37" s="51"/>
      <c r="AQ37" s="69" t="str">
        <f t="shared" si="19"/>
        <v/>
      </c>
      <c r="AR37" s="44" t="str">
        <f ca="1" t="shared" si="6"/>
        <v/>
      </c>
      <c r="AS37" s="55" t="str">
        <f t="shared" si="19"/>
        <v/>
      </c>
      <c r="AT37" s="51"/>
      <c r="AU37" s="69" t="str">
        <f t="shared" si="15"/>
        <v/>
      </c>
      <c r="AV37" s="44" t="str">
        <f ca="1" t="shared" si="7"/>
        <v/>
      </c>
      <c r="AW37" s="43" t="str">
        <f t="shared" si="16"/>
        <v/>
      </c>
      <c r="AX37" s="51"/>
      <c r="AY37" s="70" t="str">
        <f t="shared" si="17"/>
        <v/>
      </c>
      <c r="AZ37" s="45" t="str">
        <f ca="1" t="shared" si="8"/>
        <v/>
      </c>
      <c r="BA37" s="43" t="str">
        <f t="shared" si="18"/>
        <v/>
      </c>
      <c r="BB37" s="51"/>
      <c r="BC37" s="52"/>
      <c r="BD37" s="273">
        <f t="shared" si="9"/>
        <v>27</v>
      </c>
      <c r="BE37" s="51"/>
      <c r="BF37" s="52"/>
      <c r="BG37" s="339"/>
      <c r="BH37" s="46"/>
      <c r="BI37" s="46"/>
      <c r="BJ37" s="46"/>
      <c r="BK37" s="46"/>
      <c r="BL37" s="46"/>
      <c r="BM37" s="46"/>
      <c r="BN37" s="46"/>
      <c r="BO37" s="46"/>
      <c r="BP37" s="52"/>
      <c r="BQ37" s="46"/>
      <c r="BR37" s="52"/>
      <c r="BS37" s="272">
        <f t="shared" si="10"/>
        <v>27</v>
      </c>
      <c r="BT37" s="47"/>
      <c r="BU37" s="820" t="str">
        <f ca="1" t="shared" si="11"/>
        <v/>
      </c>
      <c r="BV37" s="50"/>
      <c r="BW37" s="823" t="str">
        <f ca="1" t="shared" si="12"/>
        <v/>
      </c>
      <c r="BX37" s="50"/>
      <c r="BY37" s="32"/>
      <c r="BZ37" s="46"/>
      <c r="CA37" s="37"/>
      <c r="CB37" s="37"/>
      <c r="CC37" s="32"/>
      <c r="CD37" s="46"/>
      <c r="CE37" s="32"/>
      <c r="CF37" s="47"/>
      <c r="CG37" s="764"/>
      <c r="CH37" s="302"/>
    </row>
    <row r="38" spans="1:86" ht="15" customHeight="1">
      <c r="A38" s="243">
        <v>28</v>
      </c>
      <c r="B38" s="242" t="str">
        <f t="shared" si="2"/>
        <v>Fri</v>
      </c>
      <c r="C38" s="46"/>
      <c r="D38" s="47"/>
      <c r="E38" s="47"/>
      <c r="F38" s="48"/>
      <c r="G38" s="49"/>
      <c r="H38" s="50"/>
      <c r="I38" s="46"/>
      <c r="J38" s="47"/>
      <c r="K38" s="51"/>
      <c r="L38" s="339"/>
      <c r="M38" s="46"/>
      <c r="N38" s="42" t="str">
        <f ca="1" t="shared" si="3"/>
        <v/>
      </c>
      <c r="O38" s="46"/>
      <c r="P38" s="42" t="str">
        <f ca="1" t="shared" si="4"/>
        <v/>
      </c>
      <c r="Q38" s="46"/>
      <c r="R38" s="46"/>
      <c r="S38" s="52"/>
      <c r="T38" s="249">
        <f t="shared" si="0"/>
        <v>28</v>
      </c>
      <c r="U38" s="51"/>
      <c r="V38" s="46"/>
      <c r="W38" s="344"/>
      <c r="X38" s="46"/>
      <c r="Y38" s="46"/>
      <c r="Z38" s="46"/>
      <c r="AA38" s="344"/>
      <c r="AB38" s="51"/>
      <c r="AC38" s="46"/>
      <c r="AD38" s="344"/>
      <c r="AE38" s="729"/>
      <c r="AF38" s="50"/>
      <c r="AG38" s="46"/>
      <c r="AH38" t="str">
        <f ca="1" t="shared" si="5"/>
        <v/>
      </c>
      <c r="AI38" s="46"/>
      <c r="AJ38" s="339"/>
      <c r="AK38" s="339"/>
      <c r="AL38" s="52"/>
      <c r="AM38" s="273">
        <f t="shared" si="1"/>
        <v>28</v>
      </c>
      <c r="AN38" s="51"/>
      <c r="AO38" s="43" t="str">
        <f t="shared" si="13"/>
        <v/>
      </c>
      <c r="AP38" s="51"/>
      <c r="AQ38" s="69" t="str">
        <f t="shared" si="19"/>
        <v/>
      </c>
      <c r="AR38" s="44" t="str">
        <f ca="1" t="shared" si="6"/>
        <v/>
      </c>
      <c r="AS38" s="55" t="str">
        <f t="shared" si="19"/>
        <v/>
      </c>
      <c r="AT38" s="51"/>
      <c r="AU38" s="69" t="str">
        <f t="shared" si="15"/>
        <v/>
      </c>
      <c r="AV38" s="44" t="str">
        <f ca="1" t="shared" si="7"/>
        <v/>
      </c>
      <c r="AW38" s="43" t="str">
        <f t="shared" si="16"/>
        <v/>
      </c>
      <c r="AX38" s="51"/>
      <c r="AY38" s="70" t="str">
        <f t="shared" si="17"/>
        <v/>
      </c>
      <c r="AZ38" s="45" t="str">
        <f ca="1" t="shared" si="8"/>
        <v/>
      </c>
      <c r="BA38" s="43" t="str">
        <f t="shared" si="18"/>
        <v/>
      </c>
      <c r="BB38" s="51"/>
      <c r="BC38" s="52"/>
      <c r="BD38" s="273">
        <f t="shared" si="9"/>
        <v>28</v>
      </c>
      <c r="BE38" s="51"/>
      <c r="BF38" s="52"/>
      <c r="BG38" s="339"/>
      <c r="BH38" s="46"/>
      <c r="BI38" s="46"/>
      <c r="BJ38" s="46"/>
      <c r="BK38" s="46"/>
      <c r="BL38" s="46"/>
      <c r="BM38" s="46"/>
      <c r="BN38" s="46"/>
      <c r="BO38" s="46"/>
      <c r="BP38" s="52"/>
      <c r="BQ38" s="46"/>
      <c r="BR38" s="52"/>
      <c r="BS38" s="272">
        <f t="shared" si="10"/>
        <v>28</v>
      </c>
      <c r="BT38" s="47"/>
      <c r="BU38" s="820" t="str">
        <f ca="1" t="shared" si="11"/>
        <v/>
      </c>
      <c r="BV38" s="50"/>
      <c r="BW38" s="823" t="str">
        <f ca="1" t="shared" si="12"/>
        <v/>
      </c>
      <c r="BX38" s="50"/>
      <c r="BY38" s="32"/>
      <c r="BZ38" s="46"/>
      <c r="CA38" s="37"/>
      <c r="CB38" s="37"/>
      <c r="CC38" s="32"/>
      <c r="CD38" s="46"/>
      <c r="CE38" s="32"/>
      <c r="CF38" s="47"/>
      <c r="CG38" s="764"/>
      <c r="CH38" s="302"/>
    </row>
    <row r="39" spans="1:86" ht="15" customHeight="1">
      <c r="A39" s="243">
        <v>29</v>
      </c>
      <c r="B39" s="242" t="str">
        <f t="shared" si="2"/>
        <v>Sat</v>
      </c>
      <c r="C39" s="46"/>
      <c r="D39" s="47"/>
      <c r="E39" s="47"/>
      <c r="F39" s="48"/>
      <c r="G39" s="49"/>
      <c r="H39" s="50"/>
      <c r="I39" s="46"/>
      <c r="J39" s="47"/>
      <c r="K39" s="51"/>
      <c r="L39" s="339"/>
      <c r="M39" s="46"/>
      <c r="N39" s="42" t="str">
        <f ca="1" t="shared" si="3"/>
        <v/>
      </c>
      <c r="O39" s="46"/>
      <c r="P39" s="42" t="str">
        <f ca="1" t="shared" si="4"/>
        <v/>
      </c>
      <c r="Q39" s="46"/>
      <c r="R39" s="46"/>
      <c r="S39" s="52"/>
      <c r="T39" s="249">
        <f t="shared" si="0"/>
        <v>29</v>
      </c>
      <c r="U39" s="51"/>
      <c r="V39" s="46"/>
      <c r="W39" s="344"/>
      <c r="X39" s="46"/>
      <c r="Y39" s="46"/>
      <c r="Z39" s="46"/>
      <c r="AA39" s="344"/>
      <c r="AB39" s="51"/>
      <c r="AC39" s="46"/>
      <c r="AD39" s="344"/>
      <c r="AE39" s="729"/>
      <c r="AF39" s="50"/>
      <c r="AG39" s="46"/>
      <c r="AH39" t="str">
        <f ca="1" t="shared" si="5"/>
        <v/>
      </c>
      <c r="AI39" s="46"/>
      <c r="AJ39" s="339"/>
      <c r="AK39" s="339"/>
      <c r="AL39" s="52"/>
      <c r="AM39" s="273">
        <f t="shared" si="1"/>
        <v>29</v>
      </c>
      <c r="AN39" s="51"/>
      <c r="AO39" s="43" t="str">
        <f t="shared" si="13"/>
        <v xml:space="preserve"> </v>
      </c>
      <c r="AP39" s="51"/>
      <c r="AQ39" s="69" t="str">
        <f t="shared" si="19"/>
        <v xml:space="preserve"> </v>
      </c>
      <c r="AR39" s="44" t="str">
        <f ca="1" t="shared" si="6"/>
        <v/>
      </c>
      <c r="AS39" s="55" t="str">
        <f ca="1" t="shared" si="19"/>
        <v xml:space="preserve"> </v>
      </c>
      <c r="AT39" s="51"/>
      <c r="AU39" s="69" t="str">
        <f t="shared" si="15"/>
        <v xml:space="preserve"> </v>
      </c>
      <c r="AV39" s="44" t="str">
        <f ca="1" t="shared" si="7"/>
        <v/>
      </c>
      <c r="AW39" s="43" t="str">
        <f ca="1" t="shared" si="16"/>
        <v xml:space="preserve"> </v>
      </c>
      <c r="AX39" s="51"/>
      <c r="AY39" s="70" t="str">
        <f t="shared" si="17"/>
        <v xml:space="preserve"> </v>
      </c>
      <c r="AZ39" s="45" t="str">
        <f ca="1" t="shared" si="8"/>
        <v/>
      </c>
      <c r="BA39" s="43" t="str">
        <f ca="1" t="shared" si="18"/>
        <v xml:space="preserve"> </v>
      </c>
      <c r="BB39" s="51"/>
      <c r="BC39" s="52"/>
      <c r="BD39" s="273">
        <f t="shared" si="9"/>
        <v>29</v>
      </c>
      <c r="BE39" s="51"/>
      <c r="BF39" s="52"/>
      <c r="BG39" s="339"/>
      <c r="BH39" s="46"/>
      <c r="BI39" s="46"/>
      <c r="BJ39" s="46"/>
      <c r="BK39" s="46"/>
      <c r="BL39" s="46"/>
      <c r="BM39" s="46"/>
      <c r="BN39" s="46"/>
      <c r="BO39" s="46"/>
      <c r="BP39" s="52"/>
      <c r="BQ39" s="46"/>
      <c r="BR39" s="52"/>
      <c r="BS39" s="272">
        <f t="shared" si="10"/>
        <v>29</v>
      </c>
      <c r="BT39" s="47"/>
      <c r="BU39" s="820" t="str">
        <f ca="1" t="shared" si="11"/>
        <v/>
      </c>
      <c r="BV39" s="50"/>
      <c r="BW39" s="823" t="str">
        <f ca="1" t="shared" si="12"/>
        <v/>
      </c>
      <c r="BX39" s="50"/>
      <c r="BY39" s="32"/>
      <c r="BZ39" s="46"/>
      <c r="CA39" s="37"/>
      <c r="CB39" s="37"/>
      <c r="CC39" s="32"/>
      <c r="CD39" s="46"/>
      <c r="CE39" s="32"/>
      <c r="CF39" s="47"/>
      <c r="CG39" s="764"/>
      <c r="CH39" s="302"/>
    </row>
    <row r="40" spans="1:86" ht="15" customHeight="1">
      <c r="A40" s="243">
        <v>30</v>
      </c>
      <c r="B40" s="242" t="str">
        <f t="shared" si="2"/>
        <v>Sun</v>
      </c>
      <c r="C40" s="46"/>
      <c r="D40" s="47"/>
      <c r="E40" s="47"/>
      <c r="F40" s="48"/>
      <c r="G40" s="49"/>
      <c r="H40" s="50"/>
      <c r="I40" s="46"/>
      <c r="J40" s="47"/>
      <c r="K40" s="51"/>
      <c r="L40" s="339"/>
      <c r="M40" s="46"/>
      <c r="N40" s="42" t="str">
        <f ca="1" t="shared" si="3"/>
        <v/>
      </c>
      <c r="O40" s="46"/>
      <c r="P40" s="42" t="str">
        <f ca="1" t="shared" si="4"/>
        <v/>
      </c>
      <c r="Q40" s="46"/>
      <c r="R40" s="46"/>
      <c r="S40" s="52"/>
      <c r="T40" s="249">
        <f t="shared" si="0"/>
        <v>30</v>
      </c>
      <c r="U40" s="51"/>
      <c r="V40" s="46"/>
      <c r="W40" s="344"/>
      <c r="X40" s="46"/>
      <c r="Y40" s="46"/>
      <c r="Z40" s="46"/>
      <c r="AA40" s="344"/>
      <c r="AB40" s="51"/>
      <c r="AC40" s="46"/>
      <c r="AD40" s="344"/>
      <c r="AE40" s="729"/>
      <c r="AF40" s="50"/>
      <c r="AG40" s="46"/>
      <c r="AH40" t="str">
        <f ca="1" t="shared" si="5"/>
        <v/>
      </c>
      <c r="AI40" s="46"/>
      <c r="AJ40" s="339"/>
      <c r="AK40" s="339"/>
      <c r="AL40" s="52"/>
      <c r="AM40" s="273">
        <f t="shared" si="1"/>
        <v>30</v>
      </c>
      <c r="AN40" s="51"/>
      <c r="AO40" s="43" t="str">
        <f t="shared" si="13"/>
        <v/>
      </c>
      <c r="AP40" s="51"/>
      <c r="AQ40" s="69" t="str">
        <f t="shared" si="19"/>
        <v/>
      </c>
      <c r="AR40" s="44" t="str">
        <f ca="1" t="shared" si="6"/>
        <v/>
      </c>
      <c r="AS40" s="43" t="str">
        <f t="shared" si="19"/>
        <v/>
      </c>
      <c r="AT40" s="51"/>
      <c r="AU40" s="69" t="str">
        <f t="shared" si="15"/>
        <v/>
      </c>
      <c r="AV40" s="44" t="str">
        <f ca="1" t="shared" si="7"/>
        <v/>
      </c>
      <c r="AW40" s="43" t="str">
        <f t="shared" si="16"/>
        <v/>
      </c>
      <c r="AX40" s="51"/>
      <c r="AY40" s="70" t="str">
        <f t="shared" si="17"/>
        <v/>
      </c>
      <c r="AZ40" s="45" t="str">
        <f ca="1" t="shared" si="8"/>
        <v/>
      </c>
      <c r="BA40" s="43" t="str">
        <f t="shared" si="18"/>
        <v/>
      </c>
      <c r="BB40" s="51"/>
      <c r="BC40" s="52"/>
      <c r="BD40" s="273">
        <f t="shared" si="9"/>
        <v>30</v>
      </c>
      <c r="BE40" s="51"/>
      <c r="BF40" s="52"/>
      <c r="BG40" s="339"/>
      <c r="BH40" s="46"/>
      <c r="BI40" s="46"/>
      <c r="BJ40" s="46"/>
      <c r="BK40" s="46"/>
      <c r="BL40" s="46"/>
      <c r="BM40" s="46"/>
      <c r="BN40" s="46"/>
      <c r="BO40" s="46"/>
      <c r="BP40" s="52"/>
      <c r="BQ40" s="46"/>
      <c r="BR40" s="52"/>
      <c r="BS40" s="272">
        <f t="shared" si="10"/>
        <v>30</v>
      </c>
      <c r="BT40" s="47"/>
      <c r="BU40" s="820" t="str">
        <f ca="1" t="shared" si="11"/>
        <v/>
      </c>
      <c r="BV40" s="50"/>
      <c r="BW40" s="823" t="str">
        <f ca="1" t="shared" si="12"/>
        <v/>
      </c>
      <c r="BX40" s="50"/>
      <c r="BY40" s="32"/>
      <c r="BZ40" s="46"/>
      <c r="CA40" s="37"/>
      <c r="CB40" s="37"/>
      <c r="CC40" s="32"/>
      <c r="CD40" s="46"/>
      <c r="CE40" s="32"/>
      <c r="CF40" s="47"/>
      <c r="CG40" s="764"/>
      <c r="CH40" s="302"/>
    </row>
    <row r="41" spans="1:86" ht="15" customHeight="1" thickBot="1">
      <c r="A41" s="244">
        <v>31</v>
      </c>
      <c r="B41" s="245" t="str">
        <f t="shared" si="2"/>
        <v>Mon</v>
      </c>
      <c r="C41" s="56"/>
      <c r="D41" s="57"/>
      <c r="E41" s="57"/>
      <c r="F41" s="58"/>
      <c r="G41" s="59"/>
      <c r="H41" s="60"/>
      <c r="I41" s="56"/>
      <c r="J41" s="57"/>
      <c r="K41" s="61"/>
      <c r="L41" s="340"/>
      <c r="M41" s="56"/>
      <c r="N41" s="65" t="str">
        <f ca="1" t="shared" si="3"/>
        <v/>
      </c>
      <c r="O41" s="56"/>
      <c r="P41" s="65" t="str">
        <f ca="1" t="shared" si="4"/>
        <v/>
      </c>
      <c r="Q41" s="56"/>
      <c r="R41" s="56"/>
      <c r="S41" s="62"/>
      <c r="T41" s="251">
        <f t="shared" si="0"/>
        <v>31</v>
      </c>
      <c r="U41" s="61"/>
      <c r="V41" s="56"/>
      <c r="W41" s="345"/>
      <c r="X41" s="56"/>
      <c r="Y41" s="56"/>
      <c r="Z41" s="56"/>
      <c r="AA41" s="345"/>
      <c r="AB41" s="61"/>
      <c r="AC41" s="56"/>
      <c r="AD41" s="345"/>
      <c r="AE41" s="729"/>
      <c r="AF41" s="60"/>
      <c r="AG41" s="56"/>
      <c r="AH41" t="str">
        <f ca="1" t="shared" si="5"/>
        <v/>
      </c>
      <c r="AI41" s="56"/>
      <c r="AJ41" s="340"/>
      <c r="AK41" s="340"/>
      <c r="AL41" s="62"/>
      <c r="AM41" s="274">
        <f>+A41</f>
        <v>31</v>
      </c>
      <c r="AN41" s="61"/>
      <c r="AO41" s="66" t="str">
        <f>IF(SUM(AN35:AN41)=0,"",IF(+$B41="Sat",AVERAGE(AN35:AN41),IF(+$B41="Fri",AVERAGE(AN36:AN41,Aug!AN$11),IF(+$B41="Thu",AVERAGE(AN37:AN41,Aug!AN$11:AN$12),IF(+$B41="Wed",AVERAGE(AN38:AN41,Aug!AN$11:AN$13)," ")))))</f>
        <v/>
      </c>
      <c r="AP41" s="61"/>
      <c r="AQ41" s="65" t="str">
        <f>IF(AND(+$B41="Sat",SUM(AP35:AP41)&gt;0),AVERAGE(AP35:AP41),IF(AND(+$B41="Fri",SUM(AP36:AP41,Aug!AP$11)&gt;0),AVERAGE(AP36:AP41,Aug!AP$11),IF(AND(+$B41="Thu",SUM(AP37:AP41,Aug!AP$11:AP$12)&gt;0),AVERAGE(AP37:AP41,Aug!AP$11:AP$12),IF(AND($B41="Wed",SUM(AP38:AP41,Aug!AP$11:AP$13)&gt;0),AVERAGE(AP38:AP41,Aug!AP$11:AP$13),""))))</f>
        <v/>
      </c>
      <c r="AR41" s="86" t="str">
        <f ca="1" t="shared" si="6"/>
        <v/>
      </c>
      <c r="AS41" s="66" t="str">
        <f ca="1">IF(AND(+$B41="Sat",SUM(AR35:AR41)&gt;0),AVERAGE(AR35:AR41),IF(AND(+$B41="Fri",SUM(AR36:AR41,Aug!AR$11)&gt;0),AVERAGE(AR36:AR41,Aug!AR$11),IF(AND(+$B41="Thu",SUM(AR37:AR41,Aug!AR$11:AR$12)&gt;0),AVERAGE(AR37:AR41,Aug!AR$11:AR$12),IF(AND($B41="Wed",SUM(AR38:AR41,Aug!AR$11:AR$13)&gt;0),AVERAGE(AR38:AR41,Aug!AR$11:AR$13),""))))</f>
        <v/>
      </c>
      <c r="AT41" s="61"/>
      <c r="AU41" s="65" t="str">
        <f>IF(AND(+$B41="Sat",SUM(AT35:AT41)&gt;0),AVERAGE(AT35:AT41),IF(AND(+$B41="Fri",SUM(AT36:AT41,Aug!AT$11)&gt;0),AVERAGE(AT36:AT41,Aug!AT$11),IF(AND(+$B41="Thu",SUM(AT37:AT41,Aug!AT$11:AT$12)&gt;0),AVERAGE(AT37:AT41,Aug!AT$11:AT$12),IF(AND($B41="Wed",SUM(AT38:AT41,Aug!AT$11:AT$13)&gt;0),AVERAGE(AT38:AT41,Aug!AT$11:AT$13),""))))</f>
        <v/>
      </c>
      <c r="AV41" s="86" t="str">
        <f ca="1" t="shared" si="7"/>
        <v/>
      </c>
      <c r="AW41" s="66" t="str">
        <f ca="1">IF(AND(+$B41="Sat",SUM(AV35:AV41)&gt;0),AVERAGE(AV35:AV41),IF(AND(+$B41="Fri",SUM(AV36:AV41,Aug!AV$11)&gt;0),AVERAGE(AV36:AV41,Aug!AV$11),IF(AND(+$B41="Thu",SUM(AV37:AV41,Aug!AV$11:AV$12)&gt;0),AVERAGE(AV37:AV41,Aug!AV$11:AV$12),IF(AND($B41="Wed",SUM(AV38:AV41,Aug!AV$11:AV$13)&gt;0),AVERAGE(AV38:AV41,Aug!AV$11:AV$13),""))))</f>
        <v/>
      </c>
      <c r="AX41" s="61"/>
      <c r="AY41" s="65" t="str">
        <f>IF(AND(+$B41="Sat",SUM(AX35:AX41)&gt;0),AVERAGE(AX35:AX41),IF(AND(+$B41="Fri",SUM(AX36:AX41,Aug!AX$11)&gt;0),AVERAGE(AX36:AX41,Aug!AX$11),IF(AND(+$B41="Thu",SUM(AX37:AX41,Aug!AX$11:AX$12)&gt;0),AVERAGE(AX37:AX41,Aug!AX$11:AX$12),IF(AND($B41="Wed",SUM(AX38:AX41,Aug!AX$11:AX$13)&gt;0),AVERAGE(AX38:AX41,Aug!AX$11:AX$13),""))))</f>
        <v/>
      </c>
      <c r="AZ41" s="86" t="str">
        <f ca="1" t="shared" si="8"/>
        <v/>
      </c>
      <c r="BA41" s="66" t="str">
        <f ca="1">IF(AND(+$B41="Sat",SUM(AZ35:AZ41)&gt;0),AVERAGE(AZ35:AZ41),IF(AND(+$B41="Fri",SUM(AZ36:AZ41,Aug!AZ$11)&gt;0),AVERAGE(AZ36:AZ41,Aug!AZ$11),IF(AND(+$B41="Thu",SUM(AZ37:AZ41,Aug!AZ$11:AZ$12)&gt;0),AVERAGE(AZ37:AZ41,Aug!AZ$11:AZ$12),IF(AND($B41="Wed",SUM(AZ38:AZ41,Aug!AZ$11:AZ$13)&gt;0),AVERAGE(AZ38:AZ41,Aug!AZ$11:AZ$13),""))))</f>
        <v/>
      </c>
      <c r="BB41" s="61"/>
      <c r="BC41" s="62"/>
      <c r="BD41" s="274">
        <f>+A41</f>
        <v>31</v>
      </c>
      <c r="BE41" s="61"/>
      <c r="BF41" s="62"/>
      <c r="BG41" s="340"/>
      <c r="BH41" s="56"/>
      <c r="BI41" s="56"/>
      <c r="BJ41" s="56"/>
      <c r="BK41" s="56"/>
      <c r="BL41" s="56"/>
      <c r="BM41" s="56"/>
      <c r="BN41" s="56"/>
      <c r="BO41" s="56"/>
      <c r="BP41" s="62"/>
      <c r="BQ41" s="56"/>
      <c r="BR41" s="62"/>
      <c r="BS41" s="272">
        <f t="shared" si="10"/>
        <v>31</v>
      </c>
      <c r="BT41" s="57"/>
      <c r="BU41" s="822" t="str">
        <f ca="1" t="shared" si="11"/>
        <v/>
      </c>
      <c r="BV41" s="60"/>
      <c r="BW41" s="823" t="str">
        <f ca="1" t="shared" si="12"/>
        <v/>
      </c>
      <c r="BX41" s="60"/>
      <c r="BY41" s="765"/>
      <c r="BZ41" s="56"/>
      <c r="CA41" s="60"/>
      <c r="CB41" s="60"/>
      <c r="CC41" s="765"/>
      <c r="CD41" s="56"/>
      <c r="CE41" s="765"/>
      <c r="CF41" s="56"/>
      <c r="CG41" s="765"/>
      <c r="CH41" s="768"/>
    </row>
    <row r="42" spans="1:86" ht="15" customHeight="1" thickBot="1" thickTop="1">
      <c r="A42" s="247" t="s">
        <v>38</v>
      </c>
      <c r="B42" s="248"/>
      <c r="C42" s="356"/>
      <c r="D42" s="42" t="str">
        <f>IF(SUM(D11:D41)&gt;0,AVERAGE(D11:D41)," ")</f>
        <v xml:space="preserve"> </v>
      </c>
      <c r="E42" s="34"/>
      <c r="F42" s="73"/>
      <c r="G42" s="74"/>
      <c r="H42" s="3" t="str">
        <f>IF(SUM(H11:H41)&gt;0,AVERAGE(H11:H41)," ")</f>
        <v xml:space="preserve"> </v>
      </c>
      <c r="I42" s="42" t="str">
        <f>IF(SUM(I11:I41)&gt;0,AVERAGE(I11:I41)," ")</f>
        <v xml:space="preserve"> </v>
      </c>
      <c r="J42" s="68" t="str">
        <f>IF(SUM(J11:J41)&gt;0,AVERAGE(J11:J41)," ")</f>
        <v xml:space="preserve"> </v>
      </c>
      <c r="K42" s="41" t="str">
        <f>IF(SUM(K11:K41)&gt;0,AVERAGE(K11:K41)," ")</f>
        <v xml:space="preserve"> </v>
      </c>
      <c r="L42" s="341"/>
      <c r="M42" s="42" t="str">
        <f aca="true" t="shared" si="20" ref="M42:S42">IF(SUM(M11:M41)&gt;0,AVERAGE(M11:M41)," ")</f>
        <v xml:space="preserve"> </v>
      </c>
      <c r="N42" s="42" t="str">
        <f ca="1">IF(SUM(N11:N41)&gt;0,AVERAGE(N11:N41)," ")</f>
        <v xml:space="preserve"> </v>
      </c>
      <c r="O42" s="42" t="str">
        <f t="shared" si="20"/>
        <v xml:space="preserve"> </v>
      </c>
      <c r="P42" s="42" t="str">
        <f ca="1">IF(SUM(P11:P41)&gt;0,AVERAGE(P11:P41)," ")</f>
        <v xml:space="preserve"> </v>
      </c>
      <c r="Q42" s="42" t="str">
        <f t="shared" si="20"/>
        <v xml:space="preserve"> </v>
      </c>
      <c r="R42" s="42" t="str">
        <f t="shared" si="20"/>
        <v xml:space="preserve"> </v>
      </c>
      <c r="S42" s="55" t="str">
        <f t="shared" si="20"/>
        <v xml:space="preserve"> </v>
      </c>
      <c r="T42" s="247" t="s">
        <v>39</v>
      </c>
      <c r="U42" s="41" t="str">
        <f aca="true" t="shared" si="21" ref="U42:AA42">IF(SUM(U11:U41)&gt;0,AVERAGE(U11:U41)," ")</f>
        <v xml:space="preserve"> </v>
      </c>
      <c r="V42" s="42" t="str">
        <f t="shared" si="21"/>
        <v xml:space="preserve"> </v>
      </c>
      <c r="W42" s="55" t="str">
        <f t="shared" si="21"/>
        <v xml:space="preserve"> </v>
      </c>
      <c r="X42" s="42" t="str">
        <f t="shared" si="21"/>
        <v xml:space="preserve"> </v>
      </c>
      <c r="Y42" s="42" t="str">
        <f t="shared" si="21"/>
        <v xml:space="preserve"> </v>
      </c>
      <c r="Z42" s="42" t="str">
        <f t="shared" si="21"/>
        <v xml:space="preserve"> </v>
      </c>
      <c r="AA42" s="42" t="str">
        <f t="shared" si="21"/>
        <v xml:space="preserve"> </v>
      </c>
      <c r="AB42" s="41" t="str">
        <f>IF(SUM(AB11:AB41)&gt;0,AVERAGE(AB11:AB41)," ")</f>
        <v xml:space="preserve"> </v>
      </c>
      <c r="AC42" s="42" t="str">
        <f>IF(SUM(AC11:AC41)&gt;0,AVERAGE(AC11:AC41)," ")</f>
        <v xml:space="preserve"> </v>
      </c>
      <c r="AD42" s="55" t="str">
        <f>IF(SUM(AD11:AD41)&gt;0,AVERAGE(AD11:AD41)," ")</f>
        <v xml:space="preserve"> </v>
      </c>
      <c r="AE42" s="690"/>
      <c r="AF42" s="669" t="str">
        <f>IF(SUM(AF11:AF41)&gt;0,AVERAGE(AF11:AF41)," ")</f>
        <v xml:space="preserve"> </v>
      </c>
      <c r="AG42" s="714" t="str">
        <f>IF(SUM(AG11:AG41)&gt;0,AVERAGE(AG11:AG41)," ")</f>
        <v xml:space="preserve"> </v>
      </c>
      <c r="AH42" s="68"/>
      <c r="AI42" s="876" t="str">
        <f ca="1">IF(SUM(AH11:AH41)&gt;0,GEOMEAN(AH11:AH41),"")</f>
        <v/>
      </c>
      <c r="AJ42" s="839"/>
      <c r="AK42" s="709" t="str">
        <f>IF(SUM(AK11:AK41)&gt;0,AVERAGE(AK11:AK41)," ")</f>
        <v xml:space="preserve"> </v>
      </c>
      <c r="AL42" s="55" t="str">
        <f>IF(SUM(AL11:AL41)&gt;0,AVERAGE(AL11:AL41)," ")</f>
        <v xml:space="preserve"> </v>
      </c>
      <c r="AM42" s="247" t="s">
        <v>82</v>
      </c>
      <c r="AN42" s="669" t="str">
        <f>IF(SUM(AN11:AN41)&gt;0,AVERAGE(AN11:AN41)," ")</f>
        <v xml:space="preserve"> </v>
      </c>
      <c r="AO42" s="77"/>
      <c r="AP42" s="698" t="str">
        <f>IF(SUM(AP11:AP41)&gt;0,AVERAGE(AP11:AP41)," ")</f>
        <v xml:space="preserve"> </v>
      </c>
      <c r="AQ42" s="699"/>
      <c r="AR42" s="667" t="str">
        <f ca="1">IF(SUM(AR11:AR41)&gt;0,AVERAGE(AR11:AR41)," ")</f>
        <v xml:space="preserve"> </v>
      </c>
      <c r="AS42" s="699"/>
      <c r="AT42" s="698" t="str">
        <f>IF(SUM(AT11:AT41)&gt;0,AVERAGE(AT11:AT41)," ")</f>
        <v xml:space="preserve"> </v>
      </c>
      <c r="AU42" s="668"/>
      <c r="AV42" s="667" t="str">
        <f ca="1">IF(SUM(AV11:AV41)&gt;0,AVERAGE(AV11:AV41)," ")</f>
        <v xml:space="preserve"> </v>
      </c>
      <c r="AW42" s="699"/>
      <c r="AX42" s="669" t="str">
        <f>IF(SUM(AX11:AX41)&gt;0,AVERAGE(AX11:AX41)," ")</f>
        <v xml:space="preserve"> </v>
      </c>
      <c r="AY42" s="699"/>
      <c r="AZ42" s="667" t="str">
        <f ca="1">IF(SUM(AZ11:AZ41)&gt;0,AVERAGE(AZ11:AZ41)," ")</f>
        <v xml:space="preserve"> </v>
      </c>
      <c r="BA42" s="77"/>
      <c r="BB42" s="880" t="str">
        <f>IF(SUM(BB11:BB41)&gt;0,AVERAGE(BB11:BB41)," ")</f>
        <v xml:space="preserve"> </v>
      </c>
      <c r="BC42" s="820" t="str">
        <f>IF(SUM(BC11:BC41)&gt;0,AVERAGE(BC11:BC41)," ")</f>
        <v xml:space="preserve"> </v>
      </c>
      <c r="BD42" s="247" t="s">
        <v>39</v>
      </c>
      <c r="BE42" s="41" t="str">
        <f>IF(SUM(BE11:BE41)&gt;0,AVERAGE(BE11:BE41)," ")</f>
        <v xml:space="preserve"> </v>
      </c>
      <c r="BF42" s="55" t="str">
        <f>IF(SUM(BF11:BF41)&gt;0,AVERAGE(BF11:BF41)," ")</f>
        <v xml:space="preserve"> </v>
      </c>
      <c r="BG42" s="76"/>
      <c r="BH42" s="42" t="str">
        <f aca="true" t="shared" si="22" ref="BH42:BP42">IF(SUM(BH11:BH41)&gt;0,AVERAGE(BH11:BH41)," ")</f>
        <v xml:space="preserve"> </v>
      </c>
      <c r="BI42" s="42" t="str">
        <f t="shared" si="22"/>
        <v xml:space="preserve"> </v>
      </c>
      <c r="BJ42" s="42" t="str">
        <f t="shared" si="22"/>
        <v xml:space="preserve"> </v>
      </c>
      <c r="BK42" s="42" t="str">
        <f t="shared" si="22"/>
        <v xml:space="preserve"> </v>
      </c>
      <c r="BL42" s="42" t="str">
        <f t="shared" si="22"/>
        <v xml:space="preserve"> </v>
      </c>
      <c r="BM42" s="42" t="str">
        <f t="shared" si="22"/>
        <v xml:space="preserve"> </v>
      </c>
      <c r="BN42" s="42" t="str">
        <f t="shared" si="22"/>
        <v xml:space="preserve"> </v>
      </c>
      <c r="BO42" s="42" t="str">
        <f t="shared" si="22"/>
        <v xml:space="preserve"> </v>
      </c>
      <c r="BP42" s="55" t="str">
        <f t="shared" si="22"/>
        <v xml:space="preserve"> </v>
      </c>
      <c r="BQ42" s="42" t="str">
        <f>IF(SUM(BQ11:BQ41)&gt;0,AVERAGE(BQ11:BQ41)," ")</f>
        <v xml:space="preserve"> </v>
      </c>
      <c r="BR42" s="55" t="str">
        <f>IF(SUM(BR11:BR41)&gt;0,AVERAGE(BR11:BR41)," ")</f>
        <v xml:space="preserve"> </v>
      </c>
      <c r="BS42" s="762" t="s">
        <v>39</v>
      </c>
      <c r="BT42" s="42" t="str">
        <f>IF(SUM(BT11:BT41)&gt;0,AVERAGE(BT11:BT41)," ")</f>
        <v xml:space="preserve"> </v>
      </c>
      <c r="BU42" s="616" t="str">
        <f ca="1">IF(SUM(BU11:BU41)&gt;0,AVERAGE(BU11:BU41)," ")</f>
        <v xml:space="preserve"> </v>
      </c>
      <c r="BV42" s="3" t="str">
        <f>IF(SUM(BV11:BV41)&gt;0,AVERAGE(BV11:BV41)," ")</f>
        <v xml:space="preserve"> </v>
      </c>
      <c r="BW42" s="616" t="str">
        <f ca="1">IF(SUM(BW11:BW41)&gt;0,AVERAGE(BW11:BW41)," ")</f>
        <v xml:space="preserve"> </v>
      </c>
      <c r="BX42" s="769" t="str">
        <f aca="true" t="shared" si="23" ref="BX42:CH42">IF(SUM(BX11:BX41)&gt;0,AVERAGE(BX11:BX41)," ")</f>
        <v xml:space="preserve"> </v>
      </c>
      <c r="BY42" s="44" t="str">
        <f t="shared" si="23"/>
        <v xml:space="preserve"> </v>
      </c>
      <c r="BZ42" s="42" t="str">
        <f t="shared" si="23"/>
        <v xml:space="preserve"> </v>
      </c>
      <c r="CA42" s="45" t="str">
        <f>IF(SUM(CA11:CA41)&gt;0,AVERAGE(CA11:CA41)," ")</f>
        <v xml:space="preserve"> </v>
      </c>
      <c r="CB42" s="42" t="str">
        <f>IF(SUM(CB11:CB41)&gt;0,AVERAGE(CB11:CB41)," ")</f>
        <v xml:space="preserve"> </v>
      </c>
      <c r="CC42" s="45" t="str">
        <f t="shared" si="23"/>
        <v xml:space="preserve"> </v>
      </c>
      <c r="CD42" s="42" t="str">
        <f t="shared" si="23"/>
        <v xml:space="preserve"> </v>
      </c>
      <c r="CE42" s="44" t="str">
        <f t="shared" si="23"/>
        <v xml:space="preserve"> </v>
      </c>
      <c r="CF42" s="68" t="str">
        <f t="shared" si="23"/>
        <v xml:space="preserve"> </v>
      </c>
      <c r="CG42" s="45" t="str">
        <f t="shared" si="23"/>
        <v xml:space="preserve"> </v>
      </c>
      <c r="CH42" s="770" t="str">
        <f t="shared" si="23"/>
        <v xml:space="preserve"> </v>
      </c>
    </row>
    <row r="43" spans="1:86" ht="15" customHeight="1" thickBot="1" thickTop="1">
      <c r="A43" s="249" t="s">
        <v>40</v>
      </c>
      <c r="B43" s="250"/>
      <c r="C43" s="280"/>
      <c r="D43" s="69" t="str">
        <f>IF(SUM(D11:D41)&gt;0,MAX(D11:D41)," ")</f>
        <v xml:space="preserve"> </v>
      </c>
      <c r="E43" s="70" t="str">
        <f>IF(SUM(E11:E41)&gt;0,MAX(E11:E41)," ")</f>
        <v xml:space="preserve"> </v>
      </c>
      <c r="F43" s="80"/>
      <c r="G43" s="81"/>
      <c r="H43" s="82" t="str">
        <f aca="true" t="shared" si="24" ref="H43:S43">IF(SUM(H11:H41)&gt;0,MAX(H11:H41)," ")</f>
        <v xml:space="preserve"> </v>
      </c>
      <c r="I43" s="69" t="str">
        <f t="shared" si="24"/>
        <v xml:space="preserve"> </v>
      </c>
      <c r="J43" s="70" t="str">
        <f t="shared" si="24"/>
        <v xml:space="preserve"> </v>
      </c>
      <c r="K43" s="53" t="str">
        <f t="shared" si="24"/>
        <v xml:space="preserve"> </v>
      </c>
      <c r="L43" s="342" t="str">
        <f t="shared" si="24"/>
        <v xml:space="preserve"> </v>
      </c>
      <c r="M43" s="69" t="str">
        <f t="shared" si="24"/>
        <v xml:space="preserve"> </v>
      </c>
      <c r="N43" s="83" t="str">
        <f ca="1">IF(SUM(N11:N41)&gt;0,MAX(N11:N41)," ")</f>
        <v xml:space="preserve"> </v>
      </c>
      <c r="O43" s="69" t="str">
        <f t="shared" si="24"/>
        <v xml:space="preserve"> </v>
      </c>
      <c r="P43" s="83" t="str">
        <f ca="1">IF(SUM(P11:P41)&gt;0,MAX(P11:P41)," ")</f>
        <v xml:space="preserve"> </v>
      </c>
      <c r="Q43" s="69" t="str">
        <f t="shared" si="24"/>
        <v xml:space="preserve"> </v>
      </c>
      <c r="R43" s="69" t="str">
        <f t="shared" si="24"/>
        <v xml:space="preserve"> </v>
      </c>
      <c r="S43" s="43" t="str">
        <f t="shared" si="24"/>
        <v xml:space="preserve"> </v>
      </c>
      <c r="T43" s="249" t="s">
        <v>41</v>
      </c>
      <c r="U43" s="53" t="str">
        <f aca="true" t="shared" si="25" ref="U43:AA43">IF(SUM(U11:U41)&gt;0,MAX(U11:U41)," ")</f>
        <v xml:space="preserve"> </v>
      </c>
      <c r="V43" s="69" t="str">
        <f t="shared" si="25"/>
        <v xml:space="preserve"> </v>
      </c>
      <c r="W43" s="43" t="str">
        <f t="shared" si="25"/>
        <v xml:space="preserve"> </v>
      </c>
      <c r="X43" s="69" t="str">
        <f t="shared" si="25"/>
        <v xml:space="preserve"> </v>
      </c>
      <c r="Y43" s="69" t="str">
        <f t="shared" si="25"/>
        <v xml:space="preserve"> </v>
      </c>
      <c r="Z43" s="69" t="str">
        <f t="shared" si="25"/>
        <v xml:space="preserve"> </v>
      </c>
      <c r="AA43" s="69" t="str">
        <f t="shared" si="25"/>
        <v xml:space="preserve"> </v>
      </c>
      <c r="AB43" s="53" t="str">
        <f>IF(SUM(AB11:AB41)&gt;0,MAX(AB11:AB41)," ")</f>
        <v xml:space="preserve"> </v>
      </c>
      <c r="AC43" s="69" t="str">
        <f>IF(SUM(AC11:AC41)&gt;0,MAX(AC11:AC41)," ")</f>
        <v xml:space="preserve"> </v>
      </c>
      <c r="AD43" s="43" t="str">
        <f>IF(SUM(AD11:AD41)&gt;0,MAX(AD11:AD41)," ")</f>
        <v xml:space="preserve"> </v>
      </c>
      <c r="AE43" s="684"/>
      <c r="AF43" s="715" t="str">
        <f>IF(SUM(AF11:AF41)&gt;0,MAX(AF11:AF41)," ")</f>
        <v xml:space="preserve"> </v>
      </c>
      <c r="AG43" s="669" t="str">
        <f>IF(SUM(AG11:AG41)&gt;0,MAX(AG11:AG41)," ")</f>
        <v xml:space="preserve"> </v>
      </c>
      <c r="AH43" s="69" t="str">
        <f ca="1">IF(AI42&lt;&gt;"",MAX(AH11:AH41),"")</f>
        <v/>
      </c>
      <c r="AI43" s="877" t="str">
        <f ca="1">IF(AH43=63200,"TNTC",AH43)</f>
        <v/>
      </c>
      <c r="AJ43" s="342" t="str">
        <f>IF(SUM(AJ11:AJ41)&gt;0,MAX(AJ11:AJ41)," ")</f>
        <v xml:space="preserve"> </v>
      </c>
      <c r="AK43" s="708" t="str">
        <f>IF(SUM(AK11:AK41)&gt;0,MAX(AK11:AK41)," ")</f>
        <v xml:space="preserve"> </v>
      </c>
      <c r="AL43" s="43" t="str">
        <f>IF(SUM(AL11:AL41)&gt;0,MAX(AL11:AL41)," ")</f>
        <v xml:space="preserve"> </v>
      </c>
      <c r="AM43" s="249" t="s">
        <v>83</v>
      </c>
      <c r="AN43" s="53" t="str">
        <f aca="true" t="shared" si="26" ref="AN43:BC43">IF(SUM(AN11:AN41)&gt;0,MAX(AN11:AN41)," ")</f>
        <v xml:space="preserve"> </v>
      </c>
      <c r="AO43" s="84" t="str">
        <f t="shared" si="26"/>
        <v xml:space="preserve"> </v>
      </c>
      <c r="AP43" s="700" t="str">
        <f t="shared" si="26"/>
        <v xml:space="preserve"> </v>
      </c>
      <c r="AQ43" s="669" t="str">
        <f t="shared" si="26"/>
        <v xml:space="preserve"> </v>
      </c>
      <c r="AR43" s="701" t="str">
        <f ca="1" t="shared" si="26"/>
        <v xml:space="preserve"> </v>
      </c>
      <c r="AS43" s="669" t="str">
        <f ca="1" t="shared" si="26"/>
        <v xml:space="preserve"> </v>
      </c>
      <c r="AT43" s="702" t="str">
        <f t="shared" si="26"/>
        <v xml:space="preserve"> </v>
      </c>
      <c r="AU43" s="669" t="str">
        <f t="shared" si="26"/>
        <v xml:space="preserve"> </v>
      </c>
      <c r="AV43" s="701" t="str">
        <f ca="1" t="shared" si="26"/>
        <v xml:space="preserve"> </v>
      </c>
      <c r="AW43" s="703" t="str">
        <f ca="1" t="shared" si="26"/>
        <v xml:space="preserve"> </v>
      </c>
      <c r="AX43" s="702" t="str">
        <f t="shared" si="26"/>
        <v xml:space="preserve"> </v>
      </c>
      <c r="AY43" s="669" t="str">
        <f t="shared" si="26"/>
        <v xml:space="preserve"> </v>
      </c>
      <c r="AZ43" s="701" t="str">
        <f ca="1" t="shared" si="26"/>
        <v xml:space="preserve"> </v>
      </c>
      <c r="BA43" s="669" t="str">
        <f ca="1" t="shared" si="26"/>
        <v xml:space="preserve"> </v>
      </c>
      <c r="BB43" s="881" t="str">
        <f t="shared" si="26"/>
        <v xml:space="preserve"> </v>
      </c>
      <c r="BC43" s="824" t="str">
        <f t="shared" si="26"/>
        <v xml:space="preserve"> </v>
      </c>
      <c r="BD43" s="249" t="s">
        <v>41</v>
      </c>
      <c r="BE43" s="53" t="str">
        <f>IF(SUM(BE11:BE41)&gt;0,MAX(BE11:BE41)," ")</f>
        <v xml:space="preserve"> </v>
      </c>
      <c r="BF43" s="43" t="str">
        <f aca="true" t="shared" si="27" ref="BF43:BP43">IF(SUM(BF11:BF41)&gt;0,MAX(BF11:BF41)," ")</f>
        <v xml:space="preserve"> </v>
      </c>
      <c r="BG43" s="53" t="str">
        <f t="shared" si="27"/>
        <v xml:space="preserve"> </v>
      </c>
      <c r="BH43" s="69" t="str">
        <f t="shared" si="27"/>
        <v xml:space="preserve"> </v>
      </c>
      <c r="BI43" s="69" t="str">
        <f t="shared" si="27"/>
        <v xml:space="preserve"> </v>
      </c>
      <c r="BJ43" s="69" t="str">
        <f t="shared" si="27"/>
        <v xml:space="preserve"> </v>
      </c>
      <c r="BK43" s="69" t="str">
        <f t="shared" si="27"/>
        <v xml:space="preserve"> </v>
      </c>
      <c r="BL43" s="69" t="str">
        <f t="shared" si="27"/>
        <v xml:space="preserve"> </v>
      </c>
      <c r="BM43" s="69" t="str">
        <f t="shared" si="27"/>
        <v xml:space="preserve"> </v>
      </c>
      <c r="BN43" s="69" t="str">
        <f t="shared" si="27"/>
        <v xml:space="preserve"> </v>
      </c>
      <c r="BO43" s="69" t="str">
        <f t="shared" si="27"/>
        <v xml:space="preserve"> </v>
      </c>
      <c r="BP43" s="43" t="str">
        <f t="shared" si="27"/>
        <v xml:space="preserve"> </v>
      </c>
      <c r="BQ43" s="69" t="str">
        <f>IF(SUM(BQ11:BQ41)&gt;0,MAX(BQ11:BQ41)," ")</f>
        <v xml:space="preserve"> </v>
      </c>
      <c r="BR43" s="43" t="str">
        <f>IF(SUM(BR11:BR41)&gt;0,MAX(BR11:BR41)," ")</f>
        <v xml:space="preserve"> </v>
      </c>
      <c r="BS43" s="273" t="s">
        <v>41</v>
      </c>
      <c r="BT43" s="69" t="str">
        <f>IF(SUM(BT11:BT41)&gt;0,MAX(BT11:BT41)," ")</f>
        <v xml:space="preserve"> </v>
      </c>
      <c r="BU43" s="43" t="str">
        <f ca="1">IF(SUM(BU11:BU41)&gt;0,MAX(BU11:BU41)," ")</f>
        <v xml:space="preserve"> </v>
      </c>
      <c r="BV43" s="82" t="str">
        <f>IF(SUM(BV11:BV41)&gt;0,MAX(BV11:BV41)," ")</f>
        <v xml:space="preserve"> </v>
      </c>
      <c r="BW43" s="43" t="str">
        <f ca="1">IF(SUM(BW11:BW41)&gt;0,MAX(BW11:BW41)," ")</f>
        <v xml:space="preserve"> </v>
      </c>
      <c r="BX43" s="572" t="str">
        <f aca="true" t="shared" si="28" ref="BX43:CH43">IF(SUM(BX11:BX41)&gt;0,MAX(BX11:BX41)," ")</f>
        <v xml:space="preserve"> </v>
      </c>
      <c r="BY43" s="771" t="str">
        <f t="shared" si="28"/>
        <v xml:space="preserve"> </v>
      </c>
      <c r="BZ43" s="83" t="str">
        <f t="shared" si="28"/>
        <v xml:space="preserve"> </v>
      </c>
      <c r="CA43" s="772" t="str">
        <f>IF(SUM(CA11:CA41)&gt;0,MAX(CA11:CA41)," ")</f>
        <v xml:space="preserve"> </v>
      </c>
      <c r="CB43" s="83" t="str">
        <f>IF(SUM(CB11:CB41)&gt;0,MAX(CB11:CB41)," ")</f>
        <v xml:space="preserve"> </v>
      </c>
      <c r="CC43" s="772" t="str">
        <f t="shared" si="28"/>
        <v xml:space="preserve"> </v>
      </c>
      <c r="CD43" s="83" t="str">
        <f t="shared" si="28"/>
        <v xml:space="preserve"> </v>
      </c>
      <c r="CE43" s="771" t="str">
        <f t="shared" si="28"/>
        <v xml:space="preserve"> </v>
      </c>
      <c r="CF43" s="85" t="str">
        <f t="shared" si="28"/>
        <v xml:space="preserve"> </v>
      </c>
      <c r="CG43" s="772" t="str">
        <f t="shared" si="28"/>
        <v xml:space="preserve"> </v>
      </c>
      <c r="CH43" s="773" t="str">
        <f t="shared" si="28"/>
        <v xml:space="preserve"> </v>
      </c>
    </row>
    <row r="44" spans="1:86" ht="15" customHeight="1" thickBot="1" thickTop="1">
      <c r="A44" s="249" t="s">
        <v>42</v>
      </c>
      <c r="B44" s="250"/>
      <c r="C44" s="280"/>
      <c r="D44" s="69" t="str">
        <f>IF(SUM(D11:D41)&gt;0,MIN(D11:D41),"")</f>
        <v/>
      </c>
      <c r="E44" s="47"/>
      <c r="F44" s="80"/>
      <c r="G44" s="81"/>
      <c r="H44" s="54" t="str">
        <f>IF(SUM(H11:H41)&gt;0,MIN(H11:H41),"")</f>
        <v/>
      </c>
      <c r="I44" s="69" t="str">
        <f aca="true" t="shared" si="29" ref="I44:S44">IF(SUM(I11:I41)&gt;0,MIN(I11:I41),"")</f>
        <v/>
      </c>
      <c r="J44" s="82" t="str">
        <f t="shared" si="29"/>
        <v/>
      </c>
      <c r="K44" s="53" t="str">
        <f t="shared" si="29"/>
        <v/>
      </c>
      <c r="L44" s="342" t="str">
        <f t="shared" si="29"/>
        <v/>
      </c>
      <c r="M44" s="69" t="str">
        <f t="shared" si="29"/>
        <v/>
      </c>
      <c r="N44" s="69" t="str">
        <f ca="1" t="shared" si="29"/>
        <v/>
      </c>
      <c r="O44" s="69" t="str">
        <f t="shared" si="29"/>
        <v/>
      </c>
      <c r="P44" s="69" t="str">
        <f ca="1" t="shared" si="29"/>
        <v/>
      </c>
      <c r="Q44" s="69" t="str">
        <f t="shared" si="29"/>
        <v/>
      </c>
      <c r="R44" s="69" t="str">
        <f t="shared" si="29"/>
        <v/>
      </c>
      <c r="S44" s="43" t="str">
        <f t="shared" si="29"/>
        <v/>
      </c>
      <c r="T44" s="249" t="s">
        <v>43</v>
      </c>
      <c r="U44" s="53" t="str">
        <f aca="true" t="shared" si="30" ref="U44:AA44">IF(SUM(U11:U41)&gt;0,MIN(U11:U41),"")</f>
        <v/>
      </c>
      <c r="V44" s="69" t="str">
        <f t="shared" si="30"/>
        <v/>
      </c>
      <c r="W44" s="43" t="str">
        <f t="shared" si="30"/>
        <v/>
      </c>
      <c r="X44" s="69" t="str">
        <f t="shared" si="30"/>
        <v/>
      </c>
      <c r="Y44" s="69" t="str">
        <f t="shared" si="30"/>
        <v/>
      </c>
      <c r="Z44" s="69" t="str">
        <f t="shared" si="30"/>
        <v/>
      </c>
      <c r="AA44" s="69" t="str">
        <f t="shared" si="30"/>
        <v/>
      </c>
      <c r="AB44" s="53" t="str">
        <f>IF(SUM(AB11:AB41)&gt;0,MIN(AB11:AB41),"")</f>
        <v/>
      </c>
      <c r="AC44" s="69" t="str">
        <f>IF(SUM(AC11:AC41)&gt;0,MIN(AC11:AC41),"")</f>
        <v/>
      </c>
      <c r="AD44" s="43" t="str">
        <f>IF(SUM(AD11:AD41)&gt;0,MIN(AD11:AD41),"")</f>
        <v/>
      </c>
      <c r="AE44" s="684"/>
      <c r="AF44" s="716" t="str">
        <f>IF(SUM(AF11:AF41)&gt;0,MIN(AF11:AF41),"")</f>
        <v/>
      </c>
      <c r="AG44" s="717" t="str">
        <f>IF(SUM(AG11:AG41)&gt;0,MIN(AG11:AG41),"")</f>
        <v/>
      </c>
      <c r="AH44" s="70"/>
      <c r="AI44" s="708" t="str">
        <f>IF(SUM(AI11:AI41)&gt;0,MIN(AI11:AI41),"")</f>
        <v/>
      </c>
      <c r="AJ44" s="672" t="str">
        <f>IF(SUM(AJ11:AJ41)&gt;0,MIN(AJ11:AJ41),"")</f>
        <v/>
      </c>
      <c r="AK44" s="669" t="str">
        <f>IF(SUM(AK11:AK41)&gt;0,MIN(AK11:AK41),"")</f>
        <v/>
      </c>
      <c r="AL44" s="671" t="str">
        <f>IF(SUM(AL11:AL41)&gt;0,MIN(AL11:AL41),"")</f>
        <v/>
      </c>
      <c r="AM44" s="249" t="s">
        <v>84</v>
      </c>
      <c r="AN44" s="684" t="str">
        <f aca="true" t="shared" si="31" ref="AN44:BC44">IF(SUM(AN11:AN41)&gt;0,MIN(AN11:AN41),"")</f>
        <v/>
      </c>
      <c r="AO44" s="711" t="str">
        <f t="shared" si="31"/>
        <v/>
      </c>
      <c r="AP44" s="679" t="str">
        <f t="shared" si="31"/>
        <v/>
      </c>
      <c r="AQ44" s="704" t="str">
        <f t="shared" si="31"/>
        <v/>
      </c>
      <c r="AR44" s="705" t="str">
        <f ca="1" t="shared" si="31"/>
        <v/>
      </c>
      <c r="AS44" s="706" t="str">
        <f ca="1" t="shared" si="31"/>
        <v/>
      </c>
      <c r="AT44" s="679" t="str">
        <f t="shared" si="31"/>
        <v/>
      </c>
      <c r="AU44" s="704" t="str">
        <f t="shared" si="31"/>
        <v/>
      </c>
      <c r="AV44" s="705" t="str">
        <f ca="1" t="shared" si="31"/>
        <v/>
      </c>
      <c r="AW44" s="706" t="str">
        <f ca="1" t="shared" si="31"/>
        <v/>
      </c>
      <c r="AX44" s="679" t="str">
        <f t="shared" si="31"/>
        <v/>
      </c>
      <c r="AY44" s="707" t="str">
        <f t="shared" si="31"/>
        <v/>
      </c>
      <c r="AZ44" s="708" t="str">
        <f ca="1" t="shared" si="31"/>
        <v/>
      </c>
      <c r="BA44" s="706" t="str">
        <f ca="1" t="shared" si="31"/>
        <v/>
      </c>
      <c r="BB44" s="882" t="str">
        <f t="shared" si="31"/>
        <v/>
      </c>
      <c r="BC44" s="823" t="str">
        <f t="shared" si="31"/>
        <v/>
      </c>
      <c r="BD44" s="249" t="s">
        <v>43</v>
      </c>
      <c r="BE44" s="684" t="str">
        <f aca="true" t="shared" si="32" ref="BE44:BP44">IF(SUM(BE11:BE41)&gt;0,MIN(BE11:BE41),"")</f>
        <v/>
      </c>
      <c r="BF44" s="711" t="str">
        <f t="shared" si="32"/>
        <v/>
      </c>
      <c r="BG44" s="53" t="str">
        <f t="shared" si="32"/>
        <v/>
      </c>
      <c r="BH44" s="710" t="str">
        <f t="shared" si="32"/>
        <v/>
      </c>
      <c r="BI44" s="710" t="str">
        <f t="shared" si="32"/>
        <v/>
      </c>
      <c r="BJ44" s="710" t="str">
        <f t="shared" si="32"/>
        <v/>
      </c>
      <c r="BK44" s="710" t="str">
        <f t="shared" si="32"/>
        <v/>
      </c>
      <c r="BL44" s="710" t="str">
        <f t="shared" si="32"/>
        <v/>
      </c>
      <c r="BM44" s="710" t="str">
        <f t="shared" si="32"/>
        <v/>
      </c>
      <c r="BN44" s="710" t="str">
        <f t="shared" si="32"/>
        <v/>
      </c>
      <c r="BO44" s="710" t="str">
        <f t="shared" si="32"/>
        <v/>
      </c>
      <c r="BP44" s="711" t="str">
        <f t="shared" si="32"/>
        <v/>
      </c>
      <c r="BQ44" s="69" t="str">
        <f>IF(SUM(BQ11:BQ41)&gt;0,MIN(BQ11:BQ41),"")</f>
        <v/>
      </c>
      <c r="BR44" s="43" t="str">
        <f>IF(SUM(BR11:BR41)&gt;0,MIN(BR11:BR41),"")</f>
        <v/>
      </c>
      <c r="BS44" s="774" t="s">
        <v>43</v>
      </c>
      <c r="BT44" s="63" t="str">
        <f>IF(SUM(BT11:BT41)&gt;0,MIN(BT11:BT41),"")</f>
        <v/>
      </c>
      <c r="BU44" s="66" t="str">
        <f ca="1">IF(SUM(BU11:BU41)&gt;0,MIN(BU11:BU41),"")</f>
        <v/>
      </c>
      <c r="BV44" s="63" t="str">
        <f>IF(SUM(BV11:BV41)&gt;0,MIN(BV11:BV41),"")</f>
        <v/>
      </c>
      <c r="BW44" s="66" t="str">
        <f ca="1">IF(SUM(BW11:BW41)&gt;0,MIN(BW11:BW41),"")</f>
        <v/>
      </c>
      <c r="BX44" s="775" t="str">
        <f aca="true" t="shared" si="33" ref="BX44:CH44">IF(SUM(BX11:BX41)&gt;0,MIN(BX11:BX41),"")</f>
        <v/>
      </c>
      <c r="BY44" s="705" t="str">
        <f t="shared" si="33"/>
        <v/>
      </c>
      <c r="BZ44" s="708" t="str">
        <f t="shared" si="33"/>
        <v/>
      </c>
      <c r="CA44" s="705" t="str">
        <f>IF(SUM(CA11:CA41)&gt;0,MIN(CA11:CA41),"")</f>
        <v/>
      </c>
      <c r="CB44" s="708" t="str">
        <f>IF(SUM(CB11:CB41)&gt;0,MIN(CB11:CB41),"")</f>
        <v/>
      </c>
      <c r="CC44" s="705" t="str">
        <f t="shared" si="33"/>
        <v/>
      </c>
      <c r="CD44" s="708" t="str">
        <f t="shared" si="33"/>
        <v/>
      </c>
      <c r="CE44" s="705" t="str">
        <f t="shared" si="33"/>
        <v/>
      </c>
      <c r="CF44" s="705" t="str">
        <f t="shared" si="33"/>
        <v/>
      </c>
      <c r="CG44" s="708" t="str">
        <f t="shared" si="33"/>
        <v/>
      </c>
      <c r="CH44" s="776" t="str">
        <f t="shared" si="33"/>
        <v/>
      </c>
    </row>
    <row r="45" spans="1:86" ht="14.45" customHeight="1" thickBot="1" thickTop="1">
      <c r="A45" s="590"/>
      <c r="B45" s="586"/>
      <c r="C45" s="586"/>
      <c r="D45" s="586"/>
      <c r="E45" s="587"/>
      <c r="F45" s="588"/>
      <c r="G45" s="589"/>
      <c r="H45" s="590"/>
      <c r="I45" s="586"/>
      <c r="J45" s="591"/>
      <c r="K45" s="586"/>
      <c r="L45" s="592"/>
      <c r="M45" s="586"/>
      <c r="N45" s="586"/>
      <c r="O45" s="586"/>
      <c r="P45" s="586"/>
      <c r="Q45" s="586"/>
      <c r="R45" s="586"/>
      <c r="S45" s="591"/>
      <c r="T45" s="938" t="s">
        <v>154</v>
      </c>
      <c r="U45" s="939"/>
      <c r="V45" s="940"/>
      <c r="W45" s="591"/>
      <c r="X45" s="590"/>
      <c r="Y45" s="593"/>
      <c r="Z45" s="586"/>
      <c r="AA45" s="593"/>
      <c r="AB45" s="590"/>
      <c r="AC45" s="586"/>
      <c r="AD45" s="591"/>
      <c r="AE45" s="586"/>
      <c r="AF45" s="586"/>
      <c r="AG45" s="606"/>
      <c r="AH45" s="586"/>
      <c r="AI45" s="879" t="str">
        <f ca="1">'E.coli Standalone Calculation'!O38</f>
        <v/>
      </c>
      <c r="AJ45" s="592"/>
      <c r="AK45" s="579"/>
      <c r="AL45" s="591"/>
      <c r="AM45" s="611"/>
      <c r="AN45" s="586"/>
      <c r="AO45" s="591"/>
      <c r="AP45" s="586"/>
      <c r="AQ45" s="592"/>
      <c r="AR45" s="586"/>
      <c r="AS45" s="591"/>
      <c r="AT45" s="586"/>
      <c r="AU45" s="592"/>
      <c r="AV45" s="586"/>
      <c r="AW45" s="586"/>
      <c r="AX45" s="590"/>
      <c r="AY45" s="592"/>
      <c r="AZ45" s="586"/>
      <c r="BA45" s="586"/>
      <c r="BB45" s="590"/>
      <c r="BC45" s="591"/>
      <c r="BD45" s="602"/>
      <c r="BE45" s="603"/>
      <c r="BF45" s="591"/>
      <c r="BG45" s="586"/>
      <c r="BH45" s="592"/>
      <c r="BI45" s="586"/>
      <c r="BJ45" s="586"/>
      <c r="BK45" s="586"/>
      <c r="BL45" s="586"/>
      <c r="BM45" s="586"/>
      <c r="BN45" s="586"/>
      <c r="BO45" s="586"/>
      <c r="BP45" s="591"/>
      <c r="BQ45" s="603"/>
      <c r="BR45" s="591"/>
      <c r="BS45" s="817"/>
      <c r="BT45" s="603"/>
      <c r="BU45" s="579"/>
      <c r="BV45" s="579"/>
      <c r="BW45" s="778"/>
      <c r="BX45" s="579"/>
      <c r="BY45" s="778"/>
      <c r="BZ45" s="778"/>
      <c r="CA45" s="778"/>
      <c r="CB45" s="778"/>
      <c r="CC45" s="778"/>
      <c r="CD45" s="778"/>
      <c r="CE45" s="778"/>
      <c r="CF45" s="778"/>
      <c r="CG45" s="778"/>
      <c r="CH45" s="779"/>
    </row>
    <row r="46" spans="1:86" ht="14.45" customHeight="1" thickBot="1" thickTop="1">
      <c r="A46" s="601"/>
      <c r="B46" s="594"/>
      <c r="C46" s="594"/>
      <c r="D46" s="594"/>
      <c r="E46" s="595"/>
      <c r="F46" s="596"/>
      <c r="G46" s="595"/>
      <c r="H46" s="594"/>
      <c r="I46" s="594"/>
      <c r="J46" s="597"/>
      <c r="K46" s="594"/>
      <c r="L46" s="598"/>
      <c r="M46" s="594"/>
      <c r="N46" s="594"/>
      <c r="O46" s="594"/>
      <c r="P46" s="594"/>
      <c r="Q46" s="594"/>
      <c r="R46" s="594"/>
      <c r="S46" s="597"/>
      <c r="T46" s="941" t="s">
        <v>178</v>
      </c>
      <c r="U46" s="942"/>
      <c r="V46" s="943"/>
      <c r="W46" s="597"/>
      <c r="X46" s="599"/>
      <c r="Y46" s="600"/>
      <c r="Z46" s="594"/>
      <c r="AA46" s="600"/>
      <c r="AB46" s="599"/>
      <c r="AC46" s="594"/>
      <c r="AD46" s="597"/>
      <c r="AE46" s="594"/>
      <c r="AF46" s="594"/>
      <c r="AG46" s="607"/>
      <c r="AH46" s="597"/>
      <c r="AI46" s="874" t="str">
        <f ca="1">'E.coli Standalone Calculation'!O41</f>
        <v/>
      </c>
      <c r="AJ46" s="608"/>
      <c r="AK46" s="579"/>
      <c r="AL46" s="597"/>
      <c r="AM46" s="612"/>
      <c r="AN46" s="594"/>
      <c r="AO46" s="597"/>
      <c r="AP46" s="594"/>
      <c r="AQ46" s="598"/>
      <c r="AR46" s="594"/>
      <c r="AS46" s="594"/>
      <c r="AT46" s="599"/>
      <c r="AU46" s="598"/>
      <c r="AV46" s="594"/>
      <c r="AW46" s="597"/>
      <c r="AX46" s="594"/>
      <c r="AY46" s="598"/>
      <c r="AZ46" s="594"/>
      <c r="BA46" s="594"/>
      <c r="BB46" s="599"/>
      <c r="BC46" s="597"/>
      <c r="BD46" s="605"/>
      <c r="BE46" s="579"/>
      <c r="BF46" s="604"/>
      <c r="BG46" s="594"/>
      <c r="BH46" s="598"/>
      <c r="BI46" s="594"/>
      <c r="BJ46" s="594"/>
      <c r="BK46" s="594"/>
      <c r="BL46" s="594"/>
      <c r="BM46" s="594"/>
      <c r="BN46" s="594"/>
      <c r="BO46" s="594"/>
      <c r="BP46" s="579"/>
      <c r="BQ46" s="599"/>
      <c r="BR46" s="597"/>
      <c r="BS46" s="818"/>
      <c r="BT46" s="786"/>
      <c r="BU46" s="780"/>
      <c r="BV46" s="780"/>
      <c r="BW46" s="780"/>
      <c r="BX46" s="780"/>
      <c r="BY46" s="780"/>
      <c r="BZ46" s="780"/>
      <c r="CA46" s="780"/>
      <c r="CB46" s="780"/>
      <c r="CC46" s="780"/>
      <c r="CD46" s="780"/>
      <c r="CE46" s="780"/>
      <c r="CF46" s="780"/>
      <c r="CG46" s="780"/>
      <c r="CH46" s="781"/>
    </row>
    <row r="47" spans="1:86" ht="15" customHeight="1" thickBot="1">
      <c r="A47" s="477" t="s">
        <v>44</v>
      </c>
      <c r="B47" s="255"/>
      <c r="C47" s="254"/>
      <c r="D47" s="125"/>
      <c r="E47" s="85">
        <f>COUNT(E11:E41)</f>
        <v>0</v>
      </c>
      <c r="F47" s="478">
        <f>COUNTA(F11:F41)</f>
        <v>0</v>
      </c>
      <c r="G47" s="307">
        <f>COUNTA(G11:G41)</f>
        <v>0</v>
      </c>
      <c r="H47" s="479">
        <f>COUNT(H11:H41)</f>
        <v>0</v>
      </c>
      <c r="I47" s="83">
        <f aca="true" t="shared" si="34" ref="I47:BA47">COUNT(I11:I41)</f>
        <v>0</v>
      </c>
      <c r="J47" s="84">
        <f t="shared" si="34"/>
        <v>0</v>
      </c>
      <c r="K47" s="479">
        <f t="shared" si="34"/>
        <v>0</v>
      </c>
      <c r="L47" s="83">
        <f t="shared" si="34"/>
        <v>0</v>
      </c>
      <c r="M47" s="83">
        <f t="shared" si="34"/>
        <v>0</v>
      </c>
      <c r="N47" s="83">
        <f ca="1" t="shared" si="34"/>
        <v>0</v>
      </c>
      <c r="O47" s="83">
        <f t="shared" si="34"/>
        <v>0</v>
      </c>
      <c r="P47" s="83">
        <f ca="1" t="shared" si="34"/>
        <v>0</v>
      </c>
      <c r="Q47" s="83">
        <f t="shared" si="34"/>
        <v>0</v>
      </c>
      <c r="R47" s="83">
        <f t="shared" si="34"/>
        <v>0</v>
      </c>
      <c r="S47" s="84">
        <f t="shared" si="34"/>
        <v>0</v>
      </c>
      <c r="T47" s="251" t="s">
        <v>77</v>
      </c>
      <c r="U47" s="63">
        <f aca="true" t="shared" si="35" ref="U47:AA47">COUNT(U11:U41)</f>
        <v>0</v>
      </c>
      <c r="V47" s="65">
        <f t="shared" si="35"/>
        <v>0</v>
      </c>
      <c r="W47" s="66">
        <f t="shared" si="35"/>
        <v>0</v>
      </c>
      <c r="X47" s="65">
        <f t="shared" si="35"/>
        <v>0</v>
      </c>
      <c r="Y47" s="65">
        <f t="shared" si="35"/>
        <v>0</v>
      </c>
      <c r="Z47" s="65">
        <f t="shared" si="35"/>
        <v>0</v>
      </c>
      <c r="AA47" s="65">
        <f t="shared" si="35"/>
        <v>0</v>
      </c>
      <c r="AB47" s="63">
        <f>COUNT(AB11:AB41)</f>
        <v>0</v>
      </c>
      <c r="AC47" s="65">
        <f>COUNT(AC11:AC41)</f>
        <v>0</v>
      </c>
      <c r="AD47" s="66">
        <f>COUNT(AD11:AD41)</f>
        <v>0</v>
      </c>
      <c r="AE47" s="691"/>
      <c r="AF47" s="678">
        <f aca="true" t="shared" si="36" ref="AF47:AL47">COUNT(AF11:AF41)</f>
        <v>0</v>
      </c>
      <c r="AG47" s="65">
        <f t="shared" si="36"/>
        <v>0</v>
      </c>
      <c r="AH47" s="71"/>
      <c r="AI47" s="65">
        <f ca="1">COUNT(AH11:AH41)</f>
        <v>0</v>
      </c>
      <c r="AJ47" s="65">
        <f t="shared" si="36"/>
        <v>0</v>
      </c>
      <c r="AK47" s="65">
        <f t="shared" si="36"/>
        <v>0</v>
      </c>
      <c r="AL47" s="66">
        <f t="shared" si="36"/>
        <v>0</v>
      </c>
      <c r="AM47" s="275" t="s">
        <v>77</v>
      </c>
      <c r="AN47" s="63">
        <f t="shared" si="34"/>
        <v>0</v>
      </c>
      <c r="AO47" s="118">
        <f t="shared" si="34"/>
        <v>0</v>
      </c>
      <c r="AP47" s="63">
        <f t="shared" si="34"/>
        <v>0</v>
      </c>
      <c r="AQ47" s="72">
        <f t="shared" si="34"/>
        <v>0</v>
      </c>
      <c r="AR47" s="72">
        <f ca="1" t="shared" si="34"/>
        <v>0</v>
      </c>
      <c r="AS47" s="118">
        <f ca="1" t="shared" si="34"/>
        <v>0</v>
      </c>
      <c r="AT47" s="63">
        <f t="shared" si="34"/>
        <v>0</v>
      </c>
      <c r="AU47" s="72">
        <f t="shared" si="34"/>
        <v>0</v>
      </c>
      <c r="AV47" s="72">
        <f ca="1" t="shared" si="34"/>
        <v>0</v>
      </c>
      <c r="AW47" s="118">
        <f ca="1" t="shared" si="34"/>
        <v>0</v>
      </c>
      <c r="AX47" s="63">
        <f t="shared" si="34"/>
        <v>0</v>
      </c>
      <c r="AY47" s="72">
        <f t="shared" si="34"/>
        <v>0</v>
      </c>
      <c r="AZ47" s="72">
        <f ca="1" t="shared" si="34"/>
        <v>0</v>
      </c>
      <c r="BA47" s="118">
        <f ca="1" t="shared" si="34"/>
        <v>0</v>
      </c>
      <c r="BB47" s="128">
        <f>COUNT(BB11:BB41)</f>
        <v>0</v>
      </c>
      <c r="BC47" s="129">
        <f>COUNT(BC11:BC41)</f>
        <v>0</v>
      </c>
      <c r="BD47" s="275" t="s">
        <v>77</v>
      </c>
      <c r="BE47" s="64">
        <f>COUNT(BE11:BE41)</f>
        <v>0</v>
      </c>
      <c r="BF47" s="66">
        <f aca="true" t="shared" si="37" ref="BF47:BP47">COUNT(BF11:BF41)</f>
        <v>0</v>
      </c>
      <c r="BG47" s="63">
        <f t="shared" si="37"/>
        <v>0</v>
      </c>
      <c r="BH47" s="65">
        <f t="shared" si="37"/>
        <v>0</v>
      </c>
      <c r="BI47" s="65">
        <f t="shared" si="37"/>
        <v>0</v>
      </c>
      <c r="BJ47" s="65">
        <f t="shared" si="37"/>
        <v>0</v>
      </c>
      <c r="BK47" s="65">
        <f t="shared" si="37"/>
        <v>0</v>
      </c>
      <c r="BL47" s="65">
        <f t="shared" si="37"/>
        <v>0</v>
      </c>
      <c r="BM47" s="65">
        <f t="shared" si="37"/>
        <v>0</v>
      </c>
      <c r="BN47" s="65">
        <f t="shared" si="37"/>
        <v>0</v>
      </c>
      <c r="BO47" s="65">
        <f t="shared" si="37"/>
        <v>0</v>
      </c>
      <c r="BP47" s="66">
        <f t="shared" si="37"/>
        <v>0</v>
      </c>
      <c r="BQ47" s="65">
        <f>COUNT(BQ11:BQ41)</f>
        <v>0</v>
      </c>
      <c r="BR47" s="66">
        <f>COUNT(BR11:BR41)</f>
        <v>0</v>
      </c>
      <c r="BS47" s="819" t="s">
        <v>77</v>
      </c>
      <c r="BT47" s="788">
        <f>COUNT(BT11:BT41)</f>
        <v>0</v>
      </c>
      <c r="BU47" s="72">
        <f ca="1">COUNT(BU11:BU41)</f>
        <v>0</v>
      </c>
      <c r="BV47" s="72">
        <f>COUNT(BV11:BV41)</f>
        <v>0</v>
      </c>
      <c r="BW47" s="118">
        <f ca="1">COUNT(BW11:BW41)</f>
        <v>0</v>
      </c>
      <c r="BX47" s="72">
        <f aca="true" t="shared" si="38" ref="BX47:CH47">COUNT(BX11:BX41)</f>
        <v>0</v>
      </c>
      <c r="BY47" s="72">
        <f t="shared" si="38"/>
        <v>0</v>
      </c>
      <c r="BZ47" s="72">
        <f t="shared" si="38"/>
        <v>0</v>
      </c>
      <c r="CA47" s="72">
        <f>COUNT(CA11:CA41)</f>
        <v>0</v>
      </c>
      <c r="CB47" s="72">
        <f>COUNT(CB11:CB41)</f>
        <v>0</v>
      </c>
      <c r="CC47" s="72">
        <f t="shared" si="38"/>
        <v>0</v>
      </c>
      <c r="CD47" s="72">
        <f t="shared" si="38"/>
        <v>0</v>
      </c>
      <c r="CE47" s="72">
        <f t="shared" si="38"/>
        <v>0</v>
      </c>
      <c r="CF47" s="72">
        <f t="shared" si="38"/>
        <v>0</v>
      </c>
      <c r="CG47" s="72">
        <f t="shared" si="38"/>
        <v>0</v>
      </c>
      <c r="CH47" s="118">
        <f t="shared" si="38"/>
        <v>0</v>
      </c>
    </row>
    <row r="48" spans="1:71" ht="14.25" customHeight="1" thickBot="1">
      <c r="A48" s="990" t="s">
        <v>128</v>
      </c>
      <c r="B48" s="991"/>
      <c r="C48" s="991"/>
      <c r="D48" s="991"/>
      <c r="E48" s="991"/>
      <c r="F48" s="991"/>
      <c r="G48" s="991"/>
      <c r="H48" s="991"/>
      <c r="I48" s="991"/>
      <c r="J48" s="991"/>
      <c r="K48" s="489" t="s">
        <v>195</v>
      </c>
      <c r="L48" s="236"/>
      <c r="M48" s="236"/>
      <c r="N48" s="236"/>
      <c r="O48" s="236"/>
      <c r="P48" s="490"/>
      <c r="Q48" s="491" t="s">
        <v>129</v>
      </c>
      <c r="R48" s="236"/>
      <c r="S48" s="264"/>
      <c r="T48" s="346" t="s">
        <v>45</v>
      </c>
      <c r="U48" s="236"/>
      <c r="V48" s="236"/>
      <c r="W48" s="236"/>
      <c r="X48" s="236"/>
      <c r="Y48" s="236"/>
      <c r="Z48" s="236"/>
      <c r="AA48" s="236"/>
      <c r="AB48" s="236"/>
      <c r="AC48" s="236"/>
      <c r="AD48" s="236"/>
      <c r="AE48" s="236"/>
      <c r="AF48" s="236"/>
      <c r="AG48" s="236"/>
      <c r="AH48" s="236"/>
      <c r="AI48" s="236"/>
      <c r="AJ48" s="236"/>
      <c r="AK48" s="236"/>
      <c r="AL48" s="264"/>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29"/>
      <c r="BR48" s="229"/>
      <c r="BS48" s="229"/>
    </row>
    <row r="49" spans="1:71" ht="12.75">
      <c r="A49" s="992"/>
      <c r="B49" s="993"/>
      <c r="C49" s="993"/>
      <c r="D49" s="993"/>
      <c r="E49" s="993"/>
      <c r="F49" s="993"/>
      <c r="G49" s="993"/>
      <c r="H49" s="993"/>
      <c r="I49" s="993"/>
      <c r="J49" s="993"/>
      <c r="K49" s="916"/>
      <c r="L49" s="917"/>
      <c r="M49" s="917"/>
      <c r="N49" s="917"/>
      <c r="O49" s="917"/>
      <c r="P49" s="1004"/>
      <c r="Q49" s="1000"/>
      <c r="R49" s="1001"/>
      <c r="S49" s="1002"/>
      <c r="T49" s="1006"/>
      <c r="U49" s="1007"/>
      <c r="V49" s="1007"/>
      <c r="W49" s="1007"/>
      <c r="X49" s="1007"/>
      <c r="Y49" s="1007"/>
      <c r="Z49" s="1007"/>
      <c r="AA49" s="1007"/>
      <c r="AB49" s="1007"/>
      <c r="AC49" s="1007"/>
      <c r="AD49" s="1007"/>
      <c r="AE49" s="1007"/>
      <c r="AF49" s="1007"/>
      <c r="AG49" s="1007"/>
      <c r="AH49" s="1007"/>
      <c r="AI49" s="1007"/>
      <c r="AJ49" s="1007"/>
      <c r="AK49" s="1007"/>
      <c r="AL49" s="1008"/>
      <c r="AM49" s="229"/>
      <c r="AN49" s="90" t="s">
        <v>46</v>
      </c>
      <c r="AO49" s="91"/>
      <c r="AP49" s="91"/>
      <c r="AQ49" s="91"/>
      <c r="AR49" s="91"/>
      <c r="AS49" s="91"/>
      <c r="AT49" s="91"/>
      <c r="AU49" s="91"/>
      <c r="AV49" s="91"/>
      <c r="AW49" s="91"/>
      <c r="AX49" s="92"/>
      <c r="AY49" s="349" t="s">
        <v>47</v>
      </c>
      <c r="AZ49" s="236"/>
      <c r="BA49" s="264"/>
      <c r="BB49" s="229"/>
      <c r="BC49" s="229"/>
      <c r="BD49" s="229"/>
      <c r="BE49" s="929" t="s">
        <v>179</v>
      </c>
      <c r="BF49" s="930"/>
      <c r="BG49" s="930"/>
      <c r="BH49" s="930"/>
      <c r="BI49" s="930"/>
      <c r="BJ49" s="930"/>
      <c r="BK49" s="930"/>
      <c r="BL49" s="930"/>
      <c r="BM49" s="931"/>
      <c r="BN49" s="229"/>
      <c r="BO49" s="229"/>
      <c r="BP49" s="229"/>
      <c r="BQ49" s="229"/>
      <c r="BR49" s="229"/>
      <c r="BS49" s="229"/>
    </row>
    <row r="50" spans="1:71" ht="12.75">
      <c r="A50" s="992"/>
      <c r="B50" s="993"/>
      <c r="C50" s="993"/>
      <c r="D50" s="993"/>
      <c r="E50" s="993"/>
      <c r="F50" s="993"/>
      <c r="G50" s="993"/>
      <c r="H50" s="993"/>
      <c r="I50" s="993"/>
      <c r="J50" s="993"/>
      <c r="K50" s="1005"/>
      <c r="L50" s="917"/>
      <c r="M50" s="917"/>
      <c r="N50" s="917"/>
      <c r="O50" s="917"/>
      <c r="P50" s="1004"/>
      <c r="Q50" s="1003"/>
      <c r="R50" s="1001"/>
      <c r="S50" s="1002"/>
      <c r="T50" s="1006"/>
      <c r="U50" s="1007"/>
      <c r="V50" s="1007"/>
      <c r="W50" s="1007"/>
      <c r="X50" s="1007"/>
      <c r="Y50" s="1007"/>
      <c r="Z50" s="1007"/>
      <c r="AA50" s="1007"/>
      <c r="AB50" s="1007"/>
      <c r="AC50" s="1007"/>
      <c r="AD50" s="1007"/>
      <c r="AE50" s="1007"/>
      <c r="AF50" s="1007"/>
      <c r="AG50" s="1007"/>
      <c r="AH50" s="1007"/>
      <c r="AI50" s="1007"/>
      <c r="AJ50" s="1007"/>
      <c r="AK50" s="1007"/>
      <c r="AL50" s="1008"/>
      <c r="AM50" s="229"/>
      <c r="AN50" s="279" t="s">
        <v>48</v>
      </c>
      <c r="AO50" s="250"/>
      <c r="AP50" s="280"/>
      <c r="AQ50" s="285" t="s">
        <v>49</v>
      </c>
      <c r="AR50" s="286"/>
      <c r="AS50" s="285" t="s">
        <v>50</v>
      </c>
      <c r="AT50" s="286"/>
      <c r="AU50" s="287" t="s">
        <v>51</v>
      </c>
      <c r="AV50" s="288"/>
      <c r="AW50" s="287" t="s">
        <v>52</v>
      </c>
      <c r="AX50" s="289"/>
      <c r="AY50" s="348" t="s">
        <v>53</v>
      </c>
      <c r="AZ50" s="229"/>
      <c r="BA50" s="100">
        <f>IF(SUM(AN11:AN41)&gt;0,SUM(AN11:AN41),SUM(K11:K41))</f>
        <v>0</v>
      </c>
      <c r="BB50" s="229"/>
      <c r="BC50" s="229"/>
      <c r="BD50" s="229"/>
      <c r="BE50" s="932"/>
      <c r="BF50" s="933"/>
      <c r="BG50" s="933"/>
      <c r="BH50" s="933"/>
      <c r="BI50" s="933"/>
      <c r="BJ50" s="933"/>
      <c r="BK50" s="933"/>
      <c r="BL50" s="933"/>
      <c r="BM50" s="934"/>
      <c r="BN50" s="229"/>
      <c r="BO50" s="229"/>
      <c r="BP50" s="229"/>
      <c r="BQ50" s="229"/>
      <c r="BR50" s="229"/>
      <c r="BS50" s="229"/>
    </row>
    <row r="51" spans="1:71" ht="14.25" thickBot="1">
      <c r="A51" s="992"/>
      <c r="B51" s="993"/>
      <c r="C51" s="993"/>
      <c r="D51" s="993"/>
      <c r="E51" s="993"/>
      <c r="F51" s="993"/>
      <c r="G51" s="993"/>
      <c r="H51" s="993"/>
      <c r="I51" s="993"/>
      <c r="J51" s="993"/>
      <c r="K51" s="997"/>
      <c r="L51" s="998"/>
      <c r="M51" s="998"/>
      <c r="N51" s="998"/>
      <c r="O51" s="998"/>
      <c r="P51" s="999"/>
      <c r="Q51" s="492"/>
      <c r="R51" s="267"/>
      <c r="S51" s="268"/>
      <c r="T51" s="1006"/>
      <c r="U51" s="1007"/>
      <c r="V51" s="1007"/>
      <c r="W51" s="1007"/>
      <c r="X51" s="1007"/>
      <c r="Y51" s="1007"/>
      <c r="Z51" s="1007"/>
      <c r="AA51" s="1007"/>
      <c r="AB51" s="1007"/>
      <c r="AC51" s="1007"/>
      <c r="AD51" s="1007"/>
      <c r="AE51" s="1007"/>
      <c r="AF51" s="1007"/>
      <c r="AG51" s="1007"/>
      <c r="AH51" s="1007"/>
      <c r="AI51" s="1007"/>
      <c r="AJ51" s="1007"/>
      <c r="AK51" s="1007"/>
      <c r="AL51" s="1008"/>
      <c r="AM51" s="229"/>
      <c r="AN51" s="279" t="s">
        <v>54</v>
      </c>
      <c r="AO51" s="281"/>
      <c r="AP51" s="282"/>
      <c r="AQ51" s="103" t="str">
        <f>IF(U47=0," NA",(+M42-U42)/M42*100)</f>
        <v xml:space="preserve"> NA</v>
      </c>
      <c r="AR51" s="104"/>
      <c r="AS51" s="103" t="str">
        <f>IF(V47=0," NA",(+O42-V42)/O42*100)</f>
        <v xml:space="preserve"> NA</v>
      </c>
      <c r="AT51" s="104"/>
      <c r="AU51" s="105" t="s">
        <v>11</v>
      </c>
      <c r="AV51" s="106"/>
      <c r="AW51" s="105" t="s">
        <v>11</v>
      </c>
      <c r="AX51" s="106"/>
      <c r="AY51" s="247"/>
      <c r="AZ51" s="248"/>
      <c r="BA51" s="265"/>
      <c r="BB51" s="229"/>
      <c r="BC51" s="229"/>
      <c r="BD51" s="229"/>
      <c r="BE51" s="932"/>
      <c r="BF51" s="933"/>
      <c r="BG51" s="933"/>
      <c r="BH51" s="933"/>
      <c r="BI51" s="933"/>
      <c r="BJ51" s="933"/>
      <c r="BK51" s="933"/>
      <c r="BL51" s="933"/>
      <c r="BM51" s="934"/>
      <c r="BN51" s="229"/>
      <c r="BO51" s="229"/>
      <c r="BP51" s="229"/>
      <c r="BQ51" s="229"/>
      <c r="BR51" s="229"/>
      <c r="BS51" s="229"/>
    </row>
    <row r="52" spans="1:71" ht="13.5">
      <c r="A52" s="992"/>
      <c r="B52" s="993"/>
      <c r="C52" s="993"/>
      <c r="D52" s="993"/>
      <c r="E52" s="993"/>
      <c r="F52" s="993"/>
      <c r="G52" s="993"/>
      <c r="H52" s="993"/>
      <c r="I52" s="993"/>
      <c r="J52" s="993"/>
      <c r="K52" s="489" t="s">
        <v>196</v>
      </c>
      <c r="L52" s="493"/>
      <c r="M52" s="236"/>
      <c r="N52" s="236"/>
      <c r="O52" s="236"/>
      <c r="P52" s="494"/>
      <c r="Q52" s="491" t="s">
        <v>129</v>
      </c>
      <c r="R52" s="236"/>
      <c r="S52" s="264"/>
      <c r="T52" s="1006"/>
      <c r="U52" s="1007"/>
      <c r="V52" s="1007"/>
      <c r="W52" s="1007"/>
      <c r="X52" s="1007"/>
      <c r="Y52" s="1007"/>
      <c r="Z52" s="1007"/>
      <c r="AA52" s="1007"/>
      <c r="AB52" s="1007"/>
      <c r="AC52" s="1007"/>
      <c r="AD52" s="1007"/>
      <c r="AE52" s="1007"/>
      <c r="AF52" s="1007"/>
      <c r="AG52" s="1007"/>
      <c r="AH52" s="1007"/>
      <c r="AI52" s="1007"/>
      <c r="AJ52" s="1007"/>
      <c r="AK52" s="1007"/>
      <c r="AL52" s="1008"/>
      <c r="AM52" s="229"/>
      <c r="AN52" s="279" t="str">
        <f>IF(+AN53="Tertiary Treatment","Secondary Treatment"," ")</f>
        <v>Secondary Treatment</v>
      </c>
      <c r="AO52" s="281"/>
      <c r="AP52" s="282"/>
      <c r="AQ52" s="103" t="str">
        <f>IF(AB47=0," NA",IF(U47=0,(+M42-AB42)/M42*100,(+U42-AB42)/U42*100))</f>
        <v xml:space="preserve"> NA</v>
      </c>
      <c r="AR52" s="104"/>
      <c r="AS52" s="103" t="str">
        <f>IF(AC47=0," NA",IF(V47=0,(+O42-AC42)/O42*100,(+V42-AC42)/V42*100))</f>
        <v xml:space="preserve"> NA</v>
      </c>
      <c r="AT52" s="104"/>
      <c r="AU52" s="105" t="s">
        <v>55</v>
      </c>
      <c r="AV52" s="106"/>
      <c r="AW52" s="105" t="s">
        <v>55</v>
      </c>
      <c r="AX52" s="106"/>
      <c r="AY52" s="1012" t="s">
        <v>56</v>
      </c>
      <c r="AZ52" s="1013"/>
      <c r="BA52" s="1014"/>
      <c r="BB52" s="229"/>
      <c r="BC52" s="229"/>
      <c r="BD52" s="229"/>
      <c r="BE52" s="932"/>
      <c r="BF52" s="933"/>
      <c r="BG52" s="933"/>
      <c r="BH52" s="933"/>
      <c r="BI52" s="933"/>
      <c r="BJ52" s="933"/>
      <c r="BK52" s="933"/>
      <c r="BL52" s="933"/>
      <c r="BM52" s="934"/>
      <c r="BN52" s="229"/>
      <c r="BO52" s="229"/>
      <c r="BP52" s="229"/>
      <c r="BQ52" s="229"/>
      <c r="BR52" s="229"/>
      <c r="BS52" s="229"/>
    </row>
    <row r="53" spans="1:71" ht="13.5">
      <c r="A53" s="992"/>
      <c r="B53" s="993"/>
      <c r="C53" s="993"/>
      <c r="D53" s="993"/>
      <c r="E53" s="993"/>
      <c r="F53" s="993"/>
      <c r="G53" s="993"/>
      <c r="H53" s="993"/>
      <c r="I53" s="993"/>
      <c r="J53" s="993"/>
      <c r="K53" s="495" t="s">
        <v>197</v>
      </c>
      <c r="L53" s="240"/>
      <c r="M53" s="240"/>
      <c r="N53" s="240"/>
      <c r="O53" s="240"/>
      <c r="P53" s="240"/>
      <c r="Q53" s="1000"/>
      <c r="R53" s="1001"/>
      <c r="S53" s="1002"/>
      <c r="T53" s="1006"/>
      <c r="U53" s="1007"/>
      <c r="V53" s="1007"/>
      <c r="W53" s="1007"/>
      <c r="X53" s="1007"/>
      <c r="Y53" s="1007"/>
      <c r="Z53" s="1007"/>
      <c r="AA53" s="1007"/>
      <c r="AB53" s="1007"/>
      <c r="AC53" s="1007"/>
      <c r="AD53" s="1007"/>
      <c r="AE53" s="1007"/>
      <c r="AF53" s="1007"/>
      <c r="AG53" s="1007"/>
      <c r="AH53" s="1007"/>
      <c r="AI53" s="1007"/>
      <c r="AJ53" s="1007"/>
      <c r="AK53" s="1007"/>
      <c r="AL53" s="1008"/>
      <c r="AM53" s="229"/>
      <c r="AN53" s="279" t="str">
        <f>IF(AND(+U47+V47&gt;0,+AB47+AC47=0),"Secondary Treatment","Tertiary Treatment")</f>
        <v>Tertiary Treatment</v>
      </c>
      <c r="AO53" s="281"/>
      <c r="AP53" s="282"/>
      <c r="AQ53" s="103" t="str">
        <f>IF(U47+AB47=0," NA",IF(AB47&gt;0,(+AB42-AP42)/AB42*100,(+U42-AP42)/U42*100))</f>
        <v xml:space="preserve"> NA</v>
      </c>
      <c r="AR53" s="104"/>
      <c r="AS53" s="103" t="str">
        <f>IF(V47+AC47=0," NA",IF(AC47&gt;0,(+AC42-AT42)/AC42*100,(+V42-AT42)/V42*100))</f>
        <v xml:space="preserve"> NA</v>
      </c>
      <c r="AT53" s="104"/>
      <c r="AU53" s="105" t="s">
        <v>55</v>
      </c>
      <c r="AV53" s="106"/>
      <c r="AW53" s="105" t="s">
        <v>55</v>
      </c>
      <c r="AX53" s="106"/>
      <c r="AY53" s="347" t="s">
        <v>57</v>
      </c>
      <c r="AZ53" s="229"/>
      <c r="BA53" s="107" t="str">
        <f>IF(AN47+K47=0,"",IF(AN47&gt;0,+AN42/O4,K42/O4))</f>
        <v/>
      </c>
      <c r="BB53" s="229"/>
      <c r="BC53" s="229"/>
      <c r="BD53" s="229"/>
      <c r="BE53" s="932"/>
      <c r="BF53" s="933"/>
      <c r="BG53" s="933"/>
      <c r="BH53" s="933"/>
      <c r="BI53" s="933"/>
      <c r="BJ53" s="933"/>
      <c r="BK53" s="933"/>
      <c r="BL53" s="933"/>
      <c r="BM53" s="934"/>
      <c r="BN53" s="229"/>
      <c r="BO53" s="229"/>
      <c r="BP53" s="229"/>
      <c r="BQ53" s="229"/>
      <c r="BR53" s="229"/>
      <c r="BS53" s="229"/>
    </row>
    <row r="54" spans="1:71" ht="13.5" customHeight="1" thickBot="1">
      <c r="A54" s="992"/>
      <c r="B54" s="993"/>
      <c r="C54" s="993"/>
      <c r="D54" s="993"/>
      <c r="E54" s="993"/>
      <c r="F54" s="993"/>
      <c r="G54" s="993"/>
      <c r="H54" s="993"/>
      <c r="I54" s="993"/>
      <c r="J54" s="993"/>
      <c r="K54" s="916"/>
      <c r="L54" s="917"/>
      <c r="M54" s="917"/>
      <c r="N54" s="917"/>
      <c r="O54" s="917"/>
      <c r="P54" s="918"/>
      <c r="Q54" s="1003"/>
      <c r="R54" s="1001"/>
      <c r="S54" s="1002"/>
      <c r="T54" s="1006"/>
      <c r="U54" s="1007"/>
      <c r="V54" s="1007"/>
      <c r="W54" s="1007"/>
      <c r="X54" s="1007"/>
      <c r="Y54" s="1007"/>
      <c r="Z54" s="1007"/>
      <c r="AA54" s="1007"/>
      <c r="AB54" s="1007"/>
      <c r="AC54" s="1007"/>
      <c r="AD54" s="1007"/>
      <c r="AE54" s="1007"/>
      <c r="AF54" s="1007"/>
      <c r="AG54" s="1007"/>
      <c r="AH54" s="1007"/>
      <c r="AI54" s="1007"/>
      <c r="AJ54" s="1007"/>
      <c r="AK54" s="1007"/>
      <c r="AL54" s="1008"/>
      <c r="AM54" s="229"/>
      <c r="AN54" s="275" t="s">
        <v>58</v>
      </c>
      <c r="AO54" s="283"/>
      <c r="AP54" s="284"/>
      <c r="AQ54" s="111" t="str">
        <f>IF(M42=" "," NA",(+M42-AP42)/M42*100)</f>
        <v xml:space="preserve"> NA</v>
      </c>
      <c r="AR54" s="112"/>
      <c r="AS54" s="111" t="str">
        <f>IF(O42=" "," NA",(+O42-AT42)/O42*100)</f>
        <v xml:space="preserve"> NA</v>
      </c>
      <c r="AT54" s="112"/>
      <c r="AU54" s="111" t="str">
        <f>IF(R42=" "," NA",(+R42-AX42)/R42*100)</f>
        <v xml:space="preserve"> NA</v>
      </c>
      <c r="AV54" s="112"/>
      <c r="AW54" s="111" t="str">
        <f>IF(Q42=" "," NA",(+Q42-AL42)/Q42*100)</f>
        <v xml:space="preserve"> NA</v>
      </c>
      <c r="AX54" s="113"/>
      <c r="AY54" s="269"/>
      <c r="AZ54" s="262"/>
      <c r="BA54" s="271"/>
      <c r="BB54" s="229"/>
      <c r="BC54" s="229"/>
      <c r="BD54" s="229"/>
      <c r="BE54" s="935"/>
      <c r="BF54" s="936"/>
      <c r="BG54" s="936"/>
      <c r="BH54" s="936"/>
      <c r="BI54" s="936"/>
      <c r="BJ54" s="936"/>
      <c r="BK54" s="936"/>
      <c r="BL54" s="936"/>
      <c r="BM54" s="937"/>
      <c r="BN54" s="229"/>
      <c r="BO54" s="229"/>
      <c r="BP54" s="229"/>
      <c r="BQ54" s="229"/>
      <c r="BR54" s="229"/>
      <c r="BS54" s="229"/>
    </row>
    <row r="55" spans="1:71" ht="27" customHeight="1" thickBot="1">
      <c r="A55" s="1076"/>
      <c r="B55" s="1077"/>
      <c r="C55" s="1077"/>
      <c r="D55" s="1077"/>
      <c r="E55" s="1077"/>
      <c r="F55" s="1077"/>
      <c r="G55" s="1077"/>
      <c r="H55" s="1077"/>
      <c r="I55" s="1077"/>
      <c r="J55" s="1077"/>
      <c r="K55" s="919"/>
      <c r="L55" s="920"/>
      <c r="M55" s="920"/>
      <c r="N55" s="920"/>
      <c r="O55" s="920"/>
      <c r="P55" s="921"/>
      <c r="Q55" s="496"/>
      <c r="R55" s="262"/>
      <c r="S55" s="271"/>
      <c r="T55" s="1009"/>
      <c r="U55" s="1010"/>
      <c r="V55" s="1010"/>
      <c r="W55" s="1010"/>
      <c r="X55" s="1010"/>
      <c r="Y55" s="1010"/>
      <c r="Z55" s="1010"/>
      <c r="AA55" s="1010"/>
      <c r="AB55" s="1010"/>
      <c r="AC55" s="1010"/>
      <c r="AD55" s="1010"/>
      <c r="AE55" s="1010"/>
      <c r="AF55" s="1010"/>
      <c r="AG55" s="1010"/>
      <c r="AH55" s="1010"/>
      <c r="AI55" s="1010"/>
      <c r="AJ55" s="1010"/>
      <c r="AK55" s="1010"/>
      <c r="AL55" s="1011"/>
      <c r="AM55" s="229"/>
      <c r="AN55" s="231" t="str">
        <f>IF(OR(Q42=" ",AL42=" ",LEFT(Q10,4)&lt;&gt;"Phos",LEFT(AL10,4)&lt;&gt;"Phos"),"","Phosphorus limit would be")</f>
        <v/>
      </c>
      <c r="AO55" s="231"/>
      <c r="AP55" s="231"/>
      <c r="AQ55" s="231"/>
      <c r="AR55" s="231" t="str">
        <f>IF(OR(Q42=" ",+AL42=" ",LEFT(Q10,4)&lt;&gt;"Phos",LEFT(AL10,4)&lt;&gt;"Phos"),"",IF(+Q42&gt;=5,1,IF(+Q42&gt;=4,80,IF(+Q42&gt;=3,75,IF(Q42&gt;=2,70,IF(Q42&gt;=1,65,60))))))</f>
        <v/>
      </c>
      <c r="AS55" s="231" t="str">
        <f>IF(OR(Q42=" ",+AL42=" ",LEFT(Q10,4)&lt;&gt;"Phos",LEFT(AL10,4)&lt;&gt;"Phos"),"",IF(+Q42&gt;=5,"mg/l.","% removal."))</f>
        <v/>
      </c>
      <c r="AT55" s="231"/>
      <c r="AU55" s="231" t="str">
        <f>IF(OR(Q42=" ",+AL42=" ",LEFT(Q10,4)&lt;&gt;"Phos",LEFT(AL10,4)&lt;&gt;"Phos"),"",IF(OR(AND(+Q42&gt;=5,AL42&gt;1),AND(+Q42&gt;=4,+Q42&lt;5,AW54&lt;80),AND(+Q42&gt;=3,+Q42&lt;4,AW54&lt;75),AND(+Q42&gt;=2,+Q42&lt;3,AW54&lt;70),AND(+Q42&gt;=1,+Q42&lt;2,AW54&lt;65),AND(+Q42&lt;1,AW54&lt;60)),"(compliance not achieved)","(compliance achieved)"))</f>
        <v/>
      </c>
      <c r="AV55" s="231"/>
      <c r="AW55" s="231"/>
      <c r="AX55" s="231"/>
      <c r="AY55" s="231"/>
      <c r="AZ55" s="231"/>
      <c r="BA55" s="231"/>
      <c r="BB55" s="229"/>
      <c r="BC55" s="229"/>
      <c r="BD55" s="229"/>
      <c r="BE55" s="229"/>
      <c r="BF55" s="229"/>
      <c r="BG55" s="229"/>
      <c r="BH55" s="229"/>
      <c r="BI55" s="229"/>
      <c r="BJ55" s="229"/>
      <c r="BK55" s="229"/>
      <c r="BL55" s="229"/>
      <c r="BM55" s="229"/>
      <c r="BN55" s="229"/>
      <c r="BO55" s="229"/>
      <c r="BP55" s="229"/>
      <c r="BQ55" s="229"/>
      <c r="BR55" s="229"/>
      <c r="BS55" s="229"/>
    </row>
    <row r="56" spans="1:85" ht="12.75">
      <c r="A56" s="996" t="s">
        <v>207</v>
      </c>
      <c r="B56" s="996"/>
      <c r="C56" s="996"/>
      <c r="D56" s="996"/>
      <c r="E56" s="996"/>
      <c r="F56" s="996"/>
      <c r="G56" s="996"/>
      <c r="H56" s="996"/>
      <c r="I56" s="996"/>
      <c r="J56" s="996"/>
      <c r="K56" s="996"/>
      <c r="L56" s="996"/>
      <c r="M56" s="996"/>
      <c r="N56" s="996"/>
      <c r="O56" s="996"/>
      <c r="P56" s="996"/>
      <c r="Q56" s="996"/>
      <c r="R56" s="996"/>
      <c r="S56" s="996"/>
      <c r="T56" s="996" t="s">
        <v>208</v>
      </c>
      <c r="U56" s="996"/>
      <c r="V56" s="996"/>
      <c r="W56" s="996"/>
      <c r="X56" s="996"/>
      <c r="Y56" s="996"/>
      <c r="Z56" s="996"/>
      <c r="AA56" s="996"/>
      <c r="AB56" s="996"/>
      <c r="AC56" s="996"/>
      <c r="AD56" s="996"/>
      <c r="AE56" s="996"/>
      <c r="AF56" s="996"/>
      <c r="AG56" s="996"/>
      <c r="AH56" s="996"/>
      <c r="AI56" s="996"/>
      <c r="AJ56" s="996"/>
      <c r="AK56" s="996"/>
      <c r="AL56" s="996"/>
      <c r="AM56" s="913" t="s">
        <v>209</v>
      </c>
      <c r="AN56" s="913"/>
      <c r="AO56" s="913"/>
      <c r="AP56" s="913"/>
      <c r="AQ56" s="913"/>
      <c r="AR56" s="913"/>
      <c r="AS56" s="913"/>
      <c r="AT56" s="913"/>
      <c r="AU56" s="913"/>
      <c r="AV56" s="913"/>
      <c r="AW56" s="913"/>
      <c r="AX56" s="913"/>
      <c r="AY56" s="913"/>
      <c r="AZ56" s="913"/>
      <c r="BA56" s="913"/>
      <c r="BB56" s="913"/>
      <c r="BC56" s="913"/>
      <c r="BD56" s="913" t="s">
        <v>205</v>
      </c>
      <c r="BE56" s="913"/>
      <c r="BF56" s="913"/>
      <c r="BG56" s="913"/>
      <c r="BH56" s="913"/>
      <c r="BI56" s="913"/>
      <c r="BJ56" s="913"/>
      <c r="BK56" s="913"/>
      <c r="BL56" s="913"/>
      <c r="BM56" s="913"/>
      <c r="BN56" s="913"/>
      <c r="BO56" s="913"/>
      <c r="BP56" s="913"/>
      <c r="BQ56" s="913"/>
      <c r="BR56" s="913"/>
      <c r="BS56" s="913" t="s">
        <v>206</v>
      </c>
      <c r="BT56" s="913"/>
      <c r="BU56" s="913"/>
      <c r="BV56" s="913"/>
      <c r="BW56" s="913"/>
      <c r="BX56" s="913"/>
      <c r="BY56" s="913"/>
      <c r="BZ56" s="913"/>
      <c r="CA56" s="913"/>
      <c r="CB56" s="913"/>
      <c r="CC56" s="913"/>
      <c r="CD56" s="913"/>
      <c r="CE56" s="913"/>
      <c r="CF56" s="913"/>
      <c r="CG56" s="913"/>
    </row>
  </sheetData>
  <sheetProtection algorithmName="SHA-512" hashValue="DzXyw/XI37r+MxiMlTkI4jYa077x343eul3tmbqlBEOdph1rj9G+Z/rEuvns4IB8HZ0O0dcN7ayOcUjZ8gIsAg==" saltValue="TVnn4ylIgPK3zjKfHkJg7w==" spinCount="100000" sheet="1" selectLockedCells="1"/>
  <mergeCells count="60">
    <mergeCell ref="CH8:CH10"/>
    <mergeCell ref="BT9:BU9"/>
    <mergeCell ref="CB8:CB10"/>
    <mergeCell ref="CC8:CC10"/>
    <mergeCell ref="CD8:CD10"/>
    <mergeCell ref="CE8:CE10"/>
    <mergeCell ref="CF8:CF10"/>
    <mergeCell ref="CG8:CG10"/>
    <mergeCell ref="BT8:BW8"/>
    <mergeCell ref="BV9:BW9"/>
    <mergeCell ref="BX8:BX10"/>
    <mergeCell ref="BY8:BY10"/>
    <mergeCell ref="BZ8:BZ10"/>
    <mergeCell ref="CA8:CA10"/>
    <mergeCell ref="BN9:BN10"/>
    <mergeCell ref="BO9:BO10"/>
    <mergeCell ref="BJ9:BJ10"/>
    <mergeCell ref="T49:AL55"/>
    <mergeCell ref="BK9:BK10"/>
    <mergeCell ref="BL9:BL10"/>
    <mergeCell ref="K2:O2"/>
    <mergeCell ref="P2:R2"/>
    <mergeCell ref="AD6:AK7"/>
    <mergeCell ref="K54:P55"/>
    <mergeCell ref="F8:F10"/>
    <mergeCell ref="G8:G10"/>
    <mergeCell ref="AB9:AD9"/>
    <mergeCell ref="K49:P50"/>
    <mergeCell ref="Q49:S50"/>
    <mergeCell ref="T45:V45"/>
    <mergeCell ref="T46:V46"/>
    <mergeCell ref="K51:P51"/>
    <mergeCell ref="Q53:S54"/>
    <mergeCell ref="BK6:BP7"/>
    <mergeCell ref="R6:S6"/>
    <mergeCell ref="P7:Q7"/>
    <mergeCell ref="R7:S7"/>
    <mergeCell ref="Q4:S4"/>
    <mergeCell ref="M5:Q5"/>
    <mergeCell ref="AM6:AO6"/>
    <mergeCell ref="AU6:AZ7"/>
    <mergeCell ref="K7:N7"/>
    <mergeCell ref="K5:L5"/>
    <mergeCell ref="P6:Q6"/>
    <mergeCell ref="BS56:CG56"/>
    <mergeCell ref="BD56:BR56"/>
    <mergeCell ref="A56:S56"/>
    <mergeCell ref="T56:AL56"/>
    <mergeCell ref="BR9:BR10"/>
    <mergeCell ref="BP9:BP10"/>
    <mergeCell ref="AM56:BC56"/>
    <mergeCell ref="A48:J55"/>
    <mergeCell ref="BQ9:BQ10"/>
    <mergeCell ref="BE49:BM54"/>
    <mergeCell ref="BM9:BM10"/>
    <mergeCell ref="C8:C10"/>
    <mergeCell ref="AB8:AD8"/>
    <mergeCell ref="AN8:BA8"/>
    <mergeCell ref="D8:D10"/>
    <mergeCell ref="AY52:BA52"/>
  </mergeCells>
  <dataValidations count="1">
    <dataValidation type="list" allowBlank="1" showInputMessage="1" showErrorMessage="1" errorTitle="Error Code 570" error="This is an invalid input. press CANCEL and see instructions._x000a__x000a_RETRY and HELP, will not assist in this error" sqref="AE11:AE41">
      <formula1>$AG$4:$AG$5</formula1>
    </dataValidation>
  </dataValidations>
  <printOptions horizontalCentered="1" verticalCentered="1"/>
  <pageMargins left="0.25" right="0.25" top="0.2" bottom="0.2" header="0.5" footer="0.5"/>
  <pageSetup fitToWidth="4" horizontalDpi="600" verticalDpi="600" orientation="portrait" scale="84" r:id="rId4"/>
  <colBreaks count="4" manualBreakCount="4">
    <brk id="19" max="16383" man="1"/>
    <brk id="38" max="16383" man="1"/>
    <brk id="55" max="16383" man="1"/>
    <brk id="70" max="16383"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Trickling Filter / RBC MRO</dc:title>
  <dc:subject/>
  <dc:creator>D. Daily</dc:creator>
  <cp:keywords/>
  <dc:description>12/1/03</dc:description>
  <cp:lastModifiedBy>Young, Madison N</cp:lastModifiedBy>
  <cp:lastPrinted>2023-02-08T15:21:47Z</cp:lastPrinted>
  <dcterms:created xsi:type="dcterms:W3CDTF">2001-12-31T16:19:03Z</dcterms:created>
  <dcterms:modified xsi:type="dcterms:W3CDTF">2023-02-08T15:49:26Z</dcterms:modified>
  <cp:category/>
  <cp:version/>
  <cp:contentType/>
  <cp:contentStatus/>
</cp:coreProperties>
</file>