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ingov-my.sharepoint.com/personal/mpainton_idem_in_gov/Documents/Coordinator - State Forms/53339/"/>
    </mc:Choice>
  </mc:AlternateContent>
  <xr:revisionPtr revIDLastSave="189" documentId="8_{E58C0FD9-FF44-4672-9E25-73F9D380D4F6}" xr6:coauthVersionLast="47" xr6:coauthVersionMax="47" xr10:uidLastSave="{CC763146-7A9D-465B-9C5C-4ED5CB56032D}"/>
  <bookViews>
    <workbookView xWindow="-3750" yWindow="-18180" windowWidth="22860" windowHeight="15375" tabRatio="690" activeTab="2" xr2:uid="{00000000-000D-0000-FFFF-FFFF00000000}"/>
  </bookViews>
  <sheets>
    <sheet name="Instructions" sheetId="25" r:id="rId1"/>
    <sheet name="NetDMR NODI Codes" sheetId="29" r:id="rId2"/>
    <sheet name="Jan" sheetId="7" r:id="rId3"/>
    <sheet name="Feb" sheetId="15" r:id="rId4"/>
    <sheet name="Mar" sheetId="16" r:id="rId5"/>
    <sheet name="Apr" sheetId="17" r:id="rId6"/>
    <sheet name="May" sheetId="18" r:id="rId7"/>
    <sheet name="Jun" sheetId="19" r:id="rId8"/>
    <sheet name="Jul" sheetId="20" r:id="rId9"/>
    <sheet name="Aug" sheetId="21" r:id="rId10"/>
    <sheet name="Sep" sheetId="22" r:id="rId11"/>
    <sheet name="Oct" sheetId="23" r:id="rId12"/>
    <sheet name="Nov" sheetId="24" r:id="rId13"/>
    <sheet name="Dec" sheetId="14" r:id="rId14"/>
    <sheet name="Summary" sheetId="27" r:id="rId15"/>
    <sheet name="E.coli Standalone Calculation" sheetId="28" state="hidden" r:id="rId16"/>
  </sheets>
  <definedNames>
    <definedName name="_xlnm.Print_Area" localSheetId="5">Apr!$A$1:$CK$55</definedName>
    <definedName name="_xlnm.Print_Area" localSheetId="9">Aug!$A$1:$CK$56</definedName>
    <definedName name="_xlnm.Print_Area" localSheetId="13">Dec!$A$1:$CK$59</definedName>
    <definedName name="_xlnm.Print_Area" localSheetId="3">Feb!$A$1:$CK$54</definedName>
    <definedName name="_xlnm.Print_Area" localSheetId="0">Instructions!$B$2:$L$148</definedName>
    <definedName name="_xlnm.Print_Area" localSheetId="2">Jan!$A$1:$CK$59</definedName>
    <definedName name="_xlnm.Print_Area" localSheetId="8">Jul!$A$1:$CK$56</definedName>
    <definedName name="_xlnm.Print_Area" localSheetId="7">Jun!$A$1:$CK$55</definedName>
    <definedName name="_xlnm.Print_Area" localSheetId="4">Mar!$A$1:$CK$56</definedName>
    <definedName name="_xlnm.Print_Area" localSheetId="6">May!$A$1:$CK$56</definedName>
    <definedName name="_xlnm.Print_Area" localSheetId="12">Nov!$A$1:$CK$55</definedName>
    <definedName name="_xlnm.Print_Area" localSheetId="11">Oct!$A$1:$CK$56</definedName>
    <definedName name="_xlnm.Print_Area" localSheetId="10">Sep!$A$1:$CK$55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40" i="22" l="1"/>
  <c r="BE39" i="22"/>
  <c r="BE38" i="22"/>
  <c r="BE37" i="22"/>
  <c r="BE36" i="22"/>
  <c r="BE35" i="22"/>
  <c r="BE34" i="22"/>
  <c r="BE33" i="22"/>
  <c r="BE32" i="22"/>
  <c r="BE31" i="22"/>
  <c r="BE30" i="22"/>
  <c r="BE29" i="22"/>
  <c r="BE28" i="22"/>
  <c r="BE27" i="22"/>
  <c r="BE26" i="22"/>
  <c r="BE25" i="22"/>
  <c r="BE24" i="22"/>
  <c r="BE23" i="22"/>
  <c r="BE22" i="22"/>
  <c r="BE21" i="22"/>
  <c r="BE20" i="22"/>
  <c r="BE19" i="22"/>
  <c r="BE18" i="22"/>
  <c r="BE17" i="22"/>
  <c r="BE16" i="22"/>
  <c r="BE15" i="22"/>
  <c r="BE14" i="22"/>
  <c r="BE13" i="22"/>
  <c r="BE12" i="22"/>
  <c r="BE11" i="22"/>
  <c r="BA40" i="22"/>
  <c r="BA39" i="22"/>
  <c r="BA38" i="22"/>
  <c r="BA37" i="22"/>
  <c r="BA36" i="22"/>
  <c r="BA35" i="22"/>
  <c r="BA34" i="22"/>
  <c r="BA33" i="22"/>
  <c r="BA32" i="22"/>
  <c r="BA31" i="22"/>
  <c r="BA30" i="22"/>
  <c r="BA29" i="22"/>
  <c r="BA28" i="22"/>
  <c r="BA27" i="22"/>
  <c r="BA26" i="22"/>
  <c r="BA25" i="22"/>
  <c r="BA24" i="22"/>
  <c r="BA23" i="22"/>
  <c r="BA22" i="22"/>
  <c r="BA21" i="22"/>
  <c r="BA20" i="22"/>
  <c r="BA19" i="22"/>
  <c r="BA18" i="22"/>
  <c r="BA17" i="22"/>
  <c r="BA16" i="22"/>
  <c r="BA15" i="22"/>
  <c r="BA14" i="22"/>
  <c r="BA13" i="22"/>
  <c r="BA12" i="22"/>
  <c r="BA11" i="22"/>
  <c r="AW40" i="22"/>
  <c r="AW39" i="22"/>
  <c r="AW38" i="22"/>
  <c r="AW37" i="22"/>
  <c r="AW36" i="22"/>
  <c r="AW35" i="22"/>
  <c r="AW34" i="22"/>
  <c r="AW33" i="22"/>
  <c r="AW32" i="22"/>
  <c r="AW31" i="22"/>
  <c r="AW30" i="22"/>
  <c r="AW29" i="22"/>
  <c r="AW28" i="22"/>
  <c r="AW27" i="22"/>
  <c r="AW26" i="22"/>
  <c r="AW25" i="22"/>
  <c r="AW24" i="22"/>
  <c r="AW23" i="22"/>
  <c r="AW22" i="22"/>
  <c r="AW21" i="22"/>
  <c r="AW20" i="22"/>
  <c r="AW19" i="22"/>
  <c r="AW18" i="22"/>
  <c r="AW17" i="22"/>
  <c r="AW16" i="22"/>
  <c r="AW15" i="22"/>
  <c r="AW14" i="22"/>
  <c r="AW13" i="22"/>
  <c r="AW12" i="22"/>
  <c r="AW11" i="22"/>
  <c r="BE40" i="19"/>
  <c r="BE39" i="19"/>
  <c r="BE38" i="19"/>
  <c r="BE37" i="19"/>
  <c r="BE36" i="19"/>
  <c r="BE35" i="19"/>
  <c r="BE34" i="19"/>
  <c r="BE33" i="19"/>
  <c r="BE32" i="19"/>
  <c r="BE31" i="19"/>
  <c r="BE30" i="19"/>
  <c r="BE29" i="19"/>
  <c r="BE28" i="19"/>
  <c r="BE27" i="19"/>
  <c r="BE26" i="19"/>
  <c r="BE25" i="19"/>
  <c r="BE24" i="19"/>
  <c r="BE23" i="19"/>
  <c r="BE22" i="19"/>
  <c r="BE21" i="19"/>
  <c r="BE20" i="19"/>
  <c r="BE19" i="19"/>
  <c r="BE18" i="19"/>
  <c r="BE17" i="19"/>
  <c r="BE16" i="19"/>
  <c r="BE15" i="19"/>
  <c r="BE14" i="19"/>
  <c r="BE13" i="19"/>
  <c r="BE12" i="19"/>
  <c r="BE11" i="19"/>
  <c r="BA40" i="19"/>
  <c r="BA39" i="19"/>
  <c r="BA38" i="19"/>
  <c r="BA37" i="19"/>
  <c r="BA36" i="19"/>
  <c r="BA35" i="19"/>
  <c r="BA34" i="19"/>
  <c r="BA33" i="19"/>
  <c r="BA32" i="19"/>
  <c r="BA31" i="19"/>
  <c r="BA30" i="19"/>
  <c r="BA29" i="19"/>
  <c r="BA28" i="19"/>
  <c r="BA27" i="19"/>
  <c r="BA26" i="19"/>
  <c r="BA25" i="19"/>
  <c r="BA24" i="19"/>
  <c r="BA23" i="19"/>
  <c r="BA22" i="19"/>
  <c r="BA21" i="19"/>
  <c r="BA20" i="19"/>
  <c r="BA19" i="19"/>
  <c r="BA18" i="19"/>
  <c r="BA17" i="19"/>
  <c r="BA16" i="19"/>
  <c r="BA15" i="19"/>
  <c r="BA14" i="19"/>
  <c r="BA13" i="19"/>
  <c r="BA12" i="19"/>
  <c r="BA11" i="19"/>
  <c r="AW40" i="19"/>
  <c r="AW39" i="19"/>
  <c r="AW38" i="19"/>
  <c r="AW37" i="19"/>
  <c r="AW36" i="19"/>
  <c r="AW35" i="19"/>
  <c r="AW34" i="19"/>
  <c r="AW33" i="19"/>
  <c r="AW32" i="19"/>
  <c r="AW31" i="19"/>
  <c r="AW30" i="19"/>
  <c r="AW29" i="19"/>
  <c r="AW28" i="19"/>
  <c r="AW27" i="19"/>
  <c r="AW26" i="19"/>
  <c r="AW25" i="19"/>
  <c r="AW24" i="19"/>
  <c r="AW23" i="19"/>
  <c r="AW22" i="19"/>
  <c r="AW21" i="19"/>
  <c r="AW20" i="19"/>
  <c r="AW19" i="19"/>
  <c r="AW18" i="19"/>
  <c r="AW17" i="19"/>
  <c r="AW16" i="19"/>
  <c r="AW15" i="19"/>
  <c r="AW14" i="19"/>
  <c r="AW13" i="19"/>
  <c r="AW12" i="19"/>
  <c r="AW11" i="19"/>
  <c r="BE40" i="17"/>
  <c r="BE39" i="17"/>
  <c r="BE38" i="17"/>
  <c r="BE37" i="17"/>
  <c r="BE36" i="17"/>
  <c r="BE35" i="17"/>
  <c r="BE34" i="17"/>
  <c r="BE33" i="17"/>
  <c r="BE32" i="17"/>
  <c r="BE31" i="17"/>
  <c r="BE30" i="17"/>
  <c r="BE29" i="17"/>
  <c r="BE28" i="17"/>
  <c r="BE27" i="17"/>
  <c r="BE26" i="17"/>
  <c r="BE25" i="17"/>
  <c r="BE24" i="17"/>
  <c r="BE23" i="17"/>
  <c r="BE22" i="17"/>
  <c r="BE21" i="17"/>
  <c r="BE20" i="17"/>
  <c r="BE19" i="17"/>
  <c r="BE18" i="17"/>
  <c r="BE17" i="17"/>
  <c r="BE16" i="17"/>
  <c r="BE15" i="17"/>
  <c r="BE14" i="17"/>
  <c r="BE13" i="17"/>
  <c r="BE12" i="17"/>
  <c r="BE11" i="17"/>
  <c r="BA40" i="17"/>
  <c r="BA39" i="17"/>
  <c r="BA38" i="17"/>
  <c r="BA37" i="17"/>
  <c r="BA36" i="17"/>
  <c r="BA35" i="17"/>
  <c r="BA34" i="17"/>
  <c r="BA33" i="17"/>
  <c r="BA32" i="17"/>
  <c r="BA31" i="17"/>
  <c r="BA30" i="17"/>
  <c r="BA29" i="17"/>
  <c r="BA28" i="17"/>
  <c r="BA27" i="17"/>
  <c r="BA26" i="17"/>
  <c r="BA25" i="17"/>
  <c r="BA24" i="17"/>
  <c r="BA23" i="17"/>
  <c r="BA22" i="17"/>
  <c r="BA21" i="17"/>
  <c r="BA20" i="17"/>
  <c r="BA19" i="17"/>
  <c r="BA18" i="17"/>
  <c r="BA17" i="17"/>
  <c r="BA16" i="17"/>
  <c r="BA15" i="17"/>
  <c r="BA14" i="17"/>
  <c r="BA13" i="17"/>
  <c r="BA12" i="17"/>
  <c r="BA11" i="17"/>
  <c r="AW40" i="17"/>
  <c r="AW39" i="17"/>
  <c r="AW38" i="17"/>
  <c r="AW37" i="17"/>
  <c r="AW36" i="17"/>
  <c r="AW35" i="17"/>
  <c r="AW34" i="17"/>
  <c r="AW33" i="17"/>
  <c r="AW32" i="17"/>
  <c r="AW31" i="17"/>
  <c r="AW30" i="17"/>
  <c r="AW29" i="17"/>
  <c r="AW28" i="17"/>
  <c r="AW27" i="17"/>
  <c r="AW26" i="17"/>
  <c r="AW25" i="17"/>
  <c r="AW24" i="17"/>
  <c r="AW23" i="17"/>
  <c r="AW22" i="17"/>
  <c r="AW21" i="17"/>
  <c r="AW20" i="17"/>
  <c r="AW19" i="17"/>
  <c r="AW18" i="17"/>
  <c r="AW17" i="17"/>
  <c r="AW16" i="17"/>
  <c r="AW15" i="17"/>
  <c r="AW12" i="17"/>
  <c r="AW13" i="17"/>
  <c r="AW14" i="17"/>
  <c r="AW11" i="17"/>
  <c r="BE41" i="23"/>
  <c r="BE40" i="23"/>
  <c r="BE39" i="23"/>
  <c r="BE38" i="23"/>
  <c r="BE37" i="23"/>
  <c r="BE36" i="23"/>
  <c r="BE35" i="23"/>
  <c r="BE34" i="23"/>
  <c r="BE33" i="23"/>
  <c r="BE32" i="23"/>
  <c r="BE31" i="23"/>
  <c r="BE30" i="23"/>
  <c r="BE29" i="23"/>
  <c r="BE28" i="23"/>
  <c r="BE27" i="23"/>
  <c r="BE26" i="23"/>
  <c r="BE25" i="23"/>
  <c r="BE24" i="23"/>
  <c r="BE23" i="23"/>
  <c r="BE22" i="23"/>
  <c r="BE21" i="23"/>
  <c r="BE20" i="23"/>
  <c r="BE19" i="23"/>
  <c r="BE18" i="23"/>
  <c r="BE17" i="23"/>
  <c r="BE16" i="23"/>
  <c r="BE15" i="23"/>
  <c r="BE14" i="23"/>
  <c r="BE13" i="23"/>
  <c r="BE12" i="23"/>
  <c r="BE11" i="23"/>
  <c r="BA41" i="23"/>
  <c r="BA40" i="23"/>
  <c r="BA39" i="23"/>
  <c r="BA38" i="23"/>
  <c r="BA37" i="23"/>
  <c r="BA36" i="23"/>
  <c r="BA35" i="23"/>
  <c r="BA34" i="23"/>
  <c r="BA33" i="23"/>
  <c r="BA32" i="23"/>
  <c r="BA31" i="23"/>
  <c r="BA30" i="23"/>
  <c r="BA29" i="23"/>
  <c r="BA28" i="23"/>
  <c r="BA27" i="23"/>
  <c r="BA26" i="23"/>
  <c r="BA25" i="23"/>
  <c r="BA24" i="23"/>
  <c r="BA23" i="23"/>
  <c r="BA22" i="23"/>
  <c r="BA21" i="23"/>
  <c r="BA20" i="23"/>
  <c r="BA19" i="23"/>
  <c r="BA18" i="23"/>
  <c r="BA17" i="23"/>
  <c r="BA16" i="23"/>
  <c r="BA15" i="23"/>
  <c r="BA14" i="23"/>
  <c r="BA13" i="23"/>
  <c r="BA12" i="23"/>
  <c r="BA11" i="23"/>
  <c r="AW41" i="23"/>
  <c r="AW40" i="23"/>
  <c r="AW39" i="23"/>
  <c r="AW38" i="23"/>
  <c r="AW37" i="23"/>
  <c r="AW36" i="23"/>
  <c r="AW35" i="23"/>
  <c r="AW34" i="23"/>
  <c r="AW33" i="23"/>
  <c r="AW32" i="23"/>
  <c r="AW31" i="23"/>
  <c r="AW30" i="23"/>
  <c r="AW29" i="23"/>
  <c r="AW28" i="23"/>
  <c r="AW27" i="23"/>
  <c r="AW26" i="23"/>
  <c r="AW25" i="23"/>
  <c r="AW24" i="23"/>
  <c r="AW23" i="23"/>
  <c r="AW22" i="23"/>
  <c r="AW21" i="23"/>
  <c r="AW20" i="23"/>
  <c r="AW19" i="23"/>
  <c r="AW18" i="23"/>
  <c r="AW17" i="23"/>
  <c r="AW16" i="23"/>
  <c r="AW15" i="23"/>
  <c r="AW14" i="23"/>
  <c r="AW13" i="23"/>
  <c r="AW12" i="23"/>
  <c r="AW11" i="23"/>
  <c r="BE41" i="21"/>
  <c r="BE40" i="21"/>
  <c r="BE39" i="21"/>
  <c r="BE38" i="21"/>
  <c r="BE37" i="21"/>
  <c r="BE36" i="21"/>
  <c r="BE35" i="21"/>
  <c r="BE34" i="21"/>
  <c r="BE33" i="21"/>
  <c r="BE32" i="21"/>
  <c r="BE31" i="21"/>
  <c r="BE30" i="21"/>
  <c r="BE29" i="21"/>
  <c r="BE28" i="21"/>
  <c r="BE27" i="21"/>
  <c r="BE26" i="21"/>
  <c r="BE25" i="21"/>
  <c r="BE24" i="21"/>
  <c r="BE23" i="21"/>
  <c r="BE22" i="21"/>
  <c r="BE21" i="21"/>
  <c r="BE20" i="21"/>
  <c r="BE19" i="21"/>
  <c r="BE18" i="21"/>
  <c r="BE17" i="21"/>
  <c r="BE16" i="21"/>
  <c r="BE15" i="21"/>
  <c r="BE14" i="21"/>
  <c r="BE13" i="21"/>
  <c r="BE12" i="21"/>
  <c r="BE11" i="21"/>
  <c r="BA41" i="21"/>
  <c r="BA40" i="21"/>
  <c r="BA39" i="21"/>
  <c r="BA38" i="21"/>
  <c r="BA37" i="21"/>
  <c r="BA36" i="21"/>
  <c r="BA35" i="21"/>
  <c r="BA34" i="21"/>
  <c r="BA33" i="21"/>
  <c r="BA32" i="21"/>
  <c r="BA31" i="21"/>
  <c r="BA30" i="21"/>
  <c r="BA29" i="21"/>
  <c r="BA28" i="21"/>
  <c r="BA27" i="21"/>
  <c r="BA26" i="21"/>
  <c r="BA25" i="21"/>
  <c r="BA24" i="21"/>
  <c r="BA23" i="21"/>
  <c r="BA22" i="21"/>
  <c r="BA21" i="21"/>
  <c r="BA20" i="21"/>
  <c r="BA19" i="21"/>
  <c r="BA18" i="21"/>
  <c r="BA17" i="21"/>
  <c r="BA16" i="21"/>
  <c r="BA15" i="21"/>
  <c r="BA14" i="21"/>
  <c r="BA13" i="21"/>
  <c r="BA12" i="21"/>
  <c r="BA11" i="21"/>
  <c r="AW41" i="21"/>
  <c r="AW40" i="21"/>
  <c r="AW39" i="21"/>
  <c r="AW38" i="21"/>
  <c r="AW37" i="21"/>
  <c r="AW36" i="21"/>
  <c r="AW35" i="21"/>
  <c r="AW34" i="21"/>
  <c r="AW33" i="21"/>
  <c r="AW32" i="21"/>
  <c r="AW31" i="21"/>
  <c r="AW30" i="21"/>
  <c r="AW29" i="21"/>
  <c r="AW28" i="21"/>
  <c r="AW27" i="21"/>
  <c r="AW26" i="21"/>
  <c r="AW25" i="21"/>
  <c r="AW24" i="21"/>
  <c r="AW23" i="21"/>
  <c r="AW22" i="21"/>
  <c r="AW21" i="21"/>
  <c r="AW20" i="21"/>
  <c r="AW19" i="21"/>
  <c r="AW18" i="21"/>
  <c r="AW17" i="21"/>
  <c r="AW16" i="21"/>
  <c r="AW15" i="21"/>
  <c r="AW14" i="21"/>
  <c r="AW13" i="21"/>
  <c r="AW12" i="21"/>
  <c r="AW11" i="21"/>
  <c r="BE41" i="20"/>
  <c r="BE40" i="20"/>
  <c r="BE39" i="20"/>
  <c r="BE38" i="20"/>
  <c r="BE37" i="20"/>
  <c r="BE36" i="20"/>
  <c r="BE35" i="20"/>
  <c r="BE34" i="20"/>
  <c r="BE33" i="20"/>
  <c r="BE32" i="20"/>
  <c r="BE31" i="20"/>
  <c r="BE30" i="20"/>
  <c r="BE29" i="20"/>
  <c r="BE28" i="20"/>
  <c r="BE27" i="20"/>
  <c r="BE26" i="20"/>
  <c r="BE25" i="20"/>
  <c r="BE24" i="20"/>
  <c r="BE23" i="20"/>
  <c r="BE22" i="20"/>
  <c r="BE21" i="20"/>
  <c r="BE20" i="20"/>
  <c r="BE19" i="20"/>
  <c r="BE18" i="20"/>
  <c r="BE17" i="20"/>
  <c r="BE16" i="20"/>
  <c r="BE15" i="20"/>
  <c r="BE14" i="20"/>
  <c r="BE13" i="20"/>
  <c r="BE12" i="20"/>
  <c r="BE11" i="20"/>
  <c r="BA41" i="20"/>
  <c r="BA40" i="20"/>
  <c r="BA39" i="20"/>
  <c r="BA38" i="20"/>
  <c r="BA37" i="20"/>
  <c r="BA36" i="20"/>
  <c r="BA35" i="20"/>
  <c r="BA34" i="20"/>
  <c r="BA33" i="20"/>
  <c r="BA32" i="20"/>
  <c r="BA31" i="20"/>
  <c r="BA30" i="20"/>
  <c r="BA29" i="20"/>
  <c r="BA28" i="20"/>
  <c r="BA27" i="20"/>
  <c r="BA26" i="20"/>
  <c r="BA25" i="20"/>
  <c r="BA24" i="20"/>
  <c r="BA23" i="20"/>
  <c r="BA22" i="20"/>
  <c r="BA21" i="20"/>
  <c r="BA20" i="20"/>
  <c r="BA19" i="20"/>
  <c r="BA18" i="20"/>
  <c r="BA17" i="20"/>
  <c r="BA16" i="20"/>
  <c r="BA15" i="20"/>
  <c r="BA14" i="20"/>
  <c r="BA13" i="20"/>
  <c r="BA12" i="20"/>
  <c r="BA11" i="20"/>
  <c r="AW41" i="20"/>
  <c r="AW40" i="20"/>
  <c r="AW39" i="20"/>
  <c r="AW38" i="20"/>
  <c r="AW37" i="20"/>
  <c r="AW36" i="20"/>
  <c r="AW35" i="20"/>
  <c r="AW34" i="20"/>
  <c r="AW33" i="20"/>
  <c r="AW32" i="20"/>
  <c r="AW31" i="20"/>
  <c r="AW30" i="20"/>
  <c r="AW29" i="20"/>
  <c r="AW28" i="20"/>
  <c r="AW27" i="20"/>
  <c r="AW26" i="20"/>
  <c r="AW25" i="20"/>
  <c r="AW24" i="20"/>
  <c r="AW23" i="20"/>
  <c r="AW22" i="20"/>
  <c r="AW21" i="20"/>
  <c r="AW20" i="20"/>
  <c r="AW19" i="20"/>
  <c r="AW18" i="20"/>
  <c r="AW17" i="20"/>
  <c r="AW16" i="20"/>
  <c r="AW15" i="20"/>
  <c r="AW14" i="20"/>
  <c r="AW13" i="20"/>
  <c r="AW12" i="20"/>
  <c r="AW11" i="20"/>
  <c r="BE41" i="18"/>
  <c r="BE40" i="18"/>
  <c r="BE39" i="18"/>
  <c r="BE38" i="18"/>
  <c r="BE37" i="18"/>
  <c r="BE36" i="18"/>
  <c r="BE35" i="18"/>
  <c r="BE34" i="18"/>
  <c r="BE33" i="18"/>
  <c r="BE32" i="18"/>
  <c r="BE31" i="18"/>
  <c r="BE30" i="18"/>
  <c r="BE29" i="18"/>
  <c r="BE28" i="18"/>
  <c r="BE27" i="18"/>
  <c r="BE26" i="18"/>
  <c r="BE25" i="18"/>
  <c r="BE24" i="18"/>
  <c r="BE23" i="18"/>
  <c r="BE22" i="18"/>
  <c r="BE21" i="18"/>
  <c r="BE20" i="18"/>
  <c r="BE19" i="18"/>
  <c r="BE18" i="18"/>
  <c r="BE17" i="18"/>
  <c r="BE16" i="18"/>
  <c r="BE15" i="18"/>
  <c r="BE14" i="18"/>
  <c r="BE13" i="18"/>
  <c r="BE12" i="18"/>
  <c r="BE11" i="18"/>
  <c r="BA41" i="18"/>
  <c r="BA40" i="18"/>
  <c r="BA39" i="18"/>
  <c r="BA38" i="18"/>
  <c r="BA37" i="18"/>
  <c r="BA36" i="18"/>
  <c r="BA35" i="18"/>
  <c r="BA34" i="18"/>
  <c r="BA33" i="18"/>
  <c r="BA32" i="18"/>
  <c r="BA31" i="18"/>
  <c r="BA30" i="18"/>
  <c r="BA29" i="18"/>
  <c r="BA28" i="18"/>
  <c r="BA27" i="18"/>
  <c r="BA26" i="18"/>
  <c r="BA25" i="18"/>
  <c r="BA24" i="18"/>
  <c r="BA23" i="18"/>
  <c r="BA22" i="18"/>
  <c r="BA21" i="18"/>
  <c r="BA20" i="18"/>
  <c r="BA19" i="18"/>
  <c r="BA18" i="18"/>
  <c r="BA17" i="18"/>
  <c r="BA16" i="18"/>
  <c r="BA15" i="18"/>
  <c r="BA14" i="18"/>
  <c r="BA13" i="18"/>
  <c r="BA12" i="18"/>
  <c r="BA11" i="18"/>
  <c r="AW41" i="18"/>
  <c r="AW40" i="18"/>
  <c r="AW39" i="18"/>
  <c r="AW38" i="18"/>
  <c r="AW37" i="18"/>
  <c r="AW36" i="18"/>
  <c r="AW35" i="18"/>
  <c r="AW34" i="18"/>
  <c r="AW33" i="18"/>
  <c r="AW32" i="18"/>
  <c r="AW31" i="18"/>
  <c r="AW30" i="18"/>
  <c r="AW29" i="18"/>
  <c r="AW28" i="18"/>
  <c r="AW27" i="18"/>
  <c r="AW26" i="18"/>
  <c r="AW25" i="18"/>
  <c r="AW24" i="18"/>
  <c r="AW23" i="18"/>
  <c r="AW22" i="18"/>
  <c r="AW21" i="18"/>
  <c r="AW20" i="18"/>
  <c r="AW19" i="18"/>
  <c r="AW18" i="18"/>
  <c r="AW17" i="18"/>
  <c r="AW16" i="18"/>
  <c r="AW15" i="18"/>
  <c r="AW14" i="18"/>
  <c r="AW13" i="18"/>
  <c r="AW12" i="18"/>
  <c r="AW11" i="18"/>
  <c r="BE41" i="16"/>
  <c r="BE40" i="16"/>
  <c r="BE39" i="16"/>
  <c r="BE38" i="16"/>
  <c r="BE37" i="16"/>
  <c r="BE36" i="16"/>
  <c r="BE35" i="16"/>
  <c r="BE34" i="16"/>
  <c r="BE33" i="16"/>
  <c r="BE32" i="16"/>
  <c r="BE31" i="16"/>
  <c r="BE30" i="16"/>
  <c r="BE29" i="16"/>
  <c r="BE28" i="16"/>
  <c r="BE27" i="16"/>
  <c r="BE26" i="16"/>
  <c r="BE25" i="16"/>
  <c r="BE24" i="16"/>
  <c r="BE23" i="16"/>
  <c r="BE22" i="16"/>
  <c r="BE21" i="16"/>
  <c r="BE20" i="16"/>
  <c r="BE19" i="16"/>
  <c r="BE18" i="16"/>
  <c r="BE17" i="16"/>
  <c r="BE16" i="16"/>
  <c r="BE15" i="16"/>
  <c r="BE14" i="16"/>
  <c r="BE13" i="16"/>
  <c r="BE12" i="16"/>
  <c r="BE11" i="16"/>
  <c r="BA41" i="16"/>
  <c r="BA40" i="16"/>
  <c r="BA39" i="16"/>
  <c r="BA38" i="16"/>
  <c r="BA37" i="16"/>
  <c r="BA36" i="16"/>
  <c r="BA35" i="16"/>
  <c r="BA34" i="16"/>
  <c r="BA33" i="16"/>
  <c r="BA32" i="16"/>
  <c r="BA31" i="16"/>
  <c r="BA30" i="16"/>
  <c r="BA29" i="16"/>
  <c r="BA28" i="16"/>
  <c r="BA27" i="16"/>
  <c r="BA26" i="16"/>
  <c r="BA25" i="16"/>
  <c r="BA24" i="16"/>
  <c r="BA23" i="16"/>
  <c r="BA22" i="16"/>
  <c r="BA21" i="16"/>
  <c r="BA20" i="16"/>
  <c r="BA19" i="16"/>
  <c r="BA18" i="16"/>
  <c r="BA17" i="16"/>
  <c r="BA16" i="16"/>
  <c r="BA15" i="16"/>
  <c r="BA14" i="16"/>
  <c r="BA13" i="16"/>
  <c r="BA12" i="16"/>
  <c r="BA11" i="16"/>
  <c r="AW41" i="16"/>
  <c r="AW40" i="16"/>
  <c r="AW39" i="16"/>
  <c r="AW38" i="16"/>
  <c r="AW37" i="16"/>
  <c r="AW36" i="16"/>
  <c r="AW35" i="16"/>
  <c r="AW34" i="16"/>
  <c r="AW33" i="16"/>
  <c r="AW32" i="16"/>
  <c r="AW31" i="16"/>
  <c r="AW30" i="16"/>
  <c r="AW29" i="16"/>
  <c r="AW28" i="16"/>
  <c r="AW27" i="16"/>
  <c r="AW26" i="16"/>
  <c r="AW25" i="16"/>
  <c r="AW24" i="16"/>
  <c r="AW23" i="16"/>
  <c r="AW22" i="16"/>
  <c r="AW21" i="16"/>
  <c r="AW20" i="16"/>
  <c r="AW19" i="16"/>
  <c r="AW18" i="16"/>
  <c r="AW17" i="16"/>
  <c r="AW16" i="16"/>
  <c r="AW15" i="16"/>
  <c r="AW12" i="16"/>
  <c r="AW13" i="16"/>
  <c r="AW14" i="16"/>
  <c r="AW11" i="16"/>
  <c r="BE39" i="15"/>
  <c r="BE38" i="15"/>
  <c r="BE37" i="15"/>
  <c r="BE36" i="15"/>
  <c r="BE35" i="15"/>
  <c r="BE34" i="15"/>
  <c r="BE33" i="15"/>
  <c r="BE32" i="15"/>
  <c r="BE31" i="15"/>
  <c r="BE30" i="15"/>
  <c r="BE29" i="15"/>
  <c r="BE28" i="15"/>
  <c r="BE27" i="15"/>
  <c r="BE26" i="15"/>
  <c r="BE25" i="15"/>
  <c r="BE24" i="15"/>
  <c r="BE23" i="15"/>
  <c r="BE22" i="15"/>
  <c r="BE21" i="15"/>
  <c r="BE20" i="15"/>
  <c r="BE19" i="15"/>
  <c r="BE18" i="15"/>
  <c r="BE17" i="15"/>
  <c r="BE16" i="15"/>
  <c r="BE15" i="15"/>
  <c r="BE14" i="15"/>
  <c r="BE13" i="15"/>
  <c r="BE12" i="15"/>
  <c r="BE11" i="15"/>
  <c r="BA39" i="15"/>
  <c r="BA38" i="15"/>
  <c r="BA37" i="15"/>
  <c r="BA36" i="15"/>
  <c r="BA35" i="15"/>
  <c r="BA34" i="15"/>
  <c r="BA33" i="15"/>
  <c r="BA32" i="15"/>
  <c r="BA31" i="15"/>
  <c r="BA30" i="15"/>
  <c r="BA29" i="15"/>
  <c r="BA28" i="15"/>
  <c r="BA27" i="15"/>
  <c r="BA26" i="15"/>
  <c r="BA25" i="15"/>
  <c r="BA24" i="15"/>
  <c r="BA23" i="15"/>
  <c r="BA22" i="15"/>
  <c r="BA21" i="15"/>
  <c r="BA20" i="15"/>
  <c r="BA19" i="15"/>
  <c r="BA18" i="15"/>
  <c r="BA17" i="15"/>
  <c r="BA16" i="15"/>
  <c r="BA15" i="15"/>
  <c r="BA14" i="15"/>
  <c r="BA13" i="15"/>
  <c r="BA12" i="15"/>
  <c r="BA11" i="15"/>
  <c r="AW39" i="15"/>
  <c r="AW38" i="15"/>
  <c r="AW37" i="15"/>
  <c r="AW36" i="15"/>
  <c r="AW35" i="15"/>
  <c r="AW34" i="15"/>
  <c r="AW33" i="15"/>
  <c r="AW32" i="15"/>
  <c r="AW31" i="15"/>
  <c r="AW30" i="15"/>
  <c r="AW29" i="15"/>
  <c r="AW28" i="15"/>
  <c r="AW27" i="15"/>
  <c r="AW26" i="15"/>
  <c r="AW25" i="15"/>
  <c r="AW24" i="15"/>
  <c r="AW23" i="15"/>
  <c r="AW22" i="15"/>
  <c r="AW21" i="15"/>
  <c r="AW20" i="15"/>
  <c r="AW19" i="15"/>
  <c r="AW18" i="15"/>
  <c r="AW17" i="15"/>
  <c r="AW16" i="15"/>
  <c r="AW15" i="15"/>
  <c r="AW12" i="15"/>
  <c r="AW13" i="15"/>
  <c r="AW14" i="15"/>
  <c r="AW11" i="15"/>
  <c r="BZ39" i="15"/>
  <c r="BZ38" i="15"/>
  <c r="BZ37" i="15"/>
  <c r="BZ36" i="15"/>
  <c r="BZ35" i="15"/>
  <c r="BZ34" i="15"/>
  <c r="BZ33" i="15"/>
  <c r="BZ32" i="15"/>
  <c r="BZ31" i="15"/>
  <c r="BZ30" i="15"/>
  <c r="BZ29" i="15"/>
  <c r="BZ28" i="15"/>
  <c r="BZ27" i="15"/>
  <c r="BZ26" i="15"/>
  <c r="BZ25" i="15"/>
  <c r="BZ24" i="15"/>
  <c r="BZ23" i="15"/>
  <c r="BZ22" i="15"/>
  <c r="BZ21" i="15"/>
  <c r="BZ20" i="15"/>
  <c r="BZ19" i="15"/>
  <c r="BZ18" i="15"/>
  <c r="BZ17" i="15"/>
  <c r="BZ16" i="15"/>
  <c r="BZ15" i="15"/>
  <c r="BZ14" i="15"/>
  <c r="BZ13" i="15"/>
  <c r="BZ12" i="15"/>
  <c r="BZ11" i="15"/>
  <c r="BX39" i="15"/>
  <c r="BX38" i="15"/>
  <c r="BX37" i="15"/>
  <c r="BX36" i="15"/>
  <c r="BX35" i="15"/>
  <c r="BX34" i="15"/>
  <c r="BX33" i="15"/>
  <c r="BX32" i="15"/>
  <c r="BX31" i="15"/>
  <c r="BX30" i="15"/>
  <c r="BX29" i="15"/>
  <c r="BX28" i="15"/>
  <c r="BX27" i="15"/>
  <c r="BX26" i="15"/>
  <c r="BX25" i="15"/>
  <c r="BX24" i="15"/>
  <c r="BX23" i="15"/>
  <c r="BX22" i="15"/>
  <c r="BX21" i="15"/>
  <c r="BX20" i="15"/>
  <c r="BX19" i="15"/>
  <c r="BX18" i="15"/>
  <c r="BX17" i="15"/>
  <c r="BX16" i="15"/>
  <c r="BX15" i="15"/>
  <c r="BX14" i="15"/>
  <c r="BX13" i="15"/>
  <c r="BX12" i="15"/>
  <c r="BX11" i="15"/>
  <c r="BZ41" i="16"/>
  <c r="BZ40" i="16"/>
  <c r="BZ39" i="16"/>
  <c r="BZ38" i="16"/>
  <c r="BZ37" i="16"/>
  <c r="BZ36" i="16"/>
  <c r="BZ35" i="16"/>
  <c r="BZ34" i="16"/>
  <c r="BZ33" i="16"/>
  <c r="BZ32" i="16"/>
  <c r="BZ31" i="16"/>
  <c r="BZ30" i="16"/>
  <c r="BZ29" i="16"/>
  <c r="BZ28" i="16"/>
  <c r="BZ27" i="16"/>
  <c r="BZ26" i="16"/>
  <c r="BZ25" i="16"/>
  <c r="BZ24" i="16"/>
  <c r="BZ23" i="16"/>
  <c r="BZ22" i="16"/>
  <c r="BZ21" i="16"/>
  <c r="BZ20" i="16"/>
  <c r="BZ19" i="16"/>
  <c r="BZ18" i="16"/>
  <c r="BZ17" i="16"/>
  <c r="BZ16" i="16"/>
  <c r="BZ15" i="16"/>
  <c r="BZ14" i="16"/>
  <c r="BZ13" i="16"/>
  <c r="BZ12" i="16"/>
  <c r="BZ11" i="16"/>
  <c r="BX41" i="16"/>
  <c r="BX40" i="16"/>
  <c r="BX39" i="16"/>
  <c r="BX38" i="16"/>
  <c r="BX37" i="16"/>
  <c r="BX36" i="16"/>
  <c r="BX35" i="16"/>
  <c r="BX34" i="16"/>
  <c r="BX33" i="16"/>
  <c r="BX32" i="16"/>
  <c r="BX31" i="16"/>
  <c r="BX30" i="16"/>
  <c r="BX29" i="16"/>
  <c r="BX28" i="16"/>
  <c r="BX27" i="16"/>
  <c r="BX26" i="16"/>
  <c r="BX25" i="16"/>
  <c r="BX24" i="16"/>
  <c r="BX23" i="16"/>
  <c r="BX22" i="16"/>
  <c r="BX21" i="16"/>
  <c r="BX20" i="16"/>
  <c r="BX19" i="16"/>
  <c r="BX18" i="16"/>
  <c r="BX17" i="16"/>
  <c r="BX16" i="16"/>
  <c r="BX15" i="16"/>
  <c r="BX14" i="16"/>
  <c r="BX13" i="16"/>
  <c r="BX12" i="16"/>
  <c r="BX11" i="16"/>
  <c r="BZ41" i="18"/>
  <c r="BZ40" i="18"/>
  <c r="BZ39" i="18"/>
  <c r="BZ38" i="18"/>
  <c r="BZ37" i="18"/>
  <c r="BZ36" i="18"/>
  <c r="BZ35" i="18"/>
  <c r="BZ34" i="18"/>
  <c r="BZ33" i="18"/>
  <c r="BZ32" i="18"/>
  <c r="BZ31" i="18"/>
  <c r="BZ30" i="18"/>
  <c r="BZ29" i="18"/>
  <c r="BZ28" i="18"/>
  <c r="BZ27" i="18"/>
  <c r="BZ26" i="18"/>
  <c r="BZ25" i="18"/>
  <c r="BZ24" i="18"/>
  <c r="BZ23" i="18"/>
  <c r="BZ22" i="18"/>
  <c r="BZ21" i="18"/>
  <c r="BZ20" i="18"/>
  <c r="BZ19" i="18"/>
  <c r="BZ18" i="18"/>
  <c r="BZ17" i="18"/>
  <c r="BZ16" i="18"/>
  <c r="BZ15" i="18"/>
  <c r="BZ14" i="18"/>
  <c r="BZ13" i="18"/>
  <c r="BZ12" i="18"/>
  <c r="BZ11" i="18"/>
  <c r="BX41" i="18"/>
  <c r="BX40" i="18"/>
  <c r="BX39" i="18"/>
  <c r="BX38" i="18"/>
  <c r="BX37" i="18"/>
  <c r="BX36" i="18"/>
  <c r="BX35" i="18"/>
  <c r="BX34" i="18"/>
  <c r="BX33" i="18"/>
  <c r="BX32" i="18"/>
  <c r="BX31" i="18"/>
  <c r="BX30" i="18"/>
  <c r="BX29" i="18"/>
  <c r="BX28" i="18"/>
  <c r="BX27" i="18"/>
  <c r="BX26" i="18"/>
  <c r="BX25" i="18"/>
  <c r="BX24" i="18"/>
  <c r="BX23" i="18"/>
  <c r="BX22" i="18"/>
  <c r="BX21" i="18"/>
  <c r="BX20" i="18"/>
  <c r="BX19" i="18"/>
  <c r="BX18" i="18"/>
  <c r="BX17" i="18"/>
  <c r="BX16" i="18"/>
  <c r="BX15" i="18"/>
  <c r="BX14" i="18"/>
  <c r="BX13" i="18"/>
  <c r="BX12" i="18"/>
  <c r="BX11" i="18"/>
  <c r="BZ41" i="20"/>
  <c r="BZ40" i="20"/>
  <c r="BZ39" i="20"/>
  <c r="BZ38" i="20"/>
  <c r="BZ37" i="20"/>
  <c r="BZ36" i="20"/>
  <c r="BZ35" i="20"/>
  <c r="BZ34" i="20"/>
  <c r="BZ33" i="20"/>
  <c r="BZ32" i="20"/>
  <c r="BZ31" i="20"/>
  <c r="BZ30" i="20"/>
  <c r="BZ29" i="20"/>
  <c r="BZ28" i="20"/>
  <c r="BZ27" i="20"/>
  <c r="BZ26" i="20"/>
  <c r="BZ25" i="20"/>
  <c r="BZ24" i="20"/>
  <c r="BZ23" i="20"/>
  <c r="BZ22" i="20"/>
  <c r="BZ21" i="20"/>
  <c r="BZ20" i="20"/>
  <c r="BZ19" i="20"/>
  <c r="BZ18" i="20"/>
  <c r="BZ17" i="20"/>
  <c r="BZ16" i="20"/>
  <c r="BZ15" i="20"/>
  <c r="BZ14" i="20"/>
  <c r="BZ13" i="20"/>
  <c r="BZ12" i="20"/>
  <c r="BZ11" i="20"/>
  <c r="BX41" i="20"/>
  <c r="BX40" i="20"/>
  <c r="BX39" i="20"/>
  <c r="BX38" i="20"/>
  <c r="BX37" i="20"/>
  <c r="BX36" i="20"/>
  <c r="BX35" i="20"/>
  <c r="BX34" i="20"/>
  <c r="BX33" i="20"/>
  <c r="BX32" i="20"/>
  <c r="BX31" i="20"/>
  <c r="BX30" i="20"/>
  <c r="BX29" i="20"/>
  <c r="BX28" i="20"/>
  <c r="BX27" i="20"/>
  <c r="BX26" i="20"/>
  <c r="BX25" i="20"/>
  <c r="BX24" i="20"/>
  <c r="BX23" i="20"/>
  <c r="BX22" i="20"/>
  <c r="BX21" i="20"/>
  <c r="BX20" i="20"/>
  <c r="BX19" i="20"/>
  <c r="BX18" i="20"/>
  <c r="BX17" i="20"/>
  <c r="BX16" i="20"/>
  <c r="BX15" i="20"/>
  <c r="BX14" i="20"/>
  <c r="BX13" i="20"/>
  <c r="BX12" i="20"/>
  <c r="BX11" i="20"/>
  <c r="BZ41" i="21"/>
  <c r="BZ40" i="21"/>
  <c r="BZ39" i="21"/>
  <c r="BZ38" i="21"/>
  <c r="BZ37" i="21"/>
  <c r="BZ36" i="21"/>
  <c r="BZ35" i="21"/>
  <c r="BZ34" i="21"/>
  <c r="BZ33" i="21"/>
  <c r="BZ32" i="21"/>
  <c r="BZ31" i="21"/>
  <c r="BZ30" i="21"/>
  <c r="BZ29" i="21"/>
  <c r="BZ28" i="21"/>
  <c r="BZ27" i="21"/>
  <c r="BZ26" i="21"/>
  <c r="BZ25" i="21"/>
  <c r="BZ24" i="21"/>
  <c r="BZ23" i="21"/>
  <c r="BZ22" i="21"/>
  <c r="BZ21" i="21"/>
  <c r="BZ20" i="21"/>
  <c r="BZ19" i="21"/>
  <c r="BZ18" i="21"/>
  <c r="BZ17" i="21"/>
  <c r="BZ16" i="21"/>
  <c r="BZ15" i="21"/>
  <c r="BZ14" i="21"/>
  <c r="BZ13" i="21"/>
  <c r="BZ12" i="21"/>
  <c r="BZ11" i="21"/>
  <c r="BX41" i="21"/>
  <c r="BX40" i="21"/>
  <c r="BX39" i="21"/>
  <c r="BX38" i="21"/>
  <c r="BX37" i="21"/>
  <c r="BX36" i="21"/>
  <c r="BX35" i="21"/>
  <c r="BX34" i="21"/>
  <c r="BX33" i="21"/>
  <c r="BX32" i="21"/>
  <c r="BX31" i="21"/>
  <c r="BX30" i="21"/>
  <c r="BX29" i="21"/>
  <c r="BX28" i="21"/>
  <c r="BX27" i="21"/>
  <c r="BX26" i="21"/>
  <c r="BX25" i="21"/>
  <c r="BX24" i="21"/>
  <c r="BX23" i="21"/>
  <c r="BX22" i="21"/>
  <c r="BX21" i="21"/>
  <c r="BX20" i="21"/>
  <c r="BX19" i="21"/>
  <c r="BX18" i="21"/>
  <c r="BX17" i="21"/>
  <c r="BX16" i="21"/>
  <c r="BX15" i="21"/>
  <c r="BX14" i="21"/>
  <c r="BX13" i="21"/>
  <c r="BX12" i="21"/>
  <c r="BX11" i="21"/>
  <c r="BX41" i="23"/>
  <c r="BX40" i="23"/>
  <c r="BX39" i="23"/>
  <c r="BX38" i="23"/>
  <c r="BX37" i="23"/>
  <c r="BX36" i="23"/>
  <c r="BX35" i="23"/>
  <c r="BX34" i="23"/>
  <c r="BX33" i="23"/>
  <c r="BX32" i="23"/>
  <c r="BX31" i="23"/>
  <c r="BX30" i="23"/>
  <c r="BX29" i="23"/>
  <c r="BX28" i="23"/>
  <c r="BX27" i="23"/>
  <c r="BX26" i="23"/>
  <c r="BX25" i="23"/>
  <c r="BX24" i="23"/>
  <c r="BX23" i="23"/>
  <c r="BX22" i="23"/>
  <c r="BX21" i="23"/>
  <c r="BX20" i="23"/>
  <c r="BX19" i="23"/>
  <c r="BX18" i="23"/>
  <c r="BX17" i="23"/>
  <c r="BX16" i="23"/>
  <c r="BX15" i="23"/>
  <c r="BX14" i="23"/>
  <c r="BX13" i="23"/>
  <c r="BX12" i="23"/>
  <c r="BX11" i="23"/>
  <c r="BZ41" i="23"/>
  <c r="BZ40" i="23"/>
  <c r="BZ39" i="23"/>
  <c r="BZ38" i="23"/>
  <c r="BZ37" i="23"/>
  <c r="BZ36" i="23"/>
  <c r="BZ35" i="23"/>
  <c r="BZ34" i="23"/>
  <c r="BZ33" i="23"/>
  <c r="BZ32" i="23"/>
  <c r="BZ31" i="23"/>
  <c r="BZ30" i="23"/>
  <c r="BZ29" i="23"/>
  <c r="BZ28" i="23"/>
  <c r="BZ27" i="23"/>
  <c r="BZ26" i="23"/>
  <c r="BZ25" i="23"/>
  <c r="BZ24" i="23"/>
  <c r="BZ23" i="23"/>
  <c r="BZ22" i="23"/>
  <c r="BZ21" i="23"/>
  <c r="BZ20" i="23"/>
  <c r="BZ19" i="23"/>
  <c r="BZ18" i="23"/>
  <c r="BZ17" i="23"/>
  <c r="BZ16" i="23"/>
  <c r="BZ15" i="23"/>
  <c r="BZ14" i="23"/>
  <c r="BZ13" i="23"/>
  <c r="BZ12" i="23"/>
  <c r="BZ11" i="23"/>
  <c r="BZ41" i="14"/>
  <c r="BZ40" i="14"/>
  <c r="BZ39" i="14"/>
  <c r="BZ38" i="14"/>
  <c r="BZ37" i="14"/>
  <c r="BZ36" i="14"/>
  <c r="BZ35" i="14"/>
  <c r="BZ34" i="14"/>
  <c r="BZ33" i="14"/>
  <c r="BZ32" i="14"/>
  <c r="BZ31" i="14"/>
  <c r="BZ30" i="14"/>
  <c r="BZ29" i="14"/>
  <c r="BZ28" i="14"/>
  <c r="BZ27" i="14"/>
  <c r="BZ26" i="14"/>
  <c r="BZ25" i="14"/>
  <c r="BZ24" i="14"/>
  <c r="BZ23" i="14"/>
  <c r="BZ22" i="14"/>
  <c r="BZ21" i="14"/>
  <c r="BZ20" i="14"/>
  <c r="BZ19" i="14"/>
  <c r="BZ18" i="14"/>
  <c r="BZ17" i="14"/>
  <c r="BZ16" i="14"/>
  <c r="BZ15" i="14"/>
  <c r="BZ14" i="14"/>
  <c r="BZ13" i="14"/>
  <c r="BZ12" i="14"/>
  <c r="BZ11" i="14"/>
  <c r="BX41" i="14"/>
  <c r="BX40" i="14"/>
  <c r="BX39" i="14"/>
  <c r="BX38" i="14"/>
  <c r="BX37" i="14"/>
  <c r="BX36" i="14"/>
  <c r="BX35" i="14"/>
  <c r="BX34" i="14"/>
  <c r="BX33" i="14"/>
  <c r="BX32" i="14"/>
  <c r="BX31" i="14"/>
  <c r="BX30" i="14"/>
  <c r="BX29" i="14"/>
  <c r="BX28" i="14"/>
  <c r="BX27" i="14"/>
  <c r="BX26" i="14"/>
  <c r="BX25" i="14"/>
  <c r="BX24" i="14"/>
  <c r="BX23" i="14"/>
  <c r="BX22" i="14"/>
  <c r="BX21" i="14"/>
  <c r="BX20" i="14"/>
  <c r="BX19" i="14"/>
  <c r="BX18" i="14"/>
  <c r="BX17" i="14"/>
  <c r="BX16" i="14"/>
  <c r="BX15" i="14"/>
  <c r="BX14" i="14"/>
  <c r="BX13" i="14"/>
  <c r="BX12" i="14"/>
  <c r="BX11" i="14"/>
  <c r="BZ44" i="7"/>
  <c r="BZ43" i="7"/>
  <c r="BZ42" i="7"/>
  <c r="BZ41" i="7"/>
  <c r="BZ40" i="7"/>
  <c r="BZ39" i="7"/>
  <c r="BZ38" i="7"/>
  <c r="BZ37" i="7"/>
  <c r="BZ36" i="7"/>
  <c r="BZ35" i="7"/>
  <c r="BZ34" i="7"/>
  <c r="BZ33" i="7"/>
  <c r="BZ32" i="7"/>
  <c r="BZ31" i="7"/>
  <c r="BZ30" i="7"/>
  <c r="BZ29" i="7"/>
  <c r="BZ28" i="7"/>
  <c r="BZ27" i="7"/>
  <c r="BZ26" i="7"/>
  <c r="BZ25" i="7"/>
  <c r="BZ24" i="7"/>
  <c r="BZ23" i="7"/>
  <c r="BZ22" i="7"/>
  <c r="BZ21" i="7"/>
  <c r="BZ20" i="7"/>
  <c r="BZ19" i="7"/>
  <c r="BZ18" i="7"/>
  <c r="BZ17" i="7"/>
  <c r="BZ16" i="7"/>
  <c r="BZ15" i="7"/>
  <c r="BZ14" i="7"/>
  <c r="BX44" i="7"/>
  <c r="BX43" i="7"/>
  <c r="BX42" i="7"/>
  <c r="BX41" i="7"/>
  <c r="BX40" i="7"/>
  <c r="BX39" i="7"/>
  <c r="BX38" i="7"/>
  <c r="BX37" i="7"/>
  <c r="BX36" i="7"/>
  <c r="BX35" i="7"/>
  <c r="BX34" i="7"/>
  <c r="BX33" i="7"/>
  <c r="BX32" i="7"/>
  <c r="BX31" i="7"/>
  <c r="BX30" i="7"/>
  <c r="BX29" i="7"/>
  <c r="BX28" i="7"/>
  <c r="BX27" i="7"/>
  <c r="BX26" i="7"/>
  <c r="BX25" i="7"/>
  <c r="BX24" i="7"/>
  <c r="BX23" i="7"/>
  <c r="BX22" i="7"/>
  <c r="BX21" i="7"/>
  <c r="BX20" i="7"/>
  <c r="BX19" i="7"/>
  <c r="BX18" i="7"/>
  <c r="BX15" i="7"/>
  <c r="BX16" i="7"/>
  <c r="BX17" i="7"/>
  <c r="BX14" i="7"/>
  <c r="BE44" i="14"/>
  <c r="BE43" i="14"/>
  <c r="BE42" i="14"/>
  <c r="BE41" i="14"/>
  <c r="BE40" i="14"/>
  <c r="BE39" i="14"/>
  <c r="BE38" i="14"/>
  <c r="BE37" i="14"/>
  <c r="BE36" i="14"/>
  <c r="BE35" i="14"/>
  <c r="BE34" i="14"/>
  <c r="BE33" i="14"/>
  <c r="BE32" i="14"/>
  <c r="BE31" i="14"/>
  <c r="BE30" i="14"/>
  <c r="BE29" i="14"/>
  <c r="BE28" i="14"/>
  <c r="BE27" i="14"/>
  <c r="BE26" i="14"/>
  <c r="BE25" i="14"/>
  <c r="BE24" i="14"/>
  <c r="BE23" i="14"/>
  <c r="BE22" i="14"/>
  <c r="BE21" i="14"/>
  <c r="BE20" i="14"/>
  <c r="BE19" i="14"/>
  <c r="BE18" i="14"/>
  <c r="BE17" i="14"/>
  <c r="BE16" i="14"/>
  <c r="BE15" i="14"/>
  <c r="BE14" i="14"/>
  <c r="BE13" i="14"/>
  <c r="BE12" i="14"/>
  <c r="BE11" i="14"/>
  <c r="BA44" i="14"/>
  <c r="BA43" i="14"/>
  <c r="BA42" i="14"/>
  <c r="BA41" i="14"/>
  <c r="BA40" i="14"/>
  <c r="BA39" i="14"/>
  <c r="BA38" i="14"/>
  <c r="BA37" i="14"/>
  <c r="BA36" i="14"/>
  <c r="BA35" i="14"/>
  <c r="BA34" i="14"/>
  <c r="BA33" i="14"/>
  <c r="BA32" i="14"/>
  <c r="BA31" i="14"/>
  <c r="BA30" i="14"/>
  <c r="BA29" i="14"/>
  <c r="BA28" i="14"/>
  <c r="BA27" i="14"/>
  <c r="BA26" i="14"/>
  <c r="BA25" i="14"/>
  <c r="BA24" i="14"/>
  <c r="BA23" i="14"/>
  <c r="BA22" i="14"/>
  <c r="BA21" i="14"/>
  <c r="BA20" i="14"/>
  <c r="BA19" i="14"/>
  <c r="BA18" i="14"/>
  <c r="BA17" i="14"/>
  <c r="BA16" i="14"/>
  <c r="BA15" i="14"/>
  <c r="BA14" i="14"/>
  <c r="BA13" i="14"/>
  <c r="BA12" i="14"/>
  <c r="BA11" i="14"/>
  <c r="AW44" i="14"/>
  <c r="AW43" i="14"/>
  <c r="AW42" i="14"/>
  <c r="AW41" i="14"/>
  <c r="AW40" i="14"/>
  <c r="AW39" i="14"/>
  <c r="AW38" i="14"/>
  <c r="AW37" i="14"/>
  <c r="AW36" i="14"/>
  <c r="AW35" i="14"/>
  <c r="AW34" i="14"/>
  <c r="AW33" i="14"/>
  <c r="AW32" i="14"/>
  <c r="AW31" i="14"/>
  <c r="AW30" i="14"/>
  <c r="AW29" i="14"/>
  <c r="AW28" i="14"/>
  <c r="AW27" i="14"/>
  <c r="AW26" i="14"/>
  <c r="AW25" i="14"/>
  <c r="AW24" i="14"/>
  <c r="AW23" i="14"/>
  <c r="AW22" i="14"/>
  <c r="AW21" i="14"/>
  <c r="AW20" i="14"/>
  <c r="AW19" i="14"/>
  <c r="AW18" i="14"/>
  <c r="AW17" i="14"/>
  <c r="AW16" i="14"/>
  <c r="AW15" i="14"/>
  <c r="AW14" i="14"/>
  <c r="AW13" i="14"/>
  <c r="AW12" i="14"/>
  <c r="AW11" i="14"/>
  <c r="BE44" i="7"/>
  <c r="BE43" i="7"/>
  <c r="BE42" i="7"/>
  <c r="BE41" i="7"/>
  <c r="BE40" i="7"/>
  <c r="BE39" i="7"/>
  <c r="BE38" i="7"/>
  <c r="BE37" i="7"/>
  <c r="BE36" i="7"/>
  <c r="BE35" i="7"/>
  <c r="BE34" i="7"/>
  <c r="BE33" i="7"/>
  <c r="BE32" i="7"/>
  <c r="BE31" i="7"/>
  <c r="BE30" i="7"/>
  <c r="BE29" i="7"/>
  <c r="BE28" i="7"/>
  <c r="BE27" i="7"/>
  <c r="BE26" i="7"/>
  <c r="BE25" i="7"/>
  <c r="BE24" i="7"/>
  <c r="BE23" i="7"/>
  <c r="BE22" i="7"/>
  <c r="BE21" i="7"/>
  <c r="BE20" i="7"/>
  <c r="BE19" i="7"/>
  <c r="BE18" i="7"/>
  <c r="BE17" i="7"/>
  <c r="BE16" i="7"/>
  <c r="BE15" i="7"/>
  <c r="BE14" i="7"/>
  <c r="BE13" i="7"/>
  <c r="BE12" i="7"/>
  <c r="BE11" i="7"/>
  <c r="BA44" i="7"/>
  <c r="BA43" i="7"/>
  <c r="BA42" i="7"/>
  <c r="BA41" i="7"/>
  <c r="BA40" i="7"/>
  <c r="BA39" i="7"/>
  <c r="BA38" i="7"/>
  <c r="BA37" i="7"/>
  <c r="BA36" i="7"/>
  <c r="BA35" i="7"/>
  <c r="BA34" i="7"/>
  <c r="BA33" i="7"/>
  <c r="BA32" i="7"/>
  <c r="BA31" i="7"/>
  <c r="BA30" i="7"/>
  <c r="BA29" i="7"/>
  <c r="BA28" i="7"/>
  <c r="BA27" i="7"/>
  <c r="BA26" i="7"/>
  <c r="BA25" i="7"/>
  <c r="BA24" i="7"/>
  <c r="BA23" i="7"/>
  <c r="BA22" i="7"/>
  <c r="BA21" i="7"/>
  <c r="BA20" i="7"/>
  <c r="BA19" i="7"/>
  <c r="BA18" i="7"/>
  <c r="BA17" i="7"/>
  <c r="BA16" i="7"/>
  <c r="BA15" i="7"/>
  <c r="BA14" i="7"/>
  <c r="BA13" i="7"/>
  <c r="BA12" i="7"/>
  <c r="BA11" i="7"/>
  <c r="AW44" i="7"/>
  <c r="AW43" i="7"/>
  <c r="AW42" i="7"/>
  <c r="AW41" i="7"/>
  <c r="AW40" i="7"/>
  <c r="AW39" i="7"/>
  <c r="AW38" i="7"/>
  <c r="AW37" i="7"/>
  <c r="AW36" i="7"/>
  <c r="AW35" i="7"/>
  <c r="AW34" i="7"/>
  <c r="AW33" i="7"/>
  <c r="AW32" i="7"/>
  <c r="AW31" i="7"/>
  <c r="AW30" i="7"/>
  <c r="AW29" i="7"/>
  <c r="AW28" i="7"/>
  <c r="AW27" i="7"/>
  <c r="AW26" i="7"/>
  <c r="AW25" i="7"/>
  <c r="AW24" i="7"/>
  <c r="AW23" i="7"/>
  <c r="AW22" i="7"/>
  <c r="AW21" i="7"/>
  <c r="AW20" i="7"/>
  <c r="AW19" i="7"/>
  <c r="AW18" i="7"/>
  <c r="AW12" i="7"/>
  <c r="AW13" i="7"/>
  <c r="AW14" i="7"/>
  <c r="AW15" i="7"/>
  <c r="AW16" i="7"/>
  <c r="AW17" i="7"/>
  <c r="AW11" i="7"/>
  <c r="CK42" i="15"/>
  <c r="CJ42" i="15"/>
  <c r="CI42" i="15"/>
  <c r="CH42" i="15"/>
  <c r="CF42" i="15"/>
  <c r="CD42" i="15"/>
  <c r="CB42" i="15"/>
  <c r="CA42" i="15"/>
  <c r="BY42" i="15"/>
  <c r="BW42" i="15"/>
  <c r="BU42" i="15"/>
  <c r="BT42" i="15"/>
  <c r="BS42" i="15"/>
  <c r="BR42" i="15"/>
  <c r="BQ42" i="15"/>
  <c r="BO42" i="15"/>
  <c r="BN42" i="15"/>
  <c r="BJ42" i="15"/>
  <c r="AU42" i="15"/>
  <c r="AS42" i="15"/>
  <c r="AP42" i="15"/>
  <c r="AO42" i="15"/>
  <c r="AJ42" i="15"/>
  <c r="AI42" i="15"/>
  <c r="AG42" i="15"/>
  <c r="AF42" i="15"/>
  <c r="AE42" i="15"/>
  <c r="AD42" i="15"/>
  <c r="AC42" i="15"/>
  <c r="AB42" i="15"/>
  <c r="Z42" i="15"/>
  <c r="Y42" i="15"/>
  <c r="X42" i="15"/>
  <c r="V42" i="15"/>
  <c r="S42" i="15"/>
  <c r="R42" i="15"/>
  <c r="Q42" i="15"/>
  <c r="O42" i="15"/>
  <c r="M42" i="15"/>
  <c r="L42" i="15"/>
  <c r="K42" i="15"/>
  <c r="J42" i="15"/>
  <c r="L41" i="15"/>
  <c r="AW42" i="16" l="1"/>
  <c r="BX42" i="15"/>
  <c r="AW45" i="7"/>
  <c r="BC50" i="14" l="1"/>
  <c r="AY50" i="14"/>
  <c r="AU50" i="14"/>
  <c r="AS50" i="14"/>
  <c r="BH47" i="14"/>
  <c r="BH46" i="14"/>
  <c r="BH45" i="14"/>
  <c r="BG47" i="14"/>
  <c r="BG46" i="14"/>
  <c r="BG45" i="14"/>
  <c r="BC47" i="14"/>
  <c r="BC46" i="14"/>
  <c r="BC45" i="14"/>
  <c r="AY47" i="14"/>
  <c r="AY46" i="14"/>
  <c r="AY45" i="14"/>
  <c r="AU47" i="14"/>
  <c r="AU46" i="14"/>
  <c r="AU45" i="14"/>
  <c r="AS47" i="14"/>
  <c r="AS46" i="14"/>
  <c r="AS45" i="14"/>
  <c r="K50" i="14"/>
  <c r="K47" i="14"/>
  <c r="K46" i="14"/>
  <c r="K45" i="14"/>
  <c r="AJ45" i="14" l="1"/>
  <c r="AJ46" i="14"/>
  <c r="AJ47" i="14"/>
  <c r="AI47" i="14"/>
  <c r="AI46" i="14"/>
  <c r="AI45" i="14"/>
  <c r="U45" i="14"/>
  <c r="U46" i="14"/>
  <c r="U47" i="14"/>
  <c r="U50" i="14"/>
  <c r="AO45" i="14"/>
  <c r="AO46" i="14"/>
  <c r="AO47" i="14"/>
  <c r="BH50" i="14"/>
  <c r="BG50" i="14"/>
  <c r="BY50" i="14"/>
  <c r="CA50" i="14"/>
  <c r="CB50" i="14"/>
  <c r="CC50" i="14"/>
  <c r="CD50" i="14"/>
  <c r="CE50" i="14"/>
  <c r="CF50" i="14"/>
  <c r="CG50" i="14"/>
  <c r="CH50" i="14"/>
  <c r="CI50" i="14"/>
  <c r="CJ50" i="14"/>
  <c r="CK50" i="14"/>
  <c r="BW50" i="14"/>
  <c r="CB47" i="14"/>
  <c r="CC47" i="14"/>
  <c r="CD47" i="14"/>
  <c r="CE47" i="14"/>
  <c r="CF47" i="14"/>
  <c r="CG47" i="14"/>
  <c r="CH47" i="14"/>
  <c r="CI47" i="14"/>
  <c r="CJ47" i="14"/>
  <c r="CK47" i="14"/>
  <c r="CA47" i="14"/>
  <c r="BY47" i="14"/>
  <c r="BW47" i="14"/>
  <c r="CB46" i="14"/>
  <c r="CC46" i="14"/>
  <c r="CD46" i="14"/>
  <c r="CE46" i="14"/>
  <c r="CF46" i="14"/>
  <c r="CG46" i="14"/>
  <c r="CH46" i="14"/>
  <c r="CI46" i="14"/>
  <c r="CJ46" i="14"/>
  <c r="CK46" i="14"/>
  <c r="CA46" i="14"/>
  <c r="BY46" i="14"/>
  <c r="CC45" i="14"/>
  <c r="CD45" i="14"/>
  <c r="CE45" i="14"/>
  <c r="CF45" i="14"/>
  <c r="CG45" i="14"/>
  <c r="CH45" i="14"/>
  <c r="CI45" i="14"/>
  <c r="CJ45" i="14"/>
  <c r="CK45" i="14"/>
  <c r="CB45" i="14"/>
  <c r="CA45" i="14"/>
  <c r="BY45" i="14"/>
  <c r="BW46" i="14"/>
  <c r="BW45" i="14"/>
  <c r="AY42" i="24"/>
  <c r="BC43" i="23" l="1"/>
  <c r="AY43" i="23"/>
  <c r="AU43" i="23"/>
  <c r="AY42" i="22"/>
  <c r="BC43" i="21"/>
  <c r="AY43" i="21"/>
  <c r="AU43" i="21"/>
  <c r="BC43" i="20"/>
  <c r="AY43" i="20"/>
  <c r="AU43" i="20"/>
  <c r="AY42" i="19"/>
  <c r="BC43" i="18"/>
  <c r="AY43" i="18"/>
  <c r="AU43" i="18"/>
  <c r="AY42" i="17"/>
  <c r="BC43" i="16"/>
  <c r="AY43" i="16"/>
  <c r="AU43" i="16"/>
  <c r="BC46" i="7"/>
  <c r="AY46" i="7"/>
  <c r="AU46" i="7"/>
  <c r="AL42" i="15"/>
  <c r="BC43" i="24"/>
  <c r="AY43" i="24"/>
  <c r="AU43" i="24"/>
  <c r="AS43" i="24"/>
  <c r="BC42" i="24"/>
  <c r="AU42" i="24"/>
  <c r="AS42" i="24"/>
  <c r="BC41" i="24"/>
  <c r="AY41" i="24"/>
  <c r="AU41" i="24"/>
  <c r="AS41" i="24"/>
  <c r="BC43" i="22"/>
  <c r="AY43" i="22"/>
  <c r="AU43" i="22"/>
  <c r="AS43" i="22"/>
  <c r="BC42" i="22"/>
  <c r="AU42" i="22"/>
  <c r="AS42" i="22"/>
  <c r="BC41" i="22"/>
  <c r="AY41" i="22"/>
  <c r="AU41" i="22"/>
  <c r="AS41" i="22"/>
  <c r="BC43" i="19"/>
  <c r="AY43" i="19"/>
  <c r="AU43" i="19"/>
  <c r="AS43" i="19"/>
  <c r="BC42" i="19"/>
  <c r="AU42" i="19"/>
  <c r="AS42" i="19"/>
  <c r="BC41" i="19"/>
  <c r="AY41" i="19"/>
  <c r="AU41" i="19"/>
  <c r="AS41" i="19"/>
  <c r="BC42" i="17"/>
  <c r="AU42" i="17"/>
  <c r="G45" i="15"/>
  <c r="F45" i="15"/>
  <c r="E45" i="15"/>
  <c r="E41" i="15"/>
  <c r="CK8" i="14"/>
  <c r="CJ8" i="14"/>
  <c r="CI8" i="14"/>
  <c r="CH8" i="14"/>
  <c r="CG8" i="14"/>
  <c r="CF8" i="14"/>
  <c r="CE8" i="14"/>
  <c r="CD8" i="14"/>
  <c r="CC8" i="14"/>
  <c r="CB8" i="14"/>
  <c r="CA8" i="14"/>
  <c r="BZ44" i="14"/>
  <c r="BX44" i="14"/>
  <c r="BZ43" i="14"/>
  <c r="BX43" i="14"/>
  <c r="BZ42" i="14"/>
  <c r="BX42" i="14"/>
  <c r="BW8" i="14"/>
  <c r="BY9" i="14"/>
  <c r="BW10" i="14"/>
  <c r="BX10" i="14"/>
  <c r="BY10" i="14"/>
  <c r="BZ10" i="14"/>
  <c r="CK46" i="24"/>
  <c r="CJ46" i="24"/>
  <c r="CI46" i="24"/>
  <c r="CH46" i="24"/>
  <c r="CG46" i="24"/>
  <c r="CF46" i="24"/>
  <c r="CE46" i="24"/>
  <c r="CD46" i="24"/>
  <c r="CC46" i="24"/>
  <c r="CB46" i="24"/>
  <c r="CA46" i="24"/>
  <c r="BY46" i="24"/>
  <c r="BW46" i="24"/>
  <c r="CK43" i="24"/>
  <c r="CJ43" i="24"/>
  <c r="CI43" i="24"/>
  <c r="CH43" i="24"/>
  <c r="CG43" i="24"/>
  <c r="CF43" i="24"/>
  <c r="CE43" i="24"/>
  <c r="CD43" i="24"/>
  <c r="CC43" i="24"/>
  <c r="CB43" i="24"/>
  <c r="CA43" i="24"/>
  <c r="BY43" i="24"/>
  <c r="BW43" i="24"/>
  <c r="CK42" i="24"/>
  <c r="CJ42" i="24"/>
  <c r="CI42" i="24"/>
  <c r="CH42" i="24"/>
  <c r="CG42" i="24"/>
  <c r="CF42" i="24"/>
  <c r="CE42" i="24"/>
  <c r="CD42" i="24"/>
  <c r="CC42" i="24"/>
  <c r="CB42" i="24"/>
  <c r="CA42" i="24"/>
  <c r="BY42" i="24"/>
  <c r="BW42" i="24"/>
  <c r="CK41" i="24"/>
  <c r="CJ41" i="24"/>
  <c r="CI41" i="24"/>
  <c r="CH41" i="24"/>
  <c r="CG41" i="24"/>
  <c r="CF41" i="24"/>
  <c r="CE41" i="24"/>
  <c r="CD41" i="24"/>
  <c r="CC41" i="24"/>
  <c r="CB41" i="24"/>
  <c r="CA41" i="24"/>
  <c r="BY41" i="24"/>
  <c r="BW41" i="24"/>
  <c r="BZ40" i="24"/>
  <c r="BX40" i="24"/>
  <c r="BZ39" i="24"/>
  <c r="BX39" i="24"/>
  <c r="BZ38" i="24"/>
  <c r="BX38" i="24"/>
  <c r="BZ37" i="24"/>
  <c r="BX37" i="24"/>
  <c r="BZ36" i="24"/>
  <c r="BX36" i="24"/>
  <c r="BZ35" i="24"/>
  <c r="BX35" i="24"/>
  <c r="BZ34" i="24"/>
  <c r="BX34" i="24"/>
  <c r="BZ33" i="24"/>
  <c r="BX33" i="24"/>
  <c r="BZ32" i="24"/>
  <c r="BX32" i="24"/>
  <c r="BZ31" i="24"/>
  <c r="BX31" i="24"/>
  <c r="BZ30" i="24"/>
  <c r="BX30" i="24"/>
  <c r="BZ29" i="24"/>
  <c r="BX29" i="24"/>
  <c r="BZ28" i="24"/>
  <c r="BX28" i="24"/>
  <c r="BZ27" i="24"/>
  <c r="BX27" i="24"/>
  <c r="BZ26" i="24"/>
  <c r="BX26" i="24"/>
  <c r="BZ25" i="24"/>
  <c r="BX25" i="24"/>
  <c r="BZ24" i="24"/>
  <c r="BX24" i="24"/>
  <c r="BZ23" i="24"/>
  <c r="BX23" i="24"/>
  <c r="BZ22" i="24"/>
  <c r="BX22" i="24"/>
  <c r="BZ21" i="24"/>
  <c r="BX21" i="24"/>
  <c r="BZ20" i="24"/>
  <c r="BX20" i="24"/>
  <c r="BZ19" i="24"/>
  <c r="BX19" i="24"/>
  <c r="BZ18" i="24"/>
  <c r="BX18" i="24"/>
  <c r="BZ17" i="24"/>
  <c r="BX17" i="24"/>
  <c r="BZ16" i="24"/>
  <c r="BX16" i="24"/>
  <c r="BZ15" i="24"/>
  <c r="BX15" i="24"/>
  <c r="BZ14" i="24"/>
  <c r="BX14" i="24"/>
  <c r="BZ13" i="24"/>
  <c r="BX13" i="24"/>
  <c r="BZ12" i="24"/>
  <c r="BX12" i="24"/>
  <c r="BZ11" i="24"/>
  <c r="BX11" i="24"/>
  <c r="BZ10" i="24"/>
  <c r="BY10" i="24"/>
  <c r="BX10" i="24"/>
  <c r="BW10" i="24"/>
  <c r="BY9" i="24"/>
  <c r="CK8" i="24"/>
  <c r="CJ8" i="24"/>
  <c r="CI8" i="24"/>
  <c r="CH8" i="24"/>
  <c r="CG8" i="24"/>
  <c r="CF8" i="24"/>
  <c r="CE8" i="24"/>
  <c r="CD8" i="24"/>
  <c r="CC8" i="24"/>
  <c r="CB8" i="24"/>
  <c r="CA8" i="24"/>
  <c r="BW8" i="24"/>
  <c r="CK47" i="23"/>
  <c r="CJ47" i="23"/>
  <c r="CI47" i="23"/>
  <c r="CH47" i="23"/>
  <c r="CG47" i="23"/>
  <c r="CF47" i="23"/>
  <c r="CE47" i="23"/>
  <c r="CD47" i="23"/>
  <c r="CC47" i="23"/>
  <c r="CB47" i="23"/>
  <c r="CA47" i="23"/>
  <c r="BY47" i="23"/>
  <c r="BW47" i="23"/>
  <c r="CK44" i="23"/>
  <c r="CJ44" i="23"/>
  <c r="CI44" i="23"/>
  <c r="CH44" i="23"/>
  <c r="CG44" i="23"/>
  <c r="CF44" i="23"/>
  <c r="CE44" i="23"/>
  <c r="CD44" i="23"/>
  <c r="CC44" i="23"/>
  <c r="CB44" i="23"/>
  <c r="CA44" i="23"/>
  <c r="BY44" i="23"/>
  <c r="BW44" i="23"/>
  <c r="CK43" i="23"/>
  <c r="CJ43" i="23"/>
  <c r="CI43" i="23"/>
  <c r="CH43" i="23"/>
  <c r="CG43" i="23"/>
  <c r="CF43" i="23"/>
  <c r="CE43" i="23"/>
  <c r="CD43" i="23"/>
  <c r="CC43" i="23"/>
  <c r="CB43" i="23"/>
  <c r="CA43" i="23"/>
  <c r="BY43" i="23"/>
  <c r="BW43" i="23"/>
  <c r="CK42" i="23"/>
  <c r="CJ42" i="23"/>
  <c r="CI42" i="23"/>
  <c r="CH42" i="23"/>
  <c r="CG42" i="23"/>
  <c r="CF42" i="23"/>
  <c r="CE42" i="23"/>
  <c r="CD42" i="23"/>
  <c r="CC42" i="23"/>
  <c r="CB42" i="23"/>
  <c r="CA42" i="23"/>
  <c r="BY42" i="23"/>
  <c r="BW42" i="23"/>
  <c r="BZ10" i="23"/>
  <c r="BY10" i="23"/>
  <c r="BX10" i="23"/>
  <c r="BW10" i="23"/>
  <c r="BY9" i="23"/>
  <c r="CK8" i="23"/>
  <c r="CJ8" i="23"/>
  <c r="CI8" i="23"/>
  <c r="CH8" i="23"/>
  <c r="CG8" i="23"/>
  <c r="CF8" i="23"/>
  <c r="CE8" i="23"/>
  <c r="CD8" i="23"/>
  <c r="CC8" i="23"/>
  <c r="CB8" i="23"/>
  <c r="CA8" i="23"/>
  <c r="BW8" i="23"/>
  <c r="CK46" i="22"/>
  <c r="CJ46" i="22"/>
  <c r="CI46" i="22"/>
  <c r="CH46" i="22"/>
  <c r="CG46" i="22"/>
  <c r="CF46" i="22"/>
  <c r="CE46" i="22"/>
  <c r="CD46" i="22"/>
  <c r="CC46" i="22"/>
  <c r="CB46" i="22"/>
  <c r="CA46" i="22"/>
  <c r="BY46" i="22"/>
  <c r="BW46" i="22"/>
  <c r="CK43" i="22"/>
  <c r="CJ43" i="22"/>
  <c r="CI43" i="22"/>
  <c r="CH43" i="22"/>
  <c r="CG43" i="22"/>
  <c r="CF43" i="22"/>
  <c r="CE43" i="22"/>
  <c r="CD43" i="22"/>
  <c r="CC43" i="22"/>
  <c r="CB43" i="22"/>
  <c r="CA43" i="22"/>
  <c r="BY43" i="22"/>
  <c r="BW43" i="22"/>
  <c r="CK42" i="22"/>
  <c r="CJ42" i="22"/>
  <c r="CI42" i="22"/>
  <c r="CH42" i="22"/>
  <c r="CG42" i="22"/>
  <c r="CF42" i="22"/>
  <c r="CE42" i="22"/>
  <c r="CD42" i="22"/>
  <c r="CC42" i="22"/>
  <c r="CB42" i="22"/>
  <c r="CA42" i="22"/>
  <c r="BY42" i="22"/>
  <c r="BW42" i="22"/>
  <c r="CK41" i="22"/>
  <c r="CJ41" i="22"/>
  <c r="CI41" i="22"/>
  <c r="CH41" i="22"/>
  <c r="CG41" i="22"/>
  <c r="CF41" i="22"/>
  <c r="CE41" i="22"/>
  <c r="CD41" i="22"/>
  <c r="CC41" i="22"/>
  <c r="CB41" i="22"/>
  <c r="CA41" i="22"/>
  <c r="BY41" i="22"/>
  <c r="BW41" i="22"/>
  <c r="BZ40" i="22"/>
  <c r="BX40" i="22"/>
  <c r="BZ39" i="22"/>
  <c r="BX39" i="22"/>
  <c r="BZ38" i="22"/>
  <c r="BX38" i="22"/>
  <c r="BZ37" i="22"/>
  <c r="BX37" i="22"/>
  <c r="BZ36" i="22"/>
  <c r="BX36" i="22"/>
  <c r="BZ35" i="22"/>
  <c r="BX35" i="22"/>
  <c r="BZ34" i="22"/>
  <c r="BX34" i="22"/>
  <c r="BZ33" i="22"/>
  <c r="BX33" i="22"/>
  <c r="BZ32" i="22"/>
  <c r="BX32" i="22"/>
  <c r="BZ31" i="22"/>
  <c r="BX31" i="22"/>
  <c r="BZ30" i="22"/>
  <c r="BX30" i="22"/>
  <c r="BZ29" i="22"/>
  <c r="BX29" i="22"/>
  <c r="BZ28" i="22"/>
  <c r="BX28" i="22"/>
  <c r="BZ27" i="22"/>
  <c r="BX27" i="22"/>
  <c r="BZ26" i="22"/>
  <c r="BX26" i="22"/>
  <c r="BZ25" i="22"/>
  <c r="BX25" i="22"/>
  <c r="BZ24" i="22"/>
  <c r="BX24" i="22"/>
  <c r="BZ23" i="22"/>
  <c r="BX23" i="22"/>
  <c r="BZ22" i="22"/>
  <c r="BX22" i="22"/>
  <c r="BZ21" i="22"/>
  <c r="BX21" i="22"/>
  <c r="BZ20" i="22"/>
  <c r="BX20" i="22"/>
  <c r="BZ19" i="22"/>
  <c r="BX19" i="22"/>
  <c r="BZ18" i="22"/>
  <c r="BX18" i="22"/>
  <c r="BZ17" i="22"/>
  <c r="BX17" i="22"/>
  <c r="BZ16" i="22"/>
  <c r="BX16" i="22"/>
  <c r="BZ15" i="22"/>
  <c r="BX15" i="22"/>
  <c r="BZ14" i="22"/>
  <c r="BX14" i="22"/>
  <c r="BZ13" i="22"/>
  <c r="BX13" i="22"/>
  <c r="BZ12" i="22"/>
  <c r="BX12" i="22"/>
  <c r="BZ11" i="22"/>
  <c r="BX11" i="22"/>
  <c r="BZ10" i="22"/>
  <c r="BY10" i="22"/>
  <c r="BX10" i="22"/>
  <c r="BW10" i="22"/>
  <c r="BY9" i="22"/>
  <c r="CK8" i="22"/>
  <c r="CJ8" i="22"/>
  <c r="CI8" i="22"/>
  <c r="CH8" i="22"/>
  <c r="CG8" i="22"/>
  <c r="CF8" i="22"/>
  <c r="CE8" i="22"/>
  <c r="CD8" i="22"/>
  <c r="CC8" i="22"/>
  <c r="CB8" i="22"/>
  <c r="CA8" i="22"/>
  <c r="BW8" i="22"/>
  <c r="CK47" i="21"/>
  <c r="CJ47" i="21"/>
  <c r="CI47" i="21"/>
  <c r="CH47" i="21"/>
  <c r="CG47" i="21"/>
  <c r="CF47" i="21"/>
  <c r="CE47" i="21"/>
  <c r="CD47" i="21"/>
  <c r="CC47" i="21"/>
  <c r="CB47" i="21"/>
  <c r="CA47" i="21"/>
  <c r="BY47" i="21"/>
  <c r="BW47" i="21"/>
  <c r="CK44" i="21"/>
  <c r="CJ44" i="21"/>
  <c r="CI44" i="21"/>
  <c r="CH44" i="21"/>
  <c r="CG44" i="21"/>
  <c r="CF44" i="21"/>
  <c r="CE44" i="21"/>
  <c r="CD44" i="21"/>
  <c r="CC44" i="21"/>
  <c r="CB44" i="21"/>
  <c r="CA44" i="21"/>
  <c r="BY44" i="21"/>
  <c r="BW44" i="21"/>
  <c r="CK43" i="21"/>
  <c r="CJ43" i="21"/>
  <c r="CI43" i="21"/>
  <c r="CH43" i="21"/>
  <c r="CG43" i="21"/>
  <c r="CF43" i="21"/>
  <c r="CE43" i="21"/>
  <c r="CD43" i="21"/>
  <c r="CC43" i="21"/>
  <c r="CB43" i="21"/>
  <c r="CA43" i="21"/>
  <c r="BY43" i="21"/>
  <c r="BW43" i="21"/>
  <c r="CK42" i="21"/>
  <c r="CJ42" i="21"/>
  <c r="CI42" i="21"/>
  <c r="CH42" i="21"/>
  <c r="CG42" i="21"/>
  <c r="CF42" i="21"/>
  <c r="CE42" i="21"/>
  <c r="CD42" i="21"/>
  <c r="CC42" i="21"/>
  <c r="CB42" i="21"/>
  <c r="CA42" i="21"/>
  <c r="BY42" i="21"/>
  <c r="BW42" i="21"/>
  <c r="BZ10" i="21"/>
  <c r="BY10" i="21"/>
  <c r="BX10" i="21"/>
  <c r="BW10" i="21"/>
  <c r="BY9" i="21"/>
  <c r="CK8" i="21"/>
  <c r="CJ8" i="21"/>
  <c r="CI8" i="21"/>
  <c r="CH8" i="21"/>
  <c r="CG8" i="21"/>
  <c r="CF8" i="21"/>
  <c r="CE8" i="21"/>
  <c r="CD8" i="21"/>
  <c r="CC8" i="21"/>
  <c r="CB8" i="21"/>
  <c r="CA8" i="21"/>
  <c r="BW8" i="21"/>
  <c r="CK47" i="20"/>
  <c r="CJ47" i="20"/>
  <c r="CI47" i="20"/>
  <c r="CH47" i="20"/>
  <c r="CG47" i="20"/>
  <c r="CF47" i="20"/>
  <c r="CE47" i="20"/>
  <c r="CD47" i="20"/>
  <c r="CC47" i="20"/>
  <c r="CB47" i="20"/>
  <c r="CA47" i="20"/>
  <c r="BY47" i="20"/>
  <c r="BW47" i="20"/>
  <c r="CK44" i="20"/>
  <c r="CJ44" i="20"/>
  <c r="CI44" i="20"/>
  <c r="CH44" i="20"/>
  <c r="CG44" i="20"/>
  <c r="CF44" i="20"/>
  <c r="CE44" i="20"/>
  <c r="CD44" i="20"/>
  <c r="CC44" i="20"/>
  <c r="CB44" i="20"/>
  <c r="CA44" i="20"/>
  <c r="BY44" i="20"/>
  <c r="BW44" i="20"/>
  <c r="CK43" i="20"/>
  <c r="CJ43" i="20"/>
  <c r="CI43" i="20"/>
  <c r="CH43" i="20"/>
  <c r="CG43" i="20"/>
  <c r="CF43" i="20"/>
  <c r="CE43" i="20"/>
  <c r="CD43" i="20"/>
  <c r="CC43" i="20"/>
  <c r="CB43" i="20"/>
  <c r="CA43" i="20"/>
  <c r="BY43" i="20"/>
  <c r="BW43" i="20"/>
  <c r="CK42" i="20"/>
  <c r="CJ42" i="20"/>
  <c r="CI42" i="20"/>
  <c r="CH42" i="20"/>
  <c r="CG42" i="20"/>
  <c r="CF42" i="20"/>
  <c r="CE42" i="20"/>
  <c r="CD42" i="20"/>
  <c r="CC42" i="20"/>
  <c r="CB42" i="20"/>
  <c r="CA42" i="20"/>
  <c r="BY42" i="20"/>
  <c r="BW42" i="20"/>
  <c r="BZ10" i="20"/>
  <c r="BY10" i="20"/>
  <c r="BX10" i="20"/>
  <c r="BW10" i="20"/>
  <c r="BY9" i="20"/>
  <c r="CK8" i="20"/>
  <c r="CJ8" i="20"/>
  <c r="CI8" i="20"/>
  <c r="CH8" i="20"/>
  <c r="CG8" i="20"/>
  <c r="CF8" i="20"/>
  <c r="CE8" i="20"/>
  <c r="CD8" i="20"/>
  <c r="CC8" i="20"/>
  <c r="CB8" i="20"/>
  <c r="CA8" i="20"/>
  <c r="BW8" i="20"/>
  <c r="CK46" i="19"/>
  <c r="CJ46" i="19"/>
  <c r="CI46" i="19"/>
  <c r="CH46" i="19"/>
  <c r="CG46" i="19"/>
  <c r="CF46" i="19"/>
  <c r="CE46" i="19"/>
  <c r="CD46" i="19"/>
  <c r="CC46" i="19"/>
  <c r="CB46" i="19"/>
  <c r="CA46" i="19"/>
  <c r="BY46" i="19"/>
  <c r="BW46" i="19"/>
  <c r="CK43" i="19"/>
  <c r="CJ43" i="19"/>
  <c r="CI43" i="19"/>
  <c r="CH43" i="19"/>
  <c r="CG43" i="19"/>
  <c r="CF43" i="19"/>
  <c r="CE43" i="19"/>
  <c r="CD43" i="19"/>
  <c r="CC43" i="19"/>
  <c r="CB43" i="19"/>
  <c r="CA43" i="19"/>
  <c r="BY43" i="19"/>
  <c r="BW43" i="19"/>
  <c r="CK42" i="19"/>
  <c r="CJ42" i="19"/>
  <c r="CI42" i="19"/>
  <c r="CH42" i="19"/>
  <c r="CG42" i="19"/>
  <c r="CF42" i="19"/>
  <c r="CE42" i="19"/>
  <c r="CD42" i="19"/>
  <c r="CC42" i="19"/>
  <c r="CB42" i="19"/>
  <c r="CA42" i="19"/>
  <c r="BY42" i="19"/>
  <c r="BW42" i="19"/>
  <c r="CK41" i="19"/>
  <c r="CJ41" i="19"/>
  <c r="CI41" i="19"/>
  <c r="CH41" i="19"/>
  <c r="CG41" i="19"/>
  <c r="CF41" i="19"/>
  <c r="CE41" i="19"/>
  <c r="CD41" i="19"/>
  <c r="CC41" i="19"/>
  <c r="CB41" i="19"/>
  <c r="CA41" i="19"/>
  <c r="BY41" i="19"/>
  <c r="BW41" i="19"/>
  <c r="BZ40" i="19"/>
  <c r="BX40" i="19"/>
  <c r="BZ39" i="19"/>
  <c r="BX39" i="19"/>
  <c r="BZ38" i="19"/>
  <c r="BX38" i="19"/>
  <c r="BZ37" i="19"/>
  <c r="BX37" i="19"/>
  <c r="BZ36" i="19"/>
  <c r="BX36" i="19"/>
  <c r="BZ35" i="19"/>
  <c r="BX35" i="19"/>
  <c r="BZ34" i="19"/>
  <c r="BX34" i="19"/>
  <c r="BZ33" i="19"/>
  <c r="BX33" i="19"/>
  <c r="BZ32" i="19"/>
  <c r="BX32" i="19"/>
  <c r="BZ31" i="19"/>
  <c r="BX31" i="19"/>
  <c r="BZ30" i="19"/>
  <c r="BX30" i="19"/>
  <c r="BZ29" i="19"/>
  <c r="BX29" i="19"/>
  <c r="BZ28" i="19"/>
  <c r="BX28" i="19"/>
  <c r="BZ27" i="19"/>
  <c r="BX27" i="19"/>
  <c r="BZ26" i="19"/>
  <c r="BX26" i="19"/>
  <c r="BZ25" i="19"/>
  <c r="BX25" i="19"/>
  <c r="BZ24" i="19"/>
  <c r="BX24" i="19"/>
  <c r="BZ23" i="19"/>
  <c r="BX23" i="19"/>
  <c r="BZ22" i="19"/>
  <c r="BX22" i="19"/>
  <c r="BZ21" i="19"/>
  <c r="BX21" i="19"/>
  <c r="BZ20" i="19"/>
  <c r="BX20" i="19"/>
  <c r="BZ19" i="19"/>
  <c r="BX19" i="19"/>
  <c r="BZ18" i="19"/>
  <c r="BX18" i="19"/>
  <c r="BZ17" i="19"/>
  <c r="BX17" i="19"/>
  <c r="BZ16" i="19"/>
  <c r="BX16" i="19"/>
  <c r="BZ15" i="19"/>
  <c r="BX15" i="19"/>
  <c r="BZ14" i="19"/>
  <c r="BX14" i="19"/>
  <c r="BZ13" i="19"/>
  <c r="BX13" i="19"/>
  <c r="BZ12" i="19"/>
  <c r="BX12" i="19"/>
  <c r="BZ11" i="19"/>
  <c r="BX11" i="19"/>
  <c r="BZ10" i="19"/>
  <c r="BY10" i="19"/>
  <c r="BX10" i="19"/>
  <c r="BW10" i="19"/>
  <c r="BY9" i="19"/>
  <c r="CK8" i="19"/>
  <c r="CJ8" i="19"/>
  <c r="CI8" i="19"/>
  <c r="CH8" i="19"/>
  <c r="CG8" i="19"/>
  <c r="CF8" i="19"/>
  <c r="CE8" i="19"/>
  <c r="CD8" i="19"/>
  <c r="CC8" i="19"/>
  <c r="CB8" i="19"/>
  <c r="CA8" i="19"/>
  <c r="BW8" i="19"/>
  <c r="CK47" i="18"/>
  <c r="CJ47" i="18"/>
  <c r="CI47" i="18"/>
  <c r="CH47" i="18"/>
  <c r="CG47" i="18"/>
  <c r="CF47" i="18"/>
  <c r="CE47" i="18"/>
  <c r="CD47" i="18"/>
  <c r="CC47" i="18"/>
  <c r="CB47" i="18"/>
  <c r="CA47" i="18"/>
  <c r="BY47" i="18"/>
  <c r="BW47" i="18"/>
  <c r="CK44" i="18"/>
  <c r="CJ44" i="18"/>
  <c r="CI44" i="18"/>
  <c r="CH44" i="18"/>
  <c r="CG44" i="18"/>
  <c r="CF44" i="18"/>
  <c r="CE44" i="18"/>
  <c r="CD44" i="18"/>
  <c r="CC44" i="18"/>
  <c r="CB44" i="18"/>
  <c r="CA44" i="18"/>
  <c r="BY44" i="18"/>
  <c r="BW44" i="18"/>
  <c r="CK43" i="18"/>
  <c r="CJ43" i="18"/>
  <c r="CI43" i="18"/>
  <c r="CH43" i="18"/>
  <c r="CG43" i="18"/>
  <c r="CF43" i="18"/>
  <c r="CE43" i="18"/>
  <c r="CD43" i="18"/>
  <c r="CC43" i="18"/>
  <c r="CB43" i="18"/>
  <c r="CA43" i="18"/>
  <c r="BY43" i="18"/>
  <c r="BW43" i="18"/>
  <c r="CK42" i="18"/>
  <c r="CJ42" i="18"/>
  <c r="CI42" i="18"/>
  <c r="CH42" i="18"/>
  <c r="CG42" i="18"/>
  <c r="CF42" i="18"/>
  <c r="CE42" i="18"/>
  <c r="CD42" i="18"/>
  <c r="CC42" i="18"/>
  <c r="CB42" i="18"/>
  <c r="CA42" i="18"/>
  <c r="BY42" i="18"/>
  <c r="BW42" i="18"/>
  <c r="BZ10" i="18"/>
  <c r="BY10" i="18"/>
  <c r="BX10" i="18"/>
  <c r="BW10" i="18"/>
  <c r="BY9" i="18"/>
  <c r="CK8" i="18"/>
  <c r="CJ8" i="18"/>
  <c r="CI8" i="18"/>
  <c r="CH8" i="18"/>
  <c r="CG8" i="18"/>
  <c r="CF8" i="18"/>
  <c r="CE8" i="18"/>
  <c r="CD8" i="18"/>
  <c r="CC8" i="18"/>
  <c r="CB8" i="18"/>
  <c r="CA8" i="18"/>
  <c r="BW8" i="18"/>
  <c r="CK46" i="17"/>
  <c r="CJ46" i="17"/>
  <c r="CI46" i="17"/>
  <c r="CH46" i="17"/>
  <c r="CG46" i="17"/>
  <c r="CF46" i="17"/>
  <c r="CE46" i="17"/>
  <c r="CD46" i="17"/>
  <c r="CC46" i="17"/>
  <c r="CB46" i="17"/>
  <c r="CA46" i="17"/>
  <c r="BY46" i="17"/>
  <c r="BW46" i="17"/>
  <c r="CK43" i="17"/>
  <c r="CJ43" i="17"/>
  <c r="CI43" i="17"/>
  <c r="CH43" i="17"/>
  <c r="CG43" i="17"/>
  <c r="CF43" i="17"/>
  <c r="CE43" i="17"/>
  <c r="CD43" i="17"/>
  <c r="CC43" i="17"/>
  <c r="CB43" i="17"/>
  <c r="CA43" i="17"/>
  <c r="BY43" i="17"/>
  <c r="BW43" i="17"/>
  <c r="CK42" i="17"/>
  <c r="CJ42" i="17"/>
  <c r="CI42" i="17"/>
  <c r="CH42" i="17"/>
  <c r="CG42" i="17"/>
  <c r="CF42" i="17"/>
  <c r="CE42" i="17"/>
  <c r="CD42" i="17"/>
  <c r="CC42" i="17"/>
  <c r="CB42" i="17"/>
  <c r="CA42" i="17"/>
  <c r="BY42" i="17"/>
  <c r="BW42" i="17"/>
  <c r="CK41" i="17"/>
  <c r="CJ41" i="17"/>
  <c r="CI41" i="17"/>
  <c r="CH41" i="17"/>
  <c r="CG41" i="17"/>
  <c r="CF41" i="17"/>
  <c r="CE41" i="17"/>
  <c r="CD41" i="17"/>
  <c r="CC41" i="17"/>
  <c r="CB41" i="17"/>
  <c r="CA41" i="17"/>
  <c r="BY41" i="17"/>
  <c r="BW41" i="17"/>
  <c r="BZ40" i="17"/>
  <c r="BX40" i="17"/>
  <c r="BZ39" i="17"/>
  <c r="BX39" i="17"/>
  <c r="BZ38" i="17"/>
  <c r="BX38" i="17"/>
  <c r="BZ37" i="17"/>
  <c r="BX37" i="17"/>
  <c r="BZ36" i="17"/>
  <c r="BX36" i="17"/>
  <c r="BZ35" i="17"/>
  <c r="BX35" i="17"/>
  <c r="BZ34" i="17"/>
  <c r="BX34" i="17"/>
  <c r="BZ33" i="17"/>
  <c r="BX33" i="17"/>
  <c r="BZ32" i="17"/>
  <c r="BX32" i="17"/>
  <c r="BZ31" i="17"/>
  <c r="BX31" i="17"/>
  <c r="BZ30" i="17"/>
  <c r="BX30" i="17"/>
  <c r="BZ29" i="17"/>
  <c r="BX29" i="17"/>
  <c r="BZ28" i="17"/>
  <c r="BX28" i="17"/>
  <c r="BZ27" i="17"/>
  <c r="BX27" i="17"/>
  <c r="BZ26" i="17"/>
  <c r="BX26" i="17"/>
  <c r="BZ25" i="17"/>
  <c r="BX25" i="17"/>
  <c r="BZ24" i="17"/>
  <c r="BX24" i="17"/>
  <c r="BZ23" i="17"/>
  <c r="BX23" i="17"/>
  <c r="BZ22" i="17"/>
  <c r="BX22" i="17"/>
  <c r="BZ21" i="17"/>
  <c r="BX21" i="17"/>
  <c r="BZ20" i="17"/>
  <c r="BX20" i="17"/>
  <c r="BZ19" i="17"/>
  <c r="BX19" i="17"/>
  <c r="BZ18" i="17"/>
  <c r="BX18" i="17"/>
  <c r="BZ17" i="17"/>
  <c r="BX17" i="17"/>
  <c r="BZ16" i="17"/>
  <c r="BX16" i="17"/>
  <c r="BZ15" i="17"/>
  <c r="BX15" i="17"/>
  <c r="BZ14" i="17"/>
  <c r="BX14" i="17"/>
  <c r="BZ13" i="17"/>
  <c r="BX13" i="17"/>
  <c r="BZ12" i="17"/>
  <c r="BX12" i="17"/>
  <c r="BZ11" i="17"/>
  <c r="BX11" i="17"/>
  <c r="BZ10" i="17"/>
  <c r="BY10" i="17"/>
  <c r="BX10" i="17"/>
  <c r="BW10" i="17"/>
  <c r="BY9" i="17"/>
  <c r="CK8" i="17"/>
  <c r="CJ8" i="17"/>
  <c r="CI8" i="17"/>
  <c r="CH8" i="17"/>
  <c r="CG8" i="17"/>
  <c r="CF8" i="17"/>
  <c r="CE8" i="17"/>
  <c r="CD8" i="17"/>
  <c r="CC8" i="17"/>
  <c r="CB8" i="17"/>
  <c r="CA8" i="17"/>
  <c r="BW8" i="17"/>
  <c r="CK47" i="16"/>
  <c r="CJ47" i="16"/>
  <c r="CI47" i="16"/>
  <c r="CH47" i="16"/>
  <c r="CG47" i="16"/>
  <c r="CF47" i="16"/>
  <c r="CE47" i="16"/>
  <c r="CD47" i="16"/>
  <c r="CC47" i="16"/>
  <c r="CB47" i="16"/>
  <c r="CA47" i="16"/>
  <c r="BY47" i="16"/>
  <c r="BW47" i="16"/>
  <c r="CK44" i="16"/>
  <c r="CJ44" i="16"/>
  <c r="CI44" i="16"/>
  <c r="CH44" i="16"/>
  <c r="CG44" i="16"/>
  <c r="CF44" i="16"/>
  <c r="CE44" i="16"/>
  <c r="CD44" i="16"/>
  <c r="CC44" i="16"/>
  <c r="CB44" i="16"/>
  <c r="CA44" i="16"/>
  <c r="BY44" i="16"/>
  <c r="BW44" i="16"/>
  <c r="CK43" i="16"/>
  <c r="CJ43" i="16"/>
  <c r="CI43" i="16"/>
  <c r="CH43" i="16"/>
  <c r="CG43" i="16"/>
  <c r="CF43" i="16"/>
  <c r="CE43" i="16"/>
  <c r="CD43" i="16"/>
  <c r="CC43" i="16"/>
  <c r="CB43" i="16"/>
  <c r="CA43" i="16"/>
  <c r="BY43" i="16"/>
  <c r="BW43" i="16"/>
  <c r="CK42" i="16"/>
  <c r="CJ42" i="16"/>
  <c r="CI42" i="16"/>
  <c r="CH42" i="16"/>
  <c r="CG42" i="16"/>
  <c r="CF42" i="16"/>
  <c r="CE42" i="16"/>
  <c r="CD42" i="16"/>
  <c r="CC42" i="16"/>
  <c r="CB42" i="16"/>
  <c r="CA42" i="16"/>
  <c r="BY42" i="16"/>
  <c r="BW42" i="16"/>
  <c r="BZ10" i="16"/>
  <c r="BY10" i="16"/>
  <c r="BX10" i="16"/>
  <c r="BW10" i="16"/>
  <c r="BY9" i="16"/>
  <c r="CK8" i="16"/>
  <c r="CJ8" i="16"/>
  <c r="CI8" i="16"/>
  <c r="CH8" i="16"/>
  <c r="CG8" i="16"/>
  <c r="CF8" i="16"/>
  <c r="CE8" i="16"/>
  <c r="CD8" i="16"/>
  <c r="CC8" i="16"/>
  <c r="CB8" i="16"/>
  <c r="CA8" i="16"/>
  <c r="BW8" i="16"/>
  <c r="CB8" i="15"/>
  <c r="CC8" i="15"/>
  <c r="CD8" i="15"/>
  <c r="CE8" i="15"/>
  <c r="CF8" i="15"/>
  <c r="CG8" i="15"/>
  <c r="CH8" i="15"/>
  <c r="CI8" i="15"/>
  <c r="CJ8" i="15"/>
  <c r="CK8" i="15"/>
  <c r="CA8" i="15"/>
  <c r="CK45" i="15"/>
  <c r="CJ45" i="15"/>
  <c r="CI45" i="15"/>
  <c r="CH45" i="15"/>
  <c r="CG45" i="15"/>
  <c r="CF45" i="15"/>
  <c r="CE45" i="15"/>
  <c r="CD45" i="15"/>
  <c r="CC45" i="15"/>
  <c r="CB45" i="15"/>
  <c r="CA45" i="15"/>
  <c r="BM6" i="15"/>
  <c r="BZ6" i="15"/>
  <c r="CK50" i="7"/>
  <c r="CJ50" i="7"/>
  <c r="CI50" i="7"/>
  <c r="CH50" i="7"/>
  <c r="CG50" i="7"/>
  <c r="CF50" i="7"/>
  <c r="CE50" i="7"/>
  <c r="CD50" i="7"/>
  <c r="CC50" i="7"/>
  <c r="CB50" i="7"/>
  <c r="CA50" i="7"/>
  <c r="CK47" i="7"/>
  <c r="CJ47" i="7"/>
  <c r="CI47" i="7"/>
  <c r="CH47" i="7"/>
  <c r="CG47" i="7"/>
  <c r="CF47" i="7"/>
  <c r="CE47" i="7"/>
  <c r="CD47" i="7"/>
  <c r="CC47" i="7"/>
  <c r="CB47" i="7"/>
  <c r="CA47" i="7"/>
  <c r="CK46" i="7"/>
  <c r="CJ46" i="7"/>
  <c r="CI46" i="7"/>
  <c r="CH46" i="7"/>
  <c r="CG46" i="7"/>
  <c r="CF46" i="7"/>
  <c r="CE46" i="7"/>
  <c r="CD46" i="7"/>
  <c r="CC46" i="7"/>
  <c r="CB46" i="7"/>
  <c r="CA46" i="7"/>
  <c r="CK45" i="7"/>
  <c r="CJ45" i="7"/>
  <c r="CI45" i="7"/>
  <c r="CH45" i="7"/>
  <c r="CG45" i="7"/>
  <c r="CF45" i="7"/>
  <c r="CE45" i="7"/>
  <c r="CD45" i="7"/>
  <c r="CC45" i="7"/>
  <c r="CB45" i="7"/>
  <c r="CA45" i="7"/>
  <c r="BW8" i="15"/>
  <c r="CG42" i="15"/>
  <c r="CE42" i="15"/>
  <c r="BY9" i="15"/>
  <c r="BZ10" i="15"/>
  <c r="BY10" i="15"/>
  <c r="BX10" i="15"/>
  <c r="BW10" i="15"/>
  <c r="D5" i="15"/>
  <c r="AO43" i="24"/>
  <c r="AO42" i="24"/>
  <c r="AO41" i="24"/>
  <c r="AO44" i="23"/>
  <c r="AO43" i="23"/>
  <c r="AO42" i="23"/>
  <c r="AO43" i="22"/>
  <c r="AO42" i="22"/>
  <c r="AO41" i="22"/>
  <c r="AO44" i="21"/>
  <c r="AO43" i="21"/>
  <c r="AO42" i="21"/>
  <c r="AO44" i="20"/>
  <c r="AO43" i="20"/>
  <c r="AO42" i="20"/>
  <c r="AO43" i="19"/>
  <c r="AO42" i="19"/>
  <c r="AO41" i="19"/>
  <c r="AO44" i="18"/>
  <c r="AO43" i="18"/>
  <c r="AO42" i="18"/>
  <c r="AO43" i="17"/>
  <c r="AO42" i="17"/>
  <c r="AO41" i="17"/>
  <c r="AO44" i="16"/>
  <c r="AO43" i="16"/>
  <c r="AO42" i="16"/>
  <c r="AO47" i="7"/>
  <c r="AS41" i="17"/>
  <c r="AS42" i="16"/>
  <c r="AJ43" i="24"/>
  <c r="AI43" i="24"/>
  <c r="AJ42" i="24"/>
  <c r="AI42" i="24"/>
  <c r="AJ41" i="24"/>
  <c r="AI41" i="24"/>
  <c r="AJ44" i="23"/>
  <c r="AI44" i="23"/>
  <c r="AJ43" i="23"/>
  <c r="AI43" i="23"/>
  <c r="AJ42" i="23"/>
  <c r="AI42" i="23"/>
  <c r="AJ43" i="22"/>
  <c r="AI43" i="22"/>
  <c r="AJ42" i="22"/>
  <c r="AI42" i="22"/>
  <c r="AJ41" i="22"/>
  <c r="AI41" i="22"/>
  <c r="AJ44" i="21"/>
  <c r="AI44" i="21"/>
  <c r="AJ43" i="21"/>
  <c r="AI43" i="21"/>
  <c r="AJ42" i="21"/>
  <c r="AI42" i="21"/>
  <c r="AJ44" i="20"/>
  <c r="AI44" i="20"/>
  <c r="AJ43" i="20"/>
  <c r="AI43" i="20"/>
  <c r="AJ42" i="20"/>
  <c r="AI42" i="20"/>
  <c r="AJ43" i="19"/>
  <c r="AI43" i="19"/>
  <c r="AJ42" i="19"/>
  <c r="AI42" i="19"/>
  <c r="AJ41" i="19"/>
  <c r="AI41" i="19"/>
  <c r="AJ44" i="18"/>
  <c r="AI44" i="18"/>
  <c r="AJ43" i="18"/>
  <c r="AI43" i="18"/>
  <c r="AJ42" i="18"/>
  <c r="AI42" i="18"/>
  <c r="AJ43" i="17"/>
  <c r="AI43" i="17"/>
  <c r="AJ42" i="17"/>
  <c r="AI42" i="17"/>
  <c r="AJ41" i="17"/>
  <c r="AI41" i="17"/>
  <c r="AJ44" i="16"/>
  <c r="AI44" i="16"/>
  <c r="AJ43" i="16"/>
  <c r="AI43" i="16"/>
  <c r="AJ42" i="16"/>
  <c r="AI42" i="16"/>
  <c r="C22" i="27"/>
  <c r="AJ47" i="7"/>
  <c r="AI47" i="7"/>
  <c r="AJ46" i="7"/>
  <c r="AI46" i="7"/>
  <c r="AJ45" i="7"/>
  <c r="AI45" i="7"/>
  <c r="AS42" i="20"/>
  <c r="AU42" i="20"/>
  <c r="AS43" i="20"/>
  <c r="AS44" i="20"/>
  <c r="AU44" i="20"/>
  <c r="AS47" i="20"/>
  <c r="AU47" i="20"/>
  <c r="S5" i="14"/>
  <c r="R5" i="14"/>
  <c r="S5" i="24"/>
  <c r="R5" i="24"/>
  <c r="S5" i="23"/>
  <c r="R5" i="23"/>
  <c r="S5" i="22"/>
  <c r="R5" i="22"/>
  <c r="S5" i="21"/>
  <c r="R5" i="21"/>
  <c r="S5" i="20"/>
  <c r="R5" i="20"/>
  <c r="S5" i="19"/>
  <c r="R5" i="19"/>
  <c r="S5" i="18"/>
  <c r="R5" i="18"/>
  <c r="S5" i="17"/>
  <c r="R5" i="17"/>
  <c r="S5" i="16"/>
  <c r="R5" i="16"/>
  <c r="S5" i="15"/>
  <c r="R5" i="15"/>
  <c r="BC42" i="23"/>
  <c r="AY42" i="23"/>
  <c r="AU42" i="23"/>
  <c r="BC42" i="21"/>
  <c r="AY42" i="21"/>
  <c r="AU42" i="21"/>
  <c r="BC42" i="20"/>
  <c r="AY42" i="20"/>
  <c r="BC42" i="18"/>
  <c r="AY42" i="18"/>
  <c r="AU42" i="18"/>
  <c r="BC41" i="17"/>
  <c r="AY41" i="17"/>
  <c r="AU41" i="17"/>
  <c r="BC42" i="16"/>
  <c r="AY42" i="16"/>
  <c r="AU42" i="16"/>
  <c r="BC45" i="7"/>
  <c r="AY45" i="7"/>
  <c r="AU45" i="7"/>
  <c r="BG45" i="7"/>
  <c r="BH45" i="7"/>
  <c r="BJ45" i="7"/>
  <c r="BG46" i="7"/>
  <c r="BH46" i="7"/>
  <c r="BJ46" i="7"/>
  <c r="H58" i="28"/>
  <c r="H57" i="28"/>
  <c r="H56" i="28"/>
  <c r="H55" i="28"/>
  <c r="H54" i="28"/>
  <c r="H53" i="28"/>
  <c r="H52" i="28"/>
  <c r="H46" i="28"/>
  <c r="H51" i="28"/>
  <c r="H50" i="28"/>
  <c r="H49" i="28"/>
  <c r="H47" i="28"/>
  <c r="H44" i="28"/>
  <c r="H43" i="28"/>
  <c r="H45" i="28"/>
  <c r="H40" i="28"/>
  <c r="H39" i="28"/>
  <c r="H38" i="28"/>
  <c r="H37" i="28"/>
  <c r="H41" i="28"/>
  <c r="M5" i="15"/>
  <c r="M5" i="16"/>
  <c r="M5" i="17"/>
  <c r="M5" i="18"/>
  <c r="M5" i="19"/>
  <c r="M5" i="20"/>
  <c r="M5" i="21"/>
  <c r="M5" i="22"/>
  <c r="M5" i="23"/>
  <c r="M5" i="24"/>
  <c r="M5" i="14"/>
  <c r="BI4" i="7"/>
  <c r="BI4" i="17" s="1"/>
  <c r="AQ4" i="7"/>
  <c r="AQ4" i="24" s="1"/>
  <c r="T4" i="7"/>
  <c r="T4" i="23" s="1"/>
  <c r="D5" i="14"/>
  <c r="D5" i="24"/>
  <c r="D5" i="23"/>
  <c r="D5" i="22"/>
  <c r="D5" i="21"/>
  <c r="D5" i="20"/>
  <c r="D5" i="19"/>
  <c r="D5" i="18"/>
  <c r="D5" i="17"/>
  <c r="T4" i="21"/>
  <c r="T4" i="19"/>
  <c r="D5" i="16"/>
  <c r="BH46" i="24"/>
  <c r="BG46" i="24"/>
  <c r="BH43" i="24"/>
  <c r="BG43" i="24"/>
  <c r="BH42" i="24"/>
  <c r="BG42" i="24"/>
  <c r="BH41" i="24"/>
  <c r="BG41" i="24"/>
  <c r="BH47" i="23"/>
  <c r="BG47" i="23"/>
  <c r="BH44" i="23"/>
  <c r="BG44" i="23"/>
  <c r="BH43" i="23"/>
  <c r="BG43" i="23"/>
  <c r="BH42" i="23"/>
  <c r="BG42" i="23"/>
  <c r="BH46" i="22"/>
  <c r="BG46" i="22"/>
  <c r="BH43" i="22"/>
  <c r="BG43" i="22"/>
  <c r="BH42" i="22"/>
  <c r="BG42" i="22"/>
  <c r="BH41" i="22"/>
  <c r="BG41" i="22"/>
  <c r="BH47" i="21"/>
  <c r="BG47" i="21"/>
  <c r="BH44" i="21"/>
  <c r="BG44" i="21"/>
  <c r="BH43" i="21"/>
  <c r="BG43" i="21"/>
  <c r="BH42" i="21"/>
  <c r="BG42" i="21"/>
  <c r="BH47" i="20"/>
  <c r="BG47" i="20"/>
  <c r="BH44" i="20"/>
  <c r="BG44" i="20"/>
  <c r="BH43" i="20"/>
  <c r="BG43" i="20"/>
  <c r="BH42" i="20"/>
  <c r="BG42" i="20"/>
  <c r="BH46" i="19"/>
  <c r="BG46" i="19"/>
  <c r="BH43" i="19"/>
  <c r="BG43" i="19"/>
  <c r="BH42" i="19"/>
  <c r="BG42" i="19"/>
  <c r="BH41" i="19"/>
  <c r="BG41" i="19"/>
  <c r="BH47" i="18"/>
  <c r="BG47" i="18"/>
  <c r="BH44" i="18"/>
  <c r="BG44" i="18"/>
  <c r="BH43" i="18"/>
  <c r="BG43" i="18"/>
  <c r="BH42" i="18"/>
  <c r="BG42" i="18"/>
  <c r="BH46" i="17"/>
  <c r="BG46" i="17"/>
  <c r="BH43" i="17"/>
  <c r="BG43" i="17"/>
  <c r="BH42" i="17"/>
  <c r="BG42" i="17"/>
  <c r="BH41" i="17"/>
  <c r="BG41" i="17"/>
  <c r="BH47" i="16"/>
  <c r="BG47" i="16"/>
  <c r="BH44" i="16"/>
  <c r="BG44" i="16"/>
  <c r="BH43" i="16"/>
  <c r="BG43" i="16"/>
  <c r="BH42" i="16"/>
  <c r="BG42" i="16"/>
  <c r="M4" i="15"/>
  <c r="BO6" i="15" s="1"/>
  <c r="CB6" i="15" s="1"/>
  <c r="AQ11" i="14"/>
  <c r="AQ12" i="14"/>
  <c r="AQ13" i="14"/>
  <c r="AQ14" i="14"/>
  <c r="AQ15" i="14"/>
  <c r="AQ16" i="14"/>
  <c r="AQ17" i="14"/>
  <c r="AQ18" i="14"/>
  <c r="AQ19" i="14"/>
  <c r="AQ20" i="14"/>
  <c r="AQ21" i="14"/>
  <c r="AQ22" i="14"/>
  <c r="AQ23" i="14"/>
  <c r="AQ24" i="14"/>
  <c r="AQ25" i="14"/>
  <c r="AQ26" i="14"/>
  <c r="AQ27" i="14"/>
  <c r="AQ28" i="14"/>
  <c r="AQ29" i="14"/>
  <c r="AQ30" i="14"/>
  <c r="AQ31" i="14"/>
  <c r="AQ32" i="14"/>
  <c r="AQ33" i="14"/>
  <c r="AQ34" i="14"/>
  <c r="AQ35" i="14"/>
  <c r="AQ36" i="14"/>
  <c r="AQ37" i="14"/>
  <c r="AQ38" i="14"/>
  <c r="AQ39" i="14"/>
  <c r="AQ40" i="14"/>
  <c r="AQ41" i="14"/>
  <c r="AQ40" i="24"/>
  <c r="AQ39" i="24"/>
  <c r="AQ38" i="24"/>
  <c r="AQ37" i="24"/>
  <c r="AQ36" i="24"/>
  <c r="AQ35" i="24"/>
  <c r="AQ34" i="24"/>
  <c r="AQ33" i="24"/>
  <c r="AQ32" i="24"/>
  <c r="AQ31" i="24"/>
  <c r="AQ30" i="24"/>
  <c r="AQ29" i="24"/>
  <c r="AQ28" i="24"/>
  <c r="AQ27" i="24"/>
  <c r="AQ26" i="24"/>
  <c r="AQ25" i="24"/>
  <c r="AQ24" i="24"/>
  <c r="AQ23" i="24"/>
  <c r="AQ22" i="24"/>
  <c r="AQ21" i="24"/>
  <c r="AQ20" i="24"/>
  <c r="AQ19" i="24"/>
  <c r="AQ18" i="24"/>
  <c r="AQ17" i="24"/>
  <c r="AQ16" i="24"/>
  <c r="AQ15" i="24"/>
  <c r="AQ14" i="24"/>
  <c r="AQ13" i="24"/>
  <c r="AQ12" i="24"/>
  <c r="AQ11" i="24"/>
  <c r="AQ41" i="23"/>
  <c r="AQ40" i="23"/>
  <c r="AQ39" i="23"/>
  <c r="AQ38" i="23"/>
  <c r="AQ37" i="23"/>
  <c r="AQ36" i="23"/>
  <c r="AQ35" i="23"/>
  <c r="AQ34" i="23"/>
  <c r="AQ33" i="23"/>
  <c r="AQ32" i="23"/>
  <c r="AQ31" i="23"/>
  <c r="AQ30" i="23"/>
  <c r="AQ29" i="23"/>
  <c r="AQ28" i="23"/>
  <c r="AQ27" i="23"/>
  <c r="AQ26" i="23"/>
  <c r="AQ25" i="23"/>
  <c r="AQ24" i="23"/>
  <c r="AQ23" i="23"/>
  <c r="AQ22" i="23"/>
  <c r="AQ21" i="23"/>
  <c r="AQ20" i="23"/>
  <c r="AQ19" i="23"/>
  <c r="AQ18" i="23"/>
  <c r="AQ17" i="23"/>
  <c r="AQ16" i="23"/>
  <c r="AQ15" i="23"/>
  <c r="AQ14" i="23"/>
  <c r="AQ13" i="23"/>
  <c r="AQ12" i="23"/>
  <c r="AQ11" i="23"/>
  <c r="AQ40" i="22"/>
  <c r="AQ39" i="22"/>
  <c r="AQ38" i="22"/>
  <c r="AQ37" i="22"/>
  <c r="AQ36" i="22"/>
  <c r="AQ35" i="22"/>
  <c r="AQ34" i="22"/>
  <c r="AQ33" i="22"/>
  <c r="AQ32" i="22"/>
  <c r="AQ31" i="22"/>
  <c r="AQ30" i="22"/>
  <c r="AQ29" i="22"/>
  <c r="AQ28" i="22"/>
  <c r="AQ27" i="22"/>
  <c r="AQ26" i="22"/>
  <c r="AQ25" i="22"/>
  <c r="AQ24" i="22"/>
  <c r="AQ23" i="22"/>
  <c r="AQ22" i="22"/>
  <c r="AQ21" i="22"/>
  <c r="AQ20" i="22"/>
  <c r="AQ19" i="22"/>
  <c r="AQ18" i="22"/>
  <c r="AQ17" i="22"/>
  <c r="AQ16" i="22"/>
  <c r="AQ15" i="22"/>
  <c r="AQ14" i="22"/>
  <c r="AQ13" i="22"/>
  <c r="AQ12" i="22"/>
  <c r="AQ11" i="22"/>
  <c r="AQ41" i="21"/>
  <c r="AQ40" i="21"/>
  <c r="AQ39" i="21"/>
  <c r="AQ38" i="21"/>
  <c r="AQ37" i="21"/>
  <c r="AQ36" i="21"/>
  <c r="AQ35" i="21"/>
  <c r="AQ34" i="21"/>
  <c r="AQ33" i="21"/>
  <c r="AQ32" i="21"/>
  <c r="AQ31" i="21"/>
  <c r="AQ30" i="21"/>
  <c r="AQ29" i="21"/>
  <c r="AQ28" i="21"/>
  <c r="AQ27" i="21"/>
  <c r="AQ26" i="21"/>
  <c r="AQ25" i="21"/>
  <c r="AQ24" i="21"/>
  <c r="AQ23" i="21"/>
  <c r="AQ22" i="21"/>
  <c r="AQ21" i="21"/>
  <c r="AQ20" i="21"/>
  <c r="AQ19" i="21"/>
  <c r="AQ18" i="21"/>
  <c r="AQ17" i="21"/>
  <c r="AQ16" i="21"/>
  <c r="AQ15" i="21"/>
  <c r="AQ14" i="21"/>
  <c r="AQ13" i="21"/>
  <c r="AQ12" i="21"/>
  <c r="AQ11" i="21"/>
  <c r="AQ41" i="20"/>
  <c r="AQ40" i="20"/>
  <c r="AQ39" i="20"/>
  <c r="AQ38" i="20"/>
  <c r="AQ37" i="20"/>
  <c r="AQ36" i="20"/>
  <c r="AQ35" i="20"/>
  <c r="AQ34" i="20"/>
  <c r="AQ33" i="20"/>
  <c r="AQ32" i="20"/>
  <c r="AQ31" i="20"/>
  <c r="AQ30" i="20"/>
  <c r="AQ29" i="20"/>
  <c r="AQ28" i="20"/>
  <c r="AQ27" i="20"/>
  <c r="AQ26" i="20"/>
  <c r="AQ25" i="20"/>
  <c r="AQ24" i="20"/>
  <c r="AQ23" i="20"/>
  <c r="AQ22" i="20"/>
  <c r="AQ21" i="20"/>
  <c r="AQ20" i="20"/>
  <c r="AQ19" i="20"/>
  <c r="AQ18" i="20"/>
  <c r="AQ17" i="20"/>
  <c r="AQ16" i="20"/>
  <c r="AQ15" i="20"/>
  <c r="AQ14" i="20"/>
  <c r="AQ13" i="20"/>
  <c r="AQ12" i="20"/>
  <c r="AQ11" i="20"/>
  <c r="AQ40" i="19"/>
  <c r="AQ39" i="19"/>
  <c r="AQ38" i="19"/>
  <c r="AQ37" i="19"/>
  <c r="AQ36" i="19"/>
  <c r="AQ35" i="19"/>
  <c r="AQ34" i="19"/>
  <c r="AQ33" i="19"/>
  <c r="AQ32" i="19"/>
  <c r="AQ31" i="19"/>
  <c r="AQ30" i="19"/>
  <c r="AQ29" i="19"/>
  <c r="AQ28" i="19"/>
  <c r="AQ27" i="19"/>
  <c r="AQ26" i="19"/>
  <c r="AQ25" i="19"/>
  <c r="AQ24" i="19"/>
  <c r="AQ23" i="19"/>
  <c r="AQ22" i="19"/>
  <c r="AQ21" i="19"/>
  <c r="AQ20" i="19"/>
  <c r="AQ19" i="19"/>
  <c r="AQ18" i="19"/>
  <c r="AQ17" i="19"/>
  <c r="AQ16" i="19"/>
  <c r="AQ15" i="19"/>
  <c r="AQ14" i="19"/>
  <c r="AQ13" i="19"/>
  <c r="AQ12" i="19"/>
  <c r="AQ11" i="19"/>
  <c r="AQ41" i="18"/>
  <c r="AQ40" i="18"/>
  <c r="AQ39" i="18"/>
  <c r="AQ38" i="18"/>
  <c r="AQ37" i="18"/>
  <c r="AQ36" i="18"/>
  <c r="AQ35" i="18"/>
  <c r="AQ34" i="18"/>
  <c r="AQ33" i="18"/>
  <c r="AQ32" i="18"/>
  <c r="AQ31" i="18"/>
  <c r="AQ30" i="18"/>
  <c r="AQ29" i="18"/>
  <c r="AQ28" i="18"/>
  <c r="AQ27" i="18"/>
  <c r="AQ26" i="18"/>
  <c r="AQ25" i="18"/>
  <c r="AQ24" i="18"/>
  <c r="AQ23" i="18"/>
  <c r="AQ22" i="18"/>
  <c r="AQ21" i="18"/>
  <c r="AQ20" i="18"/>
  <c r="AQ19" i="18"/>
  <c r="AQ18" i="18"/>
  <c r="AQ17" i="18"/>
  <c r="AQ16" i="18"/>
  <c r="AQ15" i="18"/>
  <c r="AQ14" i="18"/>
  <c r="AQ13" i="18"/>
  <c r="AQ12" i="18"/>
  <c r="AQ11" i="18"/>
  <c r="AQ40" i="17"/>
  <c r="AQ39" i="17"/>
  <c r="AQ38" i="17"/>
  <c r="AQ37" i="17"/>
  <c r="AQ36" i="17"/>
  <c r="AQ35" i="17"/>
  <c r="AQ34" i="17"/>
  <c r="AQ33" i="17"/>
  <c r="AQ32" i="17"/>
  <c r="AQ31" i="17"/>
  <c r="AQ30" i="17"/>
  <c r="AQ29" i="17"/>
  <c r="AQ28" i="17"/>
  <c r="AQ27" i="17"/>
  <c r="AQ26" i="17"/>
  <c r="AQ25" i="17"/>
  <c r="AQ24" i="17"/>
  <c r="AQ23" i="17"/>
  <c r="AQ22" i="17"/>
  <c r="AQ21" i="17"/>
  <c r="AQ20" i="17"/>
  <c r="AQ19" i="17"/>
  <c r="AQ18" i="17"/>
  <c r="AQ17" i="17"/>
  <c r="AQ16" i="17"/>
  <c r="AQ15" i="17"/>
  <c r="AQ14" i="17"/>
  <c r="AQ13" i="17"/>
  <c r="AQ12" i="17"/>
  <c r="AQ11" i="17"/>
  <c r="AQ41" i="16"/>
  <c r="AQ40" i="16"/>
  <c r="AQ39" i="16"/>
  <c r="AQ38" i="16"/>
  <c r="AQ37" i="16"/>
  <c r="AQ36" i="16"/>
  <c r="AQ35" i="16"/>
  <c r="AQ34" i="16"/>
  <c r="AQ33" i="16"/>
  <c r="AQ32" i="16"/>
  <c r="AQ31" i="16"/>
  <c r="AQ30" i="16"/>
  <c r="AQ29" i="16"/>
  <c r="AQ28" i="16"/>
  <c r="AQ27" i="16"/>
  <c r="AQ26" i="16"/>
  <c r="AQ25" i="16"/>
  <c r="AQ24" i="16"/>
  <c r="AQ23" i="16"/>
  <c r="AQ22" i="16"/>
  <c r="AQ21" i="16"/>
  <c r="AQ20" i="16"/>
  <c r="AQ19" i="16"/>
  <c r="AQ18" i="16"/>
  <c r="AQ17" i="16"/>
  <c r="AQ16" i="16"/>
  <c r="AQ15" i="16"/>
  <c r="AQ14" i="16"/>
  <c r="AQ13" i="16"/>
  <c r="AQ12" i="16"/>
  <c r="AQ11" i="16"/>
  <c r="AQ38" i="15"/>
  <c r="AQ37" i="15"/>
  <c r="AQ36" i="15"/>
  <c r="AQ35" i="15"/>
  <c r="AQ34" i="15"/>
  <c r="AQ33" i="15"/>
  <c r="AQ32" i="15"/>
  <c r="AQ31" i="15"/>
  <c r="AQ30" i="15"/>
  <c r="AQ29" i="15"/>
  <c r="AQ28" i="15"/>
  <c r="AQ27" i="15"/>
  <c r="AQ26" i="15"/>
  <c r="AQ25" i="15"/>
  <c r="AQ24" i="15"/>
  <c r="AQ23" i="15"/>
  <c r="AQ22" i="15"/>
  <c r="AQ21" i="15"/>
  <c r="AQ20" i="15"/>
  <c r="AQ19" i="15"/>
  <c r="AQ18" i="15"/>
  <c r="AQ17" i="15"/>
  <c r="AQ16" i="15"/>
  <c r="AQ15" i="15"/>
  <c r="AQ14" i="15"/>
  <c r="AQ13" i="15"/>
  <c r="AQ12" i="15"/>
  <c r="AQ11" i="15"/>
  <c r="J5" i="7"/>
  <c r="B13" i="7"/>
  <c r="AR13" i="7" s="1"/>
  <c r="B12" i="7"/>
  <c r="AR12" i="7" s="1"/>
  <c r="B11" i="7"/>
  <c r="AR11"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AQ42" i="7"/>
  <c r="AQ43" i="7"/>
  <c r="AQ44" i="7"/>
  <c r="AN10" i="15"/>
  <c r="AN10" i="16"/>
  <c r="AN10" i="17"/>
  <c r="AN10" i="18"/>
  <c r="AN10" i="19"/>
  <c r="AN10" i="20"/>
  <c r="AN10" i="21"/>
  <c r="AN10" i="22"/>
  <c r="AN10" i="23"/>
  <c r="AN10" i="24"/>
  <c r="AN10" i="14"/>
  <c r="AM50" i="14"/>
  <c r="AM47" i="14"/>
  <c r="AM46" i="14"/>
  <c r="AM46" i="24"/>
  <c r="AM43" i="24"/>
  <c r="AM42" i="24"/>
  <c r="AM47" i="23"/>
  <c r="AM44" i="23"/>
  <c r="AM43" i="23"/>
  <c r="AM46" i="22"/>
  <c r="AM43" i="22"/>
  <c r="AM42" i="22"/>
  <c r="AM47" i="21"/>
  <c r="AM44" i="21"/>
  <c r="AM43" i="21"/>
  <c r="AM47" i="20"/>
  <c r="AM44" i="20"/>
  <c r="AM43" i="20"/>
  <c r="AM46" i="19"/>
  <c r="AM43" i="19"/>
  <c r="AM42" i="19"/>
  <c r="AM47" i="18"/>
  <c r="AM44" i="18"/>
  <c r="AM43" i="18"/>
  <c r="AM46" i="17"/>
  <c r="AM43" i="17"/>
  <c r="AM42" i="17"/>
  <c r="AM47" i="16"/>
  <c r="AM44" i="16"/>
  <c r="AM43" i="16"/>
  <c r="AM45" i="15"/>
  <c r="E24" i="27"/>
  <c r="AM42" i="15"/>
  <c r="E22" i="27"/>
  <c r="AM41" i="15"/>
  <c r="AM50" i="7"/>
  <c r="AM47" i="7"/>
  <c r="AM46" i="7"/>
  <c r="S7" i="15"/>
  <c r="S7" i="16"/>
  <c r="S7" i="17"/>
  <c r="S7" i="18"/>
  <c r="S7" i="19"/>
  <c r="S7" i="20"/>
  <c r="S7" i="21"/>
  <c r="S7" i="22"/>
  <c r="S7" i="23"/>
  <c r="S7" i="24"/>
  <c r="S7" i="14"/>
  <c r="R7" i="15"/>
  <c r="R7" i="16"/>
  <c r="R7" i="17"/>
  <c r="R7" i="18"/>
  <c r="R7" i="19"/>
  <c r="R7" i="20"/>
  <c r="R7" i="21"/>
  <c r="R7" i="22"/>
  <c r="R7" i="23"/>
  <c r="R7" i="24"/>
  <c r="R7" i="14"/>
  <c r="BW50" i="7"/>
  <c r="BW45" i="15"/>
  <c r="BW47" i="7"/>
  <c r="BW46" i="7"/>
  <c r="BW45" i="7"/>
  <c r="BL8" i="14"/>
  <c r="BL8" i="24"/>
  <c r="BL8" i="23"/>
  <c r="BL8" i="22"/>
  <c r="BL8" i="21"/>
  <c r="BL8" i="20"/>
  <c r="BL8" i="19"/>
  <c r="BL8" i="18"/>
  <c r="BL8" i="17"/>
  <c r="BL8" i="16"/>
  <c r="BL8" i="15"/>
  <c r="AS47" i="16"/>
  <c r="BF53" i="16"/>
  <c r="K47" i="16"/>
  <c r="BL42" i="15"/>
  <c r="L32" i="27" s="1"/>
  <c r="BE11" i="24"/>
  <c r="BE12" i="24"/>
  <c r="BE13" i="24"/>
  <c r="BE14" i="24"/>
  <c r="BE15" i="24"/>
  <c r="BE16" i="24"/>
  <c r="BE17" i="24"/>
  <c r="BE18" i="24"/>
  <c r="BE19" i="24"/>
  <c r="BE20" i="24"/>
  <c r="BE21" i="24"/>
  <c r="BE22" i="24"/>
  <c r="BE23" i="24"/>
  <c r="BE24" i="24"/>
  <c r="BE25" i="24"/>
  <c r="BE26" i="24"/>
  <c r="BE27" i="24"/>
  <c r="BE28" i="24"/>
  <c r="BE29" i="24"/>
  <c r="BE30" i="24"/>
  <c r="BE31" i="24"/>
  <c r="BE32" i="24"/>
  <c r="BE33" i="24"/>
  <c r="BE34" i="24"/>
  <c r="BE35" i="24"/>
  <c r="BE36" i="24"/>
  <c r="BE37" i="24"/>
  <c r="BE38" i="24"/>
  <c r="BE39" i="24"/>
  <c r="BE40" i="24"/>
  <c r="BH42" i="15"/>
  <c r="BA11" i="24"/>
  <c r="BA12" i="24"/>
  <c r="BA13" i="24"/>
  <c r="BA14" i="24"/>
  <c r="BA15" i="24"/>
  <c r="BA16" i="24"/>
  <c r="BA17" i="24"/>
  <c r="BA18" i="24"/>
  <c r="BA19" i="24"/>
  <c r="BA20" i="24"/>
  <c r="BA21" i="24"/>
  <c r="BA22" i="24"/>
  <c r="BA23" i="24"/>
  <c r="BA24" i="24"/>
  <c r="BA25" i="24"/>
  <c r="BA26" i="24"/>
  <c r="BA27" i="24"/>
  <c r="BA28" i="24"/>
  <c r="BA29" i="24"/>
  <c r="BA30" i="24"/>
  <c r="BA31" i="24"/>
  <c r="BA32" i="24"/>
  <c r="BA33" i="24"/>
  <c r="BA34" i="24"/>
  <c r="BA35" i="24"/>
  <c r="BA36" i="24"/>
  <c r="BA37" i="24"/>
  <c r="BA38" i="24"/>
  <c r="BA39" i="24"/>
  <c r="BA40" i="24"/>
  <c r="AW11" i="24"/>
  <c r="AW12" i="24"/>
  <c r="AW13" i="24"/>
  <c r="AW14" i="24"/>
  <c r="AW15" i="24"/>
  <c r="AW16" i="24"/>
  <c r="AW17" i="24"/>
  <c r="AW18" i="24"/>
  <c r="AW19" i="24"/>
  <c r="AW20" i="24"/>
  <c r="AW21" i="24"/>
  <c r="AW22" i="24"/>
  <c r="AW23" i="24"/>
  <c r="AW24" i="24"/>
  <c r="AW25" i="24"/>
  <c r="AW26" i="24"/>
  <c r="AW27" i="24"/>
  <c r="AW28" i="24"/>
  <c r="AW29" i="24"/>
  <c r="AW30" i="24"/>
  <c r="AW31" i="24"/>
  <c r="AW32" i="24"/>
  <c r="AW33" i="24"/>
  <c r="AW34" i="24"/>
  <c r="AW35" i="24"/>
  <c r="AW36" i="24"/>
  <c r="AW37" i="24"/>
  <c r="AW38" i="24"/>
  <c r="AW39" i="24"/>
  <c r="AW40" i="24"/>
  <c r="U46" i="24"/>
  <c r="U43" i="24"/>
  <c r="U42" i="24"/>
  <c r="U41" i="24"/>
  <c r="U47" i="23"/>
  <c r="U44" i="23"/>
  <c r="U43" i="23"/>
  <c r="U42" i="23"/>
  <c r="U46" i="22"/>
  <c r="U43" i="22"/>
  <c r="U42" i="22"/>
  <c r="U41" i="22"/>
  <c r="U47" i="21"/>
  <c r="U44" i="21"/>
  <c r="U43" i="21"/>
  <c r="U42" i="21"/>
  <c r="U47" i="20"/>
  <c r="U44" i="20"/>
  <c r="U43" i="20"/>
  <c r="U42" i="20"/>
  <c r="U46" i="19"/>
  <c r="U43" i="19"/>
  <c r="U42" i="19"/>
  <c r="U41" i="19"/>
  <c r="U47" i="18"/>
  <c r="U44" i="18"/>
  <c r="U43" i="18"/>
  <c r="U42" i="18"/>
  <c r="U46" i="17"/>
  <c r="U43" i="17"/>
  <c r="U42" i="17"/>
  <c r="U41" i="17"/>
  <c r="U47" i="16"/>
  <c r="U44" i="16"/>
  <c r="U43" i="16"/>
  <c r="U42" i="16"/>
  <c r="U45" i="15"/>
  <c r="U10" i="15"/>
  <c r="U10" i="16"/>
  <c r="U10" i="17"/>
  <c r="U10" i="18"/>
  <c r="U10" i="19"/>
  <c r="U10" i="20"/>
  <c r="U10" i="21"/>
  <c r="U10" i="22"/>
  <c r="U10" i="23"/>
  <c r="U10" i="24"/>
  <c r="U10" i="14"/>
  <c r="U50" i="7"/>
  <c r="U47" i="7"/>
  <c r="U46" i="7"/>
  <c r="U45" i="7"/>
  <c r="Q41" i="17"/>
  <c r="BB50" i="17"/>
  <c r="R41" i="17"/>
  <c r="AZ50" i="17"/>
  <c r="O41" i="17"/>
  <c r="AX50" i="17"/>
  <c r="M41" i="17"/>
  <c r="AV50" i="17"/>
  <c r="G46" i="17"/>
  <c r="F46" i="17"/>
  <c r="AS46" i="17"/>
  <c r="BF52" i="17"/>
  <c r="K46" i="17"/>
  <c r="AK11" i="17"/>
  <c r="L6" i="28" s="1"/>
  <c r="L60" i="28" s="1"/>
  <c r="AK12" i="17"/>
  <c r="L7" i="28" s="1"/>
  <c r="L61" i="28" s="1"/>
  <c r="AK13" i="17"/>
  <c r="L8" i="28" s="1"/>
  <c r="L62" i="28" s="1"/>
  <c r="AK14" i="17"/>
  <c r="L9" i="28" s="1"/>
  <c r="L63" i="28" s="1"/>
  <c r="AK15" i="17"/>
  <c r="L10" i="28" s="1"/>
  <c r="L64" i="28" s="1"/>
  <c r="AK16" i="17"/>
  <c r="L11" i="28" s="1"/>
  <c r="L65" i="28" s="1"/>
  <c r="AK17" i="17"/>
  <c r="L12" i="28" s="1"/>
  <c r="L66" i="28" s="1"/>
  <c r="AK18" i="17"/>
  <c r="L13" i="28" s="1"/>
  <c r="L67" i="28" s="1"/>
  <c r="AK19" i="17"/>
  <c r="L14" i="28" s="1"/>
  <c r="L68" i="28" s="1"/>
  <c r="AK20" i="17"/>
  <c r="L15" i="28" s="1"/>
  <c r="L69" i="28" s="1"/>
  <c r="AK21" i="17"/>
  <c r="L16" i="28" s="1"/>
  <c r="L70" i="28" s="1"/>
  <c r="AK22" i="17"/>
  <c r="L17" i="28" s="1"/>
  <c r="L71" i="28" s="1"/>
  <c r="AK23" i="17"/>
  <c r="L18" i="28" s="1"/>
  <c r="L72" i="28" s="1"/>
  <c r="AK24" i="17"/>
  <c r="L19" i="28" s="1"/>
  <c r="L73" i="28" s="1"/>
  <c r="AK25" i="17"/>
  <c r="L20" i="28" s="1"/>
  <c r="L74" i="28" s="1"/>
  <c r="AK26" i="17"/>
  <c r="L21" i="28" s="1"/>
  <c r="L75" i="28" s="1"/>
  <c r="AK27" i="17"/>
  <c r="L22" i="28" s="1"/>
  <c r="L76" i="28" s="1"/>
  <c r="AK28" i="17"/>
  <c r="L23" i="28" s="1"/>
  <c r="L77" i="28" s="1"/>
  <c r="AK29" i="17"/>
  <c r="L24" i="28" s="1"/>
  <c r="L78" i="28" s="1"/>
  <c r="AK30" i="17"/>
  <c r="L25" i="28" s="1"/>
  <c r="L79" i="28" s="1"/>
  <c r="AK31" i="17"/>
  <c r="L26" i="28" s="1"/>
  <c r="L80" i="28" s="1"/>
  <c r="AK32" i="17"/>
  <c r="L27" i="28" s="1"/>
  <c r="L81" i="28" s="1"/>
  <c r="AK33" i="17"/>
  <c r="L28" i="28" s="1"/>
  <c r="L82" i="28" s="1"/>
  <c r="AK34" i="17"/>
  <c r="L29" i="28" s="1"/>
  <c r="L83" i="28" s="1"/>
  <c r="AK35" i="17"/>
  <c r="L30" i="28" s="1"/>
  <c r="L84" i="28" s="1"/>
  <c r="AK36" i="17"/>
  <c r="L31" i="28" s="1"/>
  <c r="L85" i="28" s="1"/>
  <c r="AK37" i="17"/>
  <c r="L32" i="28" s="1"/>
  <c r="L86" i="28" s="1"/>
  <c r="AK38" i="17"/>
  <c r="L33" i="28" s="1"/>
  <c r="L87" i="28" s="1"/>
  <c r="AK39" i="17"/>
  <c r="L34" i="28" s="1"/>
  <c r="L88" i="28" s="1"/>
  <c r="AK40" i="17"/>
  <c r="L35" i="28" s="1"/>
  <c r="L89" i="28" s="1"/>
  <c r="L90" i="28"/>
  <c r="AJ46" i="17"/>
  <c r="AL43" i="17"/>
  <c r="AG46" i="17"/>
  <c r="AF11" i="17"/>
  <c r="AF12" i="17"/>
  <c r="AF13" i="17"/>
  <c r="AF14" i="17"/>
  <c r="AF15" i="17"/>
  <c r="AF16" i="17"/>
  <c r="AF17" i="17"/>
  <c r="AF18" i="17"/>
  <c r="AF19" i="17"/>
  <c r="AF20" i="17"/>
  <c r="AF21" i="17"/>
  <c r="AF22" i="17"/>
  <c r="AF23" i="17"/>
  <c r="AF24" i="17"/>
  <c r="AF25" i="17"/>
  <c r="AF26" i="17"/>
  <c r="AF27" i="17"/>
  <c r="AF28" i="17"/>
  <c r="AF29" i="17"/>
  <c r="AF30" i="17"/>
  <c r="AF31" i="17"/>
  <c r="AF32" i="17"/>
  <c r="AF33" i="17"/>
  <c r="AF34" i="17"/>
  <c r="AF35" i="17"/>
  <c r="AF36" i="17"/>
  <c r="AF37" i="17"/>
  <c r="AF38" i="17"/>
  <c r="AF39" i="17"/>
  <c r="AF40" i="17"/>
  <c r="AE46" i="17"/>
  <c r="AD46" i="17"/>
  <c r="AC46" i="17"/>
  <c r="AB11" i="17"/>
  <c r="AB12" i="17"/>
  <c r="AB13" i="17"/>
  <c r="AB14" i="17"/>
  <c r="AB15" i="17"/>
  <c r="AB16" i="17"/>
  <c r="AB17" i="17"/>
  <c r="AB18" i="17"/>
  <c r="AB19" i="17"/>
  <c r="AB20" i="17"/>
  <c r="AB21" i="17"/>
  <c r="AB22" i="17"/>
  <c r="AB23" i="17"/>
  <c r="AB24" i="17"/>
  <c r="AB25" i="17"/>
  <c r="AB26" i="17"/>
  <c r="AB27" i="17"/>
  <c r="AB28" i="17"/>
  <c r="AB29" i="17"/>
  <c r="AB30" i="17"/>
  <c r="AB31" i="17"/>
  <c r="AB32" i="17"/>
  <c r="AB33" i="17"/>
  <c r="AB34" i="17"/>
  <c r="AB35" i="17"/>
  <c r="AB36" i="17"/>
  <c r="AB37" i="17"/>
  <c r="AB38" i="17"/>
  <c r="AB39" i="17"/>
  <c r="AB40" i="17"/>
  <c r="AA46" i="17"/>
  <c r="Z46" i="17"/>
  <c r="Y46" i="17"/>
  <c r="X11" i="17"/>
  <c r="X12" i="17"/>
  <c r="X13" i="17"/>
  <c r="X14" i="17"/>
  <c r="X15" i="17"/>
  <c r="X16" i="17"/>
  <c r="X17" i="17"/>
  <c r="X18" i="17"/>
  <c r="X19" i="17"/>
  <c r="X20" i="17"/>
  <c r="X21" i="17"/>
  <c r="X22" i="17"/>
  <c r="X23" i="17"/>
  <c r="X24" i="17"/>
  <c r="X25" i="17"/>
  <c r="X26" i="17"/>
  <c r="X27" i="17"/>
  <c r="X28" i="17"/>
  <c r="X29" i="17"/>
  <c r="X30" i="17"/>
  <c r="X31" i="17"/>
  <c r="X32" i="17"/>
  <c r="X33" i="17"/>
  <c r="X34" i="17"/>
  <c r="X35" i="17"/>
  <c r="X36" i="17"/>
  <c r="X37" i="17"/>
  <c r="X38" i="17"/>
  <c r="X39" i="17"/>
  <c r="X40" i="17"/>
  <c r="W46" i="17"/>
  <c r="V46" i="17"/>
  <c r="AG43" i="17"/>
  <c r="AE43" i="17"/>
  <c r="AD43" i="17"/>
  <c r="AC43" i="17"/>
  <c r="AA43" i="17"/>
  <c r="Z43" i="17"/>
  <c r="Y43" i="17"/>
  <c r="W43" i="17"/>
  <c r="V43" i="17"/>
  <c r="AG42" i="17"/>
  <c r="AE42" i="17"/>
  <c r="AD42" i="17"/>
  <c r="AC42" i="17"/>
  <c r="AA42" i="17"/>
  <c r="Z42" i="17"/>
  <c r="Y42" i="17"/>
  <c r="W42" i="17"/>
  <c r="V42" i="17"/>
  <c r="AG41" i="17"/>
  <c r="AE41" i="17"/>
  <c r="AD41" i="17"/>
  <c r="AC41" i="17"/>
  <c r="AA41" i="17"/>
  <c r="Z41" i="17"/>
  <c r="Y41" i="17"/>
  <c r="W41" i="17"/>
  <c r="V41" i="17"/>
  <c r="P40" i="17"/>
  <c r="P39" i="17"/>
  <c r="P38"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P1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E9" i="17"/>
  <c r="BF49" i="17"/>
  <c r="AV40" i="17"/>
  <c r="AU46" i="17"/>
  <c r="AS43" i="17"/>
  <c r="BD40" i="17"/>
  <c r="AZ40" i="17"/>
  <c r="AT40" i="17"/>
  <c r="G10" i="17"/>
  <c r="F10" i="17"/>
  <c r="C10" i="17"/>
  <c r="G9" i="17"/>
  <c r="F9" i="17"/>
  <c r="C9" i="17"/>
  <c r="BI40" i="17"/>
  <c r="BV40" i="17"/>
  <c r="BI39" i="17"/>
  <c r="BV39" i="17"/>
  <c r="BI38" i="17"/>
  <c r="BV38" i="17"/>
  <c r="BI37" i="17"/>
  <c r="BV37" i="17"/>
  <c r="BI36" i="17"/>
  <c r="BV36" i="17"/>
  <c r="BI35" i="17"/>
  <c r="BV35" i="17"/>
  <c r="BI34" i="17"/>
  <c r="BV34" i="17"/>
  <c r="BI33" i="17"/>
  <c r="BV33" i="17"/>
  <c r="BI32" i="17"/>
  <c r="BV32" i="17"/>
  <c r="BI31" i="17"/>
  <c r="BV31" i="17"/>
  <c r="BI30" i="17"/>
  <c r="BV30" i="17"/>
  <c r="BI29" i="17"/>
  <c r="BV29" i="17"/>
  <c r="BI28" i="17"/>
  <c r="BV28" i="17"/>
  <c r="BI27" i="17"/>
  <c r="BV27" i="17"/>
  <c r="BI26" i="17"/>
  <c r="BV26" i="17"/>
  <c r="BI25" i="17"/>
  <c r="BV25" i="17"/>
  <c r="BI24" i="17"/>
  <c r="BV24" i="17"/>
  <c r="BI23" i="17"/>
  <c r="BV23" i="17"/>
  <c r="BI22" i="17"/>
  <c r="BV22" i="17"/>
  <c r="BI21" i="17"/>
  <c r="BV21" i="17"/>
  <c r="BI20" i="17"/>
  <c r="BV20" i="17"/>
  <c r="BI19" i="17"/>
  <c r="BV19" i="17"/>
  <c r="BI18" i="17"/>
  <c r="BV18" i="17"/>
  <c r="BI17" i="17"/>
  <c r="BV17" i="17"/>
  <c r="BI16" i="17"/>
  <c r="BV16" i="17"/>
  <c r="BI15" i="17"/>
  <c r="BV15" i="17"/>
  <c r="BI14" i="17"/>
  <c r="BV14" i="17"/>
  <c r="BI13" i="17"/>
  <c r="BV13" i="17"/>
  <c r="BI12" i="17"/>
  <c r="BV12" i="17"/>
  <c r="BI11" i="17"/>
  <c r="BV11" i="17"/>
  <c r="S46" i="17"/>
  <c r="S43" i="17"/>
  <c r="S42" i="17"/>
  <c r="S41" i="17"/>
  <c r="R46" i="17"/>
  <c r="Q46" i="17"/>
  <c r="O46" i="17"/>
  <c r="M46" i="17"/>
  <c r="L46" i="17"/>
  <c r="R43" i="17"/>
  <c r="Q43" i="17"/>
  <c r="O43" i="17"/>
  <c r="M43" i="17"/>
  <c r="L43" i="17"/>
  <c r="K43" i="17"/>
  <c r="R42" i="17"/>
  <c r="Q42" i="17"/>
  <c r="O42" i="17"/>
  <c r="M42" i="17"/>
  <c r="L42" i="17"/>
  <c r="K42" i="17"/>
  <c r="K41" i="17"/>
  <c r="BU46" i="17"/>
  <c r="BT46" i="17"/>
  <c r="BS46" i="17"/>
  <c r="BR46" i="17"/>
  <c r="BQ46" i="17"/>
  <c r="BP46" i="17"/>
  <c r="BO46" i="17"/>
  <c r="BN46" i="17"/>
  <c r="BM46" i="17"/>
  <c r="BL46" i="17"/>
  <c r="BK46" i="17"/>
  <c r="BJ46" i="17"/>
  <c r="BC46" i="17"/>
  <c r="AY46" i="17"/>
  <c r="AP46" i="17"/>
  <c r="AO46" i="17"/>
  <c r="AI46" i="17"/>
  <c r="J46" i="17"/>
  <c r="I46" i="17"/>
  <c r="H46" i="17"/>
  <c r="E46" i="17"/>
  <c r="BU43" i="17"/>
  <c r="BT43" i="17"/>
  <c r="BS43" i="17"/>
  <c r="BR43" i="17"/>
  <c r="BQ43" i="17"/>
  <c r="BP43" i="17"/>
  <c r="BO43" i="17"/>
  <c r="BN43" i="17"/>
  <c r="BM43" i="17"/>
  <c r="BL43" i="17"/>
  <c r="BK43" i="17"/>
  <c r="BJ43" i="17"/>
  <c r="BC43" i="17"/>
  <c r="AY43" i="17"/>
  <c r="AU43" i="17"/>
  <c r="AP43" i="17"/>
  <c r="J43" i="17"/>
  <c r="I43" i="17"/>
  <c r="H43" i="17"/>
  <c r="BU42" i="17"/>
  <c r="BT42" i="17"/>
  <c r="BS42" i="17"/>
  <c r="BR42" i="17"/>
  <c r="BQ42" i="17"/>
  <c r="BP42" i="17"/>
  <c r="BO42" i="17"/>
  <c r="BN42" i="17"/>
  <c r="BM42" i="17"/>
  <c r="BL42" i="17"/>
  <c r="BK42" i="17"/>
  <c r="BJ42" i="17"/>
  <c r="AS42" i="17"/>
  <c r="AP42" i="17"/>
  <c r="J42" i="17"/>
  <c r="I42" i="17"/>
  <c r="H42" i="17"/>
  <c r="E42" i="17"/>
  <c r="BU41" i="17"/>
  <c r="BT41" i="17"/>
  <c r="BS41" i="17"/>
  <c r="BR41" i="17"/>
  <c r="BQ41" i="17"/>
  <c r="BP41" i="17"/>
  <c r="BO41" i="17"/>
  <c r="BN41" i="17"/>
  <c r="BM41" i="17"/>
  <c r="BK41" i="17"/>
  <c r="BJ41" i="17"/>
  <c r="AP41" i="17"/>
  <c r="J41" i="17"/>
  <c r="I41" i="17"/>
  <c r="H41" i="17"/>
  <c r="T40" i="17"/>
  <c r="T39" i="17"/>
  <c r="T38" i="17"/>
  <c r="T37" i="17"/>
  <c r="T36" i="17"/>
  <c r="T35" i="17"/>
  <c r="T34" i="17"/>
  <c r="T33" i="17"/>
  <c r="T32" i="17"/>
  <c r="T31" i="17"/>
  <c r="T30" i="17"/>
  <c r="T29" i="17"/>
  <c r="T28" i="17"/>
  <c r="T27" i="17"/>
  <c r="T26" i="17"/>
  <c r="T25" i="17"/>
  <c r="T24" i="17"/>
  <c r="T23" i="17"/>
  <c r="T22" i="17"/>
  <c r="T21" i="17"/>
  <c r="T20" i="17"/>
  <c r="T19" i="17"/>
  <c r="T18" i="17"/>
  <c r="T17" i="17"/>
  <c r="T16" i="17"/>
  <c r="T15" i="17"/>
  <c r="T14" i="17"/>
  <c r="T13" i="17"/>
  <c r="T12" i="17"/>
  <c r="T11" i="17"/>
  <c r="BM6" i="17"/>
  <c r="BZ6" i="17"/>
  <c r="AV6" i="17"/>
  <c r="Z6" i="17"/>
  <c r="Q7" i="15"/>
  <c r="Q7" i="16"/>
  <c r="Q7" i="17"/>
  <c r="Q7" i="18"/>
  <c r="Q7" i="19"/>
  <c r="Q7" i="20"/>
  <c r="Q7" i="21"/>
  <c r="Q7" i="22"/>
  <c r="Q7" i="23"/>
  <c r="Q7" i="24"/>
  <c r="Q7" i="14"/>
  <c r="P7" i="15"/>
  <c r="P7" i="16"/>
  <c r="P7" i="17"/>
  <c r="P7" i="18"/>
  <c r="P7" i="19"/>
  <c r="P7" i="20"/>
  <c r="P7" i="21"/>
  <c r="P7" i="22"/>
  <c r="P7" i="23"/>
  <c r="P7" i="24"/>
  <c r="P7" i="14"/>
  <c r="O7" i="15"/>
  <c r="O7" i="16"/>
  <c r="O7" i="17"/>
  <c r="O7" i="18"/>
  <c r="O7" i="19"/>
  <c r="O7" i="20"/>
  <c r="O7" i="21"/>
  <c r="O7" i="22"/>
  <c r="O7" i="23"/>
  <c r="O7" i="24"/>
  <c r="O7" i="14"/>
  <c r="N7" i="15"/>
  <c r="N7" i="16"/>
  <c r="N7" i="17"/>
  <c r="N7" i="18"/>
  <c r="N7" i="19"/>
  <c r="N7" i="20"/>
  <c r="N7" i="21"/>
  <c r="N7" i="22"/>
  <c r="N7" i="23"/>
  <c r="N7" i="24"/>
  <c r="N7" i="14"/>
  <c r="M7" i="15"/>
  <c r="M7" i="16"/>
  <c r="M7" i="17"/>
  <c r="M7" i="18"/>
  <c r="M7" i="19"/>
  <c r="M7" i="20"/>
  <c r="M7" i="21"/>
  <c r="M7" i="22"/>
  <c r="M7" i="23"/>
  <c r="M7" i="24"/>
  <c r="M7" i="14"/>
  <c r="L7" i="15"/>
  <c r="L7" i="16"/>
  <c r="L7" i="17"/>
  <c r="L7" i="18"/>
  <c r="L7" i="19"/>
  <c r="L7" i="20"/>
  <c r="L7" i="21"/>
  <c r="L7" i="22"/>
  <c r="L7" i="23"/>
  <c r="L7" i="24"/>
  <c r="L7" i="14"/>
  <c r="K7" i="15"/>
  <c r="K7" i="16"/>
  <c r="K7" i="17"/>
  <c r="K7" i="18"/>
  <c r="K7" i="19"/>
  <c r="K7" i="20"/>
  <c r="K7" i="21"/>
  <c r="K7" i="22"/>
  <c r="K7" i="23"/>
  <c r="K7" i="24"/>
  <c r="K7" i="14"/>
  <c r="S4" i="15"/>
  <c r="S4" i="16"/>
  <c r="S4" i="17"/>
  <c r="S4" i="18"/>
  <c r="S4" i="19"/>
  <c r="S4" i="20"/>
  <c r="S4" i="21"/>
  <c r="S4" i="22"/>
  <c r="S4" i="23"/>
  <c r="S4" i="24"/>
  <c r="S4" i="14"/>
  <c r="R4" i="15"/>
  <c r="R4" i="16"/>
  <c r="R4" i="17"/>
  <c r="R4" i="18"/>
  <c r="R4" i="19"/>
  <c r="R4" i="20"/>
  <c r="R4" i="21"/>
  <c r="R4" i="22"/>
  <c r="R4" i="23"/>
  <c r="R4" i="24"/>
  <c r="R4" i="14"/>
  <c r="O4" i="15"/>
  <c r="O4" i="16"/>
  <c r="O4" i="17"/>
  <c r="O4" i="18"/>
  <c r="O4" i="19"/>
  <c r="O4" i="20"/>
  <c r="O4" i="21"/>
  <c r="O4" i="22"/>
  <c r="O4" i="23"/>
  <c r="O4" i="24"/>
  <c r="O4" i="14"/>
  <c r="W4" i="27"/>
  <c r="R2" i="15"/>
  <c r="R2" i="16"/>
  <c r="R2" i="17"/>
  <c r="R2" i="18"/>
  <c r="R2" i="19"/>
  <c r="R2" i="20"/>
  <c r="R2" i="21"/>
  <c r="R2" i="22"/>
  <c r="R2" i="23"/>
  <c r="R2" i="24"/>
  <c r="R2" i="14"/>
  <c r="Q2" i="15"/>
  <c r="Q2" i="16"/>
  <c r="Q2" i="17"/>
  <c r="Q2" i="18"/>
  <c r="Q2" i="19"/>
  <c r="Q2" i="20"/>
  <c r="Q2" i="21"/>
  <c r="Q2" i="22"/>
  <c r="Q2" i="23"/>
  <c r="Q2" i="24"/>
  <c r="Q2" i="14"/>
  <c r="O2" i="15"/>
  <c r="O2" i="16"/>
  <c r="O2" i="17"/>
  <c r="O2" i="18"/>
  <c r="O2" i="19"/>
  <c r="O2" i="20"/>
  <c r="O2" i="21"/>
  <c r="O2" i="22"/>
  <c r="O2" i="23"/>
  <c r="O2" i="24"/>
  <c r="O2" i="14"/>
  <c r="N2" i="15"/>
  <c r="N2" i="16"/>
  <c r="N2" i="17"/>
  <c r="N2" i="18"/>
  <c r="N2" i="19"/>
  <c r="N2" i="20"/>
  <c r="N2" i="21"/>
  <c r="N2" i="22"/>
  <c r="N2" i="23"/>
  <c r="N2" i="24"/>
  <c r="N2" i="14"/>
  <c r="M2" i="15"/>
  <c r="M2" i="16"/>
  <c r="M2" i="17"/>
  <c r="M2" i="18"/>
  <c r="M2" i="19"/>
  <c r="M2" i="20"/>
  <c r="M2" i="21"/>
  <c r="M2" i="22"/>
  <c r="M2" i="23"/>
  <c r="M2" i="24"/>
  <c r="M2" i="14"/>
  <c r="L2" i="15"/>
  <c r="L2" i="16"/>
  <c r="L2" i="17"/>
  <c r="L2" i="18"/>
  <c r="L2" i="19"/>
  <c r="L2" i="20"/>
  <c r="L2" i="21"/>
  <c r="L2" i="22"/>
  <c r="L2" i="23"/>
  <c r="L2" i="24"/>
  <c r="L2" i="14"/>
  <c r="AP10" i="15"/>
  <c r="AP10" i="16"/>
  <c r="Q10" i="15"/>
  <c r="Q10" i="16"/>
  <c r="P2" i="15"/>
  <c r="BK6" i="15"/>
  <c r="BX6" i="15"/>
  <c r="K2" i="15"/>
  <c r="BI6" i="15"/>
  <c r="BV6" i="15"/>
  <c r="AD8" i="15"/>
  <c r="AD8" i="16"/>
  <c r="AD8" i="17"/>
  <c r="AD8" i="18"/>
  <c r="AD8" i="19"/>
  <c r="AD8" i="20"/>
  <c r="AD8" i="21"/>
  <c r="AD8" i="22"/>
  <c r="AD8" i="23"/>
  <c r="AD8" i="24"/>
  <c r="AD8" i="14"/>
  <c r="T7" i="27"/>
  <c r="Z8" i="15"/>
  <c r="Z8" i="16"/>
  <c r="Z8" i="17"/>
  <c r="Z8" i="18"/>
  <c r="Z8" i="19"/>
  <c r="Z8" i="20"/>
  <c r="Z8" i="21"/>
  <c r="Z8" i="22"/>
  <c r="Z8" i="23"/>
  <c r="Z8" i="24"/>
  <c r="Z8" i="14"/>
  <c r="P7" i="27"/>
  <c r="V8" i="15"/>
  <c r="V8" i="16"/>
  <c r="V8" i="17"/>
  <c r="V8" i="18"/>
  <c r="V8" i="19"/>
  <c r="V8" i="20"/>
  <c r="V8" i="21"/>
  <c r="V8" i="22"/>
  <c r="V8" i="23"/>
  <c r="V8" i="24"/>
  <c r="V8" i="14"/>
  <c r="L7" i="27"/>
  <c r="AG10" i="15"/>
  <c r="AG10" i="16"/>
  <c r="AG10" i="17"/>
  <c r="AG10" i="18"/>
  <c r="AG10" i="19"/>
  <c r="AG10" i="20"/>
  <c r="AG10" i="21"/>
  <c r="AG10" i="22"/>
  <c r="AG10" i="23"/>
  <c r="AG10" i="24"/>
  <c r="AG10" i="14"/>
  <c r="W9" i="27"/>
  <c r="AF10" i="15"/>
  <c r="AF10" i="16"/>
  <c r="AF10" i="17"/>
  <c r="AF10" i="18"/>
  <c r="AF10" i="19"/>
  <c r="AF10" i="20"/>
  <c r="AF10" i="21"/>
  <c r="AF10" i="22"/>
  <c r="AF10" i="23"/>
  <c r="AF10" i="24"/>
  <c r="AF10" i="14"/>
  <c r="V9" i="27"/>
  <c r="AE10" i="15"/>
  <c r="AE10" i="16"/>
  <c r="AE10" i="17"/>
  <c r="AE10" i="18"/>
  <c r="AE10" i="19"/>
  <c r="AE10" i="20"/>
  <c r="AE10" i="21"/>
  <c r="AE10" i="22"/>
  <c r="AE10" i="23"/>
  <c r="AE10" i="24"/>
  <c r="AE10" i="14"/>
  <c r="U9" i="27"/>
  <c r="AD10" i="15"/>
  <c r="AD10" i="16"/>
  <c r="AD10" i="17"/>
  <c r="AD10" i="18"/>
  <c r="AD10" i="19"/>
  <c r="AD10" i="20"/>
  <c r="AD10" i="21"/>
  <c r="AD10" i="22"/>
  <c r="AD10" i="23"/>
  <c r="AD10" i="24"/>
  <c r="AD10" i="14"/>
  <c r="T9" i="27"/>
  <c r="AC10" i="15"/>
  <c r="AC10" i="16"/>
  <c r="AC10" i="17"/>
  <c r="AC10" i="18"/>
  <c r="AC10" i="19"/>
  <c r="AC10" i="20"/>
  <c r="AC10" i="21"/>
  <c r="AC10" i="22"/>
  <c r="AC10" i="23"/>
  <c r="AC10" i="24"/>
  <c r="AC10" i="14"/>
  <c r="S9" i="27"/>
  <c r="AB10" i="15"/>
  <c r="AB10" i="16"/>
  <c r="AB10" i="17"/>
  <c r="AB10" i="18"/>
  <c r="AB10" i="19"/>
  <c r="AB10" i="20"/>
  <c r="AB10" i="21"/>
  <c r="AB10" i="22"/>
  <c r="AB10" i="23"/>
  <c r="AB10" i="24"/>
  <c r="AB10" i="14"/>
  <c r="R9" i="27"/>
  <c r="AA10" i="15"/>
  <c r="AA10" i="16"/>
  <c r="AA10" i="17"/>
  <c r="AA10" i="18"/>
  <c r="AA10" i="19"/>
  <c r="AA10" i="20"/>
  <c r="AA10" i="21"/>
  <c r="AA10" i="22"/>
  <c r="AA10" i="23"/>
  <c r="AA10" i="24"/>
  <c r="AA10" i="14"/>
  <c r="Q9" i="27"/>
  <c r="Z10" i="15"/>
  <c r="Z10" i="16"/>
  <c r="Z10" i="17"/>
  <c r="Z10" i="18"/>
  <c r="Z10" i="19"/>
  <c r="Z10" i="20"/>
  <c r="Z10" i="21"/>
  <c r="Z10" i="22"/>
  <c r="Z10" i="23"/>
  <c r="Z10" i="24"/>
  <c r="Z10" i="14"/>
  <c r="P9" i="27"/>
  <c r="Y10" i="15"/>
  <c r="Y10" i="16"/>
  <c r="Y10" i="17"/>
  <c r="Y10" i="18"/>
  <c r="Y10" i="19"/>
  <c r="Y10" i="20"/>
  <c r="Y10" i="21"/>
  <c r="Y10" i="22"/>
  <c r="Y10" i="23"/>
  <c r="Y10" i="24"/>
  <c r="Y10" i="14"/>
  <c r="O9" i="27"/>
  <c r="X10" i="15"/>
  <c r="X10" i="16"/>
  <c r="X10" i="17"/>
  <c r="X10" i="18"/>
  <c r="X10" i="19"/>
  <c r="X10" i="20"/>
  <c r="X10" i="21"/>
  <c r="X10" i="22"/>
  <c r="X10" i="23"/>
  <c r="X10" i="24"/>
  <c r="X10" i="14"/>
  <c r="N9" i="27"/>
  <c r="W10" i="15"/>
  <c r="W10" i="16"/>
  <c r="W10" i="17"/>
  <c r="W10" i="18"/>
  <c r="W10" i="19"/>
  <c r="W10" i="20"/>
  <c r="W10" i="21"/>
  <c r="W10" i="22"/>
  <c r="W10" i="23"/>
  <c r="W10" i="24"/>
  <c r="W10" i="14"/>
  <c r="M9" i="27"/>
  <c r="V10" i="15"/>
  <c r="V10" i="16"/>
  <c r="V10" i="17"/>
  <c r="V10" i="18"/>
  <c r="V10" i="19"/>
  <c r="V10" i="20"/>
  <c r="V10" i="21"/>
  <c r="V10" i="22"/>
  <c r="V10" i="23"/>
  <c r="V10" i="24"/>
  <c r="V10" i="14"/>
  <c r="L9" i="27"/>
  <c r="BU9" i="15"/>
  <c r="BU9" i="16"/>
  <c r="BU9" i="17"/>
  <c r="BU9" i="18"/>
  <c r="BU9" i="19"/>
  <c r="BU9" i="20"/>
  <c r="BU9" i="21"/>
  <c r="BU9" i="22"/>
  <c r="BU9" i="23"/>
  <c r="BU9" i="24"/>
  <c r="BU9" i="14"/>
  <c r="U28" i="27"/>
  <c r="BT9" i="15"/>
  <c r="BT9" i="16"/>
  <c r="BT9" i="17"/>
  <c r="BT9" i="18"/>
  <c r="BT9" i="19"/>
  <c r="BT9" i="20"/>
  <c r="BT9" i="21"/>
  <c r="BT9" i="22"/>
  <c r="BT9" i="23"/>
  <c r="BT9" i="24"/>
  <c r="BT9" i="14"/>
  <c r="T28" i="27"/>
  <c r="BS9" i="15"/>
  <c r="BS9" i="16"/>
  <c r="BS9" i="17"/>
  <c r="BS9" i="18"/>
  <c r="BS9" i="19"/>
  <c r="BS9" i="20"/>
  <c r="BS9" i="21"/>
  <c r="BS9" i="22"/>
  <c r="BS9" i="23"/>
  <c r="BS9" i="24"/>
  <c r="BS9" i="14"/>
  <c r="S28" i="27"/>
  <c r="BR9" i="15"/>
  <c r="BR9" i="16"/>
  <c r="BR9" i="17"/>
  <c r="BR9" i="18"/>
  <c r="BR9" i="19"/>
  <c r="BR9" i="20"/>
  <c r="BR9" i="21"/>
  <c r="BR9" i="22"/>
  <c r="BR9" i="23"/>
  <c r="BR9" i="24"/>
  <c r="BR9" i="14"/>
  <c r="R28" i="27"/>
  <c r="BQ9" i="15"/>
  <c r="BQ9" i="16"/>
  <c r="BQ9" i="17"/>
  <c r="BQ9" i="18"/>
  <c r="BQ9" i="19"/>
  <c r="BQ9" i="20"/>
  <c r="BQ9" i="21"/>
  <c r="BQ9" i="22"/>
  <c r="BQ9" i="23"/>
  <c r="BQ9" i="24"/>
  <c r="BQ9" i="14"/>
  <c r="Q28" i="27"/>
  <c r="BP9" i="15"/>
  <c r="BP9" i="16"/>
  <c r="BP9" i="17"/>
  <c r="BP9" i="18"/>
  <c r="BP9" i="19"/>
  <c r="BP9" i="20"/>
  <c r="BP9" i="21"/>
  <c r="BP9" i="22"/>
  <c r="BP9" i="23"/>
  <c r="BP9" i="24"/>
  <c r="BP9" i="14"/>
  <c r="P28" i="27"/>
  <c r="BO9" i="15"/>
  <c r="BO9" i="16"/>
  <c r="BO9" i="17"/>
  <c r="BO9" i="18"/>
  <c r="BO9" i="19"/>
  <c r="BO9" i="20"/>
  <c r="BO9" i="21"/>
  <c r="BO9" i="22"/>
  <c r="BO9" i="23"/>
  <c r="BO9" i="24"/>
  <c r="BO9" i="14"/>
  <c r="O28" i="27"/>
  <c r="BN10" i="15"/>
  <c r="BN10" i="16"/>
  <c r="BN10" i="17"/>
  <c r="BN10" i="18"/>
  <c r="BN10" i="19"/>
  <c r="BN10" i="20"/>
  <c r="BN10" i="21"/>
  <c r="BN10" i="22"/>
  <c r="BN10" i="23"/>
  <c r="BN10" i="24"/>
  <c r="BN10" i="14"/>
  <c r="N29" i="27"/>
  <c r="BM10" i="15"/>
  <c r="BM10" i="16"/>
  <c r="BM10" i="17"/>
  <c r="BM10" i="18"/>
  <c r="BM10" i="19"/>
  <c r="BM10" i="20"/>
  <c r="BM10" i="21"/>
  <c r="BM10" i="22"/>
  <c r="BM10" i="23"/>
  <c r="BM10" i="24"/>
  <c r="BM10" i="14"/>
  <c r="M29" i="27"/>
  <c r="BL10" i="15"/>
  <c r="BL10" i="16"/>
  <c r="BL10" i="17"/>
  <c r="BL10" i="18"/>
  <c r="BL10" i="19"/>
  <c r="BL10" i="20"/>
  <c r="BL10" i="21"/>
  <c r="BL10" i="22"/>
  <c r="BL10" i="23"/>
  <c r="BL10" i="24"/>
  <c r="BL10" i="14"/>
  <c r="L29" i="27"/>
  <c r="BK10" i="15"/>
  <c r="BK10" i="16"/>
  <c r="BK10" i="17"/>
  <c r="BK10" i="18"/>
  <c r="BK10" i="19"/>
  <c r="BK10" i="20"/>
  <c r="BK10" i="21"/>
  <c r="BK10" i="22"/>
  <c r="BK10" i="23"/>
  <c r="BK10" i="24"/>
  <c r="BK10" i="14"/>
  <c r="K29" i="27"/>
  <c r="BC10" i="15"/>
  <c r="AY10" i="15"/>
  <c r="AU10" i="15"/>
  <c r="BH10" i="15"/>
  <c r="BH10" i="16"/>
  <c r="BH10" i="17"/>
  <c r="BH10" i="18"/>
  <c r="BH10" i="19"/>
  <c r="BH10" i="20"/>
  <c r="BH10" i="21"/>
  <c r="BH10" i="22"/>
  <c r="BH10" i="23"/>
  <c r="BH10" i="24"/>
  <c r="BH10" i="14"/>
  <c r="W19" i="27"/>
  <c r="BG10" i="15"/>
  <c r="BG10" i="16"/>
  <c r="BG10" i="17"/>
  <c r="BG10" i="18"/>
  <c r="BG10" i="19"/>
  <c r="BG10" i="20"/>
  <c r="BG10" i="21"/>
  <c r="BG10" i="22"/>
  <c r="BG10" i="23"/>
  <c r="BG10" i="24"/>
  <c r="BG10" i="14"/>
  <c r="V19" i="27"/>
  <c r="AO10" i="15"/>
  <c r="AO10" i="16"/>
  <c r="AO10" i="17"/>
  <c r="AO10" i="18"/>
  <c r="AO10" i="19"/>
  <c r="AO10" i="20"/>
  <c r="AO10" i="21"/>
  <c r="AO10" i="22"/>
  <c r="AO10" i="23"/>
  <c r="AO10" i="24"/>
  <c r="AO10" i="14"/>
  <c r="F19" i="27"/>
  <c r="AM10" i="15"/>
  <c r="AM10" i="16"/>
  <c r="AM10" i="17"/>
  <c r="AM10" i="18"/>
  <c r="AM10" i="19"/>
  <c r="AM10" i="20"/>
  <c r="AM10" i="21"/>
  <c r="AM10" i="22"/>
  <c r="AM10" i="23"/>
  <c r="AM10" i="24"/>
  <c r="AM10" i="14"/>
  <c r="AL10" i="15"/>
  <c r="AL10" i="16"/>
  <c r="AL10" i="17"/>
  <c r="AL10" i="18"/>
  <c r="AL10" i="19"/>
  <c r="AL10" i="20"/>
  <c r="AL10" i="21"/>
  <c r="AL10" i="22"/>
  <c r="AL10" i="23"/>
  <c r="AL10" i="24"/>
  <c r="AL10" i="14"/>
  <c r="D19" i="27"/>
  <c r="AJ10" i="15"/>
  <c r="AJ10" i="16"/>
  <c r="AJ10" i="17"/>
  <c r="AJ10" i="18"/>
  <c r="AJ10" i="19"/>
  <c r="AJ10" i="20"/>
  <c r="AJ10" i="21"/>
  <c r="AJ10" i="22"/>
  <c r="AJ10" i="23"/>
  <c r="AJ10" i="24"/>
  <c r="AJ10" i="14"/>
  <c r="C19" i="27"/>
  <c r="AI10" i="15"/>
  <c r="AI10" i="16"/>
  <c r="AI10" i="17"/>
  <c r="AI10" i="18"/>
  <c r="AI10" i="19"/>
  <c r="AI10" i="20"/>
  <c r="AI10" i="21"/>
  <c r="AI10" i="22"/>
  <c r="AI10" i="23"/>
  <c r="AI10" i="24"/>
  <c r="AI10" i="14"/>
  <c r="B19" i="27"/>
  <c r="R10" i="15"/>
  <c r="R10" i="16"/>
  <c r="R10" i="17"/>
  <c r="R10" i="18"/>
  <c r="R10" i="19"/>
  <c r="R10" i="20"/>
  <c r="R10" i="21"/>
  <c r="R10" i="22"/>
  <c r="R10" i="23"/>
  <c r="R10" i="24"/>
  <c r="R10" i="14"/>
  <c r="I9" i="27"/>
  <c r="P10" i="15"/>
  <c r="P10" i="16"/>
  <c r="P10" i="17"/>
  <c r="P10" i="18"/>
  <c r="P10" i="19"/>
  <c r="P10" i="20"/>
  <c r="P10" i="21"/>
  <c r="P10" i="22"/>
  <c r="P10" i="23"/>
  <c r="P10" i="24"/>
  <c r="P10" i="14"/>
  <c r="G9" i="27"/>
  <c r="O10" i="15"/>
  <c r="O10" i="16"/>
  <c r="O10" i="17"/>
  <c r="O10" i="18"/>
  <c r="O10" i="19"/>
  <c r="O10" i="20"/>
  <c r="O10" i="21"/>
  <c r="O10" i="22"/>
  <c r="O10" i="23"/>
  <c r="O10" i="24"/>
  <c r="O10" i="14"/>
  <c r="F9" i="27"/>
  <c r="N10" i="15"/>
  <c r="N10" i="16"/>
  <c r="N10" i="17"/>
  <c r="N10" i="18"/>
  <c r="N10" i="19"/>
  <c r="N10" i="20"/>
  <c r="N10" i="21"/>
  <c r="N10" i="22"/>
  <c r="N10" i="23"/>
  <c r="N10" i="24"/>
  <c r="N10" i="14"/>
  <c r="E9" i="27"/>
  <c r="M10" i="15"/>
  <c r="M10" i="16"/>
  <c r="M10" i="17"/>
  <c r="M10" i="18"/>
  <c r="M10" i="19"/>
  <c r="M10" i="20"/>
  <c r="M10" i="21"/>
  <c r="M10" i="22"/>
  <c r="M10" i="23"/>
  <c r="M10" i="24"/>
  <c r="M10" i="14"/>
  <c r="D9" i="27"/>
  <c r="L10" i="15"/>
  <c r="L10" i="16"/>
  <c r="L10" i="17"/>
  <c r="L10" i="18"/>
  <c r="L10" i="19"/>
  <c r="L10" i="20"/>
  <c r="L10" i="21"/>
  <c r="L10" i="22"/>
  <c r="L10" i="23"/>
  <c r="L10" i="24"/>
  <c r="L10" i="14"/>
  <c r="C9" i="27"/>
  <c r="E10" i="15"/>
  <c r="E10" i="16"/>
  <c r="E10" i="17"/>
  <c r="E10" i="18"/>
  <c r="E10" i="19"/>
  <c r="E10" i="20"/>
  <c r="E10" i="21"/>
  <c r="E10" i="22"/>
  <c r="E10" i="23"/>
  <c r="E10" i="24"/>
  <c r="E10" i="14"/>
  <c r="C27" i="27"/>
  <c r="S10" i="15"/>
  <c r="S10" i="16"/>
  <c r="S10" i="17"/>
  <c r="S10" i="18"/>
  <c r="S10" i="19"/>
  <c r="S10" i="20"/>
  <c r="S10" i="21"/>
  <c r="S10" i="22"/>
  <c r="S10" i="23"/>
  <c r="S10" i="24"/>
  <c r="S10" i="14"/>
  <c r="J9" i="27"/>
  <c r="BJ10" i="15"/>
  <c r="BJ10" i="16"/>
  <c r="BJ10" i="17"/>
  <c r="BJ10" i="18"/>
  <c r="BJ10" i="19"/>
  <c r="BJ10" i="20"/>
  <c r="BJ10" i="21"/>
  <c r="BJ10" i="22"/>
  <c r="BJ10" i="23"/>
  <c r="BJ10" i="24"/>
  <c r="BJ10" i="14"/>
  <c r="J29" i="27"/>
  <c r="D8" i="15"/>
  <c r="D8" i="16"/>
  <c r="D8" i="17"/>
  <c r="D8" i="18"/>
  <c r="D8" i="19"/>
  <c r="D8" i="20"/>
  <c r="D8" i="21"/>
  <c r="D8" i="22"/>
  <c r="D8" i="23"/>
  <c r="D8" i="24"/>
  <c r="D8" i="14"/>
  <c r="C8" i="15"/>
  <c r="C8" i="16"/>
  <c r="C8" i="17"/>
  <c r="C8" i="18"/>
  <c r="C8" i="19"/>
  <c r="C8" i="20"/>
  <c r="C8" i="21"/>
  <c r="C8" i="22"/>
  <c r="C8" i="23"/>
  <c r="C8" i="24"/>
  <c r="C8" i="14"/>
  <c r="B27" i="27"/>
  <c r="F8" i="15"/>
  <c r="F8" i="16"/>
  <c r="F8" i="17"/>
  <c r="F8" i="18"/>
  <c r="F8" i="19"/>
  <c r="F8" i="20"/>
  <c r="F8" i="21"/>
  <c r="F8" i="22"/>
  <c r="F8" i="23"/>
  <c r="F8" i="24"/>
  <c r="F8" i="14"/>
  <c r="D27" i="27"/>
  <c r="G8" i="15"/>
  <c r="G8" i="16"/>
  <c r="G8" i="17"/>
  <c r="G8" i="18"/>
  <c r="G8" i="19"/>
  <c r="G8" i="20"/>
  <c r="G8" i="21"/>
  <c r="G8" i="22"/>
  <c r="G8" i="23"/>
  <c r="G8" i="24"/>
  <c r="G8" i="14"/>
  <c r="E27" i="27"/>
  <c r="AT10" i="15"/>
  <c r="AT10" i="16"/>
  <c r="AT10" i="17"/>
  <c r="AT10" i="18"/>
  <c r="AT10" i="19"/>
  <c r="AT10" i="20"/>
  <c r="AT10" i="21"/>
  <c r="AT10" i="22"/>
  <c r="AT10" i="23"/>
  <c r="AT10" i="24"/>
  <c r="AT10" i="14"/>
  <c r="I19" i="27"/>
  <c r="AV10" i="15"/>
  <c r="AV10" i="16"/>
  <c r="AV10" i="17"/>
  <c r="AV10" i="18"/>
  <c r="AV10" i="19"/>
  <c r="AV10" i="20"/>
  <c r="AV10" i="21"/>
  <c r="AV10" i="22"/>
  <c r="AV10" i="23"/>
  <c r="AV10" i="24"/>
  <c r="AV10" i="14"/>
  <c r="K19" i="27"/>
  <c r="AX10" i="15"/>
  <c r="AX10" i="16"/>
  <c r="AX10" i="17"/>
  <c r="AX10" i="18"/>
  <c r="AX10" i="19"/>
  <c r="AX10" i="20"/>
  <c r="AX10" i="21"/>
  <c r="AX10" i="22"/>
  <c r="AX10" i="23"/>
  <c r="AX10" i="24"/>
  <c r="AX10" i="14"/>
  <c r="M19" i="27"/>
  <c r="AZ10" i="15"/>
  <c r="AZ10" i="16"/>
  <c r="AZ10" i="17"/>
  <c r="AZ10" i="18"/>
  <c r="AZ10" i="19"/>
  <c r="AZ10" i="20"/>
  <c r="AZ10" i="21"/>
  <c r="AZ10" i="22"/>
  <c r="AZ10" i="23"/>
  <c r="AZ10" i="24"/>
  <c r="AZ10" i="14"/>
  <c r="O19" i="27"/>
  <c r="BB10" i="15"/>
  <c r="BB10" i="16"/>
  <c r="BB10" i="17"/>
  <c r="BB10" i="18"/>
  <c r="BB10" i="19"/>
  <c r="BB10" i="20"/>
  <c r="BB10" i="21"/>
  <c r="BB10" i="22"/>
  <c r="BB10" i="23"/>
  <c r="BB10" i="24"/>
  <c r="BB10" i="14"/>
  <c r="Q19" i="27"/>
  <c r="BD10" i="15"/>
  <c r="BD10" i="16"/>
  <c r="BD10" i="17"/>
  <c r="BD10" i="18"/>
  <c r="BD10" i="19"/>
  <c r="BD10" i="20"/>
  <c r="BD10" i="21"/>
  <c r="BD10" i="22"/>
  <c r="BD10" i="23"/>
  <c r="BD10" i="24"/>
  <c r="BD10" i="14"/>
  <c r="S19" i="27"/>
  <c r="BF10" i="15"/>
  <c r="BF10" i="16"/>
  <c r="BF10" i="17"/>
  <c r="BF10" i="18"/>
  <c r="BF10" i="19"/>
  <c r="BF10" i="20"/>
  <c r="BF10" i="21"/>
  <c r="BF10" i="22"/>
  <c r="BF10" i="23"/>
  <c r="BF10" i="24"/>
  <c r="BF10" i="14"/>
  <c r="U19" i="27"/>
  <c r="AW10" i="15"/>
  <c r="AW10" i="16"/>
  <c r="AW10" i="17"/>
  <c r="AW10" i="18"/>
  <c r="AW10" i="19"/>
  <c r="AW10" i="20"/>
  <c r="AW10" i="21"/>
  <c r="AW10" i="22"/>
  <c r="AW10" i="23"/>
  <c r="AW10" i="24"/>
  <c r="AW10" i="14"/>
  <c r="L19" i="27"/>
  <c r="BA10" i="15"/>
  <c r="BA10" i="16"/>
  <c r="BA10" i="17"/>
  <c r="BA10" i="18"/>
  <c r="BA10" i="19"/>
  <c r="BA10" i="20"/>
  <c r="BA10" i="21"/>
  <c r="BA10" i="22"/>
  <c r="BA10" i="23"/>
  <c r="BA10" i="24"/>
  <c r="BA10" i="14"/>
  <c r="P19" i="27"/>
  <c r="BE10" i="15"/>
  <c r="BE10" i="16"/>
  <c r="BE10" i="17"/>
  <c r="BE10" i="18"/>
  <c r="BE10" i="19"/>
  <c r="BE10" i="20"/>
  <c r="BE10" i="21"/>
  <c r="BE10" i="22"/>
  <c r="BE10" i="23"/>
  <c r="BE10" i="24"/>
  <c r="BE10" i="14"/>
  <c r="T19" i="27"/>
  <c r="H10" i="15"/>
  <c r="H10" i="16"/>
  <c r="H10" i="17"/>
  <c r="H10" i="18"/>
  <c r="H10" i="19"/>
  <c r="H10" i="20"/>
  <c r="H10" i="21"/>
  <c r="H10" i="22"/>
  <c r="H10" i="23"/>
  <c r="H10" i="24"/>
  <c r="H10" i="14"/>
  <c r="F29" i="27"/>
  <c r="Q4" i="15"/>
  <c r="Q4" i="16"/>
  <c r="Q4" i="17"/>
  <c r="Q4" i="18"/>
  <c r="Q4" i="19"/>
  <c r="Q4" i="20"/>
  <c r="Q4" i="21"/>
  <c r="Q4" i="22"/>
  <c r="Q4" i="23"/>
  <c r="Q4" i="24"/>
  <c r="Q4" i="14"/>
  <c r="K10" i="15"/>
  <c r="K10" i="16"/>
  <c r="K10" i="17"/>
  <c r="K10" i="18"/>
  <c r="K10" i="19"/>
  <c r="K10" i="20"/>
  <c r="K10" i="21"/>
  <c r="K10" i="22"/>
  <c r="K10" i="23"/>
  <c r="K10" i="24"/>
  <c r="K10" i="14"/>
  <c r="B9" i="27"/>
  <c r="AS10" i="15"/>
  <c r="AS10" i="16"/>
  <c r="AS10" i="17"/>
  <c r="AS10" i="18"/>
  <c r="AS10" i="19"/>
  <c r="AS10" i="20"/>
  <c r="AS10" i="21"/>
  <c r="AS10" i="22"/>
  <c r="AS10" i="23"/>
  <c r="AS10" i="24"/>
  <c r="AS10" i="14"/>
  <c r="H19" i="27"/>
  <c r="I10" i="15"/>
  <c r="I10" i="16"/>
  <c r="I10" i="17"/>
  <c r="I10" i="18"/>
  <c r="I10" i="19"/>
  <c r="I10" i="20"/>
  <c r="I10" i="21"/>
  <c r="I10" i="22"/>
  <c r="I10" i="23"/>
  <c r="I10" i="24"/>
  <c r="I10" i="14"/>
  <c r="G29" i="27"/>
  <c r="J10" i="15"/>
  <c r="J10" i="16"/>
  <c r="J10" i="17"/>
  <c r="J10" i="18"/>
  <c r="J10" i="19"/>
  <c r="J10" i="20"/>
  <c r="J10" i="21"/>
  <c r="J10" i="22"/>
  <c r="J10" i="23"/>
  <c r="J10" i="24"/>
  <c r="J10" i="14"/>
  <c r="H29" i="27"/>
  <c r="Q42" i="21"/>
  <c r="BB51" i="21"/>
  <c r="R42" i="21"/>
  <c r="AZ51" i="21"/>
  <c r="O42" i="21"/>
  <c r="AX51" i="21"/>
  <c r="M42" i="21"/>
  <c r="AV51" i="21"/>
  <c r="G47" i="21"/>
  <c r="F47" i="21"/>
  <c r="AS47" i="21"/>
  <c r="BF53" i="21"/>
  <c r="K47" i="21"/>
  <c r="AK11" i="21"/>
  <c r="AK12" i="21"/>
  <c r="P7" i="28" s="1"/>
  <c r="P61" i="28" s="1"/>
  <c r="AK13" i="21"/>
  <c r="P8" i="28" s="1"/>
  <c r="P62" i="28" s="1"/>
  <c r="AK14" i="21"/>
  <c r="P9" i="28" s="1"/>
  <c r="P63" i="28" s="1"/>
  <c r="AK15" i="21"/>
  <c r="P10" i="28" s="1"/>
  <c r="P64" i="28" s="1"/>
  <c r="AK16" i="21"/>
  <c r="P11" i="28" s="1"/>
  <c r="P65" i="28" s="1"/>
  <c r="AK17" i="21"/>
  <c r="P12" i="28" s="1"/>
  <c r="P66" i="28" s="1"/>
  <c r="AK18" i="21"/>
  <c r="P13" i="28" s="1"/>
  <c r="P67" i="28" s="1"/>
  <c r="AK19" i="21"/>
  <c r="P14" i="28" s="1"/>
  <c r="P68" i="28" s="1"/>
  <c r="AK20" i="21"/>
  <c r="P15" i="28" s="1"/>
  <c r="P69" i="28" s="1"/>
  <c r="AK21" i="21"/>
  <c r="P16" i="28" s="1"/>
  <c r="P70" i="28" s="1"/>
  <c r="AK22" i="21"/>
  <c r="P17" i="28" s="1"/>
  <c r="P71" i="28" s="1"/>
  <c r="AK23" i="21"/>
  <c r="P18" i="28" s="1"/>
  <c r="P72" i="28" s="1"/>
  <c r="AK24" i="21"/>
  <c r="P19" i="28" s="1"/>
  <c r="P73" i="28" s="1"/>
  <c r="AK25" i="21"/>
  <c r="P20" i="28" s="1"/>
  <c r="P74" i="28" s="1"/>
  <c r="AK26" i="21"/>
  <c r="P21" i="28" s="1"/>
  <c r="P75" i="28" s="1"/>
  <c r="AK27" i="21"/>
  <c r="P22" i="28" s="1"/>
  <c r="P76" i="28" s="1"/>
  <c r="AK28" i="21"/>
  <c r="P23" i="28" s="1"/>
  <c r="P77" i="28" s="1"/>
  <c r="AK29" i="21"/>
  <c r="P24" i="28" s="1"/>
  <c r="P78" i="28" s="1"/>
  <c r="AK30" i="21"/>
  <c r="P25" i="28" s="1"/>
  <c r="P79" i="28" s="1"/>
  <c r="AK31" i="21"/>
  <c r="P26" i="28" s="1"/>
  <c r="P80" i="28" s="1"/>
  <c r="AK32" i="21"/>
  <c r="P27" i="28" s="1"/>
  <c r="P81" i="28" s="1"/>
  <c r="AK33" i="21"/>
  <c r="P28" i="28" s="1"/>
  <c r="P82" i="28" s="1"/>
  <c r="AK34" i="21"/>
  <c r="P29" i="28" s="1"/>
  <c r="P83" i="28" s="1"/>
  <c r="AK35" i="21"/>
  <c r="P30" i="28" s="1"/>
  <c r="P84" i="28" s="1"/>
  <c r="AK36" i="21"/>
  <c r="P31" i="28" s="1"/>
  <c r="P85" i="28" s="1"/>
  <c r="AK37" i="21"/>
  <c r="P32" i="28" s="1"/>
  <c r="P86" i="28" s="1"/>
  <c r="AK38" i="21"/>
  <c r="P33" i="28" s="1"/>
  <c r="P87" i="28" s="1"/>
  <c r="AK39" i="21"/>
  <c r="P34" i="28" s="1"/>
  <c r="P88" i="28" s="1"/>
  <c r="AK40" i="21"/>
  <c r="P35" i="28" s="1"/>
  <c r="P89" i="28" s="1"/>
  <c r="AK41" i="21"/>
  <c r="P36" i="28" s="1"/>
  <c r="P90" i="28" s="1"/>
  <c r="AJ47" i="21"/>
  <c r="AL44" i="21"/>
  <c r="AG47" i="21"/>
  <c r="AF11" i="21"/>
  <c r="AF12" i="21"/>
  <c r="AF13" i="21"/>
  <c r="AF14" i="21"/>
  <c r="AF15" i="21"/>
  <c r="AF16" i="21"/>
  <c r="AF17" i="21"/>
  <c r="AF18" i="21"/>
  <c r="AF19" i="21"/>
  <c r="AF20" i="21"/>
  <c r="AF21" i="21"/>
  <c r="AF22" i="21"/>
  <c r="AF23" i="21"/>
  <c r="AF24" i="21"/>
  <c r="AF25" i="21"/>
  <c r="AF26" i="21"/>
  <c r="AF27" i="21"/>
  <c r="AF28" i="21"/>
  <c r="AF29" i="21"/>
  <c r="AF30" i="21"/>
  <c r="AF31" i="21"/>
  <c r="AF32" i="21"/>
  <c r="AF33" i="21"/>
  <c r="AF34" i="21"/>
  <c r="AF35" i="21"/>
  <c r="AF36" i="21"/>
  <c r="AF37" i="21"/>
  <c r="AF38" i="21"/>
  <c r="AF39" i="21"/>
  <c r="AF40" i="21"/>
  <c r="AF41" i="21"/>
  <c r="AE47" i="21"/>
  <c r="AD47" i="21"/>
  <c r="AC47"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A47" i="21"/>
  <c r="Z47" i="21"/>
  <c r="Y47" i="21"/>
  <c r="X11" i="21"/>
  <c r="X12" i="21"/>
  <c r="X13"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W47" i="21"/>
  <c r="V47" i="21"/>
  <c r="AG44" i="21"/>
  <c r="AE44" i="21"/>
  <c r="AD44" i="21"/>
  <c r="AC44" i="21"/>
  <c r="AA44" i="21"/>
  <c r="Z44" i="21"/>
  <c r="Y44" i="21"/>
  <c r="W44" i="21"/>
  <c r="V44" i="21"/>
  <c r="AG43" i="21"/>
  <c r="AE43" i="21"/>
  <c r="AD43" i="21"/>
  <c r="AC43" i="21"/>
  <c r="AA43" i="21"/>
  <c r="Z43" i="21"/>
  <c r="Y43" i="21"/>
  <c r="W43" i="21"/>
  <c r="V43" i="21"/>
  <c r="AG42" i="21"/>
  <c r="AE42" i="21"/>
  <c r="AD42" i="21"/>
  <c r="AC42" i="21"/>
  <c r="AA42" i="21"/>
  <c r="Z42" i="21"/>
  <c r="Y42" i="21"/>
  <c r="W42" i="21"/>
  <c r="V42" i="21"/>
  <c r="P41" i="21"/>
  <c r="P40"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E9" i="21"/>
  <c r="BF50" i="21"/>
  <c r="AV41" i="21"/>
  <c r="AU47" i="21"/>
  <c r="AS44" i="21"/>
  <c r="BD41" i="21"/>
  <c r="AZ41" i="21"/>
  <c r="AT41" i="21"/>
  <c r="G10" i="21"/>
  <c r="F10" i="21"/>
  <c r="C10" i="21"/>
  <c r="G9" i="21"/>
  <c r="F9" i="21"/>
  <c r="C9" i="21"/>
  <c r="BI41" i="21"/>
  <c r="BV41" i="21"/>
  <c r="BI40" i="21"/>
  <c r="BV40" i="21"/>
  <c r="BI39" i="21"/>
  <c r="BV39" i="21"/>
  <c r="BI38" i="21"/>
  <c r="BV38" i="21"/>
  <c r="BI37" i="21"/>
  <c r="BV37" i="21"/>
  <c r="BI36" i="21"/>
  <c r="BV36" i="21"/>
  <c r="BI35" i="21"/>
  <c r="BV35" i="21"/>
  <c r="BI34" i="21"/>
  <c r="BV34" i="21"/>
  <c r="BI33" i="21"/>
  <c r="BV33" i="21"/>
  <c r="BI32" i="21"/>
  <c r="BV32" i="21"/>
  <c r="BI31" i="21"/>
  <c r="BV31" i="21"/>
  <c r="BI30" i="21"/>
  <c r="BV30" i="21"/>
  <c r="BI29" i="21"/>
  <c r="BV29" i="21"/>
  <c r="BI28" i="21"/>
  <c r="BV28" i="21"/>
  <c r="BI27" i="21"/>
  <c r="BV27" i="21"/>
  <c r="BI26" i="21"/>
  <c r="BV26" i="21"/>
  <c r="BI25" i="21"/>
  <c r="BV25" i="21"/>
  <c r="BI24" i="21"/>
  <c r="BV24" i="21"/>
  <c r="BI23" i="21"/>
  <c r="BV23" i="21"/>
  <c r="BI22" i="21"/>
  <c r="BV22" i="21"/>
  <c r="BI21" i="21"/>
  <c r="BV21" i="21"/>
  <c r="BI20" i="21"/>
  <c r="BV20" i="21"/>
  <c r="BI19" i="21"/>
  <c r="BV19" i="21"/>
  <c r="BI18" i="21"/>
  <c r="BV18" i="21"/>
  <c r="BI17" i="21"/>
  <c r="BV17" i="21"/>
  <c r="BI16" i="21"/>
  <c r="BV16" i="21"/>
  <c r="BI15" i="21"/>
  <c r="BV15" i="21"/>
  <c r="BI14" i="21"/>
  <c r="BV14" i="21"/>
  <c r="BI13" i="21"/>
  <c r="BV13" i="21"/>
  <c r="BI12" i="21"/>
  <c r="BV12" i="21"/>
  <c r="BI11" i="21"/>
  <c r="BV11" i="21"/>
  <c r="S47" i="21"/>
  <c r="S44" i="21"/>
  <c r="S43" i="21"/>
  <c r="S42" i="21"/>
  <c r="R47" i="21"/>
  <c r="Q47" i="21"/>
  <c r="O47" i="21"/>
  <c r="M47" i="21"/>
  <c r="L47" i="21"/>
  <c r="R44" i="21"/>
  <c r="Q44" i="21"/>
  <c r="O44" i="21"/>
  <c r="M44" i="21"/>
  <c r="L44" i="21"/>
  <c r="K44" i="21"/>
  <c r="R43" i="21"/>
  <c r="Q43" i="21"/>
  <c r="O43" i="21"/>
  <c r="M43" i="21"/>
  <c r="L43" i="21"/>
  <c r="K43" i="21"/>
  <c r="K42" i="21"/>
  <c r="BU47" i="21"/>
  <c r="BT47" i="21"/>
  <c r="BS47" i="21"/>
  <c r="BR47" i="21"/>
  <c r="BQ47" i="21"/>
  <c r="BP47" i="21"/>
  <c r="BO47" i="21"/>
  <c r="BN47" i="21"/>
  <c r="BM47" i="21"/>
  <c r="BL47" i="21"/>
  <c r="BK47" i="21"/>
  <c r="BJ47" i="21"/>
  <c r="BC47" i="21"/>
  <c r="AY47" i="21"/>
  <c r="AP47" i="21"/>
  <c r="AO47" i="21"/>
  <c r="AI47" i="21"/>
  <c r="J47" i="21"/>
  <c r="I47" i="21"/>
  <c r="H47" i="21"/>
  <c r="E47" i="21"/>
  <c r="BU44" i="21"/>
  <c r="BT44" i="21"/>
  <c r="BS44" i="21"/>
  <c r="BR44" i="21"/>
  <c r="BQ44" i="21"/>
  <c r="BP44" i="21"/>
  <c r="BO44" i="21"/>
  <c r="BN44" i="21"/>
  <c r="BM44" i="21"/>
  <c r="BL44" i="21"/>
  <c r="BK44" i="21"/>
  <c r="BJ44" i="21"/>
  <c r="BC44" i="21"/>
  <c r="AY44" i="21"/>
  <c r="AU44" i="21"/>
  <c r="AP44" i="21"/>
  <c r="J44" i="21"/>
  <c r="I44" i="21"/>
  <c r="H44" i="21"/>
  <c r="BU43" i="21"/>
  <c r="BT43" i="21"/>
  <c r="BS43" i="21"/>
  <c r="BR43" i="21"/>
  <c r="BQ43" i="21"/>
  <c r="BP43" i="21"/>
  <c r="BO43" i="21"/>
  <c r="BN43" i="21"/>
  <c r="BM43" i="21"/>
  <c r="BL43" i="21"/>
  <c r="BK43" i="21"/>
  <c r="BJ43" i="21"/>
  <c r="AS43" i="21"/>
  <c r="AP43" i="21"/>
  <c r="J43" i="21"/>
  <c r="I43" i="21"/>
  <c r="H43" i="21"/>
  <c r="E43" i="21"/>
  <c r="BU42" i="21"/>
  <c r="BT42" i="21"/>
  <c r="BS42" i="21"/>
  <c r="BR42" i="21"/>
  <c r="BQ42" i="21"/>
  <c r="BP42" i="21"/>
  <c r="BO42" i="21"/>
  <c r="BN42" i="21"/>
  <c r="BM42" i="21"/>
  <c r="BK42" i="21"/>
  <c r="BJ42" i="21"/>
  <c r="AS42" i="21"/>
  <c r="AP42" i="21"/>
  <c r="J42" i="21"/>
  <c r="I42" i="21"/>
  <c r="H42" i="21"/>
  <c r="T41" i="21"/>
  <c r="T40" i="21"/>
  <c r="T39" i="21"/>
  <c r="T38" i="21"/>
  <c r="T37" i="21"/>
  <c r="T36" i="21"/>
  <c r="T35" i="21"/>
  <c r="T34" i="21"/>
  <c r="T33" i="21"/>
  <c r="T32" i="21"/>
  <c r="T31" i="21"/>
  <c r="T30" i="21"/>
  <c r="T29" i="21"/>
  <c r="T28" i="21"/>
  <c r="T27" i="21"/>
  <c r="T26" i="21"/>
  <c r="T25" i="21"/>
  <c r="T24" i="21"/>
  <c r="T23" i="21"/>
  <c r="T22" i="21"/>
  <c r="T21" i="21"/>
  <c r="T20" i="21"/>
  <c r="T19" i="21"/>
  <c r="T18" i="21"/>
  <c r="T17" i="21"/>
  <c r="T16" i="21"/>
  <c r="T15" i="21"/>
  <c r="T14" i="21"/>
  <c r="T13" i="21"/>
  <c r="T12" i="21"/>
  <c r="T11" i="21"/>
  <c r="BM6" i="21"/>
  <c r="BZ6" i="21"/>
  <c r="AV6" i="21"/>
  <c r="Z6" i="21"/>
  <c r="M45" i="14"/>
  <c r="AV54" i="14"/>
  <c r="O45" i="14"/>
  <c r="AX54" i="14"/>
  <c r="R45" i="14"/>
  <c r="AZ54" i="14"/>
  <c r="AP45" i="14"/>
  <c r="Q45" i="14"/>
  <c r="BB54" i="14"/>
  <c r="G50" i="14"/>
  <c r="F50" i="14"/>
  <c r="BF56" i="14"/>
  <c r="AK12" i="14"/>
  <c r="AK13" i="14"/>
  <c r="AK14" i="14"/>
  <c r="AK15" i="14"/>
  <c r="AK16" i="14"/>
  <c r="AK17" i="14"/>
  <c r="AK18" i="14"/>
  <c r="AK19" i="14"/>
  <c r="AK20" i="14"/>
  <c r="AK21" i="14"/>
  <c r="AK22" i="14"/>
  <c r="AK23" i="14"/>
  <c r="AK24" i="14"/>
  <c r="AK25" i="14"/>
  <c r="AK26" i="14"/>
  <c r="AK27" i="14"/>
  <c r="AK28" i="14"/>
  <c r="AK29" i="14"/>
  <c r="AK30" i="14"/>
  <c r="AK31" i="14"/>
  <c r="AK32" i="14"/>
  <c r="AK33" i="14"/>
  <c r="AK34" i="14"/>
  <c r="AK35" i="14"/>
  <c r="AK36" i="14"/>
  <c r="AK37" i="14"/>
  <c r="AK38" i="14"/>
  <c r="AK39" i="14"/>
  <c r="AK40" i="14"/>
  <c r="AK41" i="14"/>
  <c r="AJ50" i="14"/>
  <c r="AG50" i="14"/>
  <c r="AF11" i="14"/>
  <c r="AF12" i="14"/>
  <c r="AF13" i="14"/>
  <c r="AF14" i="14"/>
  <c r="AF15" i="14"/>
  <c r="AF16" i="14"/>
  <c r="AF17" i="14"/>
  <c r="AF18" i="14"/>
  <c r="AF19" i="14"/>
  <c r="AF20" i="14"/>
  <c r="AF21" i="14"/>
  <c r="AF22" i="14"/>
  <c r="AF23" i="14"/>
  <c r="AF24" i="14"/>
  <c r="AF25" i="14"/>
  <c r="AF26" i="14"/>
  <c r="AF27" i="14"/>
  <c r="AF28" i="14"/>
  <c r="AF29" i="14"/>
  <c r="AF30" i="14"/>
  <c r="AF31" i="14"/>
  <c r="AF32" i="14"/>
  <c r="AF33" i="14"/>
  <c r="AF34" i="14"/>
  <c r="AF35" i="14"/>
  <c r="AF36" i="14"/>
  <c r="AF37" i="14"/>
  <c r="AF38" i="14"/>
  <c r="AF39" i="14"/>
  <c r="AF40" i="14"/>
  <c r="AF41" i="14"/>
  <c r="AE50" i="14"/>
  <c r="AD50" i="14"/>
  <c r="AC50" i="14"/>
  <c r="AB11" i="14"/>
  <c r="AB12" i="14"/>
  <c r="AB13" i="14"/>
  <c r="AB14" i="14"/>
  <c r="AB15" i="14"/>
  <c r="AB16" i="14"/>
  <c r="AB17" i="14"/>
  <c r="AB18" i="14"/>
  <c r="AB19" i="14"/>
  <c r="AB20" i="14"/>
  <c r="AB21" i="14"/>
  <c r="AB22" i="14"/>
  <c r="AB23" i="14"/>
  <c r="AB24" i="14"/>
  <c r="AB25" i="14"/>
  <c r="AB26" i="14"/>
  <c r="AB27" i="14"/>
  <c r="AB28" i="14"/>
  <c r="AB29" i="14"/>
  <c r="AB30" i="14"/>
  <c r="AB31" i="14"/>
  <c r="AB32" i="14"/>
  <c r="AB33" i="14"/>
  <c r="AB34" i="14"/>
  <c r="AB35" i="14"/>
  <c r="AB36" i="14"/>
  <c r="AB37" i="14"/>
  <c r="AB38" i="14"/>
  <c r="AB39" i="14"/>
  <c r="AB40" i="14"/>
  <c r="AB41" i="14"/>
  <c r="AA50" i="14"/>
  <c r="Z50" i="14"/>
  <c r="Y5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W50" i="14"/>
  <c r="V50" i="14"/>
  <c r="AG47" i="14"/>
  <c r="AE47" i="14"/>
  <c r="AD47" i="14"/>
  <c r="AC47" i="14"/>
  <c r="AA47" i="14"/>
  <c r="Z47" i="14"/>
  <c r="Y47" i="14"/>
  <c r="W47" i="14"/>
  <c r="V47" i="14"/>
  <c r="AG46" i="14"/>
  <c r="AE46" i="14"/>
  <c r="AD46" i="14"/>
  <c r="AC46" i="14"/>
  <c r="AA46" i="14"/>
  <c r="Z46" i="14"/>
  <c r="Y46" i="14"/>
  <c r="W46" i="14"/>
  <c r="V46" i="14"/>
  <c r="AG45" i="14"/>
  <c r="AE45" i="14"/>
  <c r="AD45" i="14"/>
  <c r="AC45" i="14"/>
  <c r="AA45" i="14"/>
  <c r="Z45" i="14"/>
  <c r="Y45" i="14"/>
  <c r="W45" i="14"/>
  <c r="V45"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E9" i="14"/>
  <c r="BF53" i="14"/>
  <c r="G10" i="14"/>
  <c r="F10" i="14"/>
  <c r="C10" i="14"/>
  <c r="G9" i="14"/>
  <c r="F9" i="14"/>
  <c r="C9" i="14"/>
  <c r="BI41" i="14"/>
  <c r="BV41" i="14"/>
  <c r="BI40" i="14"/>
  <c r="BV40" i="14"/>
  <c r="BI39" i="14"/>
  <c r="BV39" i="14"/>
  <c r="BI38" i="14"/>
  <c r="BV38" i="14"/>
  <c r="BI37" i="14"/>
  <c r="BV37" i="14"/>
  <c r="BI36" i="14"/>
  <c r="BV36" i="14"/>
  <c r="BI35" i="14"/>
  <c r="BV35" i="14"/>
  <c r="BI34" i="14"/>
  <c r="BV34" i="14"/>
  <c r="BI33" i="14"/>
  <c r="BV33" i="14"/>
  <c r="BI32" i="14"/>
  <c r="BV32" i="14"/>
  <c r="BI31" i="14"/>
  <c r="BV31" i="14"/>
  <c r="BI30" i="14"/>
  <c r="BV30" i="14"/>
  <c r="BI29" i="14"/>
  <c r="BV29" i="14"/>
  <c r="BI28" i="14"/>
  <c r="BV28" i="14"/>
  <c r="BI27" i="14"/>
  <c r="BV27" i="14"/>
  <c r="BI26" i="14"/>
  <c r="BV26" i="14"/>
  <c r="BI25" i="14"/>
  <c r="BV25" i="14"/>
  <c r="BI24" i="14"/>
  <c r="BV24" i="14"/>
  <c r="BI23" i="14"/>
  <c r="BV23" i="14"/>
  <c r="BI22" i="14"/>
  <c r="BV22" i="14"/>
  <c r="BI21" i="14"/>
  <c r="BV21" i="14"/>
  <c r="BI20" i="14"/>
  <c r="BV20" i="14"/>
  <c r="BI19" i="14"/>
  <c r="BV19" i="14"/>
  <c r="BI18" i="14"/>
  <c r="BV18" i="14"/>
  <c r="BI17" i="14"/>
  <c r="BV17" i="14"/>
  <c r="BI16" i="14"/>
  <c r="BV16" i="14"/>
  <c r="BI15" i="14"/>
  <c r="BV15" i="14"/>
  <c r="BI14" i="14"/>
  <c r="BV14" i="14"/>
  <c r="BI13" i="14"/>
  <c r="BV13" i="14"/>
  <c r="BI12" i="14"/>
  <c r="BV12" i="14"/>
  <c r="BI11" i="14"/>
  <c r="BV11" i="14"/>
  <c r="S50" i="14"/>
  <c r="S47" i="14"/>
  <c r="S46" i="14"/>
  <c r="S45" i="14"/>
  <c r="R50" i="14"/>
  <c r="Q50" i="14"/>
  <c r="O50" i="14"/>
  <c r="M50" i="14"/>
  <c r="L50" i="14"/>
  <c r="R47" i="14"/>
  <c r="Q47" i="14"/>
  <c r="O47" i="14"/>
  <c r="M47" i="14"/>
  <c r="L47" i="14"/>
  <c r="R46" i="14"/>
  <c r="Q46" i="14"/>
  <c r="O46" i="14"/>
  <c r="M46" i="14"/>
  <c r="L46" i="14"/>
  <c r="BU50" i="14"/>
  <c r="BT50" i="14"/>
  <c r="BS50" i="14"/>
  <c r="BR50" i="14"/>
  <c r="BQ50" i="14"/>
  <c r="BP50" i="14"/>
  <c r="BO50" i="14"/>
  <c r="BN50" i="14"/>
  <c r="BM50" i="14"/>
  <c r="BL50" i="14"/>
  <c r="BK50" i="14"/>
  <c r="BJ50" i="14"/>
  <c r="AP50" i="14"/>
  <c r="AO50" i="14"/>
  <c r="AI50" i="14"/>
  <c r="J50" i="14"/>
  <c r="I50" i="14"/>
  <c r="H50" i="14"/>
  <c r="E50" i="14"/>
  <c r="BU47" i="14"/>
  <c r="BT47" i="14"/>
  <c r="BS47" i="14"/>
  <c r="BR47" i="14"/>
  <c r="BQ47" i="14"/>
  <c r="BP47" i="14"/>
  <c r="BO47" i="14"/>
  <c r="BN47" i="14"/>
  <c r="BM47" i="14"/>
  <c r="BL47" i="14"/>
  <c r="BK47" i="14"/>
  <c r="BJ47" i="14"/>
  <c r="AP47" i="14"/>
  <c r="J47" i="14"/>
  <c r="I47" i="14"/>
  <c r="H47" i="14"/>
  <c r="BU46" i="14"/>
  <c r="BT46" i="14"/>
  <c r="BS46" i="14"/>
  <c r="BR46" i="14"/>
  <c r="BQ46" i="14"/>
  <c r="BP46" i="14"/>
  <c r="BO46" i="14"/>
  <c r="BN46" i="14"/>
  <c r="BM46" i="14"/>
  <c r="BL46" i="14"/>
  <c r="BK46" i="14"/>
  <c r="BJ46" i="14"/>
  <c r="AP46" i="14"/>
  <c r="J46" i="14"/>
  <c r="I46" i="14"/>
  <c r="H46" i="14"/>
  <c r="E46" i="14"/>
  <c r="BU45" i="14"/>
  <c r="BT45" i="14"/>
  <c r="BS45" i="14"/>
  <c r="BR45" i="14"/>
  <c r="BQ45" i="14"/>
  <c r="BP45" i="14"/>
  <c r="BO45" i="14"/>
  <c r="BN45" i="14"/>
  <c r="BM45" i="14"/>
  <c r="BK45" i="14"/>
  <c r="BJ45" i="14"/>
  <c r="J45" i="14"/>
  <c r="I45" i="14"/>
  <c r="H45" i="14"/>
  <c r="T41" i="14"/>
  <c r="T40" i="14"/>
  <c r="T39" i="14"/>
  <c r="T38" i="14"/>
  <c r="T37" i="14"/>
  <c r="T36" i="14"/>
  <c r="T35" i="14"/>
  <c r="T34" i="14"/>
  <c r="T33" i="14"/>
  <c r="T32" i="14"/>
  <c r="T31" i="14"/>
  <c r="T30" i="14"/>
  <c r="T29" i="14"/>
  <c r="T28" i="14"/>
  <c r="T27" i="14"/>
  <c r="T26" i="14"/>
  <c r="T25" i="14"/>
  <c r="T24" i="14"/>
  <c r="T23" i="14"/>
  <c r="T22" i="14"/>
  <c r="T21" i="14"/>
  <c r="T20" i="14"/>
  <c r="T19" i="14"/>
  <c r="T18" i="14"/>
  <c r="T17" i="14"/>
  <c r="T16" i="14"/>
  <c r="T15" i="14"/>
  <c r="T14" i="14"/>
  <c r="T13" i="14"/>
  <c r="T12" i="14"/>
  <c r="T11" i="14"/>
  <c r="BM6" i="14"/>
  <c r="BZ6" i="14"/>
  <c r="AV6" i="14"/>
  <c r="Z6" i="14"/>
  <c r="AS45" i="15"/>
  <c r="K45" i="15"/>
  <c r="AB6" i="15"/>
  <c r="AK11" i="15"/>
  <c r="J6" i="28" s="1"/>
  <c r="J60" i="28" s="1"/>
  <c r="AK12" i="15"/>
  <c r="J7" i="28" s="1"/>
  <c r="J61" i="28" s="1"/>
  <c r="AK13" i="15"/>
  <c r="J8" i="28" s="1"/>
  <c r="J62" i="28" s="1"/>
  <c r="AK14" i="15"/>
  <c r="J9" i="28" s="1"/>
  <c r="J63" i="28" s="1"/>
  <c r="AK15" i="15"/>
  <c r="J10" i="28" s="1"/>
  <c r="J64" i="28" s="1"/>
  <c r="AK16" i="15"/>
  <c r="J11" i="28" s="1"/>
  <c r="J65" i="28" s="1"/>
  <c r="AK17" i="15"/>
  <c r="J12" i="28" s="1"/>
  <c r="J66" i="28" s="1"/>
  <c r="AK18" i="15"/>
  <c r="J13" i="28" s="1"/>
  <c r="J67" i="28" s="1"/>
  <c r="AK19" i="15"/>
  <c r="J14" i="28" s="1"/>
  <c r="J68" i="28" s="1"/>
  <c r="AK20" i="15"/>
  <c r="J15" i="28" s="1"/>
  <c r="J69" i="28" s="1"/>
  <c r="AK21" i="15"/>
  <c r="J16" i="28" s="1"/>
  <c r="J70" i="28" s="1"/>
  <c r="AK22" i="15"/>
  <c r="J17" i="28" s="1"/>
  <c r="J71" i="28" s="1"/>
  <c r="AK23" i="15"/>
  <c r="J18" i="28" s="1"/>
  <c r="J72" i="28" s="1"/>
  <c r="AK24" i="15"/>
  <c r="J19" i="28" s="1"/>
  <c r="J73" i="28" s="1"/>
  <c r="AK25" i="15"/>
  <c r="J20" i="28" s="1"/>
  <c r="J74" i="28" s="1"/>
  <c r="AK26" i="15"/>
  <c r="J21" i="28" s="1"/>
  <c r="J75" i="28" s="1"/>
  <c r="AK27" i="15"/>
  <c r="J22" i="28" s="1"/>
  <c r="J76" i="28" s="1"/>
  <c r="AK28" i="15"/>
  <c r="J23" i="28" s="1"/>
  <c r="J77" i="28" s="1"/>
  <c r="AK29" i="15"/>
  <c r="J24" i="28" s="1"/>
  <c r="J78" i="28" s="1"/>
  <c r="AK30" i="15"/>
  <c r="J25" i="28" s="1"/>
  <c r="J79" i="28" s="1"/>
  <c r="AK31" i="15"/>
  <c r="J26" i="28" s="1"/>
  <c r="J80" i="28" s="1"/>
  <c r="AK32" i="15"/>
  <c r="J27" i="28" s="1"/>
  <c r="J81" i="28" s="1"/>
  <c r="AK33" i="15"/>
  <c r="J28" i="28" s="1"/>
  <c r="J82" i="28" s="1"/>
  <c r="AK34" i="15"/>
  <c r="J29" i="28" s="1"/>
  <c r="J83" i="28" s="1"/>
  <c r="AK35" i="15"/>
  <c r="J30" i="28" s="1"/>
  <c r="J84" i="28" s="1"/>
  <c r="AK36" i="15"/>
  <c r="J31" i="28" s="1"/>
  <c r="J85" i="28" s="1"/>
  <c r="AK37" i="15"/>
  <c r="J32" i="28" s="1"/>
  <c r="J86" i="28" s="1"/>
  <c r="AK38" i="15"/>
  <c r="J33" i="28" s="1"/>
  <c r="J87" i="28" s="1"/>
  <c r="AK39" i="15"/>
  <c r="J34" i="28" s="1"/>
  <c r="J88" i="28" s="1"/>
  <c r="J89" i="28"/>
  <c r="J90" i="28"/>
  <c r="AJ45" i="15"/>
  <c r="BY45" i="15"/>
  <c r="AG45" i="15"/>
  <c r="W14" i="27"/>
  <c r="AF11" i="15"/>
  <c r="AF12" i="15"/>
  <c r="AF13" i="15"/>
  <c r="AF14" i="15"/>
  <c r="AF15" i="15"/>
  <c r="AF16" i="15"/>
  <c r="AF17" i="15"/>
  <c r="AF18" i="15"/>
  <c r="AF19" i="15"/>
  <c r="AF20" i="15"/>
  <c r="AF21" i="15"/>
  <c r="AF22" i="15"/>
  <c r="AF23" i="15"/>
  <c r="AF24" i="15"/>
  <c r="AF25" i="15"/>
  <c r="AF26" i="15"/>
  <c r="AF27" i="15"/>
  <c r="AF28" i="15"/>
  <c r="AF29" i="15"/>
  <c r="AF30" i="15"/>
  <c r="AF31" i="15"/>
  <c r="AF32" i="15"/>
  <c r="AF33" i="15"/>
  <c r="AF34" i="15"/>
  <c r="AF35" i="15"/>
  <c r="AF36" i="15"/>
  <c r="AF37" i="15"/>
  <c r="AF38" i="15"/>
  <c r="AF39" i="15"/>
  <c r="AE45" i="15"/>
  <c r="U14" i="27"/>
  <c r="AD45" i="15"/>
  <c r="T14" i="27"/>
  <c r="AC45" i="15"/>
  <c r="S14" i="27"/>
  <c r="AB11" i="15"/>
  <c r="AB12" i="15"/>
  <c r="AB13" i="15"/>
  <c r="AB14" i="15"/>
  <c r="AB15" i="15"/>
  <c r="AB16" i="15"/>
  <c r="AB17" i="15"/>
  <c r="AB18" i="15"/>
  <c r="AB19" i="15"/>
  <c r="AB20" i="15"/>
  <c r="AB21" i="15"/>
  <c r="AB22" i="15"/>
  <c r="AB23" i="15"/>
  <c r="AB24" i="15"/>
  <c r="AB25" i="15"/>
  <c r="AB26" i="15"/>
  <c r="AB27" i="15"/>
  <c r="AB28" i="15"/>
  <c r="AB29" i="15"/>
  <c r="AB30" i="15"/>
  <c r="AB31" i="15"/>
  <c r="AB32" i="15"/>
  <c r="AB33" i="15"/>
  <c r="AB34" i="15"/>
  <c r="AB35" i="15"/>
  <c r="AB36" i="15"/>
  <c r="AB37" i="15"/>
  <c r="AB38" i="15"/>
  <c r="AB39" i="15"/>
  <c r="AA45" i="15"/>
  <c r="Q14" i="27"/>
  <c r="Z45" i="15"/>
  <c r="P14" i="27"/>
  <c r="Y45" i="15"/>
  <c r="X11" i="15"/>
  <c r="X12" i="15"/>
  <c r="X13" i="15"/>
  <c r="X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W45" i="15"/>
  <c r="V45" i="15"/>
  <c r="W12" i="27"/>
  <c r="T12" i="27"/>
  <c r="S12" i="27"/>
  <c r="L12" i="27"/>
  <c r="P39" i="15"/>
  <c r="W42" i="15" s="1"/>
  <c r="M12" i="27" s="1"/>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N39" i="15"/>
  <c r="U42" i="15" s="1"/>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E9" i="15"/>
  <c r="BF48" i="15"/>
  <c r="AU45" i="15"/>
  <c r="C10" i="15"/>
  <c r="C9" i="15"/>
  <c r="G10" i="15"/>
  <c r="G9" i="15"/>
  <c r="F10" i="15"/>
  <c r="F9" i="15"/>
  <c r="BI38" i="15"/>
  <c r="BV38" i="15"/>
  <c r="BI37" i="15"/>
  <c r="BV37" i="15"/>
  <c r="BI36" i="15"/>
  <c r="BV36" i="15"/>
  <c r="BI35" i="15"/>
  <c r="BV35" i="15"/>
  <c r="BI34" i="15"/>
  <c r="BV34" i="15"/>
  <c r="BI33" i="15"/>
  <c r="BV33" i="15"/>
  <c r="BI32" i="15"/>
  <c r="BV32" i="15"/>
  <c r="BI31" i="15"/>
  <c r="BV31" i="15"/>
  <c r="BI30" i="15"/>
  <c r="BV30" i="15"/>
  <c r="BI29" i="15"/>
  <c r="BV29" i="15"/>
  <c r="BI28" i="15"/>
  <c r="BV28" i="15"/>
  <c r="BI27" i="15"/>
  <c r="BV27" i="15"/>
  <c r="BI26" i="15"/>
  <c r="BV26" i="15"/>
  <c r="BI25" i="15"/>
  <c r="BV25" i="15"/>
  <c r="BI24" i="15"/>
  <c r="BV24" i="15"/>
  <c r="BI23" i="15"/>
  <c r="BV23" i="15"/>
  <c r="BI22" i="15"/>
  <c r="BV22" i="15"/>
  <c r="BI21" i="15"/>
  <c r="BV21" i="15"/>
  <c r="BI20" i="15"/>
  <c r="BV20" i="15"/>
  <c r="BI19" i="15"/>
  <c r="BV19" i="15"/>
  <c r="BI18" i="15"/>
  <c r="BV18" i="15"/>
  <c r="BI17" i="15"/>
  <c r="BV17" i="15"/>
  <c r="BI16" i="15"/>
  <c r="BV16" i="15"/>
  <c r="BI15" i="15"/>
  <c r="BV15" i="15"/>
  <c r="BI14" i="15"/>
  <c r="BV14" i="15"/>
  <c r="BI13" i="15"/>
  <c r="BV13" i="15"/>
  <c r="BI12" i="15"/>
  <c r="BV12" i="15"/>
  <c r="BI11" i="15"/>
  <c r="BV11" i="15"/>
  <c r="BH45" i="15"/>
  <c r="BG45" i="15"/>
  <c r="S45" i="15"/>
  <c r="R45" i="15"/>
  <c r="I14" i="27"/>
  <c r="Q45" i="15"/>
  <c r="O45" i="15"/>
  <c r="M45" i="15"/>
  <c r="L45" i="15"/>
  <c r="I12" i="27"/>
  <c r="B12" i="27"/>
  <c r="BU45" i="15"/>
  <c r="BT45" i="15"/>
  <c r="BS45" i="15"/>
  <c r="BR45" i="15"/>
  <c r="BQ45" i="15"/>
  <c r="BP45" i="15"/>
  <c r="P34" i="27"/>
  <c r="BO45" i="15"/>
  <c r="O34" i="27"/>
  <c r="BN45" i="15"/>
  <c r="BM45" i="15"/>
  <c r="BL45" i="15"/>
  <c r="BK45" i="15"/>
  <c r="BJ45" i="15"/>
  <c r="J34" i="27"/>
  <c r="BC45" i="15"/>
  <c r="AY45" i="15"/>
  <c r="AP45" i="15"/>
  <c r="AO45" i="15"/>
  <c r="AI45" i="15"/>
  <c r="J45" i="15"/>
  <c r="H34" i="27"/>
  <c r="I45" i="15"/>
  <c r="H45" i="15"/>
  <c r="R32" i="27"/>
  <c r="Q32" i="27"/>
  <c r="T38" i="15"/>
  <c r="T37" i="15"/>
  <c r="T36" i="15"/>
  <c r="T35" i="15"/>
  <c r="T34" i="15"/>
  <c r="T33" i="15"/>
  <c r="T32" i="15"/>
  <c r="T31" i="15"/>
  <c r="T30" i="15"/>
  <c r="T29" i="15"/>
  <c r="T28" i="15"/>
  <c r="T27" i="15"/>
  <c r="T26" i="15"/>
  <c r="T25" i="15"/>
  <c r="T24" i="15"/>
  <c r="T23" i="15"/>
  <c r="T22" i="15"/>
  <c r="T21" i="15"/>
  <c r="T20" i="15"/>
  <c r="T19" i="15"/>
  <c r="T18" i="15"/>
  <c r="T17" i="15"/>
  <c r="T16" i="15"/>
  <c r="T15" i="15"/>
  <c r="T14" i="15"/>
  <c r="T13" i="15"/>
  <c r="T12" i="15"/>
  <c r="T11" i="15"/>
  <c r="AV6" i="15"/>
  <c r="Z6" i="15"/>
  <c r="AK16" i="7"/>
  <c r="I8" i="28" s="1"/>
  <c r="I62" i="28" s="1"/>
  <c r="AK15" i="7"/>
  <c r="I7" i="28" s="1"/>
  <c r="I61" i="28" s="1"/>
  <c r="AK14" i="7"/>
  <c r="I6" i="28" s="1"/>
  <c r="I60" i="28" s="1"/>
  <c r="Q45" i="7"/>
  <c r="AP45" i="7"/>
  <c r="R45" i="7"/>
  <c r="AZ54" i="7"/>
  <c r="O45" i="7"/>
  <c r="AX54" i="7"/>
  <c r="M45" i="7"/>
  <c r="AV54" i="7"/>
  <c r="AF14" i="7"/>
  <c r="AF15" i="7"/>
  <c r="AF16" i="7"/>
  <c r="AF17" i="7"/>
  <c r="AF18" i="7"/>
  <c r="AF19" i="7"/>
  <c r="AF20" i="7"/>
  <c r="AF21" i="7"/>
  <c r="AF22" i="7"/>
  <c r="AF23" i="7"/>
  <c r="AF24" i="7"/>
  <c r="AF25" i="7"/>
  <c r="AF26" i="7"/>
  <c r="AF27" i="7"/>
  <c r="AF28" i="7"/>
  <c r="AF29" i="7"/>
  <c r="AF30" i="7"/>
  <c r="AF31" i="7"/>
  <c r="AF32" i="7"/>
  <c r="AF33" i="7"/>
  <c r="AF34" i="7"/>
  <c r="AF35" i="7"/>
  <c r="AF36" i="7"/>
  <c r="AF37" i="7"/>
  <c r="AF38" i="7"/>
  <c r="AF39" i="7"/>
  <c r="AF40" i="7"/>
  <c r="AF41" i="7"/>
  <c r="AF42" i="7"/>
  <c r="AF43" i="7"/>
  <c r="AF44" i="7"/>
  <c r="AE45" i="7"/>
  <c r="AD45" i="7"/>
  <c r="AB14" i="7"/>
  <c r="AB15" i="7"/>
  <c r="AB16" i="7"/>
  <c r="AB17" i="7"/>
  <c r="AB18" i="7"/>
  <c r="AB19" i="7"/>
  <c r="AB20" i="7"/>
  <c r="AB21" i="7"/>
  <c r="AB22" i="7"/>
  <c r="AB23" i="7"/>
  <c r="AB24" i="7"/>
  <c r="AB25" i="7"/>
  <c r="AB26" i="7"/>
  <c r="AB27" i="7"/>
  <c r="AB28" i="7"/>
  <c r="AB29" i="7"/>
  <c r="AB30" i="7"/>
  <c r="AB31" i="7"/>
  <c r="AB32" i="7"/>
  <c r="AB33" i="7"/>
  <c r="AB34" i="7"/>
  <c r="AB35" i="7"/>
  <c r="AB36" i="7"/>
  <c r="AB37" i="7"/>
  <c r="AB38" i="7"/>
  <c r="AB39" i="7"/>
  <c r="AB40" i="7"/>
  <c r="AB41" i="7"/>
  <c r="AB42" i="7"/>
  <c r="AB43" i="7"/>
  <c r="AB44" i="7"/>
  <c r="AA45" i="7"/>
  <c r="Z45" i="7"/>
  <c r="F50" i="7"/>
  <c r="G50" i="7"/>
  <c r="K50" i="7"/>
  <c r="K45" i="7"/>
  <c r="AS50" i="7"/>
  <c r="BF56" i="7"/>
  <c r="AS45" i="7"/>
  <c r="BO6" i="7"/>
  <c r="CB6" i="7"/>
  <c r="AX6" i="7"/>
  <c r="AB6" i="7"/>
  <c r="AK44" i="7"/>
  <c r="I36" i="28" s="1"/>
  <c r="I90" i="28" s="1"/>
  <c r="AK43" i="7"/>
  <c r="I35" i="28" s="1"/>
  <c r="I89" i="28" s="1"/>
  <c r="AK42" i="7"/>
  <c r="I34" i="28" s="1"/>
  <c r="I88" i="28" s="1"/>
  <c r="AK41" i="7"/>
  <c r="I33" i="28" s="1"/>
  <c r="I87" i="28" s="1"/>
  <c r="AK40" i="7"/>
  <c r="I32" i="28" s="1"/>
  <c r="I86" i="28" s="1"/>
  <c r="AK39" i="7"/>
  <c r="I31" i="28" s="1"/>
  <c r="I85" i="28" s="1"/>
  <c r="AK38" i="7"/>
  <c r="I30" i="28" s="1"/>
  <c r="I84" i="28" s="1"/>
  <c r="AK37" i="7"/>
  <c r="I29" i="28" s="1"/>
  <c r="I83" i="28" s="1"/>
  <c r="AK36" i="7"/>
  <c r="I28" i="28" s="1"/>
  <c r="I82" i="28" s="1"/>
  <c r="AK35" i="7"/>
  <c r="I27" i="28" s="1"/>
  <c r="I81" i="28" s="1"/>
  <c r="AK34" i="7"/>
  <c r="I26" i="28" s="1"/>
  <c r="I80" i="28" s="1"/>
  <c r="AK33" i="7"/>
  <c r="I25" i="28" s="1"/>
  <c r="I79" i="28" s="1"/>
  <c r="AK32" i="7"/>
  <c r="I24" i="28" s="1"/>
  <c r="I78" i="28" s="1"/>
  <c r="AK31" i="7"/>
  <c r="I23" i="28" s="1"/>
  <c r="I77" i="28" s="1"/>
  <c r="AK30" i="7"/>
  <c r="I22" i="28" s="1"/>
  <c r="I76" i="28" s="1"/>
  <c r="AK29" i="7"/>
  <c r="I21" i="28" s="1"/>
  <c r="I75" i="28" s="1"/>
  <c r="AK28" i="7"/>
  <c r="I20" i="28" s="1"/>
  <c r="I74" i="28" s="1"/>
  <c r="AK27" i="7"/>
  <c r="I19" i="28" s="1"/>
  <c r="I73" i="28" s="1"/>
  <c r="AK26" i="7"/>
  <c r="I18" i="28" s="1"/>
  <c r="I72" i="28" s="1"/>
  <c r="AK25" i="7"/>
  <c r="I17" i="28" s="1"/>
  <c r="I71" i="28" s="1"/>
  <c r="AK24" i="7"/>
  <c r="I16" i="28" s="1"/>
  <c r="I70" i="28" s="1"/>
  <c r="AK23" i="7"/>
  <c r="I15" i="28" s="1"/>
  <c r="I69" i="28" s="1"/>
  <c r="AK22" i="7"/>
  <c r="I14" i="28" s="1"/>
  <c r="I68" i="28" s="1"/>
  <c r="AK21" i="7"/>
  <c r="I13" i="28" s="1"/>
  <c r="I67" i="28" s="1"/>
  <c r="AK20" i="7"/>
  <c r="I12" i="28" s="1"/>
  <c r="I66" i="28" s="1"/>
  <c r="AK19" i="7"/>
  <c r="I11" i="28" s="1"/>
  <c r="I65" i="28" s="1"/>
  <c r="AK18" i="7"/>
  <c r="AK17" i="7"/>
  <c r="I9" i="28" s="1"/>
  <c r="I63" i="28" s="1"/>
  <c r="BY50" i="7"/>
  <c r="BY47" i="7"/>
  <c r="BY46" i="7"/>
  <c r="BY45" i="7"/>
  <c r="AG50" i="7"/>
  <c r="AE50" i="7"/>
  <c r="AD50" i="7"/>
  <c r="AG47" i="7"/>
  <c r="AE47" i="7"/>
  <c r="AD47" i="7"/>
  <c r="AG46" i="7"/>
  <c r="AE46" i="7"/>
  <c r="AD46" i="7"/>
  <c r="AG45" i="7"/>
  <c r="AV44"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N14"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AL47" i="7"/>
  <c r="W50" i="7"/>
  <c r="V50" i="7"/>
  <c r="E9" i="7"/>
  <c r="BF53" i="7"/>
  <c r="AS47" i="7"/>
  <c r="X45" i="7"/>
  <c r="BD44" i="7"/>
  <c r="AZ44" i="7"/>
  <c r="AT44" i="7"/>
  <c r="S50" i="7"/>
  <c r="S47" i="7"/>
  <c r="S46" i="7"/>
  <c r="S45" i="7"/>
  <c r="BH50" i="7"/>
  <c r="BH47" i="7"/>
  <c r="BG50" i="7"/>
  <c r="V24" i="27" s="1"/>
  <c r="BG47" i="7"/>
  <c r="BI44" i="7"/>
  <c r="BV44" i="7"/>
  <c r="BI43" i="7"/>
  <c r="BV43" i="7"/>
  <c r="BI42" i="7"/>
  <c r="BV42" i="7"/>
  <c r="BI41" i="7"/>
  <c r="BV41" i="7"/>
  <c r="BI40" i="7"/>
  <c r="BV40" i="7"/>
  <c r="BI39" i="7"/>
  <c r="BV39" i="7"/>
  <c r="BI38" i="7"/>
  <c r="BV38" i="7"/>
  <c r="BI37" i="7"/>
  <c r="BV37" i="7"/>
  <c r="BI36" i="7"/>
  <c r="BV36" i="7"/>
  <c r="BI35" i="7"/>
  <c r="BV35" i="7"/>
  <c r="BI34" i="7"/>
  <c r="BV34" i="7"/>
  <c r="BI33" i="7"/>
  <c r="BV33" i="7"/>
  <c r="BI32" i="7"/>
  <c r="BV32" i="7"/>
  <c r="BI31" i="7"/>
  <c r="BV31" i="7"/>
  <c r="BI30" i="7"/>
  <c r="BV30" i="7"/>
  <c r="BI29" i="7"/>
  <c r="BV29" i="7"/>
  <c r="BI28" i="7"/>
  <c r="BV28" i="7"/>
  <c r="BI27" i="7"/>
  <c r="BV27" i="7"/>
  <c r="BI26" i="7"/>
  <c r="BV26" i="7"/>
  <c r="BI25" i="7"/>
  <c r="BV25" i="7"/>
  <c r="BI24" i="7"/>
  <c r="BV24" i="7"/>
  <c r="BI23" i="7"/>
  <c r="BV23" i="7"/>
  <c r="BI22" i="7"/>
  <c r="BV22" i="7"/>
  <c r="BI21" i="7"/>
  <c r="BV21" i="7"/>
  <c r="BI20" i="7"/>
  <c r="BV20" i="7"/>
  <c r="BI19" i="7"/>
  <c r="BV19" i="7"/>
  <c r="BI18" i="7"/>
  <c r="BV18" i="7"/>
  <c r="BI17" i="7"/>
  <c r="BV17" i="7"/>
  <c r="BI16" i="7"/>
  <c r="BV16" i="7"/>
  <c r="BI15" i="7"/>
  <c r="BV15" i="7"/>
  <c r="BI14" i="7"/>
  <c r="BV14" i="7"/>
  <c r="BC50" i="7"/>
  <c r="W45" i="7"/>
  <c r="V45" i="7"/>
  <c r="BU50" i="7"/>
  <c r="BT50" i="7"/>
  <c r="BS50" i="7"/>
  <c r="BR50" i="7"/>
  <c r="BQ50" i="7"/>
  <c r="BP50" i="7"/>
  <c r="BO50" i="7"/>
  <c r="BN50" i="7"/>
  <c r="BM50" i="7"/>
  <c r="BL50" i="7"/>
  <c r="BK50" i="7"/>
  <c r="BJ50" i="7"/>
  <c r="AJ50" i="7"/>
  <c r="AI50" i="7"/>
  <c r="AP50" i="7"/>
  <c r="AO50" i="7"/>
  <c r="AY50" i="7"/>
  <c r="AU50" i="7"/>
  <c r="AC50" i="7"/>
  <c r="AA50" i="7"/>
  <c r="Z50" i="7"/>
  <c r="Y50" i="7"/>
  <c r="R50" i="7"/>
  <c r="Q50" i="7"/>
  <c r="O50" i="7"/>
  <c r="M50" i="7"/>
  <c r="L50" i="7"/>
  <c r="J50" i="7"/>
  <c r="I50" i="7"/>
  <c r="G34" i="27" s="1"/>
  <c r="H50" i="7"/>
  <c r="E50" i="7"/>
  <c r="BU47" i="7"/>
  <c r="BT47" i="7"/>
  <c r="BS47" i="7"/>
  <c r="BR47" i="7"/>
  <c r="BQ47" i="7"/>
  <c r="BP47" i="7"/>
  <c r="BO47" i="7"/>
  <c r="BN47" i="7"/>
  <c r="BM47" i="7"/>
  <c r="BL47" i="7"/>
  <c r="BK47" i="7"/>
  <c r="BJ47" i="7"/>
  <c r="BC47" i="7"/>
  <c r="AP47" i="7"/>
  <c r="AY47" i="7"/>
  <c r="AU47" i="7"/>
  <c r="AC47" i="7"/>
  <c r="AA47" i="7"/>
  <c r="Z47" i="7"/>
  <c r="Y47" i="7"/>
  <c r="W47" i="7"/>
  <c r="V47" i="7"/>
  <c r="R47" i="7"/>
  <c r="Q47" i="7"/>
  <c r="O47" i="7"/>
  <c r="M47" i="7"/>
  <c r="L47" i="7"/>
  <c r="K47" i="7"/>
  <c r="J47" i="7"/>
  <c r="I47" i="7"/>
  <c r="H47" i="7"/>
  <c r="BU46" i="7"/>
  <c r="BT46" i="7"/>
  <c r="BS46" i="7"/>
  <c r="BR46" i="7"/>
  <c r="BQ46" i="7"/>
  <c r="BP46" i="7"/>
  <c r="BO46" i="7"/>
  <c r="BN46" i="7"/>
  <c r="BM46" i="7"/>
  <c r="BL46" i="7"/>
  <c r="BK46" i="7"/>
  <c r="AP46" i="7"/>
  <c r="AO46" i="7"/>
  <c r="AS46" i="7"/>
  <c r="AC46" i="7"/>
  <c r="AA46" i="7"/>
  <c r="Z46" i="7"/>
  <c r="Y46" i="7"/>
  <c r="W46" i="7"/>
  <c r="V46" i="7"/>
  <c r="R46" i="7"/>
  <c r="Q46" i="7"/>
  <c r="O46" i="7"/>
  <c r="M46" i="7"/>
  <c r="L46" i="7"/>
  <c r="K46" i="7"/>
  <c r="J46" i="7"/>
  <c r="I46" i="7"/>
  <c r="H46" i="7"/>
  <c r="E46" i="7"/>
  <c r="BU45" i="7"/>
  <c r="BT45" i="7"/>
  <c r="BS45" i="7"/>
  <c r="BR45" i="7"/>
  <c r="BQ45" i="7"/>
  <c r="BP45" i="7"/>
  <c r="BO45" i="7"/>
  <c r="BN45" i="7"/>
  <c r="BM45" i="7"/>
  <c r="BK45" i="7"/>
  <c r="AO45" i="7"/>
  <c r="AC45" i="7"/>
  <c r="Y45" i="7"/>
  <c r="J45" i="7"/>
  <c r="I45" i="7"/>
  <c r="H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T15" i="7"/>
  <c r="T14" i="7"/>
  <c r="BM6" i="7"/>
  <c r="BZ6" i="7"/>
  <c r="BK6" i="7"/>
  <c r="BX6" i="7"/>
  <c r="BI6" i="7"/>
  <c r="BV6" i="7"/>
  <c r="AV6" i="7"/>
  <c r="AT6" i="7"/>
  <c r="AQ6" i="7"/>
  <c r="Z6" i="7"/>
  <c r="X6" i="7"/>
  <c r="T6" i="7"/>
  <c r="Q42" i="20"/>
  <c r="BB51" i="20"/>
  <c r="R42" i="20"/>
  <c r="AZ51" i="20"/>
  <c r="O42" i="20"/>
  <c r="AX51" i="20"/>
  <c r="M42" i="20"/>
  <c r="AV51" i="20"/>
  <c r="G47" i="20"/>
  <c r="F47" i="20"/>
  <c r="K47" i="20"/>
  <c r="BF53" i="20"/>
  <c r="AK11" i="20"/>
  <c r="O6" i="28" s="1"/>
  <c r="O60" i="28" s="1"/>
  <c r="AK12" i="20"/>
  <c r="O7" i="28" s="1"/>
  <c r="O61" i="28" s="1"/>
  <c r="AK13" i="20"/>
  <c r="O8" i="28" s="1"/>
  <c r="O62" i="28" s="1"/>
  <c r="AK14" i="20"/>
  <c r="O9" i="28" s="1"/>
  <c r="O63" i="28" s="1"/>
  <c r="AK15" i="20"/>
  <c r="O10" i="28" s="1"/>
  <c r="O64" i="28" s="1"/>
  <c r="AK16" i="20"/>
  <c r="O11" i="28" s="1"/>
  <c r="O65" i="28" s="1"/>
  <c r="AK17" i="20"/>
  <c r="O12" i="28" s="1"/>
  <c r="O66" i="28" s="1"/>
  <c r="AK18" i="20"/>
  <c r="O13" i="28" s="1"/>
  <c r="O67" i="28" s="1"/>
  <c r="AK19" i="20"/>
  <c r="O14" i="28" s="1"/>
  <c r="O68" i="28" s="1"/>
  <c r="AK20" i="20"/>
  <c r="O15" i="28" s="1"/>
  <c r="O69" i="28" s="1"/>
  <c r="AK21" i="20"/>
  <c r="O16" i="28" s="1"/>
  <c r="O70" i="28" s="1"/>
  <c r="AK22" i="20"/>
  <c r="O17" i="28" s="1"/>
  <c r="O71" i="28" s="1"/>
  <c r="AK23" i="20"/>
  <c r="O18" i="28" s="1"/>
  <c r="O72" i="28" s="1"/>
  <c r="AK24" i="20"/>
  <c r="O19" i="28" s="1"/>
  <c r="O73" i="28" s="1"/>
  <c r="AK25" i="20"/>
  <c r="O20" i="28" s="1"/>
  <c r="O74" i="28" s="1"/>
  <c r="AK26" i="20"/>
  <c r="O21" i="28" s="1"/>
  <c r="O75" i="28" s="1"/>
  <c r="AK27" i="20"/>
  <c r="O22" i="28" s="1"/>
  <c r="O76" i="28" s="1"/>
  <c r="AK28" i="20"/>
  <c r="O23" i="28" s="1"/>
  <c r="O77" i="28" s="1"/>
  <c r="AK29" i="20"/>
  <c r="O24" i="28" s="1"/>
  <c r="O78" i="28" s="1"/>
  <c r="AK30" i="20"/>
  <c r="O25" i="28" s="1"/>
  <c r="O79" i="28" s="1"/>
  <c r="AK31" i="20"/>
  <c r="O26" i="28" s="1"/>
  <c r="O80" i="28" s="1"/>
  <c r="AK32" i="20"/>
  <c r="O27" i="28" s="1"/>
  <c r="O81" i="28" s="1"/>
  <c r="AK33" i="20"/>
  <c r="O28" i="28" s="1"/>
  <c r="O82" i="28" s="1"/>
  <c r="AK34" i="20"/>
  <c r="O29" i="28" s="1"/>
  <c r="O83" i="28" s="1"/>
  <c r="AK35" i="20"/>
  <c r="O30" i="28" s="1"/>
  <c r="O84" i="28" s="1"/>
  <c r="AK36" i="20"/>
  <c r="O31" i="28" s="1"/>
  <c r="O85" i="28" s="1"/>
  <c r="AK37" i="20"/>
  <c r="AK38" i="20"/>
  <c r="O33" i="28" s="1"/>
  <c r="O87" i="28" s="1"/>
  <c r="AK39" i="20"/>
  <c r="O34" i="28" s="1"/>
  <c r="O88" i="28" s="1"/>
  <c r="AK40" i="20"/>
  <c r="O35" i="28" s="1"/>
  <c r="O89" i="28" s="1"/>
  <c r="AK41" i="20"/>
  <c r="O36" i="28" s="1"/>
  <c r="O90" i="28" s="1"/>
  <c r="AJ47" i="20"/>
  <c r="AL44" i="20"/>
  <c r="AG47" i="20"/>
  <c r="AF11" i="20"/>
  <c r="AF12" i="20"/>
  <c r="AF13" i="20"/>
  <c r="AF14" i="20"/>
  <c r="AF15" i="20"/>
  <c r="AF16" i="20"/>
  <c r="AF17" i="20"/>
  <c r="AF18" i="20"/>
  <c r="AF19" i="20"/>
  <c r="AF20" i="20"/>
  <c r="AF21" i="20"/>
  <c r="AF22" i="20"/>
  <c r="AF23" i="20"/>
  <c r="AF24" i="20"/>
  <c r="AF25" i="20"/>
  <c r="AF26" i="20"/>
  <c r="AF27" i="20"/>
  <c r="AF28" i="20"/>
  <c r="AF29" i="20"/>
  <c r="AF30" i="20"/>
  <c r="AF31" i="20"/>
  <c r="AF32" i="20"/>
  <c r="AF33" i="20"/>
  <c r="AF34" i="20"/>
  <c r="AF35" i="20"/>
  <c r="AF36" i="20"/>
  <c r="AF37" i="20"/>
  <c r="AF38" i="20"/>
  <c r="AF39" i="20"/>
  <c r="AF40" i="20"/>
  <c r="AF41" i="20"/>
  <c r="AE47" i="20"/>
  <c r="AD47" i="20"/>
  <c r="AC47"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A47" i="20"/>
  <c r="Z47" i="20"/>
  <c r="Y47" i="20"/>
  <c r="X11" i="20"/>
  <c r="X12" i="20"/>
  <c r="X13" i="20"/>
  <c r="X14" i="20"/>
  <c r="X15" i="20"/>
  <c r="X16" i="20"/>
  <c r="X17" i="20"/>
  <c r="X18" i="20"/>
  <c r="X19" i="20"/>
  <c r="X20" i="20"/>
  <c r="X21" i="20"/>
  <c r="X22" i="20"/>
  <c r="X23" i="20"/>
  <c r="X24" i="20"/>
  <c r="X25" i="20"/>
  <c r="X26" i="20"/>
  <c r="X27" i="20"/>
  <c r="X28" i="20"/>
  <c r="X29" i="20"/>
  <c r="X30" i="20"/>
  <c r="X31" i="20"/>
  <c r="X32" i="20"/>
  <c r="X33" i="20"/>
  <c r="X34" i="20"/>
  <c r="X35" i="20"/>
  <c r="X36" i="20"/>
  <c r="X37" i="20"/>
  <c r="X38" i="20"/>
  <c r="X39" i="20"/>
  <c r="X40" i="20"/>
  <c r="X41" i="20"/>
  <c r="W47" i="20"/>
  <c r="V47" i="20"/>
  <c r="AG44" i="20"/>
  <c r="AE44" i="20"/>
  <c r="AD44" i="20"/>
  <c r="AC44" i="20"/>
  <c r="AA44" i="20"/>
  <c r="Z44" i="20"/>
  <c r="Y44" i="20"/>
  <c r="W44" i="20"/>
  <c r="V44" i="20"/>
  <c r="AG43" i="20"/>
  <c r="AE43" i="20"/>
  <c r="AD43" i="20"/>
  <c r="AC43" i="20"/>
  <c r="AA43" i="20"/>
  <c r="Z43" i="20"/>
  <c r="Y43" i="20"/>
  <c r="W43" i="20"/>
  <c r="V43" i="20"/>
  <c r="AG42" i="20"/>
  <c r="AE42" i="20"/>
  <c r="AD42" i="20"/>
  <c r="AC42" i="20"/>
  <c r="AA42" i="20"/>
  <c r="Z42" i="20"/>
  <c r="Y42" i="20"/>
  <c r="W42" i="20"/>
  <c r="V42"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N41" i="20"/>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E9" i="20"/>
  <c r="BF50" i="20"/>
  <c r="AV41" i="20"/>
  <c r="BD41" i="20"/>
  <c r="AZ41" i="20"/>
  <c r="AT41" i="20"/>
  <c r="G10" i="20"/>
  <c r="F10" i="20"/>
  <c r="C10" i="20"/>
  <c r="G9" i="20"/>
  <c r="F9" i="20"/>
  <c r="C9" i="20"/>
  <c r="BI41" i="20"/>
  <c r="BV41" i="20"/>
  <c r="BI40" i="20"/>
  <c r="BV40" i="20"/>
  <c r="BI39" i="20"/>
  <c r="BV39" i="20"/>
  <c r="BI38" i="20"/>
  <c r="BV38" i="20"/>
  <c r="BI37" i="20"/>
  <c r="BV37" i="20"/>
  <c r="BI36" i="20"/>
  <c r="BV36" i="20"/>
  <c r="BI35" i="20"/>
  <c r="BV35" i="20"/>
  <c r="BI34" i="20"/>
  <c r="BV34" i="20"/>
  <c r="BI33" i="20"/>
  <c r="BV33" i="20"/>
  <c r="BI32" i="20"/>
  <c r="BV32" i="20"/>
  <c r="BI31" i="20"/>
  <c r="BV31" i="20"/>
  <c r="BI30" i="20"/>
  <c r="BV30" i="20"/>
  <c r="BI29" i="20"/>
  <c r="BV29" i="20"/>
  <c r="BI28" i="20"/>
  <c r="BV28" i="20"/>
  <c r="BI27" i="20"/>
  <c r="BV27" i="20"/>
  <c r="BI26" i="20"/>
  <c r="BV26" i="20"/>
  <c r="BI25" i="20"/>
  <c r="BV25" i="20"/>
  <c r="BI24" i="20"/>
  <c r="BV24" i="20"/>
  <c r="BI23" i="20"/>
  <c r="BV23" i="20"/>
  <c r="BI22" i="20"/>
  <c r="BV22" i="20"/>
  <c r="BI21" i="20"/>
  <c r="BV21" i="20"/>
  <c r="BI20" i="20"/>
  <c r="BV20" i="20"/>
  <c r="BI19" i="20"/>
  <c r="BV19" i="20"/>
  <c r="BI18" i="20"/>
  <c r="BV18" i="20"/>
  <c r="BI17" i="20"/>
  <c r="BV17" i="20"/>
  <c r="BI16" i="20"/>
  <c r="BV16" i="20"/>
  <c r="BI15" i="20"/>
  <c r="BV15" i="20"/>
  <c r="BI14" i="20"/>
  <c r="BV14" i="20"/>
  <c r="BI13" i="20"/>
  <c r="BV13" i="20"/>
  <c r="BI12" i="20"/>
  <c r="BV12" i="20"/>
  <c r="BI11" i="20"/>
  <c r="BV11" i="20"/>
  <c r="S47" i="20"/>
  <c r="S44" i="20"/>
  <c r="S43" i="20"/>
  <c r="S42" i="20"/>
  <c r="R47" i="20"/>
  <c r="Q47" i="20"/>
  <c r="O47" i="20"/>
  <c r="M47" i="20"/>
  <c r="L47" i="20"/>
  <c r="R44" i="20"/>
  <c r="Q44" i="20"/>
  <c r="O44" i="20"/>
  <c r="M44" i="20"/>
  <c r="L44" i="20"/>
  <c r="K44" i="20"/>
  <c r="R43" i="20"/>
  <c r="Q43" i="20"/>
  <c r="O43" i="20"/>
  <c r="M43" i="20"/>
  <c r="L43" i="20"/>
  <c r="K43" i="20"/>
  <c r="K42" i="20"/>
  <c r="BU47" i="20"/>
  <c r="BT47" i="20"/>
  <c r="BS47" i="20"/>
  <c r="BR47" i="20"/>
  <c r="BQ47" i="20"/>
  <c r="BP47" i="20"/>
  <c r="BO47" i="20"/>
  <c r="BN47" i="20"/>
  <c r="BM47" i="20"/>
  <c r="BL47" i="20"/>
  <c r="BK47" i="20"/>
  <c r="BJ47" i="20"/>
  <c r="BC47" i="20"/>
  <c r="AY47" i="20"/>
  <c r="AP47" i="20"/>
  <c r="AO47" i="20"/>
  <c r="AI47" i="20"/>
  <c r="J47" i="20"/>
  <c r="I47" i="20"/>
  <c r="H47" i="20"/>
  <c r="E47" i="20"/>
  <c r="BU44" i="20"/>
  <c r="BT44" i="20"/>
  <c r="BS44" i="20"/>
  <c r="BR44" i="20"/>
  <c r="BQ44" i="20"/>
  <c r="BP44" i="20"/>
  <c r="BO44" i="20"/>
  <c r="BN44" i="20"/>
  <c r="BM44" i="20"/>
  <c r="BL44" i="20"/>
  <c r="BK44" i="20"/>
  <c r="BJ44" i="20"/>
  <c r="BC44" i="20"/>
  <c r="AY44" i="20"/>
  <c r="AP44" i="20"/>
  <c r="J44" i="20"/>
  <c r="I44" i="20"/>
  <c r="H44" i="20"/>
  <c r="BU43" i="20"/>
  <c r="BT43" i="20"/>
  <c r="BS43" i="20"/>
  <c r="BR43" i="20"/>
  <c r="BQ43" i="20"/>
  <c r="BP43" i="20"/>
  <c r="BO43" i="20"/>
  <c r="BN43" i="20"/>
  <c r="BM43" i="20"/>
  <c r="BL43" i="20"/>
  <c r="BK43" i="20"/>
  <c r="BJ43" i="20"/>
  <c r="AP43" i="20"/>
  <c r="J43" i="20"/>
  <c r="I43" i="20"/>
  <c r="H43" i="20"/>
  <c r="E43" i="20"/>
  <c r="BU42" i="20"/>
  <c r="BT42" i="20"/>
  <c r="BS42" i="20"/>
  <c r="BR42" i="20"/>
  <c r="BQ42" i="20"/>
  <c r="BP42" i="20"/>
  <c r="BO42" i="20"/>
  <c r="BN42" i="20"/>
  <c r="BM42" i="20"/>
  <c r="BK42" i="20"/>
  <c r="BJ42" i="20"/>
  <c r="AP42" i="20"/>
  <c r="J42" i="20"/>
  <c r="I42" i="20"/>
  <c r="H42" i="20"/>
  <c r="T41" i="20"/>
  <c r="T40" i="20"/>
  <c r="T39" i="20"/>
  <c r="T38" i="20"/>
  <c r="T37" i="20"/>
  <c r="T36" i="20"/>
  <c r="T35" i="20"/>
  <c r="T34" i="20"/>
  <c r="T33" i="20"/>
  <c r="T32" i="20"/>
  <c r="T31" i="20"/>
  <c r="T30" i="20"/>
  <c r="T29" i="20"/>
  <c r="T28" i="20"/>
  <c r="T27" i="20"/>
  <c r="T26" i="20"/>
  <c r="T25" i="20"/>
  <c r="T24" i="20"/>
  <c r="T23" i="20"/>
  <c r="T22" i="20"/>
  <c r="T21" i="20"/>
  <c r="T20" i="20"/>
  <c r="T19" i="20"/>
  <c r="T18" i="20"/>
  <c r="T17" i="20"/>
  <c r="T16" i="20"/>
  <c r="T15" i="20"/>
  <c r="T14" i="20"/>
  <c r="T13" i="20"/>
  <c r="T12" i="20"/>
  <c r="T11" i="20"/>
  <c r="BM6" i="20"/>
  <c r="BZ6" i="20"/>
  <c r="AV6" i="20"/>
  <c r="Z6" i="20"/>
  <c r="Q41" i="19"/>
  <c r="BB50" i="19"/>
  <c r="R41" i="19"/>
  <c r="AZ50" i="19"/>
  <c r="O41" i="19"/>
  <c r="AX50" i="19"/>
  <c r="M41" i="19"/>
  <c r="AV50" i="19"/>
  <c r="G46" i="19"/>
  <c r="F46" i="19"/>
  <c r="AS46" i="19"/>
  <c r="BF52" i="19"/>
  <c r="K46" i="19"/>
  <c r="AV40" i="19"/>
  <c r="AU46" i="19"/>
  <c r="AK11" i="19"/>
  <c r="N6" i="28" s="1"/>
  <c r="N60" i="28" s="1"/>
  <c r="AK12" i="19"/>
  <c r="N7" i="28" s="1"/>
  <c r="N61" i="28" s="1"/>
  <c r="AK13" i="19"/>
  <c r="N8" i="28" s="1"/>
  <c r="N62" i="28" s="1"/>
  <c r="AK14" i="19"/>
  <c r="AK15" i="19"/>
  <c r="N10" i="28" s="1"/>
  <c r="N64" i="28" s="1"/>
  <c r="AK16" i="19"/>
  <c r="N11" i="28" s="1"/>
  <c r="N65" i="28" s="1"/>
  <c r="AK17" i="19"/>
  <c r="N12" i="28" s="1"/>
  <c r="N66" i="28" s="1"/>
  <c r="AK18" i="19"/>
  <c r="N13" i="28" s="1"/>
  <c r="N67" i="28" s="1"/>
  <c r="AK19" i="19"/>
  <c r="N14" i="28" s="1"/>
  <c r="N68" i="28" s="1"/>
  <c r="AK20" i="19"/>
  <c r="N15" i="28" s="1"/>
  <c r="N69" i="28" s="1"/>
  <c r="AK21" i="19"/>
  <c r="N16" i="28" s="1"/>
  <c r="N70" i="28" s="1"/>
  <c r="AK22" i="19"/>
  <c r="N17" i="28" s="1"/>
  <c r="N71" i="28" s="1"/>
  <c r="AK23" i="19"/>
  <c r="N18" i="28" s="1"/>
  <c r="N72" i="28" s="1"/>
  <c r="AK24" i="19"/>
  <c r="N19" i="28" s="1"/>
  <c r="N73" i="28" s="1"/>
  <c r="AK25" i="19"/>
  <c r="N20" i="28" s="1"/>
  <c r="N74" i="28" s="1"/>
  <c r="AK26" i="19"/>
  <c r="N21" i="28" s="1"/>
  <c r="N75" i="28" s="1"/>
  <c r="AK27" i="19"/>
  <c r="N22" i="28" s="1"/>
  <c r="N76" i="28" s="1"/>
  <c r="AK28" i="19"/>
  <c r="N23" i="28" s="1"/>
  <c r="N77" i="28" s="1"/>
  <c r="AK29" i="19"/>
  <c r="N24" i="28" s="1"/>
  <c r="N78" i="28" s="1"/>
  <c r="AK30" i="19"/>
  <c r="N25" i="28" s="1"/>
  <c r="N79" i="28" s="1"/>
  <c r="AK31" i="19"/>
  <c r="N26" i="28" s="1"/>
  <c r="N80" i="28" s="1"/>
  <c r="AK32" i="19"/>
  <c r="N27" i="28" s="1"/>
  <c r="N81" i="28" s="1"/>
  <c r="AK33" i="19"/>
  <c r="N28" i="28" s="1"/>
  <c r="N82" i="28" s="1"/>
  <c r="AK34" i="19"/>
  <c r="N29" i="28" s="1"/>
  <c r="N83" i="28" s="1"/>
  <c r="AK35" i="19"/>
  <c r="N30" i="28" s="1"/>
  <c r="N84" i="28" s="1"/>
  <c r="AK36" i="19"/>
  <c r="N31" i="28" s="1"/>
  <c r="N85" i="28" s="1"/>
  <c r="AK37" i="19"/>
  <c r="N32" i="28" s="1"/>
  <c r="N86" i="28" s="1"/>
  <c r="AK38" i="19"/>
  <c r="N33" i="28" s="1"/>
  <c r="N87" i="28" s="1"/>
  <c r="AK39" i="19"/>
  <c r="N34" i="28" s="1"/>
  <c r="N88" i="28" s="1"/>
  <c r="AK40" i="19"/>
  <c r="N35" i="28" s="1"/>
  <c r="N89" i="28" s="1"/>
  <c r="N90" i="28"/>
  <c r="AJ46" i="19"/>
  <c r="AL43" i="19"/>
  <c r="AG46" i="19"/>
  <c r="AF11" i="19"/>
  <c r="AF12" i="19"/>
  <c r="AF13" i="19"/>
  <c r="AF14" i="19"/>
  <c r="AF15" i="19"/>
  <c r="AF43" i="19"/>
  <c r="AF16" i="19"/>
  <c r="AF17" i="19"/>
  <c r="AF18" i="19"/>
  <c r="AF19" i="19"/>
  <c r="AF20" i="19"/>
  <c r="AF21" i="19"/>
  <c r="AF22" i="19"/>
  <c r="AF23" i="19"/>
  <c r="AF24" i="19"/>
  <c r="AF25" i="19"/>
  <c r="AF26" i="19"/>
  <c r="AF27" i="19"/>
  <c r="AF28" i="19"/>
  <c r="AF29" i="19"/>
  <c r="AF30" i="19"/>
  <c r="AF31" i="19"/>
  <c r="AF32" i="19"/>
  <c r="AF33" i="19"/>
  <c r="AF34" i="19"/>
  <c r="AF35" i="19"/>
  <c r="AF36" i="19"/>
  <c r="AF37" i="19"/>
  <c r="AF38" i="19"/>
  <c r="AF39" i="19"/>
  <c r="AF40" i="19"/>
  <c r="AE46" i="19"/>
  <c r="AD46" i="19"/>
  <c r="AC46" i="19"/>
  <c r="AB11" i="19"/>
  <c r="AB12" i="19"/>
  <c r="AB42" i="19"/>
  <c r="AB13" i="19"/>
  <c r="AB14" i="19"/>
  <c r="AB1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A46" i="19"/>
  <c r="Z46" i="19"/>
  <c r="Y46" i="19"/>
  <c r="X11" i="19"/>
  <c r="X12" i="19"/>
  <c r="X13" i="19"/>
  <c r="X14" i="19"/>
  <c r="X15" i="19"/>
  <c r="X43" i="19"/>
  <c r="X16" i="19"/>
  <c r="X17" i="19"/>
  <c r="X18" i="19"/>
  <c r="X19" i="19"/>
  <c r="X20" i="19"/>
  <c r="X21" i="19"/>
  <c r="X22" i="19"/>
  <c r="X23" i="19"/>
  <c r="X24" i="19"/>
  <c r="X25" i="19"/>
  <c r="X26" i="19"/>
  <c r="X27" i="19"/>
  <c r="X28" i="19"/>
  <c r="X29" i="19"/>
  <c r="X30" i="19"/>
  <c r="X31" i="19"/>
  <c r="X32" i="19"/>
  <c r="X33" i="19"/>
  <c r="X34" i="19"/>
  <c r="X35" i="19"/>
  <c r="X36" i="19"/>
  <c r="X37" i="19"/>
  <c r="X38" i="19"/>
  <c r="X39" i="19"/>
  <c r="X40" i="19"/>
  <c r="W46" i="19"/>
  <c r="V46" i="19"/>
  <c r="AG43" i="19"/>
  <c r="AE43" i="19"/>
  <c r="AD43" i="19"/>
  <c r="AC43" i="19"/>
  <c r="AA43" i="19"/>
  <c r="Z43" i="19"/>
  <c r="Y43" i="19"/>
  <c r="W43" i="19"/>
  <c r="V43" i="19"/>
  <c r="AG42" i="19"/>
  <c r="AE42" i="19"/>
  <c r="AD42" i="19"/>
  <c r="AC42" i="19"/>
  <c r="AA42" i="19"/>
  <c r="Z42" i="19"/>
  <c r="Y42" i="19"/>
  <c r="W42" i="19"/>
  <c r="V42" i="19"/>
  <c r="AG41" i="19"/>
  <c r="AE41" i="19"/>
  <c r="AD41" i="19"/>
  <c r="AC41" i="19"/>
  <c r="AA41" i="19"/>
  <c r="Z41" i="19"/>
  <c r="Y41" i="19"/>
  <c r="W41" i="19"/>
  <c r="V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E9" i="19"/>
  <c r="BF49" i="19"/>
  <c r="BD40" i="19"/>
  <c r="AZ40" i="19"/>
  <c r="AT40" i="19"/>
  <c r="G10" i="19"/>
  <c r="F10" i="19"/>
  <c r="C10" i="19"/>
  <c r="G9" i="19"/>
  <c r="F9" i="19"/>
  <c r="C9" i="19"/>
  <c r="BI40" i="19"/>
  <c r="BV40" i="19"/>
  <c r="BI39" i="19"/>
  <c r="BV39" i="19"/>
  <c r="BI38" i="19"/>
  <c r="BV38" i="19"/>
  <c r="BI37" i="19"/>
  <c r="BV37" i="19"/>
  <c r="BI36" i="19"/>
  <c r="BV36" i="19"/>
  <c r="BI35" i="19"/>
  <c r="BV35" i="19"/>
  <c r="BI34" i="19"/>
  <c r="BV34" i="19"/>
  <c r="BI33" i="19"/>
  <c r="BV33" i="19"/>
  <c r="BI32" i="19"/>
  <c r="BV32" i="19"/>
  <c r="BI31" i="19"/>
  <c r="BV31" i="19"/>
  <c r="BI30" i="19"/>
  <c r="BV30" i="19"/>
  <c r="BI29" i="19"/>
  <c r="BV29" i="19"/>
  <c r="BI28" i="19"/>
  <c r="BV28" i="19"/>
  <c r="BI27" i="19"/>
  <c r="BV27" i="19"/>
  <c r="BI26" i="19"/>
  <c r="BV26" i="19"/>
  <c r="BI25" i="19"/>
  <c r="BV25" i="19"/>
  <c r="BI24" i="19"/>
  <c r="BV24" i="19"/>
  <c r="BI23" i="19"/>
  <c r="BV23" i="19"/>
  <c r="BI22" i="19"/>
  <c r="BV22" i="19"/>
  <c r="BI21" i="19"/>
  <c r="BV21" i="19"/>
  <c r="BI20" i="19"/>
  <c r="BV20" i="19"/>
  <c r="BI19" i="19"/>
  <c r="BV19" i="19"/>
  <c r="BI18" i="19"/>
  <c r="BV18" i="19"/>
  <c r="BI17" i="19"/>
  <c r="BV17" i="19"/>
  <c r="BI16" i="19"/>
  <c r="BV16" i="19"/>
  <c r="BI15" i="19"/>
  <c r="BV15" i="19"/>
  <c r="BI14" i="19"/>
  <c r="BV14" i="19"/>
  <c r="BI13" i="19"/>
  <c r="BV13" i="19"/>
  <c r="BI12" i="19"/>
  <c r="BV12" i="19"/>
  <c r="BI11" i="19"/>
  <c r="BV11" i="19"/>
  <c r="S46" i="19"/>
  <c r="S43" i="19"/>
  <c r="S42" i="19"/>
  <c r="S41" i="19"/>
  <c r="R46" i="19"/>
  <c r="Q46" i="19"/>
  <c r="O46" i="19"/>
  <c r="M46" i="19"/>
  <c r="L46" i="19"/>
  <c r="R43" i="19"/>
  <c r="Q43" i="19"/>
  <c r="O43" i="19"/>
  <c r="M43" i="19"/>
  <c r="L43" i="19"/>
  <c r="K43" i="19"/>
  <c r="R42" i="19"/>
  <c r="Q42" i="19"/>
  <c r="O42" i="19"/>
  <c r="M42" i="19"/>
  <c r="L42" i="19"/>
  <c r="K42" i="19"/>
  <c r="K41" i="19"/>
  <c r="BU46" i="19"/>
  <c r="BT46" i="19"/>
  <c r="BS46" i="19"/>
  <c r="BR46" i="19"/>
  <c r="BQ46" i="19"/>
  <c r="BP46" i="19"/>
  <c r="BO46" i="19"/>
  <c r="BN46" i="19"/>
  <c r="BM46" i="19"/>
  <c r="BL46" i="19"/>
  <c r="BK46" i="19"/>
  <c r="BJ46" i="19"/>
  <c r="BC46" i="19"/>
  <c r="AY46" i="19"/>
  <c r="AP46" i="19"/>
  <c r="AO46" i="19"/>
  <c r="AI46" i="19"/>
  <c r="J46" i="19"/>
  <c r="I46" i="19"/>
  <c r="H46" i="19"/>
  <c r="E46" i="19"/>
  <c r="BU43" i="19"/>
  <c r="BT43" i="19"/>
  <c r="BS43" i="19"/>
  <c r="BR43" i="19"/>
  <c r="BQ43" i="19"/>
  <c r="BP43" i="19"/>
  <c r="BO43" i="19"/>
  <c r="BN43" i="19"/>
  <c r="BM43" i="19"/>
  <c r="BL43" i="19"/>
  <c r="BK43" i="19"/>
  <c r="BJ43" i="19"/>
  <c r="AP43" i="19"/>
  <c r="J43" i="19"/>
  <c r="I43" i="19"/>
  <c r="H43" i="19"/>
  <c r="BU42" i="19"/>
  <c r="BT42" i="19"/>
  <c r="BS42" i="19"/>
  <c r="BR42" i="19"/>
  <c r="BQ42" i="19"/>
  <c r="BP42" i="19"/>
  <c r="BO42" i="19"/>
  <c r="BN42" i="19"/>
  <c r="BM42" i="19"/>
  <c r="BL42" i="19"/>
  <c r="BK42" i="19"/>
  <c r="BJ42" i="19"/>
  <c r="AP42" i="19"/>
  <c r="J42" i="19"/>
  <c r="I42" i="19"/>
  <c r="H42" i="19"/>
  <c r="E42" i="19"/>
  <c r="BU41" i="19"/>
  <c r="BT41" i="19"/>
  <c r="BS41" i="19"/>
  <c r="BR41" i="19"/>
  <c r="BQ41" i="19"/>
  <c r="BP41" i="19"/>
  <c r="BO41" i="19"/>
  <c r="BN41" i="19"/>
  <c r="BM41" i="19"/>
  <c r="BK41" i="19"/>
  <c r="BJ41" i="19"/>
  <c r="AP41" i="19"/>
  <c r="J41" i="19"/>
  <c r="I41" i="19"/>
  <c r="H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BM6" i="19"/>
  <c r="BZ6" i="19"/>
  <c r="AV6" i="19"/>
  <c r="Z6" i="19"/>
  <c r="Q42" i="16"/>
  <c r="BB51" i="16"/>
  <c r="R42" i="16"/>
  <c r="AZ51" i="16"/>
  <c r="O42" i="16"/>
  <c r="AX51" i="16"/>
  <c r="M42" i="16"/>
  <c r="AV51" i="16"/>
  <c r="G47" i="16"/>
  <c r="F47" i="16"/>
  <c r="AP42" i="16"/>
  <c r="AK11" i="16"/>
  <c r="K6" i="28" s="1"/>
  <c r="K60" i="28" s="1"/>
  <c r="AK12" i="16"/>
  <c r="K7" i="28" s="1"/>
  <c r="K61" i="28" s="1"/>
  <c r="AK13" i="16"/>
  <c r="K8" i="28" s="1"/>
  <c r="K62" i="28" s="1"/>
  <c r="AK14" i="16"/>
  <c r="K9" i="28" s="1"/>
  <c r="K63" i="28" s="1"/>
  <c r="AK15" i="16"/>
  <c r="K10" i="28" s="1"/>
  <c r="K64" i="28" s="1"/>
  <c r="AK16" i="16"/>
  <c r="K11" i="28" s="1"/>
  <c r="K65" i="28" s="1"/>
  <c r="AK17" i="16"/>
  <c r="K12" i="28" s="1"/>
  <c r="K66" i="28" s="1"/>
  <c r="AK18" i="16"/>
  <c r="K13" i="28" s="1"/>
  <c r="K67" i="28" s="1"/>
  <c r="AK19" i="16"/>
  <c r="K14" i="28" s="1"/>
  <c r="K68" i="28" s="1"/>
  <c r="AK20" i="16"/>
  <c r="K15" i="28" s="1"/>
  <c r="K69" i="28" s="1"/>
  <c r="AK21" i="16"/>
  <c r="K16" i="28" s="1"/>
  <c r="K70" i="28" s="1"/>
  <c r="AK22" i="16"/>
  <c r="AK23" i="16"/>
  <c r="K18" i="28" s="1"/>
  <c r="K72" i="28" s="1"/>
  <c r="AK24" i="16"/>
  <c r="K19" i="28" s="1"/>
  <c r="K73" i="28" s="1"/>
  <c r="AK25" i="16"/>
  <c r="K20" i="28" s="1"/>
  <c r="K74" i="28" s="1"/>
  <c r="AK26" i="16"/>
  <c r="K21" i="28" s="1"/>
  <c r="K75" i="28" s="1"/>
  <c r="AK27" i="16"/>
  <c r="K22" i="28" s="1"/>
  <c r="K76" i="28" s="1"/>
  <c r="AK28" i="16"/>
  <c r="K23" i="28" s="1"/>
  <c r="K77" i="28" s="1"/>
  <c r="AK29" i="16"/>
  <c r="K24" i="28" s="1"/>
  <c r="K78" i="28" s="1"/>
  <c r="AK30" i="16"/>
  <c r="K25" i="28" s="1"/>
  <c r="K79" i="28" s="1"/>
  <c r="AK31" i="16"/>
  <c r="K26" i="28" s="1"/>
  <c r="K80" i="28" s="1"/>
  <c r="AK32" i="16"/>
  <c r="K27" i="28" s="1"/>
  <c r="K81" i="28" s="1"/>
  <c r="AK33" i="16"/>
  <c r="K28" i="28" s="1"/>
  <c r="K82" i="28" s="1"/>
  <c r="AK34" i="16"/>
  <c r="K29" i="28" s="1"/>
  <c r="K83" i="28" s="1"/>
  <c r="AK35" i="16"/>
  <c r="K30" i="28" s="1"/>
  <c r="K84" i="28" s="1"/>
  <c r="AK36" i="16"/>
  <c r="K31" i="28" s="1"/>
  <c r="K85" i="28" s="1"/>
  <c r="AK37" i="16"/>
  <c r="K32" i="28" s="1"/>
  <c r="K86" i="28" s="1"/>
  <c r="AK38" i="16"/>
  <c r="K33" i="28" s="1"/>
  <c r="K87" i="28" s="1"/>
  <c r="AK39" i="16"/>
  <c r="K34" i="28" s="1"/>
  <c r="K88" i="28" s="1"/>
  <c r="AK40" i="16"/>
  <c r="K35" i="28" s="1"/>
  <c r="K89" i="28" s="1"/>
  <c r="AK41" i="16"/>
  <c r="K36" i="28" s="1"/>
  <c r="K90" i="28" s="1"/>
  <c r="AJ47" i="16"/>
  <c r="AL44" i="16"/>
  <c r="AG47" i="16"/>
  <c r="AF11" i="16"/>
  <c r="AF44" i="16"/>
  <c r="AF12" i="16"/>
  <c r="AF13" i="16"/>
  <c r="AF14" i="16"/>
  <c r="AF15" i="16"/>
  <c r="AF16" i="16"/>
  <c r="AF17" i="16"/>
  <c r="AF18" i="16"/>
  <c r="AF19" i="16"/>
  <c r="AF20" i="16"/>
  <c r="AF21" i="16"/>
  <c r="AF22" i="16"/>
  <c r="AF23" i="16"/>
  <c r="AF24" i="16"/>
  <c r="AF25" i="16"/>
  <c r="AF26" i="16"/>
  <c r="AF27" i="16"/>
  <c r="AF28" i="16"/>
  <c r="AF29" i="16"/>
  <c r="AF30" i="16"/>
  <c r="AF31" i="16"/>
  <c r="AF32" i="16"/>
  <c r="AF33" i="16"/>
  <c r="AF34" i="16"/>
  <c r="AF35" i="16"/>
  <c r="AF36" i="16"/>
  <c r="AF37" i="16"/>
  <c r="AF38" i="16"/>
  <c r="AF39" i="16"/>
  <c r="AF40" i="16"/>
  <c r="AF41" i="16"/>
  <c r="AE47" i="16"/>
  <c r="AD47" i="16"/>
  <c r="AC47" i="16"/>
  <c r="AB11" i="16"/>
  <c r="AB12" i="16"/>
  <c r="AB13" i="16"/>
  <c r="AB14" i="16"/>
  <c r="AB15" i="16"/>
  <c r="AB16" i="16"/>
  <c r="AB17" i="16"/>
  <c r="AB4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A47" i="16"/>
  <c r="Z47" i="16"/>
  <c r="Y47" i="16"/>
  <c r="X11" i="16"/>
  <c r="X12" i="16"/>
  <c r="X13" i="16"/>
  <c r="X14" i="16"/>
  <c r="X15" i="16"/>
  <c r="X16" i="16"/>
  <c r="X17" i="16"/>
  <c r="X18" i="16"/>
  <c r="X19" i="16"/>
  <c r="X20" i="16"/>
  <c r="X21" i="16"/>
  <c r="X22" i="16"/>
  <c r="X23" i="16"/>
  <c r="X24" i="16"/>
  <c r="X25" i="16"/>
  <c r="X26" i="16"/>
  <c r="X27" i="16"/>
  <c r="X28" i="16"/>
  <c r="X29" i="16"/>
  <c r="X30" i="16"/>
  <c r="X31" i="16"/>
  <c r="X32" i="16"/>
  <c r="X33" i="16"/>
  <c r="X34" i="16"/>
  <c r="X35" i="16"/>
  <c r="X36" i="16"/>
  <c r="X37" i="16"/>
  <c r="X38" i="16"/>
  <c r="X39" i="16"/>
  <c r="X40" i="16"/>
  <c r="X41" i="16"/>
  <c r="W47" i="16"/>
  <c r="V47" i="16"/>
  <c r="AG44" i="16"/>
  <c r="AE44" i="16"/>
  <c r="AD44" i="16"/>
  <c r="AC44" i="16"/>
  <c r="AA44" i="16"/>
  <c r="Z44" i="16"/>
  <c r="Y44" i="16"/>
  <c r="W44" i="16"/>
  <c r="V44" i="16"/>
  <c r="AG43" i="16"/>
  <c r="AE43" i="16"/>
  <c r="AD43" i="16"/>
  <c r="AC43" i="16"/>
  <c r="AA43" i="16"/>
  <c r="Z43" i="16"/>
  <c r="Y43" i="16"/>
  <c r="W43" i="16"/>
  <c r="V43" i="16"/>
  <c r="AG42" i="16"/>
  <c r="AE42" i="16"/>
  <c r="AD42" i="16"/>
  <c r="AC42" i="16"/>
  <c r="AA42" i="16"/>
  <c r="Z42" i="16"/>
  <c r="Y42" i="16"/>
  <c r="W42" i="16"/>
  <c r="V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E9" i="16"/>
  <c r="BF50" i="16"/>
  <c r="AV41" i="16"/>
  <c r="AU47" i="16"/>
  <c r="AS44" i="16"/>
  <c r="BD41" i="16"/>
  <c r="AZ41" i="16"/>
  <c r="AT41" i="16"/>
  <c r="G10" i="16"/>
  <c r="F10" i="16"/>
  <c r="C10" i="16"/>
  <c r="G9" i="16"/>
  <c r="F9" i="16"/>
  <c r="C9" i="16"/>
  <c r="BI41" i="16"/>
  <c r="BV41" i="16"/>
  <c r="BI40" i="16"/>
  <c r="BV40" i="16"/>
  <c r="BI39" i="16"/>
  <c r="BV39" i="16"/>
  <c r="BI38" i="16"/>
  <c r="BV38" i="16"/>
  <c r="BI37" i="16"/>
  <c r="BV37" i="16"/>
  <c r="BI36" i="16"/>
  <c r="BV36" i="16"/>
  <c r="BI35" i="16"/>
  <c r="BV35" i="16"/>
  <c r="BI34" i="16"/>
  <c r="BV34" i="16"/>
  <c r="BI33" i="16"/>
  <c r="BV33" i="16"/>
  <c r="BI32" i="16"/>
  <c r="BV32" i="16"/>
  <c r="BI31" i="16"/>
  <c r="BV31" i="16"/>
  <c r="BI30" i="16"/>
  <c r="BV30" i="16"/>
  <c r="BI29" i="16"/>
  <c r="BV29" i="16"/>
  <c r="BI28" i="16"/>
  <c r="BV28" i="16"/>
  <c r="BI27" i="16"/>
  <c r="BV27" i="16"/>
  <c r="BI26" i="16"/>
  <c r="BV26" i="16"/>
  <c r="BI25" i="16"/>
  <c r="BV25" i="16"/>
  <c r="BI24" i="16"/>
  <c r="BV24" i="16"/>
  <c r="BI23" i="16"/>
  <c r="BV23" i="16"/>
  <c r="BI22" i="16"/>
  <c r="BV22" i="16"/>
  <c r="BI21" i="16"/>
  <c r="BV21" i="16"/>
  <c r="BI20" i="16"/>
  <c r="BV20" i="16"/>
  <c r="BI19" i="16"/>
  <c r="BV19" i="16"/>
  <c r="BI18" i="16"/>
  <c r="BV18" i="16"/>
  <c r="BI17" i="16"/>
  <c r="BV17" i="16"/>
  <c r="BI16" i="16"/>
  <c r="BV16" i="16"/>
  <c r="BI15" i="16"/>
  <c r="BV15" i="16"/>
  <c r="BI14" i="16"/>
  <c r="BV14" i="16"/>
  <c r="BI13" i="16"/>
  <c r="BV13" i="16"/>
  <c r="BI12" i="16"/>
  <c r="BV12" i="16"/>
  <c r="BI11" i="16"/>
  <c r="BV11" i="16"/>
  <c r="S47" i="16"/>
  <c r="S44" i="16"/>
  <c r="S43" i="16"/>
  <c r="S42" i="16"/>
  <c r="R47" i="16"/>
  <c r="Q47" i="16"/>
  <c r="O47" i="16"/>
  <c r="M47" i="16"/>
  <c r="L47" i="16"/>
  <c r="R44" i="16"/>
  <c r="Q44" i="16"/>
  <c r="O44" i="16"/>
  <c r="M44" i="16"/>
  <c r="L44" i="16"/>
  <c r="K44" i="16"/>
  <c r="R43" i="16"/>
  <c r="Q43" i="16"/>
  <c r="O43" i="16"/>
  <c r="M43" i="16"/>
  <c r="L43" i="16"/>
  <c r="K43" i="16"/>
  <c r="K42" i="16"/>
  <c r="BU47" i="16"/>
  <c r="BT47" i="16"/>
  <c r="BS47" i="16"/>
  <c r="BR47" i="16"/>
  <c r="BQ47" i="16"/>
  <c r="BP47" i="16"/>
  <c r="BO47" i="16"/>
  <c r="BN47" i="16"/>
  <c r="BM47" i="16"/>
  <c r="BL47" i="16"/>
  <c r="BK47" i="16"/>
  <c r="BJ47" i="16"/>
  <c r="BC47" i="16"/>
  <c r="AY47" i="16"/>
  <c r="AP47" i="16"/>
  <c r="AO47" i="16"/>
  <c r="AI47" i="16"/>
  <c r="J47" i="16"/>
  <c r="I47" i="16"/>
  <c r="H47" i="16"/>
  <c r="E47" i="16"/>
  <c r="BU44" i="16"/>
  <c r="BT44" i="16"/>
  <c r="BS44" i="16"/>
  <c r="BR44" i="16"/>
  <c r="BQ44" i="16"/>
  <c r="BP44" i="16"/>
  <c r="BO44" i="16"/>
  <c r="BN44" i="16"/>
  <c r="BM44" i="16"/>
  <c r="BL44" i="16"/>
  <c r="BK44" i="16"/>
  <c r="BJ44" i="16"/>
  <c r="BC44" i="16"/>
  <c r="AY44" i="16"/>
  <c r="AU44" i="16"/>
  <c r="AP44" i="16"/>
  <c r="J44" i="16"/>
  <c r="I44" i="16"/>
  <c r="H44" i="16"/>
  <c r="BU43" i="16"/>
  <c r="BT43" i="16"/>
  <c r="BS43" i="16"/>
  <c r="BR43" i="16"/>
  <c r="BQ43" i="16"/>
  <c r="BP43" i="16"/>
  <c r="BO43" i="16"/>
  <c r="BN43" i="16"/>
  <c r="BM43" i="16"/>
  <c r="BL43" i="16"/>
  <c r="BK43" i="16"/>
  <c r="BJ43" i="16"/>
  <c r="AS43" i="16"/>
  <c r="AP43" i="16"/>
  <c r="J43" i="16"/>
  <c r="I43" i="16"/>
  <c r="H43" i="16"/>
  <c r="E43" i="16"/>
  <c r="BU42" i="16"/>
  <c r="BT42" i="16"/>
  <c r="BS42" i="16"/>
  <c r="BR42" i="16"/>
  <c r="BQ42" i="16"/>
  <c r="BP42" i="16"/>
  <c r="BO42" i="16"/>
  <c r="BN42" i="16"/>
  <c r="BM42" i="16"/>
  <c r="BK42" i="16"/>
  <c r="BJ42" i="16"/>
  <c r="J42" i="16"/>
  <c r="I42" i="16"/>
  <c r="H42"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T16" i="16"/>
  <c r="T15" i="16"/>
  <c r="T14" i="16"/>
  <c r="T13" i="16"/>
  <c r="T12" i="16"/>
  <c r="T11" i="16"/>
  <c r="BM6" i="16"/>
  <c r="BZ6" i="16"/>
  <c r="AV6" i="16"/>
  <c r="Z6" i="16"/>
  <c r="Q42" i="18"/>
  <c r="BB51" i="18"/>
  <c r="R42" i="18"/>
  <c r="AZ51" i="18"/>
  <c r="O42" i="18"/>
  <c r="AX51" i="18"/>
  <c r="M42" i="18"/>
  <c r="AV51" i="18"/>
  <c r="G47" i="18"/>
  <c r="F47" i="18"/>
  <c r="AS47" i="18"/>
  <c r="BF53" i="18"/>
  <c r="K47" i="18"/>
  <c r="AK11" i="18"/>
  <c r="M6" i="28" s="1"/>
  <c r="M60" i="28" s="1"/>
  <c r="AK12" i="18"/>
  <c r="M7" i="28" s="1"/>
  <c r="M61" i="28" s="1"/>
  <c r="AK13" i="18"/>
  <c r="M8" i="28" s="1"/>
  <c r="M62" i="28" s="1"/>
  <c r="AK14" i="18"/>
  <c r="M9" i="28" s="1"/>
  <c r="M63" i="28" s="1"/>
  <c r="AK15" i="18"/>
  <c r="M10" i="28" s="1"/>
  <c r="M64" i="28" s="1"/>
  <c r="AK16" i="18"/>
  <c r="M11" i="28" s="1"/>
  <c r="M65" i="28" s="1"/>
  <c r="AK17" i="18"/>
  <c r="M12" i="28" s="1"/>
  <c r="M66" i="28" s="1"/>
  <c r="AK18" i="18"/>
  <c r="M13" i="28" s="1"/>
  <c r="M67" i="28" s="1"/>
  <c r="AK19" i="18"/>
  <c r="M14" i="28" s="1"/>
  <c r="M68" i="28" s="1"/>
  <c r="AK20" i="18"/>
  <c r="M15" i="28" s="1"/>
  <c r="M69" i="28" s="1"/>
  <c r="AK21" i="18"/>
  <c r="M16" i="28" s="1"/>
  <c r="M70" i="28" s="1"/>
  <c r="AK22" i="18"/>
  <c r="M17" i="28" s="1"/>
  <c r="M71" i="28" s="1"/>
  <c r="AK23" i="18"/>
  <c r="M18" i="28" s="1"/>
  <c r="M72" i="28" s="1"/>
  <c r="AK24" i="18"/>
  <c r="M19" i="28" s="1"/>
  <c r="M73" i="28" s="1"/>
  <c r="AK25" i="18"/>
  <c r="M20" i="28" s="1"/>
  <c r="M74" i="28" s="1"/>
  <c r="AK26" i="18"/>
  <c r="M21" i="28" s="1"/>
  <c r="M75" i="28" s="1"/>
  <c r="AK27" i="18"/>
  <c r="M22" i="28" s="1"/>
  <c r="M76" i="28" s="1"/>
  <c r="AK28" i="18"/>
  <c r="M23" i="28" s="1"/>
  <c r="M77" i="28" s="1"/>
  <c r="AK29" i="18"/>
  <c r="M24" i="28" s="1"/>
  <c r="M78" i="28" s="1"/>
  <c r="AK30" i="18"/>
  <c r="M25" i="28" s="1"/>
  <c r="M79" i="28" s="1"/>
  <c r="AK31" i="18"/>
  <c r="M26" i="28" s="1"/>
  <c r="M80" i="28" s="1"/>
  <c r="AK32" i="18"/>
  <c r="M27" i="28" s="1"/>
  <c r="M81" i="28" s="1"/>
  <c r="AK33" i="18"/>
  <c r="M28" i="28" s="1"/>
  <c r="M82" i="28" s="1"/>
  <c r="AK34" i="18"/>
  <c r="M29" i="28" s="1"/>
  <c r="M83" i="28" s="1"/>
  <c r="AK35" i="18"/>
  <c r="M30" i="28" s="1"/>
  <c r="M84" i="28" s="1"/>
  <c r="AK36" i="18"/>
  <c r="M31" i="28" s="1"/>
  <c r="M85" i="28" s="1"/>
  <c r="AK37" i="18"/>
  <c r="M32" i="28" s="1"/>
  <c r="M86" i="28" s="1"/>
  <c r="AK38" i="18"/>
  <c r="M33" i="28" s="1"/>
  <c r="M87" i="28" s="1"/>
  <c r="AK39" i="18"/>
  <c r="M34" i="28" s="1"/>
  <c r="M88" i="28" s="1"/>
  <c r="AK40" i="18"/>
  <c r="M35" i="28" s="1"/>
  <c r="M89" i="28" s="1"/>
  <c r="AK41" i="18"/>
  <c r="M36" i="28" s="1"/>
  <c r="M90" i="28" s="1"/>
  <c r="AJ47" i="18"/>
  <c r="AL44" i="18"/>
  <c r="AG47" i="18"/>
  <c r="AF11" i="18"/>
  <c r="AF12" i="18"/>
  <c r="AF13" i="18"/>
  <c r="AF14" i="18"/>
  <c r="AF15" i="18"/>
  <c r="AF16"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E47" i="18"/>
  <c r="AD47" i="18"/>
  <c r="AC47" i="18"/>
  <c r="AB11" i="18"/>
  <c r="AB12" i="18"/>
  <c r="AB13" i="18"/>
  <c r="AB14" i="18"/>
  <c r="AB15" i="18"/>
  <c r="AB16" i="18"/>
  <c r="AB17" i="18"/>
  <c r="AB18" i="18"/>
  <c r="AB19" i="18"/>
  <c r="AB20" i="18"/>
  <c r="AB21" i="18"/>
  <c r="AB22" i="18"/>
  <c r="AB23" i="18"/>
  <c r="AB24" i="18"/>
  <c r="AB25" i="18"/>
  <c r="AB26" i="18"/>
  <c r="AB27" i="18"/>
  <c r="AB28" i="18"/>
  <c r="AB29" i="18"/>
  <c r="AB30" i="18"/>
  <c r="AB31" i="18"/>
  <c r="AB32" i="18"/>
  <c r="AB33" i="18"/>
  <c r="AB34" i="18"/>
  <c r="AB35" i="18"/>
  <c r="AB36" i="18"/>
  <c r="AB37" i="18"/>
  <c r="AB38" i="18"/>
  <c r="AB39" i="18"/>
  <c r="AB40" i="18"/>
  <c r="AB41" i="18"/>
  <c r="AA47" i="18"/>
  <c r="Z47" i="18"/>
  <c r="Y47" i="18"/>
  <c r="X11" i="18"/>
  <c r="X12" i="18"/>
  <c r="X13" i="18"/>
  <c r="X14" i="18"/>
  <c r="X15" i="18"/>
  <c r="X16" i="18"/>
  <c r="X17" i="18"/>
  <c r="X18" i="18"/>
  <c r="X19" i="18"/>
  <c r="X20" i="18"/>
  <c r="X21" i="18"/>
  <c r="X22" i="18"/>
  <c r="X23" i="18"/>
  <c r="X24" i="18"/>
  <c r="X25" i="18"/>
  <c r="X26" i="18"/>
  <c r="X27" i="18"/>
  <c r="X28" i="18"/>
  <c r="X29" i="18"/>
  <c r="X30" i="18"/>
  <c r="X31" i="18"/>
  <c r="X32" i="18"/>
  <c r="X33" i="18"/>
  <c r="X34" i="18"/>
  <c r="X35" i="18"/>
  <c r="X36" i="18"/>
  <c r="X37" i="18"/>
  <c r="X38" i="18"/>
  <c r="X39" i="18"/>
  <c r="X40" i="18"/>
  <c r="X41" i="18"/>
  <c r="W47" i="18"/>
  <c r="V47" i="18"/>
  <c r="AG44" i="18"/>
  <c r="AE44" i="18"/>
  <c r="AD44" i="18"/>
  <c r="AC44" i="18"/>
  <c r="AA44" i="18"/>
  <c r="Z44" i="18"/>
  <c r="Y44" i="18"/>
  <c r="W44" i="18"/>
  <c r="V44" i="18"/>
  <c r="AG43" i="18"/>
  <c r="AE43" i="18"/>
  <c r="AD43" i="18"/>
  <c r="AC43" i="18"/>
  <c r="AA43" i="18"/>
  <c r="Z43" i="18"/>
  <c r="Y43" i="18"/>
  <c r="W43" i="18"/>
  <c r="V43" i="18"/>
  <c r="AG42" i="18"/>
  <c r="AE42" i="18"/>
  <c r="AD42" i="18"/>
  <c r="AC42" i="18"/>
  <c r="AA42" i="18"/>
  <c r="Z42" i="18"/>
  <c r="Y42" i="18"/>
  <c r="W42" i="18"/>
  <c r="V42" i="18"/>
  <c r="P41" i="18"/>
  <c r="P40" i="18"/>
  <c r="P39" i="18"/>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E9" i="18"/>
  <c r="BF50" i="18"/>
  <c r="AV41" i="18"/>
  <c r="AU47" i="18"/>
  <c r="AS44" i="18"/>
  <c r="BD41" i="18"/>
  <c r="AZ41" i="18"/>
  <c r="AT41" i="18"/>
  <c r="G10" i="18"/>
  <c r="F10" i="18"/>
  <c r="C10" i="18"/>
  <c r="G9" i="18"/>
  <c r="F9" i="18"/>
  <c r="C9" i="18"/>
  <c r="BI41" i="18"/>
  <c r="BV41" i="18"/>
  <c r="BI40" i="18"/>
  <c r="BV40" i="18"/>
  <c r="BI39" i="18"/>
  <c r="BV39" i="18"/>
  <c r="BI38" i="18"/>
  <c r="BV38" i="18"/>
  <c r="BI37" i="18"/>
  <c r="BV37" i="18"/>
  <c r="BI36" i="18"/>
  <c r="BV36" i="18"/>
  <c r="BI35" i="18"/>
  <c r="BV35" i="18"/>
  <c r="BI34" i="18"/>
  <c r="BV34" i="18"/>
  <c r="BI33" i="18"/>
  <c r="BV33" i="18"/>
  <c r="BI32" i="18"/>
  <c r="BV32" i="18"/>
  <c r="BI31" i="18"/>
  <c r="BV31" i="18"/>
  <c r="BI30" i="18"/>
  <c r="BV30" i="18"/>
  <c r="BI29" i="18"/>
  <c r="BV29" i="18"/>
  <c r="BI28" i="18"/>
  <c r="BV28" i="18"/>
  <c r="BI27" i="18"/>
  <c r="BV27" i="18"/>
  <c r="BI26" i="18"/>
  <c r="BV26" i="18"/>
  <c r="BI25" i="18"/>
  <c r="BV25" i="18"/>
  <c r="BI24" i="18"/>
  <c r="BV24" i="18"/>
  <c r="BI23" i="18"/>
  <c r="BV23" i="18"/>
  <c r="BI22" i="18"/>
  <c r="BV22" i="18"/>
  <c r="BI21" i="18"/>
  <c r="BV21" i="18"/>
  <c r="BI20" i="18"/>
  <c r="BV20" i="18"/>
  <c r="BI19" i="18"/>
  <c r="BV19" i="18"/>
  <c r="BI18" i="18"/>
  <c r="BV18" i="18"/>
  <c r="BI17" i="18"/>
  <c r="BV17" i="18"/>
  <c r="BI16" i="18"/>
  <c r="BV16" i="18"/>
  <c r="BI15" i="18"/>
  <c r="BV15" i="18"/>
  <c r="BI14" i="18"/>
  <c r="BV14" i="18"/>
  <c r="BI13" i="18"/>
  <c r="BV13" i="18"/>
  <c r="BI12" i="18"/>
  <c r="BV12" i="18"/>
  <c r="BI11" i="18"/>
  <c r="BV11" i="18"/>
  <c r="S47" i="18"/>
  <c r="S44" i="18"/>
  <c r="S43" i="18"/>
  <c r="S42" i="18"/>
  <c r="R47" i="18"/>
  <c r="Q47" i="18"/>
  <c r="O47" i="18"/>
  <c r="M47" i="18"/>
  <c r="L47" i="18"/>
  <c r="R44" i="18"/>
  <c r="Q44" i="18"/>
  <c r="O44" i="18"/>
  <c r="M44" i="18"/>
  <c r="L44" i="18"/>
  <c r="K44" i="18"/>
  <c r="R43" i="18"/>
  <c r="Q43" i="18"/>
  <c r="O43" i="18"/>
  <c r="M43" i="18"/>
  <c r="L43" i="18"/>
  <c r="K43" i="18"/>
  <c r="K42" i="18"/>
  <c r="BU47" i="18"/>
  <c r="BT47" i="18"/>
  <c r="BS47" i="18"/>
  <c r="BR47" i="18"/>
  <c r="BQ47" i="18"/>
  <c r="BP47" i="18"/>
  <c r="BO47" i="18"/>
  <c r="BN47" i="18"/>
  <c r="BM47" i="18"/>
  <c r="BL47" i="18"/>
  <c r="BK47" i="18"/>
  <c r="BJ47" i="18"/>
  <c r="BC47" i="18"/>
  <c r="AY47" i="18"/>
  <c r="AP47" i="18"/>
  <c r="AO47" i="18"/>
  <c r="AI47" i="18"/>
  <c r="J47" i="18"/>
  <c r="I47" i="18"/>
  <c r="H47" i="18"/>
  <c r="E47" i="18"/>
  <c r="BU44" i="18"/>
  <c r="BT44" i="18"/>
  <c r="BS44" i="18"/>
  <c r="BR44" i="18"/>
  <c r="BQ44" i="18"/>
  <c r="BP44" i="18"/>
  <c r="BO44" i="18"/>
  <c r="BN44" i="18"/>
  <c r="BM44" i="18"/>
  <c r="BL44" i="18"/>
  <c r="BK44" i="18"/>
  <c r="BJ44" i="18"/>
  <c r="BC44" i="18"/>
  <c r="AY44" i="18"/>
  <c r="AU44" i="18"/>
  <c r="AP44" i="18"/>
  <c r="J44" i="18"/>
  <c r="I44" i="18"/>
  <c r="H44" i="18"/>
  <c r="BU43" i="18"/>
  <c r="BT43" i="18"/>
  <c r="BS43" i="18"/>
  <c r="BR43" i="18"/>
  <c r="BQ43" i="18"/>
  <c r="BP43" i="18"/>
  <c r="BO43" i="18"/>
  <c r="BN43" i="18"/>
  <c r="BM43" i="18"/>
  <c r="BL43" i="18"/>
  <c r="BK43" i="18"/>
  <c r="BJ43" i="18"/>
  <c r="AS43" i="18"/>
  <c r="AP43" i="18"/>
  <c r="J43" i="18"/>
  <c r="I43" i="18"/>
  <c r="H43" i="18"/>
  <c r="E43" i="18"/>
  <c r="BU42" i="18"/>
  <c r="BT42" i="18"/>
  <c r="BS42" i="18"/>
  <c r="BR42" i="18"/>
  <c r="BQ42" i="18"/>
  <c r="BP42" i="18"/>
  <c r="BO42" i="18"/>
  <c r="BN42" i="18"/>
  <c r="BM42" i="18"/>
  <c r="BK42" i="18"/>
  <c r="BJ42" i="18"/>
  <c r="AS42" i="18"/>
  <c r="AP42" i="18"/>
  <c r="J42" i="18"/>
  <c r="I42" i="18"/>
  <c r="H42" i="18"/>
  <c r="T41" i="18"/>
  <c r="T40" i="18"/>
  <c r="T39" i="18"/>
  <c r="T38" i="18"/>
  <c r="T37" i="18"/>
  <c r="T36" i="18"/>
  <c r="T35" i="18"/>
  <c r="T34" i="18"/>
  <c r="T33" i="18"/>
  <c r="T32" i="18"/>
  <c r="T31" i="18"/>
  <c r="T30" i="18"/>
  <c r="T29" i="18"/>
  <c r="T28" i="18"/>
  <c r="T27" i="18"/>
  <c r="T26" i="18"/>
  <c r="T25" i="18"/>
  <c r="T24" i="18"/>
  <c r="T23" i="18"/>
  <c r="T22" i="18"/>
  <c r="T21" i="18"/>
  <c r="T20" i="18"/>
  <c r="T19" i="18"/>
  <c r="T18" i="18"/>
  <c r="T17" i="18"/>
  <c r="T16" i="18"/>
  <c r="T15" i="18"/>
  <c r="T14" i="18"/>
  <c r="T13" i="18"/>
  <c r="T12" i="18"/>
  <c r="T11" i="18"/>
  <c r="BM6" i="18"/>
  <c r="BZ6" i="18"/>
  <c r="AV6" i="18"/>
  <c r="Z6" i="18"/>
  <c r="Q41" i="24"/>
  <c r="BB50" i="24"/>
  <c r="R41" i="24"/>
  <c r="AZ50" i="24"/>
  <c r="O41" i="24"/>
  <c r="AX50" i="24"/>
  <c r="M41" i="24"/>
  <c r="AV50" i="24"/>
  <c r="G46" i="24"/>
  <c r="F46" i="24"/>
  <c r="D33" i="27"/>
  <c r="AS46" i="24"/>
  <c r="BF52" i="24"/>
  <c r="K46" i="24"/>
  <c r="AK11" i="24"/>
  <c r="AK12" i="24"/>
  <c r="AK13" i="24"/>
  <c r="AK14" i="24"/>
  <c r="AK15" i="24"/>
  <c r="AK16" i="24"/>
  <c r="AK17" i="24"/>
  <c r="AK18" i="24"/>
  <c r="AK19" i="24"/>
  <c r="AK20" i="24"/>
  <c r="AK21" i="24"/>
  <c r="AK22" i="24"/>
  <c r="AK23" i="24"/>
  <c r="AK24" i="24"/>
  <c r="AK25" i="24"/>
  <c r="AK26" i="24"/>
  <c r="AK27" i="24"/>
  <c r="AK28" i="24"/>
  <c r="AK29" i="24"/>
  <c r="AK30" i="24"/>
  <c r="AK31" i="24"/>
  <c r="AK32" i="24"/>
  <c r="AK33" i="24"/>
  <c r="AK34" i="24"/>
  <c r="AK35" i="24"/>
  <c r="AK36" i="24"/>
  <c r="AK37" i="24"/>
  <c r="AK38" i="24"/>
  <c r="AK39" i="24"/>
  <c r="AK40" i="24"/>
  <c r="AJ46" i="24"/>
  <c r="C24" i="27"/>
  <c r="AL43" i="24"/>
  <c r="AG46" i="24"/>
  <c r="AF11" i="24"/>
  <c r="AF12" i="24"/>
  <c r="AF13" i="24"/>
  <c r="AF14" i="24"/>
  <c r="AF15" i="24"/>
  <c r="AF16" i="24"/>
  <c r="AF17" i="24"/>
  <c r="AF18" i="24"/>
  <c r="AF19" i="24"/>
  <c r="AF20" i="24"/>
  <c r="AF21" i="24"/>
  <c r="AF22" i="24"/>
  <c r="AF23" i="24"/>
  <c r="AF24" i="24"/>
  <c r="AF25" i="24"/>
  <c r="AF26" i="24"/>
  <c r="AF27" i="24"/>
  <c r="AF28" i="24"/>
  <c r="AF29" i="24"/>
  <c r="AF30" i="24"/>
  <c r="AF31" i="24"/>
  <c r="AF32" i="24"/>
  <c r="AF33" i="24"/>
  <c r="AF34" i="24"/>
  <c r="AF35" i="24"/>
  <c r="AF36" i="24"/>
  <c r="AF37" i="24"/>
  <c r="AF38" i="24"/>
  <c r="AF39" i="24"/>
  <c r="AF40" i="24"/>
  <c r="AE46" i="24"/>
  <c r="AD46" i="24"/>
  <c r="AC46"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4" i="24"/>
  <c r="AB35" i="24"/>
  <c r="AB36" i="24"/>
  <c r="AB37" i="24"/>
  <c r="AB38" i="24"/>
  <c r="AB39" i="24"/>
  <c r="AB40" i="24"/>
  <c r="AA46" i="24"/>
  <c r="Z46" i="24"/>
  <c r="Y46" i="24"/>
  <c r="X11" i="24"/>
  <c r="X12" i="24"/>
  <c r="X13" i="24"/>
  <c r="X14" i="24"/>
  <c r="X15" i="24"/>
  <c r="X16" i="24"/>
  <c r="X17" i="24"/>
  <c r="X18" i="24"/>
  <c r="X19" i="24"/>
  <c r="X20" i="24"/>
  <c r="X21" i="24"/>
  <c r="X22" i="24"/>
  <c r="X23" i="24"/>
  <c r="X24" i="24"/>
  <c r="X25" i="24"/>
  <c r="X26" i="24"/>
  <c r="X27" i="24"/>
  <c r="X28" i="24"/>
  <c r="X29" i="24"/>
  <c r="X30" i="24"/>
  <c r="X31" i="24"/>
  <c r="X32" i="24"/>
  <c r="X33" i="24"/>
  <c r="X34" i="24"/>
  <c r="X35" i="24"/>
  <c r="X36" i="24"/>
  <c r="X37" i="24"/>
  <c r="X38" i="24"/>
  <c r="X39" i="24"/>
  <c r="X40" i="24"/>
  <c r="W46" i="24"/>
  <c r="M14" i="27"/>
  <c r="V46" i="24"/>
  <c r="AG43" i="24"/>
  <c r="AE43" i="24"/>
  <c r="AD43" i="24"/>
  <c r="AC43" i="24"/>
  <c r="AA43" i="24"/>
  <c r="Z43" i="24"/>
  <c r="Y43" i="24"/>
  <c r="W43" i="24"/>
  <c r="V43" i="24"/>
  <c r="AG42" i="24"/>
  <c r="AE42" i="24"/>
  <c r="AD42" i="24"/>
  <c r="AC42" i="24"/>
  <c r="AA42" i="24"/>
  <c r="Z42" i="24"/>
  <c r="Y42" i="24"/>
  <c r="W42" i="24"/>
  <c r="V42" i="24"/>
  <c r="AG41" i="24"/>
  <c r="AE41" i="24"/>
  <c r="AD41" i="24"/>
  <c r="AC41" i="24"/>
  <c r="AA41" i="24"/>
  <c r="Z41" i="24"/>
  <c r="Y41" i="24"/>
  <c r="W41" i="24"/>
  <c r="V41" i="24"/>
  <c r="P40" i="24"/>
  <c r="P39" i="24"/>
  <c r="P38" i="24"/>
  <c r="P37" i="24"/>
  <c r="P36" i="24"/>
  <c r="P35" i="24"/>
  <c r="P34" i="24"/>
  <c r="P33" i="24"/>
  <c r="P32" i="24"/>
  <c r="P31" i="24"/>
  <c r="P30" i="24"/>
  <c r="P29" i="24"/>
  <c r="P28" i="24"/>
  <c r="P27" i="24"/>
  <c r="P26" i="24"/>
  <c r="P25" i="24"/>
  <c r="P24" i="24"/>
  <c r="P23" i="24"/>
  <c r="P22" i="24"/>
  <c r="P21" i="24"/>
  <c r="P20" i="24"/>
  <c r="P19" i="24"/>
  <c r="P18" i="24"/>
  <c r="P17" i="24"/>
  <c r="P16" i="24"/>
  <c r="P15" i="24"/>
  <c r="P14" i="24"/>
  <c r="P13" i="24"/>
  <c r="P12" i="24"/>
  <c r="P11" i="24"/>
  <c r="N40" i="24"/>
  <c r="N39" i="24"/>
  <c r="N38" i="24"/>
  <c r="N37" i="24"/>
  <c r="N36" i="24"/>
  <c r="N35" i="24"/>
  <c r="N34" i="24"/>
  <c r="N33" i="24"/>
  <c r="N32" i="24"/>
  <c r="N31" i="24"/>
  <c r="N30" i="24"/>
  <c r="N29" i="24"/>
  <c r="N28" i="24"/>
  <c r="N27" i="24"/>
  <c r="N26" i="24"/>
  <c r="N25" i="24"/>
  <c r="N24" i="24"/>
  <c r="N23" i="24"/>
  <c r="N22" i="24"/>
  <c r="N21" i="24"/>
  <c r="N20" i="24"/>
  <c r="N19" i="24"/>
  <c r="N18" i="24"/>
  <c r="N17" i="24"/>
  <c r="N16" i="24"/>
  <c r="N15" i="24"/>
  <c r="N14" i="24"/>
  <c r="N13" i="24"/>
  <c r="N12" i="24"/>
  <c r="N11" i="24"/>
  <c r="E9" i="24"/>
  <c r="BF49" i="24"/>
  <c r="AV40" i="24"/>
  <c r="AU46" i="24"/>
  <c r="K41" i="24"/>
  <c r="BD40" i="24"/>
  <c r="AZ40" i="24"/>
  <c r="AT40" i="24"/>
  <c r="G10" i="24"/>
  <c r="F10" i="24"/>
  <c r="C10" i="24"/>
  <c r="G9" i="24"/>
  <c r="F9" i="24"/>
  <c r="C9" i="24"/>
  <c r="BI40" i="24"/>
  <c r="BV40" i="24"/>
  <c r="BI39" i="24"/>
  <c r="BV39" i="24"/>
  <c r="BI38" i="24"/>
  <c r="BV38" i="24"/>
  <c r="BI37" i="24"/>
  <c r="BV37" i="24"/>
  <c r="BI36" i="24"/>
  <c r="BV36" i="24"/>
  <c r="BI35" i="24"/>
  <c r="BV35" i="24"/>
  <c r="BI34" i="24"/>
  <c r="BV34" i="24"/>
  <c r="BI33" i="24"/>
  <c r="BV33" i="24"/>
  <c r="BI32" i="24"/>
  <c r="BV32" i="24"/>
  <c r="BI31" i="24"/>
  <c r="BV31" i="24"/>
  <c r="BI30" i="24"/>
  <c r="BV30" i="24"/>
  <c r="BI29" i="24"/>
  <c r="BV29" i="24"/>
  <c r="BI28" i="24"/>
  <c r="BV28" i="24"/>
  <c r="BI27" i="24"/>
  <c r="BV27" i="24"/>
  <c r="BI26" i="24"/>
  <c r="BV26" i="24"/>
  <c r="BI25" i="24"/>
  <c r="BV25" i="24"/>
  <c r="BI24" i="24"/>
  <c r="BV24" i="24"/>
  <c r="BI23" i="24"/>
  <c r="BV23" i="24"/>
  <c r="BI22" i="24"/>
  <c r="BV22" i="24"/>
  <c r="BI21" i="24"/>
  <c r="BV21" i="24"/>
  <c r="BI20" i="24"/>
  <c r="BV20" i="24"/>
  <c r="BI19" i="24"/>
  <c r="BV19" i="24"/>
  <c r="BI18" i="24"/>
  <c r="BV18" i="24"/>
  <c r="BI17" i="24"/>
  <c r="BV17" i="24"/>
  <c r="BI16" i="24"/>
  <c r="BV16" i="24"/>
  <c r="BI15" i="24"/>
  <c r="BV15" i="24"/>
  <c r="BI14" i="24"/>
  <c r="BV14" i="24"/>
  <c r="BI13" i="24"/>
  <c r="BV13" i="24"/>
  <c r="BI12" i="24"/>
  <c r="BV12" i="24"/>
  <c r="BI11" i="24"/>
  <c r="BV11" i="24"/>
  <c r="S46" i="24"/>
  <c r="S43" i="24"/>
  <c r="S42" i="24"/>
  <c r="S41" i="24"/>
  <c r="R46" i="24"/>
  <c r="Q46" i="24"/>
  <c r="O46" i="24"/>
  <c r="M46" i="24"/>
  <c r="L46" i="24"/>
  <c r="R43" i="24"/>
  <c r="Q43" i="24"/>
  <c r="O43" i="24"/>
  <c r="M43" i="24"/>
  <c r="L43" i="24"/>
  <c r="K43" i="24"/>
  <c r="R42" i="24"/>
  <c r="Q42" i="24"/>
  <c r="O42" i="24"/>
  <c r="M42" i="24"/>
  <c r="L42" i="24"/>
  <c r="K42" i="24"/>
  <c r="BU46" i="24"/>
  <c r="U34" i="27"/>
  <c r="BT46" i="24"/>
  <c r="BS46" i="24"/>
  <c r="BR46" i="24"/>
  <c r="R34" i="27"/>
  <c r="BQ46" i="24"/>
  <c r="BP46" i="24"/>
  <c r="BO46" i="24"/>
  <c r="BN46" i="24"/>
  <c r="BM46" i="24"/>
  <c r="BL46" i="24"/>
  <c r="L34" i="27"/>
  <c r="BK46" i="24"/>
  <c r="BJ46" i="24"/>
  <c r="BC46" i="24"/>
  <c r="AY46" i="24"/>
  <c r="AP46" i="24"/>
  <c r="AO46" i="24"/>
  <c r="F24" i="27"/>
  <c r="AI46" i="24"/>
  <c r="J46" i="24"/>
  <c r="I46" i="24"/>
  <c r="H46" i="24"/>
  <c r="E46" i="24"/>
  <c r="BU43" i="24"/>
  <c r="U32" i="27"/>
  <c r="BT43" i="24"/>
  <c r="BS43" i="24"/>
  <c r="S32" i="27"/>
  <c r="BR43" i="24"/>
  <c r="BQ43" i="24"/>
  <c r="BP43" i="24"/>
  <c r="BO43" i="24"/>
  <c r="O32" i="27"/>
  <c r="BN43" i="24"/>
  <c r="BM43" i="24"/>
  <c r="BL43" i="24"/>
  <c r="BK43" i="24"/>
  <c r="BJ43" i="24"/>
  <c r="AP43" i="24"/>
  <c r="J43" i="24"/>
  <c r="I43" i="24"/>
  <c r="H43" i="24"/>
  <c r="BU42" i="24"/>
  <c r="BT42" i="24"/>
  <c r="BS42" i="24"/>
  <c r="BR42" i="24"/>
  <c r="BQ42" i="24"/>
  <c r="BP42" i="24"/>
  <c r="BO42" i="24"/>
  <c r="BN42" i="24"/>
  <c r="BM42" i="24"/>
  <c r="BL42" i="24"/>
  <c r="BK42" i="24"/>
  <c r="BJ42" i="24"/>
  <c r="AP42" i="24"/>
  <c r="J42" i="24"/>
  <c r="I42" i="24"/>
  <c r="H42" i="24"/>
  <c r="E42" i="24"/>
  <c r="C31" i="27"/>
  <c r="BU41" i="24"/>
  <c r="BT41" i="24"/>
  <c r="BS41" i="24"/>
  <c r="BR41" i="24"/>
  <c r="BQ41" i="24"/>
  <c r="BP41" i="24"/>
  <c r="BO41" i="24"/>
  <c r="BN41" i="24"/>
  <c r="BM41" i="24"/>
  <c r="BK41" i="24"/>
  <c r="BJ41" i="24"/>
  <c r="AP41" i="24"/>
  <c r="J41" i="24"/>
  <c r="I41" i="24"/>
  <c r="H41" i="24"/>
  <c r="T40" i="24"/>
  <c r="T39" i="24"/>
  <c r="T38" i="24"/>
  <c r="T37" i="24"/>
  <c r="T36" i="24"/>
  <c r="T35" i="24"/>
  <c r="T34" i="24"/>
  <c r="T33" i="24"/>
  <c r="T32" i="24"/>
  <c r="T31" i="24"/>
  <c r="T30" i="24"/>
  <c r="T29" i="24"/>
  <c r="T28" i="24"/>
  <c r="T27" i="24"/>
  <c r="T26" i="24"/>
  <c r="T25" i="24"/>
  <c r="T24" i="24"/>
  <c r="T23" i="24"/>
  <c r="T22" i="24"/>
  <c r="T21" i="24"/>
  <c r="T20" i="24"/>
  <c r="T19" i="24"/>
  <c r="T18" i="24"/>
  <c r="T17" i="24"/>
  <c r="T16" i="24"/>
  <c r="T15" i="24"/>
  <c r="T14" i="24"/>
  <c r="T13" i="24"/>
  <c r="T12" i="24"/>
  <c r="T11" i="24"/>
  <c r="BM6" i="24"/>
  <c r="BZ6" i="24"/>
  <c r="AV6" i="24"/>
  <c r="Z6" i="24"/>
  <c r="Q42" i="23"/>
  <c r="BB51" i="23"/>
  <c r="R42" i="23"/>
  <c r="AZ51" i="23"/>
  <c r="O42" i="23"/>
  <c r="AX51" i="23"/>
  <c r="M42" i="23"/>
  <c r="AV51" i="23"/>
  <c r="G47" i="23"/>
  <c r="F47" i="23"/>
  <c r="AS47" i="23"/>
  <c r="H24" i="27" s="1"/>
  <c r="W5" i="27" s="1"/>
  <c r="W6" i="27" s="1"/>
  <c r="K47" i="23"/>
  <c r="AK11" i="23"/>
  <c r="T6" i="28" s="1"/>
  <c r="T60" i="28" s="1"/>
  <c r="AK12" i="23"/>
  <c r="S7" i="28" s="1"/>
  <c r="S61" i="28" s="1"/>
  <c r="AK13" i="23"/>
  <c r="R8" i="28" s="1"/>
  <c r="R62" i="28" s="1"/>
  <c r="AK14" i="23"/>
  <c r="AK15" i="23"/>
  <c r="AK16" i="23"/>
  <c r="AK17" i="23"/>
  <c r="T12" i="28" s="1"/>
  <c r="T66" i="28" s="1"/>
  <c r="AK18" i="23"/>
  <c r="R13" i="28" s="1"/>
  <c r="R67" i="28" s="1"/>
  <c r="AK19" i="23"/>
  <c r="T14" i="28" s="1"/>
  <c r="T68" i="28" s="1"/>
  <c r="AK20" i="23"/>
  <c r="AK21" i="23"/>
  <c r="AK22" i="23"/>
  <c r="S17" i="28" s="1"/>
  <c r="S71" i="28" s="1"/>
  <c r="AK23" i="23"/>
  <c r="R18" i="28" s="1"/>
  <c r="R72" i="28" s="1"/>
  <c r="AK24" i="23"/>
  <c r="R19" i="28" s="1"/>
  <c r="R73" i="28" s="1"/>
  <c r="AK25" i="23"/>
  <c r="AK26" i="23"/>
  <c r="AK27" i="23"/>
  <c r="S22" i="28" s="1"/>
  <c r="S76" i="28" s="1"/>
  <c r="AK28" i="23"/>
  <c r="AK29" i="23"/>
  <c r="AK30" i="23"/>
  <c r="S25" i="28" s="1"/>
  <c r="S79" i="28" s="1"/>
  <c r="AK31" i="23"/>
  <c r="T26" i="28" s="1"/>
  <c r="T80" i="28" s="1"/>
  <c r="AK32" i="23"/>
  <c r="S27" i="28" s="1"/>
  <c r="S81" i="28" s="1"/>
  <c r="AK33" i="23"/>
  <c r="R28" i="28" s="1"/>
  <c r="R82" i="28" s="1"/>
  <c r="AK34" i="23"/>
  <c r="S29" i="28" s="1"/>
  <c r="S83" i="28" s="1"/>
  <c r="AK35" i="23"/>
  <c r="R30" i="28" s="1"/>
  <c r="R84" i="28" s="1"/>
  <c r="AK36" i="23"/>
  <c r="R31" i="28" s="1"/>
  <c r="R85" i="28" s="1"/>
  <c r="AK37" i="23"/>
  <c r="AK38" i="23"/>
  <c r="R33" i="28" s="1"/>
  <c r="R87" i="28" s="1"/>
  <c r="AK39" i="23"/>
  <c r="AK40" i="23"/>
  <c r="T35" i="28" s="1"/>
  <c r="T89" i="28" s="1"/>
  <c r="AK41" i="23"/>
  <c r="T36" i="28" s="1"/>
  <c r="T90" i="28" s="1"/>
  <c r="AJ47" i="23"/>
  <c r="AL44" i="23"/>
  <c r="AG47" i="23"/>
  <c r="AF11" i="23"/>
  <c r="AF47" i="23"/>
  <c r="AF12" i="23"/>
  <c r="AF13" i="23"/>
  <c r="AF14" i="23"/>
  <c r="AF15" i="23"/>
  <c r="AF16" i="23"/>
  <c r="AF17" i="23"/>
  <c r="AF18" i="23"/>
  <c r="AF19" i="23"/>
  <c r="AF20" i="23"/>
  <c r="AF21" i="23"/>
  <c r="AF22" i="23"/>
  <c r="AF23" i="23"/>
  <c r="AF24" i="23"/>
  <c r="AF25" i="23"/>
  <c r="AF26" i="23"/>
  <c r="AF27" i="23"/>
  <c r="AF28" i="23"/>
  <c r="AF29" i="23"/>
  <c r="AF30" i="23"/>
  <c r="AF31" i="23"/>
  <c r="AF32" i="23"/>
  <c r="AF33" i="23"/>
  <c r="AF34" i="23"/>
  <c r="AF35" i="23"/>
  <c r="AF36" i="23"/>
  <c r="AF37" i="23"/>
  <c r="AF38" i="23"/>
  <c r="AF39" i="23"/>
  <c r="AF40" i="23"/>
  <c r="AF41" i="23"/>
  <c r="AE47" i="23"/>
  <c r="AD47" i="23"/>
  <c r="AC47" i="23"/>
  <c r="AB11" i="23"/>
  <c r="AB12" i="23"/>
  <c r="AB13" i="23"/>
  <c r="AB14" i="23"/>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A47" i="23"/>
  <c r="Z47" i="23"/>
  <c r="Y47" i="23"/>
  <c r="X11" i="23"/>
  <c r="X12" i="23"/>
  <c r="X13" i="23"/>
  <c r="X14" i="23"/>
  <c r="X15" i="23"/>
  <c r="X16" i="23"/>
  <c r="X17" i="23"/>
  <c r="X18" i="23"/>
  <c r="X19" i="23"/>
  <c r="X20" i="23"/>
  <c r="X21" i="23"/>
  <c r="X22" i="23"/>
  <c r="X23" i="23"/>
  <c r="X24" i="23"/>
  <c r="X25" i="23"/>
  <c r="X26" i="23"/>
  <c r="X27" i="23"/>
  <c r="X28" i="23"/>
  <c r="X29" i="23"/>
  <c r="X30" i="23"/>
  <c r="X31" i="23"/>
  <c r="X32" i="23"/>
  <c r="X33" i="23"/>
  <c r="X34" i="23"/>
  <c r="X35" i="23"/>
  <c r="X36" i="23"/>
  <c r="X37" i="23"/>
  <c r="X38" i="23"/>
  <c r="X39" i="23"/>
  <c r="X40" i="23"/>
  <c r="X41" i="23"/>
  <c r="W47" i="23"/>
  <c r="V47" i="23"/>
  <c r="AG44" i="23"/>
  <c r="AE44" i="23"/>
  <c r="AD44" i="23"/>
  <c r="AC44" i="23"/>
  <c r="AA44" i="23"/>
  <c r="Z44" i="23"/>
  <c r="Y44" i="23"/>
  <c r="W44" i="23"/>
  <c r="V44" i="23"/>
  <c r="AG43" i="23"/>
  <c r="AE43" i="23"/>
  <c r="AD43" i="23"/>
  <c r="AC43" i="23"/>
  <c r="AA43" i="23"/>
  <c r="Z43" i="23"/>
  <c r="Y43" i="23"/>
  <c r="W43" i="23"/>
  <c r="V43" i="23"/>
  <c r="AG42" i="23"/>
  <c r="AE42" i="23"/>
  <c r="AD42" i="23"/>
  <c r="AC42" i="23"/>
  <c r="AA42" i="23"/>
  <c r="Z42" i="23"/>
  <c r="Y42" i="23"/>
  <c r="W42" i="23"/>
  <c r="V42" i="23"/>
  <c r="P41" i="23"/>
  <c r="P40" i="23"/>
  <c r="P39" i="23"/>
  <c r="P38" i="23"/>
  <c r="P37" i="23"/>
  <c r="P36" i="23"/>
  <c r="P35" i="23"/>
  <c r="P34" i="23"/>
  <c r="P33" i="23"/>
  <c r="P32" i="23"/>
  <c r="P31" i="23"/>
  <c r="P30" i="23"/>
  <c r="P29" i="23"/>
  <c r="P28" i="23"/>
  <c r="P27" i="23"/>
  <c r="P26" i="23"/>
  <c r="P25" i="23"/>
  <c r="P24" i="23"/>
  <c r="P23" i="23"/>
  <c r="P22" i="23"/>
  <c r="P21" i="23"/>
  <c r="P20" i="23"/>
  <c r="P19" i="23"/>
  <c r="P18" i="23"/>
  <c r="P17" i="23"/>
  <c r="P16" i="23"/>
  <c r="P15" i="23"/>
  <c r="P14" i="23"/>
  <c r="P13" i="23"/>
  <c r="P12" i="23"/>
  <c r="P11" i="23"/>
  <c r="N41" i="23"/>
  <c r="N40" i="23"/>
  <c r="N39" i="23"/>
  <c r="N38" i="23"/>
  <c r="N37" i="23"/>
  <c r="N36" i="23"/>
  <c r="N35" i="23"/>
  <c r="N34" i="23"/>
  <c r="N33" i="23"/>
  <c r="N32" i="23"/>
  <c r="N31" i="23"/>
  <c r="N30" i="23"/>
  <c r="N29" i="23"/>
  <c r="N28" i="23"/>
  <c r="N27" i="23"/>
  <c r="N26" i="23"/>
  <c r="N25" i="23"/>
  <c r="N24" i="23"/>
  <c r="N23" i="23"/>
  <c r="N22" i="23"/>
  <c r="N21" i="23"/>
  <c r="N20" i="23"/>
  <c r="N19" i="23"/>
  <c r="N18" i="23"/>
  <c r="N17" i="23"/>
  <c r="N16" i="23"/>
  <c r="N15" i="23"/>
  <c r="N14" i="23"/>
  <c r="N13" i="23"/>
  <c r="N12" i="23"/>
  <c r="N11" i="23"/>
  <c r="E9" i="23"/>
  <c r="BF50" i="23"/>
  <c r="AV41" i="23"/>
  <c r="AU47" i="23"/>
  <c r="J24" i="27" s="1"/>
  <c r="AS44" i="23"/>
  <c r="H22" i="27" s="1"/>
  <c r="BD41" i="23"/>
  <c r="AZ41" i="23"/>
  <c r="AT41" i="23"/>
  <c r="G10" i="23"/>
  <c r="F10" i="23"/>
  <c r="C10" i="23"/>
  <c r="G9" i="23"/>
  <c r="F9" i="23"/>
  <c r="C9" i="23"/>
  <c r="BI41" i="23"/>
  <c r="BV41" i="23"/>
  <c r="BI40" i="23"/>
  <c r="BV40" i="23"/>
  <c r="BI39" i="23"/>
  <c r="BV39" i="23"/>
  <c r="BI38" i="23"/>
  <c r="BV38" i="23"/>
  <c r="BI37" i="23"/>
  <c r="BV37" i="23"/>
  <c r="BI36" i="23"/>
  <c r="BV36" i="23"/>
  <c r="BI35" i="23"/>
  <c r="BV35" i="23"/>
  <c r="BI34" i="23"/>
  <c r="BV34" i="23"/>
  <c r="BI33" i="23"/>
  <c r="BV33" i="23"/>
  <c r="BI32" i="23"/>
  <c r="BV32" i="23"/>
  <c r="BI31" i="23"/>
  <c r="BV31" i="23"/>
  <c r="BI30" i="23"/>
  <c r="BV30" i="23"/>
  <c r="BI29" i="23"/>
  <c r="BV29" i="23"/>
  <c r="BI28" i="23"/>
  <c r="BV28" i="23"/>
  <c r="BI27" i="23"/>
  <c r="BV27" i="23"/>
  <c r="BI26" i="23"/>
  <c r="BV26" i="23"/>
  <c r="BI25" i="23"/>
  <c r="BV25" i="23"/>
  <c r="BI24" i="23"/>
  <c r="BV24" i="23"/>
  <c r="BI23" i="23"/>
  <c r="BV23" i="23"/>
  <c r="BI22" i="23"/>
  <c r="BV22" i="23"/>
  <c r="BI21" i="23"/>
  <c r="BV21" i="23"/>
  <c r="BI20" i="23"/>
  <c r="BV20" i="23"/>
  <c r="BI19" i="23"/>
  <c r="BV19" i="23"/>
  <c r="BI18" i="23"/>
  <c r="BV18" i="23"/>
  <c r="BI17" i="23"/>
  <c r="BV17" i="23"/>
  <c r="BI16" i="23"/>
  <c r="BV16" i="23"/>
  <c r="BI15" i="23"/>
  <c r="BV15" i="23"/>
  <c r="BI14" i="23"/>
  <c r="BV14" i="23"/>
  <c r="BI13" i="23"/>
  <c r="BV13" i="23"/>
  <c r="BI12" i="23"/>
  <c r="BV12" i="23"/>
  <c r="BI11" i="23"/>
  <c r="BV11" i="23"/>
  <c r="S47" i="23"/>
  <c r="S44" i="23"/>
  <c r="S43" i="23"/>
  <c r="S42" i="23"/>
  <c r="R47" i="23"/>
  <c r="Q47" i="23"/>
  <c r="O47" i="23"/>
  <c r="M47" i="23"/>
  <c r="L47" i="23"/>
  <c r="R44" i="23"/>
  <c r="Q44" i="23"/>
  <c r="O44" i="23"/>
  <c r="M44" i="23"/>
  <c r="L44" i="23"/>
  <c r="K44" i="23"/>
  <c r="R43" i="23"/>
  <c r="Q43" i="23"/>
  <c r="O43" i="23"/>
  <c r="M43" i="23"/>
  <c r="L43" i="23"/>
  <c r="K43" i="23"/>
  <c r="K42" i="23"/>
  <c r="BU47" i="23"/>
  <c r="BT47" i="23"/>
  <c r="BS47" i="23"/>
  <c r="BR47" i="23"/>
  <c r="BQ47" i="23"/>
  <c r="BP47" i="23"/>
  <c r="BO47" i="23"/>
  <c r="BN47" i="23"/>
  <c r="BM47" i="23"/>
  <c r="BL47" i="23"/>
  <c r="BK47" i="23"/>
  <c r="BJ47" i="23"/>
  <c r="BC47" i="23"/>
  <c r="AY47" i="23"/>
  <c r="AP47" i="23"/>
  <c r="AO47" i="23"/>
  <c r="AI47" i="23"/>
  <c r="J47" i="23"/>
  <c r="I47" i="23"/>
  <c r="H47" i="23"/>
  <c r="E47" i="23"/>
  <c r="BU44" i="23"/>
  <c r="BT44" i="23"/>
  <c r="BS44" i="23"/>
  <c r="BR44" i="23"/>
  <c r="BQ44" i="23"/>
  <c r="BP44" i="23"/>
  <c r="BO44" i="23"/>
  <c r="BN44" i="23"/>
  <c r="BM44" i="23"/>
  <c r="BL44" i="23"/>
  <c r="BK44" i="23"/>
  <c r="BJ44" i="23"/>
  <c r="BC44" i="23"/>
  <c r="AY44" i="23"/>
  <c r="AU44" i="23"/>
  <c r="J22" i="27" s="1"/>
  <c r="AP44" i="23"/>
  <c r="J44" i="23"/>
  <c r="I44" i="23"/>
  <c r="H44" i="23"/>
  <c r="BU43" i="23"/>
  <c r="BT43" i="23"/>
  <c r="BS43" i="23"/>
  <c r="BR43" i="23"/>
  <c r="BQ43" i="23"/>
  <c r="BP43" i="23"/>
  <c r="BO43" i="23"/>
  <c r="BN43" i="23"/>
  <c r="BM43" i="23"/>
  <c r="BL43" i="23"/>
  <c r="BK43" i="23"/>
  <c r="BJ43" i="23"/>
  <c r="AS43" i="23"/>
  <c r="AP43" i="23"/>
  <c r="J43" i="23"/>
  <c r="I43" i="23"/>
  <c r="H43" i="23"/>
  <c r="E43" i="23"/>
  <c r="BU42" i="23"/>
  <c r="BT42" i="23"/>
  <c r="BS42" i="23"/>
  <c r="BR42" i="23"/>
  <c r="BQ42" i="23"/>
  <c r="BP42" i="23"/>
  <c r="BO42" i="23"/>
  <c r="BN42" i="23"/>
  <c r="BM42" i="23"/>
  <c r="BK42" i="23"/>
  <c r="BJ42" i="23"/>
  <c r="AS42" i="23"/>
  <c r="AP42" i="23"/>
  <c r="J42" i="23"/>
  <c r="I42" i="23"/>
  <c r="H42" i="23"/>
  <c r="T41" i="23"/>
  <c r="T40" i="23"/>
  <c r="T39" i="23"/>
  <c r="T38" i="23"/>
  <c r="T37" i="23"/>
  <c r="T36" i="23"/>
  <c r="T35" i="23"/>
  <c r="T34" i="23"/>
  <c r="T33" i="23"/>
  <c r="T32" i="23"/>
  <c r="T31" i="23"/>
  <c r="T30" i="23"/>
  <c r="T29" i="23"/>
  <c r="T28" i="23"/>
  <c r="T27" i="23"/>
  <c r="T26" i="23"/>
  <c r="T25" i="23"/>
  <c r="T24" i="23"/>
  <c r="T23" i="23"/>
  <c r="T22" i="23"/>
  <c r="T21" i="23"/>
  <c r="T20" i="23"/>
  <c r="T19" i="23"/>
  <c r="T18" i="23"/>
  <c r="T17" i="23"/>
  <c r="T16" i="23"/>
  <c r="T15" i="23"/>
  <c r="T14" i="23"/>
  <c r="T13" i="23"/>
  <c r="T12" i="23"/>
  <c r="T11" i="23"/>
  <c r="BM6" i="23"/>
  <c r="BZ6" i="23"/>
  <c r="AV6" i="23"/>
  <c r="Z6" i="23"/>
  <c r="Q41" i="22"/>
  <c r="BB50" i="22"/>
  <c r="R41" i="22"/>
  <c r="AZ50" i="22"/>
  <c r="O41" i="22"/>
  <c r="AX50" i="22"/>
  <c r="M41" i="22"/>
  <c r="AV50" i="22"/>
  <c r="G46" i="22"/>
  <c r="F46" i="22"/>
  <c r="AS46" i="22"/>
  <c r="K46" i="22"/>
  <c r="B14" i="27"/>
  <c r="AK11" i="22"/>
  <c r="Q6" i="28" s="1"/>
  <c r="Q60" i="28" s="1"/>
  <c r="AK12" i="22"/>
  <c r="Q7" i="28" s="1"/>
  <c r="Q61" i="28" s="1"/>
  <c r="AK13" i="22"/>
  <c r="AK14" i="22"/>
  <c r="Q9" i="28" s="1"/>
  <c r="Q63" i="28" s="1"/>
  <c r="AK15" i="22"/>
  <c r="Q10" i="28" s="1"/>
  <c r="Q64" i="28" s="1"/>
  <c r="AK16" i="22"/>
  <c r="Q11" i="28" s="1"/>
  <c r="Q65" i="28" s="1"/>
  <c r="AK17" i="22"/>
  <c r="Q12" i="28" s="1"/>
  <c r="Q66" i="28" s="1"/>
  <c r="AK18" i="22"/>
  <c r="Q13" i="28" s="1"/>
  <c r="Q67" i="28" s="1"/>
  <c r="AK19" i="22"/>
  <c r="Q14" i="28" s="1"/>
  <c r="Q68" i="28" s="1"/>
  <c r="AK20" i="22"/>
  <c r="Q15" i="28" s="1"/>
  <c r="Q69" i="28" s="1"/>
  <c r="AK21" i="22"/>
  <c r="Q16" i="28" s="1"/>
  <c r="Q70" i="28" s="1"/>
  <c r="AK22" i="22"/>
  <c r="Q17" i="28" s="1"/>
  <c r="Q71" i="28" s="1"/>
  <c r="AK23" i="22"/>
  <c r="Q18" i="28" s="1"/>
  <c r="Q72" i="28" s="1"/>
  <c r="AK24" i="22"/>
  <c r="Q19" i="28" s="1"/>
  <c r="Q73" i="28" s="1"/>
  <c r="AK25" i="22"/>
  <c r="Q20" i="28" s="1"/>
  <c r="Q74" i="28" s="1"/>
  <c r="AK26" i="22"/>
  <c r="Q21" i="28" s="1"/>
  <c r="Q75" i="28" s="1"/>
  <c r="AK27" i="22"/>
  <c r="Q22" i="28" s="1"/>
  <c r="Q76" i="28" s="1"/>
  <c r="AK28" i="22"/>
  <c r="Q23" i="28" s="1"/>
  <c r="Q77" i="28" s="1"/>
  <c r="AK29" i="22"/>
  <c r="Q24" i="28" s="1"/>
  <c r="Q78" i="28" s="1"/>
  <c r="AK30" i="22"/>
  <c r="Q25" i="28" s="1"/>
  <c r="Q79" i="28" s="1"/>
  <c r="AK31" i="22"/>
  <c r="Q26" i="28" s="1"/>
  <c r="Q80" i="28" s="1"/>
  <c r="AK32" i="22"/>
  <c r="Q27" i="28" s="1"/>
  <c r="Q81" i="28" s="1"/>
  <c r="AK33" i="22"/>
  <c r="Q28" i="28" s="1"/>
  <c r="Q82" i="28" s="1"/>
  <c r="AK34" i="22"/>
  <c r="Q29" i="28" s="1"/>
  <c r="Q83" i="28" s="1"/>
  <c r="AK35" i="22"/>
  <c r="Q30" i="28" s="1"/>
  <c r="Q84" i="28" s="1"/>
  <c r="AK36" i="22"/>
  <c r="Q31" i="28" s="1"/>
  <c r="Q85" i="28" s="1"/>
  <c r="AK37" i="22"/>
  <c r="Q32" i="28" s="1"/>
  <c r="Q86" i="28" s="1"/>
  <c r="AK38" i="22"/>
  <c r="Q33" i="28" s="1"/>
  <c r="Q87" i="28" s="1"/>
  <c r="AK39" i="22"/>
  <c r="Q34" i="28" s="1"/>
  <c r="Q88" i="28" s="1"/>
  <c r="AK40" i="22"/>
  <c r="Q35" i="28" s="1"/>
  <c r="Q89" i="28" s="1"/>
  <c r="Q90" i="28"/>
  <c r="AJ46" i="22"/>
  <c r="AL43" i="22"/>
  <c r="D22" i="27" s="1"/>
  <c r="AG46" i="22"/>
  <c r="AF11" i="22"/>
  <c r="AF12" i="22"/>
  <c r="AF46" i="22"/>
  <c r="AF13" i="22"/>
  <c r="AF14" i="22"/>
  <c r="AF15" i="22"/>
  <c r="AF16" i="22"/>
  <c r="AF17" i="22"/>
  <c r="AF18" i="22"/>
  <c r="AF19" i="22"/>
  <c r="AF20" i="22"/>
  <c r="AF21" i="22"/>
  <c r="AF22" i="22"/>
  <c r="AF23" i="22"/>
  <c r="AF24" i="22"/>
  <c r="AF25" i="22"/>
  <c r="AF26" i="22"/>
  <c r="AF27" i="22"/>
  <c r="AF28" i="22"/>
  <c r="AF29" i="22"/>
  <c r="AF30" i="22"/>
  <c r="AF31" i="22"/>
  <c r="AF32" i="22"/>
  <c r="AF33" i="22"/>
  <c r="AF34" i="22"/>
  <c r="AF35" i="22"/>
  <c r="AF36" i="22"/>
  <c r="AF37" i="22"/>
  <c r="AF38" i="22"/>
  <c r="AF39" i="22"/>
  <c r="AF40" i="22"/>
  <c r="AE46" i="22"/>
  <c r="AD46" i="22"/>
  <c r="AC46" i="22"/>
  <c r="AB11" i="22"/>
  <c r="AB12" i="22"/>
  <c r="AB13" i="22"/>
  <c r="AB14" i="22"/>
  <c r="AB15" i="22"/>
  <c r="AB42" i="22"/>
  <c r="AB16" i="22"/>
  <c r="AB17" i="22"/>
  <c r="AB18" i="22"/>
  <c r="AB19" i="22"/>
  <c r="AB20" i="22"/>
  <c r="AB21" i="22"/>
  <c r="AB22" i="22"/>
  <c r="AB23" i="22"/>
  <c r="AB24" i="22"/>
  <c r="AB25" i="22"/>
  <c r="AB26" i="22"/>
  <c r="AB27" i="22"/>
  <c r="AB28" i="22"/>
  <c r="AB29" i="22"/>
  <c r="AB30" i="22"/>
  <c r="AB31" i="22"/>
  <c r="AB32" i="22"/>
  <c r="AB33" i="22"/>
  <c r="AB34" i="22"/>
  <c r="AB35" i="22"/>
  <c r="AB36" i="22"/>
  <c r="AB37" i="22"/>
  <c r="AB38" i="22"/>
  <c r="AB39" i="22"/>
  <c r="AB40" i="22"/>
  <c r="AA46" i="22"/>
  <c r="Z46" i="22"/>
  <c r="Y46" i="22"/>
  <c r="X11" i="22"/>
  <c r="X12" i="22"/>
  <c r="X43" i="22"/>
  <c r="X13" i="22"/>
  <c r="X14" i="22"/>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W46" i="22"/>
  <c r="V46" i="22"/>
  <c r="AG43" i="22"/>
  <c r="AE43" i="22"/>
  <c r="AD43" i="22"/>
  <c r="AC43" i="22"/>
  <c r="AA43" i="22"/>
  <c r="Z43" i="22"/>
  <c r="Y43" i="22"/>
  <c r="W43" i="22"/>
  <c r="V43" i="22"/>
  <c r="AG42" i="22"/>
  <c r="AE42" i="22"/>
  <c r="AD42" i="22"/>
  <c r="AC42" i="22"/>
  <c r="AA42" i="22"/>
  <c r="Z42" i="22"/>
  <c r="Y42" i="22"/>
  <c r="W42" i="22"/>
  <c r="V42" i="22"/>
  <c r="AG41" i="22"/>
  <c r="AE41" i="22"/>
  <c r="AD41" i="22"/>
  <c r="AC41" i="22"/>
  <c r="AA41" i="22"/>
  <c r="Z41" i="22"/>
  <c r="Y41" i="22"/>
  <c r="W41" i="22"/>
  <c r="V41" i="22"/>
  <c r="P40" i="22"/>
  <c r="P39" i="22"/>
  <c r="P38" i="22"/>
  <c r="P37" i="22"/>
  <c r="P36" i="22"/>
  <c r="P35" i="22"/>
  <c r="P34" i="22"/>
  <c r="P33" i="22"/>
  <c r="P32" i="22"/>
  <c r="P31" i="22"/>
  <c r="P30" i="22"/>
  <c r="P29" i="22"/>
  <c r="P28" i="22"/>
  <c r="P27" i="22"/>
  <c r="P26" i="22"/>
  <c r="P25" i="22"/>
  <c r="P24" i="22"/>
  <c r="P23" i="22"/>
  <c r="P22" i="22"/>
  <c r="P21" i="22"/>
  <c r="P20" i="22"/>
  <c r="P19" i="22"/>
  <c r="P18" i="22"/>
  <c r="P17" i="22"/>
  <c r="P16" i="22"/>
  <c r="P15" i="22"/>
  <c r="P14" i="22"/>
  <c r="P13" i="22"/>
  <c r="P12" i="22"/>
  <c r="P1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E9" i="22"/>
  <c r="BF49" i="22"/>
  <c r="AV40" i="22"/>
  <c r="AU46" i="22"/>
  <c r="BD40" i="22"/>
  <c r="AZ40" i="22"/>
  <c r="AT40" i="22"/>
  <c r="G10" i="22"/>
  <c r="F10" i="22"/>
  <c r="C10" i="22"/>
  <c r="G9" i="22"/>
  <c r="F9" i="22"/>
  <c r="C9" i="22"/>
  <c r="BI40" i="22"/>
  <c r="BV40" i="22"/>
  <c r="BI39" i="22"/>
  <c r="BV39" i="22"/>
  <c r="BI38" i="22"/>
  <c r="BV38" i="22"/>
  <c r="BI37" i="22"/>
  <c r="BV37" i="22"/>
  <c r="BI36" i="22"/>
  <c r="BV36" i="22"/>
  <c r="BI35" i="22"/>
  <c r="BV35" i="22"/>
  <c r="BI34" i="22"/>
  <c r="BV34" i="22"/>
  <c r="BI33" i="22"/>
  <c r="BV33" i="22"/>
  <c r="BI32" i="22"/>
  <c r="BV32" i="22"/>
  <c r="BI31" i="22"/>
  <c r="BV31" i="22"/>
  <c r="BI30" i="22"/>
  <c r="BV30" i="22"/>
  <c r="BI29" i="22"/>
  <c r="BV29" i="22"/>
  <c r="BI28" i="22"/>
  <c r="BV28" i="22"/>
  <c r="BI27" i="22"/>
  <c r="BV27" i="22"/>
  <c r="BI26" i="22"/>
  <c r="BV26" i="22"/>
  <c r="BI25" i="22"/>
  <c r="BV25" i="22"/>
  <c r="BI24" i="22"/>
  <c r="BV24" i="22"/>
  <c r="BI23" i="22"/>
  <c r="BV23" i="22"/>
  <c r="BI22" i="22"/>
  <c r="BV22" i="22"/>
  <c r="BI21" i="22"/>
  <c r="BV21" i="22"/>
  <c r="BI20" i="22"/>
  <c r="BV20" i="22"/>
  <c r="BI19" i="22"/>
  <c r="BV19" i="22"/>
  <c r="BI18" i="22"/>
  <c r="BV18" i="22"/>
  <c r="BI17" i="22"/>
  <c r="BV17" i="22"/>
  <c r="BI16" i="22"/>
  <c r="BV16" i="22"/>
  <c r="BI15" i="22"/>
  <c r="BV15" i="22"/>
  <c r="BI14" i="22"/>
  <c r="BV14" i="22"/>
  <c r="BI13" i="22"/>
  <c r="BV13" i="22"/>
  <c r="BI12" i="22"/>
  <c r="BV12" i="22"/>
  <c r="BI11" i="22"/>
  <c r="BV11" i="22"/>
  <c r="S46" i="22"/>
  <c r="S43" i="22"/>
  <c r="S42" i="22"/>
  <c r="S41" i="22"/>
  <c r="R46" i="22"/>
  <c r="Q46" i="22"/>
  <c r="O46" i="22"/>
  <c r="M46" i="22"/>
  <c r="L46" i="22"/>
  <c r="R43" i="22"/>
  <c r="Q43" i="22"/>
  <c r="O43" i="22"/>
  <c r="M43" i="22"/>
  <c r="L43" i="22"/>
  <c r="K43" i="22"/>
  <c r="R42" i="22"/>
  <c r="Q42" i="22"/>
  <c r="O42" i="22"/>
  <c r="M42" i="22"/>
  <c r="L42" i="22"/>
  <c r="K42" i="22"/>
  <c r="K41" i="22"/>
  <c r="BU46" i="22"/>
  <c r="BT46" i="22"/>
  <c r="BS46" i="22"/>
  <c r="S34" i="27"/>
  <c r="BR46" i="22"/>
  <c r="BQ46" i="22"/>
  <c r="BP46" i="22"/>
  <c r="BO46" i="22"/>
  <c r="BN46" i="22"/>
  <c r="BM46" i="22"/>
  <c r="BL46" i="22"/>
  <c r="BK46" i="22"/>
  <c r="BJ46" i="22"/>
  <c r="BC46" i="22"/>
  <c r="AY46" i="22"/>
  <c r="AP46" i="22"/>
  <c r="G24" i="27"/>
  <c r="AO46" i="22"/>
  <c r="AI46" i="22"/>
  <c r="J46" i="22"/>
  <c r="I46" i="22"/>
  <c r="H46" i="22"/>
  <c r="E46" i="22"/>
  <c r="BU43" i="22"/>
  <c r="BT43" i="22"/>
  <c r="BS43" i="22"/>
  <c r="BR43" i="22"/>
  <c r="BQ43" i="22"/>
  <c r="BP43" i="22"/>
  <c r="BO43" i="22"/>
  <c r="BN43" i="22"/>
  <c r="BM43" i="22"/>
  <c r="BL43" i="22"/>
  <c r="BK43" i="22"/>
  <c r="BJ43" i="22"/>
  <c r="J32" i="27"/>
  <c r="AP43" i="22"/>
  <c r="J43" i="22"/>
  <c r="I43" i="22"/>
  <c r="H43" i="22"/>
  <c r="BU42" i="22"/>
  <c r="BT42" i="22"/>
  <c r="BS42" i="22"/>
  <c r="BR42" i="22"/>
  <c r="BQ42" i="22"/>
  <c r="BP42" i="22"/>
  <c r="BO42" i="22"/>
  <c r="BN42" i="22"/>
  <c r="BM42" i="22"/>
  <c r="BL42" i="22"/>
  <c r="BK42" i="22"/>
  <c r="BJ42" i="22"/>
  <c r="AP42" i="22"/>
  <c r="J42" i="22"/>
  <c r="I42" i="22"/>
  <c r="H42" i="22"/>
  <c r="E42" i="22"/>
  <c r="BU41" i="22"/>
  <c r="BT41" i="22"/>
  <c r="BS41" i="22"/>
  <c r="BR41" i="22"/>
  <c r="BQ41" i="22"/>
  <c r="BP41" i="22"/>
  <c r="BO41" i="22"/>
  <c r="BN41" i="22"/>
  <c r="BM41" i="22"/>
  <c r="BK41" i="22"/>
  <c r="BJ41" i="22"/>
  <c r="AP41" i="22"/>
  <c r="J41" i="22"/>
  <c r="I41" i="22"/>
  <c r="H41" i="22"/>
  <c r="T40" i="22"/>
  <c r="T39" i="22"/>
  <c r="T38" i="22"/>
  <c r="T37" i="22"/>
  <c r="T36" i="22"/>
  <c r="T35" i="22"/>
  <c r="T34" i="22"/>
  <c r="T33" i="22"/>
  <c r="T32" i="22"/>
  <c r="T31" i="22"/>
  <c r="T30" i="22"/>
  <c r="T29" i="22"/>
  <c r="T28" i="22"/>
  <c r="T27" i="22"/>
  <c r="T26" i="22"/>
  <c r="T25" i="22"/>
  <c r="T24" i="22"/>
  <c r="T23" i="22"/>
  <c r="T22" i="22"/>
  <c r="T21" i="22"/>
  <c r="T20" i="22"/>
  <c r="T19" i="22"/>
  <c r="T18" i="22"/>
  <c r="T17" i="22"/>
  <c r="T16" i="22"/>
  <c r="T15" i="22"/>
  <c r="T14" i="22"/>
  <c r="T13" i="22"/>
  <c r="T12" i="22"/>
  <c r="T11" i="22"/>
  <c r="BM6" i="22"/>
  <c r="BZ6" i="22"/>
  <c r="AV6" i="22"/>
  <c r="Z6" i="22"/>
  <c r="H20" i="27"/>
  <c r="H25" i="27" s="1"/>
  <c r="L10" i="27"/>
  <c r="B10" i="27"/>
  <c r="W10" i="27"/>
  <c r="U10" i="27"/>
  <c r="T10" i="27"/>
  <c r="O10" i="27"/>
  <c r="M10" i="27"/>
  <c r="B30" i="27"/>
  <c r="U33" i="27"/>
  <c r="O33" i="27"/>
  <c r="M33" i="27"/>
  <c r="K33" i="27"/>
  <c r="U30" i="27"/>
  <c r="T30" i="27"/>
  <c r="S30" i="27"/>
  <c r="R30" i="27"/>
  <c r="Q30" i="27"/>
  <c r="P30" i="27"/>
  <c r="O30" i="27"/>
  <c r="N30" i="27"/>
  <c r="M30" i="27"/>
  <c r="K30" i="27"/>
  <c r="J33" i="27"/>
  <c r="J30" i="27"/>
  <c r="W23" i="27"/>
  <c r="V23" i="27"/>
  <c r="W20" i="27"/>
  <c r="V20" i="27"/>
  <c r="R20" i="27"/>
  <c r="N20" i="27"/>
  <c r="C20" i="27"/>
  <c r="B20" i="27"/>
  <c r="S10" i="27"/>
  <c r="Q10" i="27"/>
  <c r="P10" i="27"/>
  <c r="B13" i="27"/>
  <c r="J10" i="27"/>
  <c r="I10" i="27"/>
  <c r="H10" i="27"/>
  <c r="F10" i="27"/>
  <c r="D10" i="27"/>
  <c r="B33" i="27"/>
  <c r="C33" i="27"/>
  <c r="H33" i="27"/>
  <c r="G33" i="27"/>
  <c r="H30" i="27"/>
  <c r="G30" i="27"/>
  <c r="A1" i="27"/>
  <c r="F33" i="27"/>
  <c r="F30" i="27"/>
  <c r="G20" i="27"/>
  <c r="F20" i="27"/>
  <c r="H23" i="27"/>
  <c r="J20" i="27"/>
  <c r="AF46" i="19"/>
  <c r="AB47" i="7"/>
  <c r="X46" i="7"/>
  <c r="AF46" i="7"/>
  <c r="AF47" i="7"/>
  <c r="AW56" i="7"/>
  <c r="X41" i="17"/>
  <c r="AB41" i="17"/>
  <c r="AF41" i="17"/>
  <c r="X42" i="17"/>
  <c r="AB42" i="17"/>
  <c r="AF42" i="17"/>
  <c r="X43" i="17"/>
  <c r="AF43" i="17"/>
  <c r="B14" i="7"/>
  <c r="AR14" i="7"/>
  <c r="B15" i="7"/>
  <c r="AR15" i="7"/>
  <c r="B16" i="7"/>
  <c r="AR16" i="7" s="1"/>
  <c r="B17" i="7"/>
  <c r="AR17" i="7"/>
  <c r="B19" i="7"/>
  <c r="AT19" i="7" s="1"/>
  <c r="B20" i="7"/>
  <c r="B23" i="7"/>
  <c r="BF23" i="7" s="1"/>
  <c r="AZ23" i="7"/>
  <c r="B24" i="7"/>
  <c r="AR24" i="7" s="1"/>
  <c r="B27" i="7"/>
  <c r="AZ27" i="7" s="1"/>
  <c r="B29" i="7"/>
  <c r="BD29" i="7" s="1"/>
  <c r="B30" i="7"/>
  <c r="B32" i="7"/>
  <c r="BD32" i="7" s="1"/>
  <c r="B33" i="7"/>
  <c r="B35" i="7"/>
  <c r="BF35" i="7" s="1"/>
  <c r="B37" i="7"/>
  <c r="BD37" i="7" s="1"/>
  <c r="BB37" i="7"/>
  <c r="B39" i="7"/>
  <c r="BB39" i="7" s="1"/>
  <c r="AT39" i="7"/>
  <c r="B40" i="7"/>
  <c r="B43" i="7"/>
  <c r="AR43" i="7" s="1"/>
  <c r="AZ17" i="7"/>
  <c r="AB50" i="7"/>
  <c r="A39" i="15"/>
  <c r="AB46" i="7"/>
  <c r="AF50" i="7"/>
  <c r="AB45" i="7"/>
  <c r="AF45" i="7"/>
  <c r="AB50" i="14"/>
  <c r="X45" i="14"/>
  <c r="AB45" i="14"/>
  <c r="X46" i="14"/>
  <c r="X47" i="14"/>
  <c r="AF47" i="14"/>
  <c r="AB47" i="21"/>
  <c r="X42" i="21"/>
  <c r="AB42" i="21"/>
  <c r="AB43" i="21"/>
  <c r="AQ4" i="19"/>
  <c r="T4" i="18"/>
  <c r="T4" i="20"/>
  <c r="T4" i="22"/>
  <c r="X44" i="18"/>
  <c r="E21" i="27"/>
  <c r="E33" i="27"/>
  <c r="X47" i="18"/>
  <c r="X43" i="16"/>
  <c r="B22" i="27"/>
  <c r="C14" i="27"/>
  <c r="F22" i="27"/>
  <c r="J5" i="15"/>
  <c r="B32" i="15" s="1"/>
  <c r="B15" i="15"/>
  <c r="AB44" i="23"/>
  <c r="AB43" i="23"/>
  <c r="AB42" i="23"/>
  <c r="AB47" i="23"/>
  <c r="AB44" i="16"/>
  <c r="AB42" i="16"/>
  <c r="AB43" i="16"/>
  <c r="AF47" i="20"/>
  <c r="AF44" i="20"/>
  <c r="AF43" i="20"/>
  <c r="AF42" i="20"/>
  <c r="X47" i="23"/>
  <c r="X44" i="23"/>
  <c r="X43" i="23"/>
  <c r="X42" i="23"/>
  <c r="X42" i="16"/>
  <c r="X44" i="16"/>
  <c r="X47" i="16"/>
  <c r="AB43" i="19"/>
  <c r="X47" i="20"/>
  <c r="X44" i="20"/>
  <c r="X43" i="20"/>
  <c r="X42" i="20"/>
  <c r="AB44" i="20"/>
  <c r="AB43" i="20"/>
  <c r="AB42" i="20"/>
  <c r="AB47" i="20"/>
  <c r="X43" i="21"/>
  <c r="X44" i="21"/>
  <c r="X42" i="18"/>
  <c r="X43" i="18"/>
  <c r="AF43" i="18"/>
  <c r="AF47" i="18"/>
  <c r="AF44" i="18"/>
  <c r="C34" i="27"/>
  <c r="AF42" i="16"/>
  <c r="AF43" i="16"/>
  <c r="AF47" i="16"/>
  <c r="AF45" i="14"/>
  <c r="X41" i="19"/>
  <c r="AF42" i="18"/>
  <c r="X41" i="22"/>
  <c r="AF44" i="23"/>
  <c r="AB43" i="18"/>
  <c r="AB42" i="18"/>
  <c r="AB44" i="18"/>
  <c r="AB47" i="18"/>
  <c r="X50" i="14"/>
  <c r="AB46" i="14"/>
  <c r="AB47" i="14"/>
  <c r="AS56" i="7"/>
  <c r="BB54" i="7"/>
  <c r="AX56" i="7"/>
  <c r="AZ56" i="7"/>
  <c r="AF42" i="23"/>
  <c r="AF43" i="23"/>
  <c r="AF46" i="14"/>
  <c r="AF50" i="14"/>
  <c r="X47" i="21"/>
  <c r="AB44" i="21"/>
  <c r="AF43" i="21"/>
  <c r="AF47" i="21"/>
  <c r="AF44" i="21"/>
  <c r="AF42" i="21"/>
  <c r="AF46" i="17"/>
  <c r="AL47" i="14"/>
  <c r="AK11" i="14"/>
  <c r="T4" i="15"/>
  <c r="T4" i="17"/>
  <c r="BB35" i="7"/>
  <c r="AV33" i="7"/>
  <c r="BF37" i="7"/>
  <c r="AR37" i="7"/>
  <c r="AV37" i="7"/>
  <c r="BB30" i="7"/>
  <c r="AR30" i="7"/>
  <c r="AX35" i="7"/>
  <c r="AV19" i="7"/>
  <c r="AZ19" i="7"/>
  <c r="BD24" i="7"/>
  <c r="AV35" i="7"/>
  <c r="BD35" i="7"/>
  <c r="B44" i="7"/>
  <c r="AR44" i="7" s="1"/>
  <c r="B26" i="7"/>
  <c r="BB26" i="7" s="1"/>
  <c r="BD26" i="7"/>
  <c r="B34" i="7"/>
  <c r="BD34" i="7" s="1"/>
  <c r="B42" i="7"/>
  <c r="AT42" i="7" s="1"/>
  <c r="BD17" i="7"/>
  <c r="M4" i="16"/>
  <c r="BO6" i="16" s="1"/>
  <c r="CB6" i="16" s="1"/>
  <c r="M4" i="17"/>
  <c r="BO6" i="17" s="1"/>
  <c r="CB6" i="17" s="1"/>
  <c r="AX6" i="15"/>
  <c r="BC10" i="16"/>
  <c r="BC10" i="17"/>
  <c r="AY10" i="16"/>
  <c r="X47" i="7"/>
  <c r="AQ4" i="17"/>
  <c r="B13" i="15"/>
  <c r="AR13" i="15" s="1"/>
  <c r="B11" i="15"/>
  <c r="AR11" i="15"/>
  <c r="B38" i="15"/>
  <c r="BD38" i="15" s="1"/>
  <c r="B19" i="15"/>
  <c r="AZ19" i="15" s="1"/>
  <c r="AT19" i="15"/>
  <c r="B14" i="15"/>
  <c r="AR14" i="15" s="1"/>
  <c r="AX33" i="7"/>
  <c r="AZ33" i="7"/>
  <c r="BB33" i="7"/>
  <c r="AR33" i="7"/>
  <c r="BF33" i="7"/>
  <c r="AT33" i="7"/>
  <c r="BD33" i="7"/>
  <c r="AV17" i="7"/>
  <c r="BD19" i="7"/>
  <c r="AR19" i="7"/>
  <c r="BF19" i="7"/>
  <c r="AX19" i="7"/>
  <c r="BB19" i="7"/>
  <c r="AR26" i="7"/>
  <c r="BF26" i="7"/>
  <c r="BB23" i="7"/>
  <c r="AT23" i="7"/>
  <c r="AX37" i="7"/>
  <c r="AT37" i="7"/>
  <c r="AR35" i="7"/>
  <c r="B21" i="7"/>
  <c r="BD21" i="7" s="1"/>
  <c r="B25" i="7"/>
  <c r="AR25" i="7" s="1"/>
  <c r="B31" i="7"/>
  <c r="AV31" i="7" s="1"/>
  <c r="B36" i="7"/>
  <c r="AR36" i="7" s="1"/>
  <c r="B18" i="7"/>
  <c r="BD18" i="7" s="1"/>
  <c r="B22" i="7"/>
  <c r="AT22" i="7" s="1"/>
  <c r="B28" i="7"/>
  <c r="AR28" i="7" s="1"/>
  <c r="B38" i="7"/>
  <c r="B41" i="7"/>
  <c r="BD41" i="7" s="1"/>
  <c r="AV41" i="7"/>
  <c r="AR31" i="7"/>
  <c r="AZ36" i="7"/>
  <c r="BF36" i="7"/>
  <c r="AV25" i="7"/>
  <c r="BD25" i="7"/>
  <c r="BB21" i="7"/>
  <c r="BF21" i="7"/>
  <c r="AV21" i="7"/>
  <c r="AX21" i="7"/>
  <c r="AR21" i="7"/>
  <c r="AT21" i="7"/>
  <c r="AZ21" i="7"/>
  <c r="F12" i="27"/>
  <c r="T32" i="27"/>
  <c r="K34" i="27"/>
  <c r="Q34" i="27"/>
  <c r="C12" i="27"/>
  <c r="J12" i="27"/>
  <c r="C11" i="27"/>
  <c r="N32" i="27"/>
  <c r="B24" i="27"/>
  <c r="D14" i="27"/>
  <c r="O12" i="27"/>
  <c r="AU10" i="16"/>
  <c r="Q10" i="17"/>
  <c r="T4" i="24"/>
  <c r="T4" i="14"/>
  <c r="G22" i="27"/>
  <c r="X46" i="24"/>
  <c r="AB42" i="24"/>
  <c r="AF46" i="24"/>
  <c r="J14" i="27"/>
  <c r="AF42" i="24"/>
  <c r="H32" i="27"/>
  <c r="N24" i="27"/>
  <c r="N34" i="27"/>
  <c r="T34" i="27"/>
  <c r="H14" i="27"/>
  <c r="AB43" i="24"/>
  <c r="AB41" i="24"/>
  <c r="X43" i="24"/>
  <c r="X42" i="24"/>
  <c r="AF41" i="24"/>
  <c r="W24" i="27"/>
  <c r="AF43" i="24"/>
  <c r="X41" i="24"/>
  <c r="AB46" i="24"/>
  <c r="AB43" i="22"/>
  <c r="AF43" i="22"/>
  <c r="X42" i="22"/>
  <c r="X46" i="22"/>
  <c r="BF52" i="22"/>
  <c r="AF41" i="22"/>
  <c r="AB46" i="22"/>
  <c r="AB41" i="22"/>
  <c r="AF42" i="22"/>
  <c r="AB41" i="19"/>
  <c r="R24" i="27"/>
  <c r="H12" i="27"/>
  <c r="AB46" i="19"/>
  <c r="X46" i="19"/>
  <c r="AF41" i="19"/>
  <c r="F34" i="27"/>
  <c r="X42" i="19"/>
  <c r="AF42" i="19"/>
  <c r="P12" i="27"/>
  <c r="L14" i="27"/>
  <c r="X46" i="17"/>
  <c r="D12" i="27"/>
  <c r="F14" i="27"/>
  <c r="AB43" i="17"/>
  <c r="BC10" i="18"/>
  <c r="BC10" i="19"/>
  <c r="BC10" i="20"/>
  <c r="X6" i="15"/>
  <c r="AT6" i="15"/>
  <c r="B22" i="15"/>
  <c r="B36" i="15"/>
  <c r="AT36" i="15" s="1"/>
  <c r="R12" i="27"/>
  <c r="B24" i="15"/>
  <c r="BB24" i="15" s="1"/>
  <c r="B20" i="15"/>
  <c r="AV20" i="15" s="1"/>
  <c r="B17" i="15"/>
  <c r="BB17" i="15" s="1"/>
  <c r="AV17" i="15"/>
  <c r="B12" i="15"/>
  <c r="AR12" i="15" s="1"/>
  <c r="B23" i="15"/>
  <c r="AT23" i="15" s="1"/>
  <c r="B31" i="15"/>
  <c r="AX31" i="15" s="1"/>
  <c r="B30" i="15"/>
  <c r="B28" i="15"/>
  <c r="U12" i="27"/>
  <c r="BF51" i="15"/>
  <c r="M34" i="27"/>
  <c r="AV36" i="7"/>
  <c r="AR23" i="15"/>
  <c r="BD36" i="7"/>
  <c r="BD23" i="15"/>
  <c r="AT25" i="7"/>
  <c r="AX25" i="7"/>
  <c r="BF18" i="7"/>
  <c r="AX42" i="7"/>
  <c r="AT31" i="7"/>
  <c r="AY10" i="17"/>
  <c r="AY10" i="18"/>
  <c r="AY10" i="19"/>
  <c r="AY10" i="20"/>
  <c r="AT26" i="7"/>
  <c r="X50" i="7"/>
  <c r="AT17" i="7"/>
  <c r="AZ26" i="7"/>
  <c r="B18" i="15"/>
  <c r="BD18" i="15" s="1"/>
  <c r="AT18" i="15"/>
  <c r="B21" i="15"/>
  <c r="B37" i="15"/>
  <c r="O14" i="27"/>
  <c r="AB46" i="17"/>
  <c r="P2" i="16"/>
  <c r="AT6" i="16"/>
  <c r="AZ36" i="15"/>
  <c r="BF36" i="15"/>
  <c r="AV22" i="15"/>
  <c r="BF31" i="15"/>
  <c r="AZ23" i="15"/>
  <c r="BB23" i="15"/>
  <c r="AZ31" i="15"/>
  <c r="AR36" i="15"/>
  <c r="AR37" i="15"/>
  <c r="BD20" i="15"/>
  <c r="BK6" i="16"/>
  <c r="BX6" i="16"/>
  <c r="BF20" i="15"/>
  <c r="AR17" i="15"/>
  <c r="AB45" i="15"/>
  <c r="R14" i="27"/>
  <c r="AW53" i="16"/>
  <c r="AX53" i="16"/>
  <c r="AP10" i="17"/>
  <c r="AP10" i="18"/>
  <c r="AP10" i="19"/>
  <c r="AP10" i="20"/>
  <c r="AP10" i="21"/>
  <c r="AP10" i="22"/>
  <c r="AP10" i="23"/>
  <c r="AP10" i="24"/>
  <c r="AP10" i="14"/>
  <c r="G19" i="27"/>
  <c r="AZ53" i="16"/>
  <c r="AS53" i="16"/>
  <c r="K2" i="16"/>
  <c r="AZ21" i="15"/>
  <c r="AQ6" i="15"/>
  <c r="BD19" i="15"/>
  <c r="N12" i="27"/>
  <c r="V12" i="27"/>
  <c r="R10" i="27"/>
  <c r="V10" i="27"/>
  <c r="AT21" i="15"/>
  <c r="T6" i="15"/>
  <c r="N10" i="27"/>
  <c r="BD21" i="15"/>
  <c r="BC10" i="21"/>
  <c r="X6" i="16"/>
  <c r="AV18" i="15"/>
  <c r="AR32" i="15"/>
  <c r="AZ18" i="15"/>
  <c r="AV21" i="15"/>
  <c r="AV31" i="15"/>
  <c r="BF24" i="15"/>
  <c r="AT24" i="15"/>
  <c r="AT32" i="15"/>
  <c r="P2" i="17"/>
  <c r="B33" i="15"/>
  <c r="AV33" i="15" s="1"/>
  <c r="BD33" i="15"/>
  <c r="X45" i="15"/>
  <c r="N14" i="27"/>
  <c r="AF45" i="15"/>
  <c r="V14" i="27"/>
  <c r="AZ32" i="15"/>
  <c r="BF15" i="15"/>
  <c r="AY10" i="21"/>
  <c r="AU10" i="17"/>
  <c r="AU10" i="18"/>
  <c r="AZ52" i="17"/>
  <c r="Q10" i="18"/>
  <c r="AS52" i="17"/>
  <c r="AX52" i="17"/>
  <c r="AT6" i="17"/>
  <c r="AR18" i="15"/>
  <c r="B39" i="15"/>
  <c r="I42" i="15" s="1"/>
  <c r="BF37" i="15"/>
  <c r="BB31" i="15"/>
  <c r="BD31" i="15"/>
  <c r="AV36" i="15"/>
  <c r="J5" i="16"/>
  <c r="B20" i="16" s="1"/>
  <c r="B35" i="15"/>
  <c r="AW52" i="17"/>
  <c r="T6" i="16"/>
  <c r="BI6" i="16"/>
  <c r="BV6" i="16"/>
  <c r="AQ6" i="16"/>
  <c r="K2" i="17"/>
  <c r="AQ6" i="17"/>
  <c r="K2" i="18"/>
  <c r="BB33" i="15"/>
  <c r="AX33" i="15"/>
  <c r="AT33" i="15"/>
  <c r="AR33" i="15"/>
  <c r="BF33" i="15"/>
  <c r="AZ33" i="15"/>
  <c r="BC10" i="22"/>
  <c r="BC10" i="23"/>
  <c r="BK6" i="17"/>
  <c r="BX6" i="17"/>
  <c r="X6" i="17"/>
  <c r="P2" i="18"/>
  <c r="AU10" i="19"/>
  <c r="AU10" i="20"/>
  <c r="Q10" i="19"/>
  <c r="AS53" i="18"/>
  <c r="AW53" i="18"/>
  <c r="AX53" i="18"/>
  <c r="AZ53" i="18"/>
  <c r="AY10" i="22"/>
  <c r="AY10" i="23"/>
  <c r="T6" i="17"/>
  <c r="BI6" i="17"/>
  <c r="BV6" i="17"/>
  <c r="P2" i="19"/>
  <c r="BK6" i="18"/>
  <c r="BX6" i="18"/>
  <c r="AT6" i="18"/>
  <c r="X6" i="18"/>
  <c r="BC10" i="24"/>
  <c r="BC10" i="14"/>
  <c r="R19" i="27"/>
  <c r="AQ6" i="18"/>
  <c r="T6" i="18"/>
  <c r="K2" i="19"/>
  <c r="BI6" i="18"/>
  <c r="BV6" i="18"/>
  <c r="AU10" i="21"/>
  <c r="AY10" i="24"/>
  <c r="AY10" i="14"/>
  <c r="N19" i="27"/>
  <c r="Q10" i="20"/>
  <c r="AZ52" i="19"/>
  <c r="AW52" i="19"/>
  <c r="AX52" i="19"/>
  <c r="AS52" i="19"/>
  <c r="X6" i="19"/>
  <c r="BK6" i="19"/>
  <c r="BX6" i="19"/>
  <c r="P2" i="20"/>
  <c r="AT6" i="19"/>
  <c r="K2" i="20"/>
  <c r="BI6" i="19"/>
  <c r="BV6" i="19"/>
  <c r="AQ6" i="19"/>
  <c r="T6" i="19"/>
  <c r="AW53" i="20"/>
  <c r="AS53" i="20"/>
  <c r="AZ53" i="20"/>
  <c r="AX53" i="20"/>
  <c r="Q10" i="21"/>
  <c r="AU10" i="22"/>
  <c r="AU10" i="23"/>
  <c r="T6" i="20"/>
  <c r="BI6" i="20"/>
  <c r="BV6" i="20"/>
  <c r="AQ6" i="20"/>
  <c r="K2" i="21"/>
  <c r="P2" i="21"/>
  <c r="BK6" i="20"/>
  <c r="BX6" i="20"/>
  <c r="X6" i="20"/>
  <c r="AT6" i="20"/>
  <c r="AS53" i="21"/>
  <c r="AX53" i="21"/>
  <c r="AW53" i="21"/>
  <c r="Q10" i="22"/>
  <c r="AZ53" i="21"/>
  <c r="AU10" i="24"/>
  <c r="AU10" i="14"/>
  <c r="J19" i="27"/>
  <c r="AT6" i="21"/>
  <c r="P2" i="22"/>
  <c r="BK6" i="21"/>
  <c r="BX6" i="21"/>
  <c r="X6" i="21"/>
  <c r="AQ6" i="21"/>
  <c r="T6" i="21"/>
  <c r="K2" i="22"/>
  <c r="BI6" i="21"/>
  <c r="BV6" i="21"/>
  <c r="AS52" i="22"/>
  <c r="AW52" i="22"/>
  <c r="AZ52" i="22"/>
  <c r="AX52" i="22"/>
  <c r="Q10" i="23"/>
  <c r="X6" i="22"/>
  <c r="P2" i="23"/>
  <c r="BK6" i="22"/>
  <c r="BX6" i="22"/>
  <c r="AT6" i="22"/>
  <c r="T6" i="22"/>
  <c r="BI6" i="22"/>
  <c r="BV6" i="22"/>
  <c r="AQ6" i="22"/>
  <c r="K2" i="23"/>
  <c r="AZ53" i="23"/>
  <c r="AX53" i="23"/>
  <c r="AW53" i="23"/>
  <c r="AS53" i="23"/>
  <c r="Q10" i="24"/>
  <c r="AQ6" i="23"/>
  <c r="BI6" i="23"/>
  <c r="BV6" i="23"/>
  <c r="T6" i="23"/>
  <c r="K2" i="24"/>
  <c r="X6" i="23"/>
  <c r="BK6" i="23"/>
  <c r="BX6" i="23"/>
  <c r="P2" i="24"/>
  <c r="AT6" i="23"/>
  <c r="AZ52" i="24"/>
  <c r="AX52" i="24"/>
  <c r="AS52" i="24"/>
  <c r="AW52" i="24"/>
  <c r="Q10" i="14"/>
  <c r="K2" i="14"/>
  <c r="T6" i="24"/>
  <c r="BI6" i="24"/>
  <c r="BV6" i="24"/>
  <c r="AQ6" i="24"/>
  <c r="BK6" i="24"/>
  <c r="BX6" i="24"/>
  <c r="P2" i="14"/>
  <c r="AT6" i="24"/>
  <c r="X6" i="24"/>
  <c r="H9" i="27"/>
  <c r="AX56" i="14"/>
  <c r="AW56" i="14"/>
  <c r="AS56" i="14"/>
  <c r="AZ56" i="14"/>
  <c r="AT6" i="14"/>
  <c r="BK6" i="14"/>
  <c r="BX6" i="14"/>
  <c r="X6" i="14"/>
  <c r="BI6" i="14"/>
  <c r="BV6" i="14"/>
  <c r="T6" i="14"/>
  <c r="AQ6" i="14"/>
  <c r="AR20" i="16" l="1"/>
  <c r="BB20" i="16"/>
  <c r="AZ20" i="16"/>
  <c r="AV20" i="16"/>
  <c r="BF43" i="7"/>
  <c r="BD27" i="7"/>
  <c r="B33" i="16"/>
  <c r="AV33" i="16" s="1"/>
  <c r="BB19" i="15"/>
  <c r="BB20" i="15"/>
  <c r="BB28" i="7"/>
  <c r="AV39" i="7"/>
  <c r="B31" i="16"/>
  <c r="B12" i="16"/>
  <c r="AR12" i="16" s="1"/>
  <c r="AT17" i="15"/>
  <c r="AX43" i="7"/>
  <c r="AX17" i="15"/>
  <c r="B21" i="16"/>
  <c r="AT18" i="7"/>
  <c r="B35" i="16"/>
  <c r="AV19" i="15"/>
  <c r="AX6" i="16"/>
  <c r="AX6" i="17"/>
  <c r="BF23" i="15"/>
  <c r="AX20" i="15"/>
  <c r="AX36" i="7"/>
  <c r="AX18" i="7"/>
  <c r="B29" i="15"/>
  <c r="AZ41" i="7"/>
  <c r="AT35" i="7"/>
  <c r="AZ39" i="7"/>
  <c r="AX39" i="7"/>
  <c r="AZ35" i="7"/>
  <c r="AZ37" i="7"/>
  <c r="AR39" i="7"/>
  <c r="G32" i="27"/>
  <c r="B18" i="16"/>
  <c r="B19" i="16"/>
  <c r="AT27" i="7"/>
  <c r="AR29" i="7"/>
  <c r="AV29" i="7"/>
  <c r="B13" i="16"/>
  <c r="AR13" i="16" s="1"/>
  <c r="B34" i="16"/>
  <c r="BF22" i="7"/>
  <c r="AR34" i="7"/>
  <c r="BD43" i="7"/>
  <c r="AV42" i="7"/>
  <c r="B40" i="16"/>
  <c r="BB43" i="7"/>
  <c r="B41" i="16"/>
  <c r="AR41" i="16" s="1"/>
  <c r="AB6" i="16"/>
  <c r="AR19" i="15"/>
  <c r="BF19" i="15"/>
  <c r="BF29" i="7"/>
  <c r="AB6" i="17"/>
  <c r="B38" i="16"/>
  <c r="BB38" i="16" s="1"/>
  <c r="AX19" i="15"/>
  <c r="BD42" i="7"/>
  <c r="BD28" i="7"/>
  <c r="BD22" i="7"/>
  <c r="AZ43" i="7"/>
  <c r="BB42" i="7"/>
  <c r="J5" i="17"/>
  <c r="B36" i="16"/>
  <c r="AZ42" i="7"/>
  <c r="AZ28" i="7"/>
  <c r="AV22" i="7"/>
  <c r="BF42" i="7"/>
  <c r="AV27" i="7"/>
  <c r="AV14" i="15"/>
  <c r="B27" i="16"/>
  <c r="M4" i="18"/>
  <c r="AR23" i="7"/>
  <c r="AR42" i="7"/>
  <c r="B37" i="16"/>
  <c r="AV43" i="7"/>
  <c r="B14" i="16"/>
  <c r="BD14" i="16" s="1"/>
  <c r="B15" i="16"/>
  <c r="AX23" i="15"/>
  <c r="AV23" i="15"/>
  <c r="AV28" i="7"/>
  <c r="AX22" i="7"/>
  <c r="AT43" i="7"/>
  <c r="B16" i="15"/>
  <c r="AT34" i="7"/>
  <c r="AX23" i="7"/>
  <c r="AR27" i="7"/>
  <c r="BB29" i="7"/>
  <c r="BB22" i="7"/>
  <c r="B17" i="16"/>
  <c r="BF17" i="16" s="1"/>
  <c r="B29" i="16"/>
  <c r="AT29" i="16" s="1"/>
  <c r="BD36" i="15"/>
  <c r="BB36" i="15"/>
  <c r="BF28" i="7"/>
  <c r="AR22" i="7"/>
  <c r="BD39" i="7"/>
  <c r="BF39" i="7"/>
  <c r="AZ34" i="7"/>
  <c r="AV23" i="7"/>
  <c r="T39" i="15"/>
  <c r="AA42" i="15" s="1"/>
  <c r="Q12" i="27" s="1"/>
  <c r="CA41" i="15"/>
  <c r="AD41" i="15"/>
  <c r="T11" i="27" s="1"/>
  <c r="CJ41" i="15"/>
  <c r="BL40" i="15"/>
  <c r="AB41" i="15"/>
  <c r="R11" i="27" s="1"/>
  <c r="BP41" i="15"/>
  <c r="P31" i="27" s="1"/>
  <c r="AO40" i="15"/>
  <c r="CK41" i="15"/>
  <c r="CH40" i="15"/>
  <c r="CD40" i="15"/>
  <c r="BM40" i="15"/>
  <c r="BG40" i="15"/>
  <c r="AC41" i="15"/>
  <c r="S11" i="27" s="1"/>
  <c r="O40" i="15"/>
  <c r="AX49" i="15" s="1"/>
  <c r="R3" i="27" s="1"/>
  <c r="Z41" i="15"/>
  <c r="P11" i="27" s="1"/>
  <c r="AS41" i="15"/>
  <c r="H21" i="27" s="1"/>
  <c r="J40" i="15"/>
  <c r="CI40" i="15"/>
  <c r="AD40" i="15"/>
  <c r="V41" i="15"/>
  <c r="L11" i="27" s="1"/>
  <c r="K41" i="15"/>
  <c r="B11" i="27" s="1"/>
  <c r="J41" i="15"/>
  <c r="H31" i="27" s="1"/>
  <c r="BT40" i="15"/>
  <c r="Z40" i="15"/>
  <c r="I41" i="15"/>
  <c r="G31" i="27" s="1"/>
  <c r="AG41" i="15"/>
  <c r="W11" i="27" s="1"/>
  <c r="CK40" i="15"/>
  <c r="AF40" i="15"/>
  <c r="BC40" i="15"/>
  <c r="BU40" i="15"/>
  <c r="BS40" i="15"/>
  <c r="CI41" i="15"/>
  <c r="CF40" i="15"/>
  <c r="CB40" i="15"/>
  <c r="BU41" i="15"/>
  <c r="U31" i="27" s="1"/>
  <c r="BQ41" i="15"/>
  <c r="Q31" i="27" s="1"/>
  <c r="AP41" i="15"/>
  <c r="G21" i="27" s="1"/>
  <c r="AG40" i="15"/>
  <c r="AA41" i="15"/>
  <c r="Q11" i="27" s="1"/>
  <c r="Y41" i="15"/>
  <c r="O11" i="27" s="1"/>
  <c r="O41" i="15"/>
  <c r="F11" i="27" s="1"/>
  <c r="K40" i="15"/>
  <c r="BT41" i="15"/>
  <c r="T31" i="27" s="1"/>
  <c r="AO41" i="15"/>
  <c r="F21" i="27" s="1"/>
  <c r="M41" i="15"/>
  <c r="D11" i="27" s="1"/>
  <c r="BK40" i="15"/>
  <c r="AY40" i="15"/>
  <c r="BY40" i="15"/>
  <c r="Y40" i="15"/>
  <c r="BW41" i="15"/>
  <c r="CJ40" i="15"/>
  <c r="BS41" i="15"/>
  <c r="S31" i="27" s="1"/>
  <c r="BO41" i="15"/>
  <c r="O31" i="27" s="1"/>
  <c r="BK41" i="15"/>
  <c r="K31" i="27" s="1"/>
  <c r="AP40" i="15"/>
  <c r="AE40" i="15"/>
  <c r="W41" i="15"/>
  <c r="M11" i="27" s="1"/>
  <c r="I40" i="15"/>
  <c r="BJ41" i="15"/>
  <c r="J31" i="27" s="1"/>
  <c r="BY41" i="15"/>
  <c r="BQ40" i="15"/>
  <c r="AC40" i="15"/>
  <c r="BP40" i="15"/>
  <c r="CD41" i="15"/>
  <c r="AJ41" i="15"/>
  <c r="C21" i="27" s="1"/>
  <c r="AA40" i="15"/>
  <c r="H41" i="15"/>
  <c r="F31" i="27" s="1"/>
  <c r="CG41" i="15"/>
  <c r="CC41" i="15"/>
  <c r="BW40" i="15"/>
  <c r="BR40" i="15"/>
  <c r="BN40" i="15"/>
  <c r="BH41" i="15"/>
  <c r="W21" i="27" s="1"/>
  <c r="BC41" i="15"/>
  <c r="R21" i="27" s="1"/>
  <c r="AU40" i="15"/>
  <c r="AI41" i="15"/>
  <c r="B21" i="27" s="1"/>
  <c r="AF41" i="15"/>
  <c r="V11" i="27" s="1"/>
  <c r="X40" i="15"/>
  <c r="S40" i="15"/>
  <c r="S41" i="15"/>
  <c r="J11" i="27" s="1"/>
  <c r="R41" i="15"/>
  <c r="I11" i="27" s="1"/>
  <c r="CC40" i="15"/>
  <c r="AU41" i="15"/>
  <c r="J21" i="27" s="1"/>
  <c r="Q41" i="15"/>
  <c r="H11" i="27" s="1"/>
  <c r="CE40" i="15"/>
  <c r="X41" i="15"/>
  <c r="N11" i="27" s="1"/>
  <c r="BR41" i="15"/>
  <c r="R31" i="27" s="1"/>
  <c r="U41" i="15"/>
  <c r="AB40" i="15"/>
  <c r="CH41" i="15"/>
  <c r="CF41" i="15"/>
  <c r="CB41" i="15"/>
  <c r="BM41" i="15"/>
  <c r="M31" i="27" s="1"/>
  <c r="BG41" i="15"/>
  <c r="V21" i="27" s="1"/>
  <c r="AJ40" i="15"/>
  <c r="AE41" i="15"/>
  <c r="U11" i="27" s="1"/>
  <c r="W40" i="15"/>
  <c r="H42" i="15"/>
  <c r="F32" i="27" s="1"/>
  <c r="R40" i="15"/>
  <c r="AZ49" i="15" s="1"/>
  <c r="T3" i="27" s="1"/>
  <c r="CE41" i="15"/>
  <c r="BL41" i="15"/>
  <c r="L31" i="27" s="1"/>
  <c r="BH40" i="15"/>
  <c r="AY41" i="15"/>
  <c r="N21" i="27" s="1"/>
  <c r="AS40" i="15"/>
  <c r="AI40" i="15"/>
  <c r="V40" i="15"/>
  <c r="Q40" i="15"/>
  <c r="U40" i="15"/>
  <c r="CG40" i="15"/>
  <c r="M40" i="15"/>
  <c r="AV49" i="15" s="1"/>
  <c r="CA40" i="15"/>
  <c r="BN41" i="15"/>
  <c r="N31" i="27" s="1"/>
  <c r="H40" i="15"/>
  <c r="BJ40" i="15"/>
  <c r="BO40" i="15"/>
  <c r="BX41" i="15"/>
  <c r="BX40" i="15"/>
  <c r="W22" i="27"/>
  <c r="BZ42" i="15"/>
  <c r="BZ41" i="15"/>
  <c r="BZ40" i="15"/>
  <c r="BA41" i="15"/>
  <c r="BA40" i="15"/>
  <c r="AW40" i="15"/>
  <c r="AW42" i="15"/>
  <c r="AW41" i="15"/>
  <c r="BE41" i="15"/>
  <c r="BE40" i="15"/>
  <c r="P3" i="27"/>
  <c r="P42" i="15"/>
  <c r="P41" i="15"/>
  <c r="P40" i="15"/>
  <c r="N42" i="15"/>
  <c r="N41" i="15"/>
  <c r="N40" i="15"/>
  <c r="BI4" i="23"/>
  <c r="AQ4" i="16"/>
  <c r="AQ4" i="23"/>
  <c r="AQ4" i="20"/>
  <c r="AQ4" i="14"/>
  <c r="AQ4" i="21"/>
  <c r="AQ4" i="15"/>
  <c r="AQ4" i="22"/>
  <c r="AQ4" i="18"/>
  <c r="BI4" i="21"/>
  <c r="BI4" i="19"/>
  <c r="BI4" i="22"/>
  <c r="BI4" i="20"/>
  <c r="BI4" i="24"/>
  <c r="BI4" i="18"/>
  <c r="T4" i="16"/>
  <c r="BI4" i="14"/>
  <c r="BI4" i="16"/>
  <c r="BV4" i="7"/>
  <c r="BV4" i="14" s="1"/>
  <c r="BI4" i="15"/>
  <c r="AX27" i="7"/>
  <c r="BB27" i="7"/>
  <c r="AX35" i="16"/>
  <c r="AX21" i="16"/>
  <c r="AX28" i="15"/>
  <c r="AX21" i="15"/>
  <c r="AX34" i="7"/>
  <c r="BB14" i="16"/>
  <c r="BB34" i="7"/>
  <c r="BF34" i="7"/>
  <c r="BF27" i="7"/>
  <c r="BD40" i="7"/>
  <c r="AX40" i="7"/>
  <c r="AV40" i="7"/>
  <c r="AZ40" i="7"/>
  <c r="BF40" i="7"/>
  <c r="AR40" i="7"/>
  <c r="AT40" i="7"/>
  <c r="BB40" i="7"/>
  <c r="AR20" i="7"/>
  <c r="BD20" i="7"/>
  <c r="BB20" i="7"/>
  <c r="AT20" i="7"/>
  <c r="AZ20" i="7"/>
  <c r="AV20" i="7"/>
  <c r="BF20" i="7"/>
  <c r="AX20" i="7"/>
  <c r="BF32" i="7"/>
  <c r="AR32" i="7"/>
  <c r="AT32" i="7"/>
  <c r="AZ32" i="7"/>
  <c r="AV32" i="7"/>
  <c r="BB32" i="7"/>
  <c r="AX32" i="7"/>
  <c r="AT35" i="15"/>
  <c r="AZ35" i="15"/>
  <c r="AV35" i="15"/>
  <c r="AR35" i="15"/>
  <c r="BB35" i="15"/>
  <c r="BD35" i="15"/>
  <c r="BF35" i="15"/>
  <c r="AX35" i="15"/>
  <c r="BD18" i="16"/>
  <c r="AV18" i="16"/>
  <c r="AR29" i="16"/>
  <c r="AV29" i="16"/>
  <c r="BD28" i="15"/>
  <c r="BF28" i="15"/>
  <c r="BB28" i="15"/>
  <c r="AR28" i="15"/>
  <c r="AZ28" i="15"/>
  <c r="AV28" i="15"/>
  <c r="AT28" i="15"/>
  <c r="AV40" i="16"/>
  <c r="BD40" i="16"/>
  <c r="BB40" i="16"/>
  <c r="AX40" i="16"/>
  <c r="BD15" i="16"/>
  <c r="AT15" i="16"/>
  <c r="AV15" i="16"/>
  <c r="AR30" i="15"/>
  <c r="AV30" i="15"/>
  <c r="BD30" i="15"/>
  <c r="AZ30" i="15"/>
  <c r="AX30" i="15"/>
  <c r="AT30" i="15"/>
  <c r="BF30" i="15"/>
  <c r="BB30" i="15"/>
  <c r="AT20" i="16"/>
  <c r="AX20" i="16"/>
  <c r="BD20" i="16"/>
  <c r="BF20" i="16"/>
  <c r="BF22" i="15"/>
  <c r="BD22" i="15"/>
  <c r="AR22" i="15"/>
  <c r="AX22" i="15"/>
  <c r="BB22" i="15"/>
  <c r="AZ22" i="15"/>
  <c r="AT39" i="15"/>
  <c r="BA42" i="15" s="1"/>
  <c r="AR39" i="15"/>
  <c r="AY42" i="15" s="1"/>
  <c r="N22" i="27" s="1"/>
  <c r="AZ39" i="15"/>
  <c r="BG42" i="15" s="1"/>
  <c r="V22" i="27" s="1"/>
  <c r="AV39" i="15"/>
  <c r="BC42" i="15" s="1"/>
  <c r="R22" i="27" s="1"/>
  <c r="AV38" i="7"/>
  <c r="AZ38" i="7"/>
  <c r="AR38" i="7"/>
  <c r="AT38" i="7"/>
  <c r="BD38" i="7"/>
  <c r="AR38" i="15"/>
  <c r="AV38" i="15"/>
  <c r="AZ38" i="15"/>
  <c r="AT38" i="15"/>
  <c r="AZ15" i="15"/>
  <c r="BB15" i="15"/>
  <c r="BD15" i="15"/>
  <c r="AT15" i="15"/>
  <c r="AV15" i="15"/>
  <c r="AX15" i="15"/>
  <c r="AQ39" i="15"/>
  <c r="BI39" i="15"/>
  <c r="BF14" i="16"/>
  <c r="AV31" i="16"/>
  <c r="AZ31" i="16"/>
  <c r="BD31" i="16"/>
  <c r="AX34" i="16"/>
  <c r="AT14" i="16"/>
  <c r="BD39" i="15"/>
  <c r="BK42" i="15" s="1"/>
  <c r="K32" i="27" s="1"/>
  <c r="AT22" i="15"/>
  <c r="AR15" i="15"/>
  <c r="AZ21" i="16"/>
  <c r="AR27" i="16"/>
  <c r="BD37" i="16"/>
  <c r="AT37" i="16"/>
  <c r="AV37" i="16"/>
  <c r="AV37" i="15"/>
  <c r="AT37" i="15"/>
  <c r="BD37" i="15"/>
  <c r="AZ37" i="15"/>
  <c r="BB37" i="15"/>
  <c r="AX37" i="15"/>
  <c r="AT31" i="15"/>
  <c r="AR31" i="15"/>
  <c r="AZ17" i="15"/>
  <c r="BD17" i="15"/>
  <c r="BF17" i="15"/>
  <c r="BD31" i="7"/>
  <c r="AR17" i="16"/>
  <c r="AR14" i="16"/>
  <c r="B26" i="16"/>
  <c r="B28" i="16"/>
  <c r="B32" i="16"/>
  <c r="B30" i="16"/>
  <c r="B22" i="16"/>
  <c r="B23" i="16"/>
  <c r="B24" i="16"/>
  <c r="BF24" i="16" s="1"/>
  <c r="B39" i="16"/>
  <c r="B16" i="16"/>
  <c r="B11" i="16"/>
  <c r="AR11" i="16" s="1"/>
  <c r="B25" i="16"/>
  <c r="BB21" i="15"/>
  <c r="BF21" i="15"/>
  <c r="AR21" i="15"/>
  <c r="AT20" i="15"/>
  <c r="AR20" i="15"/>
  <c r="AZ20" i="15"/>
  <c r="AZ31" i="7"/>
  <c r="AR18" i="7"/>
  <c r="AZ18" i="7"/>
  <c r="BB18" i="7"/>
  <c r="AV18" i="7"/>
  <c r="AV46" i="7" s="1"/>
  <c r="BF27" i="16"/>
  <c r="AX27" i="16"/>
  <c r="AT27" i="16"/>
  <c r="BB21" i="16"/>
  <c r="BF21" i="16"/>
  <c r="BD21" i="16"/>
  <c r="AR24" i="15"/>
  <c r="AX24" i="15"/>
  <c r="AV24" i="15"/>
  <c r="BD24" i="15"/>
  <c r="AZ24" i="15"/>
  <c r="BD14" i="15"/>
  <c r="BB14" i="15"/>
  <c r="AT14" i="15"/>
  <c r="AX14" i="15"/>
  <c r="AZ14" i="15"/>
  <c r="BF14" i="15"/>
  <c r="AV16" i="15"/>
  <c r="BD16" i="15"/>
  <c r="BD32" i="15"/>
  <c r="AV32" i="15"/>
  <c r="AV24" i="7"/>
  <c r="AZ24" i="7"/>
  <c r="AT24" i="7"/>
  <c r="AX19" i="16"/>
  <c r="AR19" i="16"/>
  <c r="AT19" i="16"/>
  <c r="B26" i="17"/>
  <c r="B17" i="17"/>
  <c r="B12" i="17"/>
  <c r="AR12" i="17" s="1"/>
  <c r="B24" i="17"/>
  <c r="B31" i="17"/>
  <c r="B30" i="17"/>
  <c r="B33" i="17"/>
  <c r="B15" i="17"/>
  <c r="B27" i="17"/>
  <c r="B37" i="17"/>
  <c r="AV29" i="15"/>
  <c r="AZ29" i="15"/>
  <c r="BB29" i="15"/>
  <c r="BF41" i="7"/>
  <c r="AT41" i="7"/>
  <c r="AX41" i="7"/>
  <c r="BB41" i="7"/>
  <c r="AR41" i="7"/>
  <c r="BF25" i="7"/>
  <c r="BB25" i="7"/>
  <c r="AZ25" i="7"/>
  <c r="AV26" i="7"/>
  <c r="AX26" i="7"/>
  <c r="BB36" i="7"/>
  <c r="AX30" i="7"/>
  <c r="AT30" i="7"/>
  <c r="BD30" i="7"/>
  <c r="BF30" i="7"/>
  <c r="AV30" i="7"/>
  <c r="AV47" i="7" s="1"/>
  <c r="AZ29" i="7"/>
  <c r="AX29" i="7"/>
  <c r="AT29" i="7"/>
  <c r="AT36" i="7"/>
  <c r="AX28" i="7"/>
  <c r="AT28" i="7"/>
  <c r="AZ30" i="7"/>
  <c r="B25" i="15"/>
  <c r="AX25" i="15" s="1"/>
  <c r="AX36" i="15"/>
  <c r="B34" i="15"/>
  <c r="B26" i="15"/>
  <c r="AZ22" i="7"/>
  <c r="BD23" i="7"/>
  <c r="AV34" i="7"/>
  <c r="B27" i="15"/>
  <c r="BF53" i="23"/>
  <c r="BV4" i="16"/>
  <c r="BE50" i="14"/>
  <c r="BA50" i="14"/>
  <c r="AW50" i="14"/>
  <c r="BE46" i="14"/>
  <c r="BE45" i="14"/>
  <c r="BE47" i="14"/>
  <c r="BA47" i="14"/>
  <c r="BA46" i="14"/>
  <c r="BA45" i="14"/>
  <c r="AW47" i="14"/>
  <c r="AW46" i="14"/>
  <c r="AW45" i="14"/>
  <c r="BZ50" i="14"/>
  <c r="BX50" i="14"/>
  <c r="BZ47" i="14"/>
  <c r="BX47" i="14"/>
  <c r="BZ46" i="14"/>
  <c r="BX46" i="14"/>
  <c r="BZ45" i="14"/>
  <c r="BX45" i="14"/>
  <c r="BV4" i="22"/>
  <c r="BV4" i="21"/>
  <c r="BV4" i="19"/>
  <c r="BV4" i="24"/>
  <c r="BX47" i="16"/>
  <c r="BX43" i="20"/>
  <c r="BX42" i="22"/>
  <c r="BZ44" i="23"/>
  <c r="BX46" i="24"/>
  <c r="BX43" i="24"/>
  <c r="BE43" i="23"/>
  <c r="BX42" i="24"/>
  <c r="BX41" i="24"/>
  <c r="BA43" i="23"/>
  <c r="AW43" i="23"/>
  <c r="BE43" i="21"/>
  <c r="BA43" i="21"/>
  <c r="BX42" i="16"/>
  <c r="BZ41" i="17"/>
  <c r="BX44" i="18"/>
  <c r="BZ42" i="19"/>
  <c r="BZ42" i="21"/>
  <c r="BZ47" i="23"/>
  <c r="AW43" i="21"/>
  <c r="BZ43" i="17"/>
  <c r="BZ42" i="23"/>
  <c r="BX42" i="18"/>
  <c r="BZ46" i="19"/>
  <c r="BZ43" i="23"/>
  <c r="BE43" i="20"/>
  <c r="BA43" i="20"/>
  <c r="R6" i="28"/>
  <c r="R60" i="28" s="1"/>
  <c r="S18" i="28"/>
  <c r="S72" i="28" s="1"/>
  <c r="AW43" i="20"/>
  <c r="S6" i="28"/>
  <c r="S60" i="28" s="1"/>
  <c r="R12" i="28"/>
  <c r="R66" i="28" s="1"/>
  <c r="BE43" i="18"/>
  <c r="BA43" i="18"/>
  <c r="AW43" i="18"/>
  <c r="BE43" i="16"/>
  <c r="BA43" i="16"/>
  <c r="BX47" i="18"/>
  <c r="BZ43" i="19"/>
  <c r="AW43" i="16"/>
  <c r="S33" i="28"/>
  <c r="S87" i="28" s="1"/>
  <c r="T33" i="28"/>
  <c r="T87" i="28" s="1"/>
  <c r="BX45" i="15"/>
  <c r="BX44" i="16"/>
  <c r="BZ46" i="17"/>
  <c r="BX47" i="20"/>
  <c r="BZ47" i="21"/>
  <c r="R17" i="28"/>
  <c r="R71" i="28" s="1"/>
  <c r="R35" i="28"/>
  <c r="R89" i="28" s="1"/>
  <c r="BX43" i="16"/>
  <c r="BX42" i="20"/>
  <c r="T17" i="28"/>
  <c r="T71" i="28" s="1"/>
  <c r="S35" i="28"/>
  <c r="S89" i="28" s="1"/>
  <c r="BX44" i="20"/>
  <c r="BZ44" i="21"/>
  <c r="BE46" i="7"/>
  <c r="BZ42" i="17"/>
  <c r="BA46" i="7"/>
  <c r="BA41" i="22"/>
  <c r="BE41" i="24"/>
  <c r="BE42" i="21"/>
  <c r="BF40" i="19"/>
  <c r="BE43" i="17"/>
  <c r="BZ42" i="18"/>
  <c r="AW46" i="7"/>
  <c r="S19" i="28"/>
  <c r="S73" i="28" s="1"/>
  <c r="N42" i="21"/>
  <c r="T19" i="28"/>
  <c r="T73" i="28" s="1"/>
  <c r="S36" i="28"/>
  <c r="S90" i="28" s="1"/>
  <c r="S28" i="28"/>
  <c r="S82" i="28" s="1"/>
  <c r="AL45" i="7"/>
  <c r="AK46" i="7" s="1"/>
  <c r="AL46" i="7" s="1"/>
  <c r="T22" i="28"/>
  <c r="T76" i="28" s="1"/>
  <c r="BZ41" i="24"/>
  <c r="R22" i="28"/>
  <c r="R76" i="28" s="1"/>
  <c r="N47" i="7"/>
  <c r="T28" i="28"/>
  <c r="T82" i="28" s="1"/>
  <c r="P44" i="18"/>
  <c r="AW43" i="24"/>
  <c r="AX40" i="19"/>
  <c r="BZ42" i="20"/>
  <c r="BZ42" i="22"/>
  <c r="BX43" i="23"/>
  <c r="R36" i="28"/>
  <c r="R90" i="28" s="1"/>
  <c r="N41" i="17"/>
  <c r="P46" i="17"/>
  <c r="N41" i="19"/>
  <c r="P43" i="19"/>
  <c r="BB41" i="23"/>
  <c r="R32" i="28"/>
  <c r="R86" i="28" s="1"/>
  <c r="S32" i="28"/>
  <c r="S86" i="28" s="1"/>
  <c r="R14" i="28"/>
  <c r="R68" i="28" s="1"/>
  <c r="S14" i="28"/>
  <c r="S68" i="28" s="1"/>
  <c r="T21" i="28"/>
  <c r="T75" i="28" s="1"/>
  <c r="R21" i="28"/>
  <c r="R75" i="28" s="1"/>
  <c r="S21" i="28"/>
  <c r="S75" i="28" s="1"/>
  <c r="T9" i="28"/>
  <c r="T63" i="28" s="1"/>
  <c r="S9" i="28"/>
  <c r="S63" i="28" s="1"/>
  <c r="R9" i="28"/>
  <c r="R63" i="28" s="1"/>
  <c r="N42" i="24"/>
  <c r="N43" i="18"/>
  <c r="P50" i="7"/>
  <c r="I10" i="28"/>
  <c r="I64" i="28" s="1"/>
  <c r="I56" i="28" s="1"/>
  <c r="AL50" i="7"/>
  <c r="N50" i="7"/>
  <c r="P47" i="7"/>
  <c r="AW42" i="24"/>
  <c r="AW44" i="23"/>
  <c r="AW42" i="22"/>
  <c r="AX41" i="21"/>
  <c r="AW47" i="21"/>
  <c r="AW42" i="19"/>
  <c r="AW44" i="18"/>
  <c r="AW47" i="16"/>
  <c r="AX38" i="15"/>
  <c r="AX32" i="15"/>
  <c r="AX31" i="7"/>
  <c r="AX24" i="7"/>
  <c r="BB40" i="24"/>
  <c r="BB40" i="17"/>
  <c r="BA46" i="17"/>
  <c r="BB41" i="16"/>
  <c r="BB31" i="16"/>
  <c r="BB39" i="15"/>
  <c r="BB32" i="15"/>
  <c r="BB25" i="15"/>
  <c r="BB18" i="15"/>
  <c r="BB44" i="7"/>
  <c r="BB38" i="7"/>
  <c r="BB31" i="7"/>
  <c r="BB24" i="7"/>
  <c r="BF40" i="24"/>
  <c r="BE42" i="24"/>
  <c r="BF41" i="21"/>
  <c r="BF41" i="18"/>
  <c r="BE42" i="17"/>
  <c r="BF18" i="15"/>
  <c r="BF44" i="7"/>
  <c r="BF24" i="7"/>
  <c r="BF17" i="7"/>
  <c r="BZ41" i="19"/>
  <c r="P46" i="24"/>
  <c r="AL41" i="19"/>
  <c r="AK42" i="19" s="1"/>
  <c r="AL42" i="19" s="1"/>
  <c r="N44" i="20"/>
  <c r="P42" i="20"/>
  <c r="AL41" i="17"/>
  <c r="AK42" i="17" s="1"/>
  <c r="AL42" i="17" s="1"/>
  <c r="P43" i="18"/>
  <c r="P46" i="7"/>
  <c r="BE46" i="17"/>
  <c r="AW46" i="22"/>
  <c r="P42" i="19"/>
  <c r="P42" i="17"/>
  <c r="BE44" i="18"/>
  <c r="T8" i="28"/>
  <c r="T62" i="28" s="1"/>
  <c r="T32" i="28"/>
  <c r="T86" i="28" s="1"/>
  <c r="L50" i="28"/>
  <c r="AX38" i="7"/>
  <c r="BA46" i="19"/>
  <c r="BA45" i="15"/>
  <c r="BA47" i="7"/>
  <c r="BX41" i="19"/>
  <c r="BA47" i="23"/>
  <c r="BA42" i="18"/>
  <c r="BX42" i="17"/>
  <c r="BZ42" i="24"/>
  <c r="BE41" i="17"/>
  <c r="P43" i="17"/>
  <c r="BE47" i="21"/>
  <c r="BE41" i="19"/>
  <c r="T18" i="28"/>
  <c r="T72" i="28" s="1"/>
  <c r="S12" i="28"/>
  <c r="S66" i="28" s="1"/>
  <c r="P43" i="16"/>
  <c r="P46" i="19"/>
  <c r="AX44" i="7"/>
  <c r="BA43" i="24"/>
  <c r="BA42" i="22"/>
  <c r="BA44" i="20"/>
  <c r="BX45" i="7"/>
  <c r="P41" i="19"/>
  <c r="BA41" i="24"/>
  <c r="N42" i="17"/>
  <c r="AW42" i="23"/>
  <c r="T13" i="28"/>
  <c r="T67" i="28" s="1"/>
  <c r="P41" i="17"/>
  <c r="J37" i="28"/>
  <c r="P44" i="20"/>
  <c r="AW46" i="24"/>
  <c r="S13" i="28"/>
  <c r="S67" i="28" s="1"/>
  <c r="P47" i="14"/>
  <c r="N44" i="21"/>
  <c r="N45" i="15"/>
  <c r="BA50" i="7"/>
  <c r="S8" i="28"/>
  <c r="S62" i="28" s="1"/>
  <c r="AL46" i="17"/>
  <c r="J39" i="28"/>
  <c r="AW50" i="7"/>
  <c r="BZ43" i="18"/>
  <c r="BZ47" i="18"/>
  <c r="BX47" i="21"/>
  <c r="BX43" i="21"/>
  <c r="J91" i="28"/>
  <c r="J49" i="28" s="1"/>
  <c r="J44" i="28" s="1"/>
  <c r="BX42" i="21"/>
  <c r="BA47" i="20"/>
  <c r="BB38" i="15"/>
  <c r="BZ43" i="24"/>
  <c r="BB17" i="7"/>
  <c r="BA46" i="22"/>
  <c r="BX44" i="21"/>
  <c r="BX46" i="7"/>
  <c r="T25" i="28"/>
  <c r="T79" i="28" s="1"/>
  <c r="R25" i="28"/>
  <c r="R79" i="28" s="1"/>
  <c r="R10" i="28"/>
  <c r="R64" i="28" s="1"/>
  <c r="T10" i="28"/>
  <c r="T64" i="28" s="1"/>
  <c r="S10" i="28"/>
  <c r="S64" i="28" s="1"/>
  <c r="BB41" i="20"/>
  <c r="BA42" i="20"/>
  <c r="BA43" i="19"/>
  <c r="BA42" i="19"/>
  <c r="BA41" i="19"/>
  <c r="BF41" i="23"/>
  <c r="J56" i="28"/>
  <c r="P47" i="21"/>
  <c r="P44" i="21"/>
  <c r="BA41" i="17"/>
  <c r="BA43" i="17"/>
  <c r="BE47" i="16"/>
  <c r="BE47" i="7"/>
  <c r="BE50" i="7"/>
  <c r="BA46" i="24"/>
  <c r="BX46" i="19"/>
  <c r="BE46" i="24"/>
  <c r="BA42" i="17"/>
  <c r="L57" i="28"/>
  <c r="BX42" i="19"/>
  <c r="BZ44" i="18"/>
  <c r="BA47" i="16"/>
  <c r="BX43" i="17"/>
  <c r="AW44" i="16"/>
  <c r="BB41" i="18"/>
  <c r="AL45" i="15"/>
  <c r="AL40" i="15"/>
  <c r="AK41" i="15" s="1"/>
  <c r="AL41" i="15" s="1"/>
  <c r="AL45" i="14"/>
  <c r="AK46" i="14" s="1"/>
  <c r="AL46" i="14" s="1"/>
  <c r="N43" i="17"/>
  <c r="N46" i="17"/>
  <c r="AW42" i="17"/>
  <c r="AX39" i="15"/>
  <c r="BE42" i="15" s="1"/>
  <c r="AX18" i="15"/>
  <c r="AW45" i="15"/>
  <c r="BA42" i="24"/>
  <c r="BA42" i="23"/>
  <c r="BA43" i="22"/>
  <c r="BB41" i="21"/>
  <c r="BE47" i="18"/>
  <c r="BF41" i="16"/>
  <c r="BF39" i="15"/>
  <c r="BM42" i="15" s="1"/>
  <c r="M32" i="27" s="1"/>
  <c r="BA47" i="21"/>
  <c r="BB40" i="19"/>
  <c r="BA44" i="18"/>
  <c r="BZ45" i="7"/>
  <c r="BZ46" i="7"/>
  <c r="BZ44" i="16"/>
  <c r="BZ43" i="16"/>
  <c r="BZ47" i="16"/>
  <c r="BZ43" i="22"/>
  <c r="AW47" i="7"/>
  <c r="BZ46" i="24"/>
  <c r="BZ46" i="22"/>
  <c r="BE43" i="24"/>
  <c r="BX47" i="23"/>
  <c r="BE45" i="15"/>
  <c r="BX41" i="17"/>
  <c r="BZ47" i="7"/>
  <c r="BA44" i="16"/>
  <c r="BX46" i="17"/>
  <c r="BA42" i="21"/>
  <c r="N43" i="20"/>
  <c r="N47" i="20"/>
  <c r="N42" i="20"/>
  <c r="P6" i="28"/>
  <c r="P60" i="28" s="1"/>
  <c r="P50" i="28" s="1"/>
  <c r="AL47" i="21"/>
  <c r="AL42" i="21"/>
  <c r="AK43" i="21" s="1"/>
  <c r="AL43" i="21" s="1"/>
  <c r="AX41" i="23"/>
  <c r="AW47" i="23"/>
  <c r="AW41" i="22"/>
  <c r="AW43" i="22"/>
  <c r="AW42" i="21"/>
  <c r="AW44" i="21"/>
  <c r="BE42" i="18"/>
  <c r="BA45" i="7"/>
  <c r="P23" i="27"/>
  <c r="P20" i="27"/>
  <c r="P25" i="27" s="1"/>
  <c r="BA44" i="23"/>
  <c r="L20" i="27"/>
  <c r="L25" i="27" s="1"/>
  <c r="BZ41" i="22"/>
  <c r="BA42" i="16"/>
  <c r="BA47" i="18"/>
  <c r="BX44" i="23"/>
  <c r="BE44" i="16"/>
  <c r="BZ50" i="7"/>
  <c r="BZ42" i="16"/>
  <c r="P42" i="21"/>
  <c r="BA44" i="21"/>
  <c r="N43" i="22"/>
  <c r="P43" i="22"/>
  <c r="T27" i="28"/>
  <c r="T81" i="28" s="1"/>
  <c r="R27" i="28"/>
  <c r="R81" i="28" s="1"/>
  <c r="M40" i="28"/>
  <c r="N43" i="19"/>
  <c r="N46" i="19"/>
  <c r="N42" i="19"/>
  <c r="P47" i="20"/>
  <c r="AX40" i="24"/>
  <c r="AW41" i="24"/>
  <c r="AX40" i="22"/>
  <c r="BE44" i="21"/>
  <c r="BE42" i="19"/>
  <c r="BF31" i="16"/>
  <c r="N43" i="21"/>
  <c r="N47" i="21"/>
  <c r="BX50" i="7"/>
  <c r="BZ44" i="20"/>
  <c r="BZ47" i="20"/>
  <c r="BZ43" i="20"/>
  <c r="BE42" i="16"/>
  <c r="BE45" i="7"/>
  <c r="BZ45" i="15"/>
  <c r="BX47" i="7"/>
  <c r="P43" i="21"/>
  <c r="T20" i="28"/>
  <c r="T74" i="28" s="1"/>
  <c r="S20" i="28"/>
  <c r="S74" i="28" s="1"/>
  <c r="R20" i="28"/>
  <c r="R74" i="28" s="1"/>
  <c r="T11" i="28"/>
  <c r="T65" i="28" s="1"/>
  <c r="S11" i="28"/>
  <c r="S65" i="28" s="1"/>
  <c r="R11" i="28"/>
  <c r="R65" i="28" s="1"/>
  <c r="N45" i="7"/>
  <c r="N46" i="7"/>
  <c r="P45" i="7"/>
  <c r="BE42" i="23"/>
  <c r="AX41" i="18"/>
  <c r="AX40" i="17"/>
  <c r="BX43" i="18"/>
  <c r="BF38" i="15"/>
  <c r="N46" i="22"/>
  <c r="N43" i="23"/>
  <c r="J54" i="28"/>
  <c r="J46" i="28" s="1"/>
  <c r="AX17" i="7"/>
  <c r="BZ43" i="21"/>
  <c r="BX43" i="19"/>
  <c r="E13" i="27"/>
  <c r="N43" i="16"/>
  <c r="N42" i="16"/>
  <c r="N47" i="16"/>
  <c r="N44" i="16"/>
  <c r="P42" i="16"/>
  <c r="G13" i="27"/>
  <c r="P47" i="16"/>
  <c r="G10" i="27"/>
  <c r="G15" i="27" s="1"/>
  <c r="P44" i="16"/>
  <c r="K17" i="28"/>
  <c r="K71" i="28" s="1"/>
  <c r="K52" i="28" s="1"/>
  <c r="D20" i="27"/>
  <c r="AL42" i="16"/>
  <c r="AK43" i="16" s="1"/>
  <c r="AL43" i="16" s="1"/>
  <c r="AL47" i="16"/>
  <c r="T24" i="28"/>
  <c r="T78" i="28" s="1"/>
  <c r="S24" i="28"/>
  <c r="S78" i="28" s="1"/>
  <c r="R24" i="28"/>
  <c r="R78" i="28" s="1"/>
  <c r="M37" i="28"/>
  <c r="M51" i="28"/>
  <c r="M57" i="28"/>
  <c r="M91" i="28"/>
  <c r="M53" i="28"/>
  <c r="M50" i="28"/>
  <c r="M55" i="28"/>
  <c r="M39" i="28"/>
  <c r="M56" i="28"/>
  <c r="M54" i="28"/>
  <c r="P43" i="23"/>
  <c r="P44" i="23"/>
  <c r="P42" i="23"/>
  <c r="M58" i="28"/>
  <c r="M52" i="28"/>
  <c r="L54" i="28"/>
  <c r="L55" i="28"/>
  <c r="L91" i="28"/>
  <c r="L58" i="28"/>
  <c r="L51" i="28"/>
  <c r="L39" i="28"/>
  <c r="L40" i="28"/>
  <c r="L56" i="28"/>
  <c r="L53" i="28"/>
  <c r="AL42" i="18"/>
  <c r="AK43" i="18" s="1"/>
  <c r="AL43" i="18" s="1"/>
  <c r="L52" i="28"/>
  <c r="Q8" i="28"/>
  <c r="Q62" i="28" s="1"/>
  <c r="Q53" i="28" s="1"/>
  <c r="AL41" i="22"/>
  <c r="AK42" i="22" s="1"/>
  <c r="AL42" i="22" s="1"/>
  <c r="AL46" i="22"/>
  <c r="S31" i="28"/>
  <c r="S85" i="28" s="1"/>
  <c r="T31" i="28"/>
  <c r="T85" i="28" s="1"/>
  <c r="N41" i="24"/>
  <c r="N46" i="24"/>
  <c r="N43" i="24"/>
  <c r="P42" i="24"/>
  <c r="P43" i="24"/>
  <c r="P41" i="24"/>
  <c r="AL46" i="24"/>
  <c r="AL41" i="24"/>
  <c r="AK42" i="24" s="1"/>
  <c r="AL42" i="24" s="1"/>
  <c r="N42" i="18"/>
  <c r="N44" i="18"/>
  <c r="N47" i="18"/>
  <c r="P47" i="18"/>
  <c r="P42" i="18"/>
  <c r="AL47" i="18"/>
  <c r="N9" i="28"/>
  <c r="N63" i="28" s="1"/>
  <c r="N91" i="28" s="1"/>
  <c r="AL46" i="19"/>
  <c r="AW41" i="19"/>
  <c r="AW43" i="19"/>
  <c r="AW42" i="18"/>
  <c r="AW47" i="18"/>
  <c r="L23" i="27"/>
  <c r="AW41" i="17"/>
  <c r="AW46" i="17"/>
  <c r="BE42" i="20"/>
  <c r="BE44" i="20"/>
  <c r="BE47" i="20"/>
  <c r="BE46" i="19"/>
  <c r="BE43" i="19"/>
  <c r="T20" i="27"/>
  <c r="T25" i="27" s="1"/>
  <c r="T23" i="27"/>
  <c r="T34" i="28"/>
  <c r="T88" i="28" s="1"/>
  <c r="R34" i="28"/>
  <c r="R88" i="28" s="1"/>
  <c r="S34" i="28"/>
  <c r="S88" i="28" s="1"/>
  <c r="R7" i="28"/>
  <c r="R61" i="28" s="1"/>
  <c r="T7" i="28"/>
  <c r="T61" i="28" s="1"/>
  <c r="AL47" i="23"/>
  <c r="J40" i="28"/>
  <c r="J52" i="28"/>
  <c r="J51" i="28"/>
  <c r="J53" i="28"/>
  <c r="N45" i="14"/>
  <c r="N46" i="14"/>
  <c r="N47" i="14"/>
  <c r="N50" i="14"/>
  <c r="AL50" i="14"/>
  <c r="BE47" i="23"/>
  <c r="BE44" i="23"/>
  <c r="BF40" i="22"/>
  <c r="J50" i="28"/>
  <c r="J58" i="28"/>
  <c r="AW46" i="19"/>
  <c r="N41" i="22"/>
  <c r="N42" i="22"/>
  <c r="P46" i="22"/>
  <c r="P41" i="22"/>
  <c r="P42" i="22"/>
  <c r="R16" i="28"/>
  <c r="R70" i="28" s="1"/>
  <c r="S16" i="28"/>
  <c r="S70" i="28" s="1"/>
  <c r="T16" i="28"/>
  <c r="T70" i="28" s="1"/>
  <c r="S23" i="28"/>
  <c r="S77" i="28" s="1"/>
  <c r="R23" i="28"/>
  <c r="R77" i="28" s="1"/>
  <c r="L37" i="28"/>
  <c r="T23" i="28"/>
  <c r="T77" i="28" s="1"/>
  <c r="S30" i="28"/>
  <c r="S84" i="28" s="1"/>
  <c r="T30" i="28"/>
  <c r="T84" i="28" s="1"/>
  <c r="O32" i="28"/>
  <c r="O86" i="28" s="1"/>
  <c r="O53" i="28" s="1"/>
  <c r="AL42" i="20"/>
  <c r="AK43" i="20" s="1"/>
  <c r="AL43" i="20" s="1"/>
  <c r="AL47" i="20"/>
  <c r="P50" i="14"/>
  <c r="P46" i="14"/>
  <c r="P45" i="14"/>
  <c r="AW44" i="20"/>
  <c r="AW47" i="20"/>
  <c r="BE46" i="22"/>
  <c r="BE42" i="22"/>
  <c r="BE43" i="22"/>
  <c r="J57" i="28"/>
  <c r="J55" i="28"/>
  <c r="AL42" i="23"/>
  <c r="AK43" i="23" s="1"/>
  <c r="AL43" i="23" s="1"/>
  <c r="N44" i="23"/>
  <c r="N47" i="23"/>
  <c r="P47" i="23"/>
  <c r="R15" i="28"/>
  <c r="R69" i="28" s="1"/>
  <c r="T15" i="28"/>
  <c r="T69" i="28" s="1"/>
  <c r="S15" i="28"/>
  <c r="S69" i="28" s="1"/>
  <c r="BX43" i="22"/>
  <c r="BX46" i="22"/>
  <c r="BX41" i="22"/>
  <c r="R29" i="28"/>
  <c r="R83" i="28" s="1"/>
  <c r="R26" i="28"/>
  <c r="R80" i="28" s="1"/>
  <c r="S26" i="28"/>
  <c r="S80" i="28" s="1"/>
  <c r="N42" i="23"/>
  <c r="BE41" i="22"/>
  <c r="BF32" i="15"/>
  <c r="T29" i="28"/>
  <c r="T83" i="28" s="1"/>
  <c r="AW43" i="17"/>
  <c r="E10" i="27"/>
  <c r="E15" i="27" s="1"/>
  <c r="P45" i="15"/>
  <c r="AX41" i="16"/>
  <c r="P43" i="20"/>
  <c r="BB40" i="22"/>
  <c r="BF41" i="20"/>
  <c r="BF40" i="17"/>
  <c r="AX41" i="20"/>
  <c r="AW42" i="20"/>
  <c r="BX42" i="23"/>
  <c r="AX31" i="16"/>
  <c r="BF38" i="7"/>
  <c r="BF31" i="7"/>
  <c r="AX17" i="16" l="1"/>
  <c r="AT38" i="16"/>
  <c r="AX14" i="16"/>
  <c r="AV42" i="15"/>
  <c r="AT18" i="16"/>
  <c r="AX18" i="16"/>
  <c r="AR18" i="16"/>
  <c r="BF18" i="16"/>
  <c r="BB18" i="16"/>
  <c r="AZ18" i="16"/>
  <c r="AT31" i="16"/>
  <c r="AR31" i="16"/>
  <c r="BV39" i="15"/>
  <c r="CC42" i="15" s="1"/>
  <c r="BP42" i="15"/>
  <c r="P32" i="27" s="1"/>
  <c r="BF33" i="16"/>
  <c r="BD33" i="16"/>
  <c r="BB33" i="16"/>
  <c r="BD50" i="7"/>
  <c r="AV14" i="16"/>
  <c r="AZ14" i="16"/>
  <c r="AR33" i="16"/>
  <c r="AV38" i="16"/>
  <c r="AZ29" i="16"/>
  <c r="BD29" i="16"/>
  <c r="AX29" i="16"/>
  <c r="BB29" i="16"/>
  <c r="AT35" i="16"/>
  <c r="AR35" i="16"/>
  <c r="AZ35" i="16"/>
  <c r="AV35" i="16"/>
  <c r="AZ36" i="16"/>
  <c r="AT36" i="16"/>
  <c r="AX36" i="16"/>
  <c r="BF36" i="16"/>
  <c r="BD36" i="16"/>
  <c r="BB36" i="16"/>
  <c r="AR36" i="16"/>
  <c r="AV36" i="16"/>
  <c r="AZ15" i="16"/>
  <c r="AX15" i="16"/>
  <c r="AR34" i="16"/>
  <c r="BD34" i="16"/>
  <c r="BB34" i="16"/>
  <c r="BF34" i="16"/>
  <c r="AV34" i="16"/>
  <c r="BB35" i="16"/>
  <c r="BF25" i="15"/>
  <c r="BF15" i="16"/>
  <c r="BF37" i="16"/>
  <c r="AZ37" i="16"/>
  <c r="BB37" i="16"/>
  <c r="AX37" i="16"/>
  <c r="AR37" i="16"/>
  <c r="B19" i="17"/>
  <c r="B38" i="17"/>
  <c r="B40" i="17"/>
  <c r="AR40" i="17" s="1"/>
  <c r="B39" i="17"/>
  <c r="B14" i="17"/>
  <c r="B18" i="17"/>
  <c r="B13" i="17"/>
  <c r="AR13" i="17" s="1"/>
  <c r="B36" i="17"/>
  <c r="B23" i="17"/>
  <c r="B25" i="17"/>
  <c r="B28" i="17"/>
  <c r="B34" i="17"/>
  <c r="B20" i="17"/>
  <c r="B35" i="17"/>
  <c r="B21" i="17"/>
  <c r="B16" i="17"/>
  <c r="B32" i="17"/>
  <c r="B29" i="17"/>
  <c r="B11" i="17"/>
  <c r="AR11" i="17" s="1"/>
  <c r="B22" i="17"/>
  <c r="AR21" i="16"/>
  <c r="AT21" i="16"/>
  <c r="AV21" i="16"/>
  <c r="BD38" i="16"/>
  <c r="AR38" i="16"/>
  <c r="AR15" i="16"/>
  <c r="AV50" i="7"/>
  <c r="AT50" i="7"/>
  <c r="BD35" i="16"/>
  <c r="AT34" i="16"/>
  <c r="AV40" i="15"/>
  <c r="AZ17" i="16"/>
  <c r="BD17" i="16"/>
  <c r="AV17" i="16"/>
  <c r="AT17" i="16"/>
  <c r="BF35" i="16"/>
  <c r="AZ34" i="16"/>
  <c r="AZ33" i="16"/>
  <c r="AR29" i="15"/>
  <c r="AX29" i="15"/>
  <c r="AT29" i="15"/>
  <c r="BD29" i="15"/>
  <c r="BF29" i="15"/>
  <c r="BF29" i="16"/>
  <c r="BB15" i="16"/>
  <c r="BB17" i="16"/>
  <c r="AX38" i="16"/>
  <c r="BF38" i="16"/>
  <c r="AX33" i="16"/>
  <c r="AZ38" i="16"/>
  <c r="BB16" i="15"/>
  <c r="AR16" i="15"/>
  <c r="AZ16" i="15"/>
  <c r="AZ40" i="15" s="1"/>
  <c r="BF16" i="15"/>
  <c r="AX16" i="15"/>
  <c r="AT16" i="15"/>
  <c r="AT41" i="15" s="1"/>
  <c r="AB6" i="18"/>
  <c r="J5" i="18"/>
  <c r="BO6" i="18"/>
  <c r="CB6" i="18" s="1"/>
  <c r="AX6" i="18"/>
  <c r="M4" i="19"/>
  <c r="AT47" i="7"/>
  <c r="AT33" i="16"/>
  <c r="BB49" i="15"/>
  <c r="V3" i="27" s="1"/>
  <c r="AS51" i="15"/>
  <c r="AX51" i="15"/>
  <c r="AW51" i="15"/>
  <c r="AV27" i="16"/>
  <c r="BB27" i="16"/>
  <c r="BD27" i="16"/>
  <c r="AZ27" i="16"/>
  <c r="BF40" i="16"/>
  <c r="AZ40" i="16"/>
  <c r="AR40" i="16"/>
  <c r="AT40" i="16"/>
  <c r="BB19" i="16"/>
  <c r="AV19" i="16"/>
  <c r="AV44" i="16" s="1"/>
  <c r="BF19" i="16"/>
  <c r="BD19" i="16"/>
  <c r="AZ19" i="16"/>
  <c r="BV4" i="15"/>
  <c r="BV4" i="20"/>
  <c r="BV4" i="18"/>
  <c r="BV4" i="23"/>
  <c r="BV4" i="17"/>
  <c r="AT17" i="17"/>
  <c r="AX17" i="17"/>
  <c r="AV17" i="17"/>
  <c r="BB17" i="17"/>
  <c r="BD17" i="17"/>
  <c r="AZ17" i="17"/>
  <c r="BF17" i="17"/>
  <c r="AR17" i="17"/>
  <c r="AT25" i="15"/>
  <c r="AV25" i="15"/>
  <c r="AV41" i="15" s="1"/>
  <c r="AR25" i="15"/>
  <c r="BD25" i="15"/>
  <c r="BD41" i="15" s="1"/>
  <c r="AZ25" i="15"/>
  <c r="AT27" i="17"/>
  <c r="AX27" i="17"/>
  <c r="BF27" i="17"/>
  <c r="AV27" i="17"/>
  <c r="AZ27" i="17"/>
  <c r="AR27" i="17"/>
  <c r="BB27" i="17"/>
  <c r="BD27" i="17"/>
  <c r="AV26" i="17"/>
  <c r="BD26" i="17"/>
  <c r="AT26" i="17"/>
  <c r="AX26" i="17"/>
  <c r="BF26" i="17"/>
  <c r="BB26" i="17"/>
  <c r="AR26" i="17"/>
  <c r="AZ26" i="17"/>
  <c r="AV23" i="16"/>
  <c r="AZ23" i="16"/>
  <c r="BB23" i="16"/>
  <c r="BF23" i="16"/>
  <c r="AR23" i="16"/>
  <c r="AT23" i="16"/>
  <c r="AX23" i="16"/>
  <c r="BD23" i="16"/>
  <c r="BD27" i="15"/>
  <c r="AV27" i="15"/>
  <c r="AT27" i="15"/>
  <c r="BF27" i="15"/>
  <c r="AX27" i="15"/>
  <c r="AR27" i="15"/>
  <c r="AZ27" i="15"/>
  <c r="BB27" i="15"/>
  <c r="BD15" i="17"/>
  <c r="AT15" i="17"/>
  <c r="AX15" i="17"/>
  <c r="BB15" i="17"/>
  <c r="AV15" i="17"/>
  <c r="AZ15" i="17"/>
  <c r="BF15" i="17"/>
  <c r="AR15" i="17"/>
  <c r="AZ22" i="16"/>
  <c r="AX22" i="16"/>
  <c r="BF22" i="16"/>
  <c r="BD22" i="16"/>
  <c r="AR22" i="16"/>
  <c r="AT22" i="16"/>
  <c r="AV22" i="16"/>
  <c r="BB22" i="16"/>
  <c r="BD47" i="7"/>
  <c r="BB33" i="17"/>
  <c r="AT33" i="17"/>
  <c r="AV33" i="17"/>
  <c r="AR33" i="17"/>
  <c r="AX33" i="17"/>
  <c r="BD33" i="17"/>
  <c r="AZ33" i="17"/>
  <c r="BF33" i="17"/>
  <c r="AZ50" i="7"/>
  <c r="AZ47" i="7"/>
  <c r="AZ46" i="7"/>
  <c r="AZ30" i="16"/>
  <c r="AR30" i="16"/>
  <c r="BD30" i="16"/>
  <c r="BB30" i="16"/>
  <c r="AX30" i="16"/>
  <c r="AT30" i="16"/>
  <c r="BF30" i="16"/>
  <c r="AV30" i="16"/>
  <c r="BD46" i="7"/>
  <c r="AV24" i="16"/>
  <c r="BD24" i="16"/>
  <c r="AR24" i="16"/>
  <c r="AZ24" i="16"/>
  <c r="AT24" i="16"/>
  <c r="AZ30" i="17"/>
  <c r="BB30" i="17"/>
  <c r="AX30" i="17"/>
  <c r="BD30" i="17"/>
  <c r="AT30" i="17"/>
  <c r="AR30" i="17"/>
  <c r="BF30" i="17"/>
  <c r="AV30" i="17"/>
  <c r="AZ25" i="16"/>
  <c r="AV25" i="16"/>
  <c r="BF25" i="16"/>
  <c r="AT25" i="16"/>
  <c r="BD25" i="16"/>
  <c r="BB25" i="16"/>
  <c r="AR25" i="16"/>
  <c r="AX25" i="16"/>
  <c r="AV32" i="16"/>
  <c r="BB32" i="16"/>
  <c r="AZ32" i="16"/>
  <c r="AT32" i="16"/>
  <c r="BD32" i="16"/>
  <c r="AR32" i="16"/>
  <c r="BF32" i="16"/>
  <c r="AX32" i="16"/>
  <c r="AX24" i="16"/>
  <c r="AT46" i="7"/>
  <c r="AV31" i="17"/>
  <c r="AR31" i="17"/>
  <c r="BF31" i="17"/>
  <c r="AX31" i="17"/>
  <c r="BB31" i="17"/>
  <c r="AT31" i="17"/>
  <c r="AZ31" i="17"/>
  <c r="BD31" i="17"/>
  <c r="BB28" i="16"/>
  <c r="AR28" i="16"/>
  <c r="AZ28" i="16"/>
  <c r="AT28" i="16"/>
  <c r="AX28" i="16"/>
  <c r="BD28" i="16"/>
  <c r="AV28" i="16"/>
  <c r="BF28" i="16"/>
  <c r="BD37" i="17"/>
  <c r="AZ37" i="17"/>
  <c r="AT37" i="17"/>
  <c r="AR37" i="17"/>
  <c r="AV37" i="17"/>
  <c r="AX37" i="17"/>
  <c r="BB37" i="17"/>
  <c r="BF37" i="17"/>
  <c r="AT26" i="15"/>
  <c r="AZ26" i="15"/>
  <c r="BD26" i="15"/>
  <c r="BD40" i="15" s="1"/>
  <c r="AR26" i="15"/>
  <c r="AV26" i="15"/>
  <c r="AV45" i="15" s="1"/>
  <c r="AX26" i="15"/>
  <c r="BF26" i="15"/>
  <c r="BB26" i="15"/>
  <c r="BB45" i="15" s="1"/>
  <c r="BB24" i="17"/>
  <c r="BD24" i="17"/>
  <c r="AV24" i="17"/>
  <c r="AZ24" i="17"/>
  <c r="AR24" i="17"/>
  <c r="AT24" i="17"/>
  <c r="BF24" i="17"/>
  <c r="AX24" i="17"/>
  <c r="AZ16" i="16"/>
  <c r="BD16" i="16"/>
  <c r="BD43" i="16" s="1"/>
  <c r="AV16" i="16"/>
  <c r="AX16" i="16"/>
  <c r="BB16" i="16"/>
  <c r="AT16" i="16"/>
  <c r="BF16" i="16"/>
  <c r="AR16" i="16"/>
  <c r="BF26" i="16"/>
  <c r="AX26" i="16"/>
  <c r="BB26" i="16"/>
  <c r="AZ26" i="16"/>
  <c r="AR26" i="16"/>
  <c r="BD26" i="16"/>
  <c r="AV26" i="16"/>
  <c r="AT26" i="16"/>
  <c r="BB24" i="16"/>
  <c r="BF34" i="15"/>
  <c r="AV34" i="15"/>
  <c r="AR34" i="15"/>
  <c r="BD34" i="15"/>
  <c r="BB34" i="15"/>
  <c r="AT34" i="15"/>
  <c r="AZ34" i="15"/>
  <c r="AX34" i="15"/>
  <c r="AV39" i="16"/>
  <c r="BF39" i="16"/>
  <c r="AX39" i="16"/>
  <c r="AT39" i="16"/>
  <c r="AZ39" i="16"/>
  <c r="BB39" i="16"/>
  <c r="BD39" i="16"/>
  <c r="AR39" i="16"/>
  <c r="J43" i="28"/>
  <c r="J47" i="28" s="1"/>
  <c r="I52" i="28"/>
  <c r="I40" i="28"/>
  <c r="I51" i="28"/>
  <c r="I58" i="28"/>
  <c r="P53" i="28"/>
  <c r="P40" i="28"/>
  <c r="P58" i="28"/>
  <c r="I50" i="28"/>
  <c r="I54" i="28"/>
  <c r="I46" i="28" s="1"/>
  <c r="I91" i="28"/>
  <c r="I43" i="28" s="1"/>
  <c r="I53" i="28"/>
  <c r="I55" i="28"/>
  <c r="I37" i="28"/>
  <c r="I39" i="28"/>
  <c r="I57" i="28"/>
  <c r="K57" i="28"/>
  <c r="K37" i="28"/>
  <c r="K53" i="28"/>
  <c r="P51" i="28"/>
  <c r="K40" i="28"/>
  <c r="P39" i="28"/>
  <c r="P56" i="28"/>
  <c r="K54" i="28"/>
  <c r="P57" i="28"/>
  <c r="P55" i="28"/>
  <c r="K56" i="28"/>
  <c r="K39" i="28"/>
  <c r="K91" i="28"/>
  <c r="K49" i="28" s="1"/>
  <c r="K44" i="28" s="1"/>
  <c r="P52" i="28"/>
  <c r="P91" i="28"/>
  <c r="P43" i="28" s="1"/>
  <c r="N58" i="28"/>
  <c r="N51" i="28"/>
  <c r="Q52" i="28"/>
  <c r="P24" i="27"/>
  <c r="G11" i="27"/>
  <c r="Q51" i="28"/>
  <c r="Q54" i="28"/>
  <c r="Q56" i="28"/>
  <c r="J38" i="28"/>
  <c r="AL43" i="15" s="1"/>
  <c r="K50" i="28"/>
  <c r="P54" i="28"/>
  <c r="P37" i="28"/>
  <c r="BB46" i="7"/>
  <c r="AX46" i="7"/>
  <c r="L21" i="27"/>
  <c r="N52" i="28"/>
  <c r="N53" i="28"/>
  <c r="G14" i="27"/>
  <c r="N40" i="28"/>
  <c r="N37" i="28"/>
  <c r="N50" i="28"/>
  <c r="N39" i="28"/>
  <c r="AX50" i="7"/>
  <c r="BB47" i="7"/>
  <c r="BB50" i="7"/>
  <c r="N55" i="28"/>
  <c r="AX47" i="7"/>
  <c r="K55" i="28"/>
  <c r="BF47" i="7"/>
  <c r="T22" i="27"/>
  <c r="P22" i="27"/>
  <c r="D21" i="27"/>
  <c r="S57" i="28"/>
  <c r="BF50" i="7"/>
  <c r="P21" i="27"/>
  <c r="BF46" i="7"/>
  <c r="R54" i="28"/>
  <c r="E12" i="27"/>
  <c r="R55" i="28"/>
  <c r="T21" i="27"/>
  <c r="T24" i="27"/>
  <c r="L22" i="27"/>
  <c r="S39" i="28"/>
  <c r="T52" i="28"/>
  <c r="R57" i="28"/>
  <c r="S56" i="28"/>
  <c r="T91" i="28"/>
  <c r="T58" i="28"/>
  <c r="G12" i="27"/>
  <c r="E14" i="27"/>
  <c r="O51" i="28"/>
  <c r="O91" i="28"/>
  <c r="S58" i="28"/>
  <c r="T39" i="28"/>
  <c r="T37" i="28"/>
  <c r="O50" i="28"/>
  <c r="O55" i="28"/>
  <c r="S54" i="28"/>
  <c r="N54" i="28"/>
  <c r="N56" i="28"/>
  <c r="R50" i="28"/>
  <c r="S37" i="28"/>
  <c r="S91" i="28"/>
  <c r="T56" i="28"/>
  <c r="T50" i="28"/>
  <c r="D24" i="27"/>
  <c r="E11" i="27"/>
  <c r="O54" i="28"/>
  <c r="O58" i="28"/>
  <c r="S51" i="28"/>
  <c r="S50" i="28"/>
  <c r="L24" i="27"/>
  <c r="Q37" i="28"/>
  <c r="Q40" i="28"/>
  <c r="Q57" i="28"/>
  <c r="Q58" i="28"/>
  <c r="Q91" i="28"/>
  <c r="L43" i="28"/>
  <c r="L49" i="28"/>
  <c r="L44" i="28" s="1"/>
  <c r="L38" i="28" s="1"/>
  <c r="AL44" i="17" s="1"/>
  <c r="R37" i="28"/>
  <c r="S55" i="28"/>
  <c r="T55" i="28"/>
  <c r="T53" i="28"/>
  <c r="O52" i="28"/>
  <c r="O56" i="28"/>
  <c r="R58" i="28"/>
  <c r="R39" i="28"/>
  <c r="N43" i="28"/>
  <c r="N49" i="28"/>
  <c r="N44" i="28" s="1"/>
  <c r="R53" i="28"/>
  <c r="T54" i="28"/>
  <c r="T40" i="28"/>
  <c r="Q50" i="28"/>
  <c r="O57" i="28"/>
  <c r="O39" i="28"/>
  <c r="R52" i="28"/>
  <c r="R40" i="28"/>
  <c r="R51" i="28"/>
  <c r="R91" i="28"/>
  <c r="S53" i="28"/>
  <c r="S40" i="28"/>
  <c r="Q39" i="28"/>
  <c r="Q55" i="28"/>
  <c r="R56" i="28"/>
  <c r="S52" i="28"/>
  <c r="M43" i="28"/>
  <c r="M49" i="28"/>
  <c r="M44" i="28" s="1"/>
  <c r="M38" i="28" s="1"/>
  <c r="AL45" i="18" s="1"/>
  <c r="T51" i="28"/>
  <c r="T57" i="28"/>
  <c r="K51" i="28"/>
  <c r="K58" i="28"/>
  <c r="N57" i="28"/>
  <c r="O40" i="28"/>
  <c r="O37" i="28"/>
  <c r="BD25" i="17" l="1"/>
  <c r="AT25" i="17"/>
  <c r="BF25" i="17"/>
  <c r="AX25" i="17"/>
  <c r="AV25" i="17"/>
  <c r="BB25" i="17"/>
  <c r="AZ25" i="17"/>
  <c r="AR25" i="17"/>
  <c r="AZ47" i="16"/>
  <c r="B25" i="18"/>
  <c r="B29" i="18"/>
  <c r="B40" i="18"/>
  <c r="B39" i="18"/>
  <c r="B17" i="18"/>
  <c r="B34" i="18"/>
  <c r="B26" i="18"/>
  <c r="B41" i="18"/>
  <c r="AR41" i="18" s="1"/>
  <c r="B12" i="18"/>
  <c r="AR12" i="18" s="1"/>
  <c r="B23" i="18"/>
  <c r="B32" i="18"/>
  <c r="B15" i="18"/>
  <c r="B20" i="18"/>
  <c r="B37" i="18"/>
  <c r="B19" i="18"/>
  <c r="B11" i="18"/>
  <c r="AR11" i="18" s="1"/>
  <c r="B33" i="18"/>
  <c r="B31" i="18"/>
  <c r="B30" i="18"/>
  <c r="B14" i="18"/>
  <c r="B24" i="18"/>
  <c r="B16" i="18"/>
  <c r="B13" i="18"/>
  <c r="AR13" i="18" s="1"/>
  <c r="B21" i="18"/>
  <c r="B18" i="18"/>
  <c r="B35" i="18"/>
  <c r="B27" i="18"/>
  <c r="B22" i="18"/>
  <c r="B38" i="18"/>
  <c r="B36" i="18"/>
  <c r="B28" i="18"/>
  <c r="AV34" i="17"/>
  <c r="BB34" i="17"/>
  <c r="AZ34" i="17"/>
  <c r="AR34" i="17"/>
  <c r="BD34" i="17"/>
  <c r="BF34" i="17"/>
  <c r="AX34" i="17"/>
  <c r="AT34" i="17"/>
  <c r="AT42" i="15"/>
  <c r="AV36" i="17"/>
  <c r="AT36" i="17"/>
  <c r="BB36" i="17"/>
  <c r="AX36" i="17"/>
  <c r="AZ36" i="17"/>
  <c r="BD36" i="17"/>
  <c r="BF36" i="17"/>
  <c r="AR36" i="17"/>
  <c r="AV28" i="17"/>
  <c r="AT28" i="17"/>
  <c r="AZ28" i="17"/>
  <c r="AR28" i="17"/>
  <c r="BD28" i="17"/>
  <c r="AX28" i="17"/>
  <c r="BB28" i="17"/>
  <c r="BF28" i="17"/>
  <c r="AT45" i="15"/>
  <c r="AT44" i="16"/>
  <c r="BD44" i="16"/>
  <c r="AV29" i="17"/>
  <c r="AT29" i="17"/>
  <c r="BD29" i="17"/>
  <c r="AZ29" i="17"/>
  <c r="AR29" i="17"/>
  <c r="AX29" i="17"/>
  <c r="BB29" i="17"/>
  <c r="BF29" i="17"/>
  <c r="AR18" i="17"/>
  <c r="AT18" i="17"/>
  <c r="BD18" i="17"/>
  <c r="AZ18" i="17"/>
  <c r="AV18" i="17"/>
  <c r="BF18" i="17"/>
  <c r="AX18" i="17"/>
  <c r="BB18" i="17"/>
  <c r="AT43" i="16"/>
  <c r="AZ42" i="15"/>
  <c r="AX32" i="17"/>
  <c r="BB32" i="17"/>
  <c r="AZ32" i="17"/>
  <c r="AR32" i="17"/>
  <c r="BF32" i="17"/>
  <c r="BD32" i="17"/>
  <c r="AT32" i="17"/>
  <c r="AV32" i="17"/>
  <c r="BD14" i="17"/>
  <c r="BD46" i="17" s="1"/>
  <c r="AV14" i="17"/>
  <c r="BB14" i="17"/>
  <c r="AX14" i="17"/>
  <c r="AR14" i="17"/>
  <c r="BF14" i="17"/>
  <c r="AT14" i="17"/>
  <c r="AT43" i="17" s="1"/>
  <c r="AZ14" i="17"/>
  <c r="AZ42" i="17" s="1"/>
  <c r="AZ41" i="15"/>
  <c r="BD42" i="15"/>
  <c r="BF22" i="17"/>
  <c r="BB22" i="17"/>
  <c r="AZ22" i="17"/>
  <c r="AV22" i="17"/>
  <c r="AX22" i="17"/>
  <c r="AT22" i="17"/>
  <c r="AR22" i="17"/>
  <c r="BD22" i="17"/>
  <c r="AZ16" i="17"/>
  <c r="AX16" i="17"/>
  <c r="AR16" i="17"/>
  <c r="AV16" i="17"/>
  <c r="BD16" i="17"/>
  <c r="AT16" i="17"/>
  <c r="BB16" i="17"/>
  <c r="BF16" i="17"/>
  <c r="AV39" i="17"/>
  <c r="AT39" i="17"/>
  <c r="AZ39" i="17"/>
  <c r="BF39" i="17"/>
  <c r="BB39" i="17"/>
  <c r="AX39" i="17"/>
  <c r="BD39" i="17"/>
  <c r="AR39" i="17"/>
  <c r="AT40" i="15"/>
  <c r="AR23" i="17"/>
  <c r="AZ23" i="17"/>
  <c r="BD23" i="17"/>
  <c r="AT23" i="17"/>
  <c r="BB23" i="17"/>
  <c r="AV23" i="17"/>
  <c r="AX23" i="17"/>
  <c r="BF23" i="17"/>
  <c r="AX45" i="15"/>
  <c r="BO6" i="19"/>
  <c r="CB6" i="19" s="1"/>
  <c r="AB6" i="19"/>
  <c r="J5" i="19"/>
  <c r="M4" i="20"/>
  <c r="AX6" i="19"/>
  <c r="AR21" i="17"/>
  <c r="AV21" i="17"/>
  <c r="AZ21" i="17"/>
  <c r="BD21" i="17"/>
  <c r="BF21" i="17"/>
  <c r="BB21" i="17"/>
  <c r="AT21" i="17"/>
  <c r="AT46" i="17" s="1"/>
  <c r="AX21" i="17"/>
  <c r="AV43" i="16"/>
  <c r="BF42" i="15"/>
  <c r="AT47" i="16"/>
  <c r="BD35" i="17"/>
  <c r="AZ35" i="17"/>
  <c r="AR35" i="17"/>
  <c r="AT35" i="17"/>
  <c r="AV35" i="17"/>
  <c r="BF35" i="17"/>
  <c r="AX35" i="17"/>
  <c r="BB35" i="17"/>
  <c r="AR38" i="17"/>
  <c r="AZ38" i="17"/>
  <c r="AT38" i="17"/>
  <c r="BB38" i="17"/>
  <c r="BD38" i="17"/>
  <c r="BF38" i="17"/>
  <c r="AV38" i="17"/>
  <c r="AX38" i="17"/>
  <c r="AV47" i="16"/>
  <c r="AV20" i="17"/>
  <c r="AV42" i="17" s="1"/>
  <c r="AR20" i="17"/>
  <c r="BB20" i="17"/>
  <c r="BB43" i="17" s="1"/>
  <c r="BF20" i="17"/>
  <c r="AZ20" i="17"/>
  <c r="AX20" i="17"/>
  <c r="BD20" i="17"/>
  <c r="AT20" i="17"/>
  <c r="AT19" i="17"/>
  <c r="AZ19" i="17"/>
  <c r="AR19" i="17"/>
  <c r="AV19" i="17"/>
  <c r="AV43" i="17" s="1"/>
  <c r="BF19" i="17"/>
  <c r="AX19" i="17"/>
  <c r="BD19" i="17"/>
  <c r="BB19" i="17"/>
  <c r="AZ51" i="15"/>
  <c r="BF45" i="15"/>
  <c r="BF43" i="16"/>
  <c r="BF40" i="15"/>
  <c r="BF41" i="15"/>
  <c r="BB44" i="16"/>
  <c r="BB40" i="15"/>
  <c r="BB41" i="15"/>
  <c r="BB42" i="15"/>
  <c r="AX43" i="16"/>
  <c r="AX40" i="15"/>
  <c r="AX41" i="15"/>
  <c r="AX42" i="15"/>
  <c r="BB47" i="16"/>
  <c r="BB43" i="16"/>
  <c r="J41" i="28"/>
  <c r="AL44" i="15" s="1"/>
  <c r="AX47" i="16"/>
  <c r="BF47" i="16"/>
  <c r="AZ44" i="16"/>
  <c r="AZ43" i="16"/>
  <c r="AX44" i="16"/>
  <c r="BD45" i="15"/>
  <c r="AZ45" i="15"/>
  <c r="BF44" i="16"/>
  <c r="BD47" i="16"/>
  <c r="K38" i="28"/>
  <c r="AL45" i="16" s="1"/>
  <c r="J45" i="28"/>
  <c r="I49" i="28"/>
  <c r="I44" i="28" s="1"/>
  <c r="I38" i="28" s="1"/>
  <c r="AL48" i="7" s="1"/>
  <c r="K43" i="28"/>
  <c r="K45" i="28" s="1"/>
  <c r="P49" i="28"/>
  <c r="P44" i="28" s="1"/>
  <c r="P38" i="28" s="1"/>
  <c r="AL45" i="21" s="1"/>
  <c r="N38" i="28"/>
  <c r="AL44" i="19" s="1"/>
  <c r="M47" i="28"/>
  <c r="M41" i="28"/>
  <c r="AL46" i="18" s="1"/>
  <c r="M45" i="28"/>
  <c r="M46" i="28"/>
  <c r="N46" i="28"/>
  <c r="N41" i="28"/>
  <c r="AL45" i="19" s="1"/>
  <c r="N47" i="28"/>
  <c r="N45" i="28"/>
  <c r="I47" i="28"/>
  <c r="I45" i="28"/>
  <c r="I41" i="28"/>
  <c r="AL49" i="7" s="1"/>
  <c r="L45" i="28"/>
  <c r="L41" i="28"/>
  <c r="AL45" i="17" s="1"/>
  <c r="L47" i="28"/>
  <c r="L46" i="28"/>
  <c r="O43" i="28"/>
  <c r="O49" i="28"/>
  <c r="O44" i="28" s="1"/>
  <c r="O38" i="28" s="1"/>
  <c r="AL45" i="20" s="1"/>
  <c r="T49" i="28"/>
  <c r="T44" i="28" s="1"/>
  <c r="T38" i="28" s="1"/>
  <c r="AL48" i="14" s="1"/>
  <c r="T43" i="28"/>
  <c r="Q49" i="28"/>
  <c r="Q44" i="28" s="1"/>
  <c r="Q38" i="28" s="1"/>
  <c r="AL44" i="22" s="1"/>
  <c r="Q43" i="28"/>
  <c r="R43" i="28"/>
  <c r="R49" i="28"/>
  <c r="R44" i="28" s="1"/>
  <c r="R38" i="28" s="1"/>
  <c r="AL45" i="23" s="1"/>
  <c r="S43" i="28"/>
  <c r="S49" i="28"/>
  <c r="S44" i="28" s="1"/>
  <c r="S38" i="28" s="1"/>
  <c r="AL44" i="24" s="1"/>
  <c r="P45" i="28"/>
  <c r="P47" i="28"/>
  <c r="P46" i="28"/>
  <c r="P41" i="28"/>
  <c r="AL46" i="21" s="1"/>
  <c r="AX42" i="17" l="1"/>
  <c r="BB46" i="17"/>
  <c r="BF42" i="17"/>
  <c r="BB42" i="17"/>
  <c r="AX46" i="17"/>
  <c r="BB35" i="18"/>
  <c r="BD35" i="18"/>
  <c r="AZ35" i="18"/>
  <c r="AR35" i="18"/>
  <c r="AX35" i="18"/>
  <c r="AT35" i="18"/>
  <c r="BF35" i="18"/>
  <c r="AV35" i="18"/>
  <c r="BF37" i="18"/>
  <c r="AV37" i="18"/>
  <c r="BB37" i="18"/>
  <c r="AZ37" i="18"/>
  <c r="BD37" i="18"/>
  <c r="AR37" i="18"/>
  <c r="AX37" i="18"/>
  <c r="AT37" i="18"/>
  <c r="AZ29" i="18"/>
  <c r="AX29" i="18"/>
  <c r="BF29" i="18"/>
  <c r="AR29" i="18"/>
  <c r="BD29" i="18"/>
  <c r="AT29" i="18"/>
  <c r="AV29" i="18"/>
  <c r="BB29" i="18"/>
  <c r="BF43" i="17"/>
  <c r="BD18" i="18"/>
  <c r="AZ18" i="18"/>
  <c r="BF18" i="18"/>
  <c r="AX18" i="18"/>
  <c r="AV18" i="18"/>
  <c r="AR18" i="18"/>
  <c r="AT18" i="18"/>
  <c r="BB18" i="18"/>
  <c r="AR20" i="18"/>
  <c r="BB20" i="18"/>
  <c r="AV20" i="18"/>
  <c r="AX20" i="18"/>
  <c r="AT20" i="18"/>
  <c r="BF20" i="18"/>
  <c r="BD20" i="18"/>
  <c r="AZ20" i="18"/>
  <c r="AT25" i="18"/>
  <c r="BB25" i="18"/>
  <c r="AZ25" i="18"/>
  <c r="AV25" i="18"/>
  <c r="BD25" i="18"/>
  <c r="AX25" i="18"/>
  <c r="BF25" i="18"/>
  <c r="AR25" i="18"/>
  <c r="AV32" i="18"/>
  <c r="AZ32" i="18"/>
  <c r="AR32" i="18"/>
  <c r="BD32" i="18"/>
  <c r="BF32" i="18"/>
  <c r="BB32" i="18"/>
  <c r="AX32" i="18"/>
  <c r="AT32" i="18"/>
  <c r="AX24" i="18"/>
  <c r="BD24" i="18"/>
  <c r="AT24" i="18"/>
  <c r="AR24" i="18"/>
  <c r="AV24" i="18"/>
  <c r="AZ24" i="18"/>
  <c r="BF24" i="18"/>
  <c r="BB24" i="18"/>
  <c r="AR15" i="18"/>
  <c r="BD15" i="18"/>
  <c r="AZ15" i="18"/>
  <c r="BB15" i="18"/>
  <c r="AT15" i="18"/>
  <c r="AV15" i="18"/>
  <c r="BF15" i="18"/>
  <c r="AX15" i="18"/>
  <c r="AX16" i="18"/>
  <c r="BD16" i="18"/>
  <c r="AR16" i="18"/>
  <c r="AZ16" i="18"/>
  <c r="BB16" i="18"/>
  <c r="BF16" i="18"/>
  <c r="AV16" i="18"/>
  <c r="AT16" i="18"/>
  <c r="AV46" i="17"/>
  <c r="AT42" i="17"/>
  <c r="BD42" i="17"/>
  <c r="BF14" i="18"/>
  <c r="AX14" i="18"/>
  <c r="AT14" i="18"/>
  <c r="BD14" i="18"/>
  <c r="AZ14" i="18"/>
  <c r="AR14" i="18"/>
  <c r="AV14" i="18"/>
  <c r="BB14" i="18"/>
  <c r="AX43" i="17"/>
  <c r="BD43" i="17"/>
  <c r="AZ28" i="18"/>
  <c r="AR28" i="18"/>
  <c r="AT28" i="18"/>
  <c r="AV28" i="18"/>
  <c r="BB28" i="18"/>
  <c r="AX28" i="18"/>
  <c r="BD28" i="18"/>
  <c r="BF28" i="18"/>
  <c r="AT30" i="18"/>
  <c r="AR30" i="18"/>
  <c r="BF30" i="18"/>
  <c r="BB30" i="18"/>
  <c r="AX30" i="18"/>
  <c r="BD30" i="18"/>
  <c r="AZ30" i="18"/>
  <c r="AV30" i="18"/>
  <c r="BD26" i="18"/>
  <c r="AR26" i="18"/>
  <c r="AV26" i="18"/>
  <c r="AT26" i="18"/>
  <c r="AZ26" i="18"/>
  <c r="AX26" i="18"/>
  <c r="BB26" i="18"/>
  <c r="BF26" i="18"/>
  <c r="AZ23" i="18"/>
  <c r="AT23" i="18"/>
  <c r="AX23" i="18"/>
  <c r="AR23" i="18"/>
  <c r="BD23" i="18"/>
  <c r="BB23" i="18"/>
  <c r="BF23" i="18"/>
  <c r="AV23" i="18"/>
  <c r="AZ46" i="17"/>
  <c r="AZ43" i="17"/>
  <c r="AR36" i="18"/>
  <c r="AT36" i="18"/>
  <c r="BB36" i="18"/>
  <c r="BD36" i="18"/>
  <c r="AZ36" i="18"/>
  <c r="AV36" i="18"/>
  <c r="BF36" i="18"/>
  <c r="AX36" i="18"/>
  <c r="BD31" i="18"/>
  <c r="AT31" i="18"/>
  <c r="BF31" i="18"/>
  <c r="AX31" i="18"/>
  <c r="AV31" i="18"/>
  <c r="AZ31" i="18"/>
  <c r="AR31" i="18"/>
  <c r="BB31" i="18"/>
  <c r="BD34" i="18"/>
  <c r="AT34" i="18"/>
  <c r="BF34" i="18"/>
  <c r="AR34" i="18"/>
  <c r="AV34" i="18"/>
  <c r="AZ34" i="18"/>
  <c r="AX34" i="18"/>
  <c r="BB34" i="18"/>
  <c r="BF46" i="17"/>
  <c r="AZ38" i="18"/>
  <c r="BF38" i="18"/>
  <c r="BB38" i="18"/>
  <c r="AR38" i="18"/>
  <c r="AT38" i="18"/>
  <c r="BD38" i="18"/>
  <c r="AX38" i="18"/>
  <c r="AV38" i="18"/>
  <c r="AX33" i="18"/>
  <c r="BF33" i="18"/>
  <c r="BB33" i="18"/>
  <c r="BD33" i="18"/>
  <c r="AZ33" i="18"/>
  <c r="AR33" i="18"/>
  <c r="AV33" i="18"/>
  <c r="AT33" i="18"/>
  <c r="AR17" i="18"/>
  <c r="AT17" i="18"/>
  <c r="BB17" i="18"/>
  <c r="BF17" i="18"/>
  <c r="AX17" i="18"/>
  <c r="AV17" i="18"/>
  <c r="BD17" i="18"/>
  <c r="AZ17" i="18"/>
  <c r="AB6" i="20"/>
  <c r="AX6" i="20"/>
  <c r="J5" i="20"/>
  <c r="BO6" i="20"/>
  <c r="CB6" i="20" s="1"/>
  <c r="M4" i="21"/>
  <c r="BD39" i="18"/>
  <c r="AR39" i="18"/>
  <c r="AX39" i="18"/>
  <c r="AV39" i="18"/>
  <c r="BB39" i="18"/>
  <c r="AT39" i="18"/>
  <c r="AZ39" i="18"/>
  <c r="BF39" i="18"/>
  <c r="AZ21" i="18"/>
  <c r="AV21" i="18"/>
  <c r="AX21" i="18"/>
  <c r="BD21" i="18"/>
  <c r="AT21" i="18"/>
  <c r="BB21" i="18"/>
  <c r="BF21" i="18"/>
  <c r="AR21" i="18"/>
  <c r="AV22" i="18"/>
  <c r="AR22" i="18"/>
  <c r="BF22" i="18"/>
  <c r="AT22" i="18"/>
  <c r="AX22" i="18"/>
  <c r="BD22" i="18"/>
  <c r="AZ22" i="18"/>
  <c r="BB22" i="18"/>
  <c r="B35" i="19"/>
  <c r="B13" i="19"/>
  <c r="AR13" i="19" s="1"/>
  <c r="B37" i="19"/>
  <c r="B39" i="19"/>
  <c r="B33" i="19"/>
  <c r="B38" i="19"/>
  <c r="B19" i="19"/>
  <c r="B14" i="19"/>
  <c r="B22" i="19"/>
  <c r="B36" i="19"/>
  <c r="B15" i="19"/>
  <c r="B18" i="19"/>
  <c r="B30" i="19"/>
  <c r="B32" i="19"/>
  <c r="B25" i="19"/>
  <c r="B24" i="19"/>
  <c r="B40" i="19"/>
  <c r="AR40" i="19" s="1"/>
  <c r="B26" i="19"/>
  <c r="B23" i="19"/>
  <c r="B21" i="19"/>
  <c r="B27" i="19"/>
  <c r="B12" i="19"/>
  <c r="AR12" i="19" s="1"/>
  <c r="B31" i="19"/>
  <c r="B11" i="19"/>
  <c r="AR11" i="19" s="1"/>
  <c r="B20" i="19"/>
  <c r="B28" i="19"/>
  <c r="B29" i="19"/>
  <c r="B34" i="19"/>
  <c r="B16" i="19"/>
  <c r="B17" i="19"/>
  <c r="AV27" i="18"/>
  <c r="AT27" i="18"/>
  <c r="AZ27" i="18"/>
  <c r="BB27" i="18"/>
  <c r="BD27" i="18"/>
  <c r="AR27" i="18"/>
  <c r="BF27" i="18"/>
  <c r="AX27" i="18"/>
  <c r="AX19" i="18"/>
  <c r="AV19" i="18"/>
  <c r="BD19" i="18"/>
  <c r="AZ19" i="18"/>
  <c r="AT19" i="18"/>
  <c r="BF19" i="18"/>
  <c r="AR19" i="18"/>
  <c r="BB19" i="18"/>
  <c r="AZ40" i="18"/>
  <c r="AT40" i="18"/>
  <c r="BD40" i="18"/>
  <c r="AR40" i="18"/>
  <c r="AX40" i="18"/>
  <c r="BF40" i="18"/>
  <c r="BB40" i="18"/>
  <c r="AV40" i="18"/>
  <c r="K46" i="28"/>
  <c r="K41" i="28"/>
  <c r="AL46" i="16" s="1"/>
  <c r="K47" i="28"/>
  <c r="O47" i="28"/>
  <c r="O41" i="28"/>
  <c r="AL46" i="20" s="1"/>
  <c r="O45" i="28"/>
  <c r="O46" i="28"/>
  <c r="S41" i="28"/>
  <c r="AL45" i="24" s="1"/>
  <c r="S47" i="28"/>
  <c r="S46" i="28"/>
  <c r="S45" i="28"/>
  <c r="T47" i="28"/>
  <c r="T45" i="28"/>
  <c r="T41" i="28"/>
  <c r="AL49" i="14" s="1"/>
  <c r="T46" i="28"/>
  <c r="Q46" i="28"/>
  <c r="Q45" i="28"/>
  <c r="Q47" i="28"/>
  <c r="Q41" i="28"/>
  <c r="AL45" i="22" s="1"/>
  <c r="R47" i="28"/>
  <c r="R45" i="28"/>
  <c r="R46" i="28"/>
  <c r="R41" i="28"/>
  <c r="AL46" i="23" s="1"/>
  <c r="BD17" i="19" l="1"/>
  <c r="BF17" i="19"/>
  <c r="AX17" i="19"/>
  <c r="AT17" i="19"/>
  <c r="AR17" i="19"/>
  <c r="AV17" i="19"/>
  <c r="BB17" i="19"/>
  <c r="AZ17" i="19"/>
  <c r="AV27" i="19"/>
  <c r="AR27" i="19"/>
  <c r="AX27" i="19"/>
  <c r="BD27" i="19"/>
  <c r="BF27" i="19"/>
  <c r="AT27" i="19"/>
  <c r="BB27" i="19"/>
  <c r="AZ27" i="19"/>
  <c r="AX22" i="19"/>
  <c r="BF22" i="19"/>
  <c r="BB22" i="19"/>
  <c r="AZ22" i="19"/>
  <c r="AR22" i="19"/>
  <c r="BD22" i="19"/>
  <c r="AV22" i="19"/>
  <c r="AT22" i="19"/>
  <c r="AV21" i="19"/>
  <c r="AR21" i="19"/>
  <c r="AX21" i="19"/>
  <c r="BF21" i="19"/>
  <c r="AZ21" i="19"/>
  <c r="AT21" i="19"/>
  <c r="BB21" i="19"/>
  <c r="BD21" i="19"/>
  <c r="BF14" i="19"/>
  <c r="AZ14" i="19"/>
  <c r="BD14" i="19"/>
  <c r="AT14" i="19"/>
  <c r="BB14" i="19"/>
  <c r="AR14" i="19"/>
  <c r="AV14" i="19"/>
  <c r="AX14" i="19"/>
  <c r="BD16" i="19"/>
  <c r="AX16" i="19"/>
  <c r="BF16" i="19"/>
  <c r="AR16" i="19"/>
  <c r="BB16" i="19"/>
  <c r="AT16" i="19"/>
  <c r="AV16" i="19"/>
  <c r="AZ16" i="19"/>
  <c r="BF33" i="19"/>
  <c r="AR33" i="19"/>
  <c r="AT33" i="19"/>
  <c r="BD33" i="19"/>
  <c r="BB33" i="19"/>
  <c r="AX33" i="19"/>
  <c r="AV33" i="19"/>
  <c r="AZ33" i="19"/>
  <c r="AV47" i="18"/>
  <c r="AV43" i="18"/>
  <c r="AV44" i="18"/>
  <c r="AR34" i="19"/>
  <c r="BF34" i="19"/>
  <c r="AZ34" i="19"/>
  <c r="AX34" i="19"/>
  <c r="AT34" i="19"/>
  <c r="BB34" i="19"/>
  <c r="BD34" i="19"/>
  <c r="AV34" i="19"/>
  <c r="BF24" i="19"/>
  <c r="BB24" i="19"/>
  <c r="AZ24" i="19"/>
  <c r="AT24" i="19"/>
  <c r="BD24" i="19"/>
  <c r="AR24" i="19"/>
  <c r="AX24" i="19"/>
  <c r="AV24" i="19"/>
  <c r="AT39" i="19"/>
  <c r="AR39" i="19"/>
  <c r="AV39" i="19"/>
  <c r="BB39" i="19"/>
  <c r="AZ39" i="19"/>
  <c r="AX39" i="19"/>
  <c r="BF39" i="19"/>
  <c r="BD39" i="19"/>
  <c r="BB19" i="19"/>
  <c r="AX19" i="19"/>
  <c r="BD19" i="19"/>
  <c r="AV19" i="19"/>
  <c r="AZ19" i="19"/>
  <c r="BF19" i="19"/>
  <c r="AR19" i="19"/>
  <c r="AT19" i="19"/>
  <c r="AR29" i="19"/>
  <c r="AX29" i="19"/>
  <c r="BB29" i="19"/>
  <c r="AT29" i="19"/>
  <c r="AV29" i="19"/>
  <c r="AZ29" i="19"/>
  <c r="BF29" i="19"/>
  <c r="BD29" i="19"/>
  <c r="BD25" i="19"/>
  <c r="BB25" i="19"/>
  <c r="AX25" i="19"/>
  <c r="BF25" i="19"/>
  <c r="AV25" i="19"/>
  <c r="AR25" i="19"/>
  <c r="AT25" i="19"/>
  <c r="AZ25" i="19"/>
  <c r="AX37" i="19"/>
  <c r="BD37" i="19"/>
  <c r="AV37" i="19"/>
  <c r="AZ37" i="19"/>
  <c r="AT37" i="19"/>
  <c r="AR37" i="19"/>
  <c r="BB37" i="19"/>
  <c r="BF37" i="19"/>
  <c r="AZ43" i="18"/>
  <c r="AZ44" i="18"/>
  <c r="AZ47" i="18"/>
  <c r="AT23" i="19"/>
  <c r="AZ23" i="19"/>
  <c r="BD23" i="19"/>
  <c r="AR23" i="19"/>
  <c r="AX23" i="19"/>
  <c r="AV23" i="19"/>
  <c r="BB23" i="19"/>
  <c r="BF23" i="19"/>
  <c r="BB28" i="19"/>
  <c r="BD28" i="19"/>
  <c r="AZ28" i="19"/>
  <c r="AV28" i="19"/>
  <c r="AT28" i="19"/>
  <c r="AR28" i="19"/>
  <c r="BF28" i="19"/>
  <c r="AX28" i="19"/>
  <c r="AX32" i="19"/>
  <c r="AR32" i="19"/>
  <c r="AZ32" i="19"/>
  <c r="AT32" i="19"/>
  <c r="BB32" i="19"/>
  <c r="BF32" i="19"/>
  <c r="BD32" i="19"/>
  <c r="AV32" i="19"/>
  <c r="BD44" i="18"/>
  <c r="BD43" i="18"/>
  <c r="BD47" i="18"/>
  <c r="BD20" i="19"/>
  <c r="AX20" i="19"/>
  <c r="AV20" i="19"/>
  <c r="BB20" i="19"/>
  <c r="AT20" i="19"/>
  <c r="AZ20" i="19"/>
  <c r="AR20" i="19"/>
  <c r="BF20" i="19"/>
  <c r="AV30" i="19"/>
  <c r="BB30" i="19"/>
  <c r="AT30" i="19"/>
  <c r="BF30" i="19"/>
  <c r="AX30" i="19"/>
  <c r="BD30" i="19"/>
  <c r="AR30" i="19"/>
  <c r="AZ30" i="19"/>
  <c r="AZ35" i="19"/>
  <c r="AT35" i="19"/>
  <c r="BD35" i="19"/>
  <c r="BF35" i="19"/>
  <c r="AV35" i="19"/>
  <c r="AR35" i="19"/>
  <c r="AX35" i="19"/>
  <c r="BB35" i="19"/>
  <c r="AT47" i="18"/>
  <c r="AT44" i="18"/>
  <c r="AT43" i="18"/>
  <c r="BF18" i="19"/>
  <c r="AT18" i="19"/>
  <c r="BD18" i="19"/>
  <c r="AZ18" i="19"/>
  <c r="AX18" i="19"/>
  <c r="AV18" i="19"/>
  <c r="AR18" i="19"/>
  <c r="BB18" i="19"/>
  <c r="BO6" i="21"/>
  <c r="CB6" i="21" s="1"/>
  <c r="J5" i="21"/>
  <c r="AX6" i="21"/>
  <c r="AB6" i="21"/>
  <c r="M4" i="22"/>
  <c r="AX44" i="18"/>
  <c r="AX47" i="18"/>
  <c r="AX43" i="18"/>
  <c r="AX26" i="19"/>
  <c r="BF26" i="19"/>
  <c r="AV26" i="19"/>
  <c r="BD26" i="19"/>
  <c r="AT26" i="19"/>
  <c r="AZ26" i="19"/>
  <c r="BB26" i="19"/>
  <c r="AR26" i="19"/>
  <c r="BB31" i="19"/>
  <c r="AX31" i="19"/>
  <c r="AV31" i="19"/>
  <c r="AR31" i="19"/>
  <c r="AT31" i="19"/>
  <c r="BD31" i="19"/>
  <c r="BF31" i="19"/>
  <c r="AZ31" i="19"/>
  <c r="AV15" i="19"/>
  <c r="AT15" i="19"/>
  <c r="AZ15" i="19"/>
  <c r="BB15" i="19"/>
  <c r="AX15" i="19"/>
  <c r="BF15" i="19"/>
  <c r="BD15" i="19"/>
  <c r="AR15" i="19"/>
  <c r="BF43" i="18"/>
  <c r="BF47" i="18"/>
  <c r="BF44" i="18"/>
  <c r="BD38" i="19"/>
  <c r="BF38" i="19"/>
  <c r="AZ38" i="19"/>
  <c r="AX38" i="19"/>
  <c r="AV38" i="19"/>
  <c r="AT38" i="19"/>
  <c r="BB38" i="19"/>
  <c r="AR38" i="19"/>
  <c r="BB44" i="18"/>
  <c r="BB47" i="18"/>
  <c r="BB43" i="18"/>
  <c r="BB36" i="19"/>
  <c r="AT36" i="19"/>
  <c r="AX36" i="19"/>
  <c r="BF36" i="19"/>
  <c r="BD36" i="19"/>
  <c r="AR36" i="19"/>
  <c r="AV36" i="19"/>
  <c r="AZ36" i="19"/>
  <c r="B12" i="20"/>
  <c r="AR12" i="20" s="1"/>
  <c r="B11" i="20"/>
  <c r="AR11" i="20" s="1"/>
  <c r="B24" i="20"/>
  <c r="B21" i="20"/>
  <c r="B39" i="20"/>
  <c r="B32" i="20"/>
  <c r="B17" i="20"/>
  <c r="B23" i="20"/>
  <c r="B37" i="20"/>
  <c r="B29" i="20"/>
  <c r="B16" i="20"/>
  <c r="B22" i="20"/>
  <c r="B27" i="20"/>
  <c r="B25" i="20"/>
  <c r="B31" i="20"/>
  <c r="B20" i="20"/>
  <c r="B41" i="20"/>
  <c r="AR41" i="20" s="1"/>
  <c r="B35" i="20"/>
  <c r="B28" i="20"/>
  <c r="B26" i="20"/>
  <c r="B36" i="20"/>
  <c r="B15" i="20"/>
  <c r="B19" i="20"/>
  <c r="B13" i="20"/>
  <c r="AR13" i="20" s="1"/>
  <c r="B40" i="20"/>
  <c r="B33" i="20"/>
  <c r="B30" i="20"/>
  <c r="B38" i="20"/>
  <c r="B14" i="20"/>
  <c r="B34" i="20"/>
  <c r="B18" i="20"/>
  <c r="AZ34" i="20" l="1"/>
  <c r="AT34" i="20"/>
  <c r="AX34" i="20"/>
  <c r="AR34" i="20"/>
  <c r="BF34" i="20"/>
  <c r="BB34" i="20"/>
  <c r="BD34" i="20"/>
  <c r="AV34" i="20"/>
  <c r="BB35" i="20"/>
  <c r="AZ35" i="20"/>
  <c r="BD35" i="20"/>
  <c r="AR35" i="20"/>
  <c r="AT35" i="20"/>
  <c r="AV35" i="20"/>
  <c r="BF35" i="20"/>
  <c r="AX35" i="20"/>
  <c r="AX32" i="20"/>
  <c r="AV32" i="20"/>
  <c r="BF32" i="20"/>
  <c r="AZ32" i="20"/>
  <c r="BD32" i="20"/>
  <c r="AT32" i="20"/>
  <c r="BB32" i="20"/>
  <c r="AR32" i="20"/>
  <c r="AT42" i="19"/>
  <c r="AT46" i="19"/>
  <c r="AT43" i="19"/>
  <c r="AZ14" i="20"/>
  <c r="AV14" i="20"/>
  <c r="BD14" i="20"/>
  <c r="AR14" i="20"/>
  <c r="AT14" i="20"/>
  <c r="AX14" i="20"/>
  <c r="BF14" i="20"/>
  <c r="BB14" i="20"/>
  <c r="BD39" i="20"/>
  <c r="AZ39" i="20"/>
  <c r="AX39" i="20"/>
  <c r="AR39" i="20"/>
  <c r="BF39" i="20"/>
  <c r="BB39" i="20"/>
  <c r="AT39" i="20"/>
  <c r="AV39" i="20"/>
  <c r="BD46" i="19"/>
  <c r="BD43" i="19"/>
  <c r="BD42" i="19"/>
  <c r="AZ33" i="20"/>
  <c r="AR33" i="20"/>
  <c r="BB33" i="20"/>
  <c r="AX33" i="20"/>
  <c r="AV33" i="20"/>
  <c r="BF33" i="20"/>
  <c r="BD33" i="20"/>
  <c r="AT33" i="20"/>
  <c r="AX25" i="20"/>
  <c r="BB25" i="20"/>
  <c r="AR25" i="20"/>
  <c r="AT25" i="20"/>
  <c r="AV25" i="20"/>
  <c r="BD25" i="20"/>
  <c r="BF25" i="20"/>
  <c r="AZ25" i="20"/>
  <c r="BB24" i="20"/>
  <c r="AZ24" i="20"/>
  <c r="AX24" i="20"/>
  <c r="AV24" i="20"/>
  <c r="BF24" i="20"/>
  <c r="BD24" i="20"/>
  <c r="AR24" i="20"/>
  <c r="AT24" i="20"/>
  <c r="BF40" i="20"/>
  <c r="AT40" i="20"/>
  <c r="AX40" i="20"/>
  <c r="AZ40" i="20"/>
  <c r="BB40" i="20"/>
  <c r="AR40" i="20"/>
  <c r="BD40" i="20"/>
  <c r="AV40" i="20"/>
  <c r="AV27" i="20"/>
  <c r="BF27" i="20"/>
  <c r="AZ27" i="20"/>
  <c r="AX27" i="20"/>
  <c r="AR27" i="20"/>
  <c r="BB27" i="20"/>
  <c r="BD27" i="20"/>
  <c r="AT27" i="20"/>
  <c r="AR30" i="20"/>
  <c r="AZ30" i="20"/>
  <c r="BF30" i="20"/>
  <c r="BB30" i="20"/>
  <c r="BD30" i="20"/>
  <c r="AT30" i="20"/>
  <c r="AV30" i="20"/>
  <c r="AX30" i="20"/>
  <c r="AV22" i="20"/>
  <c r="AT22" i="20"/>
  <c r="AR22" i="20"/>
  <c r="BB22" i="20"/>
  <c r="AZ22" i="20"/>
  <c r="BD22" i="20"/>
  <c r="BF22" i="20"/>
  <c r="AX22" i="20"/>
  <c r="AV31" i="20"/>
  <c r="AT31" i="20"/>
  <c r="AR31" i="20"/>
  <c r="BF31" i="20"/>
  <c r="BB31" i="20"/>
  <c r="AX31" i="20"/>
  <c r="BD31" i="20"/>
  <c r="AZ31" i="20"/>
  <c r="BF42" i="19"/>
  <c r="BF46" i="19"/>
  <c r="BF43" i="19"/>
  <c r="BD19" i="20"/>
  <c r="AR19" i="20"/>
  <c r="AZ19" i="20"/>
  <c r="BB19" i="20"/>
  <c r="BF19" i="20"/>
  <c r="AT19" i="20"/>
  <c r="AX19" i="20"/>
  <c r="AV19" i="20"/>
  <c r="AX16" i="20"/>
  <c r="BD16" i="20"/>
  <c r="AR16" i="20"/>
  <c r="AT16" i="20"/>
  <c r="BB16" i="20"/>
  <c r="BF16" i="20"/>
  <c r="AV16" i="20"/>
  <c r="AZ16" i="20"/>
  <c r="M4" i="23"/>
  <c r="J5" i="22"/>
  <c r="BO6" i="22"/>
  <c r="CB6" i="22" s="1"/>
  <c r="AX6" i="22"/>
  <c r="AB6" i="22"/>
  <c r="AX38" i="20"/>
  <c r="AR38" i="20"/>
  <c r="AT38" i="20"/>
  <c r="AZ38" i="20"/>
  <c r="AV38" i="20"/>
  <c r="BD38" i="20"/>
  <c r="BB38" i="20"/>
  <c r="BF38" i="20"/>
  <c r="BB15" i="20"/>
  <c r="AT15" i="20"/>
  <c r="AR15" i="20"/>
  <c r="BD15" i="20"/>
  <c r="AX15" i="20"/>
  <c r="AV15" i="20"/>
  <c r="AZ15" i="20"/>
  <c r="BF15" i="20"/>
  <c r="AR29" i="20"/>
  <c r="BD29" i="20"/>
  <c r="BB29" i="20"/>
  <c r="BF29" i="20"/>
  <c r="AT29" i="20"/>
  <c r="AX29" i="20"/>
  <c r="AZ29" i="20"/>
  <c r="AV29" i="20"/>
  <c r="AX43" i="19"/>
  <c r="AX46" i="19"/>
  <c r="AX42" i="19"/>
  <c r="BD36" i="20"/>
  <c r="AR36" i="20"/>
  <c r="BF36" i="20"/>
  <c r="AV36" i="20"/>
  <c r="AT36" i="20"/>
  <c r="BB36" i="20"/>
  <c r="AX36" i="20"/>
  <c r="AZ36" i="20"/>
  <c r="AZ37" i="20"/>
  <c r="AX37" i="20"/>
  <c r="BF37" i="20"/>
  <c r="BD37" i="20"/>
  <c r="AV37" i="20"/>
  <c r="AT37" i="20"/>
  <c r="AR37" i="20"/>
  <c r="BB37" i="20"/>
  <c r="AV43" i="19"/>
  <c r="AV46" i="19"/>
  <c r="AV42" i="19"/>
  <c r="BB21" i="20"/>
  <c r="AT21" i="20"/>
  <c r="BD21" i="20"/>
  <c r="AR21" i="20"/>
  <c r="BF21" i="20"/>
  <c r="AV21" i="20"/>
  <c r="AZ21" i="20"/>
  <c r="AX21" i="20"/>
  <c r="AV26" i="20"/>
  <c r="AR26" i="20"/>
  <c r="AX26" i="20"/>
  <c r="BD26" i="20"/>
  <c r="BF26" i="20"/>
  <c r="BB26" i="20"/>
  <c r="AT26" i="20"/>
  <c r="AZ26" i="20"/>
  <c r="BB23" i="20"/>
  <c r="AR23" i="20"/>
  <c r="AT23" i="20"/>
  <c r="AZ23" i="20"/>
  <c r="AX23" i="20"/>
  <c r="AV23" i="20"/>
  <c r="BF23" i="20"/>
  <c r="BD23" i="20"/>
  <c r="B24" i="21"/>
  <c r="B23" i="21"/>
  <c r="B29" i="21"/>
  <c r="B18" i="21"/>
  <c r="B25" i="21"/>
  <c r="B39" i="21"/>
  <c r="B26" i="21"/>
  <c r="B40" i="21"/>
  <c r="B19" i="21"/>
  <c r="B17" i="21"/>
  <c r="B20" i="21"/>
  <c r="B38" i="21"/>
  <c r="B28" i="21"/>
  <c r="B35" i="21"/>
  <c r="B16" i="21"/>
  <c r="B34" i="21"/>
  <c r="B14" i="21"/>
  <c r="B30" i="21"/>
  <c r="B21" i="21"/>
  <c r="B22" i="21"/>
  <c r="B31" i="21"/>
  <c r="B12" i="21"/>
  <c r="AR12" i="21" s="1"/>
  <c r="B15" i="21"/>
  <c r="B32" i="21"/>
  <c r="B13" i="21"/>
  <c r="AR13" i="21" s="1"/>
  <c r="B41" i="21"/>
  <c r="AR41" i="21" s="1"/>
  <c r="B36" i="21"/>
  <c r="B27" i="21"/>
  <c r="B37" i="21"/>
  <c r="B11" i="21"/>
  <c r="AR11" i="21" s="1"/>
  <c r="B33" i="21"/>
  <c r="AZ20" i="20"/>
  <c r="AR20" i="20"/>
  <c r="AT20" i="20"/>
  <c r="BD20" i="20"/>
  <c r="AX20" i="20"/>
  <c r="AV20" i="20"/>
  <c r="BB20" i="20"/>
  <c r="BF20" i="20"/>
  <c r="AZ42" i="19"/>
  <c r="AZ43" i="19"/>
  <c r="AZ46" i="19"/>
  <c r="BB18" i="20"/>
  <c r="AZ18" i="20"/>
  <c r="BD18" i="20"/>
  <c r="AR18" i="20"/>
  <c r="AT18" i="20"/>
  <c r="AX18" i="20"/>
  <c r="AV18" i="20"/>
  <c r="BF18" i="20"/>
  <c r="AT28" i="20"/>
  <c r="AZ28" i="20"/>
  <c r="BB28" i="20"/>
  <c r="BF28" i="20"/>
  <c r="AR28" i="20"/>
  <c r="AX28" i="20"/>
  <c r="BD28" i="20"/>
  <c r="AV28" i="20"/>
  <c r="BD17" i="20"/>
  <c r="BF17" i="20"/>
  <c r="AV17" i="20"/>
  <c r="AZ17" i="20"/>
  <c r="AX17" i="20"/>
  <c r="AR17" i="20"/>
  <c r="AT17" i="20"/>
  <c r="BB17" i="20"/>
  <c r="BB42" i="19"/>
  <c r="BB43" i="19"/>
  <c r="BB46" i="19"/>
  <c r="AX6" i="23" l="1"/>
  <c r="AB6" i="23"/>
  <c r="BO6" i="23"/>
  <c r="CB6" i="23" s="1"/>
  <c r="J5" i="23"/>
  <c r="M4" i="24"/>
  <c r="BB36" i="21"/>
  <c r="AX36" i="21"/>
  <c r="BF36" i="21"/>
  <c r="BD36" i="21"/>
  <c r="AT36" i="21"/>
  <c r="AV36" i="21"/>
  <c r="AZ36" i="21"/>
  <c r="AR36" i="21"/>
  <c r="AV32" i="21"/>
  <c r="BD32" i="21"/>
  <c r="AT32" i="21"/>
  <c r="AZ32" i="21"/>
  <c r="AR32" i="21"/>
  <c r="BF32" i="21"/>
  <c r="BB32" i="21"/>
  <c r="AX32" i="21"/>
  <c r="BD38" i="21"/>
  <c r="AV38" i="21"/>
  <c r="BF38" i="21"/>
  <c r="AT38" i="21"/>
  <c r="AX38" i="21"/>
  <c r="AZ38" i="21"/>
  <c r="BB38" i="21"/>
  <c r="AR38" i="21"/>
  <c r="BB27" i="21"/>
  <c r="AR27" i="21"/>
  <c r="AV27" i="21"/>
  <c r="AT27" i="21"/>
  <c r="AX27" i="21"/>
  <c r="BF27" i="21"/>
  <c r="AZ27" i="21"/>
  <c r="BD27" i="21"/>
  <c r="AV35" i="21"/>
  <c r="AX35" i="21"/>
  <c r="AR35" i="21"/>
  <c r="BF35" i="21"/>
  <c r="BB35" i="21"/>
  <c r="AZ35" i="21"/>
  <c r="BD35" i="21"/>
  <c r="AT35" i="21"/>
  <c r="AV15" i="21"/>
  <c r="AX15" i="21"/>
  <c r="AZ15" i="21"/>
  <c r="AR15" i="21"/>
  <c r="BF15" i="21"/>
  <c r="BB15" i="21"/>
  <c r="AT15" i="21"/>
  <c r="BD15" i="21"/>
  <c r="AV20" i="21"/>
  <c r="AR20" i="21"/>
  <c r="BB20" i="21"/>
  <c r="BD20" i="21"/>
  <c r="AX20" i="21"/>
  <c r="AT20" i="21"/>
  <c r="AZ20" i="21"/>
  <c r="BF20" i="21"/>
  <c r="B32" i="22"/>
  <c r="B36" i="22"/>
  <c r="B40" i="22"/>
  <c r="AR40" i="22" s="1"/>
  <c r="B22" i="22"/>
  <c r="B39" i="22"/>
  <c r="B38" i="22"/>
  <c r="B26" i="22"/>
  <c r="B18" i="22"/>
  <c r="B19" i="22"/>
  <c r="B31" i="22"/>
  <c r="B29" i="22"/>
  <c r="B33" i="22"/>
  <c r="B15" i="22"/>
  <c r="B34" i="22"/>
  <c r="B16" i="22"/>
  <c r="B24" i="22"/>
  <c r="B35" i="22"/>
  <c r="B20" i="22"/>
  <c r="B14" i="22"/>
  <c r="B28" i="22"/>
  <c r="B11" i="22"/>
  <c r="AR11" i="22" s="1"/>
  <c r="B17" i="22"/>
  <c r="B25" i="22"/>
  <c r="B13" i="22"/>
  <c r="AR13" i="22" s="1"/>
  <c r="B12" i="22"/>
  <c r="AR12" i="22" s="1"/>
  <c r="B21" i="22"/>
  <c r="B30" i="22"/>
  <c r="B23" i="22"/>
  <c r="B37" i="22"/>
  <c r="B27" i="22"/>
  <c r="BB43" i="20"/>
  <c r="BB44" i="20"/>
  <c r="BB47" i="20"/>
  <c r="BF44" i="20"/>
  <c r="BF43" i="20"/>
  <c r="BF47" i="20"/>
  <c r="AX44" i="20"/>
  <c r="AX47" i="20"/>
  <c r="AX43" i="20"/>
  <c r="AZ40" i="21"/>
  <c r="BD40" i="21"/>
  <c r="AT40" i="21"/>
  <c r="AX40" i="21"/>
  <c r="BB40" i="21"/>
  <c r="AR40" i="21"/>
  <c r="BF40" i="21"/>
  <c r="AV40" i="21"/>
  <c r="AT44" i="20"/>
  <c r="AT43" i="20"/>
  <c r="AT47" i="20"/>
  <c r="BB33" i="21"/>
  <c r="BF33" i="21"/>
  <c r="AR33" i="21"/>
  <c r="BD33" i="21"/>
  <c r="AT33" i="21"/>
  <c r="AZ33" i="21"/>
  <c r="AX33" i="21"/>
  <c r="AV33" i="21"/>
  <c r="AR21" i="21"/>
  <c r="AV21" i="21"/>
  <c r="AZ21" i="21"/>
  <c r="AT21" i="21"/>
  <c r="BF21" i="21"/>
  <c r="BD21" i="21"/>
  <c r="AX21" i="21"/>
  <c r="BB21" i="21"/>
  <c r="BB26" i="21"/>
  <c r="BF26" i="21"/>
  <c r="AV26" i="21"/>
  <c r="AX26" i="21"/>
  <c r="BD26" i="21"/>
  <c r="AT26" i="21"/>
  <c r="AZ26" i="21"/>
  <c r="AR26" i="21"/>
  <c r="AT17" i="21"/>
  <c r="BD17" i="21"/>
  <c r="AR17" i="21"/>
  <c r="AZ17" i="21"/>
  <c r="AV17" i="21"/>
  <c r="BB17" i="21"/>
  <c r="BF17" i="21"/>
  <c r="AX17" i="21"/>
  <c r="BD31" i="21"/>
  <c r="AX31" i="21"/>
  <c r="BB31" i="21"/>
  <c r="AT31" i="21"/>
  <c r="AV31" i="21"/>
  <c r="AR31" i="21"/>
  <c r="BF31" i="21"/>
  <c r="AZ31" i="21"/>
  <c r="AV30" i="21"/>
  <c r="AZ30" i="21"/>
  <c r="AT30" i="21"/>
  <c r="BB30" i="21"/>
  <c r="BF30" i="21"/>
  <c r="BD30" i="21"/>
  <c r="AX30" i="21"/>
  <c r="AR30" i="21"/>
  <c r="AZ39" i="21"/>
  <c r="AV39" i="21"/>
  <c r="AR39" i="21"/>
  <c r="BD39" i="21"/>
  <c r="AT39" i="21"/>
  <c r="BF39" i="21"/>
  <c r="BB39" i="21"/>
  <c r="AX39" i="21"/>
  <c r="BD44" i="20"/>
  <c r="BD47" i="20"/>
  <c r="BD43" i="20"/>
  <c r="AT22" i="21"/>
  <c r="BF22" i="21"/>
  <c r="AR22" i="21"/>
  <c r="BB22" i="21"/>
  <c r="AX22" i="21"/>
  <c r="BD22" i="21"/>
  <c r="AV22" i="21"/>
  <c r="AZ22" i="21"/>
  <c r="BB37" i="21"/>
  <c r="AV37" i="21"/>
  <c r="AR37" i="21"/>
  <c r="BD37" i="21"/>
  <c r="AT37" i="21"/>
  <c r="AZ37" i="21"/>
  <c r="BF37" i="21"/>
  <c r="AX37" i="21"/>
  <c r="BF14" i="21"/>
  <c r="AV14" i="21"/>
  <c r="AT14" i="21"/>
  <c r="AZ14" i="21"/>
  <c r="AR14" i="21"/>
  <c r="BB14" i="21"/>
  <c r="BD14" i="21"/>
  <c r="AX14" i="21"/>
  <c r="AZ25" i="21"/>
  <c r="BD25" i="21"/>
  <c r="AT25" i="21"/>
  <c r="AV25" i="21"/>
  <c r="AR25" i="21"/>
  <c r="BF25" i="21"/>
  <c r="AX25" i="21"/>
  <c r="BB25" i="21"/>
  <c r="AV44" i="20"/>
  <c r="AV47" i="20"/>
  <c r="AV43" i="20"/>
  <c r="AZ34" i="21"/>
  <c r="AX34" i="21"/>
  <c r="BD34" i="21"/>
  <c r="AR34" i="21"/>
  <c r="BB34" i="21"/>
  <c r="AT34" i="21"/>
  <c r="BF34" i="21"/>
  <c r="AV34" i="21"/>
  <c r="AT18" i="21"/>
  <c r="AR18" i="21"/>
  <c r="BF18" i="21"/>
  <c r="AX18" i="21"/>
  <c r="BB18" i="21"/>
  <c r="BD18" i="21"/>
  <c r="AZ18" i="21"/>
  <c r="AV18" i="21"/>
  <c r="AZ44" i="20"/>
  <c r="AZ47" i="20"/>
  <c r="AZ43" i="20"/>
  <c r="AV16" i="21"/>
  <c r="AX16" i="21"/>
  <c r="BF16" i="21"/>
  <c r="AZ16" i="21"/>
  <c r="BB16" i="21"/>
  <c r="AR16" i="21"/>
  <c r="AT16" i="21"/>
  <c r="BD16" i="21"/>
  <c r="BF29" i="21"/>
  <c r="BB29" i="21"/>
  <c r="AR29" i="21"/>
  <c r="AX29" i="21"/>
  <c r="AV29" i="21"/>
  <c r="AZ29" i="21"/>
  <c r="AT29" i="21"/>
  <c r="BD29" i="21"/>
  <c r="AV23" i="21"/>
  <c r="BF23" i="21"/>
  <c r="BB23" i="21"/>
  <c r="AX23" i="21"/>
  <c r="AR23" i="21"/>
  <c r="AZ23" i="21"/>
  <c r="AT23" i="21"/>
  <c r="BD23" i="21"/>
  <c r="AT19" i="21"/>
  <c r="BB19" i="21"/>
  <c r="AX19" i="21"/>
  <c r="AZ19" i="21"/>
  <c r="AV19" i="21"/>
  <c r="AR19" i="21"/>
  <c r="BF19" i="21"/>
  <c r="BD19" i="21"/>
  <c r="AX28" i="21"/>
  <c r="BB28" i="21"/>
  <c r="BF28" i="21"/>
  <c r="AT28" i="21"/>
  <c r="BD28" i="21"/>
  <c r="AR28" i="21"/>
  <c r="AV28" i="21"/>
  <c r="AZ28" i="21"/>
  <c r="BD24" i="21"/>
  <c r="AZ24" i="21"/>
  <c r="AR24" i="21"/>
  <c r="AX24" i="21"/>
  <c r="BB24" i="21"/>
  <c r="AT24" i="21"/>
  <c r="BF24" i="21"/>
  <c r="AV24" i="21"/>
  <c r="BB43" i="21" l="1"/>
  <c r="BB47" i="21"/>
  <c r="BB44" i="21"/>
  <c r="BF25" i="22"/>
  <c r="AX25" i="22"/>
  <c r="AV25" i="22"/>
  <c r="AZ25" i="22"/>
  <c r="AR25" i="22"/>
  <c r="BD25" i="22"/>
  <c r="BB25" i="22"/>
  <c r="AT25" i="22"/>
  <c r="BF29" i="22"/>
  <c r="AX29" i="22"/>
  <c r="AR29" i="22"/>
  <c r="AZ29" i="22"/>
  <c r="AT29" i="22"/>
  <c r="BB29" i="22"/>
  <c r="BD29" i="22"/>
  <c r="AV29" i="22"/>
  <c r="BF17" i="22"/>
  <c r="AR17" i="22"/>
  <c r="BB17" i="22"/>
  <c r="AX17" i="22"/>
  <c r="AZ17" i="22"/>
  <c r="AT17" i="22"/>
  <c r="AV17" i="22"/>
  <c r="BD17" i="22"/>
  <c r="BF31" i="22"/>
  <c r="BD31" i="22"/>
  <c r="AX31" i="22"/>
  <c r="AV31" i="22"/>
  <c r="BB31" i="22"/>
  <c r="AR31" i="22"/>
  <c r="AT31" i="22"/>
  <c r="AZ31" i="22"/>
  <c r="AZ43" i="21"/>
  <c r="AZ44" i="21"/>
  <c r="AZ47" i="21"/>
  <c r="AV47" i="21"/>
  <c r="AV43" i="21"/>
  <c r="AV44" i="21"/>
  <c r="BD14" i="22"/>
  <c r="AX14" i="22"/>
  <c r="BB14" i="22"/>
  <c r="AZ14" i="22"/>
  <c r="AR14" i="22"/>
  <c r="BF14" i="22"/>
  <c r="AV14" i="22"/>
  <c r="AT14" i="22"/>
  <c r="AR26" i="22"/>
  <c r="BD26" i="22"/>
  <c r="AT26" i="22"/>
  <c r="BB26" i="22"/>
  <c r="AV26" i="22"/>
  <c r="AX26" i="22"/>
  <c r="AZ26" i="22"/>
  <c r="BF26" i="22"/>
  <c r="AT28" i="22"/>
  <c r="AV28" i="22"/>
  <c r="BB28" i="22"/>
  <c r="AZ28" i="22"/>
  <c r="BF28" i="22"/>
  <c r="AX28" i="22"/>
  <c r="BD28" i="22"/>
  <c r="AR28" i="22"/>
  <c r="BF43" i="21"/>
  <c r="BF47" i="21"/>
  <c r="BF44" i="21"/>
  <c r="AT27" i="22"/>
  <c r="BD27" i="22"/>
  <c r="AV27" i="22"/>
  <c r="AZ27" i="22"/>
  <c r="AX27" i="22"/>
  <c r="BB27" i="22"/>
  <c r="AR27" i="22"/>
  <c r="BF27" i="22"/>
  <c r="AT20" i="22"/>
  <c r="AV20" i="22"/>
  <c r="AX20" i="22"/>
  <c r="BF20" i="22"/>
  <c r="BB20" i="22"/>
  <c r="AZ20" i="22"/>
  <c r="AR20" i="22"/>
  <c r="BD20" i="22"/>
  <c r="AR38" i="22"/>
  <c r="BB38" i="22"/>
  <c r="AX38" i="22"/>
  <c r="BD38" i="22"/>
  <c r="AZ38" i="22"/>
  <c r="AT38" i="22"/>
  <c r="AV38" i="22"/>
  <c r="BF38" i="22"/>
  <c r="AR37" i="22"/>
  <c r="AV37" i="22"/>
  <c r="BB37" i="22"/>
  <c r="BD37" i="22"/>
  <c r="AT37" i="22"/>
  <c r="BF37" i="22"/>
  <c r="AZ37" i="22"/>
  <c r="AX37" i="22"/>
  <c r="AX35" i="22"/>
  <c r="BF35" i="22"/>
  <c r="AV35" i="22"/>
  <c r="AR35" i="22"/>
  <c r="BD35" i="22"/>
  <c r="AT35" i="22"/>
  <c r="AZ35" i="22"/>
  <c r="BB35" i="22"/>
  <c r="AX39" i="22"/>
  <c r="AR39" i="22"/>
  <c r="BD39" i="22"/>
  <c r="AV39" i="22"/>
  <c r="AZ39" i="22"/>
  <c r="BF39" i="22"/>
  <c r="AT39" i="22"/>
  <c r="BB39" i="22"/>
  <c r="BF23" i="22"/>
  <c r="AV23" i="22"/>
  <c r="AX23" i="22"/>
  <c r="AT23" i="22"/>
  <c r="BD23" i="22"/>
  <c r="BB23" i="22"/>
  <c r="AR23" i="22"/>
  <c r="AZ23" i="22"/>
  <c r="BB24" i="22"/>
  <c r="AV24" i="22"/>
  <c r="AT24" i="22"/>
  <c r="AR24" i="22"/>
  <c r="AZ24" i="22"/>
  <c r="BD24" i="22"/>
  <c r="BF24" i="22"/>
  <c r="AX24" i="22"/>
  <c r="BD22" i="22"/>
  <c r="AV22" i="22"/>
  <c r="BF22" i="22"/>
  <c r="AX22" i="22"/>
  <c r="AZ22" i="22"/>
  <c r="BB22" i="22"/>
  <c r="AR22" i="22"/>
  <c r="AT22" i="22"/>
  <c r="BO6" i="24"/>
  <c r="CB6" i="24" s="1"/>
  <c r="M4" i="14"/>
  <c r="AB6" i="24"/>
  <c r="J5" i="24"/>
  <c r="AX6" i="24"/>
  <c r="AT47" i="21"/>
  <c r="AT43" i="21"/>
  <c r="AT44" i="21"/>
  <c r="BF30" i="22"/>
  <c r="AR30" i="22"/>
  <c r="AT30" i="22"/>
  <c r="AZ30" i="22"/>
  <c r="AV30" i="22"/>
  <c r="BD30" i="22"/>
  <c r="BB30" i="22"/>
  <c r="AX30" i="22"/>
  <c r="AR16" i="22"/>
  <c r="BD16" i="22"/>
  <c r="BB16" i="22"/>
  <c r="BF16" i="22"/>
  <c r="AV16" i="22"/>
  <c r="AT16" i="22"/>
  <c r="AZ16" i="22"/>
  <c r="AX16" i="22"/>
  <c r="B34" i="23"/>
  <c r="B29" i="23"/>
  <c r="B24" i="23"/>
  <c r="B14" i="23"/>
  <c r="B20" i="23"/>
  <c r="B35" i="23"/>
  <c r="B25" i="23"/>
  <c r="B26" i="23"/>
  <c r="B31" i="23"/>
  <c r="B32" i="23"/>
  <c r="B19" i="23"/>
  <c r="B12" i="23"/>
  <c r="AR12" i="23" s="1"/>
  <c r="B15" i="23"/>
  <c r="B13" i="23"/>
  <c r="AR13" i="23" s="1"/>
  <c r="B38" i="23"/>
  <c r="B21" i="23"/>
  <c r="B23" i="23"/>
  <c r="B27" i="23"/>
  <c r="B17" i="23"/>
  <c r="B37" i="23"/>
  <c r="B18" i="23"/>
  <c r="B41" i="23"/>
  <c r="AR41" i="23" s="1"/>
  <c r="B39" i="23"/>
  <c r="B40" i="23"/>
  <c r="B36" i="23"/>
  <c r="B16" i="23"/>
  <c r="B28" i="23"/>
  <c r="B11" i="23"/>
  <c r="AR11" i="23" s="1"/>
  <c r="B30" i="23"/>
  <c r="B22" i="23"/>
  <c r="B33" i="23"/>
  <c r="BB21" i="22"/>
  <c r="AV21" i="22"/>
  <c r="AR21" i="22"/>
  <c r="AX21" i="22"/>
  <c r="AT21" i="22"/>
  <c r="BD21" i="22"/>
  <c r="AZ21" i="22"/>
  <c r="BF21" i="22"/>
  <c r="BB34" i="22"/>
  <c r="AV34" i="22"/>
  <c r="AR34" i="22"/>
  <c r="BF34" i="22"/>
  <c r="BD34" i="22"/>
  <c r="AT34" i="22"/>
  <c r="AX34" i="22"/>
  <c r="AZ34" i="22"/>
  <c r="AX36" i="22"/>
  <c r="AZ36" i="22"/>
  <c r="AR36" i="22"/>
  <c r="AV36" i="22"/>
  <c r="AT36" i="22"/>
  <c r="BD36" i="22"/>
  <c r="BB36" i="22"/>
  <c r="BF36" i="22"/>
  <c r="AX43" i="21"/>
  <c r="AX47" i="21"/>
  <c r="AX44" i="21"/>
  <c r="AR15" i="22"/>
  <c r="AV15" i="22"/>
  <c r="AT15" i="22"/>
  <c r="BB15" i="22"/>
  <c r="BF15" i="22"/>
  <c r="AZ15" i="22"/>
  <c r="BD15" i="22"/>
  <c r="AX15" i="22"/>
  <c r="AV32" i="22"/>
  <c r="AT32" i="22"/>
  <c r="AZ32" i="22"/>
  <c r="AR32" i="22"/>
  <c r="BF32" i="22"/>
  <c r="BB32" i="22"/>
  <c r="BD32" i="22"/>
  <c r="AX32" i="22"/>
  <c r="AZ19" i="22"/>
  <c r="BD19" i="22"/>
  <c r="BF19" i="22"/>
  <c r="AV19" i="22"/>
  <c r="AT19" i="22"/>
  <c r="AX19" i="22"/>
  <c r="AR19" i="22"/>
  <c r="BB19" i="22"/>
  <c r="BF18" i="22"/>
  <c r="AZ18" i="22"/>
  <c r="AR18" i="22"/>
  <c r="AX18" i="22"/>
  <c r="AV18" i="22"/>
  <c r="BD18" i="22"/>
  <c r="AT18" i="22"/>
  <c r="BB18" i="22"/>
  <c r="BD47" i="21"/>
  <c r="BD44" i="21"/>
  <c r="BD43" i="21"/>
  <c r="AT33" i="22"/>
  <c r="AZ33" i="22"/>
  <c r="AR33" i="22"/>
  <c r="AX33" i="22"/>
  <c r="AV33" i="22"/>
  <c r="BF33" i="22"/>
  <c r="BB33" i="22"/>
  <c r="BD33" i="22"/>
  <c r="BD36" i="23" l="1"/>
  <c r="BB36" i="23"/>
  <c r="AX36" i="23"/>
  <c r="BF36" i="23"/>
  <c r="AZ36" i="23"/>
  <c r="AT36" i="23"/>
  <c r="AV36" i="23"/>
  <c r="AR36" i="23"/>
  <c r="BF21" i="23"/>
  <c r="BD21" i="23"/>
  <c r="BB21" i="23"/>
  <c r="AV21" i="23"/>
  <c r="AT21" i="23"/>
  <c r="AX21" i="23"/>
  <c r="AZ21" i="23"/>
  <c r="AR21" i="23"/>
  <c r="BD14" i="23"/>
  <c r="AX14" i="23"/>
  <c r="AT14" i="23"/>
  <c r="BB14" i="23"/>
  <c r="AR14" i="23"/>
  <c r="BF14" i="23"/>
  <c r="AV14" i="23"/>
  <c r="AZ14" i="23"/>
  <c r="B28" i="24"/>
  <c r="B30" i="24"/>
  <c r="B24" i="24"/>
  <c r="B38" i="24"/>
  <c r="B19" i="24"/>
  <c r="B13" i="24"/>
  <c r="AR13" i="24" s="1"/>
  <c r="B25" i="24"/>
  <c r="B40" i="24"/>
  <c r="AR40" i="24" s="1"/>
  <c r="B23" i="24"/>
  <c r="B37" i="24"/>
  <c r="B29" i="24"/>
  <c r="B11" i="24"/>
  <c r="AR11" i="24" s="1"/>
  <c r="B21" i="24"/>
  <c r="B32" i="24"/>
  <c r="B33" i="24"/>
  <c r="B26" i="24"/>
  <c r="B12" i="24"/>
  <c r="AR12" i="24" s="1"/>
  <c r="B27" i="24"/>
  <c r="B20" i="24"/>
  <c r="B22" i="24"/>
  <c r="B36" i="24"/>
  <c r="B14" i="24"/>
  <c r="B18" i="24"/>
  <c r="B17" i="24"/>
  <c r="B15" i="24"/>
  <c r="B16" i="24"/>
  <c r="B31" i="24"/>
  <c r="B39" i="24"/>
  <c r="B34" i="24"/>
  <c r="B35" i="24"/>
  <c r="AV43" i="22"/>
  <c r="AV42" i="22"/>
  <c r="AV46" i="22"/>
  <c r="BO6" i="14"/>
  <c r="CB6" i="14" s="1"/>
  <c r="AX6" i="14"/>
  <c r="B42" i="14"/>
  <c r="AR42" i="14" s="1"/>
  <c r="A5" i="27"/>
  <c r="J5" i="14"/>
  <c r="B43" i="14"/>
  <c r="AR43" i="14" s="1"/>
  <c r="AB6" i="14"/>
  <c r="B44" i="14"/>
  <c r="AR44" i="14" s="1"/>
  <c r="AX28" i="23"/>
  <c r="BF28" i="23"/>
  <c r="AT28" i="23"/>
  <c r="AZ28" i="23"/>
  <c r="AV28" i="23"/>
  <c r="BD28" i="23"/>
  <c r="BB28" i="23"/>
  <c r="AR28" i="23"/>
  <c r="AZ38" i="23"/>
  <c r="AX38" i="23"/>
  <c r="AV38" i="23"/>
  <c r="BD38" i="23"/>
  <c r="AT38" i="23"/>
  <c r="BF38" i="23"/>
  <c r="AR38" i="23"/>
  <c r="BB38" i="23"/>
  <c r="AZ24" i="23"/>
  <c r="BF24" i="23"/>
  <c r="AR24" i="23"/>
  <c r="AV24" i="23"/>
  <c r="AX24" i="23"/>
  <c r="BB24" i="23"/>
  <c r="BD24" i="23"/>
  <c r="AT24" i="23"/>
  <c r="BF42" i="22"/>
  <c r="BF43" i="22"/>
  <c r="BF46" i="22"/>
  <c r="AZ15" i="23"/>
  <c r="AX15" i="23"/>
  <c r="AV15" i="23"/>
  <c r="AT15" i="23"/>
  <c r="BD15" i="23"/>
  <c r="AR15" i="23"/>
  <c r="BB15" i="23"/>
  <c r="BF15" i="23"/>
  <c r="AZ46" i="22"/>
  <c r="AZ42" i="22"/>
  <c r="AZ43" i="22"/>
  <c r="BB39" i="23"/>
  <c r="BF39" i="23"/>
  <c r="AZ39" i="23"/>
  <c r="BD39" i="23"/>
  <c r="AX39" i="23"/>
  <c r="AT39" i="23"/>
  <c r="AV39" i="23"/>
  <c r="AR39" i="23"/>
  <c r="BB19" i="23"/>
  <c r="AX19" i="23"/>
  <c r="AT19" i="23"/>
  <c r="AR19" i="23"/>
  <c r="AV19" i="23"/>
  <c r="AZ19" i="23"/>
  <c r="BD19" i="23"/>
  <c r="BF19" i="23"/>
  <c r="AX43" i="22"/>
  <c r="AX42" i="22"/>
  <c r="AX46" i="22"/>
  <c r="AT32" i="23"/>
  <c r="AR32" i="23"/>
  <c r="BB32" i="23"/>
  <c r="AZ32" i="23"/>
  <c r="AX32" i="23"/>
  <c r="BF32" i="23"/>
  <c r="AV32" i="23"/>
  <c r="BD32" i="23"/>
  <c r="BD43" i="22"/>
  <c r="BD46" i="22"/>
  <c r="BD42" i="22"/>
  <c r="AV29" i="23"/>
  <c r="BD29" i="23"/>
  <c r="BF29" i="23"/>
  <c r="AZ29" i="23"/>
  <c r="BB29" i="23"/>
  <c r="AT29" i="23"/>
  <c r="AX29" i="23"/>
  <c r="AR29" i="23"/>
  <c r="BD40" i="23"/>
  <c r="AX40" i="23"/>
  <c r="BF40" i="23"/>
  <c r="AT40" i="23"/>
  <c r="AR40" i="23"/>
  <c r="AZ40" i="23"/>
  <c r="BB40" i="23"/>
  <c r="AV40" i="23"/>
  <c r="BF18" i="23"/>
  <c r="AT18" i="23"/>
  <c r="AX18" i="23"/>
  <c r="BD18" i="23"/>
  <c r="AZ18" i="23"/>
  <c r="AV18" i="23"/>
  <c r="BB18" i="23"/>
  <c r="AR18" i="23"/>
  <c r="BD31" i="23"/>
  <c r="AV31" i="23"/>
  <c r="BB31" i="23"/>
  <c r="AR31" i="23"/>
  <c r="BF31" i="23"/>
  <c r="AX31" i="23"/>
  <c r="AZ31" i="23"/>
  <c r="AT31" i="23"/>
  <c r="AV16" i="23"/>
  <c r="BD16" i="23"/>
  <c r="AR16" i="23"/>
  <c r="AT16" i="23"/>
  <c r="BF16" i="23"/>
  <c r="AX16" i="23"/>
  <c r="BB16" i="23"/>
  <c r="AZ16" i="23"/>
  <c r="BB43" i="22"/>
  <c r="BB42" i="22"/>
  <c r="BB46" i="22"/>
  <c r="BF37" i="23"/>
  <c r="AR37" i="23"/>
  <c r="AT37" i="23"/>
  <c r="BD37" i="23"/>
  <c r="AV37" i="23"/>
  <c r="BB37" i="23"/>
  <c r="AX37" i="23"/>
  <c r="AZ37" i="23"/>
  <c r="AZ26" i="23"/>
  <c r="BF26" i="23"/>
  <c r="AT26" i="23"/>
  <c r="AR26" i="23"/>
  <c r="AV26" i="23"/>
  <c r="BB26" i="23"/>
  <c r="BD26" i="23"/>
  <c r="AX26" i="23"/>
  <c r="AX33" i="23"/>
  <c r="BB33" i="23"/>
  <c r="AR33" i="23"/>
  <c r="AV33" i="23"/>
  <c r="AT33" i="23"/>
  <c r="BD33" i="23"/>
  <c r="BF33" i="23"/>
  <c r="AZ33" i="23"/>
  <c r="AV17" i="23"/>
  <c r="BF17" i="23"/>
  <c r="AZ17" i="23"/>
  <c r="BD17" i="23"/>
  <c r="BB17" i="23"/>
  <c r="AX17" i="23"/>
  <c r="AT17" i="23"/>
  <c r="AR17" i="23"/>
  <c r="AV25" i="23"/>
  <c r="AX25" i="23"/>
  <c r="BD25" i="23"/>
  <c r="AT25" i="23"/>
  <c r="BB25" i="23"/>
  <c r="AZ25" i="23"/>
  <c r="AR25" i="23"/>
  <c r="BF25" i="23"/>
  <c r="AT22" i="23"/>
  <c r="BD22" i="23"/>
  <c r="AR22" i="23"/>
  <c r="BF22" i="23"/>
  <c r="AX22" i="23"/>
  <c r="AZ22" i="23"/>
  <c r="BB22" i="23"/>
  <c r="AV22" i="23"/>
  <c r="BD27" i="23"/>
  <c r="AV27" i="23"/>
  <c r="AT27" i="23"/>
  <c r="AX27" i="23"/>
  <c r="BF27" i="23"/>
  <c r="AZ27" i="23"/>
  <c r="BB27" i="23"/>
  <c r="AR27" i="23"/>
  <c r="BD35" i="23"/>
  <c r="BB35" i="23"/>
  <c r="AX35" i="23"/>
  <c r="AV35" i="23"/>
  <c r="AT35" i="23"/>
  <c r="AZ35" i="23"/>
  <c r="BF35" i="23"/>
  <c r="AR35" i="23"/>
  <c r="AZ34" i="23"/>
  <c r="AT34" i="23"/>
  <c r="BF34" i="23"/>
  <c r="AV34" i="23"/>
  <c r="AR34" i="23"/>
  <c r="AX34" i="23"/>
  <c r="BD34" i="23"/>
  <c r="BB34" i="23"/>
  <c r="AT30" i="23"/>
  <c r="BD30" i="23"/>
  <c r="AR30" i="23"/>
  <c r="BF30" i="23"/>
  <c r="BB30" i="23"/>
  <c r="AX30" i="23"/>
  <c r="AZ30" i="23"/>
  <c r="AV30" i="23"/>
  <c r="BF23" i="23"/>
  <c r="AR23" i="23"/>
  <c r="BD23" i="23"/>
  <c r="AZ23" i="23"/>
  <c r="BB23" i="23"/>
  <c r="AV23" i="23"/>
  <c r="AX23" i="23"/>
  <c r="AT23" i="23"/>
  <c r="AX20" i="23"/>
  <c r="AR20" i="23"/>
  <c r="AT20" i="23"/>
  <c r="AZ20" i="23"/>
  <c r="AV20" i="23"/>
  <c r="BF20" i="23"/>
  <c r="BD20" i="23"/>
  <c r="BB20" i="23"/>
  <c r="AT43" i="22"/>
  <c r="AT46" i="22"/>
  <c r="AT42" i="22"/>
  <c r="BF43" i="23" l="1"/>
  <c r="BF44" i="23"/>
  <c r="BF47" i="23"/>
  <c r="BB17" i="24"/>
  <c r="AV17" i="24"/>
  <c r="AZ17" i="24"/>
  <c r="AR17" i="24"/>
  <c r="BD17" i="24"/>
  <c r="AX17" i="24"/>
  <c r="AT17" i="24"/>
  <c r="BF17" i="24"/>
  <c r="AZ43" i="23"/>
  <c r="AZ47" i="23"/>
  <c r="AZ44" i="23"/>
  <c r="AX18" i="24"/>
  <c r="BB18" i="24"/>
  <c r="AZ18" i="24"/>
  <c r="AT18" i="24"/>
  <c r="BD18" i="24"/>
  <c r="AR18" i="24"/>
  <c r="BF18" i="24"/>
  <c r="AV18" i="24"/>
  <c r="BF29" i="24"/>
  <c r="AX29" i="24"/>
  <c r="BD29" i="24"/>
  <c r="AR29" i="24"/>
  <c r="BB29" i="24"/>
  <c r="AZ29" i="24"/>
  <c r="AV29" i="24"/>
  <c r="AT29" i="24"/>
  <c r="AV43" i="23"/>
  <c r="AV47" i="23"/>
  <c r="AV44" i="23"/>
  <c r="BF22" i="24"/>
  <c r="BD22" i="24"/>
  <c r="AT22" i="24"/>
  <c r="BB22" i="24"/>
  <c r="AZ22" i="24"/>
  <c r="AX22" i="24"/>
  <c r="AR22" i="24"/>
  <c r="AV22" i="24"/>
  <c r="AX35" i="24"/>
  <c r="AT35" i="24"/>
  <c r="AR35" i="24"/>
  <c r="BB35" i="24"/>
  <c r="BF35" i="24"/>
  <c r="AZ35" i="24"/>
  <c r="AV35" i="24"/>
  <c r="BD35" i="24"/>
  <c r="AR27" i="24"/>
  <c r="BD27" i="24"/>
  <c r="BB27" i="24"/>
  <c r="AV27" i="24"/>
  <c r="AX27" i="24"/>
  <c r="AZ27" i="24"/>
  <c r="BF27" i="24"/>
  <c r="AT27" i="24"/>
  <c r="AX44" i="23"/>
  <c r="AX47" i="23"/>
  <c r="AX43" i="23"/>
  <c r="BD14" i="24"/>
  <c r="BF14" i="24"/>
  <c r="BB14" i="24"/>
  <c r="AT14" i="24"/>
  <c r="AX14" i="24"/>
  <c r="AV14" i="24"/>
  <c r="AZ14" i="24"/>
  <c r="AR14" i="24"/>
  <c r="BB23" i="24"/>
  <c r="AT23" i="24"/>
  <c r="AV23" i="24"/>
  <c r="BD23" i="24"/>
  <c r="BF23" i="24"/>
  <c r="AX23" i="24"/>
  <c r="AR23" i="24"/>
  <c r="AZ23" i="24"/>
  <c r="BF25" i="24"/>
  <c r="AX25" i="24"/>
  <c r="BD25" i="24"/>
  <c r="AV25" i="24"/>
  <c r="AZ25" i="24"/>
  <c r="BB25" i="24"/>
  <c r="AR25" i="24"/>
  <c r="AT25" i="24"/>
  <c r="BB34" i="24"/>
  <c r="AZ34" i="24"/>
  <c r="AR34" i="24"/>
  <c r="BF34" i="24"/>
  <c r="BD34" i="24"/>
  <c r="AX34" i="24"/>
  <c r="AT34" i="24"/>
  <c r="AV34" i="24"/>
  <c r="AT19" i="24"/>
  <c r="AR19" i="24"/>
  <c r="AZ19" i="24"/>
  <c r="AX19" i="24"/>
  <c r="BF19" i="24"/>
  <c r="BD19" i="24"/>
  <c r="BB19" i="24"/>
  <c r="AV19" i="24"/>
  <c r="BD43" i="23"/>
  <c r="BD44" i="23"/>
  <c r="BD47" i="23"/>
  <c r="BB43" i="23"/>
  <c r="BB47" i="23"/>
  <c r="BB44" i="23"/>
  <c r="AV39" i="24"/>
  <c r="AR39" i="24"/>
  <c r="BB39" i="24"/>
  <c r="AZ39" i="24"/>
  <c r="BD39" i="24"/>
  <c r="BF39" i="24"/>
  <c r="AX39" i="24"/>
  <c r="AT39" i="24"/>
  <c r="AX26" i="24"/>
  <c r="BB26" i="24"/>
  <c r="AR26" i="24"/>
  <c r="AT26" i="24"/>
  <c r="BD26" i="24"/>
  <c r="AZ26" i="24"/>
  <c r="BF26" i="24"/>
  <c r="AV26" i="24"/>
  <c r="AR38" i="24"/>
  <c r="AX38" i="24"/>
  <c r="AV38" i="24"/>
  <c r="AT38" i="24"/>
  <c r="BB38" i="24"/>
  <c r="AZ38" i="24"/>
  <c r="BD38" i="24"/>
  <c r="BF38" i="24"/>
  <c r="AX37" i="24"/>
  <c r="BB37" i="24"/>
  <c r="AZ37" i="24"/>
  <c r="AR37" i="24"/>
  <c r="AV37" i="24"/>
  <c r="AT37" i="24"/>
  <c r="BD37" i="24"/>
  <c r="BF37" i="24"/>
  <c r="AT31" i="24"/>
  <c r="BD31" i="24"/>
  <c r="AV31" i="24"/>
  <c r="AZ31" i="24"/>
  <c r="AR31" i="24"/>
  <c r="BB31" i="24"/>
  <c r="AX31" i="24"/>
  <c r="BF31" i="24"/>
  <c r="BF33" i="24"/>
  <c r="BB33" i="24"/>
  <c r="AT33" i="24"/>
  <c r="BD33" i="24"/>
  <c r="AX33" i="24"/>
  <c r="AZ33" i="24"/>
  <c r="AR33" i="24"/>
  <c r="AV33" i="24"/>
  <c r="AT24" i="24"/>
  <c r="BB24" i="24"/>
  <c r="BF24" i="24"/>
  <c r="AX24" i="24"/>
  <c r="BD24" i="24"/>
  <c r="AV24" i="24"/>
  <c r="AZ24" i="24"/>
  <c r="AR24" i="24"/>
  <c r="AT44" i="23"/>
  <c r="AT47" i="23"/>
  <c r="AT43" i="23"/>
  <c r="B40" i="14"/>
  <c r="B11" i="14"/>
  <c r="AR11" i="14" s="1"/>
  <c r="B29" i="14"/>
  <c r="B32" i="14"/>
  <c r="B28" i="14"/>
  <c r="B27" i="14"/>
  <c r="B36" i="14"/>
  <c r="B19" i="14"/>
  <c r="B12" i="14"/>
  <c r="AR12" i="14" s="1"/>
  <c r="B16" i="14"/>
  <c r="B26" i="14"/>
  <c r="B30" i="14"/>
  <c r="B39" i="14"/>
  <c r="B37" i="14"/>
  <c r="B20" i="14"/>
  <c r="B22" i="14"/>
  <c r="B34" i="14"/>
  <c r="B13" i="14"/>
  <c r="AR13" i="14" s="1"/>
  <c r="B17" i="14"/>
  <c r="B38" i="14"/>
  <c r="B23" i="14"/>
  <c r="B35" i="14"/>
  <c r="B21" i="14"/>
  <c r="B31" i="14"/>
  <c r="B14" i="14"/>
  <c r="B25" i="14"/>
  <c r="B33" i="14"/>
  <c r="B18" i="14"/>
  <c r="B15" i="14"/>
  <c r="B24" i="14"/>
  <c r="B41" i="14"/>
  <c r="BF16" i="24"/>
  <c r="AX16" i="24"/>
  <c r="BB16" i="24"/>
  <c r="AT16" i="24"/>
  <c r="AV16" i="24"/>
  <c r="BD16" i="24"/>
  <c r="AR16" i="24"/>
  <c r="AZ16" i="24"/>
  <c r="BD32" i="24"/>
  <c r="AR32" i="24"/>
  <c r="BB32" i="24"/>
  <c r="AZ32" i="24"/>
  <c r="AV32" i="24"/>
  <c r="AX32" i="24"/>
  <c r="AT32" i="24"/>
  <c r="BF32" i="24"/>
  <c r="AZ30" i="24"/>
  <c r="BB30" i="24"/>
  <c r="BD30" i="24"/>
  <c r="AT30" i="24"/>
  <c r="AR30" i="24"/>
  <c r="AV30" i="24"/>
  <c r="BF30" i="24"/>
  <c r="AX30" i="24"/>
  <c r="AT36" i="24"/>
  <c r="AR36" i="24"/>
  <c r="AX36" i="24"/>
  <c r="BD36" i="24"/>
  <c r="AV36" i="24"/>
  <c r="BB36" i="24"/>
  <c r="AZ36" i="24"/>
  <c r="BF36" i="24"/>
  <c r="AT20" i="24"/>
  <c r="BF20" i="24"/>
  <c r="AR20" i="24"/>
  <c r="BB20" i="24"/>
  <c r="AZ20" i="24"/>
  <c r="AV20" i="24"/>
  <c r="AX20" i="24"/>
  <c r="BD20" i="24"/>
  <c r="AR15" i="24"/>
  <c r="AV15" i="24"/>
  <c r="AT15" i="24"/>
  <c r="BF15" i="24"/>
  <c r="AX15" i="24"/>
  <c r="AZ15" i="24"/>
  <c r="BB15" i="24"/>
  <c r="BD15" i="24"/>
  <c r="AZ21" i="24"/>
  <c r="BB21" i="24"/>
  <c r="AX21" i="24"/>
  <c r="AR21" i="24"/>
  <c r="BF21" i="24"/>
  <c r="AV21" i="24"/>
  <c r="BD21" i="24"/>
  <c r="AT21" i="24"/>
  <c r="BF28" i="24"/>
  <c r="AX28" i="24"/>
  <c r="AT28" i="24"/>
  <c r="AV28" i="24"/>
  <c r="AZ28" i="24"/>
  <c r="BB28" i="24"/>
  <c r="BD28" i="24"/>
  <c r="AR28" i="24"/>
  <c r="AV22" i="14" l="1"/>
  <c r="AR22" i="14"/>
  <c r="AT22" i="14"/>
  <c r="BD22" i="14"/>
  <c r="AZ22" i="14"/>
  <c r="BF22" i="14"/>
  <c r="BB22" i="14"/>
  <c r="AX22" i="14"/>
  <c r="AX33" i="14"/>
  <c r="BF33" i="14"/>
  <c r="AR33" i="14"/>
  <c r="AZ33" i="14"/>
  <c r="BD33" i="14"/>
  <c r="AT33" i="14"/>
  <c r="BB33" i="14"/>
  <c r="AV33" i="14"/>
  <c r="AZ20" i="14"/>
  <c r="AT20" i="14"/>
  <c r="AR20" i="14"/>
  <c r="BD20" i="14"/>
  <c r="AX20" i="14"/>
  <c r="AV20" i="14"/>
  <c r="BF20" i="14"/>
  <c r="BB20" i="14"/>
  <c r="AZ29" i="14"/>
  <c r="AV29" i="14"/>
  <c r="AX29" i="14"/>
  <c r="AT29" i="14"/>
  <c r="BB29" i="14"/>
  <c r="BF29" i="14"/>
  <c r="BD29" i="14"/>
  <c r="AR29" i="14"/>
  <c r="AX14" i="14"/>
  <c r="AR14" i="14"/>
  <c r="AZ14" i="14"/>
  <c r="BB14" i="14"/>
  <c r="AV14" i="14"/>
  <c r="BF14" i="14"/>
  <c r="BD14" i="14"/>
  <c r="AT14" i="14"/>
  <c r="AX25" i="14"/>
  <c r="BF25" i="14"/>
  <c r="BB25" i="14"/>
  <c r="AT25" i="14"/>
  <c r="BD25" i="14"/>
  <c r="AZ25" i="14"/>
  <c r="AV25" i="14"/>
  <c r="AR25" i="14"/>
  <c r="AV37" i="14"/>
  <c r="AX37" i="14"/>
  <c r="AR37" i="14"/>
  <c r="BF37" i="14"/>
  <c r="AT37" i="14"/>
  <c r="AZ37" i="14"/>
  <c r="BD37" i="14"/>
  <c r="BB37" i="14"/>
  <c r="BD40" i="14"/>
  <c r="AV40" i="14"/>
  <c r="AZ40" i="14"/>
  <c r="BB40" i="14"/>
  <c r="AX40" i="14"/>
  <c r="BF40" i="14"/>
  <c r="AR40" i="14"/>
  <c r="AT40" i="14"/>
  <c r="AT31" i="14"/>
  <c r="AZ31" i="14"/>
  <c r="BB31" i="14"/>
  <c r="AX31" i="14"/>
  <c r="BF31" i="14"/>
  <c r="AV31" i="14"/>
  <c r="AR31" i="14"/>
  <c r="BD31" i="14"/>
  <c r="AX35" i="14"/>
  <c r="AV35" i="14"/>
  <c r="AT35" i="14"/>
  <c r="AZ35" i="14"/>
  <c r="BB35" i="14"/>
  <c r="AR35" i="14"/>
  <c r="BF35" i="14"/>
  <c r="BD35" i="14"/>
  <c r="BF16" i="14"/>
  <c r="AZ16" i="14"/>
  <c r="AT16" i="14"/>
  <c r="AV16" i="14"/>
  <c r="AX16" i="14"/>
  <c r="AR16" i="14"/>
  <c r="BB16" i="14"/>
  <c r="BD16" i="14"/>
  <c r="AZ43" i="24"/>
  <c r="AZ42" i="24"/>
  <c r="AZ46" i="24"/>
  <c r="BB23" i="14"/>
  <c r="BD23" i="14"/>
  <c r="AV23" i="14"/>
  <c r="AT23" i="14"/>
  <c r="AX23" i="14"/>
  <c r="AZ23" i="14"/>
  <c r="AR23" i="14"/>
  <c r="BF23" i="14"/>
  <c r="AV42" i="24"/>
  <c r="AV43" i="24"/>
  <c r="AV46" i="24"/>
  <c r="AX38" i="14"/>
  <c r="BB38" i="14"/>
  <c r="AZ38" i="14"/>
  <c r="BD38" i="14"/>
  <c r="AT38" i="14"/>
  <c r="BF38" i="14"/>
  <c r="AR38" i="14"/>
  <c r="AV38" i="14"/>
  <c r="BB19" i="14"/>
  <c r="BD19" i="14"/>
  <c r="AV19" i="14"/>
  <c r="AT19" i="14"/>
  <c r="AZ19" i="14"/>
  <c r="AX19" i="14"/>
  <c r="BF19" i="14"/>
  <c r="AR19" i="14"/>
  <c r="AX43" i="24"/>
  <c r="AX42" i="24"/>
  <c r="AX46" i="24"/>
  <c r="AZ39" i="14"/>
  <c r="AX39" i="14"/>
  <c r="BD39" i="14"/>
  <c r="BF39" i="14"/>
  <c r="BB39" i="14"/>
  <c r="AT39" i="14"/>
  <c r="AR39" i="14"/>
  <c r="AV39" i="14"/>
  <c r="BD26" i="14"/>
  <c r="AT26" i="14"/>
  <c r="AZ26" i="14"/>
  <c r="AX26" i="14"/>
  <c r="AR26" i="14"/>
  <c r="BB26" i="14"/>
  <c r="BF26" i="14"/>
  <c r="AV26" i="14"/>
  <c r="AZ41" i="14"/>
  <c r="BD41" i="14"/>
  <c r="AX41" i="14"/>
  <c r="BF41" i="14"/>
  <c r="BB41" i="14"/>
  <c r="AR41" i="14"/>
  <c r="AV41" i="14"/>
  <c r="AT41" i="14"/>
  <c r="AT17" i="14"/>
  <c r="BD17" i="14"/>
  <c r="BB17" i="14"/>
  <c r="AR17" i="14"/>
  <c r="AV17" i="14"/>
  <c r="BF17" i="14"/>
  <c r="AZ17" i="14"/>
  <c r="AX17" i="14"/>
  <c r="AV36" i="14"/>
  <c r="BD36" i="14"/>
  <c r="AZ36" i="14"/>
  <c r="AX36" i="14"/>
  <c r="BF36" i="14"/>
  <c r="AT36" i="14"/>
  <c r="BB36" i="14"/>
  <c r="AR36" i="14"/>
  <c r="AT46" i="24"/>
  <c r="AT43" i="24"/>
  <c r="AT42" i="24"/>
  <c r="AX30" i="14"/>
  <c r="BB30" i="14"/>
  <c r="AT30" i="14"/>
  <c r="AR30" i="14"/>
  <c r="BF30" i="14"/>
  <c r="AZ30" i="14"/>
  <c r="BD30" i="14"/>
  <c r="AV30" i="14"/>
  <c r="BF24" i="14"/>
  <c r="AT24" i="14"/>
  <c r="AX24" i="14"/>
  <c r="AV24" i="14"/>
  <c r="BD24" i="14"/>
  <c r="AZ24" i="14"/>
  <c r="BB24" i="14"/>
  <c r="AR24" i="14"/>
  <c r="BD27" i="14"/>
  <c r="BF27" i="14"/>
  <c r="AT27" i="14"/>
  <c r="BB27" i="14"/>
  <c r="AR27" i="14"/>
  <c r="AZ27" i="14"/>
  <c r="AV27" i="14"/>
  <c r="AX27" i="14"/>
  <c r="BB43" i="24"/>
  <c r="BB42" i="24"/>
  <c r="BB46" i="24"/>
  <c r="BF21" i="14"/>
  <c r="AR21" i="14"/>
  <c r="BB21" i="14"/>
  <c r="AT21" i="14"/>
  <c r="AX21" i="14"/>
  <c r="AZ21" i="14"/>
  <c r="BD21" i="14"/>
  <c r="AV21" i="14"/>
  <c r="AV15" i="14"/>
  <c r="AT15" i="14"/>
  <c r="AZ15" i="14"/>
  <c r="AR15" i="14"/>
  <c r="BF15" i="14"/>
  <c r="BD15" i="14"/>
  <c r="AX15" i="14"/>
  <c r="BB15" i="14"/>
  <c r="BF34" i="14"/>
  <c r="BD34" i="14"/>
  <c r="BB34" i="14"/>
  <c r="AR34" i="14"/>
  <c r="AZ34" i="14"/>
  <c r="AT34" i="14"/>
  <c r="AV34" i="14"/>
  <c r="AX34" i="14"/>
  <c r="AZ28" i="14"/>
  <c r="BD28" i="14"/>
  <c r="AV28" i="14"/>
  <c r="AT28" i="14"/>
  <c r="AX28" i="14"/>
  <c r="BB28" i="14"/>
  <c r="BF28" i="14"/>
  <c r="AR28" i="14"/>
  <c r="BF46" i="24"/>
  <c r="BF43" i="24"/>
  <c r="BF42" i="24"/>
  <c r="AX18" i="14"/>
  <c r="BF18" i="14"/>
  <c r="BB18" i="14"/>
  <c r="AZ18" i="14"/>
  <c r="AV18" i="14"/>
  <c r="BD18" i="14"/>
  <c r="AR18" i="14"/>
  <c r="AT18" i="14"/>
  <c r="AV32" i="14"/>
  <c r="AZ32" i="14"/>
  <c r="BB32" i="14"/>
  <c r="AX32" i="14"/>
  <c r="AT32" i="14"/>
  <c r="BF32" i="14"/>
  <c r="BD32" i="14"/>
  <c r="AR32" i="14"/>
  <c r="BD43" i="24"/>
  <c r="BD42" i="24"/>
  <c r="BD46" i="24"/>
  <c r="BB47" i="14" l="1"/>
  <c r="Q22" i="27" s="1"/>
  <c r="BB50" i="14"/>
  <c r="BB46" i="14"/>
  <c r="Q21" i="27" s="1"/>
  <c r="AZ50" i="14"/>
  <c r="AZ47" i="14"/>
  <c r="O22" i="27" s="1"/>
  <c r="AZ46" i="14"/>
  <c r="O21" i="27" s="1"/>
  <c r="BD46" i="14"/>
  <c r="S21" i="27" s="1"/>
  <c r="AT47" i="14"/>
  <c r="I22" i="27" s="1"/>
  <c r="AT46" i="14"/>
  <c r="I21" i="27" s="1"/>
  <c r="AT50" i="14"/>
  <c r="BD50" i="14"/>
  <c r="BD47" i="14"/>
  <c r="S22" i="27" s="1"/>
  <c r="AX47" i="14"/>
  <c r="M22" i="27" s="1"/>
  <c r="AX46" i="14"/>
  <c r="M21" i="27" s="1"/>
  <c r="AX50" i="14"/>
  <c r="BF50" i="14"/>
  <c r="BF47" i="14"/>
  <c r="U22" i="27" s="1"/>
  <c r="BF46" i="14"/>
  <c r="U21" i="27" s="1"/>
  <c r="AV46" i="14"/>
  <c r="K21" i="27" s="1"/>
  <c r="AV47" i="14"/>
  <c r="K22" i="27" s="1"/>
  <c r="AV5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Don Daily</author>
    <author>Beason, Steven E</author>
  </authors>
  <commentList>
    <comment ref="K2" authorId="0" shapeId="0" xr:uid="{00000000-0006-0000-0200-000001000000}">
      <text>
        <r>
          <rPr>
            <sz val="9"/>
            <color indexed="81"/>
            <rFont val="Tahoma"/>
            <family val="2"/>
          </rPr>
          <t xml:space="preserve">Information entered in these areas will also show up on other pages and other months.
</t>
        </r>
      </text>
    </comment>
    <comment ref="O4" authorId="0" shapeId="0" xr:uid="{00000000-0006-0000-0200-000002000000}">
      <text>
        <r>
          <rPr>
            <sz val="9"/>
            <color indexed="81"/>
            <rFont val="Tahoma"/>
            <family val="2"/>
          </rPr>
          <t xml:space="preserve">Enter average design flow in mgd.  Current average flow will be compared to this figure and results printed on page 3.
</t>
        </r>
      </text>
    </comment>
    <comment ref="I10" authorId="0" shapeId="0" xr:uid="{00000000-0006-0000-0200-000003000000}">
      <text>
        <r>
          <rPr>
            <sz val="9"/>
            <color indexed="81"/>
            <rFont val="Tahoma"/>
            <family val="2"/>
          </rPr>
          <t xml:space="preserve">Please enter new heading.  The information will then show up on the other months as well.
</t>
        </r>
      </text>
    </comment>
    <comment ref="J10" authorId="0" shapeId="0" xr:uid="{00000000-0006-0000-0200-000004000000}">
      <text>
        <r>
          <rPr>
            <sz val="9"/>
            <color indexed="81"/>
            <rFont val="Tahoma"/>
            <family val="2"/>
          </rPr>
          <t>Heading entered into this space will show up on subsequent months.</t>
        </r>
      </text>
    </comment>
    <comment ref="S10" authorId="0" shapeId="0" xr:uid="{00000000-0006-0000-0200-000005000000}">
      <text>
        <r>
          <rPr>
            <sz val="9"/>
            <color indexed="81"/>
            <rFont val="Tahoma"/>
            <family val="2"/>
          </rPr>
          <t>May be used for any other monitored influent parameter.  Enter title which will also appear on the other months.</t>
        </r>
      </text>
    </comment>
    <comment ref="AM10" authorId="1" shapeId="0" xr:uid="{00000000-0006-0000-0200-000006000000}">
      <text>
        <r>
          <rPr>
            <sz val="10"/>
            <color indexed="81"/>
            <rFont val="Tahoma"/>
            <family val="2"/>
          </rPr>
          <t xml:space="preserve">If only one pH test is run per day, enter the result in this column only. For multiple samples, put the lowest value in this column.
</t>
        </r>
      </text>
    </comment>
    <comment ref="AN10" authorId="1" shapeId="0" xr:uid="{00000000-0006-0000-0200-000007000000}">
      <text>
        <r>
          <rPr>
            <sz val="10"/>
            <color indexed="81"/>
            <rFont val="Tahoma"/>
            <family val="2"/>
          </rPr>
          <t xml:space="preserve">If only one pH test is run per day, leave this  column blank. For multiple samples, put the highest value in this column.
</t>
        </r>
      </text>
    </comment>
    <comment ref="BG10" authorId="0" shapeId="0" xr:uid="{00000000-0006-0000-0200-000008000000}">
      <text>
        <r>
          <rPr>
            <sz val="9"/>
            <color indexed="81"/>
            <rFont val="Tahoma"/>
            <family val="2"/>
          </rPr>
          <t>Insert heading for additional parameter if needed.</t>
        </r>
        <r>
          <rPr>
            <sz val="9"/>
            <color indexed="81"/>
            <rFont val="Tahoma"/>
            <family val="2"/>
          </rPr>
          <t xml:space="preserve">
</t>
        </r>
      </text>
    </comment>
    <comment ref="BH10" authorId="0" shapeId="0" xr:uid="{00000000-0006-0000-0200-000009000000}">
      <text>
        <r>
          <rPr>
            <sz val="9"/>
            <color indexed="81"/>
            <rFont val="Tahoma"/>
            <family val="2"/>
          </rPr>
          <t>Insert heading for additional parameter if needed.</t>
        </r>
        <r>
          <rPr>
            <sz val="9"/>
            <color indexed="81"/>
            <rFont val="Tahoma"/>
            <family val="2"/>
          </rPr>
          <t xml:space="preserve">
</t>
        </r>
      </text>
    </comment>
    <comment ref="AI45" authorId="2" shapeId="0" xr:uid="{00000000-0006-0000-0200-00000A000000}">
      <text>
        <r>
          <rPr>
            <b/>
            <sz val="12"/>
            <color indexed="81"/>
            <rFont val="Tahoma"/>
            <family val="2"/>
          </rPr>
          <t>Parameter 50060 1(CV2)</t>
        </r>
        <r>
          <rPr>
            <sz val="9"/>
            <color indexed="81"/>
            <rFont val="Tahoma"/>
            <family val="2"/>
          </rPr>
          <t xml:space="preserve">
</t>
        </r>
      </text>
    </comment>
    <comment ref="AL45" authorId="2" shapeId="0" xr:uid="{00000000-0006-0000-0200-00000B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5" authorId="2" shapeId="0" xr:uid="{00000000-0006-0000-0200-00000C000000}">
      <text>
        <r>
          <rPr>
            <b/>
            <sz val="12"/>
            <color indexed="81"/>
            <rFont val="Tahoma"/>
            <family val="2"/>
          </rPr>
          <t>Parameter 80082 1(CV2)</t>
        </r>
        <r>
          <rPr>
            <sz val="9"/>
            <color indexed="81"/>
            <rFont val="Tahoma"/>
            <family val="2"/>
          </rPr>
          <t xml:space="preserve">
</t>
        </r>
      </text>
    </comment>
    <comment ref="AW45" authorId="2" shapeId="0" xr:uid="{00000000-0006-0000-0200-00000D000000}">
      <text>
        <r>
          <rPr>
            <b/>
            <sz val="12"/>
            <color indexed="81"/>
            <rFont val="Tahoma"/>
            <family val="2"/>
          </rPr>
          <t>Parameter 80082 1(QV1)</t>
        </r>
        <r>
          <rPr>
            <sz val="9"/>
            <color indexed="81"/>
            <rFont val="Tahoma"/>
            <family val="2"/>
          </rPr>
          <t xml:space="preserve">
</t>
        </r>
      </text>
    </comment>
    <comment ref="AY45" authorId="2" shapeId="0" xr:uid="{00000000-0006-0000-0200-00000E000000}">
      <text>
        <r>
          <rPr>
            <b/>
            <sz val="12"/>
            <color indexed="81"/>
            <rFont val="Tahoma"/>
            <family val="2"/>
          </rPr>
          <t>Parameter 00530 1(CV2)</t>
        </r>
        <r>
          <rPr>
            <sz val="9"/>
            <color indexed="81"/>
            <rFont val="Tahoma"/>
            <family val="2"/>
          </rPr>
          <t xml:space="preserve">
</t>
        </r>
      </text>
    </comment>
    <comment ref="BA45" authorId="2" shapeId="0" xr:uid="{00000000-0006-0000-0200-00000F000000}">
      <text>
        <r>
          <rPr>
            <b/>
            <sz val="12"/>
            <color indexed="81"/>
            <rFont val="Tahoma"/>
            <family val="2"/>
          </rPr>
          <t>Parameter 00530 1(QV1)</t>
        </r>
        <r>
          <rPr>
            <sz val="9"/>
            <color indexed="81"/>
            <rFont val="Tahoma"/>
            <family val="2"/>
          </rPr>
          <t xml:space="preserve">
</t>
        </r>
      </text>
    </comment>
    <comment ref="BC45" authorId="2" shapeId="0" xr:uid="{00000000-0006-0000-0200-000010000000}">
      <text>
        <r>
          <rPr>
            <b/>
            <sz val="12"/>
            <color indexed="81"/>
            <rFont val="Tahoma"/>
            <family val="2"/>
          </rPr>
          <t>Parameter 00610 1(CV2)</t>
        </r>
        <r>
          <rPr>
            <sz val="9"/>
            <color indexed="81"/>
            <rFont val="Tahoma"/>
            <family val="2"/>
          </rPr>
          <t xml:space="preserve">
</t>
        </r>
      </text>
    </comment>
    <comment ref="BE45" authorId="2" shapeId="0" xr:uid="{00000000-0006-0000-0200-000011000000}">
      <text>
        <r>
          <rPr>
            <b/>
            <sz val="12"/>
            <color indexed="81"/>
            <rFont val="Tahoma"/>
            <family val="2"/>
          </rPr>
          <t>Parameter 00610 1(QV1)</t>
        </r>
        <r>
          <rPr>
            <sz val="9"/>
            <color indexed="81"/>
            <rFont val="Tahoma"/>
            <family val="2"/>
          </rPr>
          <t xml:space="preserve">
</t>
        </r>
      </text>
    </comment>
    <comment ref="AI46" authorId="2" shapeId="0" xr:uid="{00000000-0006-0000-0200-000012000000}">
      <text>
        <r>
          <rPr>
            <b/>
            <sz val="12"/>
            <color indexed="81"/>
            <rFont val="Tahoma"/>
            <family val="2"/>
          </rPr>
          <t>Parameter 50060 1(CV3)</t>
        </r>
        <r>
          <rPr>
            <sz val="9"/>
            <color indexed="81"/>
            <rFont val="Tahoma"/>
            <family val="2"/>
          </rPr>
          <t xml:space="preserve">
</t>
        </r>
      </text>
    </comment>
    <comment ref="AJ46" authorId="2" shapeId="0" xr:uid="{00000000-0006-0000-0200-000013000000}">
      <text>
        <r>
          <rPr>
            <b/>
            <sz val="12"/>
            <color indexed="81"/>
            <rFont val="Tahoma"/>
            <family val="2"/>
          </rPr>
          <t>Parameter 50060 X(CV3)</t>
        </r>
        <r>
          <rPr>
            <sz val="9"/>
            <color indexed="81"/>
            <rFont val="Tahoma"/>
            <family val="2"/>
          </rPr>
          <t xml:space="preserve">
</t>
        </r>
      </text>
    </comment>
    <comment ref="AV46" authorId="2" shapeId="0" xr:uid="{00000000-0006-0000-0200-000014000000}">
      <text>
        <r>
          <rPr>
            <b/>
            <sz val="12"/>
            <color indexed="81"/>
            <rFont val="Tahoma"/>
            <family val="2"/>
          </rPr>
          <t>Parameter 80082 1(CV3)</t>
        </r>
        <r>
          <rPr>
            <sz val="9"/>
            <color indexed="81"/>
            <rFont val="Tahoma"/>
            <family val="2"/>
          </rPr>
          <t xml:space="preserve">
</t>
        </r>
      </text>
    </comment>
    <comment ref="AX46" authorId="2" shapeId="0" xr:uid="{00000000-0006-0000-0200-000015000000}">
      <text>
        <r>
          <rPr>
            <b/>
            <sz val="12"/>
            <color indexed="81"/>
            <rFont val="Tahoma"/>
            <family val="2"/>
          </rPr>
          <t>Parameter 80082 1(QV2)</t>
        </r>
        <r>
          <rPr>
            <sz val="9"/>
            <color indexed="81"/>
            <rFont val="Tahoma"/>
            <family val="2"/>
          </rPr>
          <t xml:space="preserve">
</t>
        </r>
      </text>
    </comment>
    <comment ref="AZ46" authorId="2" shapeId="0" xr:uid="{00000000-0006-0000-0200-000016000000}">
      <text>
        <r>
          <rPr>
            <b/>
            <sz val="12"/>
            <color indexed="81"/>
            <rFont val="Tahoma"/>
            <family val="2"/>
          </rPr>
          <t>Parameter 00530 1(CV3)</t>
        </r>
        <r>
          <rPr>
            <sz val="9"/>
            <color indexed="81"/>
            <rFont val="Tahoma"/>
            <family val="2"/>
          </rPr>
          <t xml:space="preserve">
</t>
        </r>
      </text>
    </comment>
    <comment ref="BB46" authorId="2" shapeId="0" xr:uid="{00000000-0006-0000-0200-000017000000}">
      <text>
        <r>
          <rPr>
            <b/>
            <sz val="12"/>
            <color indexed="81"/>
            <rFont val="Tahoma"/>
            <family val="2"/>
          </rPr>
          <t>Parameter 00530 1(QV2)</t>
        </r>
        <r>
          <rPr>
            <sz val="9"/>
            <color indexed="81"/>
            <rFont val="Tahoma"/>
            <family val="2"/>
          </rPr>
          <t xml:space="preserve">
</t>
        </r>
      </text>
    </comment>
    <comment ref="BD46" authorId="2" shapeId="0" xr:uid="{00000000-0006-0000-0200-000018000000}">
      <text>
        <r>
          <rPr>
            <b/>
            <sz val="12"/>
            <color indexed="81"/>
            <rFont val="Tahoma"/>
            <family val="2"/>
          </rPr>
          <t>Parameter 00610 1(CV3)</t>
        </r>
        <r>
          <rPr>
            <sz val="9"/>
            <color indexed="81"/>
            <rFont val="Tahoma"/>
            <family val="2"/>
          </rPr>
          <t xml:space="preserve">
</t>
        </r>
      </text>
    </comment>
    <comment ref="BF46" authorId="2" shapeId="0" xr:uid="{00000000-0006-0000-0200-000019000000}">
      <text>
        <r>
          <rPr>
            <b/>
            <sz val="12"/>
            <color indexed="81"/>
            <rFont val="Tahoma"/>
            <family val="2"/>
          </rPr>
          <t>Parameter 00610 1(QV2)</t>
        </r>
        <r>
          <rPr>
            <sz val="9"/>
            <color indexed="81"/>
            <rFont val="Tahoma"/>
            <family val="2"/>
          </rPr>
          <t xml:space="preserve">
</t>
        </r>
      </text>
    </comment>
    <comment ref="AJ47" authorId="2" shapeId="0" xr:uid="{00000000-0006-0000-0200-00001A000000}">
      <text>
        <r>
          <rPr>
            <b/>
            <sz val="12"/>
            <color indexed="81"/>
            <rFont val="Tahoma"/>
            <family val="2"/>
          </rPr>
          <t>Parameter 50060 X(CV1)</t>
        </r>
        <r>
          <rPr>
            <sz val="9"/>
            <color indexed="81"/>
            <rFont val="Tahoma"/>
            <family val="2"/>
          </rPr>
          <t xml:space="preserve">
</t>
        </r>
      </text>
    </comment>
    <comment ref="AO47" authorId="2" shapeId="0" xr:uid="{00000000-0006-0000-0200-00001B000000}">
      <text>
        <r>
          <rPr>
            <b/>
            <sz val="12"/>
            <color indexed="81"/>
            <rFont val="Tahoma"/>
            <family val="2"/>
          </rPr>
          <t>Parameter 00300 1(CV1)</t>
        </r>
        <r>
          <rPr>
            <sz val="9"/>
            <color indexed="81"/>
            <rFont val="Tahoma"/>
            <family val="2"/>
          </rPr>
          <t xml:space="preserve">
</t>
        </r>
      </text>
    </comment>
    <comment ref="T48" authorId="2" shapeId="0" xr:uid="{00000000-0006-0000-0200-00001C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8" authorId="2" shapeId="0" xr:uid="{00000000-0006-0000-0200-00001D000000}">
      <text>
        <r>
          <rPr>
            <b/>
            <sz val="12"/>
            <color indexed="81"/>
            <rFont val="Tahoma"/>
            <family val="2"/>
          </rPr>
          <t>Parameter 51041 1(CV3)</t>
        </r>
        <r>
          <rPr>
            <sz val="9"/>
            <color indexed="81"/>
            <rFont val="Tahoma"/>
            <family val="2"/>
          </rPr>
          <t xml:space="preserve">
</t>
        </r>
      </text>
    </comment>
    <comment ref="T49" authorId="2" shapeId="0" xr:uid="{00000000-0006-0000-0200-00001E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0" authorId="0" shapeId="0" xr:uid="{00000000-0006-0000-0300-000001000000}">
      <text>
        <r>
          <rPr>
            <b/>
            <sz val="12"/>
            <color indexed="81"/>
            <rFont val="Tahoma"/>
            <family val="2"/>
          </rPr>
          <t>Parameter 50060 1(CV2)</t>
        </r>
        <r>
          <rPr>
            <sz val="9"/>
            <color indexed="81"/>
            <rFont val="Tahoma"/>
            <family val="2"/>
          </rPr>
          <t xml:space="preserve">
</t>
        </r>
      </text>
    </comment>
    <comment ref="AL40" authorId="0" shapeId="0" xr:uid="{00000000-0006-0000-03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0" authorId="0" shapeId="0" xr:uid="{00000000-0006-0000-0300-000003000000}">
      <text>
        <r>
          <rPr>
            <b/>
            <sz val="12"/>
            <color indexed="81"/>
            <rFont val="Tahoma"/>
            <family val="2"/>
          </rPr>
          <t>Parameter 80082 1(CV2)</t>
        </r>
        <r>
          <rPr>
            <sz val="9"/>
            <color indexed="81"/>
            <rFont val="Tahoma"/>
            <family val="2"/>
          </rPr>
          <t xml:space="preserve">
</t>
        </r>
      </text>
    </comment>
    <comment ref="AW40" authorId="0" shapeId="0" xr:uid="{00000000-0006-0000-0300-000004000000}">
      <text>
        <r>
          <rPr>
            <b/>
            <sz val="12"/>
            <color indexed="81"/>
            <rFont val="Tahoma"/>
            <family val="2"/>
          </rPr>
          <t>Parameter 80082 1(QV1)</t>
        </r>
        <r>
          <rPr>
            <sz val="9"/>
            <color indexed="81"/>
            <rFont val="Tahoma"/>
            <family val="2"/>
          </rPr>
          <t xml:space="preserve">
</t>
        </r>
      </text>
    </comment>
    <comment ref="AY40" authorId="0" shapeId="0" xr:uid="{00000000-0006-0000-0300-000005000000}">
      <text>
        <r>
          <rPr>
            <b/>
            <sz val="12"/>
            <color indexed="81"/>
            <rFont val="Tahoma"/>
            <family val="2"/>
          </rPr>
          <t>Parameter 00530 1(CV2)</t>
        </r>
        <r>
          <rPr>
            <sz val="9"/>
            <color indexed="81"/>
            <rFont val="Tahoma"/>
            <family val="2"/>
          </rPr>
          <t xml:space="preserve">
</t>
        </r>
      </text>
    </comment>
    <comment ref="BA40" authorId="0" shapeId="0" xr:uid="{00000000-0006-0000-0300-000006000000}">
      <text>
        <r>
          <rPr>
            <b/>
            <sz val="12"/>
            <color indexed="81"/>
            <rFont val="Tahoma"/>
            <family val="2"/>
          </rPr>
          <t>Parameter 00530 1(QV1)</t>
        </r>
        <r>
          <rPr>
            <sz val="9"/>
            <color indexed="81"/>
            <rFont val="Tahoma"/>
            <family val="2"/>
          </rPr>
          <t xml:space="preserve">
</t>
        </r>
      </text>
    </comment>
    <comment ref="BC40" authorId="0" shapeId="0" xr:uid="{00000000-0006-0000-0300-000007000000}">
      <text>
        <r>
          <rPr>
            <b/>
            <sz val="12"/>
            <color indexed="81"/>
            <rFont val="Tahoma"/>
            <family val="2"/>
          </rPr>
          <t>Parameter 00610 1(CV2)</t>
        </r>
        <r>
          <rPr>
            <sz val="9"/>
            <color indexed="81"/>
            <rFont val="Tahoma"/>
            <family val="2"/>
          </rPr>
          <t xml:space="preserve">
</t>
        </r>
      </text>
    </comment>
    <comment ref="BE40" authorId="0" shapeId="0" xr:uid="{00000000-0006-0000-0300-000008000000}">
      <text>
        <r>
          <rPr>
            <b/>
            <sz val="12"/>
            <color indexed="81"/>
            <rFont val="Tahoma"/>
            <family val="2"/>
          </rPr>
          <t>Parameter 00610 1(QV1)</t>
        </r>
        <r>
          <rPr>
            <sz val="9"/>
            <color indexed="81"/>
            <rFont val="Tahoma"/>
            <family val="2"/>
          </rPr>
          <t xml:space="preserve">
</t>
        </r>
      </text>
    </comment>
    <comment ref="AI41" authorId="0" shapeId="0" xr:uid="{00000000-0006-0000-0300-000009000000}">
      <text>
        <r>
          <rPr>
            <b/>
            <sz val="12"/>
            <color indexed="81"/>
            <rFont val="Tahoma"/>
            <family val="2"/>
          </rPr>
          <t>Parameter 50060 1(CV3)</t>
        </r>
        <r>
          <rPr>
            <sz val="9"/>
            <color indexed="81"/>
            <rFont val="Tahoma"/>
            <family val="2"/>
          </rPr>
          <t xml:space="preserve">
</t>
        </r>
      </text>
    </comment>
    <comment ref="AJ41" authorId="0" shapeId="0" xr:uid="{00000000-0006-0000-0300-00000A000000}">
      <text>
        <r>
          <rPr>
            <b/>
            <sz val="12"/>
            <color indexed="81"/>
            <rFont val="Tahoma"/>
            <family val="2"/>
          </rPr>
          <t>Parameter 50060 X(CV3)</t>
        </r>
        <r>
          <rPr>
            <sz val="9"/>
            <color indexed="81"/>
            <rFont val="Tahoma"/>
            <family val="2"/>
          </rPr>
          <t xml:space="preserve">
</t>
        </r>
      </text>
    </comment>
    <comment ref="AV41" authorId="0" shapeId="0" xr:uid="{00000000-0006-0000-0300-00000B000000}">
      <text>
        <r>
          <rPr>
            <b/>
            <sz val="12"/>
            <color indexed="81"/>
            <rFont val="Tahoma"/>
            <family val="2"/>
          </rPr>
          <t>Parameter 80082 1(CV3)</t>
        </r>
        <r>
          <rPr>
            <sz val="9"/>
            <color indexed="81"/>
            <rFont val="Tahoma"/>
            <family val="2"/>
          </rPr>
          <t xml:space="preserve">
</t>
        </r>
      </text>
    </comment>
    <comment ref="AX41" authorId="0" shapeId="0" xr:uid="{00000000-0006-0000-0300-00000C000000}">
      <text>
        <r>
          <rPr>
            <b/>
            <sz val="12"/>
            <color indexed="81"/>
            <rFont val="Tahoma"/>
            <family val="2"/>
          </rPr>
          <t>Parameter 80082 1(QV2)</t>
        </r>
        <r>
          <rPr>
            <sz val="9"/>
            <color indexed="81"/>
            <rFont val="Tahoma"/>
            <family val="2"/>
          </rPr>
          <t xml:space="preserve">
</t>
        </r>
      </text>
    </comment>
    <comment ref="AZ41" authorId="0" shapeId="0" xr:uid="{00000000-0006-0000-0300-00000D000000}">
      <text>
        <r>
          <rPr>
            <b/>
            <sz val="12"/>
            <color indexed="81"/>
            <rFont val="Tahoma"/>
            <family val="2"/>
          </rPr>
          <t>Parameter 00530 1(CV3)</t>
        </r>
        <r>
          <rPr>
            <sz val="9"/>
            <color indexed="81"/>
            <rFont val="Tahoma"/>
            <family val="2"/>
          </rPr>
          <t xml:space="preserve">
</t>
        </r>
      </text>
    </comment>
    <comment ref="BB41" authorId="0" shapeId="0" xr:uid="{00000000-0006-0000-0300-00000E000000}">
      <text>
        <r>
          <rPr>
            <b/>
            <sz val="12"/>
            <color indexed="81"/>
            <rFont val="Tahoma"/>
            <family val="2"/>
          </rPr>
          <t>Parameter 00530 1(QV2)</t>
        </r>
        <r>
          <rPr>
            <sz val="9"/>
            <color indexed="81"/>
            <rFont val="Tahoma"/>
            <family val="2"/>
          </rPr>
          <t xml:space="preserve">
</t>
        </r>
      </text>
    </comment>
    <comment ref="BD41" authorId="0" shapeId="0" xr:uid="{00000000-0006-0000-0300-00000F000000}">
      <text>
        <r>
          <rPr>
            <b/>
            <sz val="12"/>
            <color indexed="81"/>
            <rFont val="Tahoma"/>
            <family val="2"/>
          </rPr>
          <t>Parameter 00610 1(CV3)</t>
        </r>
        <r>
          <rPr>
            <sz val="9"/>
            <color indexed="81"/>
            <rFont val="Tahoma"/>
            <family val="2"/>
          </rPr>
          <t xml:space="preserve">
</t>
        </r>
      </text>
    </comment>
    <comment ref="BF41" authorId="0" shapeId="0" xr:uid="{00000000-0006-0000-0300-000010000000}">
      <text>
        <r>
          <rPr>
            <b/>
            <sz val="12"/>
            <color indexed="81"/>
            <rFont val="Tahoma"/>
            <family val="2"/>
          </rPr>
          <t>Parameter 00610 1(QV2)</t>
        </r>
        <r>
          <rPr>
            <sz val="9"/>
            <color indexed="81"/>
            <rFont val="Tahoma"/>
            <family val="2"/>
          </rPr>
          <t xml:space="preserve">
</t>
        </r>
      </text>
    </comment>
    <comment ref="AJ42" authorId="0" shapeId="0" xr:uid="{00000000-0006-0000-0300-000011000000}">
      <text>
        <r>
          <rPr>
            <b/>
            <sz val="12"/>
            <color indexed="81"/>
            <rFont val="Tahoma"/>
            <family val="2"/>
          </rPr>
          <t>Parameter 50060 X(CV1)</t>
        </r>
        <r>
          <rPr>
            <sz val="9"/>
            <color indexed="81"/>
            <rFont val="Tahoma"/>
            <family val="2"/>
          </rPr>
          <t xml:space="preserve">
</t>
        </r>
      </text>
    </comment>
    <comment ref="AO42" authorId="0" shapeId="0" xr:uid="{00000000-0006-0000-0300-000012000000}">
      <text>
        <r>
          <rPr>
            <b/>
            <sz val="12"/>
            <color indexed="81"/>
            <rFont val="Tahoma"/>
            <family val="2"/>
          </rPr>
          <t>Parameter 00300 1(CV1)</t>
        </r>
        <r>
          <rPr>
            <sz val="9"/>
            <color indexed="81"/>
            <rFont val="Tahoma"/>
            <family val="2"/>
          </rPr>
          <t xml:space="preserve">
</t>
        </r>
      </text>
    </comment>
    <comment ref="T43" authorId="0" shapeId="0" xr:uid="{00000000-0006-0000-03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3" authorId="0" shapeId="0" xr:uid="{00000000-0006-0000-0300-000014000000}">
      <text>
        <r>
          <rPr>
            <b/>
            <sz val="12"/>
            <color indexed="81"/>
            <rFont val="Tahoma"/>
            <family val="2"/>
          </rPr>
          <t>Parameter 51041 1(CV3)</t>
        </r>
        <r>
          <rPr>
            <sz val="9"/>
            <color indexed="81"/>
            <rFont val="Tahoma"/>
            <family val="2"/>
          </rPr>
          <t xml:space="preserve">
</t>
        </r>
      </text>
    </comment>
    <comment ref="T44" authorId="0" shapeId="0" xr:uid="{00000000-0006-0000-0300-000015000000}">
      <text>
        <r>
          <rPr>
            <b/>
            <sz val="12"/>
            <color indexed="81"/>
            <rFont val="Tahoma"/>
            <family val="2"/>
          </rPr>
          <t>E.Coli Only
Ecoli 10% Rule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2" authorId="0" shapeId="0" xr:uid="{00000000-0006-0000-0400-000001000000}">
      <text>
        <r>
          <rPr>
            <b/>
            <sz val="12"/>
            <color indexed="81"/>
            <rFont val="Tahoma"/>
            <family val="2"/>
          </rPr>
          <t>Parameter 50060 1(CV2)</t>
        </r>
        <r>
          <rPr>
            <sz val="9"/>
            <color indexed="81"/>
            <rFont val="Tahoma"/>
            <family val="2"/>
          </rPr>
          <t xml:space="preserve">
</t>
        </r>
      </text>
    </comment>
    <comment ref="AL42" authorId="0" shapeId="0" xr:uid="{00000000-0006-0000-04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2" authorId="0" shapeId="0" xr:uid="{00000000-0006-0000-0400-000003000000}">
      <text>
        <r>
          <rPr>
            <b/>
            <sz val="12"/>
            <color indexed="81"/>
            <rFont val="Tahoma"/>
            <family val="2"/>
          </rPr>
          <t>Parameter 80082 1(CV2)</t>
        </r>
        <r>
          <rPr>
            <sz val="9"/>
            <color indexed="81"/>
            <rFont val="Tahoma"/>
            <family val="2"/>
          </rPr>
          <t xml:space="preserve">
</t>
        </r>
      </text>
    </comment>
    <comment ref="AW42" authorId="0" shapeId="0" xr:uid="{00000000-0006-0000-0400-000004000000}">
      <text>
        <r>
          <rPr>
            <b/>
            <sz val="12"/>
            <color indexed="81"/>
            <rFont val="Tahoma"/>
            <family val="2"/>
          </rPr>
          <t>Parameter 80082 1(QV1)</t>
        </r>
        <r>
          <rPr>
            <sz val="9"/>
            <color indexed="81"/>
            <rFont val="Tahoma"/>
            <family val="2"/>
          </rPr>
          <t xml:space="preserve">
</t>
        </r>
      </text>
    </comment>
    <comment ref="AY42" authorId="0" shapeId="0" xr:uid="{00000000-0006-0000-0400-000005000000}">
      <text>
        <r>
          <rPr>
            <b/>
            <sz val="12"/>
            <color indexed="81"/>
            <rFont val="Tahoma"/>
            <family val="2"/>
          </rPr>
          <t>Parameter 00530 1(CV2)</t>
        </r>
        <r>
          <rPr>
            <sz val="9"/>
            <color indexed="81"/>
            <rFont val="Tahoma"/>
            <family val="2"/>
          </rPr>
          <t xml:space="preserve">
</t>
        </r>
      </text>
    </comment>
    <comment ref="BA42" authorId="0" shapeId="0" xr:uid="{00000000-0006-0000-0400-000006000000}">
      <text>
        <r>
          <rPr>
            <b/>
            <sz val="12"/>
            <color indexed="81"/>
            <rFont val="Tahoma"/>
            <family val="2"/>
          </rPr>
          <t>Parameter 00530 1(QV1)</t>
        </r>
        <r>
          <rPr>
            <sz val="9"/>
            <color indexed="81"/>
            <rFont val="Tahoma"/>
            <family val="2"/>
          </rPr>
          <t xml:space="preserve">
</t>
        </r>
      </text>
    </comment>
    <comment ref="BC42" authorId="0" shapeId="0" xr:uid="{00000000-0006-0000-0400-000007000000}">
      <text>
        <r>
          <rPr>
            <b/>
            <sz val="12"/>
            <color indexed="81"/>
            <rFont val="Tahoma"/>
            <family val="2"/>
          </rPr>
          <t>Parameter 00610 1(CV2)</t>
        </r>
        <r>
          <rPr>
            <sz val="9"/>
            <color indexed="81"/>
            <rFont val="Tahoma"/>
            <family val="2"/>
          </rPr>
          <t xml:space="preserve">
</t>
        </r>
      </text>
    </comment>
    <comment ref="BE42" authorId="0" shapeId="0" xr:uid="{00000000-0006-0000-0400-000008000000}">
      <text>
        <r>
          <rPr>
            <b/>
            <sz val="12"/>
            <color indexed="81"/>
            <rFont val="Tahoma"/>
            <family val="2"/>
          </rPr>
          <t>Parameter 00610 1(QV1)</t>
        </r>
        <r>
          <rPr>
            <sz val="9"/>
            <color indexed="81"/>
            <rFont val="Tahoma"/>
            <family val="2"/>
          </rPr>
          <t xml:space="preserve">
</t>
        </r>
      </text>
    </comment>
    <comment ref="AI43" authorId="0" shapeId="0" xr:uid="{00000000-0006-0000-0400-000009000000}">
      <text>
        <r>
          <rPr>
            <b/>
            <sz val="12"/>
            <color indexed="81"/>
            <rFont val="Tahoma"/>
            <family val="2"/>
          </rPr>
          <t>Parameter 50060 1(CV3)</t>
        </r>
        <r>
          <rPr>
            <sz val="9"/>
            <color indexed="81"/>
            <rFont val="Tahoma"/>
            <family val="2"/>
          </rPr>
          <t xml:space="preserve">
</t>
        </r>
      </text>
    </comment>
    <comment ref="AJ43" authorId="0" shapeId="0" xr:uid="{00000000-0006-0000-0400-00000A000000}">
      <text>
        <r>
          <rPr>
            <b/>
            <sz val="12"/>
            <color indexed="81"/>
            <rFont val="Tahoma"/>
            <family val="2"/>
          </rPr>
          <t>Parameter 50060 X(CV3)</t>
        </r>
        <r>
          <rPr>
            <sz val="9"/>
            <color indexed="81"/>
            <rFont val="Tahoma"/>
            <family val="2"/>
          </rPr>
          <t xml:space="preserve">
</t>
        </r>
      </text>
    </comment>
    <comment ref="AV43" authorId="0" shapeId="0" xr:uid="{00000000-0006-0000-0400-00000B000000}">
      <text>
        <r>
          <rPr>
            <b/>
            <sz val="12"/>
            <color indexed="81"/>
            <rFont val="Tahoma"/>
            <family val="2"/>
          </rPr>
          <t>Parameter 80082 1(CV3)</t>
        </r>
        <r>
          <rPr>
            <sz val="9"/>
            <color indexed="81"/>
            <rFont val="Tahoma"/>
            <family val="2"/>
          </rPr>
          <t xml:space="preserve">
</t>
        </r>
      </text>
    </comment>
    <comment ref="AX43" authorId="0" shapeId="0" xr:uid="{00000000-0006-0000-0400-00000C000000}">
      <text>
        <r>
          <rPr>
            <b/>
            <sz val="12"/>
            <color indexed="81"/>
            <rFont val="Tahoma"/>
            <family val="2"/>
          </rPr>
          <t>Parameter 80082 1(QV2)</t>
        </r>
        <r>
          <rPr>
            <sz val="9"/>
            <color indexed="81"/>
            <rFont val="Tahoma"/>
            <family val="2"/>
          </rPr>
          <t xml:space="preserve">
</t>
        </r>
      </text>
    </comment>
    <comment ref="AZ43" authorId="0" shapeId="0" xr:uid="{00000000-0006-0000-0400-00000D000000}">
      <text>
        <r>
          <rPr>
            <b/>
            <sz val="12"/>
            <color indexed="81"/>
            <rFont val="Tahoma"/>
            <family val="2"/>
          </rPr>
          <t>Parameter 00530 1(CV3)</t>
        </r>
        <r>
          <rPr>
            <sz val="9"/>
            <color indexed="81"/>
            <rFont val="Tahoma"/>
            <family val="2"/>
          </rPr>
          <t xml:space="preserve">
</t>
        </r>
      </text>
    </comment>
    <comment ref="BB43" authorId="0" shapeId="0" xr:uid="{00000000-0006-0000-0400-00000E000000}">
      <text>
        <r>
          <rPr>
            <b/>
            <sz val="12"/>
            <color indexed="81"/>
            <rFont val="Tahoma"/>
            <family val="2"/>
          </rPr>
          <t>Parameter 00530 1(QV2)</t>
        </r>
        <r>
          <rPr>
            <sz val="9"/>
            <color indexed="81"/>
            <rFont val="Tahoma"/>
            <family val="2"/>
          </rPr>
          <t xml:space="preserve">
</t>
        </r>
      </text>
    </comment>
    <comment ref="BD43" authorId="0" shapeId="0" xr:uid="{00000000-0006-0000-0400-00000F000000}">
      <text>
        <r>
          <rPr>
            <b/>
            <sz val="12"/>
            <color indexed="81"/>
            <rFont val="Tahoma"/>
            <family val="2"/>
          </rPr>
          <t>Parameter 00610 1(CV3)</t>
        </r>
        <r>
          <rPr>
            <sz val="9"/>
            <color indexed="81"/>
            <rFont val="Tahoma"/>
            <family val="2"/>
          </rPr>
          <t xml:space="preserve">
</t>
        </r>
      </text>
    </comment>
    <comment ref="BF43" authorId="0" shapeId="0" xr:uid="{00000000-0006-0000-0400-000010000000}">
      <text>
        <r>
          <rPr>
            <b/>
            <sz val="12"/>
            <color indexed="81"/>
            <rFont val="Tahoma"/>
            <family val="2"/>
          </rPr>
          <t>Parameter 00610 1(QV2)</t>
        </r>
        <r>
          <rPr>
            <sz val="9"/>
            <color indexed="81"/>
            <rFont val="Tahoma"/>
            <family val="2"/>
          </rPr>
          <t xml:space="preserve">
</t>
        </r>
      </text>
    </comment>
    <comment ref="AJ44" authorId="0" shapeId="0" xr:uid="{00000000-0006-0000-0400-000011000000}">
      <text>
        <r>
          <rPr>
            <b/>
            <sz val="12"/>
            <color indexed="81"/>
            <rFont val="Tahoma"/>
            <family val="2"/>
          </rPr>
          <t>Parameter 50060 X(CV1)</t>
        </r>
        <r>
          <rPr>
            <sz val="9"/>
            <color indexed="81"/>
            <rFont val="Tahoma"/>
            <family val="2"/>
          </rPr>
          <t xml:space="preserve">
</t>
        </r>
      </text>
    </comment>
    <comment ref="AO44" authorId="0" shapeId="0" xr:uid="{00000000-0006-0000-0400-000012000000}">
      <text>
        <r>
          <rPr>
            <b/>
            <sz val="12"/>
            <color indexed="81"/>
            <rFont val="Tahoma"/>
            <family val="2"/>
          </rPr>
          <t>Parameter 00300 1(CV1)</t>
        </r>
        <r>
          <rPr>
            <sz val="9"/>
            <color indexed="81"/>
            <rFont val="Tahoma"/>
            <family val="2"/>
          </rPr>
          <t xml:space="preserve">
</t>
        </r>
      </text>
    </comment>
    <comment ref="T45" authorId="0" shapeId="0" xr:uid="{00000000-0006-0000-04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5" authorId="0" shapeId="0" xr:uid="{00000000-0006-0000-0400-000014000000}">
      <text>
        <r>
          <rPr>
            <b/>
            <sz val="12"/>
            <color indexed="81"/>
            <rFont val="Tahoma"/>
            <family val="2"/>
          </rPr>
          <t>Parameter 51041 1(CV3)</t>
        </r>
        <r>
          <rPr>
            <sz val="9"/>
            <color indexed="81"/>
            <rFont val="Tahoma"/>
            <family val="2"/>
          </rPr>
          <t xml:space="preserve">
</t>
        </r>
      </text>
    </comment>
    <comment ref="T46" authorId="0" shapeId="0" xr:uid="{00000000-0006-0000-0400-000015000000}">
      <text>
        <r>
          <rPr>
            <b/>
            <sz val="12"/>
            <color indexed="81"/>
            <rFont val="Tahoma"/>
            <family val="2"/>
          </rPr>
          <t>E.Coli Only
Ecoli 10% Rule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1" authorId="0" shapeId="0" xr:uid="{00000000-0006-0000-0500-000001000000}">
      <text>
        <r>
          <rPr>
            <b/>
            <sz val="12"/>
            <color indexed="81"/>
            <rFont val="Tahoma"/>
            <family val="2"/>
          </rPr>
          <t>Parameter 50060 1(CV2)</t>
        </r>
        <r>
          <rPr>
            <sz val="9"/>
            <color indexed="81"/>
            <rFont val="Tahoma"/>
            <family val="2"/>
          </rPr>
          <t xml:space="preserve">
</t>
        </r>
      </text>
    </comment>
    <comment ref="AL41" authorId="0" shapeId="0" xr:uid="{00000000-0006-0000-05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1" authorId="0" shapeId="0" xr:uid="{00000000-0006-0000-0500-000003000000}">
      <text>
        <r>
          <rPr>
            <b/>
            <sz val="12"/>
            <color indexed="81"/>
            <rFont val="Tahoma"/>
            <family val="2"/>
          </rPr>
          <t>Parameter 80082 1(CV2)</t>
        </r>
        <r>
          <rPr>
            <sz val="9"/>
            <color indexed="81"/>
            <rFont val="Tahoma"/>
            <family val="2"/>
          </rPr>
          <t xml:space="preserve">
</t>
        </r>
      </text>
    </comment>
    <comment ref="AW41" authorId="0" shapeId="0" xr:uid="{00000000-0006-0000-0500-000004000000}">
      <text>
        <r>
          <rPr>
            <b/>
            <sz val="12"/>
            <color indexed="81"/>
            <rFont val="Tahoma"/>
            <family val="2"/>
          </rPr>
          <t>Parameter 80082 1(QV1)</t>
        </r>
        <r>
          <rPr>
            <sz val="9"/>
            <color indexed="81"/>
            <rFont val="Tahoma"/>
            <family val="2"/>
          </rPr>
          <t xml:space="preserve">
</t>
        </r>
      </text>
    </comment>
    <comment ref="AY41" authorId="0" shapeId="0" xr:uid="{00000000-0006-0000-0500-000005000000}">
      <text>
        <r>
          <rPr>
            <b/>
            <sz val="12"/>
            <color indexed="81"/>
            <rFont val="Tahoma"/>
            <family val="2"/>
          </rPr>
          <t>Parameter 00530 1(CV2)</t>
        </r>
        <r>
          <rPr>
            <sz val="9"/>
            <color indexed="81"/>
            <rFont val="Tahoma"/>
            <family val="2"/>
          </rPr>
          <t xml:space="preserve">
</t>
        </r>
      </text>
    </comment>
    <comment ref="BA41" authorId="0" shapeId="0" xr:uid="{00000000-0006-0000-0500-000006000000}">
      <text>
        <r>
          <rPr>
            <b/>
            <sz val="12"/>
            <color indexed="81"/>
            <rFont val="Tahoma"/>
            <family val="2"/>
          </rPr>
          <t>Parameter 00530 1(QV1)</t>
        </r>
        <r>
          <rPr>
            <sz val="9"/>
            <color indexed="81"/>
            <rFont val="Tahoma"/>
            <family val="2"/>
          </rPr>
          <t xml:space="preserve">
</t>
        </r>
      </text>
    </comment>
    <comment ref="BC41" authorId="0" shapeId="0" xr:uid="{00000000-0006-0000-0500-000007000000}">
      <text>
        <r>
          <rPr>
            <b/>
            <sz val="12"/>
            <color indexed="81"/>
            <rFont val="Tahoma"/>
            <family val="2"/>
          </rPr>
          <t>Parameter 00610 1(CV2)</t>
        </r>
        <r>
          <rPr>
            <sz val="9"/>
            <color indexed="81"/>
            <rFont val="Tahoma"/>
            <family val="2"/>
          </rPr>
          <t xml:space="preserve">
</t>
        </r>
      </text>
    </comment>
    <comment ref="BE41" authorId="0" shapeId="0" xr:uid="{00000000-0006-0000-0500-000008000000}">
      <text>
        <r>
          <rPr>
            <b/>
            <sz val="12"/>
            <color indexed="81"/>
            <rFont val="Tahoma"/>
            <family val="2"/>
          </rPr>
          <t>Parameter 00610 1(QV1)</t>
        </r>
        <r>
          <rPr>
            <sz val="9"/>
            <color indexed="81"/>
            <rFont val="Tahoma"/>
            <family val="2"/>
          </rPr>
          <t xml:space="preserve">
</t>
        </r>
      </text>
    </comment>
    <comment ref="AI42" authorId="0" shapeId="0" xr:uid="{00000000-0006-0000-0500-000009000000}">
      <text>
        <r>
          <rPr>
            <b/>
            <sz val="12"/>
            <color indexed="81"/>
            <rFont val="Tahoma"/>
            <family val="2"/>
          </rPr>
          <t>Parameter 50060 1(CV3)</t>
        </r>
        <r>
          <rPr>
            <sz val="9"/>
            <color indexed="81"/>
            <rFont val="Tahoma"/>
            <family val="2"/>
          </rPr>
          <t xml:space="preserve">
</t>
        </r>
      </text>
    </comment>
    <comment ref="AJ42" authorId="0" shapeId="0" xr:uid="{00000000-0006-0000-0500-00000A000000}">
      <text>
        <r>
          <rPr>
            <b/>
            <sz val="12"/>
            <color indexed="81"/>
            <rFont val="Tahoma"/>
            <family val="2"/>
          </rPr>
          <t>Parameter 50060 X(CV3)</t>
        </r>
        <r>
          <rPr>
            <sz val="9"/>
            <color indexed="81"/>
            <rFont val="Tahoma"/>
            <family val="2"/>
          </rPr>
          <t xml:space="preserve">
</t>
        </r>
      </text>
    </comment>
    <comment ref="AV42" authorId="0" shapeId="0" xr:uid="{00000000-0006-0000-0500-00000B000000}">
      <text>
        <r>
          <rPr>
            <b/>
            <sz val="12"/>
            <color indexed="81"/>
            <rFont val="Tahoma"/>
            <family val="2"/>
          </rPr>
          <t>Parameter 80082 1(CV3)</t>
        </r>
        <r>
          <rPr>
            <sz val="9"/>
            <color indexed="81"/>
            <rFont val="Tahoma"/>
            <family val="2"/>
          </rPr>
          <t xml:space="preserve">
</t>
        </r>
      </text>
    </comment>
    <comment ref="AX42" authorId="0" shapeId="0" xr:uid="{00000000-0006-0000-0500-00000C000000}">
      <text>
        <r>
          <rPr>
            <b/>
            <sz val="12"/>
            <color indexed="81"/>
            <rFont val="Tahoma"/>
            <family val="2"/>
          </rPr>
          <t>Parameter 80082 1(QV2)</t>
        </r>
        <r>
          <rPr>
            <sz val="9"/>
            <color indexed="81"/>
            <rFont val="Tahoma"/>
            <family val="2"/>
          </rPr>
          <t xml:space="preserve">
</t>
        </r>
      </text>
    </comment>
    <comment ref="AZ42" authorId="0" shapeId="0" xr:uid="{00000000-0006-0000-0500-00000D000000}">
      <text>
        <r>
          <rPr>
            <b/>
            <sz val="12"/>
            <color indexed="81"/>
            <rFont val="Tahoma"/>
            <family val="2"/>
          </rPr>
          <t>Parameter 00530 1(CV3)</t>
        </r>
        <r>
          <rPr>
            <sz val="9"/>
            <color indexed="81"/>
            <rFont val="Tahoma"/>
            <family val="2"/>
          </rPr>
          <t xml:space="preserve">
</t>
        </r>
      </text>
    </comment>
    <comment ref="BB42" authorId="0" shapeId="0" xr:uid="{00000000-0006-0000-0500-00000E000000}">
      <text>
        <r>
          <rPr>
            <b/>
            <sz val="12"/>
            <color indexed="81"/>
            <rFont val="Tahoma"/>
            <family val="2"/>
          </rPr>
          <t>Parameter 00530 1(QV2)</t>
        </r>
        <r>
          <rPr>
            <sz val="9"/>
            <color indexed="81"/>
            <rFont val="Tahoma"/>
            <family val="2"/>
          </rPr>
          <t xml:space="preserve">
</t>
        </r>
      </text>
    </comment>
    <comment ref="BD42" authorId="0" shapeId="0" xr:uid="{00000000-0006-0000-0500-00000F000000}">
      <text>
        <r>
          <rPr>
            <b/>
            <sz val="12"/>
            <color indexed="81"/>
            <rFont val="Tahoma"/>
            <family val="2"/>
          </rPr>
          <t>Parameter 00610 1(CV3)</t>
        </r>
        <r>
          <rPr>
            <sz val="9"/>
            <color indexed="81"/>
            <rFont val="Tahoma"/>
            <family val="2"/>
          </rPr>
          <t xml:space="preserve">
</t>
        </r>
      </text>
    </comment>
    <comment ref="BF42" authorId="0" shapeId="0" xr:uid="{00000000-0006-0000-0500-000010000000}">
      <text>
        <r>
          <rPr>
            <b/>
            <sz val="12"/>
            <color indexed="81"/>
            <rFont val="Tahoma"/>
            <family val="2"/>
          </rPr>
          <t>Parameter 00610 1(QV2)</t>
        </r>
        <r>
          <rPr>
            <sz val="9"/>
            <color indexed="81"/>
            <rFont val="Tahoma"/>
            <family val="2"/>
          </rPr>
          <t xml:space="preserve">
</t>
        </r>
      </text>
    </comment>
    <comment ref="AJ43" authorId="0" shapeId="0" xr:uid="{00000000-0006-0000-0500-000011000000}">
      <text>
        <r>
          <rPr>
            <b/>
            <sz val="12"/>
            <color indexed="81"/>
            <rFont val="Tahoma"/>
            <family val="2"/>
          </rPr>
          <t>Parameter 50060 X(CV1)</t>
        </r>
        <r>
          <rPr>
            <sz val="9"/>
            <color indexed="81"/>
            <rFont val="Tahoma"/>
            <family val="2"/>
          </rPr>
          <t xml:space="preserve">
</t>
        </r>
      </text>
    </comment>
    <comment ref="AO43" authorId="0" shapeId="0" xr:uid="{00000000-0006-0000-0500-000012000000}">
      <text>
        <r>
          <rPr>
            <b/>
            <sz val="12"/>
            <color indexed="81"/>
            <rFont val="Tahoma"/>
            <family val="2"/>
          </rPr>
          <t>Parameter 00300 1(CV1)</t>
        </r>
        <r>
          <rPr>
            <sz val="9"/>
            <color indexed="81"/>
            <rFont val="Tahoma"/>
            <family val="2"/>
          </rPr>
          <t xml:space="preserve">
</t>
        </r>
      </text>
    </comment>
    <comment ref="T44" authorId="0" shapeId="0" xr:uid="{00000000-0006-0000-05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4" authorId="0" shapeId="0" xr:uid="{00000000-0006-0000-0500-000014000000}">
      <text>
        <r>
          <rPr>
            <b/>
            <sz val="12"/>
            <color indexed="81"/>
            <rFont val="Tahoma"/>
            <family val="2"/>
          </rPr>
          <t>Parameter 51041 1(CV3)</t>
        </r>
        <r>
          <rPr>
            <sz val="9"/>
            <color indexed="81"/>
            <rFont val="Tahoma"/>
            <family val="2"/>
          </rPr>
          <t xml:space="preserve">
</t>
        </r>
      </text>
    </comment>
    <comment ref="T45" authorId="0" shapeId="0" xr:uid="{00000000-0006-0000-0500-000015000000}">
      <text>
        <r>
          <rPr>
            <b/>
            <sz val="12"/>
            <color indexed="81"/>
            <rFont val="Tahoma"/>
            <family val="2"/>
          </rPr>
          <t>E.Coli Only
Ecoli 10% Rule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2" authorId="0" shapeId="0" xr:uid="{00000000-0006-0000-0600-000001000000}">
      <text>
        <r>
          <rPr>
            <b/>
            <sz val="12"/>
            <color indexed="81"/>
            <rFont val="Tahoma"/>
            <family val="2"/>
          </rPr>
          <t>Parameter 50060 1(CV2)</t>
        </r>
        <r>
          <rPr>
            <sz val="9"/>
            <color indexed="81"/>
            <rFont val="Tahoma"/>
            <family val="2"/>
          </rPr>
          <t xml:space="preserve">
</t>
        </r>
      </text>
    </comment>
    <comment ref="AL42" authorId="0" shapeId="0" xr:uid="{00000000-0006-0000-06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2" authorId="0" shapeId="0" xr:uid="{00000000-0006-0000-0600-000003000000}">
      <text>
        <r>
          <rPr>
            <b/>
            <sz val="12"/>
            <color indexed="81"/>
            <rFont val="Tahoma"/>
            <family val="2"/>
          </rPr>
          <t>Parameter 80082 1(CV2)</t>
        </r>
        <r>
          <rPr>
            <sz val="9"/>
            <color indexed="81"/>
            <rFont val="Tahoma"/>
            <family val="2"/>
          </rPr>
          <t xml:space="preserve">
</t>
        </r>
      </text>
    </comment>
    <comment ref="AW42" authorId="0" shapeId="0" xr:uid="{00000000-0006-0000-0600-000004000000}">
      <text>
        <r>
          <rPr>
            <b/>
            <sz val="12"/>
            <color indexed="81"/>
            <rFont val="Tahoma"/>
            <family val="2"/>
          </rPr>
          <t>Parameter 80082 1(QV1)</t>
        </r>
        <r>
          <rPr>
            <sz val="9"/>
            <color indexed="81"/>
            <rFont val="Tahoma"/>
            <family val="2"/>
          </rPr>
          <t xml:space="preserve">
</t>
        </r>
      </text>
    </comment>
    <comment ref="AY42" authorId="0" shapeId="0" xr:uid="{00000000-0006-0000-0600-000005000000}">
      <text>
        <r>
          <rPr>
            <b/>
            <sz val="12"/>
            <color indexed="81"/>
            <rFont val="Tahoma"/>
            <family val="2"/>
          </rPr>
          <t>Parameter 00530 1(CV2)</t>
        </r>
        <r>
          <rPr>
            <sz val="9"/>
            <color indexed="81"/>
            <rFont val="Tahoma"/>
            <family val="2"/>
          </rPr>
          <t xml:space="preserve">
</t>
        </r>
      </text>
    </comment>
    <comment ref="BA42" authorId="0" shapeId="0" xr:uid="{00000000-0006-0000-0600-000006000000}">
      <text>
        <r>
          <rPr>
            <b/>
            <sz val="12"/>
            <color indexed="81"/>
            <rFont val="Tahoma"/>
            <family val="2"/>
          </rPr>
          <t>Parameter 00530 1(QV1)</t>
        </r>
        <r>
          <rPr>
            <sz val="9"/>
            <color indexed="81"/>
            <rFont val="Tahoma"/>
            <family val="2"/>
          </rPr>
          <t xml:space="preserve">
</t>
        </r>
      </text>
    </comment>
    <comment ref="BC42" authorId="0" shapeId="0" xr:uid="{00000000-0006-0000-0600-000007000000}">
      <text>
        <r>
          <rPr>
            <b/>
            <sz val="12"/>
            <color indexed="81"/>
            <rFont val="Tahoma"/>
            <family val="2"/>
          </rPr>
          <t>Parameter 00610 1(CV2)</t>
        </r>
        <r>
          <rPr>
            <sz val="9"/>
            <color indexed="81"/>
            <rFont val="Tahoma"/>
            <family val="2"/>
          </rPr>
          <t xml:space="preserve">
</t>
        </r>
      </text>
    </comment>
    <comment ref="BE42" authorId="0" shapeId="0" xr:uid="{00000000-0006-0000-0600-000008000000}">
      <text>
        <r>
          <rPr>
            <b/>
            <sz val="12"/>
            <color indexed="81"/>
            <rFont val="Tahoma"/>
            <family val="2"/>
          </rPr>
          <t>Parameter 00610 1(QV1)</t>
        </r>
        <r>
          <rPr>
            <sz val="9"/>
            <color indexed="81"/>
            <rFont val="Tahoma"/>
            <family val="2"/>
          </rPr>
          <t xml:space="preserve">
</t>
        </r>
      </text>
    </comment>
    <comment ref="AI43" authorId="0" shapeId="0" xr:uid="{00000000-0006-0000-0600-000009000000}">
      <text>
        <r>
          <rPr>
            <b/>
            <sz val="12"/>
            <color indexed="81"/>
            <rFont val="Tahoma"/>
            <family val="2"/>
          </rPr>
          <t>Parameter 50060 1(CV3)</t>
        </r>
        <r>
          <rPr>
            <sz val="9"/>
            <color indexed="81"/>
            <rFont val="Tahoma"/>
            <family val="2"/>
          </rPr>
          <t xml:space="preserve">
</t>
        </r>
      </text>
    </comment>
    <comment ref="AJ43" authorId="0" shapeId="0" xr:uid="{00000000-0006-0000-0600-00000A000000}">
      <text>
        <r>
          <rPr>
            <b/>
            <sz val="12"/>
            <color indexed="81"/>
            <rFont val="Tahoma"/>
            <family val="2"/>
          </rPr>
          <t>Parameter 50060 X(CV3)</t>
        </r>
        <r>
          <rPr>
            <sz val="9"/>
            <color indexed="81"/>
            <rFont val="Tahoma"/>
            <family val="2"/>
          </rPr>
          <t xml:space="preserve">
</t>
        </r>
      </text>
    </comment>
    <comment ref="AV43" authorId="0" shapeId="0" xr:uid="{00000000-0006-0000-0600-00000B000000}">
      <text>
        <r>
          <rPr>
            <b/>
            <sz val="12"/>
            <color indexed="81"/>
            <rFont val="Tahoma"/>
            <family val="2"/>
          </rPr>
          <t>Parameter 80082 1(CV3)</t>
        </r>
        <r>
          <rPr>
            <sz val="9"/>
            <color indexed="81"/>
            <rFont val="Tahoma"/>
            <family val="2"/>
          </rPr>
          <t xml:space="preserve">
</t>
        </r>
      </text>
    </comment>
    <comment ref="AX43" authorId="0" shapeId="0" xr:uid="{00000000-0006-0000-0600-00000C000000}">
      <text>
        <r>
          <rPr>
            <b/>
            <sz val="12"/>
            <color indexed="81"/>
            <rFont val="Tahoma"/>
            <family val="2"/>
          </rPr>
          <t>Parameter 80082 1(QV2)</t>
        </r>
        <r>
          <rPr>
            <sz val="9"/>
            <color indexed="81"/>
            <rFont val="Tahoma"/>
            <family val="2"/>
          </rPr>
          <t xml:space="preserve">
</t>
        </r>
      </text>
    </comment>
    <comment ref="AZ43" authorId="0" shapeId="0" xr:uid="{00000000-0006-0000-0600-00000D000000}">
      <text>
        <r>
          <rPr>
            <b/>
            <sz val="12"/>
            <color indexed="81"/>
            <rFont val="Tahoma"/>
            <family val="2"/>
          </rPr>
          <t>Parameter 00530 1(CV3)</t>
        </r>
        <r>
          <rPr>
            <sz val="9"/>
            <color indexed="81"/>
            <rFont val="Tahoma"/>
            <family val="2"/>
          </rPr>
          <t xml:space="preserve">
</t>
        </r>
      </text>
    </comment>
    <comment ref="BB43" authorId="0" shapeId="0" xr:uid="{00000000-0006-0000-0600-00000E000000}">
      <text>
        <r>
          <rPr>
            <b/>
            <sz val="12"/>
            <color indexed="81"/>
            <rFont val="Tahoma"/>
            <family val="2"/>
          </rPr>
          <t>Parameter 00530 1(QV2)</t>
        </r>
        <r>
          <rPr>
            <sz val="9"/>
            <color indexed="81"/>
            <rFont val="Tahoma"/>
            <family val="2"/>
          </rPr>
          <t xml:space="preserve">
</t>
        </r>
      </text>
    </comment>
    <comment ref="BD43" authorId="0" shapeId="0" xr:uid="{00000000-0006-0000-0600-00000F000000}">
      <text>
        <r>
          <rPr>
            <b/>
            <sz val="12"/>
            <color indexed="81"/>
            <rFont val="Tahoma"/>
            <family val="2"/>
          </rPr>
          <t>Parameter 00610 1(CV3)</t>
        </r>
        <r>
          <rPr>
            <sz val="9"/>
            <color indexed="81"/>
            <rFont val="Tahoma"/>
            <family val="2"/>
          </rPr>
          <t xml:space="preserve">
</t>
        </r>
      </text>
    </comment>
    <comment ref="BF43" authorId="0" shapeId="0" xr:uid="{00000000-0006-0000-0600-000010000000}">
      <text>
        <r>
          <rPr>
            <b/>
            <sz val="12"/>
            <color indexed="81"/>
            <rFont val="Tahoma"/>
            <family val="2"/>
          </rPr>
          <t>Parameter 00610 1(QV2)</t>
        </r>
        <r>
          <rPr>
            <sz val="9"/>
            <color indexed="81"/>
            <rFont val="Tahoma"/>
            <family val="2"/>
          </rPr>
          <t xml:space="preserve">
</t>
        </r>
      </text>
    </comment>
    <comment ref="AJ44" authorId="0" shapeId="0" xr:uid="{00000000-0006-0000-0600-000011000000}">
      <text>
        <r>
          <rPr>
            <b/>
            <sz val="12"/>
            <color indexed="81"/>
            <rFont val="Tahoma"/>
            <family val="2"/>
          </rPr>
          <t>Parameter 50060 X(CV1)</t>
        </r>
        <r>
          <rPr>
            <sz val="9"/>
            <color indexed="81"/>
            <rFont val="Tahoma"/>
            <family val="2"/>
          </rPr>
          <t xml:space="preserve">
</t>
        </r>
      </text>
    </comment>
    <comment ref="AO44" authorId="0" shapeId="0" xr:uid="{00000000-0006-0000-0600-000012000000}">
      <text>
        <r>
          <rPr>
            <b/>
            <sz val="12"/>
            <color indexed="81"/>
            <rFont val="Tahoma"/>
            <family val="2"/>
          </rPr>
          <t>Parameter 00300 1(CV1)</t>
        </r>
        <r>
          <rPr>
            <sz val="9"/>
            <color indexed="81"/>
            <rFont val="Tahoma"/>
            <family val="2"/>
          </rPr>
          <t xml:space="preserve">
</t>
        </r>
      </text>
    </comment>
    <comment ref="T45" authorId="0" shapeId="0" xr:uid="{00000000-0006-0000-06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5" authorId="0" shapeId="0" xr:uid="{00000000-0006-0000-0600-000014000000}">
      <text>
        <r>
          <rPr>
            <b/>
            <sz val="12"/>
            <color indexed="81"/>
            <rFont val="Tahoma"/>
            <family val="2"/>
          </rPr>
          <t>Parameter 51041 1(CV3)</t>
        </r>
        <r>
          <rPr>
            <sz val="9"/>
            <color indexed="81"/>
            <rFont val="Tahoma"/>
            <family val="2"/>
          </rPr>
          <t xml:space="preserve">
</t>
        </r>
      </text>
    </comment>
    <comment ref="T46" authorId="0" shapeId="0" xr:uid="{00000000-0006-0000-0600-000015000000}">
      <text>
        <r>
          <rPr>
            <b/>
            <sz val="12"/>
            <color indexed="81"/>
            <rFont val="Tahoma"/>
            <family val="2"/>
          </rPr>
          <t>E.Coli Only
Ecoli 10% Rule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1" authorId="0" shapeId="0" xr:uid="{00000000-0006-0000-0700-000001000000}">
      <text>
        <r>
          <rPr>
            <b/>
            <sz val="12"/>
            <color indexed="81"/>
            <rFont val="Tahoma"/>
            <family val="2"/>
          </rPr>
          <t>Parameter 50060 1(CV2)</t>
        </r>
        <r>
          <rPr>
            <sz val="9"/>
            <color indexed="81"/>
            <rFont val="Tahoma"/>
            <family val="2"/>
          </rPr>
          <t xml:space="preserve">
</t>
        </r>
      </text>
    </comment>
    <comment ref="AL41" authorId="0" shapeId="0" xr:uid="{00000000-0006-0000-07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1" authorId="0" shapeId="0" xr:uid="{00000000-0006-0000-0700-000003000000}">
      <text>
        <r>
          <rPr>
            <b/>
            <sz val="12"/>
            <color indexed="81"/>
            <rFont val="Tahoma"/>
            <family val="2"/>
          </rPr>
          <t>Parameter 80082 1(CV2)</t>
        </r>
        <r>
          <rPr>
            <sz val="9"/>
            <color indexed="81"/>
            <rFont val="Tahoma"/>
            <family val="2"/>
          </rPr>
          <t xml:space="preserve">
</t>
        </r>
      </text>
    </comment>
    <comment ref="AW41" authorId="0" shapeId="0" xr:uid="{00000000-0006-0000-0700-000004000000}">
      <text>
        <r>
          <rPr>
            <b/>
            <sz val="12"/>
            <color indexed="81"/>
            <rFont val="Tahoma"/>
            <family val="2"/>
          </rPr>
          <t>Parameter 80082 1(QV1)</t>
        </r>
        <r>
          <rPr>
            <sz val="9"/>
            <color indexed="81"/>
            <rFont val="Tahoma"/>
            <family val="2"/>
          </rPr>
          <t xml:space="preserve">
</t>
        </r>
      </text>
    </comment>
    <comment ref="AY41" authorId="0" shapeId="0" xr:uid="{00000000-0006-0000-0700-000005000000}">
      <text>
        <r>
          <rPr>
            <b/>
            <sz val="12"/>
            <color indexed="81"/>
            <rFont val="Tahoma"/>
            <family val="2"/>
          </rPr>
          <t>Parameter 00530 1(CV2)</t>
        </r>
        <r>
          <rPr>
            <sz val="9"/>
            <color indexed="81"/>
            <rFont val="Tahoma"/>
            <family val="2"/>
          </rPr>
          <t xml:space="preserve">
</t>
        </r>
      </text>
    </comment>
    <comment ref="BA41" authorId="0" shapeId="0" xr:uid="{00000000-0006-0000-0700-000006000000}">
      <text>
        <r>
          <rPr>
            <b/>
            <sz val="12"/>
            <color indexed="81"/>
            <rFont val="Tahoma"/>
            <family val="2"/>
          </rPr>
          <t>Parameter 00530 1(QV1)</t>
        </r>
        <r>
          <rPr>
            <sz val="9"/>
            <color indexed="81"/>
            <rFont val="Tahoma"/>
            <family val="2"/>
          </rPr>
          <t xml:space="preserve">
</t>
        </r>
      </text>
    </comment>
    <comment ref="BC41" authorId="0" shapeId="0" xr:uid="{00000000-0006-0000-0700-000007000000}">
      <text>
        <r>
          <rPr>
            <b/>
            <sz val="12"/>
            <color indexed="81"/>
            <rFont val="Tahoma"/>
            <family val="2"/>
          </rPr>
          <t>Parameter 00610 1(CV2)</t>
        </r>
        <r>
          <rPr>
            <sz val="9"/>
            <color indexed="81"/>
            <rFont val="Tahoma"/>
            <family val="2"/>
          </rPr>
          <t xml:space="preserve">
</t>
        </r>
      </text>
    </comment>
    <comment ref="BE41" authorId="0" shapeId="0" xr:uid="{00000000-0006-0000-0700-000008000000}">
      <text>
        <r>
          <rPr>
            <b/>
            <sz val="12"/>
            <color indexed="81"/>
            <rFont val="Tahoma"/>
            <family val="2"/>
          </rPr>
          <t>Parameter 00610 1(QV1)</t>
        </r>
        <r>
          <rPr>
            <sz val="9"/>
            <color indexed="81"/>
            <rFont val="Tahoma"/>
            <family val="2"/>
          </rPr>
          <t xml:space="preserve">
</t>
        </r>
      </text>
    </comment>
    <comment ref="AI42" authorId="0" shapeId="0" xr:uid="{00000000-0006-0000-0700-000009000000}">
      <text>
        <r>
          <rPr>
            <b/>
            <sz val="12"/>
            <color indexed="81"/>
            <rFont val="Tahoma"/>
            <family val="2"/>
          </rPr>
          <t>Parameter 50060 1(CV3)</t>
        </r>
        <r>
          <rPr>
            <sz val="9"/>
            <color indexed="81"/>
            <rFont val="Tahoma"/>
            <family val="2"/>
          </rPr>
          <t xml:space="preserve">
</t>
        </r>
      </text>
    </comment>
    <comment ref="AJ42" authorId="0" shapeId="0" xr:uid="{00000000-0006-0000-0700-00000A000000}">
      <text>
        <r>
          <rPr>
            <b/>
            <sz val="12"/>
            <color indexed="81"/>
            <rFont val="Tahoma"/>
            <family val="2"/>
          </rPr>
          <t>Parameter 50060 X(CV3)</t>
        </r>
        <r>
          <rPr>
            <sz val="9"/>
            <color indexed="81"/>
            <rFont val="Tahoma"/>
            <family val="2"/>
          </rPr>
          <t xml:space="preserve">
</t>
        </r>
      </text>
    </comment>
    <comment ref="AV42" authorId="0" shapeId="0" xr:uid="{00000000-0006-0000-0700-00000B000000}">
      <text>
        <r>
          <rPr>
            <b/>
            <sz val="12"/>
            <color indexed="81"/>
            <rFont val="Tahoma"/>
            <family val="2"/>
          </rPr>
          <t>Parameter 80082 1(CV3)</t>
        </r>
        <r>
          <rPr>
            <sz val="9"/>
            <color indexed="81"/>
            <rFont val="Tahoma"/>
            <family val="2"/>
          </rPr>
          <t xml:space="preserve">
</t>
        </r>
      </text>
    </comment>
    <comment ref="AX42" authorId="0" shapeId="0" xr:uid="{00000000-0006-0000-0700-00000C000000}">
      <text>
        <r>
          <rPr>
            <b/>
            <sz val="12"/>
            <color indexed="81"/>
            <rFont val="Tahoma"/>
            <family val="2"/>
          </rPr>
          <t>Parameter 80082 1(QV2)</t>
        </r>
        <r>
          <rPr>
            <sz val="9"/>
            <color indexed="81"/>
            <rFont val="Tahoma"/>
            <family val="2"/>
          </rPr>
          <t xml:space="preserve">
</t>
        </r>
      </text>
    </comment>
    <comment ref="AZ42" authorId="0" shapeId="0" xr:uid="{00000000-0006-0000-0700-00000D000000}">
      <text>
        <r>
          <rPr>
            <b/>
            <sz val="12"/>
            <color indexed="81"/>
            <rFont val="Tahoma"/>
            <family val="2"/>
          </rPr>
          <t>Parameter 00530 1(CV3)</t>
        </r>
        <r>
          <rPr>
            <sz val="9"/>
            <color indexed="81"/>
            <rFont val="Tahoma"/>
            <family val="2"/>
          </rPr>
          <t xml:space="preserve">
</t>
        </r>
      </text>
    </comment>
    <comment ref="BB42" authorId="0" shapeId="0" xr:uid="{00000000-0006-0000-0700-00000E000000}">
      <text>
        <r>
          <rPr>
            <b/>
            <sz val="12"/>
            <color indexed="81"/>
            <rFont val="Tahoma"/>
            <family val="2"/>
          </rPr>
          <t>Parameter 00530 1(QV2)</t>
        </r>
        <r>
          <rPr>
            <sz val="9"/>
            <color indexed="81"/>
            <rFont val="Tahoma"/>
            <family val="2"/>
          </rPr>
          <t xml:space="preserve">
</t>
        </r>
      </text>
    </comment>
    <comment ref="BD42" authorId="0" shapeId="0" xr:uid="{00000000-0006-0000-0700-00000F000000}">
      <text>
        <r>
          <rPr>
            <b/>
            <sz val="12"/>
            <color indexed="81"/>
            <rFont val="Tahoma"/>
            <family val="2"/>
          </rPr>
          <t>Parameter 00610 1(CV3)</t>
        </r>
        <r>
          <rPr>
            <sz val="9"/>
            <color indexed="81"/>
            <rFont val="Tahoma"/>
            <family val="2"/>
          </rPr>
          <t xml:space="preserve">
</t>
        </r>
      </text>
    </comment>
    <comment ref="BF42" authorId="0" shapeId="0" xr:uid="{00000000-0006-0000-0700-000010000000}">
      <text>
        <r>
          <rPr>
            <b/>
            <sz val="12"/>
            <color indexed="81"/>
            <rFont val="Tahoma"/>
            <family val="2"/>
          </rPr>
          <t>Parameter 00610 1(QV2)</t>
        </r>
        <r>
          <rPr>
            <sz val="9"/>
            <color indexed="81"/>
            <rFont val="Tahoma"/>
            <family val="2"/>
          </rPr>
          <t xml:space="preserve">
</t>
        </r>
      </text>
    </comment>
    <comment ref="AJ43" authorId="0" shapeId="0" xr:uid="{00000000-0006-0000-0700-000011000000}">
      <text>
        <r>
          <rPr>
            <b/>
            <sz val="12"/>
            <color indexed="81"/>
            <rFont val="Tahoma"/>
            <family val="2"/>
          </rPr>
          <t>Parameter 50060 X(CV1)</t>
        </r>
        <r>
          <rPr>
            <sz val="9"/>
            <color indexed="81"/>
            <rFont val="Tahoma"/>
            <family val="2"/>
          </rPr>
          <t xml:space="preserve">
</t>
        </r>
      </text>
    </comment>
    <comment ref="AO43" authorId="0" shapeId="0" xr:uid="{00000000-0006-0000-0700-000012000000}">
      <text>
        <r>
          <rPr>
            <b/>
            <sz val="12"/>
            <color indexed="81"/>
            <rFont val="Tahoma"/>
            <family val="2"/>
          </rPr>
          <t>Parameter 00300 1(CV1)</t>
        </r>
        <r>
          <rPr>
            <sz val="9"/>
            <color indexed="81"/>
            <rFont val="Tahoma"/>
            <family val="2"/>
          </rPr>
          <t xml:space="preserve">
</t>
        </r>
      </text>
    </comment>
    <comment ref="T44" authorId="0" shapeId="0" xr:uid="{00000000-0006-0000-07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4" authorId="0" shapeId="0" xr:uid="{00000000-0006-0000-0700-000014000000}">
      <text>
        <r>
          <rPr>
            <b/>
            <sz val="12"/>
            <color indexed="81"/>
            <rFont val="Tahoma"/>
            <family val="2"/>
          </rPr>
          <t>Parameter 51041 1(CV3)</t>
        </r>
        <r>
          <rPr>
            <sz val="9"/>
            <color indexed="81"/>
            <rFont val="Tahoma"/>
            <family val="2"/>
          </rPr>
          <t xml:space="preserve">
</t>
        </r>
      </text>
    </comment>
    <comment ref="T45" authorId="0" shapeId="0" xr:uid="{00000000-0006-0000-0700-000015000000}">
      <text>
        <r>
          <rPr>
            <b/>
            <sz val="12"/>
            <color indexed="81"/>
            <rFont val="Tahoma"/>
            <family val="2"/>
          </rPr>
          <t>E.Coli Only
Ecoli 10% Rule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2" authorId="0" shapeId="0" xr:uid="{00000000-0006-0000-0800-000001000000}">
      <text>
        <r>
          <rPr>
            <b/>
            <sz val="12"/>
            <color indexed="81"/>
            <rFont val="Tahoma"/>
            <family val="2"/>
          </rPr>
          <t>Parameter 50060 1(CV2)</t>
        </r>
        <r>
          <rPr>
            <sz val="9"/>
            <color indexed="81"/>
            <rFont val="Tahoma"/>
            <family val="2"/>
          </rPr>
          <t xml:space="preserve">
</t>
        </r>
      </text>
    </comment>
    <comment ref="AL42" authorId="0" shapeId="0" xr:uid="{00000000-0006-0000-08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2" authorId="0" shapeId="0" xr:uid="{00000000-0006-0000-0800-000003000000}">
      <text>
        <r>
          <rPr>
            <b/>
            <sz val="12"/>
            <color indexed="81"/>
            <rFont val="Tahoma"/>
            <family val="2"/>
          </rPr>
          <t>Parameter 80082 1(CV2)</t>
        </r>
        <r>
          <rPr>
            <sz val="9"/>
            <color indexed="81"/>
            <rFont val="Tahoma"/>
            <family val="2"/>
          </rPr>
          <t xml:space="preserve">
</t>
        </r>
      </text>
    </comment>
    <comment ref="AW42" authorId="0" shapeId="0" xr:uid="{00000000-0006-0000-0800-000004000000}">
      <text>
        <r>
          <rPr>
            <b/>
            <sz val="12"/>
            <color indexed="81"/>
            <rFont val="Tahoma"/>
            <family val="2"/>
          </rPr>
          <t>Parameter 80082 1(QV1)</t>
        </r>
        <r>
          <rPr>
            <sz val="9"/>
            <color indexed="81"/>
            <rFont val="Tahoma"/>
            <family val="2"/>
          </rPr>
          <t xml:space="preserve">
</t>
        </r>
      </text>
    </comment>
    <comment ref="AY42" authorId="0" shapeId="0" xr:uid="{00000000-0006-0000-0800-000005000000}">
      <text>
        <r>
          <rPr>
            <b/>
            <sz val="12"/>
            <color indexed="81"/>
            <rFont val="Tahoma"/>
            <family val="2"/>
          </rPr>
          <t>Parameter 00530 1(CV2)</t>
        </r>
        <r>
          <rPr>
            <sz val="9"/>
            <color indexed="81"/>
            <rFont val="Tahoma"/>
            <family val="2"/>
          </rPr>
          <t xml:space="preserve">
</t>
        </r>
      </text>
    </comment>
    <comment ref="BA42" authorId="0" shapeId="0" xr:uid="{00000000-0006-0000-0800-000006000000}">
      <text>
        <r>
          <rPr>
            <b/>
            <sz val="12"/>
            <color indexed="81"/>
            <rFont val="Tahoma"/>
            <family val="2"/>
          </rPr>
          <t>Parameter 00530 1(QV1)</t>
        </r>
        <r>
          <rPr>
            <sz val="9"/>
            <color indexed="81"/>
            <rFont val="Tahoma"/>
            <family val="2"/>
          </rPr>
          <t xml:space="preserve">
</t>
        </r>
      </text>
    </comment>
    <comment ref="BC42" authorId="0" shapeId="0" xr:uid="{00000000-0006-0000-0800-000007000000}">
      <text>
        <r>
          <rPr>
            <b/>
            <sz val="12"/>
            <color indexed="81"/>
            <rFont val="Tahoma"/>
            <family val="2"/>
          </rPr>
          <t>Parameter 00610 1(CV2)</t>
        </r>
        <r>
          <rPr>
            <sz val="9"/>
            <color indexed="81"/>
            <rFont val="Tahoma"/>
            <family val="2"/>
          </rPr>
          <t xml:space="preserve">
</t>
        </r>
      </text>
    </comment>
    <comment ref="BE42" authorId="0" shapeId="0" xr:uid="{00000000-0006-0000-0800-000008000000}">
      <text>
        <r>
          <rPr>
            <b/>
            <sz val="12"/>
            <color indexed="81"/>
            <rFont val="Tahoma"/>
            <family val="2"/>
          </rPr>
          <t>Parameter 00610 1(QV1)</t>
        </r>
        <r>
          <rPr>
            <sz val="9"/>
            <color indexed="81"/>
            <rFont val="Tahoma"/>
            <family val="2"/>
          </rPr>
          <t xml:space="preserve">
</t>
        </r>
      </text>
    </comment>
    <comment ref="AI43" authorId="0" shapeId="0" xr:uid="{00000000-0006-0000-0800-000009000000}">
      <text>
        <r>
          <rPr>
            <b/>
            <sz val="12"/>
            <color indexed="81"/>
            <rFont val="Tahoma"/>
            <family val="2"/>
          </rPr>
          <t>Parameter 50060 1(CV3)</t>
        </r>
        <r>
          <rPr>
            <sz val="9"/>
            <color indexed="81"/>
            <rFont val="Tahoma"/>
            <family val="2"/>
          </rPr>
          <t xml:space="preserve">
</t>
        </r>
      </text>
    </comment>
    <comment ref="AJ43" authorId="0" shapeId="0" xr:uid="{00000000-0006-0000-0800-00000A000000}">
      <text>
        <r>
          <rPr>
            <b/>
            <sz val="12"/>
            <color indexed="81"/>
            <rFont val="Tahoma"/>
            <family val="2"/>
          </rPr>
          <t>Parameter 50060 X(CV3)</t>
        </r>
        <r>
          <rPr>
            <sz val="9"/>
            <color indexed="81"/>
            <rFont val="Tahoma"/>
            <family val="2"/>
          </rPr>
          <t xml:space="preserve">
</t>
        </r>
      </text>
    </comment>
    <comment ref="AV43" authorId="0" shapeId="0" xr:uid="{00000000-0006-0000-0800-00000B000000}">
      <text>
        <r>
          <rPr>
            <b/>
            <sz val="12"/>
            <color indexed="81"/>
            <rFont val="Tahoma"/>
            <family val="2"/>
          </rPr>
          <t>Parameter 80082 1(CV3)</t>
        </r>
        <r>
          <rPr>
            <sz val="9"/>
            <color indexed="81"/>
            <rFont val="Tahoma"/>
            <family val="2"/>
          </rPr>
          <t xml:space="preserve">
</t>
        </r>
      </text>
    </comment>
    <comment ref="AX43" authorId="0" shapeId="0" xr:uid="{00000000-0006-0000-0800-00000C000000}">
      <text>
        <r>
          <rPr>
            <b/>
            <sz val="12"/>
            <color indexed="81"/>
            <rFont val="Tahoma"/>
            <family val="2"/>
          </rPr>
          <t>Parameter 80082 1(QV2)</t>
        </r>
        <r>
          <rPr>
            <sz val="9"/>
            <color indexed="81"/>
            <rFont val="Tahoma"/>
            <family val="2"/>
          </rPr>
          <t xml:space="preserve">
</t>
        </r>
      </text>
    </comment>
    <comment ref="AZ43" authorId="0" shapeId="0" xr:uid="{00000000-0006-0000-0800-00000D000000}">
      <text>
        <r>
          <rPr>
            <b/>
            <sz val="12"/>
            <color indexed="81"/>
            <rFont val="Tahoma"/>
            <family val="2"/>
          </rPr>
          <t>Parameter 00530 1(CV3)</t>
        </r>
        <r>
          <rPr>
            <sz val="9"/>
            <color indexed="81"/>
            <rFont val="Tahoma"/>
            <family val="2"/>
          </rPr>
          <t xml:space="preserve">
</t>
        </r>
      </text>
    </comment>
    <comment ref="BB43" authorId="0" shapeId="0" xr:uid="{00000000-0006-0000-0800-00000E000000}">
      <text>
        <r>
          <rPr>
            <b/>
            <sz val="12"/>
            <color indexed="81"/>
            <rFont val="Tahoma"/>
            <family val="2"/>
          </rPr>
          <t>Parameter 00530 1(QV2)</t>
        </r>
        <r>
          <rPr>
            <sz val="9"/>
            <color indexed="81"/>
            <rFont val="Tahoma"/>
            <family val="2"/>
          </rPr>
          <t xml:space="preserve">
</t>
        </r>
      </text>
    </comment>
    <comment ref="BD43" authorId="0" shapeId="0" xr:uid="{00000000-0006-0000-0800-00000F000000}">
      <text>
        <r>
          <rPr>
            <b/>
            <sz val="12"/>
            <color indexed="81"/>
            <rFont val="Tahoma"/>
            <family val="2"/>
          </rPr>
          <t>Parameter 00610 1(CV3)</t>
        </r>
        <r>
          <rPr>
            <sz val="9"/>
            <color indexed="81"/>
            <rFont val="Tahoma"/>
            <family val="2"/>
          </rPr>
          <t xml:space="preserve">
</t>
        </r>
      </text>
    </comment>
    <comment ref="BF43" authorId="0" shapeId="0" xr:uid="{00000000-0006-0000-0800-000010000000}">
      <text>
        <r>
          <rPr>
            <b/>
            <sz val="12"/>
            <color indexed="81"/>
            <rFont val="Tahoma"/>
            <family val="2"/>
          </rPr>
          <t>Parameter 00610 1(QV2)</t>
        </r>
        <r>
          <rPr>
            <sz val="9"/>
            <color indexed="81"/>
            <rFont val="Tahoma"/>
            <family val="2"/>
          </rPr>
          <t xml:space="preserve">
</t>
        </r>
      </text>
    </comment>
    <comment ref="AJ44" authorId="0" shapeId="0" xr:uid="{00000000-0006-0000-0800-000011000000}">
      <text>
        <r>
          <rPr>
            <b/>
            <sz val="12"/>
            <color indexed="81"/>
            <rFont val="Tahoma"/>
            <family val="2"/>
          </rPr>
          <t>Parameter 50060 X(CV1)</t>
        </r>
        <r>
          <rPr>
            <sz val="9"/>
            <color indexed="81"/>
            <rFont val="Tahoma"/>
            <family val="2"/>
          </rPr>
          <t xml:space="preserve">
</t>
        </r>
      </text>
    </comment>
    <comment ref="AO44" authorId="0" shapeId="0" xr:uid="{00000000-0006-0000-0800-000012000000}">
      <text>
        <r>
          <rPr>
            <b/>
            <sz val="12"/>
            <color indexed="81"/>
            <rFont val="Tahoma"/>
            <family val="2"/>
          </rPr>
          <t>Parameter 00300 1(CV1)</t>
        </r>
        <r>
          <rPr>
            <sz val="9"/>
            <color indexed="81"/>
            <rFont val="Tahoma"/>
            <family val="2"/>
          </rPr>
          <t xml:space="preserve">
</t>
        </r>
      </text>
    </comment>
    <comment ref="T45" authorId="0" shapeId="0" xr:uid="{00000000-0006-0000-08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5" authorId="0" shapeId="0" xr:uid="{00000000-0006-0000-0800-000014000000}">
      <text>
        <r>
          <rPr>
            <b/>
            <sz val="12"/>
            <color indexed="81"/>
            <rFont val="Tahoma"/>
            <family val="2"/>
          </rPr>
          <t>Parameter 51041 1(CV3)</t>
        </r>
        <r>
          <rPr>
            <sz val="9"/>
            <color indexed="81"/>
            <rFont val="Tahoma"/>
            <family val="2"/>
          </rPr>
          <t xml:space="preserve">
</t>
        </r>
      </text>
    </comment>
    <comment ref="T46" authorId="0" shapeId="0" xr:uid="{00000000-0006-0000-0800-000015000000}">
      <text>
        <r>
          <rPr>
            <b/>
            <sz val="12"/>
            <color indexed="81"/>
            <rFont val="Tahoma"/>
            <family val="2"/>
          </rPr>
          <t>E.Coli Only
Ecoli 10% Rule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2" authorId="0" shapeId="0" xr:uid="{00000000-0006-0000-0900-000001000000}">
      <text>
        <r>
          <rPr>
            <b/>
            <sz val="12"/>
            <color indexed="81"/>
            <rFont val="Tahoma"/>
            <family val="2"/>
          </rPr>
          <t>Parameter 50060 1(CV2)</t>
        </r>
        <r>
          <rPr>
            <sz val="9"/>
            <color indexed="81"/>
            <rFont val="Tahoma"/>
            <family val="2"/>
          </rPr>
          <t xml:space="preserve">
</t>
        </r>
      </text>
    </comment>
    <comment ref="AL42" authorId="0" shapeId="0" xr:uid="{00000000-0006-0000-09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2" authorId="0" shapeId="0" xr:uid="{00000000-0006-0000-0900-000003000000}">
      <text>
        <r>
          <rPr>
            <b/>
            <sz val="12"/>
            <color indexed="81"/>
            <rFont val="Tahoma"/>
            <family val="2"/>
          </rPr>
          <t>Parameter 80082 1(CV2)</t>
        </r>
        <r>
          <rPr>
            <sz val="9"/>
            <color indexed="81"/>
            <rFont val="Tahoma"/>
            <family val="2"/>
          </rPr>
          <t xml:space="preserve">
</t>
        </r>
      </text>
    </comment>
    <comment ref="AW42" authorId="0" shapeId="0" xr:uid="{00000000-0006-0000-0900-000004000000}">
      <text>
        <r>
          <rPr>
            <b/>
            <sz val="12"/>
            <color indexed="81"/>
            <rFont val="Tahoma"/>
            <family val="2"/>
          </rPr>
          <t>Parameter 80082 1(QV1)</t>
        </r>
        <r>
          <rPr>
            <sz val="9"/>
            <color indexed="81"/>
            <rFont val="Tahoma"/>
            <family val="2"/>
          </rPr>
          <t xml:space="preserve">
</t>
        </r>
      </text>
    </comment>
    <comment ref="AY42" authorId="0" shapeId="0" xr:uid="{00000000-0006-0000-0900-000005000000}">
      <text>
        <r>
          <rPr>
            <b/>
            <sz val="12"/>
            <color indexed="81"/>
            <rFont val="Tahoma"/>
            <family val="2"/>
          </rPr>
          <t>Parameter 00530 1(CV2)</t>
        </r>
        <r>
          <rPr>
            <sz val="9"/>
            <color indexed="81"/>
            <rFont val="Tahoma"/>
            <family val="2"/>
          </rPr>
          <t xml:space="preserve">
</t>
        </r>
      </text>
    </comment>
    <comment ref="BA42" authorId="0" shapeId="0" xr:uid="{00000000-0006-0000-0900-000006000000}">
      <text>
        <r>
          <rPr>
            <b/>
            <sz val="12"/>
            <color indexed="81"/>
            <rFont val="Tahoma"/>
            <family val="2"/>
          </rPr>
          <t>Parameter 00530 1(QV1)</t>
        </r>
        <r>
          <rPr>
            <sz val="9"/>
            <color indexed="81"/>
            <rFont val="Tahoma"/>
            <family val="2"/>
          </rPr>
          <t xml:space="preserve">
</t>
        </r>
      </text>
    </comment>
    <comment ref="BC42" authorId="0" shapeId="0" xr:uid="{00000000-0006-0000-0900-000007000000}">
      <text>
        <r>
          <rPr>
            <b/>
            <sz val="12"/>
            <color indexed="81"/>
            <rFont val="Tahoma"/>
            <family val="2"/>
          </rPr>
          <t>Parameter 00610 1(CV2)</t>
        </r>
        <r>
          <rPr>
            <sz val="9"/>
            <color indexed="81"/>
            <rFont val="Tahoma"/>
            <family val="2"/>
          </rPr>
          <t xml:space="preserve">
</t>
        </r>
      </text>
    </comment>
    <comment ref="BE42" authorId="0" shapeId="0" xr:uid="{00000000-0006-0000-0900-000008000000}">
      <text>
        <r>
          <rPr>
            <b/>
            <sz val="12"/>
            <color indexed="81"/>
            <rFont val="Tahoma"/>
            <family val="2"/>
          </rPr>
          <t>Parameter 00610 1(QV1)</t>
        </r>
        <r>
          <rPr>
            <sz val="9"/>
            <color indexed="81"/>
            <rFont val="Tahoma"/>
            <family val="2"/>
          </rPr>
          <t xml:space="preserve">
</t>
        </r>
      </text>
    </comment>
    <comment ref="AI43" authorId="0" shapeId="0" xr:uid="{00000000-0006-0000-0900-000009000000}">
      <text>
        <r>
          <rPr>
            <b/>
            <sz val="12"/>
            <color indexed="81"/>
            <rFont val="Tahoma"/>
            <family val="2"/>
          </rPr>
          <t>Parameter 50060 1(CV3)</t>
        </r>
        <r>
          <rPr>
            <sz val="9"/>
            <color indexed="81"/>
            <rFont val="Tahoma"/>
            <family val="2"/>
          </rPr>
          <t xml:space="preserve">
</t>
        </r>
      </text>
    </comment>
    <comment ref="AJ43" authorId="0" shapeId="0" xr:uid="{00000000-0006-0000-0900-00000A000000}">
      <text>
        <r>
          <rPr>
            <b/>
            <sz val="12"/>
            <color indexed="81"/>
            <rFont val="Tahoma"/>
            <family val="2"/>
          </rPr>
          <t>Parameter 50060 X(CV3)</t>
        </r>
        <r>
          <rPr>
            <sz val="9"/>
            <color indexed="81"/>
            <rFont val="Tahoma"/>
            <family val="2"/>
          </rPr>
          <t xml:space="preserve">
</t>
        </r>
      </text>
    </comment>
    <comment ref="AV43" authorId="0" shapeId="0" xr:uid="{00000000-0006-0000-0900-00000B000000}">
      <text>
        <r>
          <rPr>
            <b/>
            <sz val="12"/>
            <color indexed="81"/>
            <rFont val="Tahoma"/>
            <family val="2"/>
          </rPr>
          <t>Parameter 80082 1(CV3)</t>
        </r>
        <r>
          <rPr>
            <sz val="9"/>
            <color indexed="81"/>
            <rFont val="Tahoma"/>
            <family val="2"/>
          </rPr>
          <t xml:space="preserve">
</t>
        </r>
      </text>
    </comment>
    <comment ref="AX43" authorId="0" shapeId="0" xr:uid="{00000000-0006-0000-0900-00000C000000}">
      <text>
        <r>
          <rPr>
            <b/>
            <sz val="12"/>
            <color indexed="81"/>
            <rFont val="Tahoma"/>
            <family val="2"/>
          </rPr>
          <t>Parameter 80082 1(QV2)</t>
        </r>
        <r>
          <rPr>
            <sz val="9"/>
            <color indexed="81"/>
            <rFont val="Tahoma"/>
            <family val="2"/>
          </rPr>
          <t xml:space="preserve">
</t>
        </r>
      </text>
    </comment>
    <comment ref="AZ43" authorId="0" shapeId="0" xr:uid="{00000000-0006-0000-0900-00000D000000}">
      <text>
        <r>
          <rPr>
            <b/>
            <sz val="12"/>
            <color indexed="81"/>
            <rFont val="Tahoma"/>
            <family val="2"/>
          </rPr>
          <t>Parameter 00530 1(CV3)</t>
        </r>
        <r>
          <rPr>
            <sz val="9"/>
            <color indexed="81"/>
            <rFont val="Tahoma"/>
            <family val="2"/>
          </rPr>
          <t xml:space="preserve">
</t>
        </r>
      </text>
    </comment>
    <comment ref="BB43" authorId="0" shapeId="0" xr:uid="{00000000-0006-0000-0900-00000E000000}">
      <text>
        <r>
          <rPr>
            <b/>
            <sz val="12"/>
            <color indexed="81"/>
            <rFont val="Tahoma"/>
            <family val="2"/>
          </rPr>
          <t>Parameter 00530 1(QV2)</t>
        </r>
        <r>
          <rPr>
            <sz val="9"/>
            <color indexed="81"/>
            <rFont val="Tahoma"/>
            <family val="2"/>
          </rPr>
          <t xml:space="preserve">
</t>
        </r>
      </text>
    </comment>
    <comment ref="BD43" authorId="0" shapeId="0" xr:uid="{00000000-0006-0000-0900-00000F000000}">
      <text>
        <r>
          <rPr>
            <b/>
            <sz val="12"/>
            <color indexed="81"/>
            <rFont val="Tahoma"/>
            <family val="2"/>
          </rPr>
          <t>Parameter 00610 1(CV3)</t>
        </r>
        <r>
          <rPr>
            <sz val="9"/>
            <color indexed="81"/>
            <rFont val="Tahoma"/>
            <family val="2"/>
          </rPr>
          <t xml:space="preserve">
</t>
        </r>
      </text>
    </comment>
    <comment ref="BF43" authorId="0" shapeId="0" xr:uid="{00000000-0006-0000-0900-000010000000}">
      <text>
        <r>
          <rPr>
            <b/>
            <sz val="12"/>
            <color indexed="81"/>
            <rFont val="Tahoma"/>
            <family val="2"/>
          </rPr>
          <t>Parameter 00610 1(QV2)</t>
        </r>
        <r>
          <rPr>
            <sz val="9"/>
            <color indexed="81"/>
            <rFont val="Tahoma"/>
            <family val="2"/>
          </rPr>
          <t xml:space="preserve">
</t>
        </r>
      </text>
    </comment>
    <comment ref="AJ44" authorId="0" shapeId="0" xr:uid="{00000000-0006-0000-0900-000011000000}">
      <text>
        <r>
          <rPr>
            <b/>
            <sz val="12"/>
            <color indexed="81"/>
            <rFont val="Tahoma"/>
            <family val="2"/>
          </rPr>
          <t>Parameter 50060 X(CV1)</t>
        </r>
        <r>
          <rPr>
            <sz val="9"/>
            <color indexed="81"/>
            <rFont val="Tahoma"/>
            <family val="2"/>
          </rPr>
          <t xml:space="preserve">
</t>
        </r>
      </text>
    </comment>
    <comment ref="AO44" authorId="0" shapeId="0" xr:uid="{00000000-0006-0000-0900-000012000000}">
      <text>
        <r>
          <rPr>
            <b/>
            <sz val="12"/>
            <color indexed="81"/>
            <rFont val="Tahoma"/>
            <family val="2"/>
          </rPr>
          <t>Parameter 00300 1(CV1)</t>
        </r>
        <r>
          <rPr>
            <sz val="9"/>
            <color indexed="81"/>
            <rFont val="Tahoma"/>
            <family val="2"/>
          </rPr>
          <t xml:space="preserve">
</t>
        </r>
      </text>
    </comment>
    <comment ref="T45" authorId="0" shapeId="0" xr:uid="{00000000-0006-0000-09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5" authorId="0" shapeId="0" xr:uid="{00000000-0006-0000-0900-000014000000}">
      <text>
        <r>
          <rPr>
            <b/>
            <sz val="12"/>
            <color indexed="81"/>
            <rFont val="Tahoma"/>
            <family val="2"/>
          </rPr>
          <t>Parameter 51041 1(CV3)</t>
        </r>
        <r>
          <rPr>
            <sz val="9"/>
            <color indexed="81"/>
            <rFont val="Tahoma"/>
            <family val="2"/>
          </rPr>
          <t xml:space="preserve">
</t>
        </r>
      </text>
    </comment>
    <comment ref="T46" authorId="0" shapeId="0" xr:uid="{00000000-0006-0000-0900-000015000000}">
      <text>
        <r>
          <rPr>
            <b/>
            <sz val="12"/>
            <color indexed="81"/>
            <rFont val="Tahoma"/>
            <family val="2"/>
          </rPr>
          <t>E.Coli Only
Ecoli 10% Rule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1" authorId="0" shapeId="0" xr:uid="{00000000-0006-0000-0A00-000001000000}">
      <text>
        <r>
          <rPr>
            <b/>
            <sz val="12"/>
            <color indexed="81"/>
            <rFont val="Tahoma"/>
            <family val="2"/>
          </rPr>
          <t>Parameter 50060 1(CV2)</t>
        </r>
        <r>
          <rPr>
            <sz val="9"/>
            <color indexed="81"/>
            <rFont val="Tahoma"/>
            <family val="2"/>
          </rPr>
          <t xml:space="preserve">
</t>
        </r>
      </text>
    </comment>
    <comment ref="AL41" authorId="0" shapeId="0" xr:uid="{00000000-0006-0000-0A00-000002000000}">
      <text>
        <r>
          <rPr>
            <b/>
            <sz val="9"/>
            <color indexed="81"/>
            <rFont val="Tahoma"/>
            <family val="2"/>
          </rPr>
          <t xml:space="preserve">GeoMetric Mean
Parameter 51041 1(CV2)
</t>
        </r>
        <r>
          <rPr>
            <sz val="9"/>
            <color indexed="81"/>
            <rFont val="Tahoma"/>
            <family val="2"/>
          </rPr>
          <t xml:space="preserve">
</t>
        </r>
      </text>
    </comment>
    <comment ref="AU41" authorId="0" shapeId="0" xr:uid="{00000000-0006-0000-0A00-000003000000}">
      <text>
        <r>
          <rPr>
            <b/>
            <sz val="12"/>
            <color indexed="81"/>
            <rFont val="Tahoma"/>
            <family val="2"/>
          </rPr>
          <t>Parameter 80082 1(CV2)</t>
        </r>
        <r>
          <rPr>
            <sz val="9"/>
            <color indexed="81"/>
            <rFont val="Tahoma"/>
            <family val="2"/>
          </rPr>
          <t xml:space="preserve">
</t>
        </r>
      </text>
    </comment>
    <comment ref="AW41" authorId="0" shapeId="0" xr:uid="{00000000-0006-0000-0A00-000004000000}">
      <text>
        <r>
          <rPr>
            <b/>
            <sz val="12"/>
            <color indexed="81"/>
            <rFont val="Tahoma"/>
            <family val="2"/>
          </rPr>
          <t>Parameter 80082 1(QV1)</t>
        </r>
        <r>
          <rPr>
            <sz val="9"/>
            <color indexed="81"/>
            <rFont val="Tahoma"/>
            <family val="2"/>
          </rPr>
          <t xml:space="preserve">
</t>
        </r>
      </text>
    </comment>
    <comment ref="AY41" authorId="0" shapeId="0" xr:uid="{00000000-0006-0000-0A00-000005000000}">
      <text>
        <r>
          <rPr>
            <b/>
            <sz val="12"/>
            <color indexed="81"/>
            <rFont val="Tahoma"/>
            <family val="2"/>
          </rPr>
          <t>Parameter 00530 1(CV2)</t>
        </r>
        <r>
          <rPr>
            <sz val="9"/>
            <color indexed="81"/>
            <rFont val="Tahoma"/>
            <family val="2"/>
          </rPr>
          <t xml:space="preserve">
</t>
        </r>
      </text>
    </comment>
    <comment ref="BA41" authorId="0" shapeId="0" xr:uid="{00000000-0006-0000-0A00-000006000000}">
      <text>
        <r>
          <rPr>
            <b/>
            <sz val="12"/>
            <color indexed="81"/>
            <rFont val="Tahoma"/>
            <family val="2"/>
          </rPr>
          <t>Parameter 00530 1(QV1)</t>
        </r>
        <r>
          <rPr>
            <sz val="9"/>
            <color indexed="81"/>
            <rFont val="Tahoma"/>
            <family val="2"/>
          </rPr>
          <t xml:space="preserve">
</t>
        </r>
      </text>
    </comment>
    <comment ref="BC41" authorId="0" shapeId="0" xr:uid="{00000000-0006-0000-0A00-000007000000}">
      <text>
        <r>
          <rPr>
            <b/>
            <sz val="12"/>
            <color indexed="81"/>
            <rFont val="Tahoma"/>
            <family val="2"/>
          </rPr>
          <t>Parameter 00610 1(CV2)</t>
        </r>
        <r>
          <rPr>
            <sz val="9"/>
            <color indexed="81"/>
            <rFont val="Tahoma"/>
            <family val="2"/>
          </rPr>
          <t xml:space="preserve">
</t>
        </r>
      </text>
    </comment>
    <comment ref="BE41" authorId="0" shapeId="0" xr:uid="{00000000-0006-0000-0A00-000008000000}">
      <text>
        <r>
          <rPr>
            <b/>
            <sz val="12"/>
            <color indexed="81"/>
            <rFont val="Tahoma"/>
            <family val="2"/>
          </rPr>
          <t>Parameter 00610 1(QV1)</t>
        </r>
        <r>
          <rPr>
            <sz val="9"/>
            <color indexed="81"/>
            <rFont val="Tahoma"/>
            <family val="2"/>
          </rPr>
          <t xml:space="preserve">
</t>
        </r>
      </text>
    </comment>
    <comment ref="AI42" authorId="0" shapeId="0" xr:uid="{00000000-0006-0000-0A00-000009000000}">
      <text>
        <r>
          <rPr>
            <b/>
            <sz val="12"/>
            <color indexed="81"/>
            <rFont val="Tahoma"/>
            <family val="2"/>
          </rPr>
          <t>Parameter 50060 1(CV3)</t>
        </r>
        <r>
          <rPr>
            <sz val="9"/>
            <color indexed="81"/>
            <rFont val="Tahoma"/>
            <family val="2"/>
          </rPr>
          <t xml:space="preserve">
</t>
        </r>
      </text>
    </comment>
    <comment ref="AJ42" authorId="0" shapeId="0" xr:uid="{00000000-0006-0000-0A00-00000A000000}">
      <text>
        <r>
          <rPr>
            <b/>
            <sz val="12"/>
            <color indexed="81"/>
            <rFont val="Tahoma"/>
            <family val="2"/>
          </rPr>
          <t>Parameter 50060 X(CV3)</t>
        </r>
        <r>
          <rPr>
            <sz val="9"/>
            <color indexed="81"/>
            <rFont val="Tahoma"/>
            <family val="2"/>
          </rPr>
          <t xml:space="preserve">
</t>
        </r>
      </text>
    </comment>
    <comment ref="AV42" authorId="0" shapeId="0" xr:uid="{00000000-0006-0000-0A00-00000B000000}">
      <text>
        <r>
          <rPr>
            <b/>
            <sz val="12"/>
            <color indexed="81"/>
            <rFont val="Tahoma"/>
            <family val="2"/>
          </rPr>
          <t>Parameter 80082 1(CV3)</t>
        </r>
        <r>
          <rPr>
            <sz val="9"/>
            <color indexed="81"/>
            <rFont val="Tahoma"/>
            <family val="2"/>
          </rPr>
          <t xml:space="preserve">
</t>
        </r>
      </text>
    </comment>
    <comment ref="AX42" authorId="0" shapeId="0" xr:uid="{00000000-0006-0000-0A00-00000C000000}">
      <text>
        <r>
          <rPr>
            <b/>
            <sz val="12"/>
            <color indexed="81"/>
            <rFont val="Tahoma"/>
            <family val="2"/>
          </rPr>
          <t>Parameter 80082 1(QV2)</t>
        </r>
        <r>
          <rPr>
            <sz val="9"/>
            <color indexed="81"/>
            <rFont val="Tahoma"/>
            <family val="2"/>
          </rPr>
          <t xml:space="preserve">
</t>
        </r>
      </text>
    </comment>
    <comment ref="AZ42" authorId="0" shapeId="0" xr:uid="{00000000-0006-0000-0A00-00000D000000}">
      <text>
        <r>
          <rPr>
            <b/>
            <sz val="12"/>
            <color indexed="81"/>
            <rFont val="Tahoma"/>
            <family val="2"/>
          </rPr>
          <t>Parameter 00530 1(CV3)</t>
        </r>
        <r>
          <rPr>
            <sz val="9"/>
            <color indexed="81"/>
            <rFont val="Tahoma"/>
            <family val="2"/>
          </rPr>
          <t xml:space="preserve">
</t>
        </r>
      </text>
    </comment>
    <comment ref="BB42" authorId="0" shapeId="0" xr:uid="{00000000-0006-0000-0A00-00000E000000}">
      <text>
        <r>
          <rPr>
            <b/>
            <sz val="12"/>
            <color indexed="81"/>
            <rFont val="Tahoma"/>
            <family val="2"/>
          </rPr>
          <t>Parameter 00530 1(QV2)</t>
        </r>
        <r>
          <rPr>
            <sz val="9"/>
            <color indexed="81"/>
            <rFont val="Tahoma"/>
            <family val="2"/>
          </rPr>
          <t xml:space="preserve">
</t>
        </r>
      </text>
    </comment>
    <comment ref="BD42" authorId="0" shapeId="0" xr:uid="{00000000-0006-0000-0A00-00000F000000}">
      <text>
        <r>
          <rPr>
            <b/>
            <sz val="12"/>
            <color indexed="81"/>
            <rFont val="Tahoma"/>
            <family val="2"/>
          </rPr>
          <t>Parameter 00610 1(CV3)</t>
        </r>
        <r>
          <rPr>
            <sz val="9"/>
            <color indexed="81"/>
            <rFont val="Tahoma"/>
            <family val="2"/>
          </rPr>
          <t xml:space="preserve">
</t>
        </r>
      </text>
    </comment>
    <comment ref="BF42" authorId="0" shapeId="0" xr:uid="{00000000-0006-0000-0A00-000010000000}">
      <text>
        <r>
          <rPr>
            <b/>
            <sz val="12"/>
            <color indexed="81"/>
            <rFont val="Tahoma"/>
            <family val="2"/>
          </rPr>
          <t>Parameter 00610 1(QV2)</t>
        </r>
        <r>
          <rPr>
            <sz val="9"/>
            <color indexed="81"/>
            <rFont val="Tahoma"/>
            <family val="2"/>
          </rPr>
          <t xml:space="preserve">
</t>
        </r>
      </text>
    </comment>
    <comment ref="AJ43" authorId="0" shapeId="0" xr:uid="{00000000-0006-0000-0A00-000011000000}">
      <text>
        <r>
          <rPr>
            <b/>
            <sz val="12"/>
            <color indexed="81"/>
            <rFont val="Tahoma"/>
            <family val="2"/>
          </rPr>
          <t>Parameter 50060 X(CV1)</t>
        </r>
        <r>
          <rPr>
            <sz val="9"/>
            <color indexed="81"/>
            <rFont val="Tahoma"/>
            <family val="2"/>
          </rPr>
          <t xml:space="preserve">
</t>
        </r>
      </text>
    </comment>
    <comment ref="AO43" authorId="0" shapeId="0" xr:uid="{00000000-0006-0000-0A00-000012000000}">
      <text>
        <r>
          <rPr>
            <b/>
            <sz val="12"/>
            <color indexed="81"/>
            <rFont val="Tahoma"/>
            <family val="2"/>
          </rPr>
          <t>Parameter 00300 1(CV1)</t>
        </r>
        <r>
          <rPr>
            <sz val="9"/>
            <color indexed="81"/>
            <rFont val="Tahoma"/>
            <family val="2"/>
          </rPr>
          <t xml:space="preserve">
</t>
        </r>
      </text>
    </comment>
    <comment ref="T44" authorId="0" shapeId="0" xr:uid="{00000000-0006-0000-0A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4" authorId="0" shapeId="0" xr:uid="{00000000-0006-0000-0A00-000014000000}">
      <text>
        <r>
          <rPr>
            <b/>
            <sz val="12"/>
            <color indexed="81"/>
            <rFont val="Tahoma"/>
            <family val="2"/>
          </rPr>
          <t>Parameter 51041 1(CV3)</t>
        </r>
        <r>
          <rPr>
            <sz val="9"/>
            <color indexed="81"/>
            <rFont val="Tahoma"/>
            <family val="2"/>
          </rPr>
          <t xml:space="preserve">
</t>
        </r>
      </text>
    </comment>
    <comment ref="T45" authorId="0" shapeId="0" xr:uid="{00000000-0006-0000-0A00-000015000000}">
      <text>
        <r>
          <rPr>
            <b/>
            <sz val="12"/>
            <color indexed="81"/>
            <rFont val="Tahoma"/>
            <family val="2"/>
          </rPr>
          <t>E.Coli Only
Ecoli 10% Rule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2" authorId="0" shapeId="0" xr:uid="{00000000-0006-0000-0B00-000001000000}">
      <text>
        <r>
          <rPr>
            <b/>
            <sz val="12"/>
            <color indexed="81"/>
            <rFont val="Tahoma"/>
            <family val="2"/>
          </rPr>
          <t>Parameter 50060 1(CV2)</t>
        </r>
        <r>
          <rPr>
            <sz val="9"/>
            <color indexed="81"/>
            <rFont val="Tahoma"/>
            <family val="2"/>
          </rPr>
          <t xml:space="preserve">
</t>
        </r>
      </text>
    </comment>
    <comment ref="AL42" authorId="0" shapeId="0" xr:uid="{00000000-0006-0000-0B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2" authorId="0" shapeId="0" xr:uid="{00000000-0006-0000-0B00-000003000000}">
      <text>
        <r>
          <rPr>
            <b/>
            <sz val="12"/>
            <color indexed="81"/>
            <rFont val="Tahoma"/>
            <family val="2"/>
          </rPr>
          <t>Parameter 80082 1(CV2)</t>
        </r>
        <r>
          <rPr>
            <sz val="9"/>
            <color indexed="81"/>
            <rFont val="Tahoma"/>
            <family val="2"/>
          </rPr>
          <t xml:space="preserve">
</t>
        </r>
      </text>
    </comment>
    <comment ref="AW42" authorId="0" shapeId="0" xr:uid="{00000000-0006-0000-0B00-000004000000}">
      <text>
        <r>
          <rPr>
            <b/>
            <sz val="12"/>
            <color indexed="81"/>
            <rFont val="Tahoma"/>
            <family val="2"/>
          </rPr>
          <t>Parameter 80082 1(QV1)</t>
        </r>
        <r>
          <rPr>
            <sz val="9"/>
            <color indexed="81"/>
            <rFont val="Tahoma"/>
            <family val="2"/>
          </rPr>
          <t xml:space="preserve">
</t>
        </r>
      </text>
    </comment>
    <comment ref="AY42" authorId="0" shapeId="0" xr:uid="{00000000-0006-0000-0B00-000005000000}">
      <text>
        <r>
          <rPr>
            <b/>
            <sz val="12"/>
            <color indexed="81"/>
            <rFont val="Tahoma"/>
            <family val="2"/>
          </rPr>
          <t>Parameter 00530 1(CV2)</t>
        </r>
        <r>
          <rPr>
            <sz val="9"/>
            <color indexed="81"/>
            <rFont val="Tahoma"/>
            <family val="2"/>
          </rPr>
          <t xml:space="preserve">
</t>
        </r>
      </text>
    </comment>
    <comment ref="BA42" authorId="0" shapeId="0" xr:uid="{00000000-0006-0000-0B00-000006000000}">
      <text>
        <r>
          <rPr>
            <b/>
            <sz val="12"/>
            <color indexed="81"/>
            <rFont val="Tahoma"/>
            <family val="2"/>
          </rPr>
          <t>Parameter 00530 1(QV1)</t>
        </r>
        <r>
          <rPr>
            <sz val="9"/>
            <color indexed="81"/>
            <rFont val="Tahoma"/>
            <family val="2"/>
          </rPr>
          <t xml:space="preserve">
</t>
        </r>
      </text>
    </comment>
    <comment ref="BC42" authorId="0" shapeId="0" xr:uid="{00000000-0006-0000-0B00-000007000000}">
      <text>
        <r>
          <rPr>
            <b/>
            <sz val="12"/>
            <color indexed="81"/>
            <rFont val="Tahoma"/>
            <family val="2"/>
          </rPr>
          <t>Parameter 00610 1(CV2)</t>
        </r>
        <r>
          <rPr>
            <sz val="9"/>
            <color indexed="81"/>
            <rFont val="Tahoma"/>
            <family val="2"/>
          </rPr>
          <t xml:space="preserve">
</t>
        </r>
      </text>
    </comment>
    <comment ref="BE42" authorId="0" shapeId="0" xr:uid="{00000000-0006-0000-0B00-000008000000}">
      <text>
        <r>
          <rPr>
            <b/>
            <sz val="12"/>
            <color indexed="81"/>
            <rFont val="Tahoma"/>
            <family val="2"/>
          </rPr>
          <t>Parameter 00610 1(QV1)</t>
        </r>
        <r>
          <rPr>
            <sz val="9"/>
            <color indexed="81"/>
            <rFont val="Tahoma"/>
            <family val="2"/>
          </rPr>
          <t xml:space="preserve">
</t>
        </r>
      </text>
    </comment>
    <comment ref="AI43" authorId="0" shapeId="0" xr:uid="{00000000-0006-0000-0B00-000009000000}">
      <text>
        <r>
          <rPr>
            <b/>
            <sz val="12"/>
            <color indexed="81"/>
            <rFont val="Tahoma"/>
            <family val="2"/>
          </rPr>
          <t>Parameter 50060 1(CV3)</t>
        </r>
        <r>
          <rPr>
            <sz val="9"/>
            <color indexed="81"/>
            <rFont val="Tahoma"/>
            <family val="2"/>
          </rPr>
          <t xml:space="preserve">
</t>
        </r>
      </text>
    </comment>
    <comment ref="AJ43" authorId="0" shapeId="0" xr:uid="{00000000-0006-0000-0B00-00000A000000}">
      <text>
        <r>
          <rPr>
            <b/>
            <sz val="12"/>
            <color indexed="81"/>
            <rFont val="Tahoma"/>
            <family val="2"/>
          </rPr>
          <t>Parameter 50060 X(CV3)</t>
        </r>
        <r>
          <rPr>
            <sz val="9"/>
            <color indexed="81"/>
            <rFont val="Tahoma"/>
            <family val="2"/>
          </rPr>
          <t xml:space="preserve">
</t>
        </r>
      </text>
    </comment>
    <comment ref="AV43" authorId="0" shapeId="0" xr:uid="{00000000-0006-0000-0B00-00000B000000}">
      <text>
        <r>
          <rPr>
            <b/>
            <sz val="12"/>
            <color indexed="81"/>
            <rFont val="Tahoma"/>
            <family val="2"/>
          </rPr>
          <t>Parameter 80082 1(CV3)</t>
        </r>
        <r>
          <rPr>
            <sz val="9"/>
            <color indexed="81"/>
            <rFont val="Tahoma"/>
            <family val="2"/>
          </rPr>
          <t xml:space="preserve">
</t>
        </r>
      </text>
    </comment>
    <comment ref="AX43" authorId="0" shapeId="0" xr:uid="{00000000-0006-0000-0B00-00000C000000}">
      <text>
        <r>
          <rPr>
            <b/>
            <sz val="12"/>
            <color indexed="81"/>
            <rFont val="Tahoma"/>
            <family val="2"/>
          </rPr>
          <t>Parameter 80082 1(QV2)</t>
        </r>
        <r>
          <rPr>
            <sz val="9"/>
            <color indexed="81"/>
            <rFont val="Tahoma"/>
            <family val="2"/>
          </rPr>
          <t xml:space="preserve">
</t>
        </r>
      </text>
    </comment>
    <comment ref="AZ43" authorId="0" shapeId="0" xr:uid="{00000000-0006-0000-0B00-00000D000000}">
      <text>
        <r>
          <rPr>
            <b/>
            <sz val="12"/>
            <color indexed="81"/>
            <rFont val="Tahoma"/>
            <family val="2"/>
          </rPr>
          <t>Parameter 00530 1(CV3)</t>
        </r>
        <r>
          <rPr>
            <sz val="9"/>
            <color indexed="81"/>
            <rFont val="Tahoma"/>
            <family val="2"/>
          </rPr>
          <t xml:space="preserve">
</t>
        </r>
      </text>
    </comment>
    <comment ref="BB43" authorId="0" shapeId="0" xr:uid="{00000000-0006-0000-0B00-00000E000000}">
      <text>
        <r>
          <rPr>
            <b/>
            <sz val="12"/>
            <color indexed="81"/>
            <rFont val="Tahoma"/>
            <family val="2"/>
          </rPr>
          <t>Parameter 00530 1(QV2)</t>
        </r>
        <r>
          <rPr>
            <sz val="9"/>
            <color indexed="81"/>
            <rFont val="Tahoma"/>
            <family val="2"/>
          </rPr>
          <t xml:space="preserve">
</t>
        </r>
      </text>
    </comment>
    <comment ref="BD43" authorId="0" shapeId="0" xr:uid="{00000000-0006-0000-0B00-00000F000000}">
      <text>
        <r>
          <rPr>
            <b/>
            <sz val="12"/>
            <color indexed="81"/>
            <rFont val="Tahoma"/>
            <family val="2"/>
          </rPr>
          <t>Parameter 00610 1(CV3)</t>
        </r>
        <r>
          <rPr>
            <sz val="9"/>
            <color indexed="81"/>
            <rFont val="Tahoma"/>
            <family val="2"/>
          </rPr>
          <t xml:space="preserve">
</t>
        </r>
      </text>
    </comment>
    <comment ref="BF43" authorId="0" shapeId="0" xr:uid="{00000000-0006-0000-0B00-000010000000}">
      <text>
        <r>
          <rPr>
            <b/>
            <sz val="12"/>
            <color indexed="81"/>
            <rFont val="Tahoma"/>
            <family val="2"/>
          </rPr>
          <t>Parameter 00610 1(QV2)</t>
        </r>
        <r>
          <rPr>
            <sz val="9"/>
            <color indexed="81"/>
            <rFont val="Tahoma"/>
            <family val="2"/>
          </rPr>
          <t xml:space="preserve">
</t>
        </r>
      </text>
    </comment>
    <comment ref="AJ44" authorId="0" shapeId="0" xr:uid="{00000000-0006-0000-0B00-000011000000}">
      <text>
        <r>
          <rPr>
            <b/>
            <sz val="12"/>
            <color indexed="81"/>
            <rFont val="Tahoma"/>
            <family val="2"/>
          </rPr>
          <t>Parameter 50060 X(CV1)</t>
        </r>
        <r>
          <rPr>
            <sz val="9"/>
            <color indexed="81"/>
            <rFont val="Tahoma"/>
            <family val="2"/>
          </rPr>
          <t xml:space="preserve">
</t>
        </r>
      </text>
    </comment>
    <comment ref="AO44" authorId="0" shapeId="0" xr:uid="{00000000-0006-0000-0B00-000012000000}">
      <text>
        <r>
          <rPr>
            <b/>
            <sz val="12"/>
            <color indexed="81"/>
            <rFont val="Tahoma"/>
            <family val="2"/>
          </rPr>
          <t>Parameter 00300 1(CV1)</t>
        </r>
        <r>
          <rPr>
            <sz val="9"/>
            <color indexed="81"/>
            <rFont val="Tahoma"/>
            <family val="2"/>
          </rPr>
          <t xml:space="preserve">
</t>
        </r>
      </text>
    </comment>
    <comment ref="T45" authorId="0" shapeId="0" xr:uid="{00000000-0006-0000-0B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5" authorId="0" shapeId="0" xr:uid="{00000000-0006-0000-0B00-000014000000}">
      <text>
        <r>
          <rPr>
            <b/>
            <sz val="12"/>
            <color indexed="81"/>
            <rFont val="Tahoma"/>
            <family val="2"/>
          </rPr>
          <t>Parameter 51041 1(CV3)</t>
        </r>
        <r>
          <rPr>
            <sz val="9"/>
            <color indexed="81"/>
            <rFont val="Tahoma"/>
            <family val="2"/>
          </rPr>
          <t xml:space="preserve">
</t>
        </r>
      </text>
    </comment>
    <comment ref="T46" authorId="0" shapeId="0" xr:uid="{00000000-0006-0000-0B00-000015000000}">
      <text>
        <r>
          <rPr>
            <b/>
            <sz val="12"/>
            <color indexed="81"/>
            <rFont val="Tahoma"/>
            <family val="2"/>
          </rPr>
          <t>E.Coli Only
Ecoli 10% Rule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1" authorId="0" shapeId="0" xr:uid="{00000000-0006-0000-0C00-000001000000}">
      <text>
        <r>
          <rPr>
            <b/>
            <sz val="12"/>
            <color indexed="81"/>
            <rFont val="Tahoma"/>
            <family val="2"/>
          </rPr>
          <t>Parameter 50060 1(CV2)</t>
        </r>
        <r>
          <rPr>
            <sz val="9"/>
            <color indexed="81"/>
            <rFont val="Tahoma"/>
            <family val="2"/>
          </rPr>
          <t xml:space="preserve">
</t>
        </r>
      </text>
    </comment>
    <comment ref="AL41" authorId="0" shapeId="0" xr:uid="{00000000-0006-0000-0C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1" authorId="0" shapeId="0" xr:uid="{00000000-0006-0000-0C00-000003000000}">
      <text>
        <r>
          <rPr>
            <b/>
            <sz val="12"/>
            <color indexed="81"/>
            <rFont val="Tahoma"/>
            <family val="2"/>
          </rPr>
          <t>Parameter 80082 1(CV2)</t>
        </r>
        <r>
          <rPr>
            <sz val="9"/>
            <color indexed="81"/>
            <rFont val="Tahoma"/>
            <family val="2"/>
          </rPr>
          <t xml:space="preserve">
</t>
        </r>
      </text>
    </comment>
    <comment ref="AW41" authorId="0" shapeId="0" xr:uid="{00000000-0006-0000-0C00-000004000000}">
      <text>
        <r>
          <rPr>
            <b/>
            <sz val="12"/>
            <color indexed="81"/>
            <rFont val="Tahoma"/>
            <family val="2"/>
          </rPr>
          <t>Parameter 80082 1(QV1)</t>
        </r>
        <r>
          <rPr>
            <sz val="9"/>
            <color indexed="81"/>
            <rFont val="Tahoma"/>
            <family val="2"/>
          </rPr>
          <t xml:space="preserve">
</t>
        </r>
      </text>
    </comment>
    <comment ref="AY41" authorId="0" shapeId="0" xr:uid="{00000000-0006-0000-0C00-000005000000}">
      <text>
        <r>
          <rPr>
            <b/>
            <sz val="12"/>
            <color indexed="81"/>
            <rFont val="Tahoma"/>
            <family val="2"/>
          </rPr>
          <t>Parameter 00530 1(CV2)</t>
        </r>
        <r>
          <rPr>
            <sz val="9"/>
            <color indexed="81"/>
            <rFont val="Tahoma"/>
            <family val="2"/>
          </rPr>
          <t xml:space="preserve">
</t>
        </r>
      </text>
    </comment>
    <comment ref="BA41" authorId="0" shapeId="0" xr:uid="{00000000-0006-0000-0C00-000006000000}">
      <text>
        <r>
          <rPr>
            <b/>
            <sz val="12"/>
            <color indexed="81"/>
            <rFont val="Tahoma"/>
            <family val="2"/>
          </rPr>
          <t>Parameter 00530 1(QV1)</t>
        </r>
        <r>
          <rPr>
            <sz val="9"/>
            <color indexed="81"/>
            <rFont val="Tahoma"/>
            <family val="2"/>
          </rPr>
          <t xml:space="preserve">
</t>
        </r>
      </text>
    </comment>
    <comment ref="BC41" authorId="0" shapeId="0" xr:uid="{00000000-0006-0000-0C00-000007000000}">
      <text>
        <r>
          <rPr>
            <b/>
            <sz val="12"/>
            <color indexed="81"/>
            <rFont val="Tahoma"/>
            <family val="2"/>
          </rPr>
          <t>Parameter 00610 1(CV2)</t>
        </r>
        <r>
          <rPr>
            <sz val="9"/>
            <color indexed="81"/>
            <rFont val="Tahoma"/>
            <family val="2"/>
          </rPr>
          <t xml:space="preserve">
</t>
        </r>
      </text>
    </comment>
    <comment ref="BE41" authorId="0" shapeId="0" xr:uid="{00000000-0006-0000-0C00-000008000000}">
      <text>
        <r>
          <rPr>
            <b/>
            <sz val="12"/>
            <color indexed="81"/>
            <rFont val="Tahoma"/>
            <family val="2"/>
          </rPr>
          <t>Parameter 00610 1(QV1)</t>
        </r>
        <r>
          <rPr>
            <sz val="9"/>
            <color indexed="81"/>
            <rFont val="Tahoma"/>
            <family val="2"/>
          </rPr>
          <t xml:space="preserve">
</t>
        </r>
      </text>
    </comment>
    <comment ref="AI42" authorId="0" shapeId="0" xr:uid="{00000000-0006-0000-0C00-000009000000}">
      <text>
        <r>
          <rPr>
            <b/>
            <sz val="12"/>
            <color indexed="81"/>
            <rFont val="Tahoma"/>
            <family val="2"/>
          </rPr>
          <t>Parameter 50060 1(CV3)</t>
        </r>
        <r>
          <rPr>
            <sz val="9"/>
            <color indexed="81"/>
            <rFont val="Tahoma"/>
            <family val="2"/>
          </rPr>
          <t xml:space="preserve">
</t>
        </r>
      </text>
    </comment>
    <comment ref="AJ42" authorId="0" shapeId="0" xr:uid="{00000000-0006-0000-0C00-00000A000000}">
      <text>
        <r>
          <rPr>
            <b/>
            <sz val="12"/>
            <color indexed="81"/>
            <rFont val="Tahoma"/>
            <family val="2"/>
          </rPr>
          <t>Parameter 50060 X(CV3)</t>
        </r>
        <r>
          <rPr>
            <sz val="9"/>
            <color indexed="81"/>
            <rFont val="Tahoma"/>
            <family val="2"/>
          </rPr>
          <t xml:space="preserve">
</t>
        </r>
      </text>
    </comment>
    <comment ref="AV42" authorId="0" shapeId="0" xr:uid="{00000000-0006-0000-0C00-00000B000000}">
      <text>
        <r>
          <rPr>
            <b/>
            <sz val="12"/>
            <color indexed="81"/>
            <rFont val="Tahoma"/>
            <family val="2"/>
          </rPr>
          <t>Parameter 80082 1(CV3)</t>
        </r>
        <r>
          <rPr>
            <sz val="9"/>
            <color indexed="81"/>
            <rFont val="Tahoma"/>
            <family val="2"/>
          </rPr>
          <t xml:space="preserve">
</t>
        </r>
      </text>
    </comment>
    <comment ref="AX42" authorId="0" shapeId="0" xr:uid="{00000000-0006-0000-0C00-00000C000000}">
      <text>
        <r>
          <rPr>
            <b/>
            <sz val="12"/>
            <color indexed="81"/>
            <rFont val="Tahoma"/>
            <family val="2"/>
          </rPr>
          <t>Parameter 80082 1(QV2)</t>
        </r>
        <r>
          <rPr>
            <sz val="9"/>
            <color indexed="81"/>
            <rFont val="Tahoma"/>
            <family val="2"/>
          </rPr>
          <t xml:space="preserve">
</t>
        </r>
      </text>
    </comment>
    <comment ref="AZ42" authorId="0" shapeId="0" xr:uid="{00000000-0006-0000-0C00-00000D000000}">
      <text>
        <r>
          <rPr>
            <b/>
            <sz val="12"/>
            <color indexed="81"/>
            <rFont val="Tahoma"/>
            <family val="2"/>
          </rPr>
          <t>Parameter 00530 1(CV3)</t>
        </r>
        <r>
          <rPr>
            <sz val="9"/>
            <color indexed="81"/>
            <rFont val="Tahoma"/>
            <family val="2"/>
          </rPr>
          <t xml:space="preserve">
</t>
        </r>
      </text>
    </comment>
    <comment ref="BB42" authorId="0" shapeId="0" xr:uid="{00000000-0006-0000-0C00-00000E000000}">
      <text>
        <r>
          <rPr>
            <b/>
            <sz val="12"/>
            <color indexed="81"/>
            <rFont val="Tahoma"/>
            <family val="2"/>
          </rPr>
          <t>Parameter 00530 1(QV2)</t>
        </r>
        <r>
          <rPr>
            <sz val="9"/>
            <color indexed="81"/>
            <rFont val="Tahoma"/>
            <family val="2"/>
          </rPr>
          <t xml:space="preserve">
</t>
        </r>
      </text>
    </comment>
    <comment ref="BD42" authorId="0" shapeId="0" xr:uid="{00000000-0006-0000-0C00-00000F000000}">
      <text>
        <r>
          <rPr>
            <b/>
            <sz val="12"/>
            <color indexed="81"/>
            <rFont val="Tahoma"/>
            <family val="2"/>
          </rPr>
          <t>Parameter 00610 1(CV3)</t>
        </r>
        <r>
          <rPr>
            <sz val="9"/>
            <color indexed="81"/>
            <rFont val="Tahoma"/>
            <family val="2"/>
          </rPr>
          <t xml:space="preserve">
</t>
        </r>
      </text>
    </comment>
    <comment ref="BF42" authorId="0" shapeId="0" xr:uid="{00000000-0006-0000-0C00-000010000000}">
      <text>
        <r>
          <rPr>
            <b/>
            <sz val="12"/>
            <color indexed="81"/>
            <rFont val="Tahoma"/>
            <family val="2"/>
          </rPr>
          <t>Parameter 00610 1(QV2)</t>
        </r>
        <r>
          <rPr>
            <sz val="9"/>
            <color indexed="81"/>
            <rFont val="Tahoma"/>
            <family val="2"/>
          </rPr>
          <t xml:space="preserve">
</t>
        </r>
      </text>
    </comment>
    <comment ref="AJ43" authorId="0" shapeId="0" xr:uid="{00000000-0006-0000-0C00-000011000000}">
      <text>
        <r>
          <rPr>
            <b/>
            <sz val="12"/>
            <color indexed="81"/>
            <rFont val="Tahoma"/>
            <family val="2"/>
          </rPr>
          <t>Parameter 50060 X(CV1)</t>
        </r>
        <r>
          <rPr>
            <sz val="9"/>
            <color indexed="81"/>
            <rFont val="Tahoma"/>
            <family val="2"/>
          </rPr>
          <t xml:space="preserve">
</t>
        </r>
      </text>
    </comment>
    <comment ref="AO43" authorId="0" shapeId="0" xr:uid="{00000000-0006-0000-0C00-000012000000}">
      <text>
        <r>
          <rPr>
            <b/>
            <sz val="12"/>
            <color indexed="81"/>
            <rFont val="Tahoma"/>
            <family val="2"/>
          </rPr>
          <t>Parameter 00300 1(CV1)</t>
        </r>
        <r>
          <rPr>
            <sz val="9"/>
            <color indexed="81"/>
            <rFont val="Tahoma"/>
            <family val="2"/>
          </rPr>
          <t xml:space="preserve">
</t>
        </r>
      </text>
    </comment>
    <comment ref="T44" authorId="0" shapeId="0" xr:uid="{00000000-0006-0000-0C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4" authorId="0" shapeId="0" xr:uid="{00000000-0006-0000-0C00-000014000000}">
      <text>
        <r>
          <rPr>
            <b/>
            <sz val="12"/>
            <color indexed="81"/>
            <rFont val="Tahoma"/>
            <family val="2"/>
          </rPr>
          <t>Parameter 51041 1(CV3)</t>
        </r>
        <r>
          <rPr>
            <sz val="9"/>
            <color indexed="81"/>
            <rFont val="Tahoma"/>
            <family val="2"/>
          </rPr>
          <t xml:space="preserve">
</t>
        </r>
      </text>
    </comment>
    <comment ref="T45" authorId="0" shapeId="0" xr:uid="{00000000-0006-0000-0C00-000015000000}">
      <text>
        <r>
          <rPr>
            <b/>
            <sz val="12"/>
            <color indexed="81"/>
            <rFont val="Tahoma"/>
            <family val="2"/>
          </rPr>
          <t>E.Coli Only
Ecoli 10% Rule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5" authorId="0" shapeId="0" xr:uid="{00000000-0006-0000-0D00-000001000000}">
      <text>
        <r>
          <rPr>
            <b/>
            <sz val="12"/>
            <color indexed="81"/>
            <rFont val="Tahoma"/>
            <family val="2"/>
          </rPr>
          <t>Parameter 50060 1(CV2)</t>
        </r>
        <r>
          <rPr>
            <sz val="9"/>
            <color indexed="81"/>
            <rFont val="Tahoma"/>
            <family val="2"/>
          </rPr>
          <t xml:space="preserve">
</t>
        </r>
      </text>
    </comment>
    <comment ref="AL45" authorId="0" shapeId="0" xr:uid="{00000000-0006-0000-0D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5" authorId="0" shapeId="0" xr:uid="{00000000-0006-0000-0D00-000003000000}">
      <text>
        <r>
          <rPr>
            <b/>
            <sz val="12"/>
            <color indexed="81"/>
            <rFont val="Tahoma"/>
            <family val="2"/>
          </rPr>
          <t>Parameter 80082 1(CV2)</t>
        </r>
        <r>
          <rPr>
            <sz val="9"/>
            <color indexed="81"/>
            <rFont val="Tahoma"/>
            <family val="2"/>
          </rPr>
          <t xml:space="preserve">
</t>
        </r>
      </text>
    </comment>
    <comment ref="AW45" authorId="0" shapeId="0" xr:uid="{00000000-0006-0000-0D00-000004000000}">
      <text>
        <r>
          <rPr>
            <b/>
            <sz val="12"/>
            <color indexed="81"/>
            <rFont val="Tahoma"/>
            <family val="2"/>
          </rPr>
          <t>Parameter 80082 1(QV1)</t>
        </r>
        <r>
          <rPr>
            <sz val="9"/>
            <color indexed="81"/>
            <rFont val="Tahoma"/>
            <family val="2"/>
          </rPr>
          <t xml:space="preserve">
</t>
        </r>
      </text>
    </comment>
    <comment ref="AY45" authorId="0" shapeId="0" xr:uid="{00000000-0006-0000-0D00-000005000000}">
      <text>
        <r>
          <rPr>
            <b/>
            <sz val="12"/>
            <color indexed="81"/>
            <rFont val="Tahoma"/>
            <family val="2"/>
          </rPr>
          <t>Parameter 00530 1(CV2)</t>
        </r>
        <r>
          <rPr>
            <sz val="9"/>
            <color indexed="81"/>
            <rFont val="Tahoma"/>
            <family val="2"/>
          </rPr>
          <t xml:space="preserve">
</t>
        </r>
      </text>
    </comment>
    <comment ref="BA45" authorId="0" shapeId="0" xr:uid="{00000000-0006-0000-0D00-000006000000}">
      <text>
        <r>
          <rPr>
            <b/>
            <sz val="12"/>
            <color indexed="81"/>
            <rFont val="Tahoma"/>
            <family val="2"/>
          </rPr>
          <t>Parameter 00530 1(QV1)</t>
        </r>
        <r>
          <rPr>
            <sz val="9"/>
            <color indexed="81"/>
            <rFont val="Tahoma"/>
            <family val="2"/>
          </rPr>
          <t xml:space="preserve">
</t>
        </r>
      </text>
    </comment>
    <comment ref="BC45" authorId="0" shapeId="0" xr:uid="{00000000-0006-0000-0D00-000007000000}">
      <text>
        <r>
          <rPr>
            <b/>
            <sz val="12"/>
            <color indexed="81"/>
            <rFont val="Tahoma"/>
            <family val="2"/>
          </rPr>
          <t>Parameter 00610 1(CV2)</t>
        </r>
        <r>
          <rPr>
            <sz val="9"/>
            <color indexed="81"/>
            <rFont val="Tahoma"/>
            <family val="2"/>
          </rPr>
          <t xml:space="preserve">
</t>
        </r>
      </text>
    </comment>
    <comment ref="BE45" authorId="0" shapeId="0" xr:uid="{00000000-0006-0000-0D00-000008000000}">
      <text>
        <r>
          <rPr>
            <b/>
            <sz val="12"/>
            <color indexed="81"/>
            <rFont val="Tahoma"/>
            <family val="2"/>
          </rPr>
          <t>Parameter 00610 1(QV1)</t>
        </r>
        <r>
          <rPr>
            <sz val="9"/>
            <color indexed="81"/>
            <rFont val="Tahoma"/>
            <family val="2"/>
          </rPr>
          <t xml:space="preserve">
</t>
        </r>
      </text>
    </comment>
    <comment ref="AI46" authorId="0" shapeId="0" xr:uid="{00000000-0006-0000-0D00-000009000000}">
      <text>
        <r>
          <rPr>
            <b/>
            <sz val="12"/>
            <color indexed="81"/>
            <rFont val="Tahoma"/>
            <family val="2"/>
          </rPr>
          <t>Parameter 50060 1(CV3)</t>
        </r>
        <r>
          <rPr>
            <sz val="9"/>
            <color indexed="81"/>
            <rFont val="Tahoma"/>
            <family val="2"/>
          </rPr>
          <t xml:space="preserve">
</t>
        </r>
      </text>
    </comment>
    <comment ref="AJ46" authorId="0" shapeId="0" xr:uid="{00000000-0006-0000-0D00-00000A000000}">
      <text>
        <r>
          <rPr>
            <b/>
            <sz val="12"/>
            <color indexed="81"/>
            <rFont val="Tahoma"/>
            <family val="2"/>
          </rPr>
          <t>Parameter 50060 X(CV3)</t>
        </r>
        <r>
          <rPr>
            <sz val="9"/>
            <color indexed="81"/>
            <rFont val="Tahoma"/>
            <family val="2"/>
          </rPr>
          <t xml:space="preserve">
</t>
        </r>
      </text>
    </comment>
    <comment ref="AV46" authorId="0" shapeId="0" xr:uid="{00000000-0006-0000-0D00-00000B000000}">
      <text>
        <r>
          <rPr>
            <b/>
            <sz val="12"/>
            <color indexed="81"/>
            <rFont val="Tahoma"/>
            <family val="2"/>
          </rPr>
          <t>Parameter 80082 1(CV3)</t>
        </r>
        <r>
          <rPr>
            <sz val="9"/>
            <color indexed="81"/>
            <rFont val="Tahoma"/>
            <family val="2"/>
          </rPr>
          <t xml:space="preserve">
</t>
        </r>
      </text>
    </comment>
    <comment ref="AX46" authorId="0" shapeId="0" xr:uid="{00000000-0006-0000-0D00-00000C000000}">
      <text>
        <r>
          <rPr>
            <b/>
            <sz val="12"/>
            <color indexed="81"/>
            <rFont val="Tahoma"/>
            <family val="2"/>
          </rPr>
          <t>Parameter 80082 1(QV2)</t>
        </r>
        <r>
          <rPr>
            <sz val="9"/>
            <color indexed="81"/>
            <rFont val="Tahoma"/>
            <family val="2"/>
          </rPr>
          <t xml:space="preserve">
</t>
        </r>
      </text>
    </comment>
    <comment ref="AZ46" authorId="0" shapeId="0" xr:uid="{00000000-0006-0000-0D00-00000D000000}">
      <text>
        <r>
          <rPr>
            <b/>
            <sz val="12"/>
            <color indexed="81"/>
            <rFont val="Tahoma"/>
            <family val="2"/>
          </rPr>
          <t>Parameter 00530 1(CV3)</t>
        </r>
        <r>
          <rPr>
            <sz val="9"/>
            <color indexed="81"/>
            <rFont val="Tahoma"/>
            <family val="2"/>
          </rPr>
          <t xml:space="preserve">
</t>
        </r>
      </text>
    </comment>
    <comment ref="BB46" authorId="0" shapeId="0" xr:uid="{00000000-0006-0000-0D00-00000E000000}">
      <text>
        <r>
          <rPr>
            <b/>
            <sz val="12"/>
            <color indexed="81"/>
            <rFont val="Tahoma"/>
            <family val="2"/>
          </rPr>
          <t>Parameter 00530 1(QV2)</t>
        </r>
        <r>
          <rPr>
            <sz val="9"/>
            <color indexed="81"/>
            <rFont val="Tahoma"/>
            <family val="2"/>
          </rPr>
          <t xml:space="preserve">
</t>
        </r>
      </text>
    </comment>
    <comment ref="BD46" authorId="0" shapeId="0" xr:uid="{00000000-0006-0000-0D00-00000F000000}">
      <text>
        <r>
          <rPr>
            <b/>
            <sz val="12"/>
            <color indexed="81"/>
            <rFont val="Tahoma"/>
            <family val="2"/>
          </rPr>
          <t>Parameter 00610 1(CV3)</t>
        </r>
        <r>
          <rPr>
            <sz val="9"/>
            <color indexed="81"/>
            <rFont val="Tahoma"/>
            <family val="2"/>
          </rPr>
          <t xml:space="preserve">
</t>
        </r>
      </text>
    </comment>
    <comment ref="BF46" authorId="0" shapeId="0" xr:uid="{00000000-0006-0000-0D00-000010000000}">
      <text>
        <r>
          <rPr>
            <b/>
            <sz val="12"/>
            <color indexed="81"/>
            <rFont val="Tahoma"/>
            <family val="2"/>
          </rPr>
          <t>Parameter 00610 1(QV2)</t>
        </r>
        <r>
          <rPr>
            <sz val="9"/>
            <color indexed="81"/>
            <rFont val="Tahoma"/>
            <family val="2"/>
          </rPr>
          <t xml:space="preserve">
</t>
        </r>
      </text>
    </comment>
    <comment ref="AJ47" authorId="0" shapeId="0" xr:uid="{00000000-0006-0000-0D00-000011000000}">
      <text>
        <r>
          <rPr>
            <b/>
            <sz val="12"/>
            <color indexed="81"/>
            <rFont val="Tahoma"/>
            <family val="2"/>
          </rPr>
          <t>Parameter 50060 X(CV1)</t>
        </r>
        <r>
          <rPr>
            <sz val="9"/>
            <color indexed="81"/>
            <rFont val="Tahoma"/>
            <family val="2"/>
          </rPr>
          <t xml:space="preserve">
</t>
        </r>
      </text>
    </comment>
    <comment ref="AO47" authorId="0" shapeId="0" xr:uid="{00000000-0006-0000-0D00-000012000000}">
      <text>
        <r>
          <rPr>
            <b/>
            <sz val="12"/>
            <color indexed="81"/>
            <rFont val="Tahoma"/>
            <family val="2"/>
          </rPr>
          <t>Parameter 00300 1(CV1)</t>
        </r>
        <r>
          <rPr>
            <sz val="9"/>
            <color indexed="81"/>
            <rFont val="Tahoma"/>
            <family val="2"/>
          </rPr>
          <t xml:space="preserve">
</t>
        </r>
      </text>
    </comment>
    <comment ref="T48" authorId="0" shapeId="0" xr:uid="{00000000-0006-0000-0D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8" authorId="0" shapeId="0" xr:uid="{00000000-0006-0000-0D00-000014000000}">
      <text>
        <r>
          <rPr>
            <b/>
            <sz val="12"/>
            <color indexed="81"/>
            <rFont val="Tahoma"/>
            <family val="2"/>
          </rPr>
          <t>Parameter 51041 1(CV3)</t>
        </r>
        <r>
          <rPr>
            <sz val="9"/>
            <color indexed="81"/>
            <rFont val="Tahoma"/>
            <family val="2"/>
          </rPr>
          <t xml:space="preserve">
</t>
        </r>
      </text>
    </comment>
    <comment ref="T49" authorId="0" shapeId="0" xr:uid="{00000000-0006-0000-0D00-000015000000}">
      <text>
        <r>
          <rPr>
            <b/>
            <sz val="12"/>
            <color indexed="81"/>
            <rFont val="Tahoma"/>
            <family val="2"/>
          </rPr>
          <t>E.Coli Only
Ecoli 10% Rule</t>
        </r>
        <r>
          <rPr>
            <sz val="9"/>
            <color indexed="81"/>
            <rFont val="Tahoma"/>
            <family val="2"/>
          </rPr>
          <t xml:space="preserve">
</t>
        </r>
      </text>
    </comment>
  </commentList>
</comments>
</file>

<file path=xl/sharedStrings.xml><?xml version="1.0" encoding="utf-8"?>
<sst xmlns="http://schemas.openxmlformats.org/spreadsheetml/2006/main" count="1681" uniqueCount="232">
  <si>
    <t>Name of Facility</t>
  </si>
  <si>
    <t>Permit Number</t>
  </si>
  <si>
    <t>IN0000000</t>
  </si>
  <si>
    <t>For Month Of:</t>
  </si>
  <si>
    <t>Year</t>
  </si>
  <si>
    <t>January</t>
  </si>
  <si>
    <t>Certificate Number</t>
  </si>
  <si>
    <t>CHEMICALS</t>
  </si>
  <si>
    <t>RAW SEWAGE</t>
  </si>
  <si>
    <t xml:space="preserve"> </t>
  </si>
  <si>
    <t>FINAL EFFLUENT</t>
  </si>
  <si>
    <t>SLUDGE TO</t>
  </si>
  <si>
    <t>DIGESTER OPERATION</t>
  </si>
  <si>
    <t>USED</t>
  </si>
  <si>
    <t>DIGESTER</t>
  </si>
  <si>
    <t>Anaerobic Only</t>
  </si>
  <si>
    <t>Total Solids in Incoming Sludge - %</t>
  </si>
  <si>
    <t>Total Solids in Digested Sludge - %</t>
  </si>
  <si>
    <t>Volatile Solids in Incoming Sludge - %</t>
  </si>
  <si>
    <t>Volatile Solids in Digested Sludge - %</t>
  </si>
  <si>
    <t>Day Of Month</t>
  </si>
  <si>
    <t>Day of Week</t>
  </si>
  <si>
    <t>Precipitation - Inches</t>
  </si>
  <si>
    <t>CBOD5 - mg/l</t>
  </si>
  <si>
    <t>Susp. Solids - mg/l</t>
  </si>
  <si>
    <t xml:space="preserve">Phosphorus - mg/l </t>
  </si>
  <si>
    <t>Ammonia - mg/l</t>
  </si>
  <si>
    <t>Settleable Solids % in 30 minutes</t>
  </si>
  <si>
    <t>Sludge Vol. Index - ml/gm</t>
  </si>
  <si>
    <t>Dissolved Oxygen - mg/l</t>
  </si>
  <si>
    <t>Residual Chlorine - Contact Tank</t>
  </si>
  <si>
    <t>Residual Chlorine - Final</t>
  </si>
  <si>
    <t>E. Coli - colony/100 ml</t>
  </si>
  <si>
    <t>Temperature - F</t>
  </si>
  <si>
    <t>CBOD5 - lbs</t>
  </si>
  <si>
    <t>Susp. Solids - lbs</t>
  </si>
  <si>
    <t>Average</t>
  </si>
  <si>
    <t>Avg.</t>
  </si>
  <si>
    <t>Maximum</t>
  </si>
  <si>
    <t>Max.</t>
  </si>
  <si>
    <t>Minimum</t>
  </si>
  <si>
    <t>Min.</t>
  </si>
  <si>
    <t>No. of Data</t>
  </si>
  <si>
    <t xml:space="preserve">Comments for the Month (major repairs, breakdowns, process upsets and their causes, inplant treatment process bypass, etc.):  </t>
  </si>
  <si>
    <t>MONTHLY REMOVAL SUMMARY</t>
  </si>
  <si>
    <t>Total Monthly Flow:</t>
  </si>
  <si>
    <t>Percent Removal</t>
  </si>
  <si>
    <t>BOD5</t>
  </si>
  <si>
    <t>S.S.</t>
  </si>
  <si>
    <t>Ammonia</t>
  </si>
  <si>
    <t>Phosphorus</t>
  </si>
  <si>
    <t>(million gallons)</t>
  </si>
  <si>
    <t>Percent Capacity</t>
  </si>
  <si>
    <t>(actual flow/design)</t>
  </si>
  <si>
    <t>Overall Treatment</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</si>
  <si>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</si>
  <si>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February</t>
  </si>
  <si>
    <t>March</t>
  </si>
  <si>
    <t>April</t>
  </si>
  <si>
    <t>May</t>
  </si>
  <si>
    <t>June</t>
  </si>
  <si>
    <t>July</t>
  </si>
  <si>
    <t>August</t>
  </si>
  <si>
    <t>September</t>
  </si>
  <si>
    <t>October</t>
  </si>
  <si>
    <t>November</t>
  </si>
  <si>
    <t>December</t>
  </si>
  <si>
    <t>Data</t>
  </si>
  <si>
    <t>BOD</t>
  </si>
  <si>
    <t>Total Suspended Solids</t>
  </si>
  <si>
    <t>Flow</t>
  </si>
  <si>
    <t>Avg</t>
  </si>
  <si>
    <t>Max</t>
  </si>
  <si>
    <t>Min</t>
  </si>
  <si>
    <t>Other</t>
  </si>
  <si>
    <t>Total=</t>
  </si>
  <si>
    <t>pH</t>
  </si>
  <si>
    <t>Gas Production  
Cubic Ft. x 1000</t>
  </si>
  <si>
    <t>Waste Act. Sludge
Gal. x 1000</t>
  </si>
  <si>
    <t>Supernatant Withdrawn 
hrs. or Gal. x 1000</t>
  </si>
  <si>
    <t>Supernatant BOD5 mg/l 
or  NH3-N mg/l</t>
  </si>
  <si>
    <t>Digested Sludge Withdrawn 
hrs. or Gal. x 1000</t>
  </si>
  <si>
    <t>E. Coli (hidden)</t>
  </si>
  <si>
    <t>PERCENT REMOVAL SUMMARY</t>
  </si>
  <si>
    <t>Annual Summation of Monthly Reports of Operation</t>
  </si>
  <si>
    <t>Totals</t>
  </si>
  <si>
    <t>REACTOR # 1</t>
  </si>
  <si>
    <t>REACTOR # 2</t>
  </si>
  <si>
    <t>REACTOR # 3</t>
  </si>
  <si>
    <t xml:space="preserve"> mgd</t>
  </si>
  <si>
    <t>Man-Hours at Plant
(Plants less than 1 MGD only)</t>
  </si>
  <si>
    <t>Bypass At Plant Site
("x" If Occurred)</t>
  </si>
  <si>
    <t>Effluent Flow
Weekly Average</t>
  </si>
  <si>
    <t>CBOD5 - mg/l
Weekly Average</t>
  </si>
  <si>
    <t>CBOD5 - lbs/day
Weekly Average</t>
  </si>
  <si>
    <t>Susp. Solids - mg/l
Weekly Average</t>
  </si>
  <si>
    <t>Susp. Solids - lbs/day
Weekly Average</t>
  </si>
  <si>
    <t>Ammonia - mg/l
Weekly Average</t>
  </si>
  <si>
    <t>Ammonia - lbs/day
Weekly Average</t>
  </si>
  <si>
    <t>Exampleville</t>
  </si>
  <si>
    <t>Month</t>
  </si>
  <si>
    <t>Plant Design Flow</t>
  </si>
  <si>
    <t>Telephone Number</t>
  </si>
  <si>
    <t>Certified Operator:  Name</t>
  </si>
  <si>
    <t>Class</t>
  </si>
  <si>
    <t>Expiration Date</t>
  </si>
  <si>
    <t>Chris A. Operator</t>
  </si>
  <si>
    <t>V</t>
  </si>
  <si>
    <t>Annual Average Flow</t>
  </si>
  <si>
    <t>Ammonia - lbs</t>
  </si>
  <si>
    <t>Chlorine - Lbs</t>
  </si>
  <si>
    <t>555/555-1234</t>
  </si>
  <si>
    <t>Effluent Flow Rate (MGD)</t>
  </si>
  <si>
    <t>Lbs or Gal</t>
  </si>
  <si>
    <t>wwtp@city.org</t>
  </si>
  <si>
    <t>Estimated Annual Totals (Average X 365)</t>
  </si>
  <si>
    <t>Fill in December's effluent data on page 3 as necessary for correct weekly average calculations.</t>
  </si>
  <si>
    <t>Fill in January's effluent data on page 3 as needed for weekly average calculations.</t>
  </si>
  <si>
    <t>Temperature in Reactors</t>
  </si>
  <si>
    <t>Air Temperature (optional)</t>
  </si>
  <si>
    <t>Capacity Used</t>
  </si>
  <si>
    <t>Influent Flow Rate 
(if metered) MGD</t>
  </si>
  <si>
    <t>pH - daily high  
(if multiple samples)</t>
  </si>
  <si>
    <t>pH - daily low 
(or single sample)</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</si>
  <si>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</si>
  <si>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r>
      <t xml:space="preserve">Date </t>
    </r>
    <r>
      <rPr>
        <i/>
        <sz val="9"/>
        <rFont val="Arial Narrow"/>
        <family val="2"/>
      </rPr>
      <t>(month, day, year)</t>
    </r>
  </si>
  <si>
    <t>I certify under penality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</si>
  <si>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 xml:space="preserve">E-mail address: </t>
  </si>
  <si>
    <t>MONTHLY REPORT OF OPERATION</t>
  </si>
  <si>
    <t>SEQUENCING BATCH REACTOR</t>
  </si>
  <si>
    <t>WASTEWATER TREATMENT PLANT</t>
  </si>
  <si>
    <t>Daily Max</t>
  </si>
  <si>
    <t># of Days above 235</t>
  </si>
  <si>
    <t>IDEM Office of Water Quality                                                                                                                  Ecoli 10% Worksheet</t>
  </si>
  <si>
    <t>.</t>
  </si>
  <si>
    <t>Ecoli</t>
  </si>
  <si>
    <t>Day of Month</t>
  </si>
  <si>
    <t>Example</t>
  </si>
  <si>
    <t>Jan</t>
  </si>
  <si>
    <t>Feb</t>
  </si>
  <si>
    <t>Mar</t>
  </si>
  <si>
    <t>Apr</t>
  </si>
  <si>
    <t>Jun</t>
  </si>
  <si>
    <t>Jul</t>
  </si>
  <si>
    <t>Aug</t>
  </si>
  <si>
    <t>Sep</t>
  </si>
  <si>
    <t>Oct</t>
  </si>
  <si>
    <t>Nov</t>
  </si>
  <si>
    <t>Dec</t>
  </si>
  <si>
    <t>NetDMR Paramter</t>
  </si>
  <si>
    <t>51041 1(CV2)</t>
  </si>
  <si>
    <t>GeoMean</t>
  </si>
  <si>
    <t>51041 1(CV3)</t>
  </si>
  <si>
    <t>51041 Y(CV3)</t>
  </si>
  <si>
    <t>Maxinium Daily Sample Result</t>
  </si>
  <si>
    <t>51484 Y(QV2)</t>
  </si>
  <si>
    <t>Total Days Sampled</t>
  </si>
  <si>
    <t>51484 Y(CV3)</t>
  </si>
  <si>
    <t>Num &gt; 234</t>
  </si>
  <si>
    <t>Num &gt; 235</t>
  </si>
  <si>
    <t>&lt;10</t>
  </si>
  <si>
    <t>10-20</t>
  </si>
  <si>
    <t>20-30</t>
  </si>
  <si>
    <t>30, 31</t>
  </si>
  <si>
    <t>Case</t>
  </si>
  <si>
    <t>Total Num</t>
  </si>
  <si>
    <t>Num&gt; 235</t>
  </si>
  <si>
    <t>Formula</t>
  </si>
  <si>
    <t>&lt; 10</t>
  </si>
  <si>
    <t>----</t>
  </si>
  <si>
    <t>10 - 19</t>
  </si>
  <si>
    <t>&gt;=1</t>
  </si>
  <si>
    <t>20 - 29</t>
  </si>
  <si>
    <t>&gt;=2</t>
  </si>
  <si>
    <t>&gt;=3</t>
  </si>
  <si>
    <t>Once completed, this form should be converted to a pdf document, named appropriately &amp; attached to the corresponding netDMR for submittal</t>
  </si>
  <si>
    <t>NetDMR NODI Codes - Indiana</t>
  </si>
  <si>
    <t>NODI Code</t>
  </si>
  <si>
    <t>A</t>
  </si>
  <si>
    <t>C</t>
  </si>
  <si>
    <t>E</t>
  </si>
  <si>
    <t>N</t>
  </si>
  <si>
    <t>Description</t>
  </si>
  <si>
    <t>Conditional Monitoring - Not Required This Period</t>
  </si>
  <si>
    <t>No Discharge</t>
  </si>
  <si>
    <t>Not Constructed</t>
  </si>
  <si>
    <t>Places Permit in Noncompliance Status</t>
  </si>
  <si>
    <t>YES</t>
  </si>
  <si>
    <t>NO</t>
  </si>
  <si>
    <t>Outfall</t>
  </si>
  <si>
    <t>001</t>
  </si>
  <si>
    <t>Prepared by or under the direction of (Certified Operator):</t>
  </si>
  <si>
    <t>Signature of principal executive officer or authorized agent</t>
  </si>
  <si>
    <t>(or attested by NetDMR subscriber agreement)</t>
  </si>
  <si>
    <t>&lt;</t>
  </si>
  <si>
    <t>Sanitary Sewer Overflow
("x" If Occurred)</t>
  </si>
  <si>
    <t xml:space="preserve">Final Effluent </t>
  </si>
  <si>
    <t>Phosphorus - lbs/day</t>
  </si>
  <si>
    <t>Total Nitrogen- mg/l</t>
  </si>
  <si>
    <t>Total Nitrogen- lbs/day</t>
  </si>
  <si>
    <t>Total Nitrogen</t>
  </si>
  <si>
    <t>Page 1 of 5</t>
  </si>
  <si>
    <t>Page 2 of 5</t>
  </si>
  <si>
    <t>Page 3 of 5</t>
  </si>
  <si>
    <t>Page 4 of 5</t>
  </si>
  <si>
    <t>Page 5 of 5</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</si>
  <si>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</si>
  <si>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Operation Shutdown</t>
  </si>
  <si>
    <t>Special Report Attached</t>
  </si>
  <si>
    <t>No Influent</t>
  </si>
  <si>
    <t>General Permit Exemption</t>
  </si>
  <si>
    <t>B</t>
  </si>
  <si>
    <t>Below Detection Limit/No Detection</t>
  </si>
  <si>
    <t xml:space="preserve">Failed to Sample/Required Analysis Not Conducted </t>
  </si>
  <si>
    <t>F</t>
  </si>
  <si>
    <t>Insufficient Flow for Sampling</t>
  </si>
  <si>
    <t>I</t>
  </si>
  <si>
    <t>Land Applied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</si>
  <si>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</si>
  <si>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</si>
  <si>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</si>
  <si>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</si>
  <si>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</si>
  <si>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</si>
  <si>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</si>
  <si>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</si>
  <si>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</si>
  <si>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</si>
  <si>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</si>
  <si>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</si>
  <si>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Daily91</t>
  </si>
  <si>
    <t>State Form 53339 (R8 / 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</si>
</sst>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sz val="7"/>
      <name val="Arial"/>
      <family val="2"/>
    </font>
    <font>
      <b/>
      <sz val="9"/>
      <name val="Arial"/>
      <family val="2"/>
    </font>
    <font>
      <sz val="9"/>
      <color indexed="81"/>
      <name val="Tahoma"/>
      <family val="2"/>
    </font>
    <font>
      <b/>
      <sz val="12"/>
      <color indexed="9"/>
      <name val="Arial"/>
      <family val="2"/>
    </font>
    <font>
      <b/>
      <sz val="20"/>
      <name val="Arial"/>
      <family val="2"/>
    </font>
    <font>
      <sz val="8"/>
      <name val="Arial"/>
      <family val="2"/>
    </font>
    <font>
      <sz val="10"/>
      <color indexed="81"/>
      <name val="Tahoma"/>
      <family val="2"/>
    </font>
    <font>
      <sz val="9"/>
      <name val="Arial Narrow"/>
      <family val="2"/>
    </font>
    <font>
      <i/>
      <sz val="9"/>
      <name val="Arial Narrow"/>
      <family val="2"/>
    </font>
    <font>
      <b/>
      <sz val="11"/>
      <name val="Arial"/>
      <family val="2"/>
    </font>
    <font>
      <sz val="11"/>
      <name val="Arial"/>
      <family val="2"/>
    </font>
    <font>
      <b/>
      <sz val="12"/>
      <color indexed="81"/>
      <name val="Tahoma"/>
      <family val="2"/>
    </font>
    <font>
      <b/>
      <sz val="8"/>
      <color indexed="81"/>
      <name val="Tahoma"/>
      <family val="2"/>
    </font>
    <font>
      <b/>
      <sz val="9"/>
      <color indexed="81"/>
      <name val="Tahoma"/>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b/>
      <sz val="11"/>
      <color theme="1"/>
      <name val="Calibri"/>
      <family val="2"/>
      <scheme val="minor"/>
    </font>
    <font>
      <sz val="11"/>
      <name val="Calibri"/>
      <family val="2"/>
    </font>
  </fonts>
  <fills count="22">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indexed="13"/>
        <bgColor indexed="64"/>
      </patternFill>
    </fill>
    <fill>
      <patternFill patternType="solid">
        <fgColor indexed="42"/>
        <bgColor indexed="64"/>
      </patternFill>
    </fill>
    <fill>
      <patternFill patternType="solid">
        <fgColor indexed="27"/>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rgb="FFFFC000"/>
        <bgColor indexed="64"/>
      </patternFill>
    </fill>
    <fill>
      <patternFill patternType="solid">
        <fgColor rgb="FF96969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13">
    <border>
      <left/>
      <right/>
      <top/>
      <bottom/>
      <diagonal/>
    </border>
    <border>
      <left style="medium">
        <color indexed="64"/>
      </left>
      <right/>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style="hair">
        <color indexed="64"/>
      </left>
      <right style="hair">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top/>
      <bottom style="thick">
        <color indexed="64"/>
      </bottom>
      <diagonal/>
    </border>
    <border>
      <left/>
      <right/>
      <top style="thick">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ck">
        <color indexed="64"/>
      </left>
      <right/>
      <top/>
      <bottom/>
      <diagonal/>
    </border>
    <border>
      <left style="thick">
        <color indexed="64"/>
      </left>
      <right style="thick">
        <color indexed="64"/>
      </right>
      <top/>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ck">
        <color indexed="64"/>
      </left>
      <right style="thick">
        <color indexed="64"/>
      </right>
      <top style="medium">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top style="thick">
        <color indexed="64"/>
      </top>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ck">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diagonal/>
    </border>
    <border>
      <left style="medium">
        <color indexed="64"/>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bottom style="medium">
        <color indexed="8"/>
      </bottom>
      <diagonal/>
    </border>
    <border>
      <left/>
      <right/>
      <top/>
      <bottom style="medium">
        <color indexed="8"/>
      </bottom>
      <diagonal/>
    </border>
    <border>
      <left/>
      <right style="medium">
        <color indexed="64"/>
      </right>
      <top/>
      <bottom style="medium">
        <color indexed="8"/>
      </bottom>
      <diagonal/>
    </border>
    <border>
      <left/>
      <right/>
      <top/>
      <bottom style="double">
        <color indexed="64"/>
      </bottom>
      <diagonal/>
    </border>
    <border>
      <left style="medium">
        <color indexed="64"/>
      </left>
      <right style="thin">
        <color indexed="64"/>
      </right>
      <top style="thick">
        <color indexed="64"/>
      </top>
      <bottom style="thin">
        <color indexed="64"/>
      </bottom>
      <diagonal/>
    </border>
  </borders>
  <cellStyleXfs count="1">
    <xf numFmtId="0" fontId="0" fillId="0" borderId="0"/>
  </cellStyleXfs>
  <cellXfs count="1110">
    <xf numFmtId="0" fontId="0" fillId="0" borderId="0" xfId="0"/>
    <xf numFmtId="0" fontId="0" fillId="0" borderId="1" xfId="0" applyBorder="1"/>
    <xf numFmtId="0" fontId="6" fillId="0" borderId="0" xfId="0" applyFont="1"/>
    <xf numFmtId="0" fontId="0" fillId="0" borderId="0" xfId="0" applyAlignment="1">
      <alignment vertical="top"/>
    </xf>
    <xf numFmtId="0" fontId="0" fillId="2" borderId="2" xfId="0" applyFill="1" applyBorder="1"/>
    <xf numFmtId="0" fontId="8" fillId="0" borderId="0" xfId="0" applyFont="1"/>
    <xf numFmtId="0" fontId="8" fillId="0" borderId="3" xfId="0" applyFont="1" applyBorder="1" applyAlignment="1" applyProtection="1">
      <alignment horizontal="centerContinuous"/>
      <protection locked="0"/>
    </xf>
    <xf numFmtId="0" fontId="8" fillId="0" borderId="4" xfId="0" applyFont="1" applyBorder="1" applyAlignment="1" applyProtection="1">
      <alignment horizontal="centerContinuous"/>
      <protection locked="0"/>
    </xf>
    <xf numFmtId="0" fontId="8" fillId="0" borderId="5" xfId="0" applyFont="1" applyBorder="1" applyAlignment="1" applyProtection="1">
      <alignment horizontal="centerContinuous"/>
      <protection locked="0"/>
    </xf>
    <xf numFmtId="0" fontId="8" fillId="0" borderId="6" xfId="0" applyFont="1" applyBorder="1" applyAlignment="1" applyProtection="1">
      <alignment horizontal="centerContinuous"/>
      <protection locked="0"/>
    </xf>
    <xf numFmtId="0" fontId="8" fillId="0" borderId="0" xfId="0" applyFont="1" applyAlignment="1" applyProtection="1">
      <alignment horizontal="centerContinuous"/>
      <protection locked="0"/>
    </xf>
    <xf numFmtId="0" fontId="8" fillId="0" borderId="7" xfId="0" applyFont="1" applyBorder="1" applyAlignment="1" applyProtection="1">
      <alignment horizontal="centerContinuous"/>
      <protection locked="0"/>
    </xf>
    <xf numFmtId="0" fontId="8" fillId="0" borderId="8" xfId="0" applyFont="1" applyBorder="1" applyAlignment="1" applyProtection="1">
      <alignment horizontal="centerContinuous"/>
      <protection locked="0"/>
    </xf>
    <xf numFmtId="0" fontId="8" fillId="0" borderId="9" xfId="0" applyFont="1" applyBorder="1" applyAlignment="1" applyProtection="1">
      <alignment horizontal="centerContinuous"/>
      <protection locked="0"/>
    </xf>
    <xf numFmtId="0" fontId="8" fillId="0" borderId="0" xfId="0" applyFont="1" applyProtection="1">
      <protection locked="0"/>
    </xf>
    <xf numFmtId="0" fontId="0" fillId="0" borderId="0" xfId="0" applyProtection="1">
      <protection locked="0"/>
    </xf>
    <xf numFmtId="0" fontId="8" fillId="0" borderId="10" xfId="0" applyFont="1" applyBorder="1" applyAlignment="1" applyProtection="1">
      <alignment horizontal="centerContinuous"/>
      <protection locked="0"/>
    </xf>
    <xf numFmtId="0" fontId="8" fillId="0" borderId="2" xfId="0" applyFont="1" applyBorder="1" applyAlignment="1" applyProtection="1">
      <alignment horizontal="centerContinuous"/>
      <protection locked="0"/>
    </xf>
    <xf numFmtId="0" fontId="0" fillId="0" borderId="0" xfId="0" applyAlignment="1" applyProtection="1">
      <alignment horizontal="centerContinuous"/>
      <protection locked="0"/>
    </xf>
    <xf numFmtId="0" fontId="0" fillId="0" borderId="11" xfId="0" applyBorder="1" applyAlignment="1" applyProtection="1">
      <alignment horizontal="center" textRotation="90" wrapText="1"/>
      <protection locked="0"/>
    </xf>
    <xf numFmtId="0" fontId="0" fillId="0" borderId="12" xfId="0" applyBorder="1" applyAlignment="1" applyProtection="1">
      <alignment horizontal="center" textRotation="90" wrapText="1"/>
      <protection locked="0"/>
    </xf>
    <xf numFmtId="0" fontId="0" fillId="0" borderId="13" xfId="0" applyBorder="1" applyAlignment="1" applyProtection="1">
      <alignment horizontal="center" textRotation="90"/>
      <protection locked="0"/>
    </xf>
    <xf numFmtId="0" fontId="0" fillId="0" borderId="14"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0" fillId="0" borderId="16" xfId="0" applyBorder="1" applyAlignment="1" applyProtection="1">
      <alignment horizontal="center" textRotation="90" wrapText="1"/>
      <protection locked="0"/>
    </xf>
    <xf numFmtId="0" fontId="9" fillId="0" borderId="14" xfId="0" applyFont="1" applyBorder="1" applyAlignment="1" applyProtection="1">
      <alignment horizontal="center" textRotation="90" wrapText="1"/>
      <protection locked="0"/>
    </xf>
    <xf numFmtId="0" fontId="0" fillId="0" borderId="17" xfId="0" applyBorder="1" applyAlignment="1" applyProtection="1">
      <alignment horizontal="center" textRotation="90" wrapText="1"/>
      <protection locked="0"/>
    </xf>
    <xf numFmtId="0" fontId="9" fillId="0" borderId="0" xfId="0" applyFont="1" applyAlignment="1" applyProtection="1">
      <alignment horizontal="center"/>
      <protection locked="0"/>
    </xf>
    <xf numFmtId="0" fontId="0" fillId="0" borderId="0" xfId="0" applyAlignment="1" applyProtection="1">
      <alignment textRotation="90" wrapText="1"/>
      <protection locked="0"/>
    </xf>
    <xf numFmtId="0" fontId="7" fillId="0" borderId="13" xfId="0" applyFont="1" applyBorder="1" applyAlignment="1" applyProtection="1">
      <alignment horizontal="center" textRotation="90" wrapText="1"/>
      <protection locked="0"/>
    </xf>
    <xf numFmtId="0" fontId="7" fillId="0" borderId="14" xfId="0" applyFont="1" applyBorder="1" applyAlignment="1" applyProtection="1">
      <alignment horizontal="center" textRotation="90" wrapText="1"/>
      <protection locked="0"/>
    </xf>
    <xf numFmtId="0" fontId="0" fillId="0" borderId="18" xfId="0" applyBorder="1" applyAlignment="1" applyProtection="1">
      <alignment horizontal="center" textRotation="90" wrapText="1"/>
      <protection locked="0"/>
    </xf>
    <xf numFmtId="0" fontId="0" fillId="0" borderId="0" xfId="0" applyAlignment="1">
      <alignment textRotation="90" wrapText="1"/>
    </xf>
    <xf numFmtId="0" fontId="7" fillId="0" borderId="2" xfId="0" applyFont="1" applyBorder="1" applyProtection="1">
      <protection locked="0"/>
    </xf>
    <xf numFmtId="0" fontId="7" fillId="0" borderId="8" xfId="0" applyFont="1" applyBorder="1" applyProtection="1">
      <protection locked="0"/>
    </xf>
    <xf numFmtId="0" fontId="0" fillId="0" borderId="19" xfId="0" applyBorder="1" applyProtection="1">
      <protection locked="0"/>
    </xf>
    <xf numFmtId="0" fontId="0" fillId="0" borderId="1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 xfId="0" applyBorder="1" applyProtection="1">
      <protection locked="0"/>
    </xf>
    <xf numFmtId="0" fontId="0" fillId="0" borderId="12" xfId="0" applyBorder="1" applyProtection="1">
      <protection locked="0"/>
    </xf>
    <xf numFmtId="0" fontId="0" fillId="0" borderId="11" xfId="0" applyBorder="1" applyProtection="1">
      <protection locked="0"/>
    </xf>
    <xf numFmtId="0" fontId="0" fillId="0" borderId="17" xfId="0" applyBorder="1" applyProtection="1">
      <protection locked="0"/>
    </xf>
    <xf numFmtId="0" fontId="0" fillId="2" borderId="11" xfId="0" applyFill="1" applyBorder="1"/>
    <xf numFmtId="0" fontId="0" fillId="2" borderId="12" xfId="0" applyFill="1" applyBorder="1"/>
    <xf numFmtId="0" fontId="0" fillId="2" borderId="16" xfId="0" applyFill="1" applyBorder="1"/>
    <xf numFmtId="0" fontId="7" fillId="2" borderId="2" xfId="0" applyFont="1" applyFill="1" applyBorder="1"/>
    <xf numFmtId="0" fontId="7" fillId="2" borderId="12" xfId="0" applyFont="1" applyFill="1" applyBorder="1"/>
    <xf numFmtId="0" fontId="0" fillId="0" borderId="14" xfId="0" applyBorder="1" applyProtection="1">
      <protection locked="0"/>
    </xf>
    <xf numFmtId="0" fontId="0" fillId="0" borderId="18" xfId="0" applyBorder="1" applyProtection="1">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3"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2" borderId="15" xfId="0" applyFill="1" applyBorder="1"/>
    <xf numFmtId="0" fontId="0" fillId="2" borderId="20" xfId="0" applyFill="1" applyBorder="1"/>
    <xf numFmtId="0" fontId="0" fillId="2" borderId="17" xfId="0" applyFill="1" applyBorder="1"/>
    <xf numFmtId="0" fontId="0" fillId="0" borderId="21" xfId="0" applyBorder="1" applyProtection="1">
      <protection locked="0"/>
    </xf>
    <xf numFmtId="0" fontId="0" fillId="0" borderId="22" xfId="0" applyBorder="1" applyProtection="1">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2" borderId="23" xfId="0" applyFill="1" applyBorder="1"/>
    <xf numFmtId="0" fontId="0" fillId="2" borderId="21" xfId="0" applyFill="1" applyBorder="1"/>
    <xf numFmtId="0" fontId="0" fillId="2" borderId="26" xfId="0" applyFill="1" applyBorder="1"/>
    <xf numFmtId="0" fontId="0" fillId="2" borderId="24" xfId="0" applyFill="1" applyBorder="1"/>
    <xf numFmtId="0" fontId="7" fillId="2" borderId="21" xfId="0" applyFont="1" applyFill="1" applyBorder="1"/>
    <xf numFmtId="0" fontId="0" fillId="2" borderId="19" xfId="0" applyFill="1" applyBorder="1"/>
    <xf numFmtId="0" fontId="0" fillId="2" borderId="14" xfId="0" applyFill="1" applyBorder="1"/>
    <xf numFmtId="0" fontId="0" fillId="2" borderId="18" xfId="0" applyFill="1" applyBorder="1"/>
    <xf numFmtId="0" fontId="0" fillId="2" borderId="22" xfId="0" applyFill="1" applyBorder="1"/>
    <xf numFmtId="0" fontId="0" fillId="2" borderId="27" xfId="0" applyFill="1" applyBorder="1"/>
    <xf numFmtId="0" fontId="0" fillId="0" borderId="8" xfId="0" applyBorder="1" applyProtection="1">
      <protection locked="0"/>
    </xf>
    <xf numFmtId="0" fontId="0" fillId="3" borderId="11" xfId="0" applyFill="1" applyBorder="1" applyProtection="1">
      <protection locked="0"/>
    </xf>
    <xf numFmtId="0" fontId="0" fillId="3" borderId="17" xfId="0" applyFill="1" applyBorder="1" applyProtection="1">
      <protection locked="0"/>
    </xf>
    <xf numFmtId="0" fontId="0" fillId="3" borderId="11" xfId="0" applyFill="1" applyBorder="1"/>
    <xf numFmtId="0" fontId="0" fillId="3" borderId="17" xfId="0" applyFill="1" applyBorder="1"/>
    <xf numFmtId="0" fontId="0" fillId="0" borderId="20" xfId="0" applyBorder="1"/>
    <xf numFmtId="0" fontId="0" fillId="0" borderId="28" xfId="0" applyBorder="1"/>
    <xf numFmtId="0" fontId="0" fillId="0" borderId="13" xfId="0" applyBorder="1"/>
    <xf numFmtId="0" fontId="0" fillId="3" borderId="15" xfId="0" applyFill="1" applyBorder="1" applyProtection="1">
      <protection locked="0"/>
    </xf>
    <xf numFmtId="0" fontId="0" fillId="3" borderId="16" xfId="0" applyFill="1" applyBorder="1" applyProtection="1">
      <protection locked="0"/>
    </xf>
    <xf numFmtId="0" fontId="0" fillId="2" borderId="13" xfId="0" applyFill="1" applyBorder="1"/>
    <xf numFmtId="0" fontId="0" fillId="2" borderId="29" xfId="0" applyFill="1" applyBorder="1"/>
    <xf numFmtId="0" fontId="0" fillId="2" borderId="30" xfId="0" applyFill="1" applyBorder="1"/>
    <xf numFmtId="0" fontId="0" fillId="2" borderId="31" xfId="0" applyFill="1" applyBorder="1"/>
    <xf numFmtId="0" fontId="7" fillId="2" borderId="25" xfId="0" applyFont="1" applyFill="1" applyBorder="1"/>
    <xf numFmtId="0" fontId="0" fillId="0" borderId="26" xfId="0" applyBorder="1"/>
    <xf numFmtId="0" fontId="0" fillId="0" borderId="32" xfId="0" applyBorder="1"/>
    <xf numFmtId="0" fontId="0" fillId="0" borderId="25" xfId="0" applyBorder="1"/>
    <xf numFmtId="0" fontId="9" fillId="0" borderId="0" xfId="0" applyFont="1"/>
    <xf numFmtId="0" fontId="8" fillId="4" borderId="7" xfId="0" applyFont="1" applyFill="1" applyBorder="1" applyAlignment="1">
      <alignment horizontal="centerContinuous"/>
    </xf>
    <xf numFmtId="0" fontId="0" fillId="4" borderId="6" xfId="0" applyFill="1" applyBorder="1" applyAlignment="1">
      <alignment horizontal="centerContinuous"/>
    </xf>
    <xf numFmtId="0" fontId="0" fillId="4" borderId="33" xfId="0" applyFill="1" applyBorder="1" applyAlignment="1">
      <alignment horizontal="centerContinuous"/>
    </xf>
    <xf numFmtId="0" fontId="9" fillId="0" borderId="20" xfId="0" applyFont="1" applyBorder="1"/>
    <xf numFmtId="0" fontId="0" fillId="0" borderId="18" xfId="0" applyBorder="1" applyAlignment="1">
      <alignment horizontal="centerContinuous"/>
    </xf>
    <xf numFmtId="0" fontId="0" fillId="0" borderId="13" xfId="0" applyBorder="1" applyAlignment="1">
      <alignment horizontal="centerContinuous"/>
    </xf>
    <xf numFmtId="0" fontId="7" fillId="0" borderId="18" xfId="0" applyFont="1" applyBorder="1" applyAlignment="1">
      <alignment horizontal="centerContinuous"/>
    </xf>
    <xf numFmtId="0" fontId="7" fillId="0" borderId="13" xfId="0" applyFont="1" applyBorder="1" applyAlignment="1">
      <alignment horizontal="centerContinuous"/>
    </xf>
    <xf numFmtId="0" fontId="7" fillId="0" borderId="34" xfId="0" applyFont="1" applyBorder="1" applyAlignment="1">
      <alignment horizontal="centerContinuous"/>
    </xf>
    <xf numFmtId="0" fontId="0" fillId="2" borderId="35" xfId="0" applyFill="1" applyBorder="1" applyProtection="1">
      <protection locked="0"/>
    </xf>
    <xf numFmtId="9" fontId="0" fillId="2" borderId="35" xfId="0" applyNumberFormat="1" applyFill="1" applyBorder="1"/>
    <xf numFmtId="0" fontId="9" fillId="0" borderId="26" xfId="0" applyFont="1" applyBorder="1"/>
    <xf numFmtId="0" fontId="9" fillId="0" borderId="32" xfId="0" applyFont="1" applyBorder="1"/>
    <xf numFmtId="0" fontId="9" fillId="0" borderId="25" xfId="0" applyFont="1" applyBorder="1"/>
    <xf numFmtId="164" fontId="0" fillId="2" borderId="36" xfId="0" applyNumberFormat="1" applyFill="1" applyBorder="1" applyAlignment="1">
      <alignment horizontal="centerContinuous"/>
    </xf>
    <xf numFmtId="0" fontId="0" fillId="0" borderId="0" xfId="0" applyAlignment="1" applyProtection="1">
      <alignment horizontal="center" textRotation="90" wrapText="1"/>
      <protection locked="0"/>
    </xf>
    <xf numFmtId="0" fontId="0" fillId="0" borderId="4" xfId="0" applyBorder="1" applyProtection="1">
      <protection locked="0"/>
    </xf>
    <xf numFmtId="0" fontId="0" fillId="0" borderId="1" xfId="0" applyBorder="1" applyProtection="1">
      <protection locked="0"/>
    </xf>
    <xf numFmtId="0" fontId="0" fillId="0" borderId="10" xfId="0" applyBorder="1" applyAlignment="1" applyProtection="1">
      <alignment horizontal="center" textRotation="90" wrapText="1"/>
      <protection locked="0"/>
    </xf>
    <xf numFmtId="0" fontId="0" fillId="0" borderId="37" xfId="0" applyBorder="1" applyAlignment="1" applyProtection="1">
      <alignment textRotation="90" wrapText="1"/>
      <protection locked="0"/>
    </xf>
    <xf numFmtId="0" fontId="8" fillId="0" borderId="20" xfId="0" applyFont="1" applyBorder="1" applyAlignment="1" applyProtection="1">
      <alignment horizontal="centerContinuous"/>
      <protection locked="0"/>
    </xf>
    <xf numFmtId="0" fontId="0" fillId="0" borderId="34" xfId="0" applyBorder="1" applyAlignment="1" applyProtection="1">
      <alignment horizontal="centerContinuous"/>
      <protection locked="0"/>
    </xf>
    <xf numFmtId="0" fontId="8" fillId="0" borderId="28" xfId="0" applyFont="1" applyBorder="1" applyAlignment="1" applyProtection="1">
      <alignment horizontal="centerContinuous"/>
      <protection locked="0"/>
    </xf>
    <xf numFmtId="0" fontId="0" fillId="2" borderId="38" xfId="0" applyFill="1" applyBorder="1"/>
    <xf numFmtId="0" fontId="8" fillId="0" borderId="34" xfId="0" applyFont="1" applyBorder="1" applyAlignment="1" applyProtection="1">
      <alignment horizontal="centerContinuous"/>
      <protection locked="0"/>
    </xf>
    <xf numFmtId="0" fontId="0" fillId="0" borderId="39" xfId="0" applyBorder="1"/>
    <xf numFmtId="0" fontId="1" fillId="0" borderId="0" xfId="0" applyFont="1" applyAlignment="1">
      <alignment horizontal="left"/>
    </xf>
    <xf numFmtId="0" fontId="2" fillId="0" borderId="0" xfId="0" applyFont="1" applyAlignment="1">
      <alignment horizontal="left"/>
    </xf>
    <xf numFmtId="0" fontId="8" fillId="0" borderId="40" xfId="0" applyFont="1" applyBorder="1" applyProtection="1">
      <protection locked="0"/>
    </xf>
    <xf numFmtId="0" fontId="0" fillId="0" borderId="14" xfId="0" applyBorder="1" applyAlignment="1" applyProtection="1">
      <alignment horizontal="center" vertical="top" textRotation="90" wrapText="1"/>
      <protection locked="0"/>
    </xf>
    <xf numFmtId="0" fontId="0" fillId="0" borderId="17" xfId="0" applyBorder="1"/>
    <xf numFmtId="0" fontId="0" fillId="0" borderId="41" xfId="0" applyBorder="1"/>
    <xf numFmtId="0" fontId="0" fillId="0" borderId="30" xfId="0" applyBorder="1"/>
    <xf numFmtId="0" fontId="0" fillId="0" borderId="16" xfId="0" applyBorder="1"/>
    <xf numFmtId="0" fontId="8" fillId="0" borderId="20" xfId="0" applyFont="1" applyBorder="1" applyAlignment="1" applyProtection="1">
      <alignment horizontal="centerContinuous" wrapText="1"/>
      <protection locked="0"/>
    </xf>
    <xf numFmtId="0" fontId="11" fillId="0" borderId="34" xfId="0" applyFont="1" applyBorder="1" applyAlignment="1" applyProtection="1">
      <alignment horizontal="centerContinuous" wrapText="1"/>
      <protection locked="0"/>
    </xf>
    <xf numFmtId="0" fontId="7" fillId="0" borderId="12" xfId="0" applyFont="1" applyBorder="1" applyAlignment="1" applyProtection="1">
      <alignment horizontal="center" textRotation="90" wrapText="1"/>
      <protection locked="0"/>
    </xf>
    <xf numFmtId="0" fontId="9" fillId="0" borderId="17" xfId="0" applyFont="1" applyBorder="1" applyAlignment="1" applyProtection="1">
      <alignment horizontal="center" textRotation="90"/>
      <protection locked="0"/>
    </xf>
    <xf numFmtId="0" fontId="0" fillId="0" borderId="16" xfId="0" applyBorder="1" applyAlignment="1" applyProtection="1">
      <alignment horizontal="center" vertical="top" textRotation="90" wrapText="1"/>
      <protection locked="0"/>
    </xf>
    <xf numFmtId="0" fontId="7" fillId="2" borderId="14" xfId="0" applyFont="1" applyFill="1" applyBorder="1"/>
    <xf numFmtId="0" fontId="7" fillId="2" borderId="42" xfId="0" applyFont="1" applyFill="1" applyBorder="1"/>
    <xf numFmtId="0" fontId="8" fillId="0" borderId="7" xfId="0" applyFont="1" applyBorder="1" applyAlignment="1">
      <alignment horizontal="centerContinuous"/>
    </xf>
    <xf numFmtId="0" fontId="0" fillId="0" borderId="6" xfId="0" applyBorder="1" applyAlignment="1">
      <alignment horizontal="centerContinuous"/>
    </xf>
    <xf numFmtId="0" fontId="0" fillId="0" borderId="33" xfId="0" applyBorder="1" applyAlignment="1">
      <alignment horizontal="centerContinuous"/>
    </xf>
    <xf numFmtId="0" fontId="4" fillId="0" borderId="0" xfId="0" applyFont="1" applyProtection="1">
      <protection locked="0"/>
    </xf>
    <xf numFmtId="0" fontId="5" fillId="0" borderId="0" xfId="0" applyFont="1" applyProtection="1">
      <protection locked="0"/>
    </xf>
    <xf numFmtId="0" fontId="1" fillId="0" borderId="0" xfId="0" applyFont="1" applyAlignment="1" applyProtection="1">
      <alignment horizontal="left"/>
      <protection locked="0"/>
    </xf>
    <xf numFmtId="0" fontId="0" fillId="0" borderId="0" xfId="0" applyAlignment="1" applyProtection="1">
      <alignment vertical="top"/>
      <protection locked="0"/>
    </xf>
    <xf numFmtId="0" fontId="6"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lignment vertical="top"/>
    </xf>
    <xf numFmtId="0" fontId="0" fillId="0" borderId="0" xfId="0" applyAlignment="1">
      <alignment horizontal="left"/>
    </xf>
    <xf numFmtId="0" fontId="3" fillId="0" borderId="0" xfId="0" applyFont="1" applyAlignment="1" applyProtection="1">
      <alignment vertical="top"/>
      <protection locked="0"/>
    </xf>
    <xf numFmtId="0" fontId="0" fillId="0" borderId="0" xfId="0" applyAlignment="1" applyProtection="1">
      <alignment horizontal="center"/>
      <protection locked="0"/>
    </xf>
    <xf numFmtId="0" fontId="6" fillId="0" borderId="0" xfId="0" applyFont="1" applyAlignment="1" applyProtection="1">
      <alignment horizontal="left"/>
      <protection locked="0"/>
    </xf>
    <xf numFmtId="0" fontId="0" fillId="0" borderId="4" xfId="0" applyBorder="1" applyAlignment="1" applyProtection="1">
      <alignment horizontal="center"/>
      <protection locked="0"/>
    </xf>
    <xf numFmtId="0" fontId="0" fillId="0" borderId="0" xfId="0" applyAlignment="1" applyProtection="1">
      <alignment horizontal="center" textRotation="90"/>
      <protection locked="0"/>
    </xf>
    <xf numFmtId="0" fontId="0" fillId="0" borderId="1" xfId="0" applyBorder="1" applyAlignment="1" applyProtection="1">
      <alignment horizontal="center"/>
      <protection locked="0"/>
    </xf>
    <xf numFmtId="0" fontId="9" fillId="0" borderId="0" xfId="0" applyFont="1" applyAlignment="1" applyProtection="1">
      <alignment horizontal="center" textRotation="90"/>
      <protection locked="0"/>
    </xf>
    <xf numFmtId="0" fontId="0" fillId="0" borderId="43" xfId="0" applyBorder="1"/>
    <xf numFmtId="0" fontId="0" fillId="5" borderId="37" xfId="0" applyFill="1" applyBorder="1" applyProtection="1">
      <protection locked="0"/>
    </xf>
    <xf numFmtId="0" fontId="0" fillId="5" borderId="15" xfId="0" applyFill="1" applyBorder="1" applyProtection="1">
      <protection locked="0"/>
    </xf>
    <xf numFmtId="0" fontId="0" fillId="5" borderId="16" xfId="0" applyFill="1" applyBorder="1" applyProtection="1">
      <protection locked="0"/>
    </xf>
    <xf numFmtId="0" fontId="0" fillId="0" borderId="11" xfId="0" applyBorder="1"/>
    <xf numFmtId="0" fontId="0" fillId="0" borderId="12" xfId="0" applyBorder="1"/>
    <xf numFmtId="0" fontId="0" fillId="5" borderId="12" xfId="0" applyFill="1" applyBorder="1"/>
    <xf numFmtId="0" fontId="0" fillId="0" borderId="15" xfId="0" applyBorder="1"/>
    <xf numFmtId="0" fontId="0" fillId="5" borderId="43" xfId="0" applyFill="1" applyBorder="1"/>
    <xf numFmtId="0" fontId="0" fillId="0" borderId="14" xfId="0" applyBorder="1"/>
    <xf numFmtId="0" fontId="0" fillId="0" borderId="29" xfId="0" applyBorder="1"/>
    <xf numFmtId="0" fontId="0" fillId="5" borderId="43" xfId="0" applyFill="1" applyBorder="1" applyProtection="1">
      <protection locked="0"/>
    </xf>
    <xf numFmtId="0" fontId="0" fillId="0" borderId="44" xfId="0" applyBorder="1"/>
    <xf numFmtId="0" fontId="0" fillId="0" borderId="45" xfId="0" applyBorder="1"/>
    <xf numFmtId="0" fontId="0" fillId="0" borderId="46" xfId="0" applyBorder="1"/>
    <xf numFmtId="0" fontId="0" fillId="5" borderId="29" xfId="0" applyFill="1" applyBorder="1"/>
    <xf numFmtId="0" fontId="0" fillId="5" borderId="30" xfId="0" applyFill="1" applyBorder="1"/>
    <xf numFmtId="0" fontId="0" fillId="5" borderId="46" xfId="0" applyFill="1" applyBorder="1"/>
    <xf numFmtId="0" fontId="0" fillId="5" borderId="47" xfId="0" applyFill="1" applyBorder="1"/>
    <xf numFmtId="0" fontId="0" fillId="0" borderId="47" xfId="0" applyBorder="1"/>
    <xf numFmtId="0" fontId="0" fillId="5" borderId="23" xfId="0" applyFill="1" applyBorder="1"/>
    <xf numFmtId="0" fontId="0" fillId="5" borderId="24" xfId="0" applyFill="1" applyBorder="1"/>
    <xf numFmtId="0" fontId="0" fillId="0" borderId="23" xfId="0" applyBorder="1"/>
    <xf numFmtId="0" fontId="0" fillId="0" borderId="21" xfId="0" applyBorder="1"/>
    <xf numFmtId="0" fontId="0" fillId="0" borderId="24" xfId="0" applyBorder="1"/>
    <xf numFmtId="0" fontId="9" fillId="0" borderId="0" xfId="0" applyFont="1" applyProtection="1">
      <protection locked="0"/>
    </xf>
    <xf numFmtId="0" fontId="7" fillId="0" borderId="39" xfId="0" applyFont="1" applyBorder="1" applyAlignment="1" applyProtection="1">
      <alignment horizontal="center" textRotation="90" wrapText="1"/>
      <protection locked="0"/>
    </xf>
    <xf numFmtId="0" fontId="7" fillId="0" borderId="0" xfId="0" applyFont="1"/>
    <xf numFmtId="0" fontId="7" fillId="0" borderId="40" xfId="0" applyFont="1" applyBorder="1" applyAlignment="1">
      <alignment textRotation="90" wrapText="1"/>
    </xf>
    <xf numFmtId="0" fontId="7" fillId="0" borderId="37" xfId="0" applyFont="1" applyBorder="1" applyAlignment="1">
      <alignment textRotation="90" wrapText="1"/>
    </xf>
    <xf numFmtId="0" fontId="0" fillId="0" borderId="2" xfId="0" applyBorder="1" applyAlignment="1" applyProtection="1">
      <alignment horizontal="center" textRotation="90" wrapText="1"/>
      <protection locked="0"/>
    </xf>
    <xf numFmtId="0" fontId="0" fillId="0" borderId="2" xfId="0" applyBorder="1"/>
    <xf numFmtId="0" fontId="0" fillId="5" borderId="17" xfId="0" applyFill="1" applyBorder="1"/>
    <xf numFmtId="0" fontId="7" fillId="0" borderId="2" xfId="0" applyFont="1" applyBorder="1"/>
    <xf numFmtId="0" fontId="7" fillId="0" borderId="12" xfId="0" applyFont="1" applyBorder="1"/>
    <xf numFmtId="0" fontId="0" fillId="5" borderId="19" xfId="0" applyFill="1" applyBorder="1"/>
    <xf numFmtId="0" fontId="7" fillId="0" borderId="48" xfId="0" applyFont="1" applyBorder="1"/>
    <xf numFmtId="0" fontId="7" fillId="0" borderId="29" xfId="0" applyFont="1" applyBorder="1"/>
    <xf numFmtId="0" fontId="0" fillId="0" borderId="31" xfId="0" applyBorder="1"/>
    <xf numFmtId="0" fontId="7" fillId="0" borderId="14" xfId="0" applyFont="1" applyBorder="1"/>
    <xf numFmtId="0" fontId="0" fillId="5" borderId="45" xfId="0" applyFill="1" applyBorder="1"/>
    <xf numFmtId="0" fontId="0" fillId="5" borderId="48" xfId="0" applyFill="1" applyBorder="1"/>
    <xf numFmtId="0" fontId="0" fillId="5" borderId="16" xfId="0" applyFill="1" applyBorder="1"/>
    <xf numFmtId="0" fontId="0" fillId="5" borderId="15" xfId="0" applyFill="1" applyBorder="1"/>
    <xf numFmtId="0" fontId="0" fillId="5" borderId="14" xfId="0" applyFill="1" applyBorder="1"/>
    <xf numFmtId="0" fontId="7" fillId="5" borderId="14" xfId="0" applyFont="1" applyFill="1" applyBorder="1"/>
    <xf numFmtId="0" fontId="0" fillId="5" borderId="11" xfId="0" applyFill="1" applyBorder="1"/>
    <xf numFmtId="0" fontId="0" fillId="0" borderId="0" xfId="0" applyAlignment="1" applyProtection="1">
      <alignment textRotation="90"/>
      <protection locked="0"/>
    </xf>
    <xf numFmtId="0" fontId="0" fillId="6" borderId="0" xfId="0" applyFill="1"/>
    <xf numFmtId="0" fontId="1" fillId="6" borderId="0" xfId="0" applyFont="1" applyFill="1" applyAlignment="1">
      <alignment horizontal="left"/>
    </xf>
    <xf numFmtId="14" fontId="13" fillId="6" borderId="0" xfId="0" applyNumberFormat="1" applyFont="1" applyFill="1" applyAlignment="1">
      <alignment horizontal="left"/>
    </xf>
    <xf numFmtId="0" fontId="6" fillId="6" borderId="0" xfId="0" applyFont="1" applyFill="1" applyAlignment="1">
      <alignment horizontal="left"/>
    </xf>
    <xf numFmtId="0" fontId="0" fillId="6" borderId="0" xfId="0" applyFill="1" applyAlignment="1">
      <alignment horizontal="left"/>
    </xf>
    <xf numFmtId="0" fontId="8" fillId="6" borderId="0" xfId="0" applyFont="1" applyFill="1"/>
    <xf numFmtId="0" fontId="0" fillId="6" borderId="3" xfId="0" applyFill="1" applyBorder="1" applyAlignment="1">
      <alignment vertical="top"/>
    </xf>
    <xf numFmtId="0" fontId="0" fillId="6" borderId="3" xfId="0" applyFill="1" applyBorder="1"/>
    <xf numFmtId="0" fontId="0" fillId="6" borderId="5" xfId="0" applyFill="1" applyBorder="1" applyAlignment="1">
      <alignment vertical="top"/>
    </xf>
    <xf numFmtId="0" fontId="0" fillId="6" borderId="35" xfId="0" applyFill="1" applyBorder="1" applyAlignment="1">
      <alignment vertical="top"/>
    </xf>
    <xf numFmtId="0" fontId="0" fillId="6" borderId="9" xfId="0" applyFill="1" applyBorder="1" applyAlignment="1">
      <alignment vertical="top"/>
    </xf>
    <xf numFmtId="0" fontId="0" fillId="6" borderId="0" xfId="0" applyFill="1" applyAlignment="1">
      <alignment vertical="top"/>
    </xf>
    <xf numFmtId="0" fontId="0" fillId="6" borderId="11" xfId="0" applyFill="1" applyBorder="1"/>
    <xf numFmtId="0" fontId="6" fillId="6" borderId="14" xfId="0" applyFont="1" applyFill="1" applyBorder="1" applyAlignment="1">
      <alignment horizontal="center"/>
    </xf>
    <xf numFmtId="0" fontId="0" fillId="6" borderId="15" xfId="0" applyFill="1" applyBorder="1"/>
    <xf numFmtId="0" fontId="0" fillId="6" borderId="23" xfId="0" applyFill="1" applyBorder="1"/>
    <xf numFmtId="0" fontId="6" fillId="6" borderId="21" xfId="0" applyFont="1" applyFill="1" applyBorder="1" applyAlignment="1">
      <alignment horizontal="center"/>
    </xf>
    <xf numFmtId="0" fontId="6" fillId="6" borderId="12" xfId="0" applyFont="1" applyFill="1" applyBorder="1" applyAlignment="1">
      <alignment horizontal="center"/>
    </xf>
    <xf numFmtId="0" fontId="0" fillId="6" borderId="10" xfId="0" applyFill="1" applyBorder="1"/>
    <xf numFmtId="0" fontId="0" fillId="6" borderId="8" xfId="0" applyFill="1" applyBorder="1"/>
    <xf numFmtId="0" fontId="0" fillId="6" borderId="20" xfId="0" applyFill="1" applyBorder="1"/>
    <xf numFmtId="0" fontId="0" fillId="6" borderId="28" xfId="0" applyFill="1" applyBorder="1"/>
    <xf numFmtId="0" fontId="0" fillId="6" borderId="26" xfId="0" applyFill="1" applyBorder="1"/>
    <xf numFmtId="0" fontId="0" fillId="6" borderId="32" xfId="0" applyFill="1" applyBorder="1"/>
    <xf numFmtId="0" fontId="0" fillId="6" borderId="0" xfId="0" applyFill="1" applyAlignment="1">
      <alignment wrapText="1"/>
    </xf>
    <xf numFmtId="0" fontId="0" fillId="6" borderId="49" xfId="0" applyFill="1" applyBorder="1" applyAlignment="1">
      <alignment wrapText="1"/>
    </xf>
    <xf numFmtId="0" fontId="0" fillId="6" borderId="41" xfId="0" applyFill="1" applyBorder="1"/>
    <xf numFmtId="0" fontId="0" fillId="6" borderId="8" xfId="0" applyFill="1" applyBorder="1" applyAlignment="1">
      <alignment vertical="top"/>
    </xf>
    <xf numFmtId="0" fontId="0" fillId="6" borderId="2" xfId="0" applyFill="1" applyBorder="1" applyAlignment="1">
      <alignment vertical="top"/>
    </xf>
    <xf numFmtId="0" fontId="7" fillId="6" borderId="19" xfId="0" applyFont="1" applyFill="1" applyBorder="1" applyAlignment="1">
      <alignment vertical="top"/>
    </xf>
    <xf numFmtId="0" fontId="0" fillId="6" borderId="2" xfId="0" applyFill="1" applyBorder="1"/>
    <xf numFmtId="17" fontId="0" fillId="6" borderId="19" xfId="0" applyNumberFormat="1" applyFill="1" applyBorder="1" applyAlignment="1">
      <alignment vertical="top"/>
    </xf>
    <xf numFmtId="0" fontId="0" fillId="6" borderId="19" xfId="0" applyFill="1" applyBorder="1" applyAlignment="1">
      <alignment vertical="top"/>
    </xf>
    <xf numFmtId="0" fontId="0" fillId="6" borderId="49" xfId="0" applyFill="1" applyBorder="1"/>
    <xf numFmtId="0" fontId="2" fillId="6" borderId="0" xfId="0" applyFont="1" applyFill="1" applyAlignment="1">
      <alignment horizontal="centerContinuous"/>
    </xf>
    <xf numFmtId="0" fontId="0" fillId="6" borderId="5" xfId="0" applyFill="1" applyBorder="1"/>
    <xf numFmtId="0" fontId="0" fillId="6" borderId="9" xfId="0" applyFill="1" applyBorder="1"/>
    <xf numFmtId="0" fontId="6" fillId="6" borderId="0" xfId="0" applyFont="1" applyFill="1"/>
    <xf numFmtId="0" fontId="6" fillId="6" borderId="0" xfId="0" applyFont="1" applyFill="1" applyAlignment="1">
      <alignment horizontal="center"/>
    </xf>
    <xf numFmtId="0" fontId="0" fillId="6" borderId="35" xfId="0" applyFill="1" applyBorder="1"/>
    <xf numFmtId="0" fontId="0" fillId="6" borderId="50" xfId="0" applyFill="1" applyBorder="1"/>
    <xf numFmtId="0" fontId="0" fillId="6" borderId="49" xfId="0" applyFill="1" applyBorder="1" applyAlignment="1">
      <alignment vertical="top"/>
    </xf>
    <xf numFmtId="0" fontId="0" fillId="6" borderId="51" xfId="0" applyFill="1" applyBorder="1"/>
    <xf numFmtId="0" fontId="0" fillId="6" borderId="37" xfId="0" applyFill="1" applyBorder="1"/>
    <xf numFmtId="0" fontId="0" fillId="6" borderId="43" xfId="0" applyFill="1" applyBorder="1"/>
    <xf numFmtId="0" fontId="0" fillId="6" borderId="47" xfId="0" applyFill="1" applyBorder="1"/>
    <xf numFmtId="0" fontId="9" fillId="6" borderId="26" xfId="0" applyFont="1" applyFill="1" applyBorder="1"/>
    <xf numFmtId="0" fontId="0" fillId="6" borderId="39" xfId="0" applyFill="1" applyBorder="1"/>
    <xf numFmtId="0" fontId="8" fillId="6" borderId="40" xfId="0" applyFont="1" applyFill="1" applyBorder="1" applyProtection="1">
      <protection locked="0"/>
    </xf>
    <xf numFmtId="0" fontId="0" fillId="6" borderId="37" xfId="0" applyFill="1" applyBorder="1" applyAlignment="1" applyProtection="1">
      <alignment textRotation="90" wrapText="1"/>
      <protection locked="0"/>
    </xf>
    <xf numFmtId="0" fontId="9" fillId="6" borderId="20" xfId="0" applyFont="1" applyFill="1" applyBorder="1"/>
    <xf numFmtId="0" fontId="0" fillId="6" borderId="13" xfId="0" applyFill="1" applyBorder="1"/>
    <xf numFmtId="0" fontId="9" fillId="6" borderId="32" xfId="0" applyFont="1" applyFill="1" applyBorder="1"/>
    <xf numFmtId="0" fontId="9" fillId="6" borderId="25" xfId="0" applyFont="1" applyFill="1" applyBorder="1"/>
    <xf numFmtId="0" fontId="0" fillId="6" borderId="18" xfId="0" applyFill="1" applyBorder="1" applyAlignment="1">
      <alignment horizontal="centerContinuous"/>
    </xf>
    <xf numFmtId="0" fontId="0" fillId="6" borderId="13" xfId="0" applyFill="1" applyBorder="1" applyAlignment="1">
      <alignment horizontal="centerContinuous"/>
    </xf>
    <xf numFmtId="0" fontId="7" fillId="6" borderId="18" xfId="0" applyFont="1" applyFill="1" applyBorder="1" applyAlignment="1">
      <alignment horizontal="centerContinuous"/>
    </xf>
    <xf numFmtId="0" fontId="7" fillId="6" borderId="13" xfId="0" applyFont="1" applyFill="1" applyBorder="1" applyAlignment="1">
      <alignment horizontal="centerContinuous"/>
    </xf>
    <xf numFmtId="0" fontId="7" fillId="6" borderId="34" xfId="0" applyFont="1" applyFill="1" applyBorder="1" applyAlignment="1">
      <alignment horizontal="centerContinuous"/>
    </xf>
    <xf numFmtId="0" fontId="6" fillId="2" borderId="52" xfId="0" applyFont="1" applyFill="1" applyBorder="1" applyAlignment="1">
      <alignment horizontal="center"/>
    </xf>
    <xf numFmtId="0" fontId="6" fillId="2" borderId="17" xfId="0" applyFont="1" applyFill="1" applyBorder="1" applyAlignment="1">
      <alignment horizontal="center"/>
    </xf>
    <xf numFmtId="0" fontId="0" fillId="6" borderId="53" xfId="0" applyFill="1" applyBorder="1" applyAlignment="1" applyProtection="1">
      <alignment horizontal="center"/>
      <protection locked="0"/>
    </xf>
    <xf numFmtId="0" fontId="0" fillId="6" borderId="54" xfId="0" applyFill="1" applyBorder="1" applyAlignment="1" applyProtection="1">
      <alignment horizontal="center"/>
      <protection locked="0"/>
    </xf>
    <xf numFmtId="0" fontId="0" fillId="6" borderId="11" xfId="0" applyFill="1" applyBorder="1" applyAlignment="1" applyProtection="1">
      <alignment horizontal="center" textRotation="90" wrapText="1"/>
      <protection locked="0"/>
    </xf>
    <xf numFmtId="0" fontId="0" fillId="6" borderId="4" xfId="0" applyFill="1" applyBorder="1" applyProtection="1">
      <protection locked="0"/>
    </xf>
    <xf numFmtId="0" fontId="0" fillId="6" borderId="1" xfId="0" applyFill="1" applyBorder="1" applyProtection="1">
      <protection locked="0"/>
    </xf>
    <xf numFmtId="0" fontId="0" fillId="6" borderId="10" xfId="0" applyFill="1" applyBorder="1" applyAlignment="1" applyProtection="1">
      <alignment horizontal="center" textRotation="90" wrapText="1"/>
      <protection locked="0"/>
    </xf>
    <xf numFmtId="0" fontId="9" fillId="0" borderId="15" xfId="0" applyFont="1" applyBorder="1" applyAlignment="1" applyProtection="1">
      <alignment horizontal="center" textRotation="90" wrapText="1"/>
      <protection locked="0"/>
    </xf>
    <xf numFmtId="0" fontId="0" fillId="6" borderId="49" xfId="0" applyFill="1" applyBorder="1" applyAlignment="1">
      <alignment horizontal="center"/>
    </xf>
    <xf numFmtId="0" fontId="9" fillId="0" borderId="3" xfId="0" applyFont="1" applyBorder="1"/>
    <xf numFmtId="164" fontId="0" fillId="0" borderId="3" xfId="0" applyNumberFormat="1" applyBorder="1" applyAlignment="1">
      <alignment horizontal="centerContinuous"/>
    </xf>
    <xf numFmtId="164" fontId="0" fillId="0" borderId="0" xfId="0" applyNumberFormat="1" applyAlignment="1">
      <alignment horizontal="centerContinuous"/>
    </xf>
    <xf numFmtId="0" fontId="0" fillId="0" borderId="34" xfId="0" applyBorder="1"/>
    <xf numFmtId="0" fontId="0" fillId="0" borderId="55" xfId="0" applyBorder="1"/>
    <xf numFmtId="0" fontId="6" fillId="0" borderId="10" xfId="0" applyFont="1" applyBorder="1" applyProtection="1">
      <protection locked="0"/>
    </xf>
    <xf numFmtId="0" fontId="7" fillId="0" borderId="9" xfId="0" applyFont="1" applyBorder="1" applyProtection="1">
      <protection locked="0"/>
    </xf>
    <xf numFmtId="164" fontId="0" fillId="0" borderId="12" xfId="0" applyNumberFormat="1" applyBorder="1" applyProtection="1">
      <protection locked="0"/>
    </xf>
    <xf numFmtId="164" fontId="0" fillId="0" borderId="14" xfId="0" applyNumberFormat="1" applyBorder="1" applyProtection="1">
      <protection locked="0"/>
    </xf>
    <xf numFmtId="164" fontId="0" fillId="0" borderId="21" xfId="0" applyNumberFormat="1" applyBorder="1" applyProtection="1">
      <protection locked="0"/>
    </xf>
    <xf numFmtId="164" fontId="0" fillId="3" borderId="12" xfId="0" applyNumberFormat="1" applyFill="1" applyBorder="1"/>
    <xf numFmtId="164" fontId="0" fillId="2" borderId="14" xfId="0" applyNumberFormat="1" applyFill="1" applyBorder="1"/>
    <xf numFmtId="164" fontId="0" fillId="0" borderId="14" xfId="0" applyNumberFormat="1" applyBorder="1"/>
    <xf numFmtId="0" fontId="10" fillId="6" borderId="4" xfId="0" applyFont="1" applyFill="1" applyBorder="1" applyAlignment="1">
      <alignment vertical="top"/>
    </xf>
    <xf numFmtId="0" fontId="10" fillId="6" borderId="3" xfId="0" applyFont="1" applyFill="1" applyBorder="1" applyAlignment="1">
      <alignment vertical="top"/>
    </xf>
    <xf numFmtId="0" fontId="10" fillId="6" borderId="3" xfId="0" applyFont="1" applyFill="1" applyBorder="1"/>
    <xf numFmtId="0" fontId="10" fillId="6" borderId="56" xfId="0" applyFont="1" applyFill="1" applyBorder="1" applyAlignment="1">
      <alignment vertical="top"/>
    </xf>
    <xf numFmtId="0" fontId="10" fillId="6" borderId="52" xfId="0" applyFont="1" applyFill="1" applyBorder="1" applyAlignment="1">
      <alignment vertical="top"/>
    </xf>
    <xf numFmtId="0" fontId="10" fillId="6" borderId="44" xfId="0" applyFont="1" applyFill="1" applyBorder="1" applyAlignment="1">
      <alignment vertical="top"/>
    </xf>
    <xf numFmtId="0" fontId="10" fillId="6" borderId="41" xfId="0" applyFont="1" applyFill="1" applyBorder="1" applyAlignment="1">
      <alignment vertical="top"/>
    </xf>
    <xf numFmtId="0" fontId="10" fillId="6" borderId="31" xfId="0" applyFont="1" applyFill="1" applyBorder="1" applyAlignment="1">
      <alignment vertical="top"/>
    </xf>
    <xf numFmtId="0" fontId="10" fillId="6" borderId="48" xfId="0" applyFont="1" applyFill="1" applyBorder="1"/>
    <xf numFmtId="0" fontId="10" fillId="7" borderId="31" xfId="0" applyFont="1" applyFill="1" applyBorder="1" applyAlignment="1">
      <alignment vertical="top"/>
    </xf>
    <xf numFmtId="0" fontId="10" fillId="7" borderId="48" xfId="0" applyFont="1" applyFill="1" applyBorder="1"/>
    <xf numFmtId="0" fontId="10" fillId="7" borderId="0" xfId="0" applyFont="1" applyFill="1" applyAlignment="1">
      <alignment vertical="top"/>
    </xf>
    <xf numFmtId="0" fontId="0" fillId="6" borderId="1" xfId="0" applyFill="1" applyBorder="1" applyAlignment="1">
      <alignment horizontal="left" vertical="center"/>
    </xf>
    <xf numFmtId="0" fontId="0" fillId="6" borderId="0" xfId="0" applyFill="1" applyAlignment="1">
      <alignment horizontal="left" vertical="center"/>
    </xf>
    <xf numFmtId="0" fontId="10" fillId="6" borderId="3" xfId="0" applyFont="1" applyFill="1" applyBorder="1" applyAlignment="1">
      <alignment horizontal="center" vertical="top"/>
    </xf>
    <xf numFmtId="0" fontId="0" fillId="0" borderId="57" xfId="0" applyBorder="1" applyAlignment="1" applyProtection="1">
      <alignment horizontal="center"/>
      <protection locked="0"/>
    </xf>
    <xf numFmtId="0" fontId="0" fillId="6" borderId="10" xfId="0" applyFill="1" applyBorder="1" applyAlignment="1">
      <alignment horizontal="left" vertical="center"/>
    </xf>
    <xf numFmtId="0" fontId="0" fillId="6" borderId="8" xfId="0" applyFill="1" applyBorder="1" applyAlignment="1">
      <alignment horizontal="left" vertical="center"/>
    </xf>
    <xf numFmtId="0" fontId="7" fillId="6" borderId="19" xfId="0" applyFont="1" applyFill="1" applyBorder="1" applyAlignment="1">
      <alignment horizontal="left" vertical="center"/>
    </xf>
    <xf numFmtId="0" fontId="7" fillId="6" borderId="2" xfId="0" applyFont="1" applyFill="1" applyBorder="1" applyAlignment="1">
      <alignment horizontal="left" vertical="center"/>
    </xf>
    <xf numFmtId="0" fontId="0" fillId="6" borderId="2" xfId="0" applyFill="1" applyBorder="1" applyAlignment="1">
      <alignment vertical="center"/>
    </xf>
    <xf numFmtId="0" fontId="0" fillId="6" borderId="57" xfId="0" applyFill="1" applyBorder="1" applyAlignment="1" applyProtection="1">
      <alignment horizontal="center"/>
      <protection locked="0"/>
    </xf>
    <xf numFmtId="0" fontId="0" fillId="0" borderId="7" xfId="0" applyBorder="1"/>
    <xf numFmtId="0" fontId="0" fillId="0" borderId="6" xfId="0" applyBorder="1"/>
    <xf numFmtId="0" fontId="0" fillId="0" borderId="58" xfId="0" applyBorder="1"/>
    <xf numFmtId="0" fontId="0" fillId="0" borderId="59" xfId="0" applyBorder="1"/>
    <xf numFmtId="9" fontId="0" fillId="0" borderId="24" xfId="0" applyNumberFormat="1" applyBorder="1"/>
    <xf numFmtId="0" fontId="0" fillId="6" borderId="0" xfId="0" applyFill="1" applyAlignment="1">
      <alignment horizontal="center"/>
    </xf>
    <xf numFmtId="0" fontId="9" fillId="6" borderId="4" xfId="0" applyFont="1" applyFill="1" applyBorder="1"/>
    <xf numFmtId="0" fontId="0" fillId="6" borderId="3" xfId="0" applyFill="1" applyBorder="1" applyProtection="1">
      <protection locked="0"/>
    </xf>
    <xf numFmtId="0" fontId="0" fillId="6" borderId="5" xfId="0" applyFill="1" applyBorder="1" applyProtection="1">
      <protection locked="0"/>
    </xf>
    <xf numFmtId="0" fontId="7" fillId="6" borderId="4" xfId="0" applyFont="1" applyFill="1" applyBorder="1"/>
    <xf numFmtId="1" fontId="0" fillId="2" borderId="12" xfId="0" applyNumberFormat="1" applyFill="1" applyBorder="1"/>
    <xf numFmtId="1" fontId="0" fillId="2" borderId="11" xfId="0" applyNumberFormat="1" applyFill="1" applyBorder="1"/>
    <xf numFmtId="1" fontId="0" fillId="0" borderId="12" xfId="0" applyNumberFormat="1" applyBorder="1"/>
    <xf numFmtId="1" fontId="0" fillId="0" borderId="15" xfId="0" applyNumberFormat="1" applyBorder="1"/>
    <xf numFmtId="9" fontId="0" fillId="0" borderId="25" xfId="0" applyNumberFormat="1" applyBorder="1" applyAlignment="1">
      <alignment horizontal="centerContinuous"/>
    </xf>
    <xf numFmtId="9" fontId="0" fillId="0" borderId="36" xfId="0" applyNumberFormat="1" applyBorder="1" applyAlignment="1">
      <alignment horizontal="centerContinuous"/>
    </xf>
    <xf numFmtId="164" fontId="0" fillId="0" borderId="43" xfId="0" applyNumberFormat="1" applyBorder="1"/>
    <xf numFmtId="164" fontId="0" fillId="0" borderId="11" xfId="0" applyNumberFormat="1" applyBorder="1"/>
    <xf numFmtId="164" fontId="0" fillId="0" borderId="17" xfId="0" applyNumberFormat="1" applyBorder="1"/>
    <xf numFmtId="164" fontId="0" fillId="0" borderId="12" xfId="0" applyNumberFormat="1" applyBorder="1"/>
    <xf numFmtId="0" fontId="6" fillId="6" borderId="8" xfId="0" applyFont="1" applyFill="1" applyBorder="1" applyAlignment="1">
      <alignment vertical="top"/>
    </xf>
    <xf numFmtId="0" fontId="0" fillId="0" borderId="60" xfId="0" applyBorder="1"/>
    <xf numFmtId="0" fontId="9" fillId="0" borderId="50" xfId="0" applyFont="1" applyBorder="1"/>
    <xf numFmtId="3" fontId="9" fillId="0" borderId="27" xfId="0" applyNumberFormat="1" applyFont="1" applyBorder="1"/>
    <xf numFmtId="3" fontId="9" fillId="0" borderId="41" xfId="0" applyNumberFormat="1" applyFont="1" applyBorder="1"/>
    <xf numFmtId="0" fontId="7" fillId="0" borderId="50" xfId="0" applyFont="1" applyBorder="1"/>
    <xf numFmtId="3" fontId="9" fillId="0" borderId="23" xfId="0" applyNumberFormat="1" applyFont="1" applyBorder="1"/>
    <xf numFmtId="0" fontId="0" fillId="5" borderId="49" xfId="0" applyFill="1" applyBorder="1"/>
    <xf numFmtId="0" fontId="0" fillId="5" borderId="38" xfId="0" applyFill="1" applyBorder="1"/>
    <xf numFmtId="0" fontId="0" fillId="5" borderId="50" xfId="0" applyFill="1" applyBorder="1"/>
    <xf numFmtId="164" fontId="0" fillId="2" borderId="22" xfId="0" applyNumberFormat="1" applyFill="1" applyBorder="1" applyAlignment="1">
      <alignment horizontal="centerContinuous"/>
    </xf>
    <xf numFmtId="1" fontId="0" fillId="0" borderId="22" xfId="0" applyNumberFormat="1" applyBorder="1" applyAlignment="1">
      <alignment horizontal="centerContinuous"/>
    </xf>
    <xf numFmtId="1" fontId="0" fillId="0" borderId="25" xfId="0" applyNumberFormat="1" applyBorder="1" applyAlignment="1">
      <alignment horizontal="centerContinuous"/>
    </xf>
    <xf numFmtId="1" fontId="0" fillId="2" borderId="22" xfId="0" applyNumberFormat="1" applyFill="1" applyBorder="1" applyAlignment="1">
      <alignment horizontal="centerContinuous"/>
    </xf>
    <xf numFmtId="1" fontId="0" fillId="2" borderId="25" xfId="0" applyNumberFormat="1" applyFill="1" applyBorder="1" applyAlignment="1">
      <alignment horizontal="centerContinuous"/>
    </xf>
    <xf numFmtId="0" fontId="10" fillId="6" borderId="11" xfId="0" applyFont="1" applyFill="1" applyBorder="1" applyAlignment="1">
      <alignment vertical="center"/>
    </xf>
    <xf numFmtId="0" fontId="10" fillId="6" borderId="12" xfId="0" applyFont="1" applyFill="1" applyBorder="1" applyAlignment="1">
      <alignment horizontal="center" vertical="center"/>
    </xf>
    <xf numFmtId="0" fontId="10" fillId="0" borderId="11" xfId="0" applyFont="1" applyBorder="1" applyAlignment="1" applyProtection="1">
      <alignment vertical="center"/>
      <protection locked="0"/>
    </xf>
    <xf numFmtId="0" fontId="10" fillId="2" borderId="12" xfId="0" applyFont="1" applyFill="1" applyBorder="1"/>
    <xf numFmtId="0" fontId="0" fillId="0" borderId="61" xfId="0" applyBorder="1" applyProtection="1">
      <protection locked="0"/>
    </xf>
    <xf numFmtId="0" fontId="0" fillId="0" borderId="49" xfId="0" applyBorder="1" applyProtection="1">
      <protection locked="0"/>
    </xf>
    <xf numFmtId="0" fontId="0" fillId="0" borderId="38" xfId="0" applyBorder="1" applyProtection="1">
      <protection locked="0"/>
    </xf>
    <xf numFmtId="0" fontId="10" fillId="6" borderId="15" xfId="0" applyFont="1" applyFill="1" applyBorder="1"/>
    <xf numFmtId="0" fontId="10" fillId="6" borderId="14" xfId="0" applyFont="1" applyFill="1" applyBorder="1" applyAlignment="1">
      <alignment horizontal="center"/>
    </xf>
    <xf numFmtId="0" fontId="10" fillId="6" borderId="23" xfId="0" applyFont="1" applyFill="1" applyBorder="1"/>
    <xf numFmtId="0" fontId="10" fillId="6" borderId="21" xfId="0" applyFont="1" applyFill="1" applyBorder="1" applyAlignment="1">
      <alignment horizontal="center"/>
    </xf>
    <xf numFmtId="0" fontId="0" fillId="8" borderId="62" xfId="0" applyFill="1" applyBorder="1"/>
    <xf numFmtId="0" fontId="0" fillId="8" borderId="27" xfId="0" applyFill="1" applyBorder="1"/>
    <xf numFmtId="0" fontId="10" fillId="0" borderId="10" xfId="0" applyFont="1" applyBorder="1" applyProtection="1">
      <protection locked="0"/>
    </xf>
    <xf numFmtId="0" fontId="10" fillId="0" borderId="20" xfId="0" applyFont="1" applyBorder="1" applyProtection="1">
      <protection locked="0"/>
    </xf>
    <xf numFmtId="0" fontId="10" fillId="0" borderId="8" xfId="0" applyFont="1" applyBorder="1" applyProtection="1">
      <protection locked="0"/>
    </xf>
    <xf numFmtId="0" fontId="10" fillId="0" borderId="28" xfId="0" applyFont="1" applyBorder="1" applyProtection="1">
      <protection locked="0"/>
    </xf>
    <xf numFmtId="0" fontId="10" fillId="0" borderId="32" xfId="0" applyFont="1" applyBorder="1" applyProtection="1">
      <protection locked="0"/>
    </xf>
    <xf numFmtId="0" fontId="10" fillId="2" borderId="2" xfId="0" applyFont="1" applyFill="1" applyBorder="1"/>
    <xf numFmtId="0" fontId="10" fillId="2" borderId="25" xfId="0" applyFont="1" applyFill="1" applyBorder="1"/>
    <xf numFmtId="0" fontId="10" fillId="2" borderId="21" xfId="0" applyFont="1" applyFill="1" applyBorder="1"/>
    <xf numFmtId="0" fontId="10" fillId="0" borderId="54" xfId="0" applyFont="1" applyBorder="1" applyProtection="1">
      <protection locked="0"/>
    </xf>
    <xf numFmtId="0" fontId="10" fillId="0" borderId="63" xfId="0" applyFont="1" applyBorder="1" applyProtection="1">
      <protection locked="0"/>
    </xf>
    <xf numFmtId="0" fontId="10" fillId="0" borderId="15" xfId="0" applyFont="1" applyBorder="1" applyProtection="1">
      <protection locked="0"/>
    </xf>
    <xf numFmtId="0" fontId="0" fillId="0" borderId="54" xfId="0" applyBorder="1" applyProtection="1">
      <protection locked="0"/>
    </xf>
    <xf numFmtId="0" fontId="0" fillId="0" borderId="63" xfId="0" applyBorder="1" applyProtection="1">
      <protection locked="0"/>
    </xf>
    <xf numFmtId="0" fontId="10" fillId="8" borderId="1" xfId="0" applyFont="1" applyFill="1" applyBorder="1"/>
    <xf numFmtId="0" fontId="0" fillId="8" borderId="54" xfId="0" applyFill="1" applyBorder="1"/>
    <xf numFmtId="0" fontId="0" fillId="8" borderId="61" xfId="0" applyFill="1" applyBorder="1"/>
    <xf numFmtId="164" fontId="0" fillId="8" borderId="64" xfId="0" applyNumberFormat="1" applyFill="1" applyBorder="1"/>
    <xf numFmtId="0" fontId="10" fillId="8" borderId="50" xfId="0" applyFont="1" applyFill="1" applyBorder="1"/>
    <xf numFmtId="0" fontId="0" fillId="8" borderId="63" xfId="0" applyFill="1" applyBorder="1"/>
    <xf numFmtId="0" fontId="0" fillId="8" borderId="38" xfId="0" applyFill="1" applyBorder="1"/>
    <xf numFmtId="164" fontId="0" fillId="8" borderId="65" xfId="0" applyNumberFormat="1" applyFill="1" applyBorder="1"/>
    <xf numFmtId="0" fontId="0" fillId="8" borderId="66" xfId="0" applyFill="1" applyBorder="1"/>
    <xf numFmtId="0" fontId="0" fillId="8" borderId="67" xfId="0" applyFill="1" applyBorder="1"/>
    <xf numFmtId="0" fontId="6" fillId="8" borderId="61" xfId="0" applyFont="1" applyFill="1" applyBorder="1"/>
    <xf numFmtId="0" fontId="6" fillId="8" borderId="38" xfId="0" applyFont="1" applyFill="1" applyBorder="1"/>
    <xf numFmtId="164" fontId="0" fillId="8" borderId="62" xfId="0" applyNumberFormat="1" applyFill="1" applyBorder="1"/>
    <xf numFmtId="0" fontId="0" fillId="8" borderId="1" xfId="0" applyFill="1" applyBorder="1"/>
    <xf numFmtId="164" fontId="0" fillId="8" borderId="66" xfId="0" applyNumberFormat="1" applyFill="1" applyBorder="1"/>
    <xf numFmtId="164" fontId="0" fillId="8" borderId="27" xfId="0" applyNumberFormat="1" applyFill="1" applyBorder="1"/>
    <xf numFmtId="0" fontId="0" fillId="8" borderId="50" xfId="0" applyFill="1" applyBorder="1"/>
    <xf numFmtId="164" fontId="0" fillId="8" borderId="67" xfId="0" applyNumberFormat="1" applyFill="1" applyBorder="1"/>
    <xf numFmtId="0" fontId="0" fillId="0" borderId="49" xfId="0" applyBorder="1"/>
    <xf numFmtId="0" fontId="10" fillId="8" borderId="12" xfId="0" applyFont="1" applyFill="1" applyBorder="1" applyAlignment="1">
      <alignment vertical="center"/>
    </xf>
    <xf numFmtId="0" fontId="10" fillId="8" borderId="17" xfId="0" applyFont="1" applyFill="1" applyBorder="1" applyAlignment="1">
      <alignment vertical="center"/>
    </xf>
    <xf numFmtId="0" fontId="0" fillId="8" borderId="10" xfId="0" applyFill="1" applyBorder="1" applyAlignment="1">
      <alignment horizontal="center" textRotation="90" wrapText="1"/>
    </xf>
    <xf numFmtId="0" fontId="0" fillId="8" borderId="11" xfId="0" applyFill="1" applyBorder="1" applyAlignment="1">
      <alignment horizontal="center" textRotation="90" wrapText="1"/>
    </xf>
    <xf numFmtId="0" fontId="0" fillId="8" borderId="12" xfId="0" applyFill="1" applyBorder="1" applyAlignment="1">
      <alignment horizontal="center" textRotation="90" wrapText="1"/>
    </xf>
    <xf numFmtId="0" fontId="0" fillId="8" borderId="17" xfId="0" applyFill="1" applyBorder="1"/>
    <xf numFmtId="0" fontId="0" fillId="8" borderId="16" xfId="0" applyFill="1" applyBorder="1"/>
    <xf numFmtId="0" fontId="0" fillId="8" borderId="17" xfId="0" applyFill="1" applyBorder="1" applyAlignment="1">
      <alignment horizontal="center" textRotation="90" wrapText="1"/>
    </xf>
    <xf numFmtId="0" fontId="0" fillId="8" borderId="12" xfId="0" applyFill="1" applyBorder="1"/>
    <xf numFmtId="0" fontId="0" fillId="8" borderId="14" xfId="0" applyFill="1" applyBorder="1"/>
    <xf numFmtId="0" fontId="0" fillId="2" borderId="42" xfId="0" applyFill="1" applyBorder="1"/>
    <xf numFmtId="1" fontId="0" fillId="2" borderId="14" xfId="0" applyNumberFormat="1" applyFill="1" applyBorder="1"/>
    <xf numFmtId="1" fontId="0" fillId="2" borderId="21" xfId="0" applyNumberFormat="1" applyFill="1" applyBorder="1"/>
    <xf numFmtId="1" fontId="0" fillId="0" borderId="14" xfId="0" applyNumberFormat="1" applyBorder="1"/>
    <xf numFmtId="1" fontId="0" fillId="8" borderId="62" xfId="0" applyNumberFormat="1" applyFill="1" applyBorder="1"/>
    <xf numFmtId="1" fontId="0" fillId="8" borderId="27" xfId="0" applyNumberFormat="1" applyFill="1" applyBorder="1"/>
    <xf numFmtId="0" fontId="9" fillId="6" borderId="3" xfId="0" applyFont="1" applyFill="1" applyBorder="1"/>
    <xf numFmtId="0" fontId="0" fillId="2" borderId="10" xfId="0" applyFill="1" applyBorder="1"/>
    <xf numFmtId="0" fontId="0" fillId="6" borderId="10" xfId="0" applyFill="1" applyBorder="1" applyProtection="1">
      <protection locked="0"/>
    </xf>
    <xf numFmtId="0" fontId="0" fillId="6" borderId="20" xfId="0" applyFill="1" applyBorder="1" applyProtection="1">
      <protection locked="0"/>
    </xf>
    <xf numFmtId="0" fontId="0" fillId="6" borderId="26" xfId="0" applyFill="1" applyBorder="1" applyProtection="1">
      <protection locked="0"/>
    </xf>
    <xf numFmtId="0" fontId="0" fillId="8" borderId="10" xfId="0" applyFill="1" applyBorder="1" applyAlignment="1" applyProtection="1">
      <alignment horizontal="center" wrapText="1"/>
      <protection locked="0"/>
    </xf>
    <xf numFmtId="0" fontId="10" fillId="6" borderId="11" xfId="0" applyFont="1" applyFill="1" applyBorder="1"/>
    <xf numFmtId="0" fontId="10" fillId="6" borderId="17" xfId="0" applyFont="1" applyFill="1" applyBorder="1"/>
    <xf numFmtId="0" fontId="10" fillId="6" borderId="24" xfId="0" applyFont="1" applyFill="1" applyBorder="1"/>
    <xf numFmtId="0" fontId="15" fillId="6" borderId="15" xfId="0" applyFont="1" applyFill="1" applyBorder="1"/>
    <xf numFmtId="0" fontId="15" fillId="6" borderId="23" xfId="0" applyFont="1" applyFill="1" applyBorder="1"/>
    <xf numFmtId="0" fontId="4" fillId="6" borderId="0" xfId="0" applyFont="1" applyFill="1"/>
    <xf numFmtId="0" fontId="5" fillId="6" borderId="0" xfId="0" applyFont="1" applyFill="1"/>
    <xf numFmtId="0" fontId="15" fillId="6" borderId="0" xfId="0" applyFont="1" applyFill="1" applyAlignment="1">
      <alignment vertical="top"/>
    </xf>
    <xf numFmtId="0" fontId="0" fillId="0" borderId="35" xfId="0" applyBorder="1" applyAlignment="1">
      <alignment horizontal="centerContinuous"/>
    </xf>
    <xf numFmtId="0" fontId="0" fillId="6" borderId="44" xfId="0" applyFill="1" applyBorder="1"/>
    <xf numFmtId="0" fontId="0" fillId="0" borderId="48" xfId="0" applyBorder="1"/>
    <xf numFmtId="0" fontId="0" fillId="0" borderId="46" xfId="0" applyBorder="1" applyProtection="1">
      <protection locked="0"/>
    </xf>
    <xf numFmtId="0" fontId="0" fillId="0" borderId="30" xfId="0" applyBorder="1" applyProtection="1">
      <protection locked="0"/>
    </xf>
    <xf numFmtId="0" fontId="0" fillId="2" borderId="46" xfId="0" applyFill="1" applyBorder="1"/>
    <xf numFmtId="0" fontId="0" fillId="0" borderId="8" xfId="0" applyBorder="1" applyAlignment="1">
      <alignment horizontal="centerContinuous"/>
    </xf>
    <xf numFmtId="0" fontId="9" fillId="6" borderId="44" xfId="0" applyFont="1" applyFill="1" applyBorder="1"/>
    <xf numFmtId="0" fontId="0" fillId="2" borderId="44" xfId="0" applyFill="1" applyBorder="1"/>
    <xf numFmtId="0" fontId="4" fillId="0" borderId="0" xfId="0" applyFont="1"/>
    <xf numFmtId="0" fontId="5" fillId="0" borderId="0" xfId="0" applyFont="1"/>
    <xf numFmtId="0" fontId="0" fillId="0" borderId="0" xfId="0" applyAlignment="1">
      <alignment horizontal="center"/>
    </xf>
    <xf numFmtId="0" fontId="0" fillId="0" borderId="49" xfId="0" applyBorder="1" applyAlignment="1">
      <alignment horizontal="center"/>
    </xf>
    <xf numFmtId="0" fontId="11" fillId="0" borderId="0" xfId="0" applyFont="1"/>
    <xf numFmtId="0" fontId="6" fillId="6" borderId="10" xfId="0" applyFont="1" applyFill="1" applyBorder="1" applyAlignment="1">
      <alignment vertical="top"/>
    </xf>
    <xf numFmtId="0" fontId="10" fillId="6" borderId="10" xfId="0" applyFont="1" applyFill="1" applyBorder="1" applyAlignment="1">
      <alignment vertical="top"/>
    </xf>
    <xf numFmtId="0" fontId="3" fillId="6" borderId="4" xfId="0" applyFont="1" applyFill="1" applyBorder="1" applyAlignment="1">
      <alignment vertical="top"/>
    </xf>
    <xf numFmtId="0" fontId="3" fillId="6" borderId="3" xfId="0" applyFont="1" applyFill="1" applyBorder="1" applyAlignment="1">
      <alignment vertical="top"/>
    </xf>
    <xf numFmtId="0" fontId="0" fillId="6" borderId="56" xfId="0" applyFill="1" applyBorder="1" applyAlignment="1">
      <alignment vertical="top"/>
    </xf>
    <xf numFmtId="0" fontId="3" fillId="6" borderId="52" xfId="0" applyFont="1" applyFill="1" applyBorder="1" applyAlignment="1">
      <alignment vertical="top"/>
    </xf>
    <xf numFmtId="0" fontId="0" fillId="6" borderId="56" xfId="0" applyFill="1" applyBorder="1"/>
    <xf numFmtId="0" fontId="8" fillId="6" borderId="50" xfId="0" applyFont="1" applyFill="1" applyBorder="1"/>
    <xf numFmtId="0" fontId="8" fillId="6" borderId="49" xfId="0" applyFont="1" applyFill="1" applyBorder="1"/>
    <xf numFmtId="0" fontId="6" fillId="6" borderId="49" xfId="0" applyFont="1" applyFill="1" applyBorder="1" applyAlignment="1">
      <alignment horizontal="left"/>
    </xf>
    <xf numFmtId="0" fontId="3" fillId="6" borderId="68" xfId="0" applyFont="1" applyFill="1" applyBorder="1" applyAlignment="1">
      <alignment vertical="top"/>
    </xf>
    <xf numFmtId="0" fontId="0" fillId="6" borderId="17" xfId="0" applyFill="1" applyBorder="1" applyAlignment="1">
      <alignment vertical="top"/>
    </xf>
    <xf numFmtId="0" fontId="0" fillId="6" borderId="51" xfId="0" applyFill="1" applyBorder="1" applyAlignment="1">
      <alignment vertical="top"/>
    </xf>
    <xf numFmtId="0" fontId="0" fillId="6" borderId="36" xfId="0" applyFill="1" applyBorder="1"/>
    <xf numFmtId="0" fontId="17" fillId="0" borderId="4" xfId="0" applyFont="1" applyBorder="1"/>
    <xf numFmtId="0" fontId="17" fillId="6" borderId="56" xfId="0" applyFont="1" applyFill="1" applyBorder="1" applyAlignment="1">
      <alignment horizontal="center"/>
    </xf>
    <xf numFmtId="0" fontId="17" fillId="6" borderId="52" xfId="0" applyFont="1" applyFill="1" applyBorder="1" applyAlignment="1">
      <alignment horizontal="left"/>
    </xf>
    <xf numFmtId="0" fontId="6" fillId="6" borderId="66" xfId="0" applyFont="1" applyFill="1" applyBorder="1" applyAlignment="1">
      <alignment horizontal="center"/>
    </xf>
    <xf numFmtId="0" fontId="6" fillId="6" borderId="3" xfId="0" applyFont="1" applyFill="1" applyBorder="1"/>
    <xf numFmtId="0" fontId="0" fillId="6" borderId="3" xfId="0" applyFill="1" applyBorder="1" applyAlignment="1">
      <alignment horizontal="center"/>
    </xf>
    <xf numFmtId="0" fontId="17" fillId="0" borderId="1" xfId="0" applyFont="1" applyBorder="1" applyAlignment="1">
      <alignment vertical="top"/>
    </xf>
    <xf numFmtId="0" fontId="0" fillId="6" borderId="67" xfId="0" applyFill="1" applyBorder="1"/>
    <xf numFmtId="0" fontId="6" fillId="0" borderId="0" xfId="0" applyFont="1" applyAlignment="1">
      <alignment horizontal="center"/>
    </xf>
    <xf numFmtId="0" fontId="0" fillId="6" borderId="38" xfId="0" applyFill="1" applyBorder="1" applyAlignment="1">
      <alignment vertical="top"/>
    </xf>
    <xf numFmtId="0" fontId="6" fillId="6" borderId="0" xfId="0" applyFont="1" applyFill="1" applyAlignment="1">
      <alignment vertical="top"/>
    </xf>
    <xf numFmtId="0" fontId="7" fillId="0" borderId="19" xfId="0" quotePrefix="1" applyFont="1" applyBorder="1" applyAlignment="1" applyProtection="1">
      <alignment horizontal="right" vertical="center"/>
      <protection locked="0"/>
    </xf>
    <xf numFmtId="0" fontId="19" fillId="6" borderId="0" xfId="0" applyFont="1" applyFill="1" applyAlignment="1">
      <alignment horizontal="left"/>
    </xf>
    <xf numFmtId="0" fontId="20" fillId="0" borderId="0" xfId="0" applyFont="1"/>
    <xf numFmtId="0" fontId="20" fillId="6" borderId="0" xfId="0" applyFont="1" applyFill="1"/>
    <xf numFmtId="0" fontId="20" fillId="6" borderId="0" xfId="0" applyFont="1" applyFill="1" applyAlignment="1">
      <alignment horizontal="centerContinuous"/>
    </xf>
    <xf numFmtId="0" fontId="20" fillId="6" borderId="0" xfId="0" applyFont="1" applyFill="1" applyAlignment="1">
      <alignment vertical="top"/>
    </xf>
    <xf numFmtId="0" fontId="9" fillId="6" borderId="1" xfId="0" applyFont="1" applyFill="1" applyBorder="1" applyAlignment="1">
      <alignment vertical="top"/>
    </xf>
    <xf numFmtId="0" fontId="6" fillId="6" borderId="1" xfId="0" applyFont="1" applyFill="1" applyBorder="1" applyAlignment="1">
      <alignment vertical="top"/>
    </xf>
    <xf numFmtId="0" fontId="10" fillId="6" borderId="0" xfId="0" applyFont="1" applyFill="1" applyAlignment="1">
      <alignment vertical="top"/>
    </xf>
    <xf numFmtId="0" fontId="0" fillId="0" borderId="31" xfId="0" applyBorder="1" applyProtection="1">
      <protection locked="0"/>
    </xf>
    <xf numFmtId="0" fontId="0" fillId="3" borderId="46" xfId="0" applyFill="1" applyBorder="1" applyProtection="1">
      <protection locked="0"/>
    </xf>
    <xf numFmtId="0" fontId="0" fillId="3" borderId="30" xfId="0" applyFill="1" applyBorder="1" applyProtection="1">
      <protection locked="0"/>
    </xf>
    <xf numFmtId="0" fontId="0" fillId="2" borderId="41" xfId="0" applyFill="1" applyBorder="1"/>
    <xf numFmtId="164" fontId="0" fillId="2" borderId="29" xfId="0" applyNumberFormat="1" applyFill="1" applyBorder="1"/>
    <xf numFmtId="1" fontId="0" fillId="2" borderId="29" xfId="0" applyNumberFormat="1" applyFill="1" applyBorder="1"/>
    <xf numFmtId="0" fontId="0" fillId="2" borderId="61" xfId="0" applyFill="1" applyBorder="1"/>
    <xf numFmtId="0" fontId="0" fillId="2" borderId="62" xfId="0" applyFill="1" applyBorder="1"/>
    <xf numFmtId="0" fontId="0" fillId="2" borderId="48" xfId="0" applyFill="1" applyBorder="1"/>
    <xf numFmtId="0" fontId="0" fillId="2" borderId="66" xfId="0" applyFill="1" applyBorder="1"/>
    <xf numFmtId="0" fontId="0" fillId="2" borderId="54" xfId="0" applyFill="1" applyBorder="1"/>
    <xf numFmtId="0" fontId="0" fillId="2" borderId="50" xfId="0" applyFill="1" applyBorder="1"/>
    <xf numFmtId="0" fontId="0" fillId="2" borderId="63" xfId="0" applyFill="1" applyBorder="1"/>
    <xf numFmtId="1" fontId="0" fillId="2" borderId="27" xfId="0" applyNumberFormat="1" applyFill="1" applyBorder="1"/>
    <xf numFmtId="0" fontId="0" fillId="12" borderId="0" xfId="0" applyFill="1"/>
    <xf numFmtId="0" fontId="9" fillId="6" borderId="50" xfId="0" applyFont="1" applyFill="1" applyBorder="1"/>
    <xf numFmtId="0" fontId="31" fillId="0" borderId="0" xfId="0" applyFont="1" applyAlignment="1">
      <alignment horizontal="center"/>
    </xf>
    <xf numFmtId="0" fontId="0" fillId="0" borderId="0" xfId="0" applyAlignment="1">
      <alignment horizontal="left" indent="17"/>
    </xf>
    <xf numFmtId="0" fontId="0" fillId="0" borderId="0" xfId="0" applyAlignment="1">
      <alignment horizontal="left" indent="16"/>
    </xf>
    <xf numFmtId="0" fontId="0" fillId="0" borderId="69" xfId="0" applyBorder="1" applyAlignment="1">
      <alignment horizontal="left" indent="16"/>
    </xf>
    <xf numFmtId="0" fontId="0" fillId="0" borderId="70" xfId="0" applyBorder="1"/>
    <xf numFmtId="0" fontId="0" fillId="0" borderId="70" xfId="0" applyBorder="1" applyAlignment="1">
      <alignment horizontal="center"/>
    </xf>
    <xf numFmtId="0" fontId="0" fillId="0" borderId="0" xfId="0" applyProtection="1">
      <protection locked="0" hidden="1"/>
    </xf>
    <xf numFmtId="0" fontId="0" fillId="13" borderId="12" xfId="0" applyFill="1" applyBorder="1" applyProtection="1">
      <protection locked="0" hidden="1"/>
    </xf>
    <xf numFmtId="0" fontId="0" fillId="13" borderId="2" xfId="0" applyFill="1" applyBorder="1" applyProtection="1">
      <protection locked="0" hidden="1"/>
    </xf>
    <xf numFmtId="0" fontId="0" fillId="0" borderId="0" xfId="0" applyAlignment="1" applyProtection="1">
      <alignment horizontal="center"/>
      <protection locked="0" hidden="1"/>
    </xf>
    <xf numFmtId="0" fontId="31" fillId="0" borderId="66" xfId="0" applyFont="1" applyBorder="1" applyAlignment="1" applyProtection="1">
      <alignment horizontal="center"/>
      <protection locked="0" hidden="1"/>
    </xf>
    <xf numFmtId="0" fontId="31" fillId="0" borderId="0" xfId="0" quotePrefix="1" applyFont="1" applyAlignment="1" applyProtection="1">
      <alignment horizontal="center"/>
      <protection locked="0" hidden="1"/>
    </xf>
    <xf numFmtId="0" fontId="31" fillId="0" borderId="0" xfId="0" applyFont="1" applyAlignment="1" applyProtection="1">
      <alignment horizontal="center"/>
      <protection locked="0" hidden="1"/>
    </xf>
    <xf numFmtId="0" fontId="31" fillId="0" borderId="64" xfId="0" applyFont="1" applyBorder="1" applyAlignment="1" applyProtection="1">
      <alignment horizontal="center"/>
      <protection locked="0" hidden="1"/>
    </xf>
    <xf numFmtId="0" fontId="0" fillId="0" borderId="19" xfId="0" applyBorder="1" applyAlignment="1" applyProtection="1">
      <alignment horizontal="center"/>
      <protection locked="0" hidden="1"/>
    </xf>
    <xf numFmtId="0" fontId="0" fillId="0" borderId="8" xfId="0" quotePrefix="1" applyBorder="1" applyAlignment="1" applyProtection="1">
      <alignment horizontal="center"/>
      <protection locked="0" hidden="1"/>
    </xf>
    <xf numFmtId="0" fontId="0" fillId="0" borderId="8" xfId="0"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66" xfId="0" applyBorder="1" applyAlignment="1" applyProtection="1">
      <alignment horizontal="center"/>
      <protection locked="0" hidden="1"/>
    </xf>
    <xf numFmtId="0" fontId="0" fillId="0" borderId="0" xfId="0" quotePrefix="1" applyAlignment="1" applyProtection="1">
      <alignment horizontal="center"/>
      <protection locked="0" hidden="1"/>
    </xf>
    <xf numFmtId="0" fontId="0" fillId="0" borderId="64" xfId="0" applyBorder="1" applyAlignment="1" applyProtection="1">
      <alignment horizontal="center"/>
      <protection locked="0" hidden="1"/>
    </xf>
    <xf numFmtId="0" fontId="31" fillId="0" borderId="19" xfId="0" applyFont="1" applyBorder="1" applyAlignment="1" applyProtection="1">
      <alignment horizontal="center"/>
      <protection locked="0" hidden="1"/>
    </xf>
    <xf numFmtId="0" fontId="31" fillId="0" borderId="8" xfId="0" quotePrefix="1" applyFont="1" applyBorder="1" applyAlignment="1" applyProtection="1">
      <alignment horizontal="center"/>
      <protection locked="0" hidden="1"/>
    </xf>
    <xf numFmtId="0" fontId="31" fillId="0" borderId="8" xfId="0" applyFont="1" applyBorder="1" applyAlignment="1" applyProtection="1">
      <alignment horizontal="center"/>
      <protection locked="0" hidden="1"/>
    </xf>
    <xf numFmtId="0" fontId="31" fillId="0" borderId="2" xfId="0" applyFont="1" applyBorder="1" applyAlignment="1" applyProtection="1">
      <alignment horizontal="center"/>
      <protection locked="0" hidden="1"/>
    </xf>
    <xf numFmtId="0" fontId="0" fillId="0" borderId="0" xfId="0" applyAlignment="1">
      <alignment vertical="center"/>
    </xf>
    <xf numFmtId="0" fontId="0" fillId="14" borderId="28" xfId="0" applyFill="1" applyBorder="1" applyProtection="1">
      <protection locked="0"/>
    </xf>
    <xf numFmtId="0" fontId="0" fillId="14" borderId="71" xfId="0" applyFill="1" applyBorder="1" applyProtection="1">
      <protection locked="0"/>
    </xf>
    <xf numFmtId="1" fontId="31" fillId="15" borderId="72" xfId="0" applyNumberFormat="1" applyFont="1" applyFill="1" applyBorder="1" applyAlignment="1">
      <alignment horizontal="center"/>
    </xf>
    <xf numFmtId="1" fontId="31" fillId="15" borderId="43" xfId="0" applyNumberFormat="1" applyFont="1" applyFill="1" applyBorder="1" applyAlignment="1">
      <alignment horizontal="center"/>
    </xf>
    <xf numFmtId="1" fontId="31" fillId="15" borderId="13" xfId="0" applyNumberFormat="1" applyFont="1" applyFill="1" applyBorder="1" applyAlignment="1">
      <alignment horizontal="center"/>
    </xf>
    <xf numFmtId="1" fontId="31" fillId="15" borderId="14" xfId="0" applyNumberFormat="1" applyFont="1" applyFill="1" applyBorder="1" applyAlignment="1">
      <alignment horizontal="center"/>
    </xf>
    <xf numFmtId="0" fontId="31" fillId="15" borderId="43" xfId="0" applyFont="1" applyFill="1" applyBorder="1" applyAlignment="1">
      <alignment horizontal="center"/>
    </xf>
    <xf numFmtId="0" fontId="31" fillId="15" borderId="13" xfId="0" applyFont="1" applyFill="1" applyBorder="1" applyAlignment="1">
      <alignment horizontal="center"/>
    </xf>
    <xf numFmtId="0" fontId="31" fillId="15" borderId="14" xfId="0" applyFont="1" applyFill="1" applyBorder="1" applyAlignment="1">
      <alignment horizontal="center"/>
    </xf>
    <xf numFmtId="1" fontId="31" fillId="15" borderId="47" xfId="0" quotePrefix="1" applyNumberFormat="1" applyFont="1" applyFill="1" applyBorder="1" applyAlignment="1">
      <alignment horizontal="center"/>
    </xf>
    <xf numFmtId="1" fontId="31" fillId="15" borderId="13" xfId="0" quotePrefix="1" applyNumberFormat="1" applyFont="1" applyFill="1" applyBorder="1" applyAlignment="1">
      <alignment horizontal="center"/>
    </xf>
    <xf numFmtId="1" fontId="31" fillId="15" borderId="14" xfId="0" quotePrefix="1" applyNumberFormat="1" applyFont="1" applyFill="1" applyBorder="1" applyAlignment="1">
      <alignment horizontal="center"/>
    </xf>
    <xf numFmtId="0" fontId="0" fillId="13" borderId="14" xfId="0" applyFill="1" applyBorder="1" applyProtection="1">
      <protection locked="0" hidden="1"/>
    </xf>
    <xf numFmtId="1" fontId="0" fillId="13" borderId="14" xfId="0" applyNumberFormat="1" applyFill="1" applyBorder="1" applyAlignment="1" applyProtection="1">
      <alignment horizontal="center"/>
      <protection locked="0" hidden="1"/>
    </xf>
    <xf numFmtId="0" fontId="0" fillId="16" borderId="18" xfId="0" applyFill="1" applyBorder="1" applyProtection="1">
      <protection locked="0" hidden="1"/>
    </xf>
    <xf numFmtId="0" fontId="0" fillId="16" borderId="14" xfId="0" applyFill="1" applyBorder="1" applyAlignment="1" applyProtection="1">
      <alignment horizontal="center"/>
      <protection locked="0" hidden="1"/>
    </xf>
    <xf numFmtId="0" fontId="0" fillId="16" borderId="13" xfId="0" applyFill="1" applyBorder="1" applyAlignment="1" applyProtection="1">
      <alignment horizontal="center"/>
      <protection locked="0" hidden="1"/>
    </xf>
    <xf numFmtId="0" fontId="0" fillId="16" borderId="18" xfId="0" quotePrefix="1" applyFill="1" applyBorder="1" applyProtection="1">
      <protection locked="0" hidden="1"/>
    </xf>
    <xf numFmtId="0" fontId="0" fillId="0" borderId="18" xfId="0" applyBorder="1" applyAlignment="1" applyProtection="1">
      <alignment horizontal="center"/>
      <protection locked="0" hidden="1"/>
    </xf>
    <xf numFmtId="0" fontId="0" fillId="0" borderId="28" xfId="0" applyBorder="1" applyAlignment="1" applyProtection="1">
      <alignment horizontal="center"/>
      <protection locked="0" hidden="1"/>
    </xf>
    <xf numFmtId="0" fontId="0" fillId="0" borderId="14" xfId="0" applyBorder="1" applyAlignment="1" applyProtection="1">
      <alignment horizontal="center"/>
      <protection locked="0" hidden="1"/>
    </xf>
    <xf numFmtId="0" fontId="0" fillId="0" borderId="13" xfId="0" applyBorder="1" applyAlignment="1" applyProtection="1">
      <alignment horizontal="center"/>
      <protection locked="0" hidden="1"/>
    </xf>
    <xf numFmtId="0" fontId="31" fillId="0" borderId="18" xfId="0" applyFont="1" applyBorder="1" applyAlignment="1" applyProtection="1">
      <alignment horizontal="center"/>
      <protection locked="0" hidden="1"/>
    </xf>
    <xf numFmtId="0" fontId="31" fillId="0" borderId="28" xfId="0" applyFont="1" applyBorder="1" applyAlignment="1" applyProtection="1">
      <alignment horizontal="center"/>
      <protection locked="0" hidden="1"/>
    </xf>
    <xf numFmtId="0" fontId="31" fillId="0" borderId="28" xfId="0" quotePrefix="1" applyFont="1" applyBorder="1" applyAlignment="1" applyProtection="1">
      <alignment horizontal="center"/>
      <protection locked="0" hidden="1"/>
    </xf>
    <xf numFmtId="0" fontId="31" fillId="0" borderId="14" xfId="0" applyFont="1" applyBorder="1" applyAlignment="1" applyProtection="1">
      <alignment horizontal="center"/>
      <protection locked="0" hidden="1"/>
    </xf>
    <xf numFmtId="0" fontId="0" fillId="17" borderId="14" xfId="0" applyFill="1" applyBorder="1" applyAlignment="1" applyProtection="1">
      <alignment vertical="center"/>
      <protection locked="0" hidden="1"/>
    </xf>
    <xf numFmtId="0" fontId="0" fillId="17" borderId="13" xfId="0" applyFill="1" applyBorder="1" applyAlignment="1" applyProtection="1">
      <alignment vertical="center"/>
      <protection locked="0" hidden="1"/>
    </xf>
    <xf numFmtId="0" fontId="0" fillId="12" borderId="44" xfId="0" applyFill="1" applyBorder="1"/>
    <xf numFmtId="0" fontId="0" fillId="12" borderId="41" xfId="0" applyFill="1" applyBorder="1"/>
    <xf numFmtId="0" fontId="0" fillId="12" borderId="55" xfId="0" applyFill="1" applyBorder="1" applyProtection="1">
      <protection locked="0"/>
    </xf>
    <xf numFmtId="0" fontId="0" fillId="12" borderId="44" xfId="0" applyFill="1" applyBorder="1" applyProtection="1">
      <protection locked="0"/>
    </xf>
    <xf numFmtId="0" fontId="0" fillId="12" borderId="41" xfId="0" applyFill="1" applyBorder="1" applyProtection="1">
      <protection locked="0"/>
    </xf>
    <xf numFmtId="0" fontId="0" fillId="12" borderId="55" xfId="0" applyFill="1" applyBorder="1"/>
    <xf numFmtId="164" fontId="0" fillId="12" borderId="41" xfId="0" applyNumberFormat="1" applyFill="1" applyBorder="1"/>
    <xf numFmtId="1" fontId="0" fillId="12" borderId="41" xfId="0" applyNumberFormat="1" applyFill="1" applyBorder="1"/>
    <xf numFmtId="0" fontId="0" fillId="12" borderId="41" xfId="0" applyFill="1" applyBorder="1" applyAlignment="1">
      <alignment horizontal="center"/>
    </xf>
    <xf numFmtId="0" fontId="7" fillId="12" borderId="41" xfId="0" applyFont="1" applyFill="1" applyBorder="1"/>
    <xf numFmtId="0" fontId="0" fillId="12" borderId="45" xfId="0" applyFill="1" applyBorder="1"/>
    <xf numFmtId="0" fontId="7" fillId="12" borderId="10" xfId="0" applyFont="1" applyFill="1" applyBorder="1"/>
    <xf numFmtId="0" fontId="0" fillId="12" borderId="8" xfId="0" applyFill="1" applyBorder="1"/>
    <xf numFmtId="0" fontId="0" fillId="12" borderId="9" xfId="0" applyFill="1" applyBorder="1" applyProtection="1">
      <protection locked="0"/>
    </xf>
    <xf numFmtId="0" fontId="0" fillId="12" borderId="8" xfId="0" applyFill="1" applyBorder="1" applyProtection="1">
      <protection locked="0"/>
    </xf>
    <xf numFmtId="0" fontId="0" fillId="12" borderId="9" xfId="0" applyFill="1" applyBorder="1"/>
    <xf numFmtId="164" fontId="0" fillId="12" borderId="8" xfId="0" applyNumberFormat="1" applyFill="1" applyBorder="1"/>
    <xf numFmtId="0" fontId="0" fillId="12" borderId="10" xfId="0" applyFill="1" applyBorder="1"/>
    <xf numFmtId="1" fontId="0" fillId="12" borderId="8" xfId="0" applyNumberFormat="1" applyFill="1" applyBorder="1"/>
    <xf numFmtId="164" fontId="0" fillId="12" borderId="19" xfId="0" applyNumberFormat="1" applyFill="1" applyBorder="1" applyAlignment="1">
      <alignment horizontal="center"/>
    </xf>
    <xf numFmtId="0" fontId="0" fillId="12" borderId="8" xfId="0" applyFill="1" applyBorder="1" applyAlignment="1">
      <alignment horizontal="center"/>
    </xf>
    <xf numFmtId="0" fontId="7" fillId="12" borderId="8" xfId="0" applyFont="1" applyFill="1" applyBorder="1"/>
    <xf numFmtId="0" fontId="0" fillId="12" borderId="37" xfId="0" applyFill="1" applyBorder="1"/>
    <xf numFmtId="1" fontId="0" fillId="12" borderId="55" xfId="0" applyNumberFormat="1" applyFill="1" applyBorder="1"/>
    <xf numFmtId="0" fontId="0" fillId="2" borderId="45" xfId="0" applyFill="1" applyBorder="1"/>
    <xf numFmtId="1" fontId="31" fillId="15" borderId="37" xfId="0" applyNumberFormat="1" applyFont="1" applyFill="1" applyBorder="1" applyAlignment="1">
      <alignment horizontal="center"/>
    </xf>
    <xf numFmtId="0" fontId="0" fillId="14" borderId="73" xfId="0" applyFill="1" applyBorder="1" applyProtection="1">
      <protection locked="0"/>
    </xf>
    <xf numFmtId="0" fontId="0" fillId="14" borderId="74" xfId="0" applyFill="1" applyBorder="1" applyProtection="1">
      <protection locked="0"/>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14" borderId="78" xfId="0" applyFill="1" applyBorder="1" applyProtection="1">
      <protection locked="0"/>
    </xf>
    <xf numFmtId="0" fontId="31" fillId="0" borderId="69" xfId="0" applyFont="1" applyBorder="1" applyAlignment="1">
      <alignment horizontal="center"/>
    </xf>
    <xf numFmtId="0" fontId="0" fillId="6" borderId="53" xfId="0" applyFill="1" applyBorder="1" applyAlignment="1">
      <alignment horizontal="center"/>
    </xf>
    <xf numFmtId="0" fontId="0" fillId="6" borderId="79" xfId="0" applyFill="1" applyBorder="1" applyAlignment="1">
      <alignment horizontal="center"/>
    </xf>
    <xf numFmtId="0" fontId="8" fillId="0" borderId="3" xfId="0" applyFont="1" applyBorder="1" applyAlignment="1">
      <alignment horizontal="centerContinuous"/>
    </xf>
    <xf numFmtId="0" fontId="8" fillId="0" borderId="4" xfId="0" applyFont="1" applyBorder="1" applyAlignment="1">
      <alignment horizontal="centerContinuous"/>
    </xf>
    <xf numFmtId="0" fontId="8" fillId="0" borderId="5" xfId="0" applyFont="1" applyBorder="1" applyAlignment="1">
      <alignment horizontal="centerContinuous"/>
    </xf>
    <xf numFmtId="0" fontId="0" fillId="6" borderId="4" xfId="0" applyFill="1" applyBorder="1"/>
    <xf numFmtId="0" fontId="8" fillId="0" borderId="1" xfId="0" applyFont="1" applyBorder="1" applyAlignment="1">
      <alignment horizontal="centerContinuous"/>
    </xf>
    <xf numFmtId="0" fontId="8" fillId="0" borderId="0" xfId="0" applyFont="1" applyAlignment="1">
      <alignment horizontal="centerContinuous"/>
    </xf>
    <xf numFmtId="0" fontId="8" fillId="0" borderId="35" xfId="0" applyFont="1" applyBorder="1" applyAlignment="1">
      <alignment horizontal="centerContinuous"/>
    </xf>
    <xf numFmtId="0" fontId="0" fillId="0" borderId="0" xfId="0" applyAlignment="1">
      <alignment horizontal="centerContinuous"/>
    </xf>
    <xf numFmtId="0" fontId="0" fillId="6" borderId="53" xfId="0" applyFill="1" applyBorder="1"/>
    <xf numFmtId="0" fontId="0" fillId="6" borderId="68" xfId="0" applyFill="1" applyBorder="1"/>
    <xf numFmtId="0" fontId="0" fillId="6" borderId="54" xfId="0" applyFill="1" applyBorder="1" applyAlignment="1">
      <alignment horizontal="center"/>
    </xf>
    <xf numFmtId="0" fontId="0" fillId="6" borderId="62" xfId="0" applyFill="1" applyBorder="1" applyAlignment="1">
      <alignment horizontal="center"/>
    </xf>
    <xf numFmtId="0" fontId="8" fillId="0" borderId="8" xfId="0" applyFont="1" applyBorder="1" applyAlignment="1">
      <alignment horizontal="centerContinuous"/>
    </xf>
    <xf numFmtId="0" fontId="8" fillId="0" borderId="10" xfId="0" applyFont="1" applyBorder="1" applyAlignment="1">
      <alignment horizontal="centerContinuous"/>
    </xf>
    <xf numFmtId="0" fontId="8" fillId="0" borderId="9" xfId="0" applyFont="1" applyBorder="1" applyAlignment="1">
      <alignment horizontal="centerContinuous"/>
    </xf>
    <xf numFmtId="0" fontId="0" fillId="6" borderId="1" xfId="0" applyFill="1" applyBorder="1"/>
    <xf numFmtId="0" fontId="6" fillId="0" borderId="10" xfId="0" applyFont="1" applyBorder="1" applyAlignment="1">
      <alignment horizontal="centerContinuous"/>
    </xf>
    <xf numFmtId="0" fontId="7" fillId="0" borderId="8" xfId="0" applyFont="1" applyBorder="1" applyAlignment="1">
      <alignment horizontal="centerContinuous"/>
    </xf>
    <xf numFmtId="0" fontId="7" fillId="0" borderId="9" xfId="0" applyFont="1" applyBorder="1" applyAlignment="1">
      <alignment horizontal="centerContinuous"/>
    </xf>
    <xf numFmtId="0" fontId="8" fillId="6" borderId="54" xfId="0" applyFont="1" applyFill="1" applyBorder="1"/>
    <xf numFmtId="0" fontId="8" fillId="6" borderId="61" xfId="0" applyFont="1" applyFill="1" applyBorder="1"/>
    <xf numFmtId="0" fontId="8" fillId="0" borderId="20" xfId="0" applyFont="1" applyBorder="1" applyAlignment="1">
      <alignment horizontal="centerContinuous"/>
    </xf>
    <xf numFmtId="0" fontId="0" fillId="0" borderId="34" xfId="0" applyBorder="1" applyAlignment="1">
      <alignment horizontal="centerContinuous"/>
    </xf>
    <xf numFmtId="0" fontId="8" fillId="0" borderId="28" xfId="0" applyFont="1" applyBorder="1" applyAlignment="1">
      <alignment horizontal="centerContinuous"/>
    </xf>
    <xf numFmtId="0" fontId="8" fillId="0" borderId="34" xfId="0" applyFont="1" applyBorder="1" applyAlignment="1">
      <alignment horizontal="centerContinuous"/>
    </xf>
    <xf numFmtId="0" fontId="8" fillId="0" borderId="20" xfId="0" applyFont="1" applyBorder="1" applyAlignment="1">
      <alignment horizontal="centerContinuous" wrapText="1"/>
    </xf>
    <xf numFmtId="0" fontId="11" fillId="0" borderId="34" xfId="0" applyFont="1" applyBorder="1" applyAlignment="1">
      <alignment horizontal="centerContinuous" wrapText="1"/>
    </xf>
    <xf numFmtId="0" fontId="8" fillId="6" borderId="40" xfId="0" applyFont="1" applyFill="1" applyBorder="1"/>
    <xf numFmtId="0" fontId="8" fillId="0" borderId="2" xfId="0" applyFont="1" applyBorder="1" applyAlignment="1">
      <alignment horizontal="centerContinuous"/>
    </xf>
    <xf numFmtId="0" fontId="0" fillId="6" borderId="11" xfId="0" applyFill="1" applyBorder="1" applyAlignment="1">
      <alignment horizontal="center" textRotation="90" wrapText="1"/>
    </xf>
    <xf numFmtId="0" fontId="0" fillId="6" borderId="12" xfId="0" applyFill="1" applyBorder="1" applyAlignment="1">
      <alignment horizontal="center" textRotation="90" wrapText="1"/>
    </xf>
    <xf numFmtId="0" fontId="7" fillId="0" borderId="19" xfId="0" applyFont="1" applyBorder="1" applyAlignment="1">
      <alignment horizontal="center" textRotation="90" wrapText="1"/>
    </xf>
    <xf numFmtId="0" fontId="0" fillId="0" borderId="13" xfId="0" applyBorder="1" applyAlignment="1">
      <alignment horizontal="center" textRotation="90"/>
    </xf>
    <xf numFmtId="0" fontId="0" fillId="0" borderId="15" xfId="0" applyBorder="1" applyAlignment="1">
      <alignment horizontal="center" textRotation="90" wrapText="1"/>
    </xf>
    <xf numFmtId="0" fontId="0" fillId="0" borderId="14" xfId="0" applyBorder="1" applyAlignment="1">
      <alignment horizontal="center" textRotation="90" wrapText="1"/>
    </xf>
    <xf numFmtId="0" fontId="0" fillId="0" borderId="12" xfId="0" applyBorder="1" applyAlignment="1">
      <alignment horizontal="center" textRotation="90" wrapText="1"/>
    </xf>
    <xf numFmtId="0" fontId="0" fillId="0" borderId="16" xfId="0" applyBorder="1" applyAlignment="1">
      <alignment horizontal="center" textRotation="90" wrapText="1"/>
    </xf>
    <xf numFmtId="0" fontId="0" fillId="6" borderId="10" xfId="0" applyFill="1" applyBorder="1" applyAlignment="1">
      <alignment horizontal="center" textRotation="90" wrapText="1"/>
    </xf>
    <xf numFmtId="0" fontId="9" fillId="0" borderId="15" xfId="0" applyFont="1" applyBorder="1" applyAlignment="1">
      <alignment horizontal="center" textRotation="90" wrapText="1"/>
    </xf>
    <xf numFmtId="0" fontId="9" fillId="0" borderId="14" xfId="0" applyFont="1" applyBorder="1" applyAlignment="1">
      <alignment horizontal="center" textRotation="90" wrapText="1"/>
    </xf>
    <xf numFmtId="0" fontId="0" fillId="0" borderId="11" xfId="0" applyBorder="1" applyAlignment="1">
      <alignment horizontal="center" textRotation="90" wrapText="1"/>
    </xf>
    <xf numFmtId="0" fontId="0" fillId="0" borderId="19" xfId="0" applyBorder="1" applyAlignment="1">
      <alignment horizontal="center" textRotation="90" wrapText="1"/>
    </xf>
    <xf numFmtId="0" fontId="0" fillId="0" borderId="17" xfId="0" applyBorder="1" applyAlignment="1">
      <alignment horizontal="center" textRotation="90" wrapText="1"/>
    </xf>
    <xf numFmtId="0" fontId="0" fillId="6" borderId="11" xfId="0" applyFill="1" applyBorder="1" applyAlignment="1">
      <alignment textRotation="90" wrapText="1"/>
    </xf>
    <xf numFmtId="0" fontId="0" fillId="6" borderId="17" xfId="0" applyFill="1" applyBorder="1" applyAlignment="1">
      <alignment textRotation="90" wrapText="1"/>
    </xf>
    <xf numFmtId="0" fontId="7" fillId="0" borderId="13" xfId="0" applyFont="1" applyBorder="1" applyAlignment="1">
      <alignment horizontal="center" textRotation="90" wrapText="1"/>
    </xf>
    <xf numFmtId="0" fontId="7" fillId="0" borderId="14" xfId="0" applyFont="1" applyBorder="1" applyAlignment="1">
      <alignment horizontal="center" textRotation="90" wrapText="1"/>
    </xf>
    <xf numFmtId="0" fontId="0" fillId="0" borderId="18" xfId="0" applyBorder="1" applyAlignment="1">
      <alignment horizontal="center" textRotation="90" wrapText="1"/>
    </xf>
    <xf numFmtId="0" fontId="7" fillId="0" borderId="12" xfId="0" applyFont="1" applyBorder="1" applyAlignment="1">
      <alignment horizontal="center" textRotation="90" wrapText="1"/>
    </xf>
    <xf numFmtId="0" fontId="9" fillId="0" borderId="17" xfId="0" applyFont="1" applyBorder="1" applyAlignment="1">
      <alignment horizontal="center" textRotation="90"/>
    </xf>
    <xf numFmtId="0" fontId="0" fillId="6" borderId="37" xfId="0" applyFill="1" applyBorder="1" applyAlignment="1">
      <alignment textRotation="90" wrapText="1"/>
    </xf>
    <xf numFmtId="0" fontId="7" fillId="2" borderId="80" xfId="0" applyFont="1" applyFill="1" applyBorder="1"/>
    <xf numFmtId="0" fontId="0" fillId="3" borderId="0" xfId="0" applyFill="1"/>
    <xf numFmtId="0" fontId="0" fillId="2" borderId="80" xfId="0" applyFill="1" applyBorder="1"/>
    <xf numFmtId="49" fontId="0" fillId="0" borderId="14" xfId="0" applyNumberFormat="1" applyBorder="1" applyAlignment="1" applyProtection="1">
      <alignment vertical="center"/>
      <protection locked="0"/>
    </xf>
    <xf numFmtId="0" fontId="0" fillId="2" borderId="55" xfId="0" applyFill="1" applyBorder="1"/>
    <xf numFmtId="0" fontId="0" fillId="2" borderId="34" xfId="0" applyFill="1" applyBorder="1"/>
    <xf numFmtId="0" fontId="0" fillId="12" borderId="28" xfId="0" applyFill="1" applyBorder="1"/>
    <xf numFmtId="0" fontId="0" fillId="12" borderId="32" xfId="0" applyFill="1" applyBorder="1"/>
    <xf numFmtId="0" fontId="0" fillId="3" borderId="64" xfId="0" applyFill="1" applyBorder="1"/>
    <xf numFmtId="0" fontId="10" fillId="0" borderId="44" xfId="0" applyFont="1" applyBorder="1" applyProtection="1">
      <protection locked="0"/>
    </xf>
    <xf numFmtId="164" fontId="0" fillId="0" borderId="59" xfId="0" applyNumberFormat="1" applyBorder="1" applyProtection="1">
      <protection locked="0"/>
    </xf>
    <xf numFmtId="164" fontId="0" fillId="0" borderId="16" xfId="0" applyNumberFormat="1" applyBorder="1" applyProtection="1">
      <protection locked="0"/>
    </xf>
    <xf numFmtId="164" fontId="0" fillId="0" borderId="24" xfId="0" applyNumberFormat="1" applyBorder="1" applyProtection="1">
      <protection locked="0"/>
    </xf>
    <xf numFmtId="164" fontId="0" fillId="0" borderId="17" xfId="0" applyNumberFormat="1" applyBorder="1" applyProtection="1">
      <protection locked="0"/>
    </xf>
    <xf numFmtId="164" fontId="0" fillId="0" borderId="30" xfId="0" applyNumberFormat="1" applyBorder="1" applyProtection="1">
      <protection locked="0"/>
    </xf>
    <xf numFmtId="0" fontId="0" fillId="0" borderId="2" xfId="0" applyBorder="1" applyAlignment="1">
      <alignment horizontal="center" textRotation="90" wrapText="1"/>
    </xf>
    <xf numFmtId="0" fontId="0" fillId="12" borderId="13" xfId="0" applyFill="1" applyBorder="1" applyAlignment="1">
      <alignment horizontal="center" textRotation="90" wrapText="1"/>
    </xf>
    <xf numFmtId="0" fontId="0" fillId="2" borderId="25" xfId="0" applyFill="1" applyBorder="1"/>
    <xf numFmtId="0" fontId="0" fillId="12" borderId="2" xfId="0" applyFill="1" applyBorder="1"/>
    <xf numFmtId="0" fontId="0" fillId="12" borderId="13" xfId="0" applyFill="1" applyBorder="1"/>
    <xf numFmtId="0" fontId="0" fillId="12" borderId="48" xfId="0" applyFill="1" applyBorder="1"/>
    <xf numFmtId="0" fontId="0" fillId="12" borderId="25" xfId="0" applyFill="1" applyBorder="1"/>
    <xf numFmtId="0" fontId="8" fillId="0" borderId="8" xfId="0" applyFont="1" applyBorder="1" applyAlignment="1">
      <alignment vertical="top"/>
    </xf>
    <xf numFmtId="0" fontId="8" fillId="0" borderId="9" xfId="0" applyFont="1" applyBorder="1" applyAlignment="1">
      <alignment vertical="top"/>
    </xf>
    <xf numFmtId="0" fontId="0" fillId="8" borderId="2" xfId="0" applyFill="1" applyBorder="1" applyAlignment="1">
      <alignment horizontal="center" textRotation="90" wrapText="1"/>
    </xf>
    <xf numFmtId="0" fontId="0" fillId="12" borderId="15" xfId="0" applyFill="1" applyBorder="1" applyAlignment="1">
      <alignment horizontal="center" textRotation="90" wrapText="1"/>
    </xf>
    <xf numFmtId="164" fontId="0" fillId="12" borderId="11" xfId="0" applyNumberFormat="1" applyFill="1" applyBorder="1" applyProtection="1">
      <protection locked="0"/>
    </xf>
    <xf numFmtId="164" fontId="0" fillId="12" borderId="15" xfId="0" applyNumberFormat="1" applyFill="1" applyBorder="1" applyProtection="1">
      <protection locked="0"/>
    </xf>
    <xf numFmtId="0" fontId="0" fillId="12" borderId="11" xfId="0" applyFill="1" applyBorder="1"/>
    <xf numFmtId="0" fontId="0" fillId="12" borderId="15" xfId="0" applyFill="1" applyBorder="1"/>
    <xf numFmtId="0" fontId="0" fillId="12" borderId="46" xfId="0" applyFill="1" applyBorder="1"/>
    <xf numFmtId="0" fontId="0" fillId="12" borderId="23" xfId="0" applyFill="1" applyBorder="1"/>
    <xf numFmtId="0" fontId="0" fillId="12" borderId="53" xfId="0" applyFill="1" applyBorder="1"/>
    <xf numFmtId="0" fontId="0" fillId="12" borderId="28" xfId="0" applyFill="1" applyBorder="1" applyAlignment="1">
      <alignment horizontal="center" textRotation="90" wrapText="1"/>
    </xf>
    <xf numFmtId="0" fontId="0" fillId="0" borderId="12" xfId="0" applyBorder="1" applyAlignment="1" applyProtection="1">
      <alignment horizontal="center"/>
      <protection locked="0"/>
    </xf>
    <xf numFmtId="0" fontId="7" fillId="0" borderId="10" xfId="0" applyFont="1" applyBorder="1" applyAlignment="1">
      <alignment horizontal="centerContinuous"/>
    </xf>
    <xf numFmtId="0" fontId="0" fillId="12" borderId="81" xfId="0" applyFill="1" applyBorder="1"/>
    <xf numFmtId="0" fontId="0" fillId="12" borderId="58" xfId="0" applyFill="1" applyBorder="1"/>
    <xf numFmtId="0" fontId="0" fillId="8" borderId="64" xfId="0" applyFill="1" applyBorder="1"/>
    <xf numFmtId="0" fontId="0" fillId="8" borderId="65" xfId="0" applyFill="1" applyBorder="1"/>
    <xf numFmtId="164" fontId="0" fillId="8" borderId="61" xfId="0" applyNumberFormat="1" applyFill="1" applyBorder="1"/>
    <xf numFmtId="164" fontId="0" fillId="8" borderId="38" xfId="0" applyNumberFormat="1" applyFill="1" applyBorder="1"/>
    <xf numFmtId="164" fontId="0" fillId="2" borderId="80" xfId="0" applyNumberFormat="1" applyFill="1" applyBorder="1"/>
    <xf numFmtId="0" fontId="0" fillId="3" borderId="82" xfId="0" applyFill="1" applyBorder="1"/>
    <xf numFmtId="0" fontId="0" fillId="2" borderId="83" xfId="0" applyFill="1" applyBorder="1"/>
    <xf numFmtId="0" fontId="7" fillId="2" borderId="84" xfId="0" applyFont="1" applyFill="1" applyBorder="1"/>
    <xf numFmtId="0" fontId="0" fillId="2" borderId="84" xfId="0" applyFill="1" applyBorder="1"/>
    <xf numFmtId="0" fontId="0" fillId="2" borderId="85" xfId="0" applyFill="1" applyBorder="1"/>
    <xf numFmtId="0" fontId="0" fillId="12" borderId="86" xfId="0" applyFill="1" applyBorder="1"/>
    <xf numFmtId="0" fontId="7" fillId="12" borderId="29" xfId="0" applyFont="1" applyFill="1" applyBorder="1"/>
    <xf numFmtId="0" fontId="0" fillId="12" borderId="87" xfId="0" applyFill="1" applyBorder="1"/>
    <xf numFmtId="0" fontId="7" fillId="12" borderId="86" xfId="0" applyFont="1" applyFill="1" applyBorder="1"/>
    <xf numFmtId="0" fontId="0" fillId="12" borderId="29" xfId="0" applyFill="1" applyBorder="1"/>
    <xf numFmtId="0" fontId="0" fillId="12" borderId="12" xfId="0" applyFill="1" applyBorder="1"/>
    <xf numFmtId="0" fontId="0" fillId="12" borderId="30" xfId="0" applyFill="1" applyBorder="1"/>
    <xf numFmtId="0" fontId="0" fillId="12" borderId="14" xfId="0" applyFill="1" applyBorder="1"/>
    <xf numFmtId="0" fontId="0" fillId="12" borderId="16" xfId="0" applyFill="1" applyBorder="1"/>
    <xf numFmtId="0" fontId="0" fillId="12" borderId="17" xfId="0" applyFill="1" applyBorder="1"/>
    <xf numFmtId="0" fontId="0" fillId="12" borderId="70" xfId="0" applyFill="1" applyBorder="1"/>
    <xf numFmtId="0" fontId="0" fillId="0" borderId="0" xfId="0" applyAlignment="1">
      <alignment wrapText="1"/>
    </xf>
    <xf numFmtId="0" fontId="0" fillId="12" borderId="56" xfId="0" applyFill="1" applyBorder="1"/>
    <xf numFmtId="0" fontId="0" fillId="2" borderId="88" xfId="0" applyFill="1" applyBorder="1"/>
    <xf numFmtId="0" fontId="0" fillId="12" borderId="89" xfId="0" applyFill="1" applyBorder="1"/>
    <xf numFmtId="0" fontId="0" fillId="2" borderId="90" xfId="0" applyFill="1" applyBorder="1"/>
    <xf numFmtId="0" fontId="0" fillId="0" borderId="91" xfId="0" applyBorder="1" applyProtection="1">
      <protection locked="0"/>
    </xf>
    <xf numFmtId="0" fontId="0" fillId="3" borderId="9" xfId="0" applyFill="1" applyBorder="1"/>
    <xf numFmtId="0" fontId="8" fillId="0" borderId="0" xfId="0" applyFont="1" applyAlignment="1">
      <alignment vertical="top"/>
    </xf>
    <xf numFmtId="0" fontId="7" fillId="0" borderId="0" xfId="0" applyFont="1" applyAlignment="1">
      <alignment vertical="top"/>
    </xf>
    <xf numFmtId="0" fontId="24" fillId="0" borderId="0" xfId="0" applyFont="1" applyAlignment="1">
      <alignment horizontal="center"/>
    </xf>
    <xf numFmtId="0" fontId="25" fillId="0" borderId="0" xfId="0" applyFont="1" applyAlignment="1">
      <alignment horizontal="center"/>
    </xf>
    <xf numFmtId="0" fontId="25" fillId="0" borderId="0" xfId="0" applyFont="1"/>
    <xf numFmtId="0" fontId="24" fillId="0" borderId="0" xfId="0" applyFont="1"/>
    <xf numFmtId="0" fontId="0" fillId="12" borderId="11" xfId="0" applyFill="1" applyBorder="1" applyProtection="1">
      <protection locked="0"/>
    </xf>
    <xf numFmtId="0" fontId="0" fillId="12" borderId="23" xfId="0" applyFill="1" applyBorder="1" applyProtection="1">
      <protection locked="0"/>
    </xf>
    <xf numFmtId="0" fontId="0" fillId="12" borderId="54" xfId="0" applyFill="1" applyBorder="1" applyProtection="1">
      <protection locked="0"/>
    </xf>
    <xf numFmtId="0" fontId="0" fillId="12" borderId="81" xfId="0" applyFill="1" applyBorder="1" applyProtection="1">
      <protection locked="0"/>
    </xf>
    <xf numFmtId="0" fontId="7" fillId="0" borderId="0" xfId="0" applyFont="1" applyAlignment="1">
      <alignment wrapText="1"/>
    </xf>
    <xf numFmtId="0" fontId="0" fillId="6" borderId="14" xfId="0" applyFill="1" applyBorder="1" applyAlignment="1" applyProtection="1">
      <alignment vertical="top"/>
      <protection locked="0"/>
    </xf>
    <xf numFmtId="0" fontId="0" fillId="0" borderId="4" xfId="0" applyBorder="1"/>
    <xf numFmtId="0" fontId="0" fillId="0" borderId="3" xfId="0" applyBorder="1"/>
    <xf numFmtId="0" fontId="0" fillId="0" borderId="5" xfId="0" applyBorder="1"/>
    <xf numFmtId="0" fontId="0" fillId="0" borderId="35" xfId="0" applyBorder="1"/>
    <xf numFmtId="0" fontId="7" fillId="0" borderId="35" xfId="0" applyFont="1" applyBorder="1" applyAlignment="1">
      <alignment wrapText="1"/>
    </xf>
    <xf numFmtId="0" fontId="0" fillId="0" borderId="35" xfId="0" applyBorder="1" applyAlignment="1">
      <alignment wrapText="1"/>
    </xf>
    <xf numFmtId="0" fontId="7" fillId="0" borderId="35" xfId="0" applyFont="1" applyBorder="1" applyAlignment="1">
      <alignment vertical="top"/>
    </xf>
    <xf numFmtId="0" fontId="0" fillId="0" borderId="35" xfId="0" applyBorder="1" applyAlignment="1">
      <alignment vertical="top"/>
    </xf>
    <xf numFmtId="0" fontId="0" fillId="0" borderId="50" xfId="0" applyBorder="1"/>
    <xf numFmtId="0" fontId="0" fillId="0" borderId="51" xfId="0" applyBorder="1"/>
    <xf numFmtId="0" fontId="1" fillId="0" borderId="4" xfId="0" applyFont="1" applyBorder="1"/>
    <xf numFmtId="0" fontId="10" fillId="0" borderId="1" xfId="0" applyFont="1" applyBorder="1"/>
    <xf numFmtId="0" fontId="6" fillId="0" borderId="1" xfId="0" applyFont="1" applyBorder="1"/>
    <xf numFmtId="0" fontId="1" fillId="0" borderId="1" xfId="0" applyFont="1" applyBorder="1"/>
    <xf numFmtId="0" fontId="7" fillId="0" borderId="1" xfId="0" applyFont="1" applyBorder="1" applyAlignment="1">
      <alignment wrapText="1"/>
    </xf>
    <xf numFmtId="0" fontId="0" fillId="0" borderId="1" xfId="0" applyBorder="1" applyAlignment="1">
      <alignment wrapText="1"/>
    </xf>
    <xf numFmtId="0" fontId="7" fillId="0" borderId="1" xfId="0" applyFont="1" applyBorder="1"/>
    <xf numFmtId="0" fontId="7" fillId="0" borderId="1" xfId="0" applyFont="1" applyBorder="1" applyAlignment="1">
      <alignment vertical="top"/>
    </xf>
    <xf numFmtId="0" fontId="0" fillId="0" borderId="1" xfId="0" applyBorder="1" applyAlignment="1">
      <alignment vertical="top"/>
    </xf>
    <xf numFmtId="0" fontId="0" fillId="0" borderId="92" xfId="0" applyBorder="1"/>
    <xf numFmtId="0" fontId="0" fillId="0" borderId="69" xfId="0" applyBorder="1"/>
    <xf numFmtId="0" fontId="0" fillId="0" borderId="93" xfId="0" applyBorder="1"/>
    <xf numFmtId="49" fontId="0" fillId="0" borderId="29" xfId="0" applyNumberFormat="1" applyBorder="1" applyAlignment="1">
      <alignment vertical="center"/>
    </xf>
    <xf numFmtId="0" fontId="0" fillId="6" borderId="19" xfId="0" quotePrefix="1" applyFill="1" applyBorder="1" applyAlignment="1">
      <alignment horizontal="right" vertical="center"/>
    </xf>
    <xf numFmtId="0" fontId="8" fillId="0" borderId="94" xfId="0" applyFont="1" applyBorder="1" applyAlignment="1">
      <alignment horizontal="centerContinuous" wrapText="1"/>
    </xf>
    <xf numFmtId="0" fontId="11" fillId="0" borderId="95" xfId="0" applyFont="1" applyBorder="1" applyAlignment="1">
      <alignment horizontal="centerContinuous" wrapText="1"/>
    </xf>
    <xf numFmtId="0" fontId="0" fillId="0" borderId="96" xfId="0" applyBorder="1" applyAlignment="1">
      <alignment textRotation="90" wrapText="1"/>
    </xf>
    <xf numFmtId="0" fontId="0" fillId="0" borderId="95" xfId="0" applyBorder="1" applyAlignment="1">
      <alignment textRotation="90" wrapText="1"/>
    </xf>
    <xf numFmtId="0" fontId="0" fillId="14" borderId="17" xfId="0" applyFill="1" applyBorder="1" applyProtection="1">
      <protection locked="0"/>
    </xf>
    <xf numFmtId="0" fontId="0" fillId="14" borderId="16" xfId="0" applyFill="1" applyBorder="1" applyProtection="1">
      <protection locked="0"/>
    </xf>
    <xf numFmtId="0" fontId="0" fillId="14" borderId="24" xfId="0" applyFill="1" applyBorder="1" applyProtection="1">
      <protection locked="0"/>
    </xf>
    <xf numFmtId="0" fontId="0" fillId="14" borderId="59" xfId="0" applyFill="1" applyBorder="1" applyProtection="1">
      <protection locked="0"/>
    </xf>
    <xf numFmtId="0" fontId="0" fillId="14" borderId="61" xfId="0" applyFill="1" applyBorder="1" applyProtection="1">
      <protection locked="0"/>
    </xf>
    <xf numFmtId="0" fontId="0" fillId="0" borderId="97" xfId="0" applyBorder="1" applyAlignment="1">
      <alignment horizontal="center" textRotation="90" wrapText="1"/>
    </xf>
    <xf numFmtId="0" fontId="7" fillId="0" borderId="97" xfId="0" applyFont="1" applyBorder="1" applyAlignment="1">
      <alignment horizontal="center" textRotation="90" wrapText="1"/>
    </xf>
    <xf numFmtId="0" fontId="0" fillId="0" borderId="97" xfId="0" applyBorder="1" applyAlignment="1">
      <alignment textRotation="90" wrapText="1"/>
    </xf>
    <xf numFmtId="0" fontId="0" fillId="2" borderId="67" xfId="0" applyFill="1" applyBorder="1"/>
    <xf numFmtId="0" fontId="0" fillId="6" borderId="98" xfId="0" applyFill="1" applyBorder="1" applyAlignment="1" applyProtection="1">
      <alignment textRotation="90" wrapText="1"/>
      <protection locked="0"/>
    </xf>
    <xf numFmtId="0" fontId="7" fillId="0" borderId="14" xfId="0" applyFont="1" applyBorder="1" applyProtection="1">
      <protection locked="0"/>
    </xf>
    <xf numFmtId="0" fontId="7" fillId="0" borderId="16" xfId="0" applyFont="1" applyBorder="1" applyProtection="1">
      <protection locked="0"/>
    </xf>
    <xf numFmtId="0" fontId="7" fillId="0" borderId="21" xfId="0" applyFont="1" applyBorder="1" applyProtection="1">
      <protection locked="0"/>
    </xf>
    <xf numFmtId="0" fontId="7" fillId="0" borderId="24" xfId="0" applyFont="1" applyBorder="1" applyProtection="1">
      <protection locked="0"/>
    </xf>
    <xf numFmtId="0" fontId="7" fillId="0" borderId="17" xfId="0" applyFont="1" applyBorder="1" applyProtection="1">
      <protection locked="0"/>
    </xf>
    <xf numFmtId="0" fontId="7" fillId="0" borderId="12" xfId="0" applyFont="1" applyBorder="1" applyProtection="1">
      <protection locked="0"/>
    </xf>
    <xf numFmtId="0" fontId="7" fillId="0" borderId="25" xfId="0" applyFont="1" applyBorder="1" applyProtection="1">
      <protection locked="0"/>
    </xf>
    <xf numFmtId="0" fontId="7" fillId="0" borderId="42" xfId="0" applyFont="1" applyBorder="1" applyProtection="1">
      <protection locked="0"/>
    </xf>
    <xf numFmtId="0" fontId="7" fillId="0" borderId="34" xfId="0" applyFont="1" applyBorder="1" applyProtection="1">
      <protection locked="0"/>
    </xf>
    <xf numFmtId="0" fontId="7" fillId="0" borderId="36" xfId="0" applyFont="1" applyBorder="1" applyProtection="1">
      <protection locked="0"/>
    </xf>
    <xf numFmtId="0" fontId="0" fillId="2" borderId="58" xfId="0" applyFill="1" applyBorder="1"/>
    <xf numFmtId="0" fontId="7" fillId="2" borderId="9" xfId="0" applyFont="1" applyFill="1" applyBorder="1"/>
    <xf numFmtId="0" fontId="7" fillId="2" borderId="48" xfId="0" applyFont="1" applyFill="1" applyBorder="1"/>
    <xf numFmtId="0" fontId="7" fillId="2" borderId="29" xfId="0" applyFont="1" applyFill="1" applyBorder="1"/>
    <xf numFmtId="0" fontId="7" fillId="2" borderId="55" xfId="0" applyFont="1" applyFill="1" applyBorder="1"/>
    <xf numFmtId="0" fontId="7" fillId="12" borderId="30" xfId="0" applyFont="1" applyFill="1" applyBorder="1"/>
    <xf numFmtId="0" fontId="0" fillId="12" borderId="3" xfId="0" applyFill="1" applyBorder="1"/>
    <xf numFmtId="0" fontId="0" fillId="12" borderId="5" xfId="0" applyFill="1" applyBorder="1"/>
    <xf numFmtId="0" fontId="0" fillId="12" borderId="49" xfId="0" applyFill="1" applyBorder="1"/>
    <xf numFmtId="0" fontId="0" fillId="12" borderId="51" xfId="0" applyFill="1" applyBorder="1"/>
    <xf numFmtId="0" fontId="0" fillId="12" borderId="50" xfId="0" applyFill="1" applyBorder="1"/>
    <xf numFmtId="0" fontId="0" fillId="12" borderId="1" xfId="0" applyFill="1" applyBorder="1"/>
    <xf numFmtId="0" fontId="0" fillId="8" borderId="37" xfId="0" applyFill="1" applyBorder="1" applyAlignment="1">
      <alignment textRotation="90" wrapText="1"/>
    </xf>
    <xf numFmtId="0" fontId="0" fillId="6" borderId="40" xfId="0" applyFill="1" applyBorder="1"/>
    <xf numFmtId="0" fontId="0" fillId="6" borderId="72" xfId="0" applyFill="1" applyBorder="1"/>
    <xf numFmtId="0" fontId="0" fillId="6" borderId="97" xfId="0" applyFill="1" applyBorder="1"/>
    <xf numFmtId="0" fontId="0" fillId="2" borderId="96" xfId="0" applyFill="1" applyBorder="1"/>
    <xf numFmtId="0" fontId="0" fillId="6" borderId="45" xfId="0" applyFill="1" applyBorder="1"/>
    <xf numFmtId="0" fontId="0" fillId="12" borderId="39" xfId="0" applyFill="1" applyBorder="1"/>
    <xf numFmtId="0" fontId="0" fillId="12" borderId="40" xfId="0" applyFill="1" applyBorder="1"/>
    <xf numFmtId="0" fontId="9" fillId="6" borderId="97" xfId="0" applyFont="1" applyFill="1" applyBorder="1"/>
    <xf numFmtId="0" fontId="0" fillId="14" borderId="59" xfId="0" applyFill="1" applyBorder="1"/>
    <xf numFmtId="0" fontId="0" fillId="2" borderId="99" xfId="0" applyFill="1" applyBorder="1"/>
    <xf numFmtId="0" fontId="10" fillId="6" borderId="72" xfId="0" applyFont="1" applyFill="1" applyBorder="1"/>
    <xf numFmtId="0" fontId="0" fillId="19" borderId="48" xfId="0" applyFill="1" applyBorder="1" applyProtection="1">
      <protection locked="0"/>
    </xf>
    <xf numFmtId="0" fontId="10" fillId="19" borderId="17" xfId="0" applyFont="1" applyFill="1" applyBorder="1" applyAlignment="1">
      <alignment vertical="center"/>
    </xf>
    <xf numFmtId="0" fontId="0" fillId="19" borderId="14" xfId="0" applyFill="1" applyBorder="1" applyProtection="1">
      <protection locked="0"/>
    </xf>
    <xf numFmtId="0" fontId="7" fillId="19" borderId="61" xfId="0" applyFont="1" applyFill="1" applyBorder="1" applyAlignment="1">
      <alignment vertical="center"/>
    </xf>
    <xf numFmtId="0" fontId="7" fillId="19" borderId="13" xfId="0" applyFont="1" applyFill="1" applyBorder="1" applyProtection="1">
      <protection locked="0"/>
    </xf>
    <xf numFmtId="0" fontId="0" fillId="19" borderId="13" xfId="0" applyFill="1" applyBorder="1" applyProtection="1">
      <protection locked="0"/>
    </xf>
    <xf numFmtId="0" fontId="7" fillId="19" borderId="14" xfId="0" applyFont="1" applyFill="1" applyBorder="1" applyProtection="1">
      <protection locked="0"/>
    </xf>
    <xf numFmtId="0" fontId="7" fillId="19" borderId="34" xfId="0" applyFont="1" applyFill="1" applyBorder="1" applyProtection="1">
      <protection locked="0"/>
    </xf>
    <xf numFmtId="0" fontId="10" fillId="6" borderId="43" xfId="0" applyFont="1" applyFill="1" applyBorder="1"/>
    <xf numFmtId="0" fontId="0" fillId="19" borderId="62" xfId="0" applyFill="1" applyBorder="1" applyProtection="1">
      <protection locked="0"/>
    </xf>
    <xf numFmtId="0" fontId="7" fillId="19" borderId="16" xfId="0" applyFont="1" applyFill="1" applyBorder="1" applyAlignment="1">
      <alignment vertical="center"/>
    </xf>
    <xf numFmtId="0" fontId="7" fillId="19" borderId="64" xfId="0" applyFont="1" applyFill="1" applyBorder="1" applyProtection="1">
      <protection locked="0"/>
    </xf>
    <xf numFmtId="0" fontId="0" fillId="19" borderId="64" xfId="0" applyFill="1" applyBorder="1" applyProtection="1">
      <protection locked="0"/>
    </xf>
    <xf numFmtId="0" fontId="10" fillId="6" borderId="47" xfId="0" applyFont="1" applyFill="1" applyBorder="1"/>
    <xf numFmtId="0" fontId="0" fillId="19" borderId="23" xfId="0" applyFill="1" applyBorder="1" applyProtection="1">
      <protection locked="0"/>
    </xf>
    <xf numFmtId="0" fontId="0" fillId="19" borderId="21" xfId="0" applyFill="1" applyBorder="1" applyProtection="1">
      <protection locked="0"/>
    </xf>
    <xf numFmtId="0" fontId="7" fillId="19" borderId="38" xfId="0" applyFont="1" applyFill="1" applyBorder="1" applyAlignment="1">
      <alignment vertical="center"/>
    </xf>
    <xf numFmtId="0" fontId="7" fillId="19" borderId="25" xfId="0" applyFont="1" applyFill="1" applyBorder="1" applyProtection="1">
      <protection locked="0"/>
    </xf>
    <xf numFmtId="0" fontId="0" fillId="19" borderId="25" xfId="0" applyFill="1" applyBorder="1" applyProtection="1">
      <protection locked="0"/>
    </xf>
    <xf numFmtId="0" fontId="8" fillId="0" borderId="100" xfId="0" applyFont="1" applyBorder="1" applyAlignment="1" applyProtection="1">
      <alignment horizontal="centerContinuous"/>
      <protection locked="0"/>
    </xf>
    <xf numFmtId="0" fontId="8" fillId="0" borderId="77" xfId="0" applyFont="1" applyBorder="1" applyAlignment="1" applyProtection="1">
      <alignment horizontal="centerContinuous"/>
      <protection locked="0"/>
    </xf>
    <xf numFmtId="0" fontId="7" fillId="0" borderId="101" xfId="0" applyFont="1" applyBorder="1" applyAlignment="1">
      <alignment horizontal="center" textRotation="90" wrapText="1"/>
    </xf>
    <xf numFmtId="0" fontId="0" fillId="0" borderId="101" xfId="0" applyBorder="1" applyAlignment="1">
      <alignment textRotation="90" wrapText="1"/>
    </xf>
    <xf numFmtId="0" fontId="9" fillId="8" borderId="17" xfId="0" applyFont="1" applyFill="1" applyBorder="1" applyAlignment="1">
      <alignment horizontal="center"/>
    </xf>
    <xf numFmtId="0" fontId="0" fillId="14" borderId="17" xfId="0" applyFill="1" applyBorder="1"/>
    <xf numFmtId="0" fontId="0" fillId="14" borderId="24" xfId="0" applyFill="1" applyBorder="1"/>
    <xf numFmtId="0" fontId="0" fillId="14" borderId="61" xfId="0" applyFill="1" applyBorder="1"/>
    <xf numFmtId="0" fontId="0" fillId="14" borderId="38" xfId="0" applyFill="1" applyBorder="1"/>
    <xf numFmtId="0" fontId="9" fillId="8" borderId="59" xfId="0" applyFont="1" applyFill="1" applyBorder="1" applyAlignment="1">
      <alignment horizontal="center"/>
    </xf>
    <xf numFmtId="0" fontId="0" fillId="14" borderId="16" xfId="0" applyFill="1" applyBorder="1"/>
    <xf numFmtId="0" fontId="0" fillId="14" borderId="30" xfId="0" applyFill="1" applyBorder="1"/>
    <xf numFmtId="0" fontId="0" fillId="6" borderId="98" xfId="0" applyFill="1" applyBorder="1" applyAlignment="1">
      <alignment textRotation="90" wrapText="1"/>
    </xf>
    <xf numFmtId="0" fontId="0" fillId="0" borderId="66" xfId="0" applyBorder="1" applyAlignment="1">
      <alignment horizontal="center"/>
    </xf>
    <xf numFmtId="0" fontId="27" fillId="0" borderId="0" xfId="0" applyFont="1" applyAlignment="1">
      <alignment vertical="center" wrapText="1"/>
    </xf>
    <xf numFmtId="0" fontId="0" fillId="0" borderId="64" xfId="0" applyBorder="1" applyAlignment="1">
      <alignment horizontal="center"/>
    </xf>
    <xf numFmtId="0" fontId="24" fillId="0" borderId="19" xfId="0" applyFont="1" applyBorder="1" applyAlignment="1">
      <alignment horizontal="center"/>
    </xf>
    <xf numFmtId="0" fontId="24" fillId="0" borderId="8" xfId="0" applyFont="1" applyBorder="1" applyAlignment="1">
      <alignment horizontal="center"/>
    </xf>
    <xf numFmtId="0" fontId="24" fillId="0" borderId="2" xfId="0" applyFont="1" applyBorder="1" applyAlignment="1">
      <alignment horizontal="center" wrapText="1"/>
    </xf>
    <xf numFmtId="0" fontId="25" fillId="0" borderId="19" xfId="0" applyFont="1" applyBorder="1" applyAlignment="1">
      <alignment horizontal="center"/>
    </xf>
    <xf numFmtId="0" fontId="25" fillId="0" borderId="8" xfId="0" applyFont="1" applyBorder="1"/>
    <xf numFmtId="0" fontId="25" fillId="0" borderId="2" xfId="0" applyFont="1" applyBorder="1" applyAlignment="1">
      <alignment horizontal="center"/>
    </xf>
    <xf numFmtId="0" fontId="24" fillId="20" borderId="19" xfId="0" applyFont="1" applyFill="1" applyBorder="1" applyAlignment="1">
      <alignment horizontal="center"/>
    </xf>
    <xf numFmtId="0" fontId="24" fillId="20" borderId="8" xfId="0" applyFont="1" applyFill="1" applyBorder="1"/>
    <xf numFmtId="0" fontId="24" fillId="20" borderId="2" xfId="0" applyFont="1" applyFill="1" applyBorder="1" applyAlignment="1">
      <alignment horizontal="center"/>
    </xf>
    <xf numFmtId="0" fontId="0" fillId="21" borderId="66" xfId="0" applyFill="1" applyBorder="1" applyAlignment="1">
      <alignment horizontal="center"/>
    </xf>
    <xf numFmtId="0" fontId="0" fillId="21" borderId="0" xfId="0" applyFill="1"/>
    <xf numFmtId="0" fontId="0" fillId="21" borderId="64" xfId="0" applyFill="1" applyBorder="1" applyAlignment="1">
      <alignment horizontal="center"/>
    </xf>
    <xf numFmtId="0" fontId="27" fillId="0" borderId="0" xfId="0" applyFont="1" applyAlignment="1">
      <alignment wrapText="1"/>
    </xf>
    <xf numFmtId="164" fontId="0" fillId="12" borderId="41" xfId="0" applyNumberFormat="1" applyFill="1" applyBorder="1" applyAlignment="1">
      <alignment horizontal="center"/>
    </xf>
    <xf numFmtId="1" fontId="0" fillId="2" borderId="66" xfId="0" applyNumberFormat="1" applyFill="1" applyBorder="1"/>
    <xf numFmtId="164" fontId="0" fillId="3" borderId="2" xfId="0" applyNumberFormat="1" applyFill="1" applyBorder="1"/>
    <xf numFmtId="0" fontId="0" fillId="0" borderId="29" xfId="0" applyBorder="1" applyProtection="1">
      <protection locked="0"/>
    </xf>
    <xf numFmtId="0" fontId="0" fillId="12" borderId="102" xfId="0" applyFill="1" applyBorder="1"/>
    <xf numFmtId="164" fontId="0" fillId="12" borderId="103" xfId="0" applyNumberFormat="1" applyFill="1" applyBorder="1" applyAlignment="1">
      <alignment horizontal="center"/>
    </xf>
    <xf numFmtId="1" fontId="0" fillId="2" borderId="80" xfId="0" applyNumberFormat="1" applyFill="1" applyBorder="1"/>
    <xf numFmtId="0" fontId="0" fillId="0" borderId="102" xfId="0" applyBorder="1" applyProtection="1">
      <protection locked="0"/>
    </xf>
    <xf numFmtId="1" fontId="0" fillId="2" borderId="104" xfId="0" applyNumberFormat="1" applyFill="1" applyBorder="1"/>
    <xf numFmtId="0" fontId="0" fillId="2" borderId="8" xfId="0" applyFill="1" applyBorder="1"/>
    <xf numFmtId="0" fontId="0" fillId="12" borderId="82" xfId="0" applyFill="1" applyBorder="1"/>
    <xf numFmtId="0" fontId="0" fillId="2" borderId="86" xfId="0" applyFill="1" applyBorder="1"/>
    <xf numFmtId="49" fontId="0" fillId="0" borderId="21" xfId="0" applyNumberFormat="1" applyBorder="1" applyAlignment="1">
      <alignment vertical="center"/>
    </xf>
    <xf numFmtId="49" fontId="0" fillId="0" borderId="24" xfId="0" applyNumberFormat="1" applyBorder="1" applyAlignment="1">
      <alignment vertical="center"/>
    </xf>
    <xf numFmtId="49" fontId="0" fillId="0" borderId="31" xfId="0" applyNumberFormat="1" applyBorder="1" applyAlignment="1">
      <alignment vertical="center"/>
    </xf>
    <xf numFmtId="0" fontId="7" fillId="19" borderId="30" xfId="0" applyFont="1" applyFill="1" applyBorder="1" applyProtection="1">
      <protection locked="0"/>
    </xf>
    <xf numFmtId="0" fontId="7" fillId="19" borderId="24" xfId="0" applyFont="1" applyFill="1" applyBorder="1" applyProtection="1">
      <protection locked="0"/>
    </xf>
    <xf numFmtId="0" fontId="7" fillId="2" borderId="17" xfId="0" applyFont="1" applyFill="1" applyBorder="1"/>
    <xf numFmtId="0" fontId="0" fillId="12" borderId="24" xfId="0" applyFill="1" applyBorder="1"/>
    <xf numFmtId="0" fontId="7" fillId="8" borderId="12" xfId="0" applyFont="1" applyFill="1" applyBorder="1" applyAlignment="1">
      <alignment horizontal="center" wrapText="1"/>
    </xf>
    <xf numFmtId="0" fontId="0" fillId="8" borderId="12" xfId="0" applyFill="1" applyBorder="1" applyAlignment="1">
      <alignment horizontal="center" wrapText="1"/>
    </xf>
    <xf numFmtId="0" fontId="9" fillId="18" borderId="17" xfId="0" applyFont="1" applyFill="1" applyBorder="1" applyAlignment="1">
      <alignment horizontal="center"/>
    </xf>
    <xf numFmtId="0" fontId="9" fillId="8" borderId="19" xfId="0" applyFont="1" applyFill="1" applyBorder="1" applyAlignment="1">
      <alignment horizontal="center"/>
    </xf>
    <xf numFmtId="0" fontId="9" fillId="8" borderId="8" xfId="0" applyFont="1" applyFill="1" applyBorder="1" applyAlignment="1">
      <alignment horizontal="center"/>
    </xf>
    <xf numFmtId="0" fontId="7" fillId="0" borderId="2" xfId="0" applyFont="1" applyBorder="1" applyAlignment="1" applyProtection="1">
      <alignment horizontal="center" textRotation="90" readingOrder="1"/>
      <protection locked="0"/>
    </xf>
    <xf numFmtId="0" fontId="32" fillId="0" borderId="0" xfId="0" applyFont="1"/>
    <xf numFmtId="0" fontId="0" fillId="2" borderId="70" xfId="0" applyFill="1" applyBorder="1"/>
    <xf numFmtId="0" fontId="7" fillId="2" borderId="88" xfId="0" applyFont="1" applyFill="1" applyBorder="1"/>
    <xf numFmtId="0" fontId="0" fillId="12" borderId="112" xfId="0" applyFill="1" applyBorder="1"/>
    <xf numFmtId="0" fontId="7" fillId="12" borderId="87" xfId="0" applyFont="1" applyFill="1" applyBorder="1"/>
    <xf numFmtId="0" fontId="7" fillId="12" borderId="24" xfId="0" applyFont="1" applyFill="1" applyBorder="1"/>
    <xf numFmtId="0" fontId="26" fillId="0" borderId="31" xfId="0" applyFont="1" applyBorder="1" applyAlignment="1">
      <alignment horizontal="center" vertical="center"/>
    </xf>
    <xf numFmtId="0" fontId="26" fillId="0" borderId="41" xfId="0" applyFont="1" applyBorder="1" applyAlignment="1">
      <alignment horizontal="center" vertical="center"/>
    </xf>
    <xf numFmtId="0" fontId="26" fillId="0" borderId="48" xfId="0" applyFont="1" applyBorder="1" applyAlignment="1">
      <alignment horizontal="center" vertical="center"/>
    </xf>
    <xf numFmtId="0" fontId="11" fillId="0" borderId="0" xfId="0" applyFont="1" applyAlignment="1">
      <alignment horizontal="center"/>
    </xf>
    <xf numFmtId="0" fontId="0" fillId="6" borderId="14" xfId="0" applyFill="1" applyBorder="1" applyAlignment="1">
      <alignment horizontal="center" vertical="top"/>
    </xf>
    <xf numFmtId="0" fontId="7" fillId="6" borderId="44" xfId="0" applyFont="1" applyFill="1" applyBorder="1"/>
    <xf numFmtId="0" fontId="0" fillId="6" borderId="41" xfId="0" applyFill="1" applyBorder="1"/>
    <xf numFmtId="0" fontId="0" fillId="6" borderId="55" xfId="0" applyFill="1" applyBorder="1"/>
    <xf numFmtId="0" fontId="9" fillId="0" borderId="79" xfId="0" applyFont="1" applyBorder="1" applyAlignment="1" applyProtection="1">
      <alignment horizontal="center" textRotation="90" wrapText="1"/>
      <protection locked="0"/>
    </xf>
    <xf numFmtId="0" fontId="9" fillId="0" borderId="62" xfId="0" applyFont="1" applyBorder="1" applyAlignment="1" applyProtection="1">
      <alignment horizontal="center"/>
      <protection locked="0"/>
    </xf>
    <xf numFmtId="0" fontId="9" fillId="0" borderId="12" xfId="0" applyFont="1" applyBorder="1" applyAlignment="1" applyProtection="1">
      <alignment horizontal="center"/>
      <protection locked="0"/>
    </xf>
    <xf numFmtId="0" fontId="7" fillId="0" borderId="4" xfId="0" applyFont="1" applyBorder="1" applyAlignment="1">
      <alignment horizontal="center" textRotation="90" wrapText="1"/>
    </xf>
    <xf numFmtId="0" fontId="7" fillId="0" borderId="1" xfId="0" applyFont="1" applyBorder="1" applyAlignment="1">
      <alignment wrapText="1"/>
    </xf>
    <xf numFmtId="0" fontId="7" fillId="0" borderId="10" xfId="0" applyFont="1" applyBorder="1" applyAlignment="1">
      <alignment wrapText="1"/>
    </xf>
    <xf numFmtId="0" fontId="9" fillId="6" borderId="4" xfId="0" applyFont="1" applyFill="1" applyBorder="1" applyAlignment="1">
      <alignment horizontal="left" vertical="center" wrapText="1"/>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35" xfId="0" applyBorder="1" applyAlignment="1">
      <alignment vertical="center"/>
    </xf>
    <xf numFmtId="0" fontId="0" fillId="0" borderId="50" xfId="0" applyBorder="1" applyAlignment="1">
      <alignment vertical="center"/>
    </xf>
    <xf numFmtId="0" fontId="0" fillId="0" borderId="49" xfId="0" applyBorder="1" applyAlignment="1">
      <alignment vertical="center"/>
    </xf>
    <xf numFmtId="0" fontId="0" fillId="0" borderId="51" xfId="0" applyBorder="1" applyAlignment="1">
      <alignment vertical="center"/>
    </xf>
    <xf numFmtId="14" fontId="7" fillId="6" borderId="66"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17" fillId="6" borderId="1" xfId="0" applyFont="1" applyFill="1" applyBorder="1" applyAlignment="1">
      <alignment horizontal="center"/>
    </xf>
    <xf numFmtId="0" fontId="0" fillId="0" borderId="0" xfId="0" applyAlignment="1">
      <alignment horizontal="center"/>
    </xf>
    <xf numFmtId="0" fontId="0" fillId="0" borderId="64" xfId="0" applyBorder="1"/>
    <xf numFmtId="0" fontId="0" fillId="0" borderId="1" xfId="0" applyBorder="1" applyAlignment="1" applyProtection="1">
      <alignment vertical="top" wrapText="1"/>
      <protection locked="0"/>
    </xf>
    <xf numFmtId="0" fontId="0" fillId="0" borderId="0" xfId="0" applyAlignment="1" applyProtection="1">
      <alignment vertical="top" wrapText="1"/>
      <protection locked="0"/>
    </xf>
    <xf numFmtId="0" fontId="0" fillId="0" borderId="35" xfId="0" applyBorder="1" applyAlignment="1" applyProtection="1">
      <alignment vertical="top" wrapText="1"/>
      <protection locked="0"/>
    </xf>
    <xf numFmtId="0" fontId="0" fillId="0" borderId="50" xfId="0" applyBorder="1" applyAlignment="1" applyProtection="1">
      <alignment vertical="top" wrapText="1"/>
      <protection locked="0"/>
    </xf>
    <xf numFmtId="0" fontId="0" fillId="0" borderId="49" xfId="0" applyBorder="1" applyAlignment="1" applyProtection="1">
      <alignment vertical="top" wrapText="1"/>
      <protection locked="0"/>
    </xf>
    <xf numFmtId="0" fontId="0" fillId="0" borderId="51" xfId="0" applyBorder="1" applyAlignment="1" applyProtection="1">
      <alignment vertical="top" wrapText="1"/>
      <protection locked="0"/>
    </xf>
    <xf numFmtId="0" fontId="0" fillId="0" borderId="79" xfId="0" applyBorder="1" applyAlignment="1">
      <alignment horizontal="center" textRotation="90" wrapText="1"/>
    </xf>
    <xf numFmtId="0" fontId="0" fillId="0" borderId="62" xfId="0" applyBorder="1" applyAlignment="1">
      <alignment horizontal="center" wrapText="1"/>
    </xf>
    <xf numFmtId="0" fontId="0" fillId="0" borderId="12" xfId="0" applyBorder="1" applyAlignment="1">
      <alignment horizontal="center" wrapText="1"/>
    </xf>
    <xf numFmtId="0" fontId="7" fillId="0" borderId="1"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9" fillId="6" borderId="31" xfId="0" applyFont="1" applyFill="1" applyBorder="1" applyAlignment="1">
      <alignment vertical="center" wrapText="1"/>
    </xf>
    <xf numFmtId="0" fontId="9" fillId="6" borderId="41" xfId="0" applyFont="1" applyFill="1" applyBorder="1" applyAlignment="1">
      <alignment vertical="center" wrapText="1"/>
    </xf>
    <xf numFmtId="0" fontId="9" fillId="0" borderId="41" xfId="0" applyFont="1" applyBorder="1" applyAlignment="1">
      <alignment vertical="center" wrapText="1"/>
    </xf>
    <xf numFmtId="0" fontId="9" fillId="0" borderId="55" xfId="0" applyFont="1" applyBorder="1" applyAlignment="1">
      <alignment vertical="center" wrapText="1"/>
    </xf>
    <xf numFmtId="0" fontId="9" fillId="6" borderId="66" xfId="0" applyFont="1" applyFill="1" applyBorder="1" applyAlignment="1">
      <alignment vertical="center" wrapText="1"/>
    </xf>
    <xf numFmtId="0" fontId="9" fillId="6" borderId="0" xfId="0" applyFont="1" applyFill="1" applyAlignment="1">
      <alignment vertical="center" wrapText="1"/>
    </xf>
    <xf numFmtId="0" fontId="9" fillId="0" borderId="0" xfId="0" applyFont="1" applyAlignment="1">
      <alignment vertical="center" wrapText="1"/>
    </xf>
    <xf numFmtId="0" fontId="9" fillId="0" borderId="35" xfId="0" applyFont="1" applyBorder="1" applyAlignment="1">
      <alignment vertical="center" wrapText="1"/>
    </xf>
    <xf numFmtId="0" fontId="9" fillId="6" borderId="19" xfId="0" applyFont="1" applyFill="1" applyBorder="1" applyAlignment="1">
      <alignment vertical="center" wrapText="1"/>
    </xf>
    <xf numFmtId="0" fontId="9" fillId="6" borderId="8" xfId="0" applyFont="1" applyFill="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0" fillId="0" borderId="64" xfId="0" applyBorder="1" applyProtection="1">
      <protection locked="0"/>
    </xf>
    <xf numFmtId="0" fontId="0" fillId="0" borderId="1" xfId="0" applyBorder="1" applyAlignment="1" applyProtection="1">
      <alignment horizontal="center" vertical="center"/>
      <protection locked="0"/>
    </xf>
    <xf numFmtId="0" fontId="7" fillId="0" borderId="68" xfId="0" applyFont="1" applyBorder="1" applyAlignment="1">
      <alignment horizontal="center" textRotation="90" wrapText="1"/>
    </xf>
    <xf numFmtId="0" fontId="7" fillId="0" borderId="61" xfId="0" applyFont="1" applyBorder="1" applyAlignment="1">
      <alignment wrapText="1"/>
    </xf>
    <xf numFmtId="0" fontId="7" fillId="0" borderId="17" xfId="0" applyFont="1" applyBorder="1" applyAlignment="1">
      <alignment wrapText="1"/>
    </xf>
    <xf numFmtId="0" fontId="0" fillId="0" borderId="10" xfId="0" applyBorder="1" applyAlignment="1" applyProtection="1">
      <alignment vertical="center"/>
      <protection locked="0"/>
    </xf>
    <xf numFmtId="0" fontId="0" fillId="0" borderId="8" xfId="0" applyBorder="1" applyAlignment="1" applyProtection="1">
      <alignment vertical="center"/>
      <protection locked="0"/>
    </xf>
    <xf numFmtId="0" fontId="0" fillId="0" borderId="2" xfId="0" applyBorder="1" applyAlignment="1" applyProtection="1">
      <alignment vertical="center"/>
      <protection locked="0"/>
    </xf>
    <xf numFmtId="0" fontId="0" fillId="0" borderId="1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6" fillId="6" borderId="26" xfId="0" applyFont="1" applyFill="1" applyBorder="1" applyAlignment="1" applyProtection="1">
      <alignment horizontal="left" vertical="center"/>
      <protection locked="0"/>
    </xf>
    <xf numFmtId="0" fontId="0" fillId="0" borderId="32" xfId="0" applyBorder="1" applyAlignment="1">
      <alignment horizontal="left" vertical="center"/>
    </xf>
    <xf numFmtId="0" fontId="0" fillId="0" borderId="2" xfId="0" applyBorder="1" applyAlignment="1" applyProtection="1">
      <alignment horizontal="center" vertical="center"/>
      <protection locked="0"/>
    </xf>
    <xf numFmtId="0" fontId="7" fillId="6" borderId="19" xfId="0"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Protection="1">
      <protection locked="0"/>
    </xf>
    <xf numFmtId="0" fontId="8" fillId="0" borderId="4" xfId="0" applyFont="1" applyBorder="1" applyAlignment="1">
      <alignment horizontal="center"/>
    </xf>
    <xf numFmtId="0" fontId="8" fillId="0" borderId="3" xfId="0" applyFont="1" applyBorder="1" applyAlignment="1">
      <alignment horizontal="center"/>
    </xf>
    <xf numFmtId="0" fontId="8" fillId="0" borderId="5" xfId="0" applyFont="1" applyBorder="1" applyAlignment="1">
      <alignment horizontal="center"/>
    </xf>
    <xf numFmtId="0" fontId="8" fillId="0" borderId="4" xfId="0" applyFont="1" applyBorder="1" applyAlignment="1">
      <alignment horizontal="center" vertical="top"/>
    </xf>
    <xf numFmtId="0" fontId="8" fillId="0" borderId="3" xfId="0" applyFont="1" applyBorder="1" applyAlignment="1">
      <alignment horizontal="center" vertical="top"/>
    </xf>
    <xf numFmtId="0" fontId="8" fillId="0" borderId="5" xfId="0" applyFont="1" applyBorder="1" applyAlignment="1">
      <alignment horizontal="center" vertical="top"/>
    </xf>
    <xf numFmtId="0" fontId="6" fillId="6" borderId="0" xfId="0" applyFont="1" applyFill="1" applyAlignment="1">
      <alignment horizontal="center" wrapText="1"/>
    </xf>
    <xf numFmtId="0" fontId="0" fillId="0" borderId="0" xfId="0" applyAlignment="1">
      <alignment wrapText="1"/>
    </xf>
    <xf numFmtId="0" fontId="0" fillId="0" borderId="49" xfId="0" applyBorder="1" applyAlignment="1">
      <alignment wrapText="1"/>
    </xf>
    <xf numFmtId="0" fontId="0" fillId="0" borderId="50" xfId="0" applyBorder="1" applyAlignment="1" applyProtection="1">
      <alignment vertical="top"/>
      <protection locked="0"/>
    </xf>
    <xf numFmtId="0" fontId="0" fillId="0" borderId="49" xfId="0" applyBorder="1" applyProtection="1">
      <protection locked="0"/>
    </xf>
    <xf numFmtId="0" fontId="0" fillId="0" borderId="106" xfId="0" quotePrefix="1" applyBorder="1" applyAlignment="1" applyProtection="1">
      <alignment horizontal="center"/>
      <protection locked="0"/>
    </xf>
    <xf numFmtId="0" fontId="0" fillId="0" borderId="107" xfId="0" applyBorder="1" applyAlignment="1" applyProtection="1">
      <alignment horizontal="center"/>
      <protection locked="0"/>
    </xf>
    <xf numFmtId="14" fontId="0" fillId="0" borderId="49" xfId="0" applyNumberFormat="1" applyBorder="1" applyAlignment="1" applyProtection="1">
      <alignment horizontal="center"/>
      <protection locked="0"/>
    </xf>
    <xf numFmtId="0" fontId="0" fillId="0" borderId="51" xfId="0" applyBorder="1" applyAlignment="1" applyProtection="1">
      <alignment horizontal="center"/>
      <protection locked="0"/>
    </xf>
    <xf numFmtId="0" fontId="10" fillId="6" borderId="3" xfId="0" applyFont="1" applyFill="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0" fillId="6" borderId="44" xfId="0" applyFill="1" applyBorder="1"/>
    <xf numFmtId="0" fontId="0" fillId="0" borderId="55" xfId="0" applyBorder="1"/>
    <xf numFmtId="0" fontId="0" fillId="0" borderId="29" xfId="0" applyBorder="1" applyAlignment="1" applyProtection="1">
      <alignment horizontal="center" textRotation="90" wrapText="1"/>
      <protection locked="0"/>
    </xf>
    <xf numFmtId="0" fontId="0" fillId="0" borderId="12" xfId="0" applyBorder="1" applyAlignment="1" applyProtection="1">
      <alignment horizontal="center" wrapText="1"/>
      <protection locked="0"/>
    </xf>
    <xf numFmtId="0" fontId="0" fillId="6" borderId="7" xfId="0" applyFill="1" applyBorder="1"/>
    <xf numFmtId="0" fontId="0" fillId="0" borderId="100" xfId="0" applyBorder="1"/>
    <xf numFmtId="164" fontId="0" fillId="2" borderId="18" xfId="0" applyNumberFormat="1" applyFill="1" applyBorder="1" applyAlignment="1">
      <alignment horizontal="center"/>
    </xf>
    <xf numFmtId="0" fontId="0" fillId="0" borderId="105" xfId="0" applyBorder="1" applyAlignment="1">
      <alignment horizontal="center"/>
    </xf>
    <xf numFmtId="0" fontId="6" fillId="6" borderId="49" xfId="0" applyFont="1" applyFill="1" applyBorder="1" applyAlignment="1">
      <alignment horizontal="center" wrapText="1"/>
    </xf>
    <xf numFmtId="0" fontId="0" fillId="6" borderId="0" xfId="0" applyFill="1" applyAlignment="1">
      <alignment horizontal="center" wrapText="1"/>
    </xf>
    <xf numFmtId="0" fontId="0" fillId="6" borderId="0" xfId="0" applyFill="1" applyAlignment="1">
      <alignment wrapText="1"/>
    </xf>
    <xf numFmtId="0" fontId="0" fillId="6" borderId="49" xfId="0" applyFill="1" applyBorder="1" applyAlignment="1">
      <alignment horizontal="center" wrapText="1"/>
    </xf>
    <xf numFmtId="0" fontId="0" fillId="6" borderId="49" xfId="0" applyFill="1" applyBorder="1" applyAlignment="1">
      <alignment wrapText="1"/>
    </xf>
    <xf numFmtId="0" fontId="0" fillId="6" borderId="20" xfId="0" applyFill="1" applyBorder="1"/>
    <xf numFmtId="0" fontId="0" fillId="0" borderId="34" xfId="0" applyBorder="1"/>
    <xf numFmtId="0" fontId="7" fillId="0" borderId="29" xfId="0" applyFont="1" applyBorder="1" applyAlignment="1" applyProtection="1">
      <alignment horizontal="center" textRotation="90" wrapText="1"/>
      <protection locked="0"/>
    </xf>
    <xf numFmtId="0" fontId="7" fillId="0" borderId="12"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10" fillId="6" borderId="10" xfId="0" applyFont="1" applyFill="1" applyBorder="1" applyAlignment="1">
      <alignment vertical="top"/>
    </xf>
    <xf numFmtId="0" fontId="10" fillId="6" borderId="8" xfId="0" applyFont="1" applyFill="1" applyBorder="1" applyAlignment="1">
      <alignment vertical="top"/>
    </xf>
    <xf numFmtId="0" fontId="10" fillId="6" borderId="2" xfId="0" applyFont="1" applyFill="1" applyBorder="1"/>
    <xf numFmtId="0" fontId="0" fillId="0" borderId="13" xfId="0" applyBorder="1" applyAlignment="1">
      <alignment horizontal="center"/>
    </xf>
    <xf numFmtId="0" fontId="2" fillId="6" borderId="31" xfId="0" applyFont="1" applyFill="1" applyBorder="1" applyAlignment="1">
      <alignment horizontal="left" vertical="center" wrapText="1"/>
    </xf>
    <xf numFmtId="0" fontId="2" fillId="6" borderId="41"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66"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64"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2" xfId="0" applyFont="1" applyFill="1" applyBorder="1" applyAlignment="1">
      <alignment horizontal="left" vertical="center" wrapText="1"/>
    </xf>
    <xf numFmtId="0" fontId="0" fillId="0" borderId="20" xfId="0" applyBorder="1" applyAlignment="1">
      <alignment horizontal="left"/>
    </xf>
    <xf numFmtId="0" fontId="0" fillId="0" borderId="28" xfId="0" applyBorder="1" applyAlignment="1">
      <alignment horizontal="left"/>
    </xf>
    <xf numFmtId="0" fontId="0" fillId="0" borderId="34" xfId="0" applyBorder="1" applyAlignment="1">
      <alignment horizontal="left"/>
    </xf>
    <xf numFmtId="0" fontId="7" fillId="0" borderId="20" xfId="0" applyFont="1" applyBorder="1" applyAlignment="1">
      <alignment horizontal="left"/>
    </xf>
    <xf numFmtId="0" fontId="7" fillId="0" borderId="28" xfId="0" applyFont="1" applyBorder="1" applyAlignment="1">
      <alignment horizontal="left"/>
    </xf>
    <xf numFmtId="0" fontId="7" fillId="0" borderId="34" xfId="0" applyFont="1" applyBorder="1" applyAlignment="1">
      <alignment horizontal="left"/>
    </xf>
    <xf numFmtId="0" fontId="0" fillId="12" borderId="4" xfId="0" applyFill="1" applyBorder="1"/>
    <xf numFmtId="0" fontId="0" fillId="12" borderId="5" xfId="0" applyFill="1" applyBorder="1"/>
    <xf numFmtId="0" fontId="0" fillId="12" borderId="50" xfId="0" applyFill="1" applyBorder="1"/>
    <xf numFmtId="0" fontId="0" fillId="12" borderId="51" xfId="0" applyFill="1" applyBorder="1"/>
    <xf numFmtId="0" fontId="0" fillId="2" borderId="67" xfId="0" applyFill="1" applyBorder="1" applyAlignment="1">
      <alignment horizontal="center"/>
    </xf>
    <xf numFmtId="0" fontId="0" fillId="2" borderId="65" xfId="0" applyFill="1" applyBorder="1" applyAlignment="1">
      <alignment horizontal="center"/>
    </xf>
    <xf numFmtId="0" fontId="9" fillId="6" borderId="50" xfId="0" applyFont="1" applyFill="1" applyBorder="1"/>
    <xf numFmtId="0" fontId="0" fillId="0" borderId="51" xfId="0" applyBorder="1"/>
    <xf numFmtId="0" fontId="0" fillId="0" borderId="53" xfId="0" applyBorder="1" applyAlignment="1" applyProtection="1">
      <alignment horizontal="center" textRotation="90" wrapText="1"/>
      <protection locked="0"/>
    </xf>
    <xf numFmtId="0" fontId="0" fillId="0" borderId="54" xfId="0" applyBorder="1" applyAlignment="1" applyProtection="1">
      <alignment horizontal="center" wrapText="1"/>
      <protection locked="0"/>
    </xf>
    <xf numFmtId="0" fontId="0" fillId="0" borderId="63" xfId="0" applyBorder="1" applyAlignment="1" applyProtection="1">
      <alignment horizontal="center" wrapText="1"/>
      <protection locked="0"/>
    </xf>
    <xf numFmtId="0" fontId="9" fillId="0" borderId="56" xfId="0" applyFont="1" applyBorder="1" applyAlignment="1" applyProtection="1">
      <alignment horizontal="center" textRotation="90" wrapText="1"/>
      <protection locked="0"/>
    </xf>
    <xf numFmtId="0" fontId="9" fillId="0" borderId="64" xfId="0" applyFont="1" applyBorder="1" applyAlignment="1" applyProtection="1">
      <alignment horizontal="center" wrapText="1"/>
      <protection locked="0"/>
    </xf>
    <xf numFmtId="0" fontId="9" fillId="0" borderId="65" xfId="0" applyFont="1" applyBorder="1" applyAlignment="1" applyProtection="1">
      <alignment horizontal="center" wrapText="1"/>
      <protection locked="0"/>
    </xf>
    <xf numFmtId="0" fontId="0" fillId="0" borderId="79" xfId="0" applyBorder="1" applyAlignment="1" applyProtection="1">
      <alignment horizontal="center" textRotation="90" wrapText="1"/>
      <protection locked="0"/>
    </xf>
    <xf numFmtId="0" fontId="0" fillId="0" borderId="62" xfId="0" applyBorder="1" applyAlignment="1" applyProtection="1">
      <alignment horizontal="center" wrapText="1"/>
      <protection locked="0"/>
    </xf>
    <xf numFmtId="0" fontId="0" fillId="0" borderId="27" xfId="0" applyBorder="1" applyAlignment="1" applyProtection="1">
      <alignment horizontal="center" wrapText="1"/>
      <protection locked="0"/>
    </xf>
    <xf numFmtId="0" fontId="8" fillId="0" borderId="7" xfId="0" applyFon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9" fillId="0" borderId="29" xfId="0" applyFont="1" applyBorder="1" applyAlignment="1" applyProtection="1">
      <alignment horizontal="center" textRotation="90" wrapText="1"/>
      <protection locked="0"/>
    </xf>
    <xf numFmtId="0" fontId="8" fillId="0" borderId="94" xfId="0" applyFont="1" applyBorder="1" applyAlignment="1">
      <alignment horizontal="center" wrapText="1"/>
    </xf>
    <xf numFmtId="0" fontId="8" fillId="0" borderId="60" xfId="0" applyFont="1" applyBorder="1" applyAlignment="1">
      <alignment horizontal="center" wrapText="1"/>
    </xf>
    <xf numFmtId="0" fontId="8" fillId="0" borderId="95" xfId="0" applyFont="1" applyBorder="1" applyAlignment="1">
      <alignment horizontal="center" wrapText="1"/>
    </xf>
    <xf numFmtId="0" fontId="9" fillId="0" borderId="30" xfId="0" applyFont="1" applyBorder="1" applyAlignment="1" applyProtection="1">
      <alignment horizontal="center" textRotation="90" wrapText="1"/>
      <protection locked="0"/>
    </xf>
    <xf numFmtId="0" fontId="9" fillId="0" borderId="17" xfId="0" applyFont="1" applyBorder="1" applyAlignment="1" applyProtection="1">
      <alignment horizontal="center"/>
      <protection locked="0"/>
    </xf>
    <xf numFmtId="0" fontId="0" fillId="0" borderId="68" xfId="0" applyBorder="1" applyAlignment="1" applyProtection="1">
      <alignment horizontal="center" textRotation="90" wrapText="1"/>
      <protection locked="0"/>
    </xf>
    <xf numFmtId="0" fontId="0" fillId="0" borderId="61" xfId="0" applyBorder="1" applyAlignment="1" applyProtection="1">
      <alignment horizontal="center" wrapText="1"/>
      <protection locked="0"/>
    </xf>
    <xf numFmtId="0" fontId="0" fillId="0" borderId="38" xfId="0" applyBorder="1" applyAlignment="1" applyProtection="1">
      <alignment horizontal="center" wrapText="1"/>
      <protection locked="0"/>
    </xf>
    <xf numFmtId="0" fontId="9" fillId="6" borderId="3"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35" xfId="0" applyFont="1" applyFill="1" applyBorder="1" applyAlignment="1">
      <alignment horizontal="left" vertical="center" wrapText="1"/>
    </xf>
    <xf numFmtId="0" fontId="9" fillId="6" borderId="50" xfId="0" applyFont="1" applyFill="1" applyBorder="1" applyAlignment="1">
      <alignment horizontal="left" vertical="center" wrapText="1"/>
    </xf>
    <xf numFmtId="0" fontId="9" fillId="6" borderId="49" xfId="0" applyFont="1" applyFill="1" applyBorder="1" applyAlignment="1">
      <alignment horizontal="left" vertical="center" wrapText="1"/>
    </xf>
    <xf numFmtId="0" fontId="9" fillId="6" borderId="51" xfId="0" applyFont="1" applyFill="1" applyBorder="1" applyAlignment="1">
      <alignment horizontal="left" vertical="center" wrapText="1"/>
    </xf>
    <xf numFmtId="0" fontId="0" fillId="0" borderId="28" xfId="0" applyBorder="1" applyAlignment="1">
      <alignment horizontal="center"/>
    </xf>
    <xf numFmtId="0" fontId="9" fillId="0" borderId="79" xfId="0" applyFont="1" applyBorder="1" applyAlignment="1">
      <alignment horizontal="center" textRotation="90" wrapText="1"/>
    </xf>
    <xf numFmtId="0" fontId="9" fillId="0" borderId="62" xfId="0" applyFont="1" applyBorder="1" applyAlignment="1">
      <alignment horizontal="center"/>
    </xf>
    <xf numFmtId="0" fontId="9" fillId="0" borderId="12" xfId="0" applyFont="1" applyBorder="1" applyAlignment="1">
      <alignment horizontal="center"/>
    </xf>
    <xf numFmtId="0" fontId="0" fillId="0" borderId="33" xfId="0" applyBorder="1"/>
    <xf numFmtId="0" fontId="0" fillId="6" borderId="19"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6" borderId="50" xfId="0" applyFill="1" applyBorder="1" applyAlignment="1" applyProtection="1">
      <alignment vertical="top"/>
      <protection locked="0"/>
    </xf>
    <xf numFmtId="0" fontId="0" fillId="6" borderId="49" xfId="0" applyFill="1" applyBorder="1" applyProtection="1">
      <protection locked="0"/>
    </xf>
    <xf numFmtId="0" fontId="7" fillId="0" borderId="32" xfId="0" applyFont="1" applyBorder="1" applyAlignment="1" applyProtection="1">
      <alignment horizontal="center" vertical="center" shrinkToFit="1"/>
      <protection locked="0"/>
    </xf>
    <xf numFmtId="0" fontId="0" fillId="6" borderId="106" xfId="0" quotePrefix="1" applyFill="1" applyBorder="1" applyAlignment="1" applyProtection="1">
      <alignment horizontal="center"/>
      <protection locked="0"/>
    </xf>
    <xf numFmtId="0" fontId="0" fillId="6" borderId="107" xfId="0" applyFill="1" applyBorder="1" applyAlignment="1" applyProtection="1">
      <alignment horizontal="center"/>
      <protection locked="0"/>
    </xf>
    <xf numFmtId="14" fontId="0" fillId="6" borderId="49" xfId="0" applyNumberFormat="1" applyFill="1" applyBorder="1" applyAlignment="1" applyProtection="1">
      <alignment horizontal="center"/>
      <protection locked="0"/>
    </xf>
    <xf numFmtId="0" fontId="0" fillId="6" borderId="51" xfId="0" applyFill="1" applyBorder="1" applyAlignment="1" applyProtection="1">
      <alignment horizontal="center"/>
      <protection locked="0"/>
    </xf>
    <xf numFmtId="0" fontId="0" fillId="6" borderId="10" xfId="0" applyFill="1" applyBorder="1" applyAlignment="1" applyProtection="1">
      <alignment vertical="center"/>
      <protection locked="0"/>
    </xf>
    <xf numFmtId="0" fontId="0" fillId="6" borderId="8" xfId="0" applyFill="1" applyBorder="1" applyAlignment="1" applyProtection="1">
      <alignment vertical="center"/>
      <protection locked="0"/>
    </xf>
    <xf numFmtId="0" fontId="0" fillId="6" borderId="2" xfId="0" applyFill="1" applyBorder="1" applyAlignment="1" applyProtection="1">
      <alignment vertical="center"/>
      <protection locked="0"/>
    </xf>
    <xf numFmtId="0" fontId="0" fillId="6" borderId="19" xfId="0" applyFill="1" applyBorder="1" applyAlignment="1" applyProtection="1">
      <alignment vertical="center"/>
      <protection locked="0"/>
    </xf>
    <xf numFmtId="0" fontId="6" fillId="6" borderId="10" xfId="0" applyFont="1" applyFill="1" applyBorder="1" applyAlignment="1">
      <alignment vertical="top"/>
    </xf>
    <xf numFmtId="0" fontId="6" fillId="6" borderId="8" xfId="0" applyFont="1" applyFill="1" applyBorder="1" applyAlignment="1">
      <alignment vertical="top"/>
    </xf>
    <xf numFmtId="0" fontId="0" fillId="6" borderId="2" xfId="0" applyFill="1" applyBorder="1"/>
    <xf numFmtId="0" fontId="0" fillId="0" borderId="4" xfId="0" applyBorder="1" applyAlignment="1">
      <alignment horizontal="center" textRotation="90" wrapText="1"/>
    </xf>
    <xf numFmtId="0" fontId="0" fillId="0" borderId="1" xfId="0" applyBorder="1" applyAlignment="1">
      <alignment horizontal="center" wrapText="1"/>
    </xf>
    <xf numFmtId="0" fontId="0" fillId="0" borderId="50" xfId="0" applyBorder="1" applyAlignment="1">
      <alignment horizontal="center" wrapText="1"/>
    </xf>
    <xf numFmtId="0" fontId="8" fillId="0" borderId="7" xfId="0" applyFont="1" applyBorder="1" applyAlignment="1">
      <alignment horizontal="center" wrapText="1"/>
    </xf>
    <xf numFmtId="0" fontId="0" fillId="0" borderId="29" xfId="0" applyBorder="1" applyAlignment="1">
      <alignment horizontal="center" textRotation="90" wrapText="1"/>
    </xf>
    <xf numFmtId="0" fontId="9" fillId="0" borderId="29" xfId="0" applyFont="1" applyBorder="1" applyAlignment="1">
      <alignment horizontal="center" textRotation="90" wrapText="1"/>
    </xf>
    <xf numFmtId="0" fontId="7" fillId="0" borderId="29" xfId="0" applyFont="1" applyBorder="1" applyAlignment="1">
      <alignment horizontal="center" textRotation="90" wrapText="1"/>
    </xf>
    <xf numFmtId="0" fontId="7" fillId="0" borderId="12" xfId="0" applyFont="1" applyBorder="1" applyAlignment="1">
      <alignment horizontal="center" wrapText="1"/>
    </xf>
    <xf numFmtId="0" fontId="9" fillId="0" borderId="30" xfId="0" applyFont="1" applyBorder="1" applyAlignment="1">
      <alignment horizontal="center" textRotation="90" wrapText="1"/>
    </xf>
    <xf numFmtId="0" fontId="9" fillId="0" borderId="17" xfId="0" applyFont="1" applyBorder="1" applyAlignment="1">
      <alignment horizontal="center"/>
    </xf>
    <xf numFmtId="0" fontId="0" fillId="2" borderId="22" xfId="0" applyFill="1" applyBorder="1" applyAlignment="1">
      <alignment horizontal="center"/>
    </xf>
    <xf numFmtId="0" fontId="0" fillId="2" borderId="25" xfId="0" applyFill="1" applyBorder="1" applyAlignment="1">
      <alignment horizontal="center"/>
    </xf>
    <xf numFmtId="0" fontId="9" fillId="6" borderId="26" xfId="0" applyFont="1" applyFill="1" applyBorder="1"/>
    <xf numFmtId="0" fontId="0" fillId="0" borderId="36" xfId="0" applyBorder="1"/>
    <xf numFmtId="0" fontId="0" fillId="0" borderId="27" xfId="0" applyBorder="1" applyAlignment="1">
      <alignment horizontal="center" wrapText="1"/>
    </xf>
    <xf numFmtId="0" fontId="0" fillId="0" borderId="3" xfId="0" applyBorder="1" applyAlignment="1">
      <alignment horizontal="center" textRotation="90" wrapText="1"/>
    </xf>
    <xf numFmtId="0" fontId="0" fillId="0" borderId="0" xfId="0" applyAlignment="1">
      <alignment horizontal="center" wrapText="1"/>
    </xf>
    <xf numFmtId="0" fontId="0" fillId="0" borderId="49" xfId="0" applyBorder="1" applyAlignment="1">
      <alignment horizontal="center" wrapText="1"/>
    </xf>
    <xf numFmtId="0" fontId="0" fillId="0" borderId="68" xfId="0" applyBorder="1" applyAlignment="1">
      <alignment horizontal="center" textRotation="90" wrapText="1"/>
    </xf>
    <xf numFmtId="0" fontId="0" fillId="0" borderId="61" xfId="0" applyBorder="1" applyAlignment="1">
      <alignment horizontal="center" wrapText="1"/>
    </xf>
    <xf numFmtId="0" fontId="0" fillId="0" borderId="38" xfId="0" applyBorder="1" applyAlignment="1">
      <alignment horizontal="center" wrapText="1"/>
    </xf>
    <xf numFmtId="0" fontId="0" fillId="0" borderId="52" xfId="0" applyBorder="1" applyAlignment="1">
      <alignment horizontal="center" textRotation="90" wrapText="1"/>
    </xf>
    <xf numFmtId="0" fontId="0" fillId="0" borderId="66" xfId="0" applyBorder="1" applyAlignment="1">
      <alignment horizontal="center" wrapText="1"/>
    </xf>
    <xf numFmtId="0" fontId="0" fillId="0" borderId="67" xfId="0" applyBorder="1" applyAlignment="1">
      <alignment horizontal="center" wrapText="1"/>
    </xf>
    <xf numFmtId="0" fontId="9" fillId="6" borderId="108" xfId="0" applyFont="1" applyFill="1" applyBorder="1" applyAlignment="1">
      <alignment horizontal="left" vertical="center" wrapText="1"/>
    </xf>
    <xf numFmtId="0" fontId="9" fillId="6" borderId="109" xfId="0" applyFont="1" applyFill="1" applyBorder="1" applyAlignment="1">
      <alignment horizontal="left" vertical="center" wrapText="1"/>
    </xf>
    <xf numFmtId="0" fontId="9" fillId="6" borderId="110" xfId="0" applyFont="1" applyFill="1" applyBorder="1" applyAlignment="1">
      <alignment horizontal="left" vertical="center" wrapText="1"/>
    </xf>
    <xf numFmtId="14" fontId="0" fillId="10" borderId="49" xfId="0" applyNumberFormat="1" applyFill="1" applyBorder="1" applyAlignment="1" applyProtection="1">
      <alignment horizontal="center"/>
      <protection locked="0"/>
    </xf>
    <xf numFmtId="0" fontId="0" fillId="10" borderId="51" xfId="0" applyFill="1" applyBorder="1" applyAlignment="1" applyProtection="1">
      <alignment horizontal="center"/>
      <protection locked="0"/>
    </xf>
    <xf numFmtId="0" fontId="10" fillId="9" borderId="3" xfId="0" applyFont="1" applyFill="1" applyBorder="1" applyAlignment="1">
      <alignment horizontal="center" vertical="top"/>
    </xf>
    <xf numFmtId="0" fontId="10" fillId="9" borderId="5" xfId="0" applyFont="1" applyFill="1" applyBorder="1" applyAlignment="1">
      <alignment horizontal="center" vertical="top"/>
    </xf>
    <xf numFmtId="0" fontId="0" fillId="6" borderId="111" xfId="0" applyFill="1" applyBorder="1" applyAlignment="1">
      <alignment horizontal="center" wrapText="1"/>
    </xf>
    <xf numFmtId="0" fontId="0" fillId="6" borderId="111" xfId="0" applyFill="1" applyBorder="1" applyAlignment="1">
      <alignment wrapText="1"/>
    </xf>
    <xf numFmtId="14" fontId="8" fillId="9" borderId="49" xfId="0" applyNumberFormat="1" applyFont="1" applyFill="1" applyBorder="1" applyAlignment="1" applyProtection="1">
      <alignment horizontal="center"/>
      <protection locked="0"/>
    </xf>
    <xf numFmtId="0" fontId="8" fillId="9" borderId="51" xfId="0" applyFont="1" applyFill="1" applyBorder="1" applyAlignment="1" applyProtection="1">
      <alignment horizontal="center"/>
      <protection locked="0"/>
    </xf>
    <xf numFmtId="14" fontId="0" fillId="11" borderId="49" xfId="0" applyNumberFormat="1" applyFill="1" applyBorder="1" applyAlignment="1" applyProtection="1">
      <alignment horizontal="center"/>
      <protection locked="0"/>
    </xf>
    <xf numFmtId="0" fontId="0" fillId="11" borderId="51" xfId="0" applyFill="1" applyBorder="1" applyAlignment="1" applyProtection="1">
      <alignment horizontal="center"/>
      <protection locked="0"/>
    </xf>
    <xf numFmtId="0" fontId="6" fillId="0" borderId="0" xfId="0" applyFont="1" applyAlignment="1">
      <alignment horizontal="center" wrapText="1"/>
    </xf>
    <xf numFmtId="0" fontId="10" fillId="6" borderId="0" xfId="0" applyFont="1" applyFill="1" applyAlignment="1">
      <alignment horizontal="center" vertical="top"/>
    </xf>
    <xf numFmtId="0" fontId="10" fillId="0" borderId="35" xfId="0" applyFont="1" applyBorder="1" applyAlignment="1">
      <alignment horizontal="center" vertical="top"/>
    </xf>
    <xf numFmtId="0" fontId="10" fillId="6" borderId="5" xfId="0" applyFont="1" applyFill="1" applyBorder="1" applyAlignment="1">
      <alignment horizontal="center" vertical="top"/>
    </xf>
    <xf numFmtId="0" fontId="0" fillId="0" borderId="6" xfId="0" applyBorder="1"/>
    <xf numFmtId="0" fontId="9" fillId="6" borderId="52" xfId="0" applyFont="1" applyFill="1" applyBorder="1" applyAlignment="1">
      <alignment vertical="center" wrapText="1"/>
    </xf>
    <xf numFmtId="0" fontId="9" fillId="6" borderId="3" xfId="0" applyFont="1" applyFill="1" applyBorder="1" applyAlignment="1">
      <alignment vertical="center" wrapText="1"/>
    </xf>
    <xf numFmtId="0" fontId="9" fillId="0" borderId="56" xfId="0" applyFont="1" applyBorder="1" applyAlignment="1">
      <alignment wrapText="1"/>
    </xf>
    <xf numFmtId="0" fontId="9" fillId="0" borderId="64" xfId="0" applyFont="1" applyBorder="1" applyAlignment="1">
      <alignment wrapText="1"/>
    </xf>
    <xf numFmtId="0" fontId="9" fillId="6" borderId="67" xfId="0" applyFont="1" applyFill="1" applyBorder="1" applyAlignment="1">
      <alignment vertical="center" wrapText="1"/>
    </xf>
    <xf numFmtId="0" fontId="9" fillId="6" borderId="49" xfId="0" applyFont="1" applyFill="1" applyBorder="1" applyAlignment="1">
      <alignment vertical="center" wrapText="1"/>
    </xf>
    <xf numFmtId="0" fontId="9" fillId="0" borderId="65" xfId="0" applyFont="1" applyBorder="1" applyAlignment="1">
      <alignment wrapText="1"/>
    </xf>
    <xf numFmtId="0" fontId="14"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35" xfId="0" applyBorder="1" applyAlignment="1" applyProtection="1">
      <alignment horizontal="center"/>
      <protection locked="0"/>
    </xf>
    <xf numFmtId="0" fontId="0" fillId="0" borderId="39" xfId="0" applyBorder="1" applyAlignment="1" applyProtection="1">
      <alignment horizontal="center" textRotation="90" wrapText="1"/>
      <protection locked="0"/>
    </xf>
    <xf numFmtId="0" fontId="0" fillId="0" borderId="40" xfId="0" applyBorder="1" applyAlignment="1" applyProtection="1">
      <alignment horizontal="center" textRotation="90" wrapText="1"/>
      <protection locked="0"/>
    </xf>
    <xf numFmtId="0" fontId="0" fillId="0" borderId="37" xfId="0" applyBorder="1" applyAlignment="1" applyProtection="1">
      <alignment horizontal="center" textRotation="90" wrapText="1"/>
      <protection locked="0"/>
    </xf>
    <xf numFmtId="0" fontId="1" fillId="0" borderId="0" xfId="0" applyFont="1" applyAlignment="1" applyProtection="1">
      <alignment horizontal="center"/>
      <protection locked="0"/>
    </xf>
    <xf numFmtId="0" fontId="1" fillId="0" borderId="0" xfId="0" applyFont="1" applyAlignment="1">
      <alignment horizontal="center"/>
    </xf>
    <xf numFmtId="0" fontId="8" fillId="0" borderId="3" xfId="0" applyFont="1" applyBorder="1" applyAlignment="1" applyProtection="1">
      <alignment horizontal="center"/>
      <protection locked="0"/>
    </xf>
    <xf numFmtId="0" fontId="0" fillId="0" borderId="3" xfId="0" applyBorder="1"/>
    <xf numFmtId="0" fontId="0" fillId="0" borderId="5" xfId="0" applyBorder="1"/>
    <xf numFmtId="0" fontId="0" fillId="0" borderId="54" xfId="0" applyBorder="1" applyAlignment="1" applyProtection="1">
      <alignment horizontal="center" textRotation="90" wrapText="1"/>
      <protection locked="0"/>
    </xf>
    <xf numFmtId="0" fontId="0" fillId="0" borderId="11" xfId="0" applyBorder="1" applyAlignment="1" applyProtection="1">
      <alignment horizontal="center" textRotation="90" wrapText="1"/>
      <protection locked="0"/>
    </xf>
    <xf numFmtId="0" fontId="0" fillId="0" borderId="61" xfId="0" applyBorder="1" applyAlignment="1" applyProtection="1">
      <alignment horizontal="center" textRotation="90" wrapText="1"/>
      <protection locked="0"/>
    </xf>
    <xf numFmtId="0" fontId="0" fillId="0" borderId="17" xfId="0" applyBorder="1" applyAlignment="1" applyProtection="1">
      <alignment horizontal="center" textRotation="90" wrapText="1"/>
      <protection locked="0"/>
    </xf>
    <xf numFmtId="0" fontId="9" fillId="0" borderId="1" xfId="0" applyFont="1" applyBorder="1" applyAlignment="1" applyProtection="1">
      <alignment horizontal="center" textRotation="90" wrapText="1"/>
      <protection locked="0"/>
    </xf>
    <xf numFmtId="0" fontId="9" fillId="0" borderId="1" xfId="0" applyFont="1" applyBorder="1" applyAlignment="1" applyProtection="1">
      <alignment horizontal="center"/>
      <protection locked="0"/>
    </xf>
    <xf numFmtId="0" fontId="9" fillId="0" borderId="39" xfId="0" applyFont="1" applyBorder="1" applyAlignment="1" applyProtection="1">
      <alignment horizontal="center" textRotation="90" wrapText="1"/>
      <protection locked="0"/>
    </xf>
    <xf numFmtId="0" fontId="9" fillId="0" borderId="40" xfId="0" applyFont="1" applyBorder="1" applyAlignment="1" applyProtection="1">
      <alignment horizontal="center" textRotation="90" wrapText="1"/>
      <protection locked="0"/>
    </xf>
    <xf numFmtId="0" fontId="9" fillId="0" borderId="37" xfId="0" applyFont="1" applyBorder="1" applyAlignment="1" applyProtection="1">
      <alignment horizontal="center" textRotation="90" wrapText="1"/>
      <protection locked="0"/>
    </xf>
    <xf numFmtId="0" fontId="9" fillId="0" borderId="0" xfId="0" applyFont="1" applyAlignment="1" applyProtection="1">
      <alignment horizontal="center" textRotation="90" wrapText="1"/>
      <protection locked="0"/>
    </xf>
    <xf numFmtId="0" fontId="9" fillId="0" borderId="0" xfId="0" applyFont="1" applyAlignment="1" applyProtection="1">
      <alignment horizontal="center"/>
      <protection locked="0"/>
    </xf>
    <xf numFmtId="0" fontId="31"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323849</xdr:colOff>
      <xdr:row>1</xdr:row>
      <xdr:rowOff>66671</xdr:rowOff>
    </xdr:from>
    <xdr:ext cx="6108192" cy="24726903"/>
    <xdr:sp macro="" textlink="">
      <xdr:nvSpPr>
        <xdr:cNvPr id="4" name="TextBox 3">
          <a:extLst>
            <a:ext uri="{FF2B5EF4-FFF2-40B4-BE49-F238E27FC236}">
              <a16:creationId xmlns:a16="http://schemas.microsoft.com/office/drawing/2014/main" id="{3DC5A030-1670-0A77-66E7-D22A238CB042}"/>
            </a:ext>
          </a:extLst>
        </xdr:cNvPr>
        <xdr:cNvSpPr txBox="1"/>
      </xdr:nvSpPr>
      <xdr:spPr>
        <a:xfrm>
          <a:off x="438149" y="161921"/>
          <a:ext cx="6108192" cy="24726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ctr">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Sequencing Batch Reactor Wastewater Treatment Plant – Form 53339</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Year, Permit Number, Outfall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spreadsheet.  Should the header information (certified operator info, design flow) change, the information can be changed on the applicable month header.  Facility name change can only occur on the January header.</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Raw/Batch Reactor data</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reported at a similar frequency as effluent sampling.</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in the white columns of this form or calculations will not be performed correctly.  If a value is non-detect simply report the (absolute value of the) detection limit.  There is a special gray “&lt;” column that can be used when the *TRC value is non-detect.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Error Code 570 Popup:  </a:t>
          </a:r>
          <a:r>
            <a:rPr lang="en-US" sz="1100">
              <a:effectLst/>
              <a:latin typeface="Calibri" panose="020F0502020204030204" pitchFamily="34" charset="0"/>
              <a:ea typeface="Calibri" panose="020F0502020204030204" pitchFamily="34" charset="0"/>
              <a:cs typeface="Times New Roman" panose="02020603050405020304" pitchFamily="18" charset="0"/>
            </a:rPr>
            <a:t>If something other than a “&lt;” sign is entered in the “&lt;” column simply click “</a:t>
          </a:r>
          <a:r>
            <a:rPr lang="en-US" sz="1100" u="sng">
              <a:effectLst/>
              <a:latin typeface="Calibri" panose="020F0502020204030204" pitchFamily="34" charset="0"/>
              <a:ea typeface="Calibri" panose="020F0502020204030204" pitchFamily="34" charset="0"/>
              <a:cs typeface="Times New Roman" panose="02020603050405020304" pitchFamily="18" charset="0"/>
            </a:rPr>
            <a:t>Cancel</a:t>
          </a:r>
          <a:r>
            <a:rPr lang="en-US" sz="1100">
              <a:effectLst/>
              <a:latin typeface="Calibri" panose="020F0502020204030204" pitchFamily="34" charset="0"/>
              <a:ea typeface="Calibri" panose="020F0502020204030204" pitchFamily="34" charset="0"/>
              <a:cs typeface="Times New Roman" panose="02020603050405020304" pitchFamily="18" charset="0"/>
            </a:rPr>
            <a:t>” (on the popup) in order to remove it, and continue.</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 </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 If only one pH sample is collected per day, report in the “daily low” pH column.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a:t>
          </a:r>
          <a:r>
            <a:rPr lang="en-US" sz="1100">
              <a:effectLst/>
              <a:latin typeface="Calibri" panose="020F0502020204030204" pitchFamily="34" charset="0"/>
              <a:ea typeface="Calibri" panose="020F0502020204030204" pitchFamily="34" charset="0"/>
              <a:cs typeface="Times New Roman" panose="02020603050405020304" pitchFamily="18" charset="0"/>
            </a:rPr>
            <a:t>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corrections. Either can cause errors.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 </a:t>
          </a:r>
          <a:r>
            <a:rPr lang="en-US" sz="1100">
              <a:effectLst/>
              <a:latin typeface="Calibri" panose="020F0502020204030204" pitchFamily="34" charset="0"/>
              <a:ea typeface="Calibri" panose="020F0502020204030204" pitchFamily="34" charset="0"/>
              <a:cs typeface="Times New Roman" panose="02020603050405020304" pitchFamily="18" charset="0"/>
            </a:rPr>
            <a:t>must be fully completed and can be completed while in Excel (handwritten signatures are not required).  </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yellow cells contain formulas that calculate the information for that cell from other data entered into the worksheet, to assist with reporting loading values and maximum weekly values. Cells containing formulas are "locked" to prevent accidental modification and false calculations/summary data.</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Maximum Weekly Average (calculation) columns:</a:t>
          </a:r>
          <a:r>
            <a:rPr lang="en-US" sz="1100">
              <a:effectLst/>
              <a:latin typeface="Calibri" panose="020F0502020204030204" pitchFamily="34" charset="0"/>
              <a:ea typeface="Calibri" panose="020F0502020204030204" pitchFamily="34" charset="0"/>
              <a:cs typeface="Times New Roman" panose="02020603050405020304" pitchFamily="18" charset="0"/>
            </a:rPr>
            <a:t>  The weekly average value (calculation column) displays on Saturday of each week.  The exception is when a week overlaps two (2) months. When a week contains days from two (2) months, the weekly average shows up on the month containing four (4) or more of the days of that week.  If most of the days (of that week) occur in the first month, the weekly average value displays on the last day of that month.</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Most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For many of the parameters,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may occur to explain where that data (by parameter code and column) needs to be entered on the corresponding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submitted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four (4) pages, the print "scaling" can be adjusted while in Excel.  Click on "Page Layout” to find "Scale".  Experiment to find the highest Scale percentage that works for your printer, while still keeping this MRO form on four pages.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Per parameter, count the following exceedances and </a:t>
          </a:r>
          <a:r>
            <a:rPr lang="en-US" sz="1100" i="1" u="sng">
              <a:effectLst/>
              <a:latin typeface="Calibri" panose="020F0502020204030204" pitchFamily="34" charset="0"/>
              <a:ea typeface="Calibri" panose="020F0502020204030204" pitchFamily="34" charset="0"/>
              <a:cs typeface="Times New Roman" panose="02020603050405020304" pitchFamily="18" charset="0"/>
            </a:rPr>
            <a:t>add them together</a:t>
          </a:r>
          <a:r>
            <a:rPr lang="en-US" sz="1100">
              <a:effectLst/>
              <a:latin typeface="Calibri" panose="020F0502020204030204" pitchFamily="34" charset="0"/>
              <a:ea typeface="Calibri" panose="020F0502020204030204" pitchFamily="34" charset="0"/>
              <a:cs typeface="Times New Roman" panose="02020603050405020304" pitchFamily="18" charset="0"/>
            </a:rPr>
            <a:t> in order to report in the “No. Ex.” </a:t>
          </a:r>
          <a:r>
            <a:rPr lang="en-US" sz="1100" i="1">
              <a:effectLst/>
              <a:latin typeface="Calibri" panose="020F0502020204030204" pitchFamily="34" charset="0"/>
              <a:ea typeface="Calibri" panose="020F0502020204030204" pitchFamily="34" charset="0"/>
              <a:cs typeface="Times New Roman" panose="02020603050405020304" pitchFamily="18" charset="0"/>
            </a:rPr>
            <a:t>Column</a:t>
          </a:r>
          <a:r>
            <a:rPr lang="en-US" sz="1100">
              <a:effectLst/>
              <a:latin typeface="Calibri" panose="020F0502020204030204" pitchFamily="34" charset="0"/>
              <a:ea typeface="Calibri" panose="020F0502020204030204" pitchFamily="34" charset="0"/>
              <a:cs typeface="Times New Roman" panose="02020603050405020304" pitchFamily="18" charset="0"/>
            </a:rPr>
            <a:t>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Average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 has both a concentration (mg/L) limit and a loading (lbs/day)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concentration</a:t>
          </a:r>
          <a:r>
            <a:rPr lang="en-US" sz="1100">
              <a:effectLst/>
              <a:latin typeface="Calibri" panose="020F0502020204030204" pitchFamily="34" charset="0"/>
              <a:ea typeface="Calibri" panose="020F0502020204030204" pitchFamily="34" charset="0"/>
              <a:cs typeface="Times New Roman" panose="02020603050405020304" pitchFamily="18" charset="0"/>
            </a:rPr>
            <a:t> limit for Ammonia Nitrogen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loading</a:t>
          </a:r>
          <a:r>
            <a:rPr lang="en-US" sz="1100">
              <a:effectLst/>
              <a:latin typeface="Calibri" panose="020F0502020204030204" pitchFamily="34" charset="0"/>
              <a:ea typeface="Calibri" panose="020F0502020204030204" pitchFamily="34" charset="0"/>
              <a:cs typeface="Times New Roman" panose="02020603050405020304" pitchFamily="18" charset="0"/>
            </a:rPr>
            <a:t>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added in the Comments field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Preparing MRO for attachment to the netDMR</a:t>
          </a:r>
          <a:r>
            <a:rPr lang="en-US" sz="1100">
              <a:effectLst/>
              <a:latin typeface="Calibri" panose="020F0502020204030204" pitchFamily="34" charset="0"/>
              <a:ea typeface="Calibri" panose="020F0502020204030204" pitchFamily="34" charset="0"/>
              <a:cs typeface="Times New Roman" panose="02020603050405020304" pitchFamily="18" charset="0"/>
            </a:rPr>
            <a:t>: Once this month’s MRO is complete (including signature block) and at least the first three days of the next month’s MRO is complete, this MRO can be saved and converted to a pdf document, using the following naming format:</a:t>
          </a:r>
        </a:p>
        <a:p>
          <a:pPr marL="0" marR="0">
            <a:lnSpc>
              <a:spcPct val="107000"/>
            </a:lnSpc>
            <a:spcBef>
              <a:spcPts val="0"/>
            </a:spcBef>
            <a:spcAft>
              <a:spcPts val="8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PermitID_OutfallID_DocTYPE_YYYY_MM (i.e., IN0012345_001A_MRO_2020_01.pdf).</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r>
            <a:rPr lang="en-US" sz="1100">
              <a:effectLst/>
              <a:latin typeface="Calibri" panose="020F0502020204030204" pitchFamily="34" charset="0"/>
              <a:ea typeface="Calibri" panose="020F0502020204030204" pitchFamily="34" charset="0"/>
              <a:cs typeface="Times New Roman" panose="02020603050405020304" pitchFamily="18" charset="0"/>
            </a:rPr>
            <a:t>*TRC – Total Residual Chlorine</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171450</xdr:rowOff>
    </xdr:from>
    <xdr:to>
      <xdr:col>2</xdr:col>
      <xdr:colOff>278130</xdr:colOff>
      <xdr:row>4</xdr:row>
      <xdr:rowOff>167640</xdr:rowOff>
    </xdr:to>
    <xdr:pic>
      <xdr:nvPicPr>
        <xdr:cNvPr id="2522" name="Picture 22" descr="state_seal300dpi">
          <a:extLst>
            <a:ext uri="{FF2B5EF4-FFF2-40B4-BE49-F238E27FC236}">
              <a16:creationId xmlns:a16="http://schemas.microsoft.com/office/drawing/2014/main" id="{F4D36FF0-F9F6-1C30-7546-CAFAEE295D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71450"/>
          <a:ext cx="838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171450</xdr:rowOff>
    </xdr:from>
    <xdr:to>
      <xdr:col>2</xdr:col>
      <xdr:colOff>352425</xdr:colOff>
      <xdr:row>4</xdr:row>
      <xdr:rowOff>123825</xdr:rowOff>
    </xdr:to>
    <xdr:pic>
      <xdr:nvPicPr>
        <xdr:cNvPr id="14793" name="Picture 1">
          <a:extLst>
            <a:ext uri="{FF2B5EF4-FFF2-40B4-BE49-F238E27FC236}">
              <a16:creationId xmlns:a16="http://schemas.microsoft.com/office/drawing/2014/main" id="{42B39D8F-EA38-94FC-F669-0803BA79C0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171450</xdr:rowOff>
    </xdr:from>
    <xdr:to>
      <xdr:col>2</xdr:col>
      <xdr:colOff>285750</xdr:colOff>
      <xdr:row>4</xdr:row>
      <xdr:rowOff>123825</xdr:rowOff>
    </xdr:to>
    <xdr:pic>
      <xdr:nvPicPr>
        <xdr:cNvPr id="15798" name="Picture 1">
          <a:extLst>
            <a:ext uri="{FF2B5EF4-FFF2-40B4-BE49-F238E27FC236}">
              <a16:creationId xmlns:a16="http://schemas.microsoft.com/office/drawing/2014/main" id="{A4EA7023-16F1-F67C-E041-E69344C80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2</xdr:col>
      <xdr:colOff>314325</xdr:colOff>
      <xdr:row>4</xdr:row>
      <xdr:rowOff>171450</xdr:rowOff>
    </xdr:to>
    <xdr:pic>
      <xdr:nvPicPr>
        <xdr:cNvPr id="16816" name="Picture 1">
          <a:extLst>
            <a:ext uri="{FF2B5EF4-FFF2-40B4-BE49-F238E27FC236}">
              <a16:creationId xmlns:a16="http://schemas.microsoft.com/office/drawing/2014/main" id="{3C4BB56F-D6C2-FC2A-CBA2-9AFEDE8518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190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161925</xdr:rowOff>
    </xdr:from>
    <xdr:to>
      <xdr:col>2</xdr:col>
      <xdr:colOff>295275</xdr:colOff>
      <xdr:row>4</xdr:row>
      <xdr:rowOff>114300</xdr:rowOff>
    </xdr:to>
    <xdr:pic>
      <xdr:nvPicPr>
        <xdr:cNvPr id="17828" name="Picture 1">
          <a:extLst>
            <a:ext uri="{FF2B5EF4-FFF2-40B4-BE49-F238E27FC236}">
              <a16:creationId xmlns:a16="http://schemas.microsoft.com/office/drawing/2014/main" id="{5E5C5422-8635-59AA-4C25-089E2CD61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619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3</xdr:col>
      <xdr:colOff>19050</xdr:colOff>
      <xdr:row>4</xdr:row>
      <xdr:rowOff>123825</xdr:rowOff>
    </xdr:to>
    <xdr:pic>
      <xdr:nvPicPr>
        <xdr:cNvPr id="18871" name="Picture 1">
          <a:extLst>
            <a:ext uri="{FF2B5EF4-FFF2-40B4-BE49-F238E27FC236}">
              <a16:creationId xmlns:a16="http://schemas.microsoft.com/office/drawing/2014/main" id="{E3BA8B85-0B4A-01A4-9D16-704B0CBC62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171450</xdr:rowOff>
    </xdr:from>
    <xdr:to>
      <xdr:col>2</xdr:col>
      <xdr:colOff>323850</xdr:colOff>
      <xdr:row>4</xdr:row>
      <xdr:rowOff>123825</xdr:rowOff>
    </xdr:to>
    <xdr:pic>
      <xdr:nvPicPr>
        <xdr:cNvPr id="19904" name="Picture 1">
          <a:extLst>
            <a:ext uri="{FF2B5EF4-FFF2-40B4-BE49-F238E27FC236}">
              <a16:creationId xmlns:a16="http://schemas.microsoft.com/office/drawing/2014/main" id="{2C645DAA-A49E-EE7D-1E5D-DE0EB167E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2</xdr:col>
      <xdr:colOff>314325</xdr:colOff>
      <xdr:row>4</xdr:row>
      <xdr:rowOff>123825</xdr:rowOff>
    </xdr:to>
    <xdr:pic>
      <xdr:nvPicPr>
        <xdr:cNvPr id="20927" name="Picture 1">
          <a:extLst>
            <a:ext uri="{FF2B5EF4-FFF2-40B4-BE49-F238E27FC236}">
              <a16:creationId xmlns:a16="http://schemas.microsoft.com/office/drawing/2014/main" id="{3F2C36C6-850A-57CC-0336-B52B57F631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171450</xdr:rowOff>
    </xdr:from>
    <xdr:to>
      <xdr:col>2</xdr:col>
      <xdr:colOff>276225</xdr:colOff>
      <xdr:row>4</xdr:row>
      <xdr:rowOff>123825</xdr:rowOff>
    </xdr:to>
    <xdr:pic>
      <xdr:nvPicPr>
        <xdr:cNvPr id="21961" name="Picture 1">
          <a:extLst>
            <a:ext uri="{FF2B5EF4-FFF2-40B4-BE49-F238E27FC236}">
              <a16:creationId xmlns:a16="http://schemas.microsoft.com/office/drawing/2014/main" id="{71BCB67C-6900-684F-64EB-D335C49B1C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171450</xdr:rowOff>
    </xdr:from>
    <xdr:to>
      <xdr:col>2</xdr:col>
      <xdr:colOff>276225</xdr:colOff>
      <xdr:row>4</xdr:row>
      <xdr:rowOff>123825</xdr:rowOff>
    </xdr:to>
    <xdr:pic>
      <xdr:nvPicPr>
        <xdr:cNvPr id="22974" name="Picture 1">
          <a:extLst>
            <a:ext uri="{FF2B5EF4-FFF2-40B4-BE49-F238E27FC236}">
              <a16:creationId xmlns:a16="http://schemas.microsoft.com/office/drawing/2014/main" id="{FA06E7B1-4393-4E22-BE66-464852B606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171450</xdr:rowOff>
    </xdr:from>
    <xdr:to>
      <xdr:col>2</xdr:col>
      <xdr:colOff>228600</xdr:colOff>
      <xdr:row>4</xdr:row>
      <xdr:rowOff>123825</xdr:rowOff>
    </xdr:to>
    <xdr:pic>
      <xdr:nvPicPr>
        <xdr:cNvPr id="24024" name="Picture 1">
          <a:extLst>
            <a:ext uri="{FF2B5EF4-FFF2-40B4-BE49-F238E27FC236}">
              <a16:creationId xmlns:a16="http://schemas.microsoft.com/office/drawing/2014/main" id="{26C1C16E-F20F-9769-7B9F-59826DF42F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133350</xdr:rowOff>
    </xdr:from>
    <xdr:to>
      <xdr:col>2</xdr:col>
      <xdr:colOff>285750</xdr:colOff>
      <xdr:row>4</xdr:row>
      <xdr:rowOff>85725</xdr:rowOff>
    </xdr:to>
    <xdr:pic>
      <xdr:nvPicPr>
        <xdr:cNvPr id="25041" name="Picture 1">
          <a:extLst>
            <a:ext uri="{FF2B5EF4-FFF2-40B4-BE49-F238E27FC236}">
              <a16:creationId xmlns:a16="http://schemas.microsoft.com/office/drawing/2014/main" id="{D4926663-39B5-EE8A-0E1D-6BDCCDB1FB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48"/>
  <sheetViews>
    <sheetView showGridLines="0" topLeftCell="A12" zoomScaleNormal="100" zoomScaleSheetLayoutView="100" workbookViewId="0">
      <selection activeCell="N23" sqref="N23"/>
    </sheetView>
  </sheetViews>
  <sheetFormatPr defaultRowHeight="13.2" x14ac:dyDescent="0.25"/>
  <cols>
    <col min="1" max="1" width="1.6640625" customWidth="1"/>
    <col min="3" max="3" width="14.33203125" customWidth="1"/>
    <col min="12" max="12" width="3.33203125" customWidth="1"/>
  </cols>
  <sheetData>
    <row r="1" spans="1:12" ht="7.5" customHeight="1" thickBot="1" x14ac:dyDescent="0.3">
      <c r="B1" s="697"/>
      <c r="C1" s="697"/>
      <c r="D1" s="697"/>
      <c r="E1" s="697"/>
      <c r="F1" s="697"/>
      <c r="G1" s="697"/>
      <c r="H1" s="697"/>
      <c r="I1" s="697"/>
      <c r="J1" s="697"/>
      <c r="K1" s="697"/>
      <c r="L1" s="697"/>
    </row>
    <row r="2" spans="1:12" ht="15.6" x14ac:dyDescent="0.3">
      <c r="A2" s="699"/>
      <c r="B2" s="706"/>
      <c r="C2" s="697"/>
      <c r="D2" s="697"/>
      <c r="E2" s="697"/>
      <c r="F2" s="697"/>
      <c r="G2" s="697"/>
      <c r="H2" s="697"/>
      <c r="I2" s="697"/>
      <c r="J2" s="697"/>
      <c r="K2" s="697"/>
      <c r="L2" s="698"/>
    </row>
    <row r="3" spans="1:12" x14ac:dyDescent="0.25">
      <c r="A3" s="699"/>
      <c r="B3" s="707"/>
      <c r="L3" s="699"/>
    </row>
    <row r="4" spans="1:12" x14ac:dyDescent="0.25">
      <c r="A4" s="699"/>
      <c r="B4" s="708"/>
      <c r="L4" s="699"/>
    </row>
    <row r="5" spans="1:12" ht="15.6" x14ac:dyDescent="0.3">
      <c r="A5" s="699"/>
      <c r="B5" s="709"/>
      <c r="L5" s="699"/>
    </row>
    <row r="6" spans="1:12" ht="12.75" customHeight="1" x14ac:dyDescent="0.25">
      <c r="A6" s="699"/>
      <c r="B6" s="710"/>
      <c r="C6" s="694"/>
      <c r="D6" s="694"/>
      <c r="E6" s="694"/>
      <c r="F6" s="694"/>
      <c r="G6" s="694"/>
      <c r="H6" s="694"/>
      <c r="I6" s="694"/>
      <c r="J6" s="694"/>
      <c r="K6" s="694"/>
      <c r="L6" s="700"/>
    </row>
    <row r="7" spans="1:12" x14ac:dyDescent="0.25">
      <c r="A7" s="699"/>
      <c r="B7" s="710"/>
      <c r="C7" s="694"/>
      <c r="D7" s="694"/>
      <c r="E7" s="694"/>
      <c r="F7" s="694"/>
      <c r="G7" s="694"/>
      <c r="H7" s="694"/>
      <c r="I7" s="694"/>
      <c r="J7" s="694"/>
      <c r="K7" s="694"/>
      <c r="L7" s="700"/>
    </row>
    <row r="8" spans="1:12" x14ac:dyDescent="0.25">
      <c r="A8" s="699"/>
      <c r="B8" s="710"/>
      <c r="C8" s="694"/>
      <c r="D8" s="694"/>
      <c r="E8" s="694"/>
      <c r="F8" s="694"/>
      <c r="G8" s="694"/>
      <c r="H8" s="694"/>
      <c r="I8" s="694"/>
      <c r="J8" s="694"/>
      <c r="K8" s="694"/>
      <c r="L8" s="700"/>
    </row>
    <row r="9" spans="1:12" x14ac:dyDescent="0.25">
      <c r="A9" s="699"/>
      <c r="B9" s="711"/>
      <c r="C9" s="677"/>
      <c r="D9" s="677"/>
      <c r="E9" s="677"/>
      <c r="F9" s="677"/>
      <c r="G9" s="677"/>
      <c r="H9" s="677"/>
      <c r="I9" s="677"/>
      <c r="J9" s="677"/>
      <c r="K9" s="677"/>
      <c r="L9" s="701"/>
    </row>
    <row r="10" spans="1:12" ht="9.75" customHeight="1" x14ac:dyDescent="0.25">
      <c r="A10" s="699"/>
      <c r="B10" s="711"/>
      <c r="C10" s="677"/>
      <c r="D10" s="677"/>
      <c r="E10" s="677"/>
      <c r="F10" s="677"/>
      <c r="G10" s="677"/>
      <c r="H10" s="677"/>
      <c r="I10" s="677"/>
      <c r="J10" s="677"/>
      <c r="K10" s="677"/>
      <c r="L10" s="701"/>
    </row>
    <row r="11" spans="1:12" x14ac:dyDescent="0.25">
      <c r="A11" s="699"/>
      <c r="B11" s="1"/>
      <c r="L11" s="699"/>
    </row>
    <row r="12" spans="1:12" x14ac:dyDescent="0.25">
      <c r="A12" s="699"/>
      <c r="B12" s="1"/>
      <c r="L12" s="699"/>
    </row>
    <row r="13" spans="1:12" x14ac:dyDescent="0.25">
      <c r="A13" s="699"/>
      <c r="B13" s="1"/>
      <c r="L13" s="699"/>
    </row>
    <row r="14" spans="1:12" ht="11.25" customHeight="1" x14ac:dyDescent="0.25">
      <c r="A14" s="699"/>
      <c r="B14" s="712"/>
      <c r="L14" s="699"/>
    </row>
    <row r="15" spans="1:12" ht="11.25" customHeight="1" x14ac:dyDescent="0.25">
      <c r="A15" s="699"/>
      <c r="B15" s="1"/>
      <c r="L15" s="699"/>
    </row>
    <row r="16" spans="1:12" ht="15.6" x14ac:dyDescent="0.3">
      <c r="A16" s="699"/>
      <c r="B16" s="709"/>
      <c r="L16" s="699"/>
    </row>
    <row r="17" spans="1:12" x14ac:dyDescent="0.25">
      <c r="A17" s="699"/>
      <c r="B17" s="1"/>
      <c r="L17" s="699"/>
    </row>
    <row r="18" spans="1:12" x14ac:dyDescent="0.25">
      <c r="A18" s="699"/>
      <c r="B18" s="1"/>
      <c r="L18" s="699"/>
    </row>
    <row r="19" spans="1:12" x14ac:dyDescent="0.25">
      <c r="A19" s="699"/>
      <c r="B19" s="1"/>
      <c r="L19" s="699"/>
    </row>
    <row r="20" spans="1:12" x14ac:dyDescent="0.25">
      <c r="A20" s="699"/>
      <c r="B20" s="1"/>
      <c r="L20" s="699"/>
    </row>
    <row r="21" spans="1:12" ht="9.75" customHeight="1" x14ac:dyDescent="0.25">
      <c r="A21" s="699"/>
      <c r="B21" s="1"/>
      <c r="L21" s="699"/>
    </row>
    <row r="22" spans="1:12" x14ac:dyDescent="0.25">
      <c r="A22" s="699"/>
      <c r="B22" s="1"/>
      <c r="L22" s="699"/>
    </row>
    <row r="23" spans="1:12" x14ac:dyDescent="0.25">
      <c r="A23" s="699"/>
      <c r="B23" s="1"/>
      <c r="L23" s="699"/>
    </row>
    <row r="24" spans="1:12" ht="8.25" customHeight="1" x14ac:dyDescent="0.25">
      <c r="A24" s="699"/>
      <c r="B24" s="1"/>
      <c r="L24" s="699"/>
    </row>
    <row r="25" spans="1:12" x14ac:dyDescent="0.25">
      <c r="A25" s="699"/>
      <c r="B25" s="712"/>
      <c r="L25" s="699"/>
    </row>
    <row r="26" spans="1:12" ht="9.75" customHeight="1" x14ac:dyDescent="0.25">
      <c r="A26" s="699"/>
      <c r="B26" s="1"/>
      <c r="L26" s="699"/>
    </row>
    <row r="27" spans="1:12" ht="12.75" customHeight="1" x14ac:dyDescent="0.25">
      <c r="A27" s="699"/>
      <c r="B27" s="711"/>
      <c r="C27" s="677"/>
      <c r="D27" s="677"/>
      <c r="E27" s="677"/>
      <c r="F27" s="677"/>
      <c r="G27" s="677"/>
      <c r="H27" s="677"/>
      <c r="I27" s="677"/>
      <c r="J27" s="677"/>
      <c r="K27" s="677"/>
      <c r="L27" s="701"/>
    </row>
    <row r="28" spans="1:12" x14ac:dyDescent="0.25">
      <c r="A28" s="699"/>
      <c r="B28" s="711"/>
      <c r="C28" s="677"/>
      <c r="D28" s="677"/>
      <c r="E28" s="677"/>
      <c r="F28" s="677"/>
      <c r="G28" s="677"/>
      <c r="H28" s="677"/>
      <c r="I28" s="677"/>
      <c r="J28" s="677"/>
      <c r="K28" s="677"/>
      <c r="L28" s="701"/>
    </row>
    <row r="29" spans="1:12" x14ac:dyDescent="0.25">
      <c r="A29" s="699"/>
      <c r="B29" s="711"/>
      <c r="C29" s="677"/>
      <c r="D29" s="677"/>
      <c r="E29" s="677"/>
      <c r="F29" s="677"/>
      <c r="G29" s="677"/>
      <c r="H29" s="677"/>
      <c r="I29" s="677"/>
      <c r="J29" s="677"/>
      <c r="K29" s="677"/>
      <c r="L29" s="701"/>
    </row>
    <row r="30" spans="1:12" x14ac:dyDescent="0.25">
      <c r="A30" s="699"/>
      <c r="B30" s="710"/>
      <c r="C30" s="677"/>
      <c r="D30" s="677"/>
      <c r="E30" s="677"/>
      <c r="F30" s="677"/>
      <c r="G30" s="677"/>
      <c r="H30" s="677"/>
      <c r="I30" s="677"/>
      <c r="J30" s="677"/>
      <c r="K30" s="677"/>
      <c r="L30" s="701"/>
    </row>
    <row r="31" spans="1:12" x14ac:dyDescent="0.25">
      <c r="A31" s="699"/>
      <c r="B31" s="711"/>
      <c r="C31" s="677"/>
      <c r="D31" s="677"/>
      <c r="E31" s="677"/>
      <c r="F31" s="677"/>
      <c r="G31" s="677"/>
      <c r="H31" s="677"/>
      <c r="I31" s="677"/>
      <c r="J31" s="677"/>
      <c r="K31" s="677"/>
      <c r="L31" s="701"/>
    </row>
    <row r="32" spans="1:12" x14ac:dyDescent="0.25">
      <c r="A32" s="699"/>
      <c r="B32" s="1"/>
      <c r="L32" s="699"/>
    </row>
    <row r="33" spans="1:12" x14ac:dyDescent="0.25">
      <c r="A33" s="699"/>
      <c r="B33" s="1"/>
      <c r="L33" s="699"/>
    </row>
    <row r="34" spans="1:12" x14ac:dyDescent="0.25">
      <c r="A34" s="699"/>
      <c r="B34" s="1"/>
      <c r="L34" s="699"/>
    </row>
    <row r="35" spans="1:12" x14ac:dyDescent="0.25">
      <c r="A35" s="699"/>
      <c r="B35" s="1"/>
      <c r="L35" s="699"/>
    </row>
    <row r="36" spans="1:12" x14ac:dyDescent="0.25">
      <c r="A36" s="699"/>
      <c r="B36" s="1"/>
      <c r="L36" s="699"/>
    </row>
    <row r="37" spans="1:12" x14ac:dyDescent="0.25">
      <c r="A37" s="699"/>
      <c r="B37" s="1"/>
      <c r="L37" s="699"/>
    </row>
    <row r="38" spans="1:12" x14ac:dyDescent="0.25">
      <c r="A38" s="699"/>
      <c r="B38" s="1"/>
      <c r="L38" s="699"/>
    </row>
    <row r="39" spans="1:12" x14ac:dyDescent="0.25">
      <c r="A39" s="699"/>
      <c r="B39" s="1"/>
      <c r="L39" s="699"/>
    </row>
    <row r="40" spans="1:12" x14ac:dyDescent="0.25">
      <c r="A40" s="699"/>
      <c r="B40" s="1"/>
      <c r="L40" s="699"/>
    </row>
    <row r="41" spans="1:12" x14ac:dyDescent="0.25">
      <c r="A41" s="699"/>
      <c r="B41" s="710"/>
      <c r="C41" s="677"/>
      <c r="D41" s="677"/>
      <c r="E41" s="677"/>
      <c r="F41" s="677"/>
      <c r="G41" s="677"/>
      <c r="H41" s="677"/>
      <c r="I41" s="677"/>
      <c r="J41" s="677"/>
      <c r="K41" s="677"/>
      <c r="L41" s="701"/>
    </row>
    <row r="42" spans="1:12" x14ac:dyDescent="0.25">
      <c r="A42" s="699"/>
      <c r="B42" s="711"/>
      <c r="C42" s="677"/>
      <c r="D42" s="677"/>
      <c r="E42" s="677"/>
      <c r="F42" s="677"/>
      <c r="G42" s="677"/>
      <c r="H42" s="677"/>
      <c r="I42" s="677"/>
      <c r="J42" s="677"/>
      <c r="K42" s="677"/>
      <c r="L42" s="701"/>
    </row>
    <row r="43" spans="1:12" ht="6.75" customHeight="1" x14ac:dyDescent="0.25">
      <c r="A43" s="699"/>
      <c r="B43" s="1"/>
      <c r="L43" s="699"/>
    </row>
    <row r="44" spans="1:12" x14ac:dyDescent="0.25">
      <c r="A44" s="699"/>
      <c r="B44" s="1"/>
      <c r="L44" s="699"/>
    </row>
    <row r="45" spans="1:12" x14ac:dyDescent="0.25">
      <c r="A45" s="699"/>
      <c r="B45" s="713"/>
      <c r="C45" s="685"/>
      <c r="D45" s="685"/>
      <c r="E45" s="685"/>
      <c r="F45" s="685"/>
      <c r="G45" s="685"/>
      <c r="H45" s="685"/>
      <c r="I45" s="685"/>
      <c r="J45" s="685"/>
      <c r="K45" s="685"/>
      <c r="L45" s="702"/>
    </row>
    <row r="46" spans="1:12" x14ac:dyDescent="0.25">
      <c r="A46" s="699"/>
      <c r="B46" s="713"/>
      <c r="C46" s="684"/>
      <c r="D46" s="684"/>
      <c r="E46" s="3"/>
      <c r="F46" s="3"/>
      <c r="G46" s="3"/>
      <c r="H46" s="3"/>
      <c r="I46" s="3"/>
      <c r="J46" s="3"/>
      <c r="K46" s="3"/>
      <c r="L46" s="703"/>
    </row>
    <row r="47" spans="1:12" x14ac:dyDescent="0.25">
      <c r="A47" s="699"/>
      <c r="B47" s="714"/>
      <c r="C47" s="3"/>
      <c r="D47" s="3"/>
      <c r="E47" s="3"/>
      <c r="F47" s="3"/>
      <c r="G47" s="3"/>
      <c r="H47" s="3"/>
      <c r="I47" s="3"/>
      <c r="J47" s="3"/>
      <c r="K47" s="3"/>
      <c r="L47" s="703"/>
    </row>
    <row r="48" spans="1:12" x14ac:dyDescent="0.25">
      <c r="A48" s="699"/>
      <c r="B48" s="1"/>
      <c r="L48" s="699"/>
    </row>
    <row r="49" spans="1:12" x14ac:dyDescent="0.25">
      <c r="A49" s="699"/>
      <c r="B49" s="1"/>
      <c r="L49" s="699"/>
    </row>
    <row r="50" spans="1:12" x14ac:dyDescent="0.25">
      <c r="A50" s="699"/>
      <c r="B50" s="1"/>
      <c r="L50" s="699"/>
    </row>
    <row r="51" spans="1:12" x14ac:dyDescent="0.25">
      <c r="A51" s="699"/>
      <c r="B51" s="1"/>
      <c r="L51" s="699"/>
    </row>
    <row r="52" spans="1:12" x14ac:dyDescent="0.25">
      <c r="A52" s="699"/>
      <c r="B52" s="1"/>
      <c r="L52" s="699"/>
    </row>
    <row r="53" spans="1:12" x14ac:dyDescent="0.25">
      <c r="A53" s="699"/>
      <c r="B53" s="1"/>
      <c r="L53" s="699"/>
    </row>
    <row r="54" spans="1:12" ht="13.8" thickBot="1" x14ac:dyDescent="0.3">
      <c r="A54" s="699"/>
      <c r="B54" s="715"/>
      <c r="C54" s="716"/>
      <c r="D54" s="716"/>
      <c r="E54" s="716"/>
      <c r="F54" s="716"/>
      <c r="G54" s="716"/>
      <c r="H54" s="716"/>
      <c r="I54" s="716"/>
      <c r="J54" s="716"/>
      <c r="K54" s="716"/>
      <c r="L54" s="717"/>
    </row>
    <row r="55" spans="1:12" ht="13.8" thickTop="1" x14ac:dyDescent="0.25">
      <c r="B55" s="1"/>
      <c r="L55" s="699"/>
    </row>
    <row r="56" spans="1:12" x14ac:dyDescent="0.25">
      <c r="B56" s="1"/>
      <c r="L56" s="699"/>
    </row>
    <row r="57" spans="1:12" x14ac:dyDescent="0.25">
      <c r="B57" s="1"/>
      <c r="L57" s="699"/>
    </row>
    <row r="58" spans="1:12" x14ac:dyDescent="0.25">
      <c r="B58" s="1"/>
      <c r="L58" s="699"/>
    </row>
    <row r="59" spans="1:12" x14ac:dyDescent="0.25">
      <c r="B59" s="1"/>
      <c r="L59" s="699"/>
    </row>
    <row r="60" spans="1:12" x14ac:dyDescent="0.25">
      <c r="B60" s="1"/>
      <c r="L60" s="699"/>
    </row>
    <row r="61" spans="1:12" x14ac:dyDescent="0.25">
      <c r="B61" s="1"/>
      <c r="L61" s="699"/>
    </row>
    <row r="62" spans="1:12" x14ac:dyDescent="0.25">
      <c r="B62" s="1"/>
      <c r="L62" s="699"/>
    </row>
    <row r="63" spans="1:12" x14ac:dyDescent="0.25">
      <c r="B63" s="1"/>
      <c r="L63" s="699"/>
    </row>
    <row r="64" spans="1:12" x14ac:dyDescent="0.25">
      <c r="B64" s="1"/>
      <c r="L64" s="699"/>
    </row>
    <row r="65" spans="2:12" x14ac:dyDescent="0.25">
      <c r="B65" s="1"/>
      <c r="L65" s="699"/>
    </row>
    <row r="66" spans="2:12" x14ac:dyDescent="0.25">
      <c r="B66" s="1"/>
      <c r="L66" s="699"/>
    </row>
    <row r="67" spans="2:12" x14ac:dyDescent="0.25">
      <c r="B67" s="1"/>
      <c r="L67" s="699"/>
    </row>
    <row r="68" spans="2:12" x14ac:dyDescent="0.25">
      <c r="B68" s="1"/>
      <c r="L68" s="699"/>
    </row>
    <row r="69" spans="2:12" x14ac:dyDescent="0.25">
      <c r="B69" s="1"/>
      <c r="L69" s="699"/>
    </row>
    <row r="70" spans="2:12" x14ac:dyDescent="0.25">
      <c r="B70" s="1"/>
      <c r="L70" s="699"/>
    </row>
    <row r="71" spans="2:12" x14ac:dyDescent="0.25">
      <c r="B71" s="1"/>
      <c r="L71" s="699"/>
    </row>
    <row r="72" spans="2:12" x14ac:dyDescent="0.25">
      <c r="B72" s="1"/>
      <c r="L72" s="699"/>
    </row>
    <row r="73" spans="2:12" x14ac:dyDescent="0.25">
      <c r="B73" s="1"/>
      <c r="L73" s="699"/>
    </row>
    <row r="74" spans="2:12" x14ac:dyDescent="0.25">
      <c r="B74" s="1"/>
      <c r="L74" s="699"/>
    </row>
    <row r="75" spans="2:12" x14ac:dyDescent="0.25">
      <c r="B75" s="1"/>
      <c r="L75" s="699"/>
    </row>
    <row r="76" spans="2:12" x14ac:dyDescent="0.25">
      <c r="B76" s="1"/>
      <c r="L76" s="699"/>
    </row>
    <row r="77" spans="2:12" x14ac:dyDescent="0.25">
      <c r="B77" s="1"/>
      <c r="L77" s="699"/>
    </row>
    <row r="78" spans="2:12" x14ac:dyDescent="0.25">
      <c r="B78" s="1"/>
      <c r="L78" s="699"/>
    </row>
    <row r="79" spans="2:12" x14ac:dyDescent="0.25">
      <c r="B79" s="1"/>
      <c r="L79" s="699"/>
    </row>
    <row r="80" spans="2:12" x14ac:dyDescent="0.25">
      <c r="B80" s="1"/>
      <c r="L80" s="699"/>
    </row>
    <row r="81" spans="2:12" x14ac:dyDescent="0.25">
      <c r="B81" s="1"/>
      <c r="L81" s="699"/>
    </row>
    <row r="82" spans="2:12" x14ac:dyDescent="0.25">
      <c r="B82" s="1"/>
      <c r="L82" s="699"/>
    </row>
    <row r="83" spans="2:12" x14ac:dyDescent="0.25">
      <c r="B83" s="1"/>
      <c r="L83" s="699"/>
    </row>
    <row r="84" spans="2:12" x14ac:dyDescent="0.25">
      <c r="B84" s="1"/>
      <c r="L84" s="699"/>
    </row>
    <row r="85" spans="2:12" x14ac:dyDescent="0.25">
      <c r="B85" s="1"/>
      <c r="L85" s="699"/>
    </row>
    <row r="86" spans="2:12" x14ac:dyDescent="0.25">
      <c r="B86" s="1"/>
      <c r="L86" s="699"/>
    </row>
    <row r="87" spans="2:12" x14ac:dyDescent="0.25">
      <c r="B87" s="1"/>
      <c r="L87" s="699"/>
    </row>
    <row r="88" spans="2:12" x14ac:dyDescent="0.25">
      <c r="B88" s="1"/>
      <c r="L88" s="699"/>
    </row>
    <row r="89" spans="2:12" x14ac:dyDescent="0.25">
      <c r="B89" s="1"/>
      <c r="L89" s="699"/>
    </row>
    <row r="90" spans="2:12" x14ac:dyDescent="0.25">
      <c r="B90" s="1"/>
      <c r="L90" s="699"/>
    </row>
    <row r="91" spans="2:12" x14ac:dyDescent="0.25">
      <c r="B91" s="1"/>
      <c r="L91" s="699"/>
    </row>
    <row r="92" spans="2:12" x14ac:dyDescent="0.25">
      <c r="B92" s="1"/>
      <c r="L92" s="699"/>
    </row>
    <row r="93" spans="2:12" x14ac:dyDescent="0.25">
      <c r="B93" s="1"/>
      <c r="L93" s="699"/>
    </row>
    <row r="94" spans="2:12" x14ac:dyDescent="0.25">
      <c r="B94" s="1"/>
      <c r="L94" s="699"/>
    </row>
    <row r="95" spans="2:12" x14ac:dyDescent="0.25">
      <c r="B95" s="1"/>
      <c r="L95" s="699"/>
    </row>
    <row r="96" spans="2:12" x14ac:dyDescent="0.25">
      <c r="B96" s="1"/>
      <c r="L96" s="699"/>
    </row>
    <row r="97" spans="2:12" x14ac:dyDescent="0.25">
      <c r="B97" s="1"/>
      <c r="L97" s="699"/>
    </row>
    <row r="98" spans="2:12" x14ac:dyDescent="0.25">
      <c r="B98" s="1"/>
      <c r="L98" s="699"/>
    </row>
    <row r="99" spans="2:12" x14ac:dyDescent="0.25">
      <c r="B99" s="1"/>
      <c r="L99" s="699"/>
    </row>
    <row r="100" spans="2:12" x14ac:dyDescent="0.25">
      <c r="B100" s="1"/>
      <c r="L100" s="699"/>
    </row>
    <row r="101" spans="2:12" x14ac:dyDescent="0.25">
      <c r="B101" s="1"/>
      <c r="L101" s="699"/>
    </row>
    <row r="102" spans="2:12" ht="13.8" thickBot="1" x14ac:dyDescent="0.3">
      <c r="B102" s="704"/>
      <c r="C102" s="383"/>
      <c r="D102" s="383"/>
      <c r="E102" s="383"/>
      <c r="F102" s="383"/>
      <c r="G102" s="383"/>
      <c r="H102" s="383"/>
      <c r="I102" s="383"/>
      <c r="J102" s="383"/>
      <c r="K102" s="383"/>
      <c r="L102" s="705"/>
    </row>
    <row r="103" spans="2:12" x14ac:dyDescent="0.25">
      <c r="B103" s="696"/>
      <c r="C103" s="697"/>
      <c r="D103" s="697"/>
      <c r="E103" s="697"/>
      <c r="F103" s="697"/>
      <c r="G103" s="697"/>
      <c r="H103" s="697"/>
      <c r="I103" s="697"/>
      <c r="J103" s="697"/>
      <c r="K103" s="697"/>
      <c r="L103" s="698"/>
    </row>
    <row r="104" spans="2:12" x14ac:dyDescent="0.25">
      <c r="B104" s="1"/>
      <c r="L104" s="699"/>
    </row>
    <row r="105" spans="2:12" x14ac:dyDescent="0.25">
      <c r="B105" s="1"/>
      <c r="L105" s="699"/>
    </row>
    <row r="106" spans="2:12" x14ac:dyDescent="0.25">
      <c r="B106" s="1"/>
      <c r="L106" s="699"/>
    </row>
    <row r="107" spans="2:12" x14ac:dyDescent="0.25">
      <c r="B107" s="1"/>
      <c r="L107" s="699"/>
    </row>
    <row r="108" spans="2:12" x14ac:dyDescent="0.25">
      <c r="B108" s="1"/>
      <c r="L108" s="699"/>
    </row>
    <row r="109" spans="2:12" x14ac:dyDescent="0.25">
      <c r="B109" s="1"/>
      <c r="L109" s="699"/>
    </row>
    <row r="110" spans="2:12" x14ac:dyDescent="0.25">
      <c r="B110" s="1"/>
      <c r="L110" s="699"/>
    </row>
    <row r="111" spans="2:12" x14ac:dyDescent="0.25">
      <c r="B111" s="1"/>
      <c r="L111" s="699"/>
    </row>
    <row r="112" spans="2:12" x14ac:dyDescent="0.25">
      <c r="B112" s="1"/>
      <c r="L112" s="699"/>
    </row>
    <row r="113" spans="2:12" x14ac:dyDescent="0.25">
      <c r="B113" s="1"/>
      <c r="L113" s="699"/>
    </row>
    <row r="114" spans="2:12" x14ac:dyDescent="0.25">
      <c r="B114" s="1"/>
      <c r="L114" s="699"/>
    </row>
    <row r="115" spans="2:12" x14ac:dyDescent="0.25">
      <c r="B115" s="1"/>
      <c r="L115" s="699"/>
    </row>
    <row r="116" spans="2:12" x14ac:dyDescent="0.25">
      <c r="B116" s="1"/>
      <c r="L116" s="699"/>
    </row>
    <row r="117" spans="2:12" x14ac:dyDescent="0.25">
      <c r="B117" s="1"/>
      <c r="L117" s="699"/>
    </row>
    <row r="118" spans="2:12" x14ac:dyDescent="0.25">
      <c r="B118" s="1"/>
      <c r="L118" s="699"/>
    </row>
    <row r="119" spans="2:12" x14ac:dyDescent="0.25">
      <c r="B119" s="1"/>
      <c r="L119" s="699"/>
    </row>
    <row r="120" spans="2:12" x14ac:dyDescent="0.25">
      <c r="B120" s="1"/>
      <c r="L120" s="699"/>
    </row>
    <row r="121" spans="2:12" x14ac:dyDescent="0.25">
      <c r="B121" s="1"/>
      <c r="L121" s="699"/>
    </row>
    <row r="122" spans="2:12" x14ac:dyDescent="0.25">
      <c r="B122" s="1"/>
      <c r="L122" s="699"/>
    </row>
    <row r="123" spans="2:12" x14ac:dyDescent="0.25">
      <c r="B123" s="1"/>
      <c r="L123" s="699"/>
    </row>
    <row r="124" spans="2:12" x14ac:dyDescent="0.25">
      <c r="B124" s="1"/>
      <c r="L124" s="699"/>
    </row>
    <row r="125" spans="2:12" x14ac:dyDescent="0.25">
      <c r="B125" s="1"/>
      <c r="L125" s="699"/>
    </row>
    <row r="126" spans="2:12" x14ac:dyDescent="0.25">
      <c r="B126" s="1"/>
      <c r="L126" s="699"/>
    </row>
    <row r="127" spans="2:12" x14ac:dyDescent="0.25">
      <c r="B127" s="1"/>
      <c r="L127" s="699"/>
    </row>
    <row r="128" spans="2:12" x14ac:dyDescent="0.25">
      <c r="B128" s="1"/>
      <c r="L128" s="699"/>
    </row>
    <row r="129" spans="2:12" x14ac:dyDescent="0.25">
      <c r="B129" s="1"/>
      <c r="L129" s="699"/>
    </row>
    <row r="130" spans="2:12" x14ac:dyDescent="0.25">
      <c r="B130" s="1"/>
      <c r="L130" s="699"/>
    </row>
    <row r="131" spans="2:12" x14ac:dyDescent="0.25">
      <c r="B131" s="1"/>
      <c r="L131" s="699"/>
    </row>
    <row r="132" spans="2:12" x14ac:dyDescent="0.25">
      <c r="B132" s="1"/>
      <c r="L132" s="699"/>
    </row>
    <row r="133" spans="2:12" x14ac:dyDescent="0.25">
      <c r="B133" s="1"/>
      <c r="L133" s="699"/>
    </row>
    <row r="134" spans="2:12" x14ac:dyDescent="0.25">
      <c r="B134" s="1"/>
      <c r="L134" s="699"/>
    </row>
    <row r="135" spans="2:12" x14ac:dyDescent="0.25">
      <c r="B135" s="1"/>
      <c r="L135" s="699"/>
    </row>
    <row r="136" spans="2:12" x14ac:dyDescent="0.25">
      <c r="B136" s="1"/>
      <c r="L136" s="699"/>
    </row>
    <row r="137" spans="2:12" x14ac:dyDescent="0.25">
      <c r="B137" s="1"/>
      <c r="L137" s="699"/>
    </row>
    <row r="138" spans="2:12" x14ac:dyDescent="0.25">
      <c r="B138" s="1"/>
      <c r="L138" s="699"/>
    </row>
    <row r="139" spans="2:12" x14ac:dyDescent="0.25">
      <c r="B139" s="1"/>
      <c r="L139" s="699"/>
    </row>
    <row r="140" spans="2:12" x14ac:dyDescent="0.25">
      <c r="B140" s="1"/>
      <c r="L140" s="699"/>
    </row>
    <row r="141" spans="2:12" x14ac:dyDescent="0.25">
      <c r="B141" s="1"/>
      <c r="L141" s="699"/>
    </row>
    <row r="142" spans="2:12" x14ac:dyDescent="0.25">
      <c r="B142" s="1"/>
      <c r="L142" s="699"/>
    </row>
    <row r="143" spans="2:12" x14ac:dyDescent="0.25">
      <c r="B143" s="1"/>
      <c r="L143" s="699"/>
    </row>
    <row r="144" spans="2:12" x14ac:dyDescent="0.25">
      <c r="B144" s="1"/>
      <c r="L144" s="699"/>
    </row>
    <row r="145" spans="2:12" x14ac:dyDescent="0.25">
      <c r="B145" s="1"/>
      <c r="L145" s="699"/>
    </row>
    <row r="146" spans="2:12" x14ac:dyDescent="0.25">
      <c r="B146" s="1"/>
      <c r="L146" s="699"/>
    </row>
    <row r="147" spans="2:12" x14ac:dyDescent="0.25">
      <c r="B147" s="1"/>
      <c r="L147" s="699"/>
    </row>
    <row r="148" spans="2:12" ht="13.8" thickBot="1" x14ac:dyDescent="0.3">
      <c r="B148" s="704"/>
      <c r="C148" s="383"/>
      <c r="D148" s="383"/>
      <c r="E148" s="383"/>
      <c r="F148" s="383"/>
      <c r="G148" s="383"/>
      <c r="H148" s="383"/>
      <c r="I148" s="383"/>
      <c r="J148" s="383"/>
      <c r="K148" s="383"/>
      <c r="L148" s="705"/>
    </row>
  </sheetData>
  <sheetProtection algorithmName="SHA-512" hashValue="XSazvMg6r/TjnSpExy1YjEy/RcVCytwyt2mDQ/FM09Ta+cpw+f3+ZPxPa6Bsu436wvZkCZRihSYeKwlRl/NHJQ==" saltValue="tgy4g9DGhIlJOZ33e6Ijgg==" spinCount="100000" sheet="1" objects="1" scenarios="1" selectLockedCells="1"/>
  <phoneticPr fontId="15" type="noConversion"/>
  <pageMargins left="0" right="0" top="0" bottom="0" header="0" footer="0"/>
  <pageSetup scale="95" fitToWidth="0" fitToHeight="3" orientation="portrait" r:id="rId1"/>
  <headerFooter alignWithMargins="0"/>
  <rowBreaks count="2" manualBreakCount="2">
    <brk id="54" min="1" max="11" man="1"/>
    <brk id="102"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election activeCell="F21" sqref="F21"/>
    </sheetView>
  </sheetViews>
  <sheetFormatPr defaultRowHeight="13.2" x14ac:dyDescent="0.25"/>
  <cols>
    <col min="1" max="1" width="28.5546875" customWidth="1"/>
    <col min="2" max="2" width="75.44140625" customWidth="1"/>
    <col min="3" max="3" width="26.44140625" customWidth="1"/>
  </cols>
  <sheetData>
    <row r="1" spans="1:3" ht="21" x14ac:dyDescent="0.25">
      <c r="A1" s="847" t="s">
        <v>176</v>
      </c>
      <c r="B1" s="848"/>
      <c r="C1" s="849"/>
    </row>
    <row r="2" spans="1:3" ht="280.5" customHeight="1" x14ac:dyDescent="0.25">
      <c r="A2" s="800"/>
      <c r="B2" s="801" t="s">
        <v>206</v>
      </c>
      <c r="C2" s="802"/>
    </row>
    <row r="3" spans="1:3" ht="60" customHeight="1" x14ac:dyDescent="0.4">
      <c r="A3" s="803" t="s">
        <v>177</v>
      </c>
      <c r="B3" s="804" t="s">
        <v>182</v>
      </c>
      <c r="C3" s="805" t="s">
        <v>186</v>
      </c>
    </row>
    <row r="4" spans="1:3" x14ac:dyDescent="0.25">
      <c r="A4" s="800"/>
      <c r="C4" s="802"/>
    </row>
    <row r="5" spans="1:3" ht="20.399999999999999" x14ac:dyDescent="0.35">
      <c r="A5" s="806">
        <v>2</v>
      </c>
      <c r="B5" s="807" t="s">
        <v>207</v>
      </c>
      <c r="C5" s="808" t="s">
        <v>188</v>
      </c>
    </row>
    <row r="6" spans="1:3" x14ac:dyDescent="0.25">
      <c r="A6" s="800"/>
      <c r="C6" s="802"/>
    </row>
    <row r="7" spans="1:3" ht="20.399999999999999" x14ac:dyDescent="0.35">
      <c r="A7" s="806">
        <v>3</v>
      </c>
      <c r="B7" s="807" t="s">
        <v>208</v>
      </c>
      <c r="C7" s="808" t="s">
        <v>188</v>
      </c>
    </row>
    <row r="8" spans="1:3" x14ac:dyDescent="0.25">
      <c r="A8" s="800"/>
      <c r="C8" s="802"/>
    </row>
    <row r="9" spans="1:3" ht="20.399999999999999" x14ac:dyDescent="0.35">
      <c r="A9" s="806">
        <v>7</v>
      </c>
      <c r="B9" s="807" t="s">
        <v>209</v>
      </c>
      <c r="C9" s="808" t="s">
        <v>188</v>
      </c>
    </row>
    <row r="10" spans="1:3" x14ac:dyDescent="0.25">
      <c r="A10" s="800"/>
      <c r="C10" s="802"/>
    </row>
    <row r="11" spans="1:3" ht="21" x14ac:dyDescent="0.4">
      <c r="A11" s="809">
        <v>9</v>
      </c>
      <c r="B11" s="810" t="s">
        <v>183</v>
      </c>
      <c r="C11" s="811" t="s">
        <v>188</v>
      </c>
    </row>
    <row r="12" spans="1:3" x14ac:dyDescent="0.25">
      <c r="A12" s="800"/>
      <c r="C12" s="802"/>
    </row>
    <row r="13" spans="1:3" ht="20.399999999999999" x14ac:dyDescent="0.35">
      <c r="A13" s="806" t="s">
        <v>178</v>
      </c>
      <c r="B13" s="807" t="s">
        <v>210</v>
      </c>
      <c r="C13" s="808" t="s">
        <v>188</v>
      </c>
    </row>
    <row r="14" spans="1:3" x14ac:dyDescent="0.25">
      <c r="A14" s="800"/>
      <c r="C14" s="802"/>
    </row>
    <row r="15" spans="1:3" ht="20.399999999999999" x14ac:dyDescent="0.35">
      <c r="A15" s="806" t="s">
        <v>211</v>
      </c>
      <c r="B15" s="807" t="s">
        <v>212</v>
      </c>
      <c r="C15" s="808" t="s">
        <v>188</v>
      </c>
    </row>
    <row r="16" spans="1:3" x14ac:dyDescent="0.25">
      <c r="A16" s="800"/>
      <c r="C16" s="802"/>
    </row>
    <row r="17" spans="1:3" ht="21" x14ac:dyDescent="0.4">
      <c r="A17" s="809" t="s">
        <v>179</v>
      </c>
      <c r="B17" s="810" t="s">
        <v>184</v>
      </c>
      <c r="C17" s="811" t="s">
        <v>188</v>
      </c>
    </row>
    <row r="18" spans="1:3" x14ac:dyDescent="0.25">
      <c r="A18" s="812"/>
      <c r="B18" s="813"/>
      <c r="C18" s="814"/>
    </row>
    <row r="19" spans="1:3" ht="21" x14ac:dyDescent="0.4">
      <c r="A19" s="809" t="s">
        <v>180</v>
      </c>
      <c r="B19" s="810" t="s">
        <v>213</v>
      </c>
      <c r="C19" s="811" t="s">
        <v>187</v>
      </c>
    </row>
    <row r="20" spans="1:3" x14ac:dyDescent="0.25">
      <c r="A20" s="800"/>
      <c r="C20" s="802"/>
    </row>
    <row r="21" spans="1:3" ht="20.399999999999999" x14ac:dyDescent="0.35">
      <c r="A21" s="806" t="s">
        <v>214</v>
      </c>
      <c r="B21" s="807" t="s">
        <v>215</v>
      </c>
      <c r="C21" s="808" t="s">
        <v>188</v>
      </c>
    </row>
    <row r="22" spans="1:3" x14ac:dyDescent="0.25">
      <c r="A22" s="800"/>
      <c r="C22" s="802"/>
    </row>
    <row r="23" spans="1:3" ht="20.399999999999999" x14ac:dyDescent="0.35">
      <c r="A23" s="806" t="s">
        <v>216</v>
      </c>
      <c r="B23" s="807" t="s">
        <v>217</v>
      </c>
      <c r="C23" s="808" t="s">
        <v>188</v>
      </c>
    </row>
    <row r="24" spans="1:3" x14ac:dyDescent="0.25">
      <c r="A24" s="800"/>
      <c r="C24" s="802"/>
    </row>
    <row r="25" spans="1:3" ht="21" x14ac:dyDescent="0.4">
      <c r="A25" s="809" t="s">
        <v>181</v>
      </c>
      <c r="B25" s="810" t="s">
        <v>185</v>
      </c>
      <c r="C25" s="811" t="s">
        <v>188</v>
      </c>
    </row>
    <row r="26" spans="1:3" x14ac:dyDescent="0.25">
      <c r="A26" s="800"/>
      <c r="C26" s="802"/>
    </row>
    <row r="27" spans="1:3" ht="21" x14ac:dyDescent="0.4">
      <c r="A27" s="809" t="s">
        <v>218</v>
      </c>
      <c r="B27" s="810" t="s">
        <v>219</v>
      </c>
      <c r="C27" s="811" t="s">
        <v>187</v>
      </c>
    </row>
    <row r="28" spans="1:3" x14ac:dyDescent="0.25">
      <c r="A28" s="800"/>
      <c r="C28" s="802"/>
    </row>
    <row r="29" spans="1:3" ht="20.399999999999999" x14ac:dyDescent="0.35">
      <c r="A29" s="806" t="s">
        <v>220</v>
      </c>
      <c r="B29" s="807" t="s">
        <v>221</v>
      </c>
      <c r="C29" s="808" t="s">
        <v>188</v>
      </c>
    </row>
    <row r="30" spans="1:3" x14ac:dyDescent="0.25">
      <c r="A30" s="800"/>
      <c r="C30" s="802"/>
    </row>
    <row r="31" spans="1:3" ht="20.399999999999999" x14ac:dyDescent="0.35">
      <c r="A31" s="806" t="s">
        <v>222</v>
      </c>
      <c r="B31" s="807" t="s">
        <v>223</v>
      </c>
      <c r="C31" s="808" t="s">
        <v>188</v>
      </c>
    </row>
    <row r="32" spans="1:3" x14ac:dyDescent="0.25">
      <c r="A32" s="800"/>
      <c r="C32" s="802"/>
    </row>
    <row r="33" spans="1:3" ht="20.399999999999999" x14ac:dyDescent="0.35">
      <c r="A33" s="806" t="s">
        <v>224</v>
      </c>
      <c r="B33" s="807" t="s">
        <v>225</v>
      </c>
      <c r="C33" s="808" t="s">
        <v>226</v>
      </c>
    </row>
    <row r="34" spans="1:3" x14ac:dyDescent="0.25">
      <c r="A34" s="800"/>
      <c r="C34" s="802"/>
    </row>
    <row r="35" spans="1:3" ht="20.399999999999999" x14ac:dyDescent="0.35">
      <c r="A35" s="806" t="s">
        <v>227</v>
      </c>
      <c r="B35" s="807" t="s">
        <v>228</v>
      </c>
      <c r="C35" s="808" t="s">
        <v>188</v>
      </c>
    </row>
    <row r="36" spans="1:3" x14ac:dyDescent="0.25">
      <c r="A36" s="425"/>
      <c r="C36" s="425"/>
    </row>
    <row r="37" spans="1:3" ht="52.2" x14ac:dyDescent="0.3">
      <c r="A37" s="425"/>
      <c r="B37" s="815" t="s">
        <v>229</v>
      </c>
      <c r="C37" s="425"/>
    </row>
    <row r="38" spans="1:3" x14ac:dyDescent="0.25">
      <c r="A38" s="425"/>
      <c r="C38" s="425"/>
    </row>
    <row r="39" spans="1:3" ht="20.399999999999999" x14ac:dyDescent="0.35">
      <c r="A39" s="687"/>
      <c r="B39" s="688"/>
      <c r="C39" s="687"/>
    </row>
    <row r="40" spans="1:3" x14ac:dyDescent="0.25">
      <c r="A40" s="425"/>
      <c r="C40" s="425"/>
    </row>
    <row r="41" spans="1:3" ht="21" x14ac:dyDescent="0.4">
      <c r="A41" s="686"/>
      <c r="B41" s="689"/>
      <c r="C41" s="686"/>
    </row>
    <row r="42" spans="1:3" x14ac:dyDescent="0.25">
      <c r="A42" s="425"/>
      <c r="C42" s="425"/>
    </row>
    <row r="43" spans="1:3" ht="21" x14ac:dyDescent="0.4">
      <c r="A43" s="686"/>
      <c r="B43" s="689"/>
      <c r="C43" s="686"/>
    </row>
    <row r="44" spans="1:3" x14ac:dyDescent="0.25">
      <c r="A44" s="425"/>
      <c r="C44" s="425"/>
    </row>
    <row r="45" spans="1:3" ht="20.399999999999999" x14ac:dyDescent="0.35">
      <c r="A45" s="687"/>
      <c r="B45" s="688"/>
      <c r="C45" s="687"/>
    </row>
    <row r="46" spans="1:3" x14ac:dyDescent="0.25">
      <c r="A46" s="425"/>
      <c r="C46" s="425"/>
    </row>
    <row r="47" spans="1:3" ht="20.399999999999999" x14ac:dyDescent="0.35">
      <c r="A47" s="687"/>
      <c r="B47" s="688"/>
      <c r="C47" s="687"/>
    </row>
    <row r="48" spans="1:3" x14ac:dyDescent="0.25">
      <c r="A48" s="425"/>
      <c r="C48" s="425"/>
    </row>
    <row r="49" spans="1:3" ht="21" x14ac:dyDescent="0.4">
      <c r="A49" s="686"/>
      <c r="B49" s="689"/>
      <c r="C49" s="686"/>
    </row>
    <row r="50" spans="1:3" x14ac:dyDescent="0.25">
      <c r="A50" s="425"/>
      <c r="C50" s="425"/>
    </row>
    <row r="51" spans="1:3" ht="20.399999999999999" x14ac:dyDescent="0.35">
      <c r="A51" s="687"/>
      <c r="B51" s="688"/>
      <c r="C51" s="687"/>
    </row>
    <row r="52" spans="1:3" x14ac:dyDescent="0.25">
      <c r="A52" s="425"/>
      <c r="C52" s="425"/>
    </row>
    <row r="53" spans="1:3" ht="21" x14ac:dyDescent="0.4">
      <c r="A53" s="686"/>
      <c r="B53" s="689"/>
      <c r="C53" s="686"/>
    </row>
  </sheetData>
  <sheetProtection password="D328" sheet="1" selectLockedCells="1"/>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I60"/>
  <sheetViews>
    <sheetView showGridLines="0" tabSelected="1" zoomScale="115" zoomScaleNormal="115" zoomScaleSheetLayoutView="70" workbookViewId="0">
      <selection activeCell="K7" sqref="K7:N7"/>
    </sheetView>
  </sheetViews>
  <sheetFormatPr defaultColWidth="6.6640625" defaultRowHeight="13.2" x14ac:dyDescent="0.25"/>
  <cols>
    <col min="1" max="1" width="3.6640625" customWidth="1"/>
    <col min="2" max="2" width="5.109375" customWidth="1"/>
    <col min="3" max="5" width="5.6640625" customWidth="1"/>
    <col min="6" max="6" width="4.6640625" customWidth="1"/>
    <col min="7" max="7" width="11.88671875" customWidth="1"/>
    <col min="10" max="10" width="7.33203125" customWidth="1"/>
    <col min="11" max="11" width="7.6640625" customWidth="1"/>
    <col min="12" max="12" width="5.6640625" customWidth="1"/>
    <col min="17" max="19" width="5.6640625" customWidth="1"/>
    <col min="20" max="20" width="4.6640625" customWidth="1"/>
    <col min="21" max="21" width="5.109375" customWidth="1"/>
    <col min="22" max="22" width="7.664062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2.88671875" customWidth="1"/>
    <col min="35" max="36" width="5.6640625" customWidth="1"/>
    <col min="37" max="37" width="2.44140625" hidden="1" customWidth="1"/>
    <col min="38" max="38" width="6.44140625" customWidth="1"/>
    <col min="39" max="42" width="5.6640625" customWidth="1"/>
    <col min="43" max="44" width="3.6640625" customWidth="1"/>
    <col min="45" max="46" width="7.6640625" customWidth="1"/>
    <col min="60" max="60" width="5.6640625" customWidth="1"/>
    <col min="74" max="74" width="4.6640625" customWidth="1"/>
    <col min="78" max="78" width="6.88671875" customWidth="1"/>
  </cols>
  <sheetData>
    <row r="1" spans="1:111" ht="15.6" x14ac:dyDescent="0.3">
      <c r="A1" s="200"/>
      <c r="B1" s="200"/>
      <c r="C1" s="200"/>
      <c r="D1" s="200"/>
      <c r="E1" s="200"/>
      <c r="F1" s="201"/>
      <c r="G1" s="201"/>
      <c r="H1" s="201"/>
      <c r="I1" s="201"/>
      <c r="J1" s="201"/>
      <c r="K1" s="282" t="s">
        <v>0</v>
      </c>
      <c r="L1" s="283"/>
      <c r="M1" s="284"/>
      <c r="N1" s="283"/>
      <c r="O1" s="285"/>
      <c r="P1" s="286" t="s">
        <v>1</v>
      </c>
      <c r="Q1" s="206"/>
      <c r="R1" s="851" t="s">
        <v>189</v>
      </c>
      <c r="S1" s="851"/>
      <c r="T1" s="454" t="s">
        <v>128</v>
      </c>
      <c r="U1" s="456"/>
      <c r="V1" s="457"/>
      <c r="W1" s="457"/>
      <c r="X1" s="456"/>
      <c r="Y1" s="457"/>
      <c r="Z1" s="234"/>
      <c r="AA1" s="234"/>
      <c r="AB1" s="200"/>
      <c r="AC1" s="200"/>
      <c r="AD1" s="200"/>
      <c r="AE1" s="200"/>
      <c r="AF1" s="200"/>
      <c r="AG1" s="200"/>
      <c r="AH1" s="200"/>
      <c r="AI1" s="200"/>
      <c r="AJ1" s="200"/>
      <c r="AK1" s="200"/>
      <c r="AL1" s="200"/>
      <c r="AM1" s="200"/>
      <c r="AN1" s="200"/>
      <c r="AO1" s="200"/>
      <c r="AP1" s="200"/>
      <c r="AQ1" s="454" t="s">
        <v>128</v>
      </c>
      <c r="AR1" s="456"/>
      <c r="AS1" s="456"/>
      <c r="AT1" s="456"/>
      <c r="AU1" s="456"/>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454" t="s">
        <v>128</v>
      </c>
      <c r="BW1" s="200"/>
      <c r="BX1" s="200"/>
      <c r="BY1" s="200"/>
      <c r="BZ1" s="200"/>
      <c r="CA1" s="200"/>
      <c r="CB1" s="200"/>
      <c r="CZ1" s="119"/>
      <c r="DA1" s="119"/>
      <c r="DB1" s="120"/>
      <c r="DC1" s="120"/>
      <c r="DD1" s="120"/>
      <c r="DE1" s="120"/>
      <c r="DF1" s="120"/>
      <c r="DG1" s="120"/>
    </row>
    <row r="2" spans="1:111" ht="15.6" x14ac:dyDescent="0.3">
      <c r="A2" s="200"/>
      <c r="B2" s="200"/>
      <c r="C2" s="200"/>
      <c r="D2" s="454" t="s">
        <v>128</v>
      </c>
      <c r="E2" s="455"/>
      <c r="F2" s="454"/>
      <c r="G2" s="454"/>
      <c r="H2" s="454"/>
      <c r="I2" s="454"/>
      <c r="J2" s="201"/>
      <c r="K2" s="909" t="s">
        <v>99</v>
      </c>
      <c r="L2" s="910"/>
      <c r="M2" s="910"/>
      <c r="N2" s="910"/>
      <c r="O2" s="911"/>
      <c r="P2" s="912" t="s">
        <v>2</v>
      </c>
      <c r="Q2" s="917"/>
      <c r="R2" s="621" t="s">
        <v>190</v>
      </c>
      <c r="S2" s="695" t="s">
        <v>178</v>
      </c>
      <c r="T2" s="454" t="s">
        <v>129</v>
      </c>
      <c r="U2" s="454"/>
      <c r="V2" s="458"/>
      <c r="W2" s="458"/>
      <c r="X2" s="456"/>
      <c r="Y2" s="456"/>
      <c r="Z2" s="211"/>
      <c r="AA2" s="211"/>
      <c r="AB2" s="200"/>
      <c r="AC2" s="200"/>
      <c r="AD2" s="200"/>
      <c r="AE2" s="200"/>
      <c r="AF2" s="200"/>
      <c r="AG2" s="411"/>
      <c r="AH2" s="411"/>
      <c r="AI2" s="412"/>
      <c r="AJ2" s="412"/>
      <c r="AK2" s="412"/>
      <c r="AL2" s="412"/>
      <c r="AM2" s="412"/>
      <c r="AN2" s="412"/>
      <c r="AO2" s="200"/>
      <c r="AP2" s="200"/>
      <c r="AQ2" s="454" t="s">
        <v>129</v>
      </c>
      <c r="AR2" s="454"/>
      <c r="AS2" s="456"/>
      <c r="AT2" s="456"/>
      <c r="AU2" s="456"/>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454" t="s">
        <v>129</v>
      </c>
      <c r="BW2" s="200"/>
      <c r="BX2" s="200"/>
      <c r="BY2" s="200"/>
      <c r="BZ2" s="200"/>
      <c r="CA2" s="200"/>
      <c r="CB2" s="200"/>
    </row>
    <row r="3" spans="1:111" ht="15.6" x14ac:dyDescent="0.3">
      <c r="A3" s="200"/>
      <c r="B3" s="200"/>
      <c r="C3" s="200"/>
      <c r="D3" s="454" t="s">
        <v>129</v>
      </c>
      <c r="E3" s="455"/>
      <c r="F3" s="454"/>
      <c r="G3" s="454"/>
      <c r="H3" s="454"/>
      <c r="I3" s="454"/>
      <c r="J3" s="201"/>
      <c r="K3" s="287" t="s">
        <v>100</v>
      </c>
      <c r="L3" s="288"/>
      <c r="M3" s="289" t="s">
        <v>4</v>
      </c>
      <c r="N3" s="290"/>
      <c r="O3" s="291" t="s">
        <v>101</v>
      </c>
      <c r="P3" s="292"/>
      <c r="Q3" s="293" t="s">
        <v>102</v>
      </c>
      <c r="R3" s="211"/>
      <c r="S3" s="209"/>
      <c r="T3" s="454" t="s">
        <v>130</v>
      </c>
      <c r="U3" s="454"/>
      <c r="V3" s="458"/>
      <c r="W3" s="458"/>
      <c r="X3" s="456"/>
      <c r="Y3" s="456"/>
      <c r="Z3" s="211"/>
      <c r="AA3" s="211"/>
      <c r="AB3" s="200"/>
      <c r="AC3" s="200"/>
      <c r="AD3" s="200"/>
      <c r="AE3" s="237"/>
      <c r="AF3" s="200"/>
      <c r="AG3" s="237"/>
      <c r="AH3" s="237"/>
      <c r="AI3" s="200"/>
      <c r="AJ3" s="200"/>
      <c r="AK3" s="200"/>
      <c r="AL3" s="200"/>
      <c r="AM3" s="200"/>
      <c r="AN3" s="200"/>
      <c r="AO3" s="237"/>
      <c r="AP3" s="238"/>
      <c r="AQ3" s="454" t="s">
        <v>130</v>
      </c>
      <c r="AR3" s="454"/>
      <c r="AS3" s="456"/>
      <c r="AT3" s="456"/>
      <c r="AU3" s="456"/>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111" ht="16.2" thickBot="1" x14ac:dyDescent="0.35">
      <c r="A4" s="200"/>
      <c r="B4" s="200"/>
      <c r="C4" s="200"/>
      <c r="D4" s="454" t="s">
        <v>130</v>
      </c>
      <c r="E4" s="455"/>
      <c r="F4" s="454"/>
      <c r="G4" s="454"/>
      <c r="H4" s="454"/>
      <c r="I4" s="454"/>
      <c r="J4" s="201"/>
      <c r="K4" s="294" t="s">
        <v>5</v>
      </c>
      <c r="L4" s="295"/>
      <c r="M4" s="918">
        <v>2025</v>
      </c>
      <c r="N4" s="919"/>
      <c r="O4" s="453">
        <v>2E-3</v>
      </c>
      <c r="P4" s="302" t="s">
        <v>89</v>
      </c>
      <c r="Q4" s="912" t="s">
        <v>111</v>
      </c>
      <c r="R4" s="913"/>
      <c r="S4" s="914"/>
      <c r="T4" s="452" t="str">
        <f>D5</f>
        <v>State Form 53339 (R8 / 12-24)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52" t="str">
        <f>+D5</f>
        <v>State Form 53339 (R8 / 12-24)</v>
      </c>
      <c r="AR4" s="201"/>
      <c r="AS4" s="200"/>
      <c r="AT4" s="200"/>
      <c r="AU4" s="200"/>
      <c r="AV4" s="200"/>
      <c r="AW4" s="200"/>
      <c r="AX4" s="200"/>
      <c r="AY4" s="200"/>
      <c r="AZ4" s="200"/>
      <c r="BA4" s="200"/>
      <c r="BB4" s="211"/>
      <c r="BC4" s="211"/>
      <c r="BD4" s="200"/>
      <c r="BE4" s="200"/>
      <c r="BF4" s="200"/>
      <c r="BG4" s="200"/>
      <c r="BH4" s="200"/>
      <c r="BI4" s="452" t="str">
        <f>+D5</f>
        <v>State Form 53339 (R8 / 12-24)</v>
      </c>
      <c r="BJ4" s="200"/>
      <c r="BK4" s="200"/>
      <c r="BL4" s="200"/>
      <c r="BM4" s="200"/>
      <c r="BN4" s="200"/>
      <c r="BO4" s="200"/>
      <c r="BP4" s="200"/>
      <c r="BQ4" s="200"/>
      <c r="BR4" s="200"/>
      <c r="BS4" s="200"/>
      <c r="BT4" s="211"/>
      <c r="BU4" s="211"/>
      <c r="BV4" s="452" t="str">
        <f>BI4</f>
        <v>State Form 53339 (R8 / 12-24)</v>
      </c>
      <c r="BW4" s="200"/>
      <c r="BX4" s="200"/>
      <c r="BY4" s="200"/>
      <c r="BZ4" s="200"/>
      <c r="CA4" s="200"/>
      <c r="CB4" s="200"/>
    </row>
    <row r="5" spans="1:111" ht="16.2" thickBot="1" x14ac:dyDescent="0.35">
      <c r="A5" s="200"/>
      <c r="B5" s="200"/>
      <c r="C5" s="200"/>
      <c r="D5" s="461" t="s">
        <v>231</v>
      </c>
      <c r="E5" s="200"/>
      <c r="F5" s="201"/>
      <c r="G5" s="201"/>
      <c r="H5" s="201"/>
      <c r="I5" s="201"/>
      <c r="J5" s="202" t="str">
        <f>CONCATENATE("1/1/",M4)</f>
        <v>1/1/2025</v>
      </c>
      <c r="K5" s="915" t="s">
        <v>127</v>
      </c>
      <c r="L5" s="916"/>
      <c r="M5" s="920" t="s">
        <v>114</v>
      </c>
      <c r="N5" s="920"/>
      <c r="O5" s="920"/>
      <c r="P5" s="920"/>
      <c r="Q5" s="920"/>
      <c r="R5" s="920"/>
      <c r="S5" s="920"/>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111" ht="12.75" customHeight="1" x14ac:dyDescent="0.25">
      <c r="A6" s="203"/>
      <c r="B6" s="200"/>
      <c r="C6" s="200"/>
      <c r="D6" s="200"/>
      <c r="E6" s="200"/>
      <c r="F6" s="204"/>
      <c r="G6" s="204"/>
      <c r="H6" s="204"/>
      <c r="I6" s="204"/>
      <c r="J6" s="204"/>
      <c r="K6" s="282" t="s">
        <v>103</v>
      </c>
      <c r="L6" s="283"/>
      <c r="M6" s="284"/>
      <c r="N6" s="283"/>
      <c r="O6" s="296" t="s">
        <v>104</v>
      </c>
      <c r="P6" s="936" t="s">
        <v>6</v>
      </c>
      <c r="Q6" s="937"/>
      <c r="R6" s="936" t="s">
        <v>105</v>
      </c>
      <c r="S6" s="938"/>
      <c r="T6" s="428" t="str">
        <f>+K2</f>
        <v>Exampleville</v>
      </c>
      <c r="U6" s="324"/>
      <c r="V6" s="227"/>
      <c r="W6" s="228"/>
      <c r="X6" s="229" t="str">
        <f>+P2</f>
        <v>IN0000000</v>
      </c>
      <c r="Y6" s="230"/>
      <c r="Z6" s="231" t="str">
        <f>+K4</f>
        <v>January</v>
      </c>
      <c r="AA6" s="228"/>
      <c r="AB6" s="232">
        <f>+M4</f>
        <v>2025</v>
      </c>
      <c r="AC6" s="236"/>
      <c r="AD6" s="200"/>
      <c r="AE6" s="927"/>
      <c r="AF6" s="928"/>
      <c r="AG6" s="928"/>
      <c r="AH6" s="928"/>
      <c r="AI6" s="928"/>
      <c r="AJ6" s="928"/>
      <c r="AK6" s="928"/>
      <c r="AL6" s="928"/>
      <c r="AM6" s="309"/>
      <c r="AN6" s="309"/>
      <c r="AO6" s="237"/>
      <c r="AP6" s="238"/>
      <c r="AQ6" s="960" t="str">
        <f>+K2</f>
        <v>Exampleville</v>
      </c>
      <c r="AR6" s="961"/>
      <c r="AS6" s="962"/>
      <c r="AT6" s="232" t="str">
        <f>+P2</f>
        <v>IN0000000</v>
      </c>
      <c r="AU6" s="227"/>
      <c r="AV6" s="232" t="str">
        <f>+K4</f>
        <v>January</v>
      </c>
      <c r="AW6" s="227"/>
      <c r="AX6" s="439">
        <f>+M4</f>
        <v>2025</v>
      </c>
      <c r="AY6" s="927"/>
      <c r="AZ6" s="927"/>
      <c r="BA6" s="927"/>
      <c r="BB6" s="927"/>
      <c r="BC6" s="927"/>
      <c r="BD6" s="927"/>
      <c r="BE6" s="224"/>
      <c r="BF6" s="238"/>
      <c r="BG6" s="224"/>
      <c r="BH6" s="238"/>
      <c r="BI6" s="429" t="str">
        <f>+K2</f>
        <v>Exampleville</v>
      </c>
      <c r="BJ6" s="219"/>
      <c r="BK6" s="232" t="str">
        <f>+P2</f>
        <v>IN0000000</v>
      </c>
      <c r="BL6" s="227"/>
      <c r="BM6" s="232" t="str">
        <f>+K4</f>
        <v>January</v>
      </c>
      <c r="BN6" s="227"/>
      <c r="BO6" s="439">
        <f>+M4</f>
        <v>2025</v>
      </c>
      <c r="BP6" s="927"/>
      <c r="BQ6" s="948"/>
      <c r="BR6" s="948"/>
      <c r="BS6" s="948"/>
      <c r="BT6" s="948"/>
      <c r="BU6" s="949"/>
      <c r="BV6" s="429" t="str">
        <f>BI6</f>
        <v>Exampleville</v>
      </c>
      <c r="BW6" s="219"/>
      <c r="BX6" s="232" t="str">
        <f>BK6</f>
        <v>IN0000000</v>
      </c>
      <c r="BY6" s="227"/>
      <c r="BZ6" s="232" t="str">
        <f>BM6</f>
        <v>January</v>
      </c>
      <c r="CA6" s="227"/>
      <c r="CB6" s="439">
        <f>BO6</f>
        <v>2025</v>
      </c>
    </row>
    <row r="7" spans="1:111" ht="13.8" thickBot="1" x14ac:dyDescent="0.3">
      <c r="A7" s="205"/>
      <c r="B7" s="200"/>
      <c r="C7" s="200"/>
      <c r="D7" s="200"/>
      <c r="E7" s="200"/>
      <c r="F7" s="200"/>
      <c r="G7" s="200"/>
      <c r="H7" s="200"/>
      <c r="I7" s="200"/>
      <c r="J7" s="200"/>
      <c r="K7" s="930" t="s">
        <v>106</v>
      </c>
      <c r="L7" s="931"/>
      <c r="M7" s="931"/>
      <c r="N7" s="931"/>
      <c r="O7" s="297" t="s">
        <v>107</v>
      </c>
      <c r="P7" s="932">
        <v>9999</v>
      </c>
      <c r="Q7" s="933"/>
      <c r="R7" s="934">
        <v>39629</v>
      </c>
      <c r="S7" s="935"/>
      <c r="T7" s="435"/>
      <c r="U7" s="436"/>
      <c r="V7" s="241"/>
      <c r="W7" s="241"/>
      <c r="X7" s="437"/>
      <c r="Y7" s="233"/>
      <c r="Z7" s="233"/>
      <c r="AA7" s="233"/>
      <c r="AB7" s="233"/>
      <c r="AC7" s="242"/>
      <c r="AD7" s="233"/>
      <c r="AE7" s="929"/>
      <c r="AF7" s="929"/>
      <c r="AG7" s="929"/>
      <c r="AH7" s="929"/>
      <c r="AI7" s="929"/>
      <c r="AJ7" s="929"/>
      <c r="AK7" s="929"/>
      <c r="AL7" s="929"/>
      <c r="AM7" s="268"/>
      <c r="AN7" s="268"/>
      <c r="AO7" s="233"/>
      <c r="AP7" s="233"/>
      <c r="AQ7" s="435"/>
      <c r="AR7" s="436"/>
      <c r="AS7" s="233"/>
      <c r="AT7" s="437"/>
      <c r="AU7" s="233"/>
      <c r="AV7" s="233"/>
      <c r="AW7" s="233"/>
      <c r="AX7" s="441"/>
      <c r="AY7" s="947"/>
      <c r="AZ7" s="947"/>
      <c r="BA7" s="947"/>
      <c r="BB7" s="947"/>
      <c r="BC7" s="947"/>
      <c r="BD7" s="947"/>
      <c r="BE7" s="225"/>
      <c r="BF7" s="233"/>
      <c r="BG7" s="225"/>
      <c r="BH7" s="233"/>
      <c r="BI7" s="435"/>
      <c r="BJ7" s="233"/>
      <c r="BK7" s="437"/>
      <c r="BL7" s="233"/>
      <c r="BM7" s="233"/>
      <c r="BN7" s="223"/>
      <c r="BO7" s="440"/>
      <c r="BP7" s="950"/>
      <c r="BQ7" s="950"/>
      <c r="BR7" s="950"/>
      <c r="BS7" s="950"/>
      <c r="BT7" s="950"/>
      <c r="BU7" s="951"/>
      <c r="BV7" s="435"/>
      <c r="BW7" s="233"/>
      <c r="BX7" s="437"/>
      <c r="BY7" s="233"/>
      <c r="BZ7" s="233"/>
      <c r="CA7" s="223"/>
      <c r="CB7" s="440"/>
    </row>
    <row r="8" spans="1:111" ht="12.75" customHeight="1" thickBot="1" x14ac:dyDescent="0.3">
      <c r="A8" s="261"/>
      <c r="B8" s="566"/>
      <c r="C8" s="855" t="s">
        <v>90</v>
      </c>
      <c r="D8" s="883" t="s">
        <v>119</v>
      </c>
      <c r="E8" s="259" t="s">
        <v>75</v>
      </c>
      <c r="F8" s="858" t="s">
        <v>91</v>
      </c>
      <c r="G8" s="906" t="s">
        <v>195</v>
      </c>
      <c r="H8" s="567" t="s">
        <v>7</v>
      </c>
      <c r="I8" s="567"/>
      <c r="J8" s="567"/>
      <c r="K8" s="568" t="s">
        <v>8</v>
      </c>
      <c r="L8" s="567"/>
      <c r="M8" s="567"/>
      <c r="N8" s="567"/>
      <c r="O8" s="567"/>
      <c r="P8" s="567"/>
      <c r="Q8" s="567"/>
      <c r="R8" s="567"/>
      <c r="S8" s="8"/>
      <c r="T8" s="264" t="s">
        <v>9</v>
      </c>
      <c r="U8" s="570"/>
      <c r="V8" s="568" t="s">
        <v>86</v>
      </c>
      <c r="W8" s="567"/>
      <c r="X8" s="567"/>
      <c r="Y8" s="569"/>
      <c r="Z8" s="568" t="s">
        <v>87</v>
      </c>
      <c r="AA8" s="567"/>
      <c r="AB8" s="567"/>
      <c r="AC8" s="569"/>
      <c r="AD8" s="921" t="s">
        <v>88</v>
      </c>
      <c r="AE8" s="922"/>
      <c r="AF8" s="922"/>
      <c r="AG8" s="923"/>
      <c r="AH8" s="924" t="s">
        <v>10</v>
      </c>
      <c r="AI8" s="925"/>
      <c r="AJ8" s="925"/>
      <c r="AK8" s="925"/>
      <c r="AL8" s="925"/>
      <c r="AM8" s="925"/>
      <c r="AN8" s="925"/>
      <c r="AO8" s="925"/>
      <c r="AP8" s="926"/>
      <c r="AQ8" s="575" t="s">
        <v>9</v>
      </c>
      <c r="AR8" s="576"/>
      <c r="AS8" s="996" t="s">
        <v>10</v>
      </c>
      <c r="AT8" s="997"/>
      <c r="AU8" s="997"/>
      <c r="AV8" s="997"/>
      <c r="AW8" s="997"/>
      <c r="AX8" s="997"/>
      <c r="AY8" s="998"/>
      <c r="AZ8" s="998"/>
      <c r="BA8" s="998"/>
      <c r="BB8" s="998"/>
      <c r="BC8" s="998"/>
      <c r="BD8" s="998"/>
      <c r="BE8" s="998"/>
      <c r="BF8" s="998"/>
      <c r="BG8" s="420"/>
      <c r="BH8" s="414"/>
      <c r="BI8" s="247" t="s">
        <v>9</v>
      </c>
      <c r="BJ8" s="7" t="s">
        <v>11</v>
      </c>
      <c r="BK8" s="8"/>
      <c r="BL8" s="956" t="s">
        <v>12</v>
      </c>
      <c r="BM8" s="957"/>
      <c r="BN8" s="957"/>
      <c r="BO8" s="957"/>
      <c r="BP8" s="958"/>
      <c r="BQ8" s="958"/>
      <c r="BR8" s="958"/>
      <c r="BS8" s="958"/>
      <c r="BT8" s="958"/>
      <c r="BU8" s="959"/>
      <c r="BV8" s="247" t="s">
        <v>9</v>
      </c>
      <c r="BW8" s="1000" t="s">
        <v>196</v>
      </c>
      <c r="BX8" s="1001"/>
      <c r="BY8" s="1001"/>
      <c r="BZ8" s="1002"/>
      <c r="CA8" s="987"/>
      <c r="CB8" s="990" t="s">
        <v>9</v>
      </c>
      <c r="CC8" s="993" t="s">
        <v>9</v>
      </c>
      <c r="CD8" s="993" t="s">
        <v>9</v>
      </c>
      <c r="CE8" s="993" t="s">
        <v>9</v>
      </c>
      <c r="CF8" s="993" t="s">
        <v>9</v>
      </c>
      <c r="CG8" s="993" t="s">
        <v>9</v>
      </c>
      <c r="CH8" s="993" t="s">
        <v>9</v>
      </c>
      <c r="CI8" s="993" t="s">
        <v>9</v>
      </c>
      <c r="CJ8" s="993" t="s">
        <v>9</v>
      </c>
      <c r="CK8" s="1005" t="s">
        <v>9</v>
      </c>
      <c r="CL8" s="10"/>
      <c r="CM8" s="10"/>
      <c r="CN8" s="14"/>
    </row>
    <row r="9" spans="1:111" ht="12.75" customHeight="1" thickBot="1" x14ac:dyDescent="0.3">
      <c r="A9" s="262"/>
      <c r="B9" s="578"/>
      <c r="C9" s="856"/>
      <c r="D9" s="884"/>
      <c r="E9" s="260">
        <f>SUM(E14:E44)</f>
        <v>0</v>
      </c>
      <c r="F9" s="859"/>
      <c r="G9" s="907"/>
      <c r="H9" s="579" t="s">
        <v>13</v>
      </c>
      <c r="I9" s="579"/>
      <c r="J9" s="579"/>
      <c r="K9" s="580" t="s">
        <v>9</v>
      </c>
      <c r="L9" s="579"/>
      <c r="M9" s="579"/>
      <c r="N9" s="579"/>
      <c r="O9" s="579"/>
      <c r="P9" s="579"/>
      <c r="Q9" s="579"/>
      <c r="R9" s="579"/>
      <c r="S9" s="13"/>
      <c r="T9" s="265" t="s">
        <v>9</v>
      </c>
      <c r="U9" s="582"/>
      <c r="V9" s="583"/>
      <c r="W9" s="584"/>
      <c r="X9" s="584"/>
      <c r="Y9" s="585"/>
      <c r="Z9" s="583"/>
      <c r="AA9" s="584"/>
      <c r="AB9" s="584"/>
      <c r="AC9" s="585"/>
      <c r="AD9" s="583"/>
      <c r="AE9" s="584"/>
      <c r="AF9" s="584"/>
      <c r="AG9" s="585"/>
      <c r="AH9" s="584"/>
      <c r="AI9" s="640"/>
      <c r="AJ9" s="640"/>
      <c r="AK9" s="640"/>
      <c r="AL9" s="640"/>
      <c r="AM9" s="640"/>
      <c r="AN9" s="640"/>
      <c r="AO9" s="640"/>
      <c r="AP9" s="641"/>
      <c r="AQ9" s="586"/>
      <c r="AR9" s="587"/>
      <c r="AS9" s="588" t="s">
        <v>70</v>
      </c>
      <c r="AT9" s="589"/>
      <c r="AU9" s="588" t="s">
        <v>68</v>
      </c>
      <c r="AV9" s="590"/>
      <c r="AW9" s="590"/>
      <c r="AX9" s="591"/>
      <c r="AY9" s="588" t="s">
        <v>69</v>
      </c>
      <c r="AZ9" s="590"/>
      <c r="BA9" s="590"/>
      <c r="BB9" s="591"/>
      <c r="BC9" s="588" t="s">
        <v>49</v>
      </c>
      <c r="BD9" s="590"/>
      <c r="BE9" s="590"/>
      <c r="BF9" s="591"/>
      <c r="BG9" s="127" t="s">
        <v>74</v>
      </c>
      <c r="BH9" s="128"/>
      <c r="BI9" s="248"/>
      <c r="BJ9" s="16" t="s">
        <v>14</v>
      </c>
      <c r="BK9" s="13"/>
      <c r="BL9" s="16" t="s">
        <v>15</v>
      </c>
      <c r="BM9" s="12"/>
      <c r="BN9" s="17"/>
      <c r="BO9" s="954" t="s">
        <v>79</v>
      </c>
      <c r="BP9" s="954" t="s">
        <v>80</v>
      </c>
      <c r="BQ9" s="954" t="s">
        <v>16</v>
      </c>
      <c r="BR9" s="941" t="s">
        <v>17</v>
      </c>
      <c r="BS9" s="999" t="s">
        <v>18</v>
      </c>
      <c r="BT9" s="999" t="s">
        <v>19</v>
      </c>
      <c r="BU9" s="1003" t="s">
        <v>81</v>
      </c>
      <c r="BV9" s="248"/>
      <c r="BW9" s="720" t="s">
        <v>50</v>
      </c>
      <c r="BX9" s="721"/>
      <c r="BY9" s="1000" t="s">
        <v>200</v>
      </c>
      <c r="BZ9" s="1002"/>
      <c r="CA9" s="988"/>
      <c r="CB9" s="991"/>
      <c r="CC9" s="994"/>
      <c r="CD9" s="994"/>
      <c r="CE9" s="994"/>
      <c r="CF9" s="994"/>
      <c r="CG9" s="994"/>
      <c r="CH9" s="994"/>
      <c r="CI9" s="994"/>
      <c r="CJ9" s="994"/>
      <c r="CK9" s="1006"/>
      <c r="CL9" s="18"/>
      <c r="CM9" s="18"/>
      <c r="CN9" s="14"/>
    </row>
    <row r="10" spans="1:111" ht="109.5" customHeight="1" thickBot="1" x14ac:dyDescent="0.3">
      <c r="A10" s="263" t="s">
        <v>20</v>
      </c>
      <c r="B10" s="597" t="s">
        <v>21</v>
      </c>
      <c r="C10" s="857"/>
      <c r="D10" s="885"/>
      <c r="E10" s="598" t="s">
        <v>22</v>
      </c>
      <c r="F10" s="860"/>
      <c r="G10" s="908"/>
      <c r="H10" s="599" t="s">
        <v>110</v>
      </c>
      <c r="I10" s="22" t="s">
        <v>113</v>
      </c>
      <c r="J10" s="22" t="s">
        <v>113</v>
      </c>
      <c r="K10" s="600" t="s">
        <v>121</v>
      </c>
      <c r="L10" s="601" t="s">
        <v>76</v>
      </c>
      <c r="M10" s="601" t="s">
        <v>23</v>
      </c>
      <c r="N10" s="602" t="s">
        <v>34</v>
      </c>
      <c r="O10" s="601" t="s">
        <v>24</v>
      </c>
      <c r="P10" s="601" t="s">
        <v>35</v>
      </c>
      <c r="Q10" s="601" t="s">
        <v>25</v>
      </c>
      <c r="R10" s="601" t="s">
        <v>26</v>
      </c>
      <c r="S10" s="24"/>
      <c r="T10" s="266" t="s">
        <v>20</v>
      </c>
      <c r="U10" s="604" t="s">
        <v>118</v>
      </c>
      <c r="V10" s="605" t="s">
        <v>27</v>
      </c>
      <c r="W10" s="601" t="s">
        <v>24</v>
      </c>
      <c r="X10" s="606" t="s">
        <v>28</v>
      </c>
      <c r="Y10" s="603" t="s">
        <v>29</v>
      </c>
      <c r="Z10" s="605" t="s">
        <v>27</v>
      </c>
      <c r="AA10" s="601" t="s">
        <v>24</v>
      </c>
      <c r="AB10" s="606" t="s">
        <v>28</v>
      </c>
      <c r="AC10" s="603" t="s">
        <v>29</v>
      </c>
      <c r="AD10" s="605" t="s">
        <v>27</v>
      </c>
      <c r="AE10" s="601" t="s">
        <v>24</v>
      </c>
      <c r="AF10" s="606" t="s">
        <v>28</v>
      </c>
      <c r="AG10" s="603" t="s">
        <v>29</v>
      </c>
      <c r="AH10" s="643"/>
      <c r="AI10" s="633" t="s">
        <v>31</v>
      </c>
      <c r="AJ10" s="633" t="s">
        <v>30</v>
      </c>
      <c r="AK10" s="608" t="s">
        <v>82</v>
      </c>
      <c r="AL10" s="601" t="s">
        <v>32</v>
      </c>
      <c r="AM10" s="601" t="s">
        <v>123</v>
      </c>
      <c r="AN10" s="601" t="s">
        <v>122</v>
      </c>
      <c r="AO10" s="602" t="s">
        <v>29</v>
      </c>
      <c r="AP10" s="609" t="s">
        <v>25</v>
      </c>
      <c r="AQ10" s="610" t="s">
        <v>20</v>
      </c>
      <c r="AR10" s="611" t="s">
        <v>21</v>
      </c>
      <c r="AS10" s="607" t="s">
        <v>112</v>
      </c>
      <c r="AT10" s="603" t="s">
        <v>92</v>
      </c>
      <c r="AU10" s="607" t="s">
        <v>23</v>
      </c>
      <c r="AV10" s="601" t="s">
        <v>93</v>
      </c>
      <c r="AW10" s="612" t="s">
        <v>34</v>
      </c>
      <c r="AX10" s="603" t="s">
        <v>94</v>
      </c>
      <c r="AY10" s="607" t="s">
        <v>24</v>
      </c>
      <c r="AZ10" s="601" t="s">
        <v>95</v>
      </c>
      <c r="BA10" s="613" t="s">
        <v>35</v>
      </c>
      <c r="BB10" s="603" t="s">
        <v>96</v>
      </c>
      <c r="BC10" s="607" t="s">
        <v>26</v>
      </c>
      <c r="BD10" s="614" t="s">
        <v>97</v>
      </c>
      <c r="BE10" s="613" t="s">
        <v>109</v>
      </c>
      <c r="BF10" s="603" t="s">
        <v>98</v>
      </c>
      <c r="BG10" s="129"/>
      <c r="BH10" s="130"/>
      <c r="BI10" s="249" t="s">
        <v>20</v>
      </c>
      <c r="BJ10" s="23" t="s">
        <v>9</v>
      </c>
      <c r="BK10" s="24" t="s">
        <v>78</v>
      </c>
      <c r="BL10" s="23" t="s">
        <v>76</v>
      </c>
      <c r="BM10" s="22" t="s">
        <v>77</v>
      </c>
      <c r="BN10" s="22" t="s">
        <v>33</v>
      </c>
      <c r="BO10" s="955"/>
      <c r="BP10" s="955"/>
      <c r="BQ10" s="942"/>
      <c r="BR10" s="942"/>
      <c r="BS10" s="942"/>
      <c r="BT10" s="942"/>
      <c r="BU10" s="1004"/>
      <c r="BV10" s="733" t="s">
        <v>20</v>
      </c>
      <c r="BW10" s="729" t="s">
        <v>25</v>
      </c>
      <c r="BX10" s="789" t="s">
        <v>197</v>
      </c>
      <c r="BY10" s="722" t="s">
        <v>198</v>
      </c>
      <c r="BZ10" s="790" t="s">
        <v>199</v>
      </c>
      <c r="CA10" s="989"/>
      <c r="CB10" s="992"/>
      <c r="CC10" s="995"/>
      <c r="CD10" s="995"/>
      <c r="CE10" s="995"/>
      <c r="CF10" s="995"/>
      <c r="CG10" s="995"/>
      <c r="CH10" s="995"/>
      <c r="CI10" s="995"/>
      <c r="CJ10" s="995"/>
      <c r="CK10" s="1007"/>
      <c r="CL10" s="108"/>
      <c r="CN10" s="32"/>
      <c r="CO10" s="32"/>
    </row>
    <row r="11" spans="1:111" ht="9.9" customHeight="1" x14ac:dyDescent="0.25">
      <c r="A11" s="339">
        <v>29</v>
      </c>
      <c r="B11" s="340" t="str">
        <f>TEXT(CONCATENATE("12/29/",M4-1),"DDD")</f>
        <v>Sun</v>
      </c>
      <c r="C11" s="892" t="s">
        <v>116</v>
      </c>
      <c r="D11" s="893"/>
      <c r="E11" s="893"/>
      <c r="F11" s="893"/>
      <c r="G11" s="893"/>
      <c r="H11" s="894"/>
      <c r="I11" s="894"/>
      <c r="J11" s="895"/>
      <c r="K11" s="341"/>
      <c r="L11" s="384"/>
      <c r="M11" s="384"/>
      <c r="N11" s="384"/>
      <c r="O11" s="384"/>
      <c r="P11" s="384"/>
      <c r="Q11" s="384"/>
      <c r="R11" s="384"/>
      <c r="S11" s="385"/>
      <c r="T11" s="386"/>
      <c r="U11" s="405"/>
      <c r="V11" s="387"/>
      <c r="W11" s="384"/>
      <c r="X11" s="384"/>
      <c r="Y11" s="388"/>
      <c r="Z11" s="387"/>
      <c r="AA11" s="384"/>
      <c r="AB11" s="384"/>
      <c r="AC11" s="388"/>
      <c r="AD11" s="387"/>
      <c r="AE11" s="384"/>
      <c r="AF11" s="384"/>
      <c r="AG11" s="391"/>
      <c r="AH11" s="644"/>
      <c r="AI11" s="642"/>
      <c r="AJ11" s="384"/>
      <c r="AK11" s="384"/>
      <c r="AL11" s="384"/>
      <c r="AM11" s="384"/>
      <c r="AN11" s="384"/>
      <c r="AO11" s="384"/>
      <c r="AP11" s="388"/>
      <c r="AQ11" s="406">
        <f>+A11</f>
        <v>29</v>
      </c>
      <c r="AR11" s="407" t="str">
        <f t="shared" ref="AR11:AR44" si="0">+B11</f>
        <v>Sun</v>
      </c>
      <c r="AS11" s="341"/>
      <c r="AT11" s="385"/>
      <c r="AU11" s="341"/>
      <c r="AV11" s="388"/>
      <c r="AW11" s="342" t="str">
        <f ca="1">IF(CELL("type",AU11)="L","",IF(AU11*($K11+$AS11)=0,"",IF($AS11&gt;0,+$AS11*AU11*8.34,$K11*AU11*8.34)))</f>
        <v/>
      </c>
      <c r="AX11" s="391"/>
      <c r="AY11" s="341"/>
      <c r="AZ11" s="388"/>
      <c r="BA11" s="342" t="str">
        <f ca="1">IF(CELL("type",AY11)="L","",IF(AY11*($K11+$AS11)=0,"",IF($AS11&gt;0,+$AS11*AY11*8.34,$K11*AY11*8.34)))</f>
        <v/>
      </c>
      <c r="BB11" s="391"/>
      <c r="BC11" s="341"/>
      <c r="BD11" s="388"/>
      <c r="BE11" s="342" t="str">
        <f ca="1">IF(CELL("type",BC11)="L","",IF(BC11*($K11+$AS11)=0,"",IF($AS11&gt;0,+$AS11*BC11*8.34,$K11*BC11*8.34)))</f>
        <v/>
      </c>
      <c r="BF11" s="391"/>
      <c r="BG11" s="840">
        <v>1</v>
      </c>
      <c r="BH11" s="130"/>
      <c r="BI11" s="756"/>
      <c r="BJ11" s="387"/>
      <c r="BK11" s="391"/>
      <c r="BL11" s="642"/>
      <c r="BM11" s="388"/>
      <c r="BN11" s="388"/>
      <c r="BO11" s="835"/>
      <c r="BP11" s="835"/>
      <c r="BQ11" s="836"/>
      <c r="BR11" s="836"/>
      <c r="BS11" s="836"/>
      <c r="BT11" s="836"/>
      <c r="BU11" s="837"/>
      <c r="BV11" s="756"/>
      <c r="BW11" s="838"/>
      <c r="BX11" s="791"/>
      <c r="BY11" s="839"/>
      <c r="BZ11" s="796"/>
      <c r="CA11" s="839"/>
      <c r="CB11" s="838"/>
      <c r="CC11" s="838"/>
      <c r="CD11" s="838"/>
      <c r="CE11" s="838"/>
      <c r="CF11" s="838"/>
      <c r="CG11" s="838"/>
      <c r="CH11" s="838"/>
      <c r="CI11" s="838"/>
      <c r="CJ11" s="838"/>
      <c r="CK11" s="796"/>
      <c r="CL11" s="108"/>
      <c r="CN11" s="32"/>
      <c r="CO11" s="32"/>
    </row>
    <row r="12" spans="1:111" ht="9.9" customHeight="1" x14ac:dyDescent="0.25">
      <c r="A12" s="339">
        <v>30</v>
      </c>
      <c r="B12" s="340" t="str">
        <f>TEXT(CONCATENATE("12/30/",M4-1),"DDD")</f>
        <v>Mon</v>
      </c>
      <c r="C12" s="896"/>
      <c r="D12" s="897"/>
      <c r="E12" s="897"/>
      <c r="F12" s="897"/>
      <c r="G12" s="897"/>
      <c r="H12" s="898"/>
      <c r="I12" s="898"/>
      <c r="J12" s="899"/>
      <c r="K12" s="341"/>
      <c r="L12" s="384"/>
      <c r="M12" s="384"/>
      <c r="N12" s="384"/>
      <c r="O12" s="384"/>
      <c r="P12" s="384"/>
      <c r="Q12" s="384"/>
      <c r="R12" s="384"/>
      <c r="S12" s="385"/>
      <c r="T12" s="386"/>
      <c r="U12" s="405"/>
      <c r="V12" s="387"/>
      <c r="W12" s="384"/>
      <c r="X12" s="384"/>
      <c r="Y12" s="388"/>
      <c r="Z12" s="387"/>
      <c r="AA12" s="384"/>
      <c r="AB12" s="384"/>
      <c r="AC12" s="388"/>
      <c r="AD12" s="387"/>
      <c r="AE12" s="384"/>
      <c r="AF12" s="384"/>
      <c r="AG12" s="391"/>
      <c r="AH12" s="645"/>
      <c r="AI12" s="642"/>
      <c r="AJ12" s="384"/>
      <c r="AK12" s="384"/>
      <c r="AL12" s="384"/>
      <c r="AM12" s="384"/>
      <c r="AN12" s="384"/>
      <c r="AO12" s="384"/>
      <c r="AP12" s="388"/>
      <c r="AQ12" s="406">
        <f>+A12</f>
        <v>30</v>
      </c>
      <c r="AR12" s="407" t="str">
        <f t="shared" si="0"/>
        <v>Mon</v>
      </c>
      <c r="AS12" s="341"/>
      <c r="AT12" s="385"/>
      <c r="AU12" s="341"/>
      <c r="AV12" s="388"/>
      <c r="AW12" s="342" t="str">
        <f t="shared" ref="AW12:AW43" ca="1" si="1">IF(CELL("type",AU12)="L","",IF(AU12*($K12+$AS12)=0,"",IF($AS12&gt;0,+$AS12*AU12*8.34,$K12*AU12*8.34)))</f>
        <v/>
      </c>
      <c r="AX12" s="391"/>
      <c r="AY12" s="341"/>
      <c r="AZ12" s="388"/>
      <c r="BA12" s="342" t="str">
        <f t="shared" ref="BA12:BA43" ca="1" si="2">IF(CELL("type",AY12)="L","",IF(AY12*($K12+$AS12)=0,"",IF($AS12&gt;0,+$AS12*AY12*8.34,$K12*AY12*8.34)))</f>
        <v/>
      </c>
      <c r="BB12" s="391"/>
      <c r="BC12" s="341"/>
      <c r="BD12" s="388"/>
      <c r="BE12" s="342" t="str">
        <f t="shared" ref="BE12:BE43" ca="1" si="3">IF(CELL("type",BC12)="L","",IF(BC12*($K12+$AS12)=0,"",IF($AS12&gt;0,+$AS12*BC12*8.34,$K12*BC12*8.34)))</f>
        <v/>
      </c>
      <c r="BF12" s="391"/>
      <c r="BG12" s="52"/>
      <c r="BH12" s="53"/>
      <c r="BI12" s="756"/>
      <c r="BJ12" s="387"/>
      <c r="BK12" s="391"/>
      <c r="BL12" s="642"/>
      <c r="BM12" s="388"/>
      <c r="BN12" s="388"/>
      <c r="BO12" s="835"/>
      <c r="BP12" s="835"/>
      <c r="BQ12" s="836"/>
      <c r="BR12" s="836"/>
      <c r="BS12" s="836"/>
      <c r="BT12" s="836"/>
      <c r="BU12" s="791"/>
      <c r="BV12" s="756"/>
      <c r="BW12" s="838"/>
      <c r="BX12" s="791"/>
      <c r="BY12" s="839"/>
      <c r="BZ12" s="791"/>
      <c r="CA12" s="839"/>
      <c r="CB12" s="838"/>
      <c r="CC12" s="838"/>
      <c r="CD12" s="838"/>
      <c r="CE12" s="838"/>
      <c r="CF12" s="838"/>
      <c r="CG12" s="838"/>
      <c r="CH12" s="838"/>
      <c r="CI12" s="838"/>
      <c r="CJ12" s="838"/>
      <c r="CK12" s="791"/>
      <c r="CL12" s="108"/>
      <c r="CN12" s="32"/>
      <c r="CO12" s="32"/>
    </row>
    <row r="13" spans="1:111" ht="9.9" customHeight="1" x14ac:dyDescent="0.25">
      <c r="A13" s="339">
        <v>31</v>
      </c>
      <c r="B13" s="340" t="str">
        <f>TEXT(CONCATENATE("12/31/",M4-1),"DDD")</f>
        <v>Tue</v>
      </c>
      <c r="C13" s="900"/>
      <c r="D13" s="901"/>
      <c r="E13" s="901"/>
      <c r="F13" s="901"/>
      <c r="G13" s="901"/>
      <c r="H13" s="902"/>
      <c r="I13" s="902"/>
      <c r="J13" s="903"/>
      <c r="K13" s="341"/>
      <c r="L13" s="384"/>
      <c r="M13" s="384"/>
      <c r="N13" s="384"/>
      <c r="O13" s="384"/>
      <c r="P13" s="384"/>
      <c r="Q13" s="384"/>
      <c r="R13" s="384"/>
      <c r="S13" s="385"/>
      <c r="T13" s="386"/>
      <c r="U13" s="405"/>
      <c r="V13" s="387"/>
      <c r="W13" s="384"/>
      <c r="X13" s="384"/>
      <c r="Y13" s="388"/>
      <c r="Z13" s="387"/>
      <c r="AA13" s="384"/>
      <c r="AB13" s="384"/>
      <c r="AC13" s="388"/>
      <c r="AD13" s="387"/>
      <c r="AE13" s="384"/>
      <c r="AF13" s="384"/>
      <c r="AG13" s="391"/>
      <c r="AH13" s="645"/>
      <c r="AI13" s="642"/>
      <c r="AJ13" s="384"/>
      <c r="AK13" s="384"/>
      <c r="AL13" s="384"/>
      <c r="AM13" s="384"/>
      <c r="AN13" s="384"/>
      <c r="AO13" s="384"/>
      <c r="AP13" s="388"/>
      <c r="AQ13" s="406">
        <f>+A13</f>
        <v>31</v>
      </c>
      <c r="AR13" s="407" t="str">
        <f t="shared" si="0"/>
        <v>Tue</v>
      </c>
      <c r="AS13" s="341"/>
      <c r="AT13" s="385"/>
      <c r="AU13" s="341"/>
      <c r="AV13" s="388"/>
      <c r="AW13" s="342" t="str">
        <f t="shared" ca="1" si="1"/>
        <v/>
      </c>
      <c r="AX13" s="391"/>
      <c r="AY13" s="341"/>
      <c r="AZ13" s="388"/>
      <c r="BA13" s="342" t="str">
        <f t="shared" ca="1" si="2"/>
        <v/>
      </c>
      <c r="BB13" s="391"/>
      <c r="BC13" s="341"/>
      <c r="BD13" s="388"/>
      <c r="BE13" s="342" t="str">
        <f t="shared" ca="1" si="3"/>
        <v/>
      </c>
      <c r="BF13" s="391"/>
      <c r="BG13" s="52"/>
      <c r="BH13" s="53"/>
      <c r="BI13" s="756"/>
      <c r="BJ13" s="387"/>
      <c r="BK13" s="391"/>
      <c r="BL13" s="642"/>
      <c r="BM13" s="388"/>
      <c r="BN13" s="388"/>
      <c r="BO13" s="835"/>
      <c r="BP13" s="835"/>
      <c r="BQ13" s="836"/>
      <c r="BR13" s="836"/>
      <c r="BS13" s="836"/>
      <c r="BT13" s="836"/>
      <c r="BU13" s="791"/>
      <c r="BV13" s="756"/>
      <c r="BW13" s="838"/>
      <c r="BX13" s="791"/>
      <c r="BY13" s="839"/>
      <c r="BZ13" s="791"/>
      <c r="CA13" s="839"/>
      <c r="CB13" s="838"/>
      <c r="CC13" s="838"/>
      <c r="CD13" s="838"/>
      <c r="CE13" s="838"/>
      <c r="CF13" s="838"/>
      <c r="CG13" s="838"/>
      <c r="CH13" s="838"/>
      <c r="CI13" s="838"/>
      <c r="CJ13" s="838"/>
      <c r="CK13" s="791"/>
      <c r="CL13" s="108"/>
      <c r="CN13" s="32"/>
      <c r="CO13" s="32"/>
    </row>
    <row r="14" spans="1:111" ht="14.4" customHeight="1" x14ac:dyDescent="0.25">
      <c r="A14" s="212">
        <v>1</v>
      </c>
      <c r="B14" s="213" t="str">
        <f>TEXT(J$5 + A14-1,"DDD")</f>
        <v>Wed</v>
      </c>
      <c r="C14" s="33"/>
      <c r="D14" s="34"/>
      <c r="E14" s="35"/>
      <c r="F14" s="36"/>
      <c r="G14" s="37"/>
      <c r="H14" s="38"/>
      <c r="I14" s="39"/>
      <c r="J14" s="35"/>
      <c r="K14" s="40"/>
      <c r="L14" s="276"/>
      <c r="M14" s="39"/>
      <c r="N14" s="43" t="str">
        <f ca="1">IF(CELL("type",M14)="L","",IF(M14*($K14+$AS14)=0,"",IF($K14&gt;0,+$K14*M14*8.34,$AS14*M14*8.34)))</f>
        <v/>
      </c>
      <c r="O14" s="39"/>
      <c r="P14" s="43" t="str">
        <f ca="1">IF(CELL("type",O14)="L","",IF(O14*($K14+$AS14)=0,"",IF($K14&gt;0,+$K14*O14*8.34,$AS14*O14*8.34)))</f>
        <v/>
      </c>
      <c r="Q14" s="39"/>
      <c r="R14" s="39"/>
      <c r="S14" s="41"/>
      <c r="T14" s="218">
        <f t="shared" ref="T14:T44" si="4">+A14</f>
        <v>1</v>
      </c>
      <c r="U14" s="402"/>
      <c r="V14" s="40"/>
      <c r="W14" s="39"/>
      <c r="X14" s="314" t="str">
        <f t="shared" ref="X14:X44" si="5">IF(V14*W14=0,"",IF(V14&lt;100,V14*10000/W14,V14*1000/W14))</f>
        <v/>
      </c>
      <c r="Y14" s="276"/>
      <c r="Z14" s="40"/>
      <c r="AA14" s="39"/>
      <c r="AB14" s="314" t="str">
        <f t="shared" ref="AB14:AB44" si="6">IF(Z14*AA14=0,"",IF(Z14&lt;100,Z14*10000/AA14,Z14*1000/AA14))</f>
        <v/>
      </c>
      <c r="AC14" s="276"/>
      <c r="AD14" s="40"/>
      <c r="AE14" s="39"/>
      <c r="AF14" s="314" t="str">
        <f>IF(AD14*AE14=0,"",IF(AD14&lt;100,AD14*10000/AE14,AD14*1000/AE14))</f>
        <v/>
      </c>
      <c r="AG14" s="631"/>
      <c r="AH14" s="690"/>
      <c r="AI14" s="38"/>
      <c r="AJ14" s="39"/>
      <c r="AK14" t="str">
        <f t="shared" ref="AK14:AK44" ca="1" si="7">IF(CELL("type",AL14)="b","",IF(AL14="tntc",63200,IF(AL14=0,1,AL14)))</f>
        <v/>
      </c>
      <c r="AL14" s="39"/>
      <c r="AM14" s="276"/>
      <c r="AN14" s="276"/>
      <c r="AO14" s="39"/>
      <c r="AP14" s="41"/>
      <c r="AQ14" s="212">
        <f t="shared" ref="AQ14:AQ44" si="8">+A14</f>
        <v>1</v>
      </c>
      <c r="AR14" s="407" t="str">
        <f t="shared" si="0"/>
        <v>Wed</v>
      </c>
      <c r="AS14" s="40"/>
      <c r="AT14" s="389"/>
      <c r="AU14" s="40"/>
      <c r="AV14" s="392"/>
      <c r="AW14" s="342" t="str">
        <f t="shared" ca="1" si="1"/>
        <v/>
      </c>
      <c r="AX14" s="389"/>
      <c r="AY14" s="40"/>
      <c r="AZ14" s="392"/>
      <c r="BA14" s="43" t="str">
        <f t="shared" ca="1" si="2"/>
        <v/>
      </c>
      <c r="BB14" s="389"/>
      <c r="BC14" s="40"/>
      <c r="BD14" s="392"/>
      <c r="BE14" s="43" t="str">
        <f t="shared" ca="1" si="3"/>
        <v/>
      </c>
      <c r="BF14" s="389"/>
      <c r="BG14" s="52"/>
      <c r="BH14" s="53"/>
      <c r="BI14" s="243">
        <f>+A14</f>
        <v>1</v>
      </c>
      <c r="BJ14" s="40"/>
      <c r="BK14" s="41"/>
      <c r="BL14" s="276"/>
      <c r="BM14" s="39"/>
      <c r="BN14" s="39"/>
      <c r="BO14" s="39"/>
      <c r="BP14" s="39"/>
      <c r="BQ14" s="39"/>
      <c r="BR14" s="39"/>
      <c r="BS14" s="39"/>
      <c r="BT14" s="39"/>
      <c r="BU14" s="41"/>
      <c r="BV14" s="243">
        <f>BI14</f>
        <v>1</v>
      </c>
      <c r="BW14" s="35"/>
      <c r="BX14" s="792" t="str">
        <f ca="1">IF(CELL("type",BW14)="L","",IF(BW14*($K14+$AS14)=0,"",IF($AS14&gt;0,+$AS14*BW14*8.34,$K14*BW14*8.34)))</f>
        <v/>
      </c>
      <c r="BY14" s="38"/>
      <c r="BZ14" s="797" t="str">
        <f ca="1">IF(CELL("type",BY14)="L","",IF(BY14*($K14+$AS14)=0,"",IF($AS14&gt;0,+$AS14*BY14*8.34,$K14*BY14*8.34)))</f>
        <v/>
      </c>
      <c r="CA14" s="38"/>
      <c r="CB14" s="39"/>
      <c r="CC14" s="39"/>
      <c r="CD14" s="39"/>
      <c r="CE14" s="39"/>
      <c r="CF14" s="39"/>
      <c r="CG14" s="39"/>
      <c r="CH14" s="39"/>
      <c r="CI14" s="39"/>
      <c r="CJ14" s="39"/>
      <c r="CK14" s="41"/>
    </row>
    <row r="15" spans="1:111" ht="14.4" customHeight="1" x14ac:dyDescent="0.25">
      <c r="A15" s="214">
        <v>2</v>
      </c>
      <c r="B15" s="213" t="str">
        <f t="shared" ref="B15:B44" si="9">TEXT(J$5 + A15-1,"DDD")</f>
        <v>Thu</v>
      </c>
      <c r="C15" s="47"/>
      <c r="D15" s="48"/>
      <c r="E15" s="48"/>
      <c r="F15" s="49"/>
      <c r="G15" s="50"/>
      <c r="H15" s="51"/>
      <c r="I15" s="47"/>
      <c r="J15" s="48"/>
      <c r="K15" s="52"/>
      <c r="L15" s="277"/>
      <c r="M15" s="47"/>
      <c r="N15" s="43" t="str">
        <f t="shared" ref="N15:N44" ca="1" si="10">IF(CELL("type",M15)="L","",IF(M15*(K15+AS15)=0,"",IF(K15&gt;0,+K15*M15*8.34,AS15*M15*8.34)))</f>
        <v/>
      </c>
      <c r="O15" s="47"/>
      <c r="P15" s="43" t="str">
        <f t="shared" ref="P15:P44" ca="1" si="11">IF(CELL("type",O15)="L","",IF(O15*($K15+$AS15)=0,"",IF($K15&gt;0,+$K15*O15*8.34,$AS15*O15*8.34)))</f>
        <v/>
      </c>
      <c r="Q15" s="47"/>
      <c r="R15" s="47"/>
      <c r="S15" s="53"/>
      <c r="T15" s="220">
        <f t="shared" si="4"/>
        <v>2</v>
      </c>
      <c r="U15" s="403"/>
      <c r="V15" s="52"/>
      <c r="W15" s="47"/>
      <c r="X15" s="314" t="str">
        <f t="shared" si="5"/>
        <v/>
      </c>
      <c r="Y15" s="277"/>
      <c r="Z15" s="52"/>
      <c r="AA15" s="47"/>
      <c r="AB15" s="314" t="str">
        <f t="shared" si="6"/>
        <v/>
      </c>
      <c r="AC15" s="277"/>
      <c r="AD15" s="52"/>
      <c r="AE15" s="47"/>
      <c r="AF15" s="314" t="str">
        <f t="shared" ref="AF15:AF44" si="12">IF(AD15*AE15=0,"",IF(AD15&lt;100,AD15*10000/AE15,AD15*1000/AE15))</f>
        <v/>
      </c>
      <c r="AG15" s="629"/>
      <c r="AH15" s="690"/>
      <c r="AI15" s="51"/>
      <c r="AJ15" s="47"/>
      <c r="AK15" t="str">
        <f t="shared" ca="1" si="7"/>
        <v/>
      </c>
      <c r="AL15" s="47"/>
      <c r="AM15" s="277"/>
      <c r="AN15" s="277"/>
      <c r="AO15" s="47"/>
      <c r="AP15" s="53"/>
      <c r="AQ15" s="214">
        <f t="shared" si="8"/>
        <v>2</v>
      </c>
      <c r="AR15" s="407" t="str">
        <f t="shared" si="0"/>
        <v>Thu</v>
      </c>
      <c r="AS15" s="52"/>
      <c r="AT15" s="390"/>
      <c r="AU15" s="52"/>
      <c r="AV15" s="393"/>
      <c r="AW15" s="342" t="str">
        <f t="shared" ca="1" si="1"/>
        <v/>
      </c>
      <c r="AX15" s="390"/>
      <c r="AY15" s="52"/>
      <c r="AZ15" s="393"/>
      <c r="BA15" s="132" t="str">
        <f t="shared" ca="1" si="2"/>
        <v/>
      </c>
      <c r="BB15" s="390"/>
      <c r="BC15" s="52"/>
      <c r="BD15" s="393"/>
      <c r="BE15" s="132" t="str">
        <f t="shared" ca="1" si="3"/>
        <v/>
      </c>
      <c r="BF15" s="390"/>
      <c r="BG15" s="52"/>
      <c r="BH15" s="53"/>
      <c r="BI15" s="244">
        <f t="shared" ref="BI15:BI43" si="13">+A15</f>
        <v>2</v>
      </c>
      <c r="BJ15" s="52"/>
      <c r="BK15" s="53"/>
      <c r="BL15" s="277"/>
      <c r="BM15" s="47"/>
      <c r="BN15" s="47"/>
      <c r="BO15" s="47"/>
      <c r="BP15" s="47"/>
      <c r="BQ15" s="47"/>
      <c r="BR15" s="47"/>
      <c r="BS15" s="47"/>
      <c r="BT15" s="47"/>
      <c r="BU15" s="53"/>
      <c r="BV15" s="243">
        <f t="shared" ref="BV15:BV44" si="14">BI15</f>
        <v>2</v>
      </c>
      <c r="BW15" s="48"/>
      <c r="BX15" s="792" t="str">
        <f t="shared" ref="BX15:BZ44" ca="1" si="15">IF(CELL("type",BW15)="L","",IF(BW15*($K15+$AS15)=0,"",IF($AS15&gt;0,+$AS15*BW15*8.34,$K15*BW15*8.34)))</f>
        <v/>
      </c>
      <c r="BY15" s="51"/>
      <c r="BZ15" s="792" t="str">
        <f t="shared" ca="1" si="15"/>
        <v/>
      </c>
      <c r="CA15" s="51"/>
      <c r="CB15" s="734"/>
      <c r="CC15" s="47"/>
      <c r="CD15" s="47"/>
      <c r="CE15" s="47"/>
      <c r="CF15" s="734"/>
      <c r="CG15" s="47"/>
      <c r="CH15" s="734"/>
      <c r="CI15" s="47"/>
      <c r="CJ15" s="734"/>
      <c r="CK15" s="735"/>
    </row>
    <row r="16" spans="1:111" ht="14.4" customHeight="1" x14ac:dyDescent="0.25">
      <c r="A16" s="214">
        <v>3</v>
      </c>
      <c r="B16" s="213" t="str">
        <f t="shared" si="9"/>
        <v>Fri</v>
      </c>
      <c r="C16" s="47"/>
      <c r="D16" s="48"/>
      <c r="E16" s="48"/>
      <c r="F16" s="49"/>
      <c r="G16" s="50"/>
      <c r="H16" s="51"/>
      <c r="I16" s="47"/>
      <c r="J16" s="48"/>
      <c r="K16" s="52"/>
      <c r="L16" s="277"/>
      <c r="M16" s="47"/>
      <c r="N16" s="43" t="str">
        <f t="shared" ca="1" si="10"/>
        <v/>
      </c>
      <c r="O16" s="47"/>
      <c r="P16" s="43" t="str">
        <f t="shared" ca="1" si="11"/>
        <v/>
      </c>
      <c r="Q16" s="47"/>
      <c r="R16" s="47"/>
      <c r="S16" s="53"/>
      <c r="T16" s="220">
        <f t="shared" si="4"/>
        <v>3</v>
      </c>
      <c r="U16" s="403"/>
      <c r="V16" s="52"/>
      <c r="W16" s="47"/>
      <c r="X16" s="395" t="str">
        <f t="shared" si="5"/>
        <v/>
      </c>
      <c r="Y16" s="277"/>
      <c r="Z16" s="52"/>
      <c r="AA16" s="47"/>
      <c r="AB16" s="395" t="str">
        <f t="shared" si="6"/>
        <v/>
      </c>
      <c r="AC16" s="277"/>
      <c r="AD16" s="52"/>
      <c r="AE16" s="47"/>
      <c r="AF16" s="395" t="str">
        <f t="shared" si="12"/>
        <v/>
      </c>
      <c r="AG16" s="629"/>
      <c r="AH16" s="690"/>
      <c r="AI16" s="51"/>
      <c r="AJ16" s="47"/>
      <c r="AK16" t="str">
        <f t="shared" ca="1" si="7"/>
        <v/>
      </c>
      <c r="AL16" s="47"/>
      <c r="AM16" s="277"/>
      <c r="AN16" s="277"/>
      <c r="AO16" s="47"/>
      <c r="AP16" s="53"/>
      <c r="AQ16" s="214">
        <f t="shared" si="8"/>
        <v>3</v>
      </c>
      <c r="AR16" s="407" t="str">
        <f t="shared" si="0"/>
        <v>Fri</v>
      </c>
      <c r="AS16" s="52"/>
      <c r="AT16" s="390"/>
      <c r="AU16" s="52"/>
      <c r="AV16" s="393"/>
      <c r="AW16" s="342" t="str">
        <f t="shared" ca="1" si="1"/>
        <v/>
      </c>
      <c r="AX16" s="390"/>
      <c r="AY16" s="52"/>
      <c r="AZ16" s="393"/>
      <c r="BA16" s="132" t="str">
        <f t="shared" ca="1" si="2"/>
        <v/>
      </c>
      <c r="BB16" s="390"/>
      <c r="BC16" s="52"/>
      <c r="BD16" s="393"/>
      <c r="BE16" s="132" t="str">
        <f t="shared" ca="1" si="3"/>
        <v/>
      </c>
      <c r="BF16" s="390"/>
      <c r="BG16" s="52"/>
      <c r="BH16" s="53"/>
      <c r="BI16" s="244">
        <f t="shared" si="13"/>
        <v>3</v>
      </c>
      <c r="BJ16" s="52"/>
      <c r="BK16" s="53"/>
      <c r="BL16" s="277"/>
      <c r="BM16" s="47"/>
      <c r="BN16" s="47"/>
      <c r="BO16" s="47"/>
      <c r="BP16" s="47"/>
      <c r="BQ16" s="47"/>
      <c r="BR16" s="47"/>
      <c r="BS16" s="47"/>
      <c r="BT16" s="47"/>
      <c r="BU16" s="53"/>
      <c r="BV16" s="243">
        <f t="shared" si="14"/>
        <v>3</v>
      </c>
      <c r="BW16" s="48"/>
      <c r="BX16" s="792" t="str">
        <f t="shared" ca="1" si="15"/>
        <v/>
      </c>
      <c r="BY16" s="51"/>
      <c r="BZ16" s="792" t="str">
        <f t="shared" ca="1" si="15"/>
        <v/>
      </c>
      <c r="CA16" s="51"/>
      <c r="CB16" s="734"/>
      <c r="CC16" s="47"/>
      <c r="CD16" s="47"/>
      <c r="CE16" s="47"/>
      <c r="CF16" s="734"/>
      <c r="CG16" s="47"/>
      <c r="CH16" s="734"/>
      <c r="CI16" s="47"/>
      <c r="CJ16" s="734"/>
      <c r="CK16" s="735"/>
    </row>
    <row r="17" spans="1:89" ht="14.4" customHeight="1" x14ac:dyDescent="0.25">
      <c r="A17" s="214">
        <v>4</v>
      </c>
      <c r="B17" s="213" t="str">
        <f t="shared" si="9"/>
        <v>Sat</v>
      </c>
      <c r="C17" s="47"/>
      <c r="D17" s="48"/>
      <c r="E17" s="48"/>
      <c r="F17" s="49"/>
      <c r="G17" s="50"/>
      <c r="H17" s="51"/>
      <c r="I17" s="47"/>
      <c r="J17" s="48"/>
      <c r="K17" s="52"/>
      <c r="L17" s="277"/>
      <c r="M17" s="47"/>
      <c r="N17" s="43" t="str">
        <f t="shared" ca="1" si="10"/>
        <v/>
      </c>
      <c r="O17" s="47"/>
      <c r="P17" s="43" t="str">
        <f t="shared" ca="1" si="11"/>
        <v/>
      </c>
      <c r="Q17" s="47"/>
      <c r="R17" s="47"/>
      <c r="S17" s="53"/>
      <c r="T17" s="220">
        <f t="shared" si="4"/>
        <v>4</v>
      </c>
      <c r="U17" s="403"/>
      <c r="V17" s="52"/>
      <c r="W17" s="47"/>
      <c r="X17" s="395" t="str">
        <f t="shared" si="5"/>
        <v/>
      </c>
      <c r="Y17" s="277"/>
      <c r="Z17" s="52"/>
      <c r="AA17" s="47"/>
      <c r="AB17" s="395" t="str">
        <f t="shared" si="6"/>
        <v/>
      </c>
      <c r="AC17" s="277"/>
      <c r="AD17" s="52"/>
      <c r="AE17" s="47"/>
      <c r="AF17" s="395" t="str">
        <f t="shared" si="12"/>
        <v/>
      </c>
      <c r="AG17" s="629"/>
      <c r="AH17" s="690"/>
      <c r="AI17" s="51"/>
      <c r="AJ17" s="47"/>
      <c r="AK17" t="str">
        <f t="shared" ca="1" si="7"/>
        <v/>
      </c>
      <c r="AL17" s="47"/>
      <c r="AM17" s="277"/>
      <c r="AN17" s="277"/>
      <c r="AO17" s="47"/>
      <c r="AP17" s="53"/>
      <c r="AQ17" s="214">
        <f t="shared" si="8"/>
        <v>4</v>
      </c>
      <c r="AR17" s="407" t="str">
        <f t="shared" si="0"/>
        <v>Sat</v>
      </c>
      <c r="AS17" s="52"/>
      <c r="AT17" s="44" t="str">
        <f>IF(+$B17="Sat",IF(SUM(AS11:AS17)&gt;0,AVERAGE(AS11:AS17)," "),"")</f>
        <v xml:space="preserve"> </v>
      </c>
      <c r="AU17" s="52"/>
      <c r="AV17" s="70" t="str">
        <f t="shared" ref="AV17:AX43" si="16">IF(+$B17="Sat",IF(SUM(AU11:AU17)&gt;0,AVERAGE(AU11:AU17)," "),"")</f>
        <v xml:space="preserve"> </v>
      </c>
      <c r="AW17" s="342" t="str">
        <f t="shared" ca="1" si="1"/>
        <v/>
      </c>
      <c r="AX17" s="56" t="str">
        <f t="shared" ca="1" si="16"/>
        <v xml:space="preserve"> </v>
      </c>
      <c r="AY17" s="52"/>
      <c r="AZ17" s="70" t="str">
        <f>IF(+$B17="Sat",IF(SUM(AY11:AY17)&gt;0,AVERAGE(AY11:AY17)," "),"")</f>
        <v xml:space="preserve"> </v>
      </c>
      <c r="BA17" s="132" t="str">
        <f t="shared" ca="1" si="2"/>
        <v/>
      </c>
      <c r="BB17" s="44" t="str">
        <f ca="1">IF(+$B17="Sat",IF(SUM(BA11:BA17)&gt;0,AVERAGE(BA11:BA17)," "),"")</f>
        <v xml:space="preserve"> </v>
      </c>
      <c r="BC17" s="52"/>
      <c r="BD17" s="71" t="str">
        <f>IF(+$B17="Sat",IF(SUM(BC11:BC17)&gt;0,AVERAGE(BC11:BC17)," "),"")</f>
        <v xml:space="preserve"> </v>
      </c>
      <c r="BE17" s="132" t="str">
        <f t="shared" ca="1" si="3"/>
        <v/>
      </c>
      <c r="BF17" s="44" t="str">
        <f ca="1">IF(+$B17="Sat",IF(SUM(BE11:BE17)&gt;0,AVERAGE(BE11:BE17)," "),"")</f>
        <v xml:space="preserve"> </v>
      </c>
      <c r="BG17" s="52"/>
      <c r="BH17" s="53"/>
      <c r="BI17" s="244">
        <f t="shared" si="13"/>
        <v>4</v>
      </c>
      <c r="BJ17" s="52"/>
      <c r="BK17" s="53"/>
      <c r="BL17" s="277"/>
      <c r="BM17" s="47"/>
      <c r="BN17" s="47"/>
      <c r="BO17" s="47"/>
      <c r="BP17" s="47"/>
      <c r="BQ17" s="47"/>
      <c r="BR17" s="47"/>
      <c r="BS17" s="47"/>
      <c r="BT17" s="47"/>
      <c r="BU17" s="53"/>
      <c r="BV17" s="243">
        <f t="shared" si="14"/>
        <v>4</v>
      </c>
      <c r="BW17" s="48"/>
      <c r="BX17" s="792" t="str">
        <f t="shared" ca="1" si="15"/>
        <v/>
      </c>
      <c r="BY17" s="51"/>
      <c r="BZ17" s="792" t="str">
        <f t="shared" ca="1" si="15"/>
        <v/>
      </c>
      <c r="CA17" s="51"/>
      <c r="CB17" s="734"/>
      <c r="CC17" s="47"/>
      <c r="CD17" s="47"/>
      <c r="CE17" s="47"/>
      <c r="CF17" s="734"/>
      <c r="CG17" s="47"/>
      <c r="CH17" s="734"/>
      <c r="CI17" s="47"/>
      <c r="CJ17" s="734"/>
      <c r="CK17" s="735"/>
    </row>
    <row r="18" spans="1:89" ht="14.4" customHeight="1" thickBot="1" x14ac:dyDescent="0.3">
      <c r="A18" s="215">
        <v>5</v>
      </c>
      <c r="B18" s="216" t="str">
        <f t="shared" si="9"/>
        <v>Sun</v>
      </c>
      <c r="C18" s="57"/>
      <c r="D18" s="58"/>
      <c r="E18" s="58"/>
      <c r="F18" s="59"/>
      <c r="G18" s="60"/>
      <c r="H18" s="61"/>
      <c r="I18" s="57"/>
      <c r="J18" s="58"/>
      <c r="K18" s="62"/>
      <c r="L18" s="278"/>
      <c r="M18" s="57"/>
      <c r="N18" s="65" t="str">
        <f t="shared" ca="1" si="10"/>
        <v/>
      </c>
      <c r="O18" s="57"/>
      <c r="P18" s="65" t="str">
        <f t="shared" ca="1" si="11"/>
        <v/>
      </c>
      <c r="Q18" s="57"/>
      <c r="R18" s="57"/>
      <c r="S18" s="63"/>
      <c r="T18" s="222">
        <f t="shared" si="4"/>
        <v>5</v>
      </c>
      <c r="U18" s="404"/>
      <c r="V18" s="62"/>
      <c r="W18" s="57"/>
      <c r="X18" s="396" t="str">
        <f t="shared" si="5"/>
        <v/>
      </c>
      <c r="Y18" s="278"/>
      <c r="Z18" s="62"/>
      <c r="AA18" s="57"/>
      <c r="AB18" s="396" t="str">
        <f t="shared" si="6"/>
        <v/>
      </c>
      <c r="AC18" s="278"/>
      <c r="AD18" s="62"/>
      <c r="AE18" s="57"/>
      <c r="AF18" s="396" t="str">
        <f t="shared" si="12"/>
        <v/>
      </c>
      <c r="AG18" s="630"/>
      <c r="AH18" s="692"/>
      <c r="AI18" s="61"/>
      <c r="AJ18" s="57"/>
      <c r="AK18" t="str">
        <f t="shared" ca="1" si="7"/>
        <v/>
      </c>
      <c r="AL18" s="57"/>
      <c r="AM18" s="278"/>
      <c r="AN18" s="278"/>
      <c r="AO18" s="57"/>
      <c r="AP18" s="63"/>
      <c r="AQ18" s="215">
        <f t="shared" si="8"/>
        <v>5</v>
      </c>
      <c r="AR18" s="408" t="str">
        <f t="shared" si="0"/>
        <v>Sun</v>
      </c>
      <c r="AS18" s="62"/>
      <c r="AT18" s="67" t="str">
        <f>IF(+$B18="Sat",IF(SUM(AS12:AS18)&gt;0,AVERAGE(AS12:AS18)," "),"")</f>
        <v/>
      </c>
      <c r="AU18" s="62"/>
      <c r="AV18" s="65" t="str">
        <f t="shared" si="16"/>
        <v/>
      </c>
      <c r="AW18" s="68" t="str">
        <f ca="1">IF(CELL("type",AU18)="L","",IF(AU18*($K18+$AS18)=0,"",IF($AS18&gt;0,+$AS18*AU18*8.34,$K18*AU18*8.34)))</f>
        <v/>
      </c>
      <c r="AX18" s="67" t="str">
        <f t="shared" si="16"/>
        <v/>
      </c>
      <c r="AY18" s="62"/>
      <c r="AZ18" s="65" t="str">
        <f>IF(+$B18="Sat",IF(SUM(AY12:AY18)&gt;0,AVERAGE(AY12:AY18)," "),"")</f>
        <v/>
      </c>
      <c r="BA18" s="68" t="str">
        <f ca="1">IF(CELL("type",AY18)="L","",IF(AY18*($K18+$AS18)=0,"",IF($AS18&gt;0,+$AS18*AY18*8.34,$K18*AY18*8.34)))</f>
        <v/>
      </c>
      <c r="BB18" s="67" t="str">
        <f>IF(+$B18="Sat",IF(SUM(BA12:BA18)&gt;0,AVERAGE(BA12:BA18)," "),"")</f>
        <v/>
      </c>
      <c r="BC18" s="62"/>
      <c r="BD18" s="72" t="str">
        <f>IF(+$B18="Sat",IF(SUM(BC12:BC18)&gt;0,AVERAGE(BC12:BC18)," "),"")</f>
        <v/>
      </c>
      <c r="BE18" s="68" t="str">
        <f ca="1">IF(CELL("type",BC18)="L","",IF(BC18*($K18+$AS18)=0,"",IF($AS18&gt;0,+$AS18*BC18*8.34,$K18*BC18*8.34)))</f>
        <v/>
      </c>
      <c r="BF18" s="67" t="str">
        <f>IF(+$B18="Sat",IF(SUM(BE12:BE18)&gt;0,AVERAGE(BE12:BE18)," "),"")</f>
        <v/>
      </c>
      <c r="BG18" s="62"/>
      <c r="BH18" s="63"/>
      <c r="BI18" s="245">
        <f t="shared" si="13"/>
        <v>5</v>
      </c>
      <c r="BJ18" s="62"/>
      <c r="BK18" s="63"/>
      <c r="BL18" s="278"/>
      <c r="BM18" s="57"/>
      <c r="BN18" s="57"/>
      <c r="BO18" s="57"/>
      <c r="BP18" s="57"/>
      <c r="BQ18" s="57"/>
      <c r="BR18" s="57"/>
      <c r="BS18" s="57"/>
      <c r="BT18" s="57"/>
      <c r="BU18" s="63"/>
      <c r="BV18" s="757">
        <f t="shared" si="14"/>
        <v>5</v>
      </c>
      <c r="BW18" s="58"/>
      <c r="BX18" s="793" t="str">
        <f ca="1">IF(CELL("type",BW18)="L","",IF(BW18*($K18+$AS18)=0,"",IF($AS18&gt;0,+$AS18*BW18*8.34,$K18*BW18*8.34)))</f>
        <v/>
      </c>
      <c r="BY18" s="61"/>
      <c r="BZ18" s="793" t="str">
        <f ca="1">IF(CELL("type",BY18)="L","",IF(BY18*($K18+$AS18)=0,"",IF($AS18&gt;0,+$AS18*BY18*8.34,$K18*BY18*8.34)))</f>
        <v/>
      </c>
      <c r="CA18" s="61"/>
      <c r="CB18" s="736"/>
      <c r="CC18" s="57"/>
      <c r="CD18" s="57"/>
      <c r="CE18" s="57"/>
      <c r="CF18" s="736"/>
      <c r="CG18" s="57"/>
      <c r="CH18" s="736"/>
      <c r="CI18" s="57"/>
      <c r="CJ18" s="736"/>
      <c r="CK18" s="737"/>
    </row>
    <row r="19" spans="1:89" ht="14.4" customHeight="1" x14ac:dyDescent="0.25">
      <c r="A19" s="212">
        <v>6</v>
      </c>
      <c r="B19" s="217" t="str">
        <f t="shared" si="9"/>
        <v>Mon</v>
      </c>
      <c r="C19" s="39"/>
      <c r="D19" s="35"/>
      <c r="E19" s="35"/>
      <c r="F19" s="36"/>
      <c r="G19" s="37"/>
      <c r="H19" s="38"/>
      <c r="I19" s="39"/>
      <c r="J19" s="35"/>
      <c r="K19" s="40"/>
      <c r="L19" s="276"/>
      <c r="M19" s="39"/>
      <c r="N19" s="43" t="str">
        <f t="shared" ca="1" si="10"/>
        <v/>
      </c>
      <c r="O19" s="39"/>
      <c r="P19" s="43" t="str">
        <f t="shared" ca="1" si="11"/>
        <v/>
      </c>
      <c r="Q19" s="39"/>
      <c r="R19" s="39"/>
      <c r="S19" s="41"/>
      <c r="T19" s="218">
        <f t="shared" si="4"/>
        <v>6</v>
      </c>
      <c r="U19" s="402"/>
      <c r="V19" s="40"/>
      <c r="W19" s="39"/>
      <c r="X19" s="314" t="str">
        <f t="shared" si="5"/>
        <v/>
      </c>
      <c r="Y19" s="276"/>
      <c r="Z19" s="40"/>
      <c r="AA19" s="39"/>
      <c r="AB19" s="314" t="str">
        <f t="shared" si="6"/>
        <v/>
      </c>
      <c r="AC19" s="276"/>
      <c r="AD19" s="40"/>
      <c r="AE19" s="39"/>
      <c r="AF19" s="314" t="str">
        <f t="shared" si="12"/>
        <v/>
      </c>
      <c r="AG19" s="631"/>
      <c r="AH19" s="693"/>
      <c r="AI19" s="38"/>
      <c r="AJ19" s="39"/>
      <c r="AK19" t="str">
        <f t="shared" ca="1" si="7"/>
        <v/>
      </c>
      <c r="AL19" s="39"/>
      <c r="AM19" s="276"/>
      <c r="AN19" s="276"/>
      <c r="AO19" s="39"/>
      <c r="AP19" s="41"/>
      <c r="AQ19" s="212">
        <f t="shared" si="8"/>
        <v>6</v>
      </c>
      <c r="AR19" s="407" t="str">
        <f t="shared" si="0"/>
        <v>Mon</v>
      </c>
      <c r="AS19" s="40"/>
      <c r="AT19" s="56" t="str">
        <f>IF(+$B19="Sat",IF(SUM(AS13:AS19)&gt;0,AVERAGE(AS13:AS19)," "),"")</f>
        <v/>
      </c>
      <c r="AU19" s="40"/>
      <c r="AV19" s="43" t="str">
        <f t="shared" si="16"/>
        <v/>
      </c>
      <c r="AW19" s="45" t="str">
        <f t="shared" ca="1" si="1"/>
        <v/>
      </c>
      <c r="AX19" s="56" t="str">
        <f t="shared" si="16"/>
        <v/>
      </c>
      <c r="AY19" s="40"/>
      <c r="AZ19" s="43" t="str">
        <f>IF(+$B19="Sat",IF(SUM(AY13:AY19)&gt;0,AVERAGE(AY13:AY19)," "),"")</f>
        <v/>
      </c>
      <c r="BA19" s="45" t="str">
        <f t="shared" ca="1" si="2"/>
        <v/>
      </c>
      <c r="BB19" s="56" t="str">
        <f>IF(+$B19="Sat",IF(SUM(BA13:BA19)&gt;0,AVERAGE(BA13:BA19)," "),"")</f>
        <v/>
      </c>
      <c r="BC19" s="40"/>
      <c r="BD19" s="394" t="str">
        <f>IF(+$B19="Sat",IF(SUM(BC13:BC19)&gt;0,AVERAGE(BC13:BC19)," "),"")</f>
        <v/>
      </c>
      <c r="BE19" s="133" t="str">
        <f t="shared" ca="1" si="3"/>
        <v/>
      </c>
      <c r="BF19" s="56" t="str">
        <f>IF(+$B19="Sat",IF(SUM(BE13:BE19)&gt;0,AVERAGE(BE13:BE19)," "),"")</f>
        <v/>
      </c>
      <c r="BG19" s="40"/>
      <c r="BH19" s="41"/>
      <c r="BI19" s="243">
        <f t="shared" si="13"/>
        <v>6</v>
      </c>
      <c r="BJ19" s="40"/>
      <c r="BK19" s="41"/>
      <c r="BL19" s="276"/>
      <c r="BM19" s="39"/>
      <c r="BN19" s="39"/>
      <c r="BO19" s="39"/>
      <c r="BP19" s="39"/>
      <c r="BQ19" s="39"/>
      <c r="BR19" s="39"/>
      <c r="BS19" s="39"/>
      <c r="BT19" s="39"/>
      <c r="BU19" s="41"/>
      <c r="BV19" s="758">
        <f t="shared" si="14"/>
        <v>6</v>
      </c>
      <c r="BW19" s="35"/>
      <c r="BX19" s="765" t="str">
        <f t="shared" ca="1" si="15"/>
        <v/>
      </c>
      <c r="BY19" s="38"/>
      <c r="BZ19" s="765" t="str">
        <f t="shared" ca="1" si="15"/>
        <v/>
      </c>
      <c r="CA19" s="38"/>
      <c r="CB19" s="33"/>
      <c r="CC19" s="39"/>
      <c r="CD19" s="38"/>
      <c r="CE19" s="38"/>
      <c r="CF19" s="33"/>
      <c r="CG19" s="39"/>
      <c r="CH19" s="33"/>
      <c r="CI19" s="39"/>
      <c r="CJ19" s="33"/>
      <c r="CK19" s="738"/>
    </row>
    <row r="20" spans="1:89" ht="14.4" customHeight="1" x14ac:dyDescent="0.25">
      <c r="A20" s="214">
        <v>7</v>
      </c>
      <c r="B20" s="213" t="str">
        <f t="shared" si="9"/>
        <v>Tue</v>
      </c>
      <c r="C20" s="47"/>
      <c r="D20" s="48"/>
      <c r="E20" s="48"/>
      <c r="F20" s="49"/>
      <c r="G20" s="50"/>
      <c r="H20" s="51"/>
      <c r="I20" s="47"/>
      <c r="J20" s="48"/>
      <c r="K20" s="52"/>
      <c r="L20" s="277"/>
      <c r="M20" s="47"/>
      <c r="N20" s="43" t="str">
        <f t="shared" ca="1" si="10"/>
        <v/>
      </c>
      <c r="O20" s="47"/>
      <c r="P20" s="43" t="str">
        <f t="shared" ca="1" si="11"/>
        <v/>
      </c>
      <c r="Q20" s="47"/>
      <c r="R20" s="47"/>
      <c r="S20" s="53"/>
      <c r="T20" s="220">
        <f t="shared" si="4"/>
        <v>7</v>
      </c>
      <c r="U20" s="403"/>
      <c r="V20" s="52"/>
      <c r="W20" s="47"/>
      <c r="X20" s="395" t="str">
        <f t="shared" si="5"/>
        <v/>
      </c>
      <c r="Y20" s="277"/>
      <c r="Z20" s="52"/>
      <c r="AA20" s="47"/>
      <c r="AB20" s="395" t="str">
        <f t="shared" si="6"/>
        <v/>
      </c>
      <c r="AC20" s="277"/>
      <c r="AD20" s="52"/>
      <c r="AE20" s="47"/>
      <c r="AF20" s="395" t="str">
        <f t="shared" si="12"/>
        <v/>
      </c>
      <c r="AG20" s="629"/>
      <c r="AH20" s="690"/>
      <c r="AI20" s="51"/>
      <c r="AJ20" s="47"/>
      <c r="AK20" t="str">
        <f t="shared" ca="1" si="7"/>
        <v/>
      </c>
      <c r="AL20" s="47"/>
      <c r="AM20" s="277"/>
      <c r="AN20" s="277"/>
      <c r="AO20" s="47"/>
      <c r="AP20" s="53"/>
      <c r="AQ20" s="214">
        <f t="shared" si="8"/>
        <v>7</v>
      </c>
      <c r="AR20" s="407" t="str">
        <f t="shared" si="0"/>
        <v>Tue</v>
      </c>
      <c r="AS20" s="52"/>
      <c r="AT20" s="44" t="str">
        <f>IF(+$B20="Sat",IF(SUM(AS14:AS20)&gt;0,AVERAGE(AS14:AS20)," "),"")</f>
        <v/>
      </c>
      <c r="AU20" s="52"/>
      <c r="AV20" s="70" t="str">
        <f>IF(+$B20="Sat",IF(SUM(AU14:AU20)&gt;0,AVERAGE(AU14:AU20)," "),"")</f>
        <v/>
      </c>
      <c r="AW20" s="45" t="str">
        <f t="shared" ca="1" si="1"/>
        <v/>
      </c>
      <c r="AX20" s="56" t="str">
        <f>IF(+$B20="Sat",IF(SUM(AW14:AW20)&gt;0,AVERAGE(AW14:AW20)," "),"")</f>
        <v/>
      </c>
      <c r="AY20" s="52"/>
      <c r="AZ20" s="70" t="str">
        <f t="shared" ref="AZ20:AZ43" si="17">IF(+$B20="Sat",IF(SUM(AY14:AY20)&gt;0,AVERAGE(AY14:AY20)," "),"")</f>
        <v/>
      </c>
      <c r="BA20" s="45" t="str">
        <f t="shared" ca="1" si="2"/>
        <v/>
      </c>
      <c r="BB20" s="44" t="str">
        <f t="shared" ref="BB20:BB43" si="18">IF(+$B20="Sat",IF(SUM(BA14:BA20)&gt;0,AVERAGE(BA14:BA20)," "),"")</f>
        <v/>
      </c>
      <c r="BC20" s="52"/>
      <c r="BD20" s="71" t="str">
        <f t="shared" ref="BD20:BD43" si="19">IF(+$B20="Sat",IF(SUM(BC14:BC20)&gt;0,AVERAGE(BC14:BC20)," "),"")</f>
        <v/>
      </c>
      <c r="BE20" s="46" t="str">
        <f t="shared" ca="1" si="3"/>
        <v/>
      </c>
      <c r="BF20" s="44" t="str">
        <f t="shared" ref="BF20:BF43" si="20">IF(+$B20="Sat",IF(SUM(BE14:BE20)&gt;0,AVERAGE(BE14:BE20)," "),"")</f>
        <v/>
      </c>
      <c r="BG20" s="52"/>
      <c r="BH20" s="53"/>
      <c r="BI20" s="244">
        <f t="shared" si="13"/>
        <v>7</v>
      </c>
      <c r="BJ20" s="52"/>
      <c r="BK20" s="53"/>
      <c r="BL20" s="277"/>
      <c r="BM20" s="47"/>
      <c r="BN20" s="47"/>
      <c r="BO20" s="47"/>
      <c r="BP20" s="47"/>
      <c r="BQ20" s="47"/>
      <c r="BR20" s="47"/>
      <c r="BS20" s="47"/>
      <c r="BT20" s="47"/>
      <c r="BU20" s="53"/>
      <c r="BV20" s="243">
        <f t="shared" si="14"/>
        <v>7</v>
      </c>
      <c r="BW20" s="48"/>
      <c r="BX20" s="792" t="str">
        <f t="shared" ca="1" si="15"/>
        <v/>
      </c>
      <c r="BY20" s="51"/>
      <c r="BZ20" s="792" t="str">
        <f t="shared" ca="1" si="15"/>
        <v/>
      </c>
      <c r="CA20" s="51"/>
      <c r="CB20" s="33"/>
      <c r="CC20" s="47"/>
      <c r="CD20" s="38"/>
      <c r="CE20" s="38"/>
      <c r="CF20" s="33"/>
      <c r="CG20" s="47"/>
      <c r="CH20" s="33"/>
      <c r="CI20" s="48"/>
      <c r="CJ20" s="739"/>
      <c r="CK20" s="738"/>
    </row>
    <row r="21" spans="1:89" ht="14.4" customHeight="1" x14ac:dyDescent="0.25">
      <c r="A21" s="214">
        <v>8</v>
      </c>
      <c r="B21" s="213" t="str">
        <f t="shared" si="9"/>
        <v>Wed</v>
      </c>
      <c r="C21" s="47"/>
      <c r="D21" s="48"/>
      <c r="E21" s="48"/>
      <c r="F21" s="49"/>
      <c r="G21" s="50"/>
      <c r="H21" s="51"/>
      <c r="I21" s="47"/>
      <c r="J21" s="48"/>
      <c r="K21" s="52"/>
      <c r="L21" s="277"/>
      <c r="M21" s="47"/>
      <c r="N21" s="43" t="str">
        <f t="shared" ca="1" si="10"/>
        <v/>
      </c>
      <c r="O21" s="47"/>
      <c r="P21" s="43" t="str">
        <f t="shared" ca="1" si="11"/>
        <v/>
      </c>
      <c r="Q21" s="47"/>
      <c r="R21" s="47"/>
      <c r="S21" s="53"/>
      <c r="T21" s="220">
        <f t="shared" si="4"/>
        <v>8</v>
      </c>
      <c r="U21" s="403"/>
      <c r="V21" s="52"/>
      <c r="W21" s="47"/>
      <c r="X21" s="395" t="str">
        <f t="shared" si="5"/>
        <v/>
      </c>
      <c r="Y21" s="277"/>
      <c r="Z21" s="52"/>
      <c r="AA21" s="47"/>
      <c r="AB21" s="395" t="str">
        <f t="shared" si="6"/>
        <v/>
      </c>
      <c r="AC21" s="277"/>
      <c r="AD21" s="52"/>
      <c r="AE21" s="47"/>
      <c r="AF21" s="395" t="str">
        <f t="shared" si="12"/>
        <v/>
      </c>
      <c r="AG21" s="629"/>
      <c r="AH21" s="690"/>
      <c r="AI21" s="51"/>
      <c r="AJ21" s="47"/>
      <c r="AK21" t="str">
        <f t="shared" ca="1" si="7"/>
        <v/>
      </c>
      <c r="AL21" s="47"/>
      <c r="AM21" s="277"/>
      <c r="AN21" s="277"/>
      <c r="AO21" s="47"/>
      <c r="AP21" s="53"/>
      <c r="AQ21" s="214">
        <f t="shared" si="8"/>
        <v>8</v>
      </c>
      <c r="AR21" s="407" t="str">
        <f t="shared" si="0"/>
        <v>Wed</v>
      </c>
      <c r="AS21" s="52"/>
      <c r="AT21" s="44" t="str">
        <f t="shared" ref="AT21:AT43" si="21">IF(+$B21="Sat",IF(SUM(AS15:AS21)&gt;0,AVERAGE(AS15:AS21)," "),"")</f>
        <v/>
      </c>
      <c r="AU21" s="52"/>
      <c r="AV21" s="70" t="str">
        <f t="shared" si="16"/>
        <v/>
      </c>
      <c r="AW21" s="45" t="str">
        <f t="shared" ca="1" si="1"/>
        <v/>
      </c>
      <c r="AX21" s="56" t="str">
        <f t="shared" si="16"/>
        <v/>
      </c>
      <c r="AY21" s="52"/>
      <c r="AZ21" s="70" t="str">
        <f t="shared" si="17"/>
        <v/>
      </c>
      <c r="BA21" s="45" t="str">
        <f t="shared" ca="1" si="2"/>
        <v/>
      </c>
      <c r="BB21" s="44" t="str">
        <f t="shared" si="18"/>
        <v/>
      </c>
      <c r="BC21" s="52"/>
      <c r="BD21" s="71" t="str">
        <f t="shared" si="19"/>
        <v/>
      </c>
      <c r="BE21" s="46" t="str">
        <f t="shared" ca="1" si="3"/>
        <v/>
      </c>
      <c r="BF21" s="44" t="str">
        <f t="shared" si="20"/>
        <v/>
      </c>
      <c r="BG21" s="52"/>
      <c r="BH21" s="53"/>
      <c r="BI21" s="244">
        <f t="shared" si="13"/>
        <v>8</v>
      </c>
      <c r="BJ21" s="52"/>
      <c r="BK21" s="53"/>
      <c r="BL21" s="277"/>
      <c r="BM21" s="47"/>
      <c r="BN21" s="47"/>
      <c r="BO21" s="47"/>
      <c r="BP21" s="47"/>
      <c r="BQ21" s="47"/>
      <c r="BR21" s="47"/>
      <c r="BS21" s="47"/>
      <c r="BT21" s="47"/>
      <c r="BU21" s="53"/>
      <c r="BV21" s="243">
        <f t="shared" si="14"/>
        <v>8</v>
      </c>
      <c r="BW21" s="48"/>
      <c r="BX21" s="792" t="str">
        <f t="shared" ca="1" si="15"/>
        <v/>
      </c>
      <c r="BY21" s="51"/>
      <c r="BZ21" s="792" t="str">
        <f t="shared" ca="1" si="15"/>
        <v/>
      </c>
      <c r="CA21" s="51"/>
      <c r="CB21" s="33"/>
      <c r="CC21" s="47"/>
      <c r="CD21" s="38"/>
      <c r="CE21" s="38"/>
      <c r="CF21" s="33"/>
      <c r="CG21" s="47"/>
      <c r="CH21" s="33"/>
      <c r="CI21" s="48"/>
      <c r="CJ21" s="739"/>
      <c r="CK21" s="738"/>
    </row>
    <row r="22" spans="1:89" ht="14.4" customHeight="1" x14ac:dyDescent="0.25">
      <c r="A22" s="214">
        <v>9</v>
      </c>
      <c r="B22" s="213" t="str">
        <f t="shared" si="9"/>
        <v>Thu</v>
      </c>
      <c r="C22" s="47"/>
      <c r="D22" s="48"/>
      <c r="E22" s="48"/>
      <c r="F22" s="49"/>
      <c r="G22" s="50"/>
      <c r="H22" s="51"/>
      <c r="I22" s="47"/>
      <c r="J22" s="48"/>
      <c r="K22" s="52"/>
      <c r="L22" s="277"/>
      <c r="M22" s="47"/>
      <c r="N22" s="43" t="str">
        <f t="shared" ca="1" si="10"/>
        <v/>
      </c>
      <c r="O22" s="47"/>
      <c r="P22" s="43" t="str">
        <f t="shared" ca="1" si="11"/>
        <v/>
      </c>
      <c r="Q22" s="47"/>
      <c r="R22" s="47"/>
      <c r="S22" s="53"/>
      <c r="T22" s="220">
        <f t="shared" si="4"/>
        <v>9</v>
      </c>
      <c r="U22" s="403"/>
      <c r="V22" s="52"/>
      <c r="W22" s="47"/>
      <c r="X22" s="395" t="str">
        <f t="shared" si="5"/>
        <v/>
      </c>
      <c r="Y22" s="277"/>
      <c r="Z22" s="52"/>
      <c r="AA22" s="47"/>
      <c r="AB22" s="395" t="str">
        <f t="shared" si="6"/>
        <v/>
      </c>
      <c r="AC22" s="277"/>
      <c r="AD22" s="52"/>
      <c r="AE22" s="47"/>
      <c r="AF22" s="395" t="str">
        <f t="shared" si="12"/>
        <v/>
      </c>
      <c r="AG22" s="629"/>
      <c r="AH22" s="690"/>
      <c r="AI22" s="51"/>
      <c r="AJ22" s="47"/>
      <c r="AK22" t="str">
        <f t="shared" ca="1" si="7"/>
        <v/>
      </c>
      <c r="AL22" s="47"/>
      <c r="AM22" s="277"/>
      <c r="AN22" s="277"/>
      <c r="AO22" s="47"/>
      <c r="AP22" s="53"/>
      <c r="AQ22" s="214">
        <f t="shared" si="8"/>
        <v>9</v>
      </c>
      <c r="AR22" s="407" t="str">
        <f t="shared" si="0"/>
        <v>Thu</v>
      </c>
      <c r="AS22" s="52"/>
      <c r="AT22" s="44" t="str">
        <f t="shared" si="21"/>
        <v/>
      </c>
      <c r="AU22" s="52"/>
      <c r="AV22" s="70" t="str">
        <f t="shared" si="16"/>
        <v/>
      </c>
      <c r="AW22" s="45" t="str">
        <f t="shared" ca="1" si="1"/>
        <v/>
      </c>
      <c r="AX22" s="56" t="str">
        <f t="shared" si="16"/>
        <v/>
      </c>
      <c r="AY22" s="52"/>
      <c r="AZ22" s="70" t="str">
        <f t="shared" si="17"/>
        <v/>
      </c>
      <c r="BA22" s="45" t="str">
        <f t="shared" ca="1" si="2"/>
        <v/>
      </c>
      <c r="BB22" s="44" t="str">
        <f t="shared" si="18"/>
        <v/>
      </c>
      <c r="BC22" s="52"/>
      <c r="BD22" s="71" t="str">
        <f t="shared" si="19"/>
        <v/>
      </c>
      <c r="BE22" s="46" t="str">
        <f t="shared" ca="1" si="3"/>
        <v/>
      </c>
      <c r="BF22" s="44" t="str">
        <f t="shared" si="20"/>
        <v/>
      </c>
      <c r="BG22" s="52"/>
      <c r="BH22" s="53"/>
      <c r="BI22" s="244">
        <f t="shared" si="13"/>
        <v>9</v>
      </c>
      <c r="BJ22" s="52"/>
      <c r="BK22" s="53"/>
      <c r="BL22" s="277"/>
      <c r="BM22" s="47"/>
      <c r="BN22" s="47"/>
      <c r="BO22" s="47"/>
      <c r="BP22" s="47"/>
      <c r="BQ22" s="47"/>
      <c r="BR22" s="47"/>
      <c r="BS22" s="47"/>
      <c r="BT22" s="47"/>
      <c r="BU22" s="53"/>
      <c r="BV22" s="243">
        <f t="shared" si="14"/>
        <v>9</v>
      </c>
      <c r="BW22" s="48"/>
      <c r="BX22" s="792" t="str">
        <f ca="1">IF(CELL("type",BW22)="L","",IF(BW22*($K22+$AS22)=0,"",IF($AS22&gt;0,+$AS22*BW22*8.34,$K22*BW22*8.34)))</f>
        <v/>
      </c>
      <c r="BY22" s="51"/>
      <c r="BZ22" s="792" t="str">
        <f ca="1">IF(CELL("type",BY22)="L","",IF(BY22*($K22+$AS22)=0,"",IF($AS22&gt;0,+$AS22*BY22*8.34,$K22*BY22*8.34)))</f>
        <v/>
      </c>
      <c r="CA22" s="51"/>
      <c r="CB22" s="33"/>
      <c r="CC22" s="47"/>
      <c r="CD22" s="38"/>
      <c r="CE22" s="38"/>
      <c r="CF22" s="33"/>
      <c r="CG22" s="47"/>
      <c r="CH22" s="33"/>
      <c r="CI22" s="48"/>
      <c r="CJ22" s="739"/>
      <c r="CK22" s="738"/>
    </row>
    <row r="23" spans="1:89" ht="14.4" customHeight="1" thickBot="1" x14ac:dyDescent="0.3">
      <c r="A23" s="215">
        <v>10</v>
      </c>
      <c r="B23" s="216" t="str">
        <f t="shared" si="9"/>
        <v>Fri</v>
      </c>
      <c r="C23" s="57"/>
      <c r="D23" s="58"/>
      <c r="E23" s="58"/>
      <c r="F23" s="59"/>
      <c r="G23" s="60"/>
      <c r="H23" s="61"/>
      <c r="I23" s="57"/>
      <c r="J23" s="58"/>
      <c r="K23" s="62"/>
      <c r="L23" s="278"/>
      <c r="M23" s="57"/>
      <c r="N23" s="65" t="str">
        <f t="shared" ca="1" si="10"/>
        <v/>
      </c>
      <c r="O23" s="57"/>
      <c r="P23" s="65" t="str">
        <f t="shared" ca="1" si="11"/>
        <v/>
      </c>
      <c r="Q23" s="57"/>
      <c r="R23" s="57"/>
      <c r="S23" s="63"/>
      <c r="T23" s="222">
        <f t="shared" si="4"/>
        <v>10</v>
      </c>
      <c r="U23" s="404"/>
      <c r="V23" s="62"/>
      <c r="W23" s="57"/>
      <c r="X23" s="396" t="str">
        <f t="shared" si="5"/>
        <v/>
      </c>
      <c r="Y23" s="278"/>
      <c r="Z23" s="62"/>
      <c r="AA23" s="57"/>
      <c r="AB23" s="396" t="str">
        <f t="shared" si="6"/>
        <v/>
      </c>
      <c r="AC23" s="278"/>
      <c r="AD23" s="62"/>
      <c r="AE23" s="57"/>
      <c r="AF23" s="396" t="str">
        <f t="shared" si="12"/>
        <v/>
      </c>
      <c r="AG23" s="630"/>
      <c r="AH23" s="692"/>
      <c r="AI23" s="61"/>
      <c r="AJ23" s="57"/>
      <c r="AK23" t="str">
        <f t="shared" ca="1" si="7"/>
        <v/>
      </c>
      <c r="AL23" s="57"/>
      <c r="AM23" s="278"/>
      <c r="AN23" s="278"/>
      <c r="AO23" s="57"/>
      <c r="AP23" s="63"/>
      <c r="AQ23" s="215">
        <f t="shared" si="8"/>
        <v>10</v>
      </c>
      <c r="AR23" s="408" t="str">
        <f t="shared" si="0"/>
        <v>Fri</v>
      </c>
      <c r="AS23" s="62"/>
      <c r="AT23" s="67" t="str">
        <f t="shared" si="21"/>
        <v/>
      </c>
      <c r="AU23" s="62"/>
      <c r="AV23" s="65" t="str">
        <f t="shared" si="16"/>
        <v/>
      </c>
      <c r="AW23" s="88" t="str">
        <f t="shared" ca="1" si="1"/>
        <v/>
      </c>
      <c r="AX23" s="67" t="str">
        <f t="shared" si="16"/>
        <v/>
      </c>
      <c r="AY23" s="62"/>
      <c r="AZ23" s="65" t="str">
        <f t="shared" si="17"/>
        <v/>
      </c>
      <c r="BA23" s="88" t="str">
        <f t="shared" ca="1" si="2"/>
        <v/>
      </c>
      <c r="BB23" s="67" t="str">
        <f t="shared" si="18"/>
        <v/>
      </c>
      <c r="BC23" s="62"/>
      <c r="BD23" s="72" t="str">
        <f t="shared" si="19"/>
        <v/>
      </c>
      <c r="BE23" s="68" t="str">
        <f t="shared" ca="1" si="3"/>
        <v/>
      </c>
      <c r="BF23" s="67" t="str">
        <f t="shared" si="20"/>
        <v/>
      </c>
      <c r="BG23" s="62"/>
      <c r="BH23" s="63"/>
      <c r="BI23" s="245">
        <f t="shared" si="13"/>
        <v>10</v>
      </c>
      <c r="BJ23" s="62"/>
      <c r="BK23" s="63"/>
      <c r="BL23" s="278"/>
      <c r="BM23" s="57"/>
      <c r="BN23" s="57"/>
      <c r="BO23" s="57"/>
      <c r="BP23" s="57"/>
      <c r="BQ23" s="57"/>
      <c r="BR23" s="57"/>
      <c r="BS23" s="57"/>
      <c r="BT23" s="57"/>
      <c r="BU23" s="63"/>
      <c r="BV23" s="757">
        <f t="shared" si="14"/>
        <v>10</v>
      </c>
      <c r="BW23" s="58"/>
      <c r="BX23" s="794" t="str">
        <f t="shared" ca="1" si="15"/>
        <v/>
      </c>
      <c r="BY23" s="61"/>
      <c r="BZ23" s="794" t="str">
        <f t="shared" ca="1" si="15"/>
        <v/>
      </c>
      <c r="CA23" s="61"/>
      <c r="CB23" s="740"/>
      <c r="CC23" s="57"/>
      <c r="CD23" s="61"/>
      <c r="CE23" s="61"/>
      <c r="CF23" s="740"/>
      <c r="CG23" s="57"/>
      <c r="CH23" s="740"/>
      <c r="CI23" s="58"/>
      <c r="CJ23" s="736"/>
      <c r="CK23" s="737"/>
    </row>
    <row r="24" spans="1:89" ht="14.4" customHeight="1" x14ac:dyDescent="0.25">
      <c r="A24" s="212">
        <v>11</v>
      </c>
      <c r="B24" s="217" t="str">
        <f t="shared" si="9"/>
        <v>Sat</v>
      </c>
      <c r="C24" s="39"/>
      <c r="D24" s="35"/>
      <c r="E24" s="35"/>
      <c r="F24" s="36"/>
      <c r="G24" s="37"/>
      <c r="H24" s="38"/>
      <c r="I24" s="39"/>
      <c r="J24" s="35"/>
      <c r="K24" s="40"/>
      <c r="L24" s="276"/>
      <c r="M24" s="39"/>
      <c r="N24" s="43" t="str">
        <f t="shared" ca="1" si="10"/>
        <v/>
      </c>
      <c r="O24" s="39"/>
      <c r="P24" s="43" t="str">
        <f t="shared" ca="1" si="11"/>
        <v/>
      </c>
      <c r="Q24" s="39"/>
      <c r="R24" s="39"/>
      <c r="S24" s="41"/>
      <c r="T24" s="218">
        <f t="shared" si="4"/>
        <v>11</v>
      </c>
      <c r="U24" s="402"/>
      <c r="V24" s="40"/>
      <c r="W24" s="39"/>
      <c r="X24" s="314" t="str">
        <f t="shared" si="5"/>
        <v/>
      </c>
      <c r="Y24" s="276"/>
      <c r="Z24" s="40"/>
      <c r="AA24" s="39"/>
      <c r="AB24" s="314" t="str">
        <f t="shared" si="6"/>
        <v/>
      </c>
      <c r="AC24" s="276"/>
      <c r="AD24" s="40"/>
      <c r="AE24" s="39"/>
      <c r="AF24" s="314" t="str">
        <f t="shared" si="12"/>
        <v/>
      </c>
      <c r="AG24" s="631"/>
      <c r="AH24" s="693"/>
      <c r="AI24" s="38"/>
      <c r="AJ24" s="39"/>
      <c r="AK24" t="str">
        <f t="shared" ca="1" si="7"/>
        <v/>
      </c>
      <c r="AL24" s="39"/>
      <c r="AM24" s="276"/>
      <c r="AN24" s="276"/>
      <c r="AO24" s="39"/>
      <c r="AP24" s="41"/>
      <c r="AQ24" s="212">
        <f t="shared" si="8"/>
        <v>11</v>
      </c>
      <c r="AR24" s="407" t="str">
        <f t="shared" si="0"/>
        <v>Sat</v>
      </c>
      <c r="AS24" s="40"/>
      <c r="AT24" s="56" t="str">
        <f t="shared" si="21"/>
        <v xml:space="preserve"> </v>
      </c>
      <c r="AU24" s="40"/>
      <c r="AV24" s="43" t="str">
        <f t="shared" si="16"/>
        <v xml:space="preserve"> </v>
      </c>
      <c r="AW24" s="45" t="str">
        <f t="shared" ca="1" si="1"/>
        <v/>
      </c>
      <c r="AX24" s="56" t="str">
        <f t="shared" ca="1" si="16"/>
        <v xml:space="preserve"> </v>
      </c>
      <c r="AY24" s="40"/>
      <c r="AZ24" s="43" t="str">
        <f t="shared" si="17"/>
        <v xml:space="preserve"> </v>
      </c>
      <c r="BA24" s="45" t="str">
        <f t="shared" ca="1" si="2"/>
        <v/>
      </c>
      <c r="BB24" s="56" t="str">
        <f t="shared" ca="1" si="18"/>
        <v xml:space="preserve"> </v>
      </c>
      <c r="BC24" s="40"/>
      <c r="BD24" s="69" t="str">
        <f t="shared" si="19"/>
        <v xml:space="preserve"> </v>
      </c>
      <c r="BE24" s="133" t="str">
        <f t="shared" ca="1" si="3"/>
        <v/>
      </c>
      <c r="BF24" s="56" t="str">
        <f t="shared" ca="1" si="20"/>
        <v xml:space="preserve"> </v>
      </c>
      <c r="BG24" s="40"/>
      <c r="BH24" s="41"/>
      <c r="BI24" s="243">
        <f t="shared" si="13"/>
        <v>11</v>
      </c>
      <c r="BJ24" s="40"/>
      <c r="BK24" s="41"/>
      <c r="BL24" s="276"/>
      <c r="BM24" s="39"/>
      <c r="BN24" s="39"/>
      <c r="BO24" s="39"/>
      <c r="BP24" s="39"/>
      <c r="BQ24" s="39"/>
      <c r="BR24" s="39"/>
      <c r="BS24" s="39"/>
      <c r="BT24" s="39"/>
      <c r="BU24" s="41"/>
      <c r="BV24" s="758">
        <f t="shared" si="14"/>
        <v>11</v>
      </c>
      <c r="BW24" s="35"/>
      <c r="BX24" s="765" t="str">
        <f t="shared" ca="1" si="15"/>
        <v/>
      </c>
      <c r="BY24" s="38"/>
      <c r="BZ24" s="765" t="str">
        <f t="shared" ca="1" si="15"/>
        <v/>
      </c>
      <c r="CA24" s="38"/>
      <c r="CB24" s="33"/>
      <c r="CC24" s="39"/>
      <c r="CD24" s="38"/>
      <c r="CE24" s="38"/>
      <c r="CF24" s="33"/>
      <c r="CG24" s="39"/>
      <c r="CH24" s="33"/>
      <c r="CI24" s="35"/>
      <c r="CJ24" s="741"/>
      <c r="CK24" s="738"/>
    </row>
    <row r="25" spans="1:89" ht="14.4" customHeight="1" x14ac:dyDescent="0.25">
      <c r="A25" s="214">
        <v>12</v>
      </c>
      <c r="B25" s="213" t="str">
        <f t="shared" si="9"/>
        <v>Sun</v>
      </c>
      <c r="C25" s="47"/>
      <c r="D25" s="48"/>
      <c r="E25" s="48"/>
      <c r="F25" s="49"/>
      <c r="G25" s="50"/>
      <c r="H25" s="51"/>
      <c r="I25" s="47"/>
      <c r="J25" s="48"/>
      <c r="K25" s="52"/>
      <c r="L25" s="277"/>
      <c r="M25" s="47"/>
      <c r="N25" s="43" t="str">
        <f t="shared" ca="1" si="10"/>
        <v/>
      </c>
      <c r="O25" s="47"/>
      <c r="P25" s="43" t="str">
        <f t="shared" ca="1" si="11"/>
        <v/>
      </c>
      <c r="Q25" s="47"/>
      <c r="R25" s="47"/>
      <c r="S25" s="53"/>
      <c r="T25" s="220">
        <f t="shared" si="4"/>
        <v>12</v>
      </c>
      <c r="U25" s="403"/>
      <c r="V25" s="52"/>
      <c r="W25" s="47"/>
      <c r="X25" s="395" t="str">
        <f t="shared" si="5"/>
        <v/>
      </c>
      <c r="Y25" s="277"/>
      <c r="Z25" s="52"/>
      <c r="AA25" s="47"/>
      <c r="AB25" s="395" t="str">
        <f t="shared" si="6"/>
        <v/>
      </c>
      <c r="AC25" s="277"/>
      <c r="AD25" s="52"/>
      <c r="AE25" s="47"/>
      <c r="AF25" s="395" t="str">
        <f t="shared" si="12"/>
        <v/>
      </c>
      <c r="AG25" s="629"/>
      <c r="AH25" s="690"/>
      <c r="AI25" s="51"/>
      <c r="AJ25" s="47"/>
      <c r="AK25" t="str">
        <f t="shared" ca="1" si="7"/>
        <v/>
      </c>
      <c r="AL25" s="47"/>
      <c r="AM25" s="277"/>
      <c r="AN25" s="277"/>
      <c r="AO25" s="47"/>
      <c r="AP25" s="53"/>
      <c r="AQ25" s="214">
        <f t="shared" si="8"/>
        <v>12</v>
      </c>
      <c r="AR25" s="407" t="str">
        <f t="shared" si="0"/>
        <v>Sun</v>
      </c>
      <c r="AS25" s="52"/>
      <c r="AT25" s="44" t="str">
        <f t="shared" si="21"/>
        <v/>
      </c>
      <c r="AU25" s="52"/>
      <c r="AV25" s="70" t="str">
        <f t="shared" si="16"/>
        <v/>
      </c>
      <c r="AW25" s="45" t="str">
        <f ca="1">IF(CELL("type",AU25)="L","",IF(AU25*($K25+$AS25)=0,"",IF($AS25&gt;0,+$AS25*AU25*8.34,$K25*AU25*8.34)))</f>
        <v/>
      </c>
      <c r="AX25" s="56" t="str">
        <f t="shared" si="16"/>
        <v/>
      </c>
      <c r="AY25" s="52"/>
      <c r="AZ25" s="70" t="str">
        <f t="shared" si="17"/>
        <v/>
      </c>
      <c r="BA25" s="45" t="str">
        <f ca="1">IF(CELL("type",AY25)="L","",IF(AY25*($K25+$AS25)=0,"",IF($AS25&gt;0,+$AS25*AY25*8.34,$K25*AY25*8.34)))</f>
        <v/>
      </c>
      <c r="BB25" s="44" t="str">
        <f t="shared" si="18"/>
        <v/>
      </c>
      <c r="BC25" s="52"/>
      <c r="BD25" s="71" t="str">
        <f t="shared" si="19"/>
        <v/>
      </c>
      <c r="BE25" s="46" t="str">
        <f ca="1">IF(CELL("type",BC25)="L","",IF(BC25*($K25+$AS25)=0,"",IF($AS25&gt;0,+$AS25*BC25*8.34,$K25*BC25*8.34)))</f>
        <v/>
      </c>
      <c r="BF25" s="44" t="str">
        <f t="shared" si="20"/>
        <v/>
      </c>
      <c r="BG25" s="52"/>
      <c r="BH25" s="53"/>
      <c r="BI25" s="244">
        <f t="shared" si="13"/>
        <v>12</v>
      </c>
      <c r="BJ25" s="52"/>
      <c r="BK25" s="53"/>
      <c r="BL25" s="277"/>
      <c r="BM25" s="47"/>
      <c r="BN25" s="47"/>
      <c r="BO25" s="47"/>
      <c r="BP25" s="47"/>
      <c r="BQ25" s="47"/>
      <c r="BR25" s="47"/>
      <c r="BS25" s="47"/>
      <c r="BT25" s="47"/>
      <c r="BU25" s="53"/>
      <c r="BV25" s="243">
        <f t="shared" si="14"/>
        <v>12</v>
      </c>
      <c r="BW25" s="48"/>
      <c r="BX25" s="792" t="str">
        <f t="shared" ca="1" si="15"/>
        <v/>
      </c>
      <c r="BY25" s="51"/>
      <c r="BZ25" s="792" t="str">
        <f t="shared" ca="1" si="15"/>
        <v/>
      </c>
      <c r="CA25" s="51"/>
      <c r="CB25" s="33"/>
      <c r="CC25" s="47"/>
      <c r="CD25" s="38"/>
      <c r="CE25" s="38"/>
      <c r="CF25" s="33"/>
      <c r="CG25" s="47"/>
      <c r="CH25" s="33"/>
      <c r="CI25" s="48"/>
      <c r="CJ25" s="739"/>
      <c r="CK25" s="742"/>
    </row>
    <row r="26" spans="1:89" ht="14.4" customHeight="1" x14ac:dyDescent="0.25">
      <c r="A26" s="214">
        <v>13</v>
      </c>
      <c r="B26" s="213" t="str">
        <f t="shared" si="9"/>
        <v>Mon</v>
      </c>
      <c r="C26" s="47"/>
      <c r="D26" s="48"/>
      <c r="E26" s="48"/>
      <c r="F26" s="49"/>
      <c r="G26" s="50"/>
      <c r="H26" s="51"/>
      <c r="I26" s="47"/>
      <c r="J26" s="48"/>
      <c r="K26" s="52"/>
      <c r="L26" s="277"/>
      <c r="M26" s="47"/>
      <c r="N26" s="43" t="str">
        <f t="shared" ca="1" si="10"/>
        <v/>
      </c>
      <c r="O26" s="47"/>
      <c r="P26" s="43" t="str">
        <f t="shared" ca="1" si="11"/>
        <v/>
      </c>
      <c r="Q26" s="47"/>
      <c r="R26" s="47"/>
      <c r="S26" s="53"/>
      <c r="T26" s="220">
        <f t="shared" si="4"/>
        <v>13</v>
      </c>
      <c r="U26" s="403"/>
      <c r="V26" s="52"/>
      <c r="W26" s="47"/>
      <c r="X26" s="395" t="str">
        <f t="shared" si="5"/>
        <v/>
      </c>
      <c r="Y26" s="277"/>
      <c r="Z26" s="52"/>
      <c r="AA26" s="47"/>
      <c r="AB26" s="395" t="str">
        <f t="shared" si="6"/>
        <v/>
      </c>
      <c r="AC26" s="277"/>
      <c r="AD26" s="52"/>
      <c r="AE26" s="47"/>
      <c r="AF26" s="395" t="str">
        <f t="shared" si="12"/>
        <v/>
      </c>
      <c r="AG26" s="629"/>
      <c r="AH26" s="690"/>
      <c r="AI26" s="51"/>
      <c r="AJ26" s="47"/>
      <c r="AK26" t="str">
        <f t="shared" ca="1" si="7"/>
        <v/>
      </c>
      <c r="AL26" s="47"/>
      <c r="AM26" s="277"/>
      <c r="AN26" s="277"/>
      <c r="AO26" s="47"/>
      <c r="AP26" s="53"/>
      <c r="AQ26" s="214">
        <f t="shared" si="8"/>
        <v>13</v>
      </c>
      <c r="AR26" s="407" t="str">
        <f t="shared" si="0"/>
        <v>Mon</v>
      </c>
      <c r="AS26" s="52"/>
      <c r="AT26" s="44" t="str">
        <f t="shared" si="21"/>
        <v/>
      </c>
      <c r="AU26" s="52"/>
      <c r="AV26" s="70" t="str">
        <f t="shared" si="16"/>
        <v/>
      </c>
      <c r="AW26" s="45" t="str">
        <f t="shared" ca="1" si="1"/>
        <v/>
      </c>
      <c r="AX26" s="56" t="str">
        <f t="shared" si="16"/>
        <v/>
      </c>
      <c r="AY26" s="52"/>
      <c r="AZ26" s="70" t="str">
        <f t="shared" si="17"/>
        <v/>
      </c>
      <c r="BA26" s="45" t="str">
        <f t="shared" ca="1" si="2"/>
        <v/>
      </c>
      <c r="BB26" s="44" t="str">
        <f t="shared" si="18"/>
        <v/>
      </c>
      <c r="BC26" s="52"/>
      <c r="BD26" s="71" t="str">
        <f t="shared" si="19"/>
        <v/>
      </c>
      <c r="BE26" s="46" t="str">
        <f t="shared" ca="1" si="3"/>
        <v/>
      </c>
      <c r="BF26" s="44" t="str">
        <f t="shared" si="20"/>
        <v/>
      </c>
      <c r="BG26" s="52"/>
      <c r="BH26" s="53"/>
      <c r="BI26" s="244">
        <f t="shared" si="13"/>
        <v>13</v>
      </c>
      <c r="BJ26" s="52"/>
      <c r="BK26" s="53"/>
      <c r="BL26" s="277"/>
      <c r="BM26" s="47"/>
      <c r="BN26" s="47"/>
      <c r="BO26" s="47"/>
      <c r="BP26" s="47"/>
      <c r="BQ26" s="47"/>
      <c r="BR26" s="47"/>
      <c r="BS26" s="47"/>
      <c r="BT26" s="47"/>
      <c r="BU26" s="53"/>
      <c r="BV26" s="243">
        <f t="shared" si="14"/>
        <v>13</v>
      </c>
      <c r="BW26" s="48"/>
      <c r="BX26" s="792" t="str">
        <f ca="1">IF(CELL("type",BW26)="L","",IF(BW26*($K26+$AS26)=0,"",IF($AS26&gt;0,+$AS26*BW26*8.34,$K26*BW26*8.34)))</f>
        <v/>
      </c>
      <c r="BY26" s="51"/>
      <c r="BZ26" s="792" t="str">
        <f ca="1">IF(CELL("type",BY26)="L","",IF(BY26*($K26+$AS26)=0,"",IF($AS26&gt;0,+$AS26*BY26*8.34,$K26*BY26*8.34)))</f>
        <v/>
      </c>
      <c r="CA26" s="51"/>
      <c r="CB26" s="33"/>
      <c r="CC26" s="47"/>
      <c r="CD26" s="38"/>
      <c r="CE26" s="38"/>
      <c r="CF26" s="33"/>
      <c r="CG26" s="47"/>
      <c r="CH26" s="33"/>
      <c r="CI26" s="48"/>
      <c r="CJ26" s="739"/>
      <c r="CK26" s="275"/>
    </row>
    <row r="27" spans="1:89" ht="14.4" customHeight="1" x14ac:dyDescent="0.25">
      <c r="A27" s="214">
        <v>14</v>
      </c>
      <c r="B27" s="213" t="str">
        <f t="shared" si="9"/>
        <v>Tue</v>
      </c>
      <c r="C27" s="47"/>
      <c r="D27" s="48"/>
      <c r="E27" s="48"/>
      <c r="F27" s="49"/>
      <c r="G27" s="50"/>
      <c r="H27" s="51"/>
      <c r="I27" s="47"/>
      <c r="J27" s="48"/>
      <c r="K27" s="52"/>
      <c r="L27" s="277"/>
      <c r="M27" s="47"/>
      <c r="N27" s="43" t="str">
        <f t="shared" ca="1" si="10"/>
        <v/>
      </c>
      <c r="O27" s="47"/>
      <c r="P27" s="43" t="str">
        <f t="shared" ca="1" si="11"/>
        <v/>
      </c>
      <c r="Q27" s="47"/>
      <c r="R27" s="47"/>
      <c r="S27" s="53"/>
      <c r="T27" s="220">
        <f t="shared" si="4"/>
        <v>14</v>
      </c>
      <c r="U27" s="403"/>
      <c r="V27" s="52"/>
      <c r="W27" s="47"/>
      <c r="X27" s="395" t="str">
        <f t="shared" si="5"/>
        <v/>
      </c>
      <c r="Y27" s="277"/>
      <c r="Z27" s="52"/>
      <c r="AA27" s="47"/>
      <c r="AB27" s="395" t="str">
        <f t="shared" si="6"/>
        <v/>
      </c>
      <c r="AC27" s="277"/>
      <c r="AD27" s="52"/>
      <c r="AE27" s="47"/>
      <c r="AF27" s="395" t="str">
        <f t="shared" si="12"/>
        <v/>
      </c>
      <c r="AG27" s="629"/>
      <c r="AH27" s="690"/>
      <c r="AI27" s="51"/>
      <c r="AJ27" s="47"/>
      <c r="AK27" t="str">
        <f t="shared" ca="1" si="7"/>
        <v/>
      </c>
      <c r="AL27" s="47"/>
      <c r="AM27" s="277"/>
      <c r="AN27" s="277"/>
      <c r="AO27" s="47"/>
      <c r="AP27" s="53"/>
      <c r="AQ27" s="214">
        <f t="shared" si="8"/>
        <v>14</v>
      </c>
      <c r="AR27" s="407" t="str">
        <f t="shared" si="0"/>
        <v>Tue</v>
      </c>
      <c r="AS27" s="52"/>
      <c r="AT27" s="44" t="str">
        <f t="shared" si="21"/>
        <v/>
      </c>
      <c r="AU27" s="52"/>
      <c r="AV27" s="70" t="str">
        <f t="shared" si="16"/>
        <v/>
      </c>
      <c r="AW27" s="45" t="str">
        <f t="shared" ca="1" si="1"/>
        <v/>
      </c>
      <c r="AX27" s="56" t="str">
        <f t="shared" si="16"/>
        <v/>
      </c>
      <c r="AY27" s="52"/>
      <c r="AZ27" s="70" t="str">
        <f t="shared" si="17"/>
        <v/>
      </c>
      <c r="BA27" s="45" t="str">
        <f t="shared" ca="1" si="2"/>
        <v/>
      </c>
      <c r="BB27" s="44" t="str">
        <f t="shared" si="18"/>
        <v/>
      </c>
      <c r="BC27" s="52"/>
      <c r="BD27" s="71" t="str">
        <f t="shared" si="19"/>
        <v/>
      </c>
      <c r="BE27" s="46" t="str">
        <f t="shared" ca="1" si="3"/>
        <v/>
      </c>
      <c r="BF27" s="44" t="str">
        <f t="shared" si="20"/>
        <v/>
      </c>
      <c r="BG27" s="52"/>
      <c r="BH27" s="53"/>
      <c r="BI27" s="244">
        <f t="shared" si="13"/>
        <v>14</v>
      </c>
      <c r="BJ27" s="52"/>
      <c r="BK27" s="53"/>
      <c r="BL27" s="277"/>
      <c r="BM27" s="47"/>
      <c r="BN27" s="47"/>
      <c r="BO27" s="47"/>
      <c r="BP27" s="47"/>
      <c r="BQ27" s="47"/>
      <c r="BR27" s="47"/>
      <c r="BS27" s="47"/>
      <c r="BT27" s="47"/>
      <c r="BU27" s="53"/>
      <c r="BV27" s="243">
        <f t="shared" si="14"/>
        <v>14</v>
      </c>
      <c r="BW27" s="48"/>
      <c r="BX27" s="792" t="str">
        <f t="shared" ca="1" si="15"/>
        <v/>
      </c>
      <c r="BY27" s="51"/>
      <c r="BZ27" s="792" t="str">
        <f t="shared" ca="1" si="15"/>
        <v/>
      </c>
      <c r="CA27" s="51"/>
      <c r="CB27" s="33"/>
      <c r="CC27" s="47"/>
      <c r="CD27" s="38"/>
      <c r="CE27" s="38"/>
      <c r="CF27" s="33"/>
      <c r="CG27" s="47"/>
      <c r="CH27" s="33"/>
      <c r="CI27" s="48"/>
      <c r="CJ27" s="739"/>
      <c r="CK27" s="275"/>
    </row>
    <row r="28" spans="1:89" ht="14.4" customHeight="1" thickBot="1" x14ac:dyDescent="0.3">
      <c r="A28" s="215">
        <v>15</v>
      </c>
      <c r="B28" s="216" t="str">
        <f t="shared" si="9"/>
        <v>Wed</v>
      </c>
      <c r="C28" s="57"/>
      <c r="D28" s="58"/>
      <c r="E28" s="58"/>
      <c r="F28" s="59"/>
      <c r="G28" s="60"/>
      <c r="H28" s="61"/>
      <c r="I28" s="57"/>
      <c r="J28" s="58"/>
      <c r="K28" s="62"/>
      <c r="L28" s="278"/>
      <c r="M28" s="57"/>
      <c r="N28" s="65" t="str">
        <f t="shared" ca="1" si="10"/>
        <v/>
      </c>
      <c r="O28" s="57"/>
      <c r="P28" s="65" t="str">
        <f t="shared" ca="1" si="11"/>
        <v/>
      </c>
      <c r="Q28" s="57"/>
      <c r="R28" s="57"/>
      <c r="S28" s="63"/>
      <c r="T28" s="222">
        <f t="shared" si="4"/>
        <v>15</v>
      </c>
      <c r="U28" s="404"/>
      <c r="V28" s="62"/>
      <c r="W28" s="57"/>
      <c r="X28" s="396" t="str">
        <f t="shared" si="5"/>
        <v/>
      </c>
      <c r="Y28" s="278"/>
      <c r="Z28" s="62"/>
      <c r="AA28" s="57"/>
      <c r="AB28" s="396" t="str">
        <f t="shared" si="6"/>
        <v/>
      </c>
      <c r="AC28" s="278"/>
      <c r="AD28" s="62"/>
      <c r="AE28" s="57"/>
      <c r="AF28" s="396" t="str">
        <f t="shared" si="12"/>
        <v/>
      </c>
      <c r="AG28" s="630"/>
      <c r="AH28" s="692"/>
      <c r="AI28" s="61"/>
      <c r="AJ28" s="57"/>
      <c r="AK28" t="str">
        <f t="shared" ca="1" si="7"/>
        <v/>
      </c>
      <c r="AL28" s="57"/>
      <c r="AM28" s="278"/>
      <c r="AN28" s="278"/>
      <c r="AO28" s="57"/>
      <c r="AP28" s="63"/>
      <c r="AQ28" s="215">
        <f t="shared" si="8"/>
        <v>15</v>
      </c>
      <c r="AR28" s="408" t="str">
        <f t="shared" si="0"/>
        <v>Wed</v>
      </c>
      <c r="AS28" s="62"/>
      <c r="AT28" s="67" t="str">
        <f t="shared" si="21"/>
        <v/>
      </c>
      <c r="AU28" s="62"/>
      <c r="AV28" s="65" t="str">
        <f t="shared" si="16"/>
        <v/>
      </c>
      <c r="AW28" s="88" t="str">
        <f t="shared" ca="1" si="1"/>
        <v/>
      </c>
      <c r="AX28" s="67" t="str">
        <f t="shared" si="16"/>
        <v/>
      </c>
      <c r="AY28" s="62"/>
      <c r="AZ28" s="65" t="str">
        <f t="shared" si="17"/>
        <v/>
      </c>
      <c r="BA28" s="88" t="str">
        <f t="shared" ca="1" si="2"/>
        <v/>
      </c>
      <c r="BB28" s="67" t="str">
        <f t="shared" si="18"/>
        <v/>
      </c>
      <c r="BC28" s="62"/>
      <c r="BD28" s="72" t="str">
        <f t="shared" si="19"/>
        <v/>
      </c>
      <c r="BE28" s="68" t="str">
        <f t="shared" ca="1" si="3"/>
        <v/>
      </c>
      <c r="BF28" s="67" t="str">
        <f t="shared" si="20"/>
        <v/>
      </c>
      <c r="BG28" s="62"/>
      <c r="BH28" s="63"/>
      <c r="BI28" s="245">
        <f t="shared" si="13"/>
        <v>15</v>
      </c>
      <c r="BJ28" s="62"/>
      <c r="BK28" s="63"/>
      <c r="BL28" s="278"/>
      <c r="BM28" s="57"/>
      <c r="BN28" s="57"/>
      <c r="BO28" s="57"/>
      <c r="BP28" s="57"/>
      <c r="BQ28" s="57"/>
      <c r="BR28" s="57"/>
      <c r="BS28" s="57"/>
      <c r="BT28" s="57"/>
      <c r="BU28" s="63"/>
      <c r="BV28" s="245">
        <f t="shared" si="14"/>
        <v>15</v>
      </c>
      <c r="BW28" s="58"/>
      <c r="BX28" s="794" t="str">
        <f t="shared" ca="1" si="15"/>
        <v/>
      </c>
      <c r="BY28" s="61"/>
      <c r="BZ28" s="794" t="str">
        <f t="shared" ca="1" si="15"/>
        <v/>
      </c>
      <c r="CA28" s="61"/>
      <c r="CB28" s="740"/>
      <c r="CC28" s="57"/>
      <c r="CD28" s="61"/>
      <c r="CE28" s="61"/>
      <c r="CF28" s="740"/>
      <c r="CG28" s="57"/>
      <c r="CH28" s="740"/>
      <c r="CI28" s="58"/>
      <c r="CJ28" s="736"/>
      <c r="CK28" s="743"/>
    </row>
    <row r="29" spans="1:89" ht="14.4" customHeight="1" x14ac:dyDescent="0.25">
      <c r="A29" s="212">
        <v>16</v>
      </c>
      <c r="B29" s="217" t="str">
        <f t="shared" si="9"/>
        <v>Thu</v>
      </c>
      <c r="C29" s="39"/>
      <c r="D29" s="35"/>
      <c r="E29" s="35"/>
      <c r="F29" s="36"/>
      <c r="G29" s="37"/>
      <c r="H29" s="38"/>
      <c r="I29" s="39"/>
      <c r="J29" s="35"/>
      <c r="K29" s="40"/>
      <c r="L29" s="276"/>
      <c r="M29" s="39"/>
      <c r="N29" s="43" t="str">
        <f t="shared" ca="1" si="10"/>
        <v/>
      </c>
      <c r="O29" s="39"/>
      <c r="P29" s="43" t="str">
        <f t="shared" ca="1" si="11"/>
        <v/>
      </c>
      <c r="Q29" s="39"/>
      <c r="R29" s="39"/>
      <c r="S29" s="41"/>
      <c r="T29" s="218">
        <f t="shared" si="4"/>
        <v>16</v>
      </c>
      <c r="U29" s="402"/>
      <c r="V29" s="40"/>
      <c r="W29" s="39"/>
      <c r="X29" s="314" t="str">
        <f t="shared" si="5"/>
        <v/>
      </c>
      <c r="Y29" s="276"/>
      <c r="Z29" s="40"/>
      <c r="AA29" s="39"/>
      <c r="AB29" s="314" t="str">
        <f t="shared" si="6"/>
        <v/>
      </c>
      <c r="AC29" s="276"/>
      <c r="AD29" s="40"/>
      <c r="AE29" s="39"/>
      <c r="AF29" s="314" t="str">
        <f t="shared" si="12"/>
        <v/>
      </c>
      <c r="AG29" s="631"/>
      <c r="AH29" s="693"/>
      <c r="AI29" s="38"/>
      <c r="AJ29" s="39"/>
      <c r="AK29" t="str">
        <f t="shared" ca="1" si="7"/>
        <v/>
      </c>
      <c r="AL29" s="39"/>
      <c r="AM29" s="276"/>
      <c r="AN29" s="276"/>
      <c r="AO29" s="39"/>
      <c r="AP29" s="41"/>
      <c r="AQ29" s="212">
        <f t="shared" si="8"/>
        <v>16</v>
      </c>
      <c r="AR29" s="407" t="str">
        <f t="shared" si="0"/>
        <v>Thu</v>
      </c>
      <c r="AS29" s="40"/>
      <c r="AT29" s="56" t="str">
        <f t="shared" si="21"/>
        <v/>
      </c>
      <c r="AU29" s="40"/>
      <c r="AV29" s="43" t="str">
        <f t="shared" si="16"/>
        <v/>
      </c>
      <c r="AW29" s="45" t="str">
        <f t="shared" ca="1" si="1"/>
        <v/>
      </c>
      <c r="AX29" s="56" t="str">
        <f t="shared" si="16"/>
        <v/>
      </c>
      <c r="AY29" s="40"/>
      <c r="AZ29" s="43" t="str">
        <f t="shared" si="17"/>
        <v/>
      </c>
      <c r="BA29" s="45" t="str">
        <f t="shared" ca="1" si="2"/>
        <v/>
      </c>
      <c r="BB29" s="56" t="str">
        <f t="shared" si="18"/>
        <v/>
      </c>
      <c r="BC29" s="40"/>
      <c r="BD29" s="69" t="str">
        <f t="shared" si="19"/>
        <v/>
      </c>
      <c r="BE29" s="46" t="str">
        <f t="shared" ca="1" si="3"/>
        <v/>
      </c>
      <c r="BF29" s="56" t="str">
        <f t="shared" si="20"/>
        <v/>
      </c>
      <c r="BG29" s="40"/>
      <c r="BH29" s="41"/>
      <c r="BI29" s="243">
        <f t="shared" si="13"/>
        <v>16</v>
      </c>
      <c r="BJ29" s="40"/>
      <c r="BK29" s="41"/>
      <c r="BL29" s="276"/>
      <c r="BM29" s="39"/>
      <c r="BN29" s="39"/>
      <c r="BO29" s="39"/>
      <c r="BP29" s="39"/>
      <c r="BQ29" s="39"/>
      <c r="BR29" s="39"/>
      <c r="BS29" s="39"/>
      <c r="BT29" s="39"/>
      <c r="BU29" s="41"/>
      <c r="BV29" s="243">
        <f t="shared" si="14"/>
        <v>16</v>
      </c>
      <c r="BW29" s="35"/>
      <c r="BX29" s="765" t="str">
        <f t="shared" ca="1" si="15"/>
        <v/>
      </c>
      <c r="BY29" s="38"/>
      <c r="BZ29" s="765" t="str">
        <f t="shared" ca="1" si="15"/>
        <v/>
      </c>
      <c r="CA29" s="38"/>
      <c r="CB29" s="33"/>
      <c r="CC29" s="39"/>
      <c r="CD29" s="38"/>
      <c r="CE29" s="38"/>
      <c r="CF29" s="33"/>
      <c r="CG29" s="39"/>
      <c r="CH29" s="33"/>
      <c r="CI29" s="35"/>
      <c r="CJ29" s="739"/>
      <c r="CK29" s="275"/>
    </row>
    <row r="30" spans="1:89" ht="14.4" customHeight="1" x14ac:dyDescent="0.25">
      <c r="A30" s="214">
        <v>17</v>
      </c>
      <c r="B30" s="213" t="str">
        <f t="shared" si="9"/>
        <v>Fri</v>
      </c>
      <c r="C30" s="47"/>
      <c r="D30" s="48"/>
      <c r="E30" s="48"/>
      <c r="F30" s="49"/>
      <c r="G30" s="50"/>
      <c r="H30" s="51"/>
      <c r="I30" s="47"/>
      <c r="J30" s="48"/>
      <c r="K30" s="52"/>
      <c r="L30" s="277"/>
      <c r="M30" s="47"/>
      <c r="N30" s="43" t="str">
        <f t="shared" ca="1" si="10"/>
        <v/>
      </c>
      <c r="O30" s="47"/>
      <c r="P30" s="43" t="str">
        <f t="shared" ca="1" si="11"/>
        <v/>
      </c>
      <c r="Q30" s="47"/>
      <c r="R30" s="47"/>
      <c r="S30" s="53"/>
      <c r="T30" s="220">
        <f t="shared" si="4"/>
        <v>17</v>
      </c>
      <c r="U30" s="403"/>
      <c r="V30" s="52"/>
      <c r="W30" s="47"/>
      <c r="X30" s="395" t="str">
        <f t="shared" si="5"/>
        <v/>
      </c>
      <c r="Y30" s="277"/>
      <c r="Z30" s="52"/>
      <c r="AA30" s="47"/>
      <c r="AB30" s="395" t="str">
        <f t="shared" si="6"/>
        <v/>
      </c>
      <c r="AC30" s="277"/>
      <c r="AD30" s="52"/>
      <c r="AE30" s="47"/>
      <c r="AF30" s="395" t="str">
        <f t="shared" si="12"/>
        <v/>
      </c>
      <c r="AG30" s="629"/>
      <c r="AH30" s="690"/>
      <c r="AI30" s="51"/>
      <c r="AJ30" s="47"/>
      <c r="AK30" t="str">
        <f t="shared" ca="1" si="7"/>
        <v/>
      </c>
      <c r="AL30" s="47"/>
      <c r="AM30" s="277"/>
      <c r="AN30" s="277"/>
      <c r="AO30" s="47"/>
      <c r="AP30" s="53"/>
      <c r="AQ30" s="214">
        <f t="shared" si="8"/>
        <v>17</v>
      </c>
      <c r="AR30" s="407" t="str">
        <f t="shared" si="0"/>
        <v>Fri</v>
      </c>
      <c r="AS30" s="52"/>
      <c r="AT30" s="44" t="str">
        <f t="shared" si="21"/>
        <v/>
      </c>
      <c r="AU30" s="52"/>
      <c r="AV30" s="70" t="str">
        <f t="shared" si="16"/>
        <v/>
      </c>
      <c r="AW30" s="45" t="str">
        <f t="shared" ca="1" si="1"/>
        <v/>
      </c>
      <c r="AX30" s="56" t="str">
        <f t="shared" si="16"/>
        <v/>
      </c>
      <c r="AY30" s="52"/>
      <c r="AZ30" s="70" t="str">
        <f t="shared" si="17"/>
        <v/>
      </c>
      <c r="BA30" s="45" t="str">
        <f t="shared" ca="1" si="2"/>
        <v/>
      </c>
      <c r="BB30" s="44" t="str">
        <f t="shared" si="18"/>
        <v/>
      </c>
      <c r="BC30" s="52"/>
      <c r="BD30" s="71" t="str">
        <f t="shared" si="19"/>
        <v/>
      </c>
      <c r="BE30" s="46" t="str">
        <f t="shared" ca="1" si="3"/>
        <v/>
      </c>
      <c r="BF30" s="44" t="str">
        <f t="shared" si="20"/>
        <v/>
      </c>
      <c r="BG30" s="52"/>
      <c r="BH30" s="53"/>
      <c r="BI30" s="244">
        <f t="shared" si="13"/>
        <v>17</v>
      </c>
      <c r="BJ30" s="52"/>
      <c r="BK30" s="53"/>
      <c r="BL30" s="277"/>
      <c r="BM30" s="47"/>
      <c r="BN30" s="47"/>
      <c r="BO30" s="47"/>
      <c r="BP30" s="47"/>
      <c r="BQ30" s="47"/>
      <c r="BR30" s="47"/>
      <c r="BS30" s="47"/>
      <c r="BT30" s="47"/>
      <c r="BU30" s="53"/>
      <c r="BV30" s="243">
        <f t="shared" si="14"/>
        <v>17</v>
      </c>
      <c r="BW30" s="48"/>
      <c r="BX30" s="792" t="str">
        <f ca="1">IF(CELL("type",BW30)="L","",IF(BW30*($K30+$AS30)=0,"",IF($AS30&gt;0,+$AS30*BW30*8.34,$K30*BW30*8.34)))</f>
        <v/>
      </c>
      <c r="BY30" s="51"/>
      <c r="BZ30" s="792" t="str">
        <f ca="1">IF(CELL("type",BY30)="L","",IF(BY30*($K30+$AS30)=0,"",IF($AS30&gt;0,+$AS30*BY30*8.34,$K30*BY30*8.34)))</f>
        <v/>
      </c>
      <c r="CA30" s="51"/>
      <c r="CB30" s="33"/>
      <c r="CC30" s="47"/>
      <c r="CD30" s="38"/>
      <c r="CE30" s="38"/>
      <c r="CF30" s="33"/>
      <c r="CG30" s="47"/>
      <c r="CH30" s="33"/>
      <c r="CI30" s="48"/>
      <c r="CJ30" s="739"/>
      <c r="CK30" s="275"/>
    </row>
    <row r="31" spans="1:89" ht="14.4" customHeight="1" x14ac:dyDescent="0.25">
      <c r="A31" s="214">
        <v>18</v>
      </c>
      <c r="B31" s="213" t="str">
        <f t="shared" si="9"/>
        <v>Sat</v>
      </c>
      <c r="C31" s="47"/>
      <c r="D31" s="48"/>
      <c r="E31" s="48"/>
      <c r="F31" s="49"/>
      <c r="G31" s="50"/>
      <c r="H31" s="51"/>
      <c r="I31" s="47"/>
      <c r="J31" s="48"/>
      <c r="K31" s="52"/>
      <c r="L31" s="277"/>
      <c r="M31" s="47"/>
      <c r="N31" s="43" t="str">
        <f t="shared" ca="1" si="10"/>
        <v/>
      </c>
      <c r="O31" s="47"/>
      <c r="P31" s="43" t="str">
        <f t="shared" ca="1" si="11"/>
        <v/>
      </c>
      <c r="Q31" s="47"/>
      <c r="R31" s="47"/>
      <c r="S31" s="53"/>
      <c r="T31" s="220">
        <f t="shared" si="4"/>
        <v>18</v>
      </c>
      <c r="U31" s="403"/>
      <c r="V31" s="52"/>
      <c r="W31" s="47"/>
      <c r="X31" s="395" t="str">
        <f t="shared" si="5"/>
        <v/>
      </c>
      <c r="Y31" s="277"/>
      <c r="Z31" s="52"/>
      <c r="AA31" s="47"/>
      <c r="AB31" s="395" t="str">
        <f t="shared" si="6"/>
        <v/>
      </c>
      <c r="AC31" s="277"/>
      <c r="AD31" s="52"/>
      <c r="AE31" s="47"/>
      <c r="AF31" s="395" t="str">
        <f t="shared" si="12"/>
        <v/>
      </c>
      <c r="AG31" s="629"/>
      <c r="AH31" s="690"/>
      <c r="AI31" s="51"/>
      <c r="AJ31" s="47"/>
      <c r="AK31" t="str">
        <f t="shared" ca="1" si="7"/>
        <v/>
      </c>
      <c r="AL31" s="47"/>
      <c r="AM31" s="277"/>
      <c r="AN31" s="277"/>
      <c r="AO31" s="47"/>
      <c r="AP31" s="53"/>
      <c r="AQ31" s="214">
        <f t="shared" si="8"/>
        <v>18</v>
      </c>
      <c r="AR31" s="407" t="str">
        <f t="shared" si="0"/>
        <v>Sat</v>
      </c>
      <c r="AS31" s="52"/>
      <c r="AT31" s="44" t="str">
        <f t="shared" si="21"/>
        <v xml:space="preserve"> </v>
      </c>
      <c r="AU31" s="52"/>
      <c r="AV31" s="70" t="str">
        <f t="shared" si="16"/>
        <v xml:space="preserve"> </v>
      </c>
      <c r="AW31" s="45" t="str">
        <f t="shared" ca="1" si="1"/>
        <v/>
      </c>
      <c r="AX31" s="56" t="str">
        <f t="shared" ca="1" si="16"/>
        <v xml:space="preserve"> </v>
      </c>
      <c r="AY31" s="52"/>
      <c r="AZ31" s="70" t="str">
        <f t="shared" si="17"/>
        <v xml:space="preserve"> </v>
      </c>
      <c r="BA31" s="45" t="str">
        <f t="shared" ca="1" si="2"/>
        <v/>
      </c>
      <c r="BB31" s="44" t="str">
        <f t="shared" ca="1" si="18"/>
        <v xml:space="preserve"> </v>
      </c>
      <c r="BC31" s="52"/>
      <c r="BD31" s="71" t="str">
        <f t="shared" si="19"/>
        <v xml:space="preserve"> </v>
      </c>
      <c r="BE31" s="46" t="str">
        <f t="shared" ca="1" si="3"/>
        <v/>
      </c>
      <c r="BF31" s="44" t="str">
        <f t="shared" ca="1" si="20"/>
        <v xml:space="preserve"> </v>
      </c>
      <c r="BG31" s="52"/>
      <c r="BH31" s="53"/>
      <c r="BI31" s="244">
        <f t="shared" si="13"/>
        <v>18</v>
      </c>
      <c r="BJ31" s="52"/>
      <c r="BK31" s="53"/>
      <c r="BL31" s="277"/>
      <c r="BM31" s="47"/>
      <c r="BN31" s="47"/>
      <c r="BO31" s="47"/>
      <c r="BP31" s="47"/>
      <c r="BQ31" s="47"/>
      <c r="BR31" s="47"/>
      <c r="BS31" s="47"/>
      <c r="BT31" s="47"/>
      <c r="BU31" s="53"/>
      <c r="BV31" s="243">
        <f t="shared" si="14"/>
        <v>18</v>
      </c>
      <c r="BW31" s="48"/>
      <c r="BX31" s="792" t="str">
        <f t="shared" ca="1" si="15"/>
        <v/>
      </c>
      <c r="BY31" s="51"/>
      <c r="BZ31" s="792" t="str">
        <f t="shared" ca="1" si="15"/>
        <v/>
      </c>
      <c r="CA31" s="51"/>
      <c r="CB31" s="33"/>
      <c r="CC31" s="47"/>
      <c r="CD31" s="38"/>
      <c r="CE31" s="38"/>
      <c r="CF31" s="33"/>
      <c r="CG31" s="47"/>
      <c r="CH31" s="33"/>
      <c r="CI31" s="48"/>
      <c r="CJ31" s="739"/>
      <c r="CK31" s="275"/>
    </row>
    <row r="32" spans="1:89" ht="14.4" customHeight="1" x14ac:dyDescent="0.25">
      <c r="A32" s="214">
        <v>19</v>
      </c>
      <c r="B32" s="213" t="str">
        <f t="shared" si="9"/>
        <v>Sun</v>
      </c>
      <c r="C32" s="47"/>
      <c r="D32" s="48"/>
      <c r="E32" s="48"/>
      <c r="F32" s="49"/>
      <c r="G32" s="50"/>
      <c r="H32" s="51"/>
      <c r="I32" s="47"/>
      <c r="J32" s="48"/>
      <c r="K32" s="52"/>
      <c r="L32" s="277"/>
      <c r="M32" s="47"/>
      <c r="N32" s="43" t="str">
        <f t="shared" ca="1" si="10"/>
        <v/>
      </c>
      <c r="O32" s="47"/>
      <c r="P32" s="43" t="str">
        <f t="shared" ca="1" si="11"/>
        <v/>
      </c>
      <c r="Q32" s="47"/>
      <c r="R32" s="47"/>
      <c r="S32" s="53"/>
      <c r="T32" s="220">
        <f t="shared" si="4"/>
        <v>19</v>
      </c>
      <c r="U32" s="403"/>
      <c r="V32" s="52"/>
      <c r="W32" s="47"/>
      <c r="X32" s="395" t="str">
        <f t="shared" si="5"/>
        <v/>
      </c>
      <c r="Y32" s="277"/>
      <c r="Z32" s="52"/>
      <c r="AA32" s="47"/>
      <c r="AB32" s="395" t="str">
        <f t="shared" si="6"/>
        <v/>
      </c>
      <c r="AC32" s="277"/>
      <c r="AD32" s="52"/>
      <c r="AE32" s="47"/>
      <c r="AF32" s="395" t="str">
        <f t="shared" si="12"/>
        <v/>
      </c>
      <c r="AG32" s="629"/>
      <c r="AH32" s="690"/>
      <c r="AI32" s="51"/>
      <c r="AJ32" s="47"/>
      <c r="AK32" t="str">
        <f t="shared" ca="1" si="7"/>
        <v/>
      </c>
      <c r="AL32" s="47"/>
      <c r="AM32" s="277"/>
      <c r="AN32" s="277"/>
      <c r="AO32" s="47"/>
      <c r="AP32" s="53"/>
      <c r="AQ32" s="214">
        <f t="shared" si="8"/>
        <v>19</v>
      </c>
      <c r="AR32" s="407" t="str">
        <f t="shared" si="0"/>
        <v>Sun</v>
      </c>
      <c r="AS32" s="52"/>
      <c r="AT32" s="44" t="str">
        <f t="shared" si="21"/>
        <v/>
      </c>
      <c r="AU32" s="52"/>
      <c r="AV32" s="70" t="str">
        <f t="shared" si="16"/>
        <v/>
      </c>
      <c r="AW32" s="45" t="str">
        <f ca="1">IF(CELL("type",AU32)="L","",IF(AU32*($K32+$AS32)=0,"",IF($AS32&gt;0,+$AS32*AU32*8.34,$K32*AU32*8.34)))</f>
        <v/>
      </c>
      <c r="AX32" s="56" t="str">
        <f t="shared" si="16"/>
        <v/>
      </c>
      <c r="AY32" s="52"/>
      <c r="AZ32" s="70" t="str">
        <f t="shared" si="17"/>
        <v/>
      </c>
      <c r="BA32" s="45" t="str">
        <f ca="1">IF(CELL("type",AY32)="L","",IF(AY32*($K32+$AS32)=0,"",IF($AS32&gt;0,+$AS32*AY32*8.34,$K32*AY32*8.34)))</f>
        <v/>
      </c>
      <c r="BB32" s="44" t="str">
        <f t="shared" si="18"/>
        <v/>
      </c>
      <c r="BC32" s="52"/>
      <c r="BD32" s="71" t="str">
        <f t="shared" si="19"/>
        <v/>
      </c>
      <c r="BE32" s="46" t="str">
        <f ca="1">IF(CELL("type",BC32)="L","",IF(BC32*($K32+$AS32)=0,"",IF($AS32&gt;0,+$AS32*BC32*8.34,$K32*BC32*8.34)))</f>
        <v/>
      </c>
      <c r="BF32" s="44" t="str">
        <f t="shared" si="20"/>
        <v/>
      </c>
      <c r="BG32" s="52"/>
      <c r="BH32" s="53"/>
      <c r="BI32" s="244">
        <f t="shared" si="13"/>
        <v>19</v>
      </c>
      <c r="BJ32" s="52"/>
      <c r="BK32" s="53"/>
      <c r="BL32" s="277"/>
      <c r="BM32" s="47"/>
      <c r="BN32" s="47"/>
      <c r="BO32" s="47"/>
      <c r="BP32" s="47"/>
      <c r="BQ32" s="47"/>
      <c r="BR32" s="47"/>
      <c r="BS32" s="47"/>
      <c r="BT32" s="47"/>
      <c r="BU32" s="53"/>
      <c r="BV32" s="243">
        <f t="shared" si="14"/>
        <v>19</v>
      </c>
      <c r="BW32" s="48"/>
      <c r="BX32" s="792" t="str">
        <f t="shared" ca="1" si="15"/>
        <v/>
      </c>
      <c r="BY32" s="51"/>
      <c r="BZ32" s="792" t="str">
        <f t="shared" ca="1" si="15"/>
        <v/>
      </c>
      <c r="CA32" s="51"/>
      <c r="CB32" s="33"/>
      <c r="CC32" s="47"/>
      <c r="CD32" s="38"/>
      <c r="CE32" s="38"/>
      <c r="CF32" s="33"/>
      <c r="CG32" s="47"/>
      <c r="CH32" s="33"/>
      <c r="CI32" s="48"/>
      <c r="CJ32" s="739"/>
      <c r="CK32" s="275"/>
    </row>
    <row r="33" spans="1:89" ht="14.4" customHeight="1" thickBot="1" x14ac:dyDescent="0.3">
      <c r="A33" s="215">
        <v>20</v>
      </c>
      <c r="B33" s="216" t="str">
        <f t="shared" si="9"/>
        <v>Mon</v>
      </c>
      <c r="C33" s="57"/>
      <c r="D33" s="58"/>
      <c r="E33" s="58"/>
      <c r="F33" s="59"/>
      <c r="G33" s="60"/>
      <c r="H33" s="61"/>
      <c r="I33" s="57"/>
      <c r="J33" s="58"/>
      <c r="K33" s="62"/>
      <c r="L33" s="278"/>
      <c r="M33" s="57"/>
      <c r="N33" s="65" t="str">
        <f t="shared" ca="1" si="10"/>
        <v/>
      </c>
      <c r="O33" s="57"/>
      <c r="P33" s="65" t="str">
        <f t="shared" ca="1" si="11"/>
        <v/>
      </c>
      <c r="Q33" s="57"/>
      <c r="R33" s="57"/>
      <c r="S33" s="63"/>
      <c r="T33" s="222">
        <f t="shared" si="4"/>
        <v>20</v>
      </c>
      <c r="U33" s="404"/>
      <c r="V33" s="62"/>
      <c r="W33" s="57"/>
      <c r="X33" s="396" t="str">
        <f t="shared" si="5"/>
        <v/>
      </c>
      <c r="Y33" s="278"/>
      <c r="Z33" s="62"/>
      <c r="AA33" s="57"/>
      <c r="AB33" s="396" t="str">
        <f t="shared" si="6"/>
        <v/>
      </c>
      <c r="AC33" s="278"/>
      <c r="AD33" s="62"/>
      <c r="AE33" s="57"/>
      <c r="AF33" s="396" t="str">
        <f t="shared" si="12"/>
        <v/>
      </c>
      <c r="AG33" s="630"/>
      <c r="AH33" s="691"/>
      <c r="AI33" s="61"/>
      <c r="AJ33" s="57"/>
      <c r="AK33" t="str">
        <f t="shared" ca="1" si="7"/>
        <v/>
      </c>
      <c r="AL33" s="57"/>
      <c r="AM33" s="278"/>
      <c r="AN33" s="278"/>
      <c r="AO33" s="57"/>
      <c r="AP33" s="63"/>
      <c r="AQ33" s="215">
        <f t="shared" si="8"/>
        <v>20</v>
      </c>
      <c r="AR33" s="408" t="str">
        <f t="shared" si="0"/>
        <v>Mon</v>
      </c>
      <c r="AS33" s="62"/>
      <c r="AT33" s="67" t="str">
        <f t="shared" si="21"/>
        <v/>
      </c>
      <c r="AU33" s="62"/>
      <c r="AV33" s="65" t="str">
        <f t="shared" si="16"/>
        <v/>
      </c>
      <c r="AW33" s="88" t="str">
        <f t="shared" ca="1" si="1"/>
        <v/>
      </c>
      <c r="AX33" s="67" t="str">
        <f t="shared" si="16"/>
        <v/>
      </c>
      <c r="AY33" s="62"/>
      <c r="AZ33" s="65" t="str">
        <f t="shared" si="17"/>
        <v/>
      </c>
      <c r="BA33" s="88" t="str">
        <f t="shared" ca="1" si="2"/>
        <v/>
      </c>
      <c r="BB33" s="67" t="str">
        <f t="shared" si="18"/>
        <v/>
      </c>
      <c r="BC33" s="62"/>
      <c r="BD33" s="72" t="str">
        <f t="shared" si="19"/>
        <v/>
      </c>
      <c r="BE33" s="68" t="str">
        <f t="shared" ca="1" si="3"/>
        <v/>
      </c>
      <c r="BF33" s="67" t="str">
        <f t="shared" si="20"/>
        <v/>
      </c>
      <c r="BG33" s="62"/>
      <c r="BH33" s="63"/>
      <c r="BI33" s="245">
        <f t="shared" si="13"/>
        <v>20</v>
      </c>
      <c r="BJ33" s="62"/>
      <c r="BK33" s="63"/>
      <c r="BL33" s="278"/>
      <c r="BM33" s="57"/>
      <c r="BN33" s="57"/>
      <c r="BO33" s="57"/>
      <c r="BP33" s="57"/>
      <c r="BQ33" s="57"/>
      <c r="BR33" s="57"/>
      <c r="BS33" s="57"/>
      <c r="BT33" s="57"/>
      <c r="BU33" s="63"/>
      <c r="BV33" s="245">
        <f t="shared" si="14"/>
        <v>20</v>
      </c>
      <c r="BW33" s="58"/>
      <c r="BX33" s="794" t="str">
        <f t="shared" ca="1" si="15"/>
        <v/>
      </c>
      <c r="BY33" s="61"/>
      <c r="BZ33" s="794" t="str">
        <f t="shared" ca="1" si="15"/>
        <v/>
      </c>
      <c r="CA33" s="61"/>
      <c r="CB33" s="740"/>
      <c r="CC33" s="57"/>
      <c r="CD33" s="61"/>
      <c r="CE33" s="61"/>
      <c r="CF33" s="740"/>
      <c r="CG33" s="57"/>
      <c r="CH33" s="740"/>
      <c r="CI33" s="58"/>
      <c r="CJ33" s="736"/>
      <c r="CK33" s="743"/>
    </row>
    <row r="34" spans="1:89" ht="14.4" customHeight="1" x14ac:dyDescent="0.25">
      <c r="A34" s="212">
        <v>21</v>
      </c>
      <c r="B34" s="217" t="str">
        <f t="shared" si="9"/>
        <v>Tue</v>
      </c>
      <c r="C34" s="39"/>
      <c r="D34" s="35"/>
      <c r="E34" s="35"/>
      <c r="F34" s="36"/>
      <c r="G34" s="37"/>
      <c r="H34" s="38"/>
      <c r="I34" s="39"/>
      <c r="J34" s="35"/>
      <c r="K34" s="40"/>
      <c r="L34" s="276"/>
      <c r="M34" s="39"/>
      <c r="N34" s="43" t="str">
        <f t="shared" ca="1" si="10"/>
        <v/>
      </c>
      <c r="O34" s="39"/>
      <c r="P34" s="43" t="str">
        <f t="shared" ca="1" si="11"/>
        <v/>
      </c>
      <c r="Q34" s="39"/>
      <c r="R34" s="39"/>
      <c r="S34" s="41"/>
      <c r="T34" s="218">
        <f t="shared" si="4"/>
        <v>21</v>
      </c>
      <c r="U34" s="402"/>
      <c r="V34" s="40"/>
      <c r="W34" s="39"/>
      <c r="X34" s="314" t="str">
        <f t="shared" si="5"/>
        <v/>
      </c>
      <c r="Y34" s="276"/>
      <c r="Z34" s="40"/>
      <c r="AA34" s="39"/>
      <c r="AB34" s="314" t="str">
        <f t="shared" si="6"/>
        <v/>
      </c>
      <c r="AC34" s="276"/>
      <c r="AD34" s="40"/>
      <c r="AE34" s="39"/>
      <c r="AF34" s="314" t="str">
        <f t="shared" si="12"/>
        <v/>
      </c>
      <c r="AG34" s="631"/>
      <c r="AH34" s="690"/>
      <c r="AI34" s="38"/>
      <c r="AJ34" s="39"/>
      <c r="AK34" t="str">
        <f t="shared" ca="1" si="7"/>
        <v/>
      </c>
      <c r="AL34" s="39"/>
      <c r="AM34" s="276"/>
      <c r="AN34" s="276"/>
      <c r="AO34" s="39"/>
      <c r="AP34" s="41"/>
      <c r="AQ34" s="212">
        <f t="shared" si="8"/>
        <v>21</v>
      </c>
      <c r="AR34" s="407" t="str">
        <f t="shared" si="0"/>
        <v>Tue</v>
      </c>
      <c r="AS34" s="40"/>
      <c r="AT34" s="56" t="str">
        <f t="shared" si="21"/>
        <v/>
      </c>
      <c r="AU34" s="40"/>
      <c r="AV34" s="43" t="str">
        <f t="shared" si="16"/>
        <v/>
      </c>
      <c r="AW34" s="45" t="str">
        <f t="shared" ca="1" si="1"/>
        <v/>
      </c>
      <c r="AX34" s="56" t="str">
        <f t="shared" si="16"/>
        <v/>
      </c>
      <c r="AY34" s="40"/>
      <c r="AZ34" s="43" t="str">
        <f t="shared" si="17"/>
        <v/>
      </c>
      <c r="BA34" s="45" t="str">
        <f t="shared" ca="1" si="2"/>
        <v/>
      </c>
      <c r="BB34" s="56" t="str">
        <f t="shared" si="18"/>
        <v/>
      </c>
      <c r="BC34" s="40"/>
      <c r="BD34" s="69" t="str">
        <f t="shared" si="19"/>
        <v/>
      </c>
      <c r="BE34" s="46" t="str">
        <f t="shared" ca="1" si="3"/>
        <v/>
      </c>
      <c r="BF34" s="56" t="str">
        <f t="shared" si="20"/>
        <v/>
      </c>
      <c r="BG34" s="40"/>
      <c r="BH34" s="41"/>
      <c r="BI34" s="243">
        <f t="shared" si="13"/>
        <v>21</v>
      </c>
      <c r="BJ34" s="40"/>
      <c r="BK34" s="41"/>
      <c r="BL34" s="276"/>
      <c r="BM34" s="39"/>
      <c r="BN34" s="39"/>
      <c r="BO34" s="39"/>
      <c r="BP34" s="39"/>
      <c r="BQ34" s="39"/>
      <c r="BR34" s="39"/>
      <c r="BS34" s="39"/>
      <c r="BT34" s="39"/>
      <c r="BU34" s="41"/>
      <c r="BV34" s="243">
        <f t="shared" si="14"/>
        <v>21</v>
      </c>
      <c r="BW34" s="35"/>
      <c r="BX34" s="765" t="str">
        <f ca="1">IF(CELL("type",BW34)="L","",IF(BW34*($K34+$AS34)=0,"",IF($AS34&gt;0,+$AS34*BW34*8.34,$K34*BW34*8.34)))</f>
        <v/>
      </c>
      <c r="BY34" s="38"/>
      <c r="BZ34" s="765" t="str">
        <f ca="1">IF(CELL("type",BY34)="L","",IF(BY34*($K34+$AS34)=0,"",IF($AS34&gt;0,+$AS34*BY34*8.34,$K34*BY34*8.34)))</f>
        <v/>
      </c>
      <c r="CA34" s="38"/>
      <c r="CB34" s="33"/>
      <c r="CC34" s="39"/>
      <c r="CD34" s="38"/>
      <c r="CE34" s="38"/>
      <c r="CF34" s="33"/>
      <c r="CG34" s="39"/>
      <c r="CH34" s="33"/>
      <c r="CI34" s="35"/>
      <c r="CJ34" s="739"/>
      <c r="CK34" s="275"/>
    </row>
    <row r="35" spans="1:89" ht="14.4" customHeight="1" x14ac:dyDescent="0.25">
      <c r="A35" s="214">
        <v>22</v>
      </c>
      <c r="B35" s="213" t="str">
        <f t="shared" si="9"/>
        <v>Wed</v>
      </c>
      <c r="C35" s="47"/>
      <c r="D35" s="48"/>
      <c r="E35" s="48"/>
      <c r="F35" s="49"/>
      <c r="G35" s="50"/>
      <c r="H35" s="51"/>
      <c r="I35" s="47"/>
      <c r="J35" s="48"/>
      <c r="K35" s="52"/>
      <c r="L35" s="277"/>
      <c r="M35" s="47"/>
      <c r="N35" s="43" t="str">
        <f t="shared" ca="1" si="10"/>
        <v/>
      </c>
      <c r="O35" s="47"/>
      <c r="P35" s="43" t="str">
        <f t="shared" ca="1" si="11"/>
        <v/>
      </c>
      <c r="Q35" s="47"/>
      <c r="R35" s="47"/>
      <c r="S35" s="53"/>
      <c r="T35" s="220">
        <f t="shared" si="4"/>
        <v>22</v>
      </c>
      <c r="U35" s="403"/>
      <c r="V35" s="52"/>
      <c r="W35" s="47"/>
      <c r="X35" s="395" t="str">
        <f t="shared" si="5"/>
        <v/>
      </c>
      <c r="Y35" s="277"/>
      <c r="Z35" s="52"/>
      <c r="AA35" s="47"/>
      <c r="AB35" s="395" t="str">
        <f t="shared" si="6"/>
        <v/>
      </c>
      <c r="AC35" s="277"/>
      <c r="AD35" s="52"/>
      <c r="AE35" s="47"/>
      <c r="AF35" s="395" t="str">
        <f t="shared" si="12"/>
        <v/>
      </c>
      <c r="AG35" s="629"/>
      <c r="AH35" s="690"/>
      <c r="AI35" s="51"/>
      <c r="AJ35" s="47"/>
      <c r="AK35" t="str">
        <f t="shared" ca="1" si="7"/>
        <v/>
      </c>
      <c r="AL35" s="47"/>
      <c r="AM35" s="277"/>
      <c r="AN35" s="277"/>
      <c r="AO35" s="47"/>
      <c r="AP35" s="53"/>
      <c r="AQ35" s="214">
        <f t="shared" si="8"/>
        <v>22</v>
      </c>
      <c r="AR35" s="407" t="str">
        <f t="shared" si="0"/>
        <v>Wed</v>
      </c>
      <c r="AS35" s="52"/>
      <c r="AT35" s="44" t="str">
        <f t="shared" si="21"/>
        <v/>
      </c>
      <c r="AU35" s="52"/>
      <c r="AV35" s="70" t="str">
        <f t="shared" si="16"/>
        <v/>
      </c>
      <c r="AW35" s="45" t="str">
        <f t="shared" ca="1" si="1"/>
        <v/>
      </c>
      <c r="AX35" s="56" t="str">
        <f t="shared" si="16"/>
        <v/>
      </c>
      <c r="AY35" s="52"/>
      <c r="AZ35" s="70" t="str">
        <f t="shared" si="17"/>
        <v/>
      </c>
      <c r="BA35" s="45" t="str">
        <f t="shared" ca="1" si="2"/>
        <v/>
      </c>
      <c r="BB35" s="44" t="str">
        <f t="shared" si="18"/>
        <v/>
      </c>
      <c r="BC35" s="52"/>
      <c r="BD35" s="71" t="str">
        <f t="shared" si="19"/>
        <v/>
      </c>
      <c r="BE35" s="46" t="str">
        <f t="shared" ca="1" si="3"/>
        <v/>
      </c>
      <c r="BF35" s="44" t="str">
        <f t="shared" si="20"/>
        <v/>
      </c>
      <c r="BG35" s="52"/>
      <c r="BH35" s="53"/>
      <c r="BI35" s="244">
        <f t="shared" si="13"/>
        <v>22</v>
      </c>
      <c r="BJ35" s="52"/>
      <c r="BK35" s="53"/>
      <c r="BL35" s="277"/>
      <c r="BM35" s="47"/>
      <c r="BN35" s="47"/>
      <c r="BO35" s="47"/>
      <c r="BP35" s="47"/>
      <c r="BQ35" s="47"/>
      <c r="BR35" s="47"/>
      <c r="BS35" s="47"/>
      <c r="BT35" s="47"/>
      <c r="BU35" s="53"/>
      <c r="BV35" s="243">
        <f t="shared" si="14"/>
        <v>22</v>
      </c>
      <c r="BW35" s="48"/>
      <c r="BX35" s="792" t="str">
        <f t="shared" ca="1" si="15"/>
        <v/>
      </c>
      <c r="BY35" s="51"/>
      <c r="BZ35" s="792" t="str">
        <f t="shared" ca="1" si="15"/>
        <v/>
      </c>
      <c r="CA35" s="51"/>
      <c r="CB35" s="33"/>
      <c r="CC35" s="47"/>
      <c r="CD35" s="38"/>
      <c r="CE35" s="38"/>
      <c r="CF35" s="33"/>
      <c r="CG35" s="47"/>
      <c r="CH35" s="33"/>
      <c r="CI35" s="48"/>
      <c r="CJ35" s="739"/>
      <c r="CK35" s="275"/>
    </row>
    <row r="36" spans="1:89" ht="14.4" customHeight="1" x14ac:dyDescent="0.25">
      <c r="A36" s="214">
        <v>23</v>
      </c>
      <c r="B36" s="213" t="str">
        <f t="shared" si="9"/>
        <v>Thu</v>
      </c>
      <c r="C36" s="47"/>
      <c r="D36" s="48"/>
      <c r="E36" s="48"/>
      <c r="F36" s="49"/>
      <c r="G36" s="50"/>
      <c r="H36" s="51"/>
      <c r="I36" s="47"/>
      <c r="J36" s="48"/>
      <c r="K36" s="52"/>
      <c r="L36" s="277"/>
      <c r="M36" s="47"/>
      <c r="N36" s="43" t="str">
        <f t="shared" ca="1" si="10"/>
        <v/>
      </c>
      <c r="O36" s="47"/>
      <c r="P36" s="43" t="str">
        <f t="shared" ca="1" si="11"/>
        <v/>
      </c>
      <c r="Q36" s="47"/>
      <c r="R36" s="47"/>
      <c r="S36" s="53"/>
      <c r="T36" s="220">
        <f t="shared" si="4"/>
        <v>23</v>
      </c>
      <c r="U36" s="403"/>
      <c r="V36" s="52"/>
      <c r="W36" s="47"/>
      <c r="X36" s="395" t="str">
        <f t="shared" si="5"/>
        <v/>
      </c>
      <c r="Y36" s="277"/>
      <c r="Z36" s="52"/>
      <c r="AA36" s="47"/>
      <c r="AB36" s="395" t="str">
        <f t="shared" si="6"/>
        <v/>
      </c>
      <c r="AC36" s="277"/>
      <c r="AD36" s="52"/>
      <c r="AE36" s="47"/>
      <c r="AF36" s="395" t="str">
        <f t="shared" si="12"/>
        <v/>
      </c>
      <c r="AG36" s="629"/>
      <c r="AH36" s="690"/>
      <c r="AI36" s="51"/>
      <c r="AJ36" s="47"/>
      <c r="AK36" t="str">
        <f t="shared" ca="1" si="7"/>
        <v/>
      </c>
      <c r="AL36" s="47"/>
      <c r="AM36" s="277"/>
      <c r="AN36" s="277"/>
      <c r="AO36" s="47"/>
      <c r="AP36" s="53"/>
      <c r="AQ36" s="214">
        <f t="shared" si="8"/>
        <v>23</v>
      </c>
      <c r="AR36" s="407" t="str">
        <f t="shared" si="0"/>
        <v>Thu</v>
      </c>
      <c r="AS36" s="52"/>
      <c r="AT36" s="44" t="str">
        <f t="shared" si="21"/>
        <v/>
      </c>
      <c r="AU36" s="52"/>
      <c r="AV36" s="70" t="str">
        <f t="shared" si="16"/>
        <v/>
      </c>
      <c r="AW36" s="45" t="str">
        <f t="shared" ca="1" si="1"/>
        <v/>
      </c>
      <c r="AX36" s="56" t="str">
        <f t="shared" si="16"/>
        <v/>
      </c>
      <c r="AY36" s="52"/>
      <c r="AZ36" s="70" t="str">
        <f t="shared" si="17"/>
        <v/>
      </c>
      <c r="BA36" s="45" t="str">
        <f t="shared" ca="1" si="2"/>
        <v/>
      </c>
      <c r="BB36" s="44" t="str">
        <f t="shared" si="18"/>
        <v/>
      </c>
      <c r="BC36" s="52"/>
      <c r="BD36" s="71" t="str">
        <f t="shared" si="19"/>
        <v/>
      </c>
      <c r="BE36" s="46" t="str">
        <f t="shared" ca="1" si="3"/>
        <v/>
      </c>
      <c r="BF36" s="44" t="str">
        <f t="shared" si="20"/>
        <v/>
      </c>
      <c r="BG36" s="52"/>
      <c r="BH36" s="53"/>
      <c r="BI36" s="244">
        <f t="shared" si="13"/>
        <v>23</v>
      </c>
      <c r="BJ36" s="52"/>
      <c r="BK36" s="53"/>
      <c r="BL36" s="277"/>
      <c r="BM36" s="47"/>
      <c r="BN36" s="47"/>
      <c r="BO36" s="47"/>
      <c r="BP36" s="47"/>
      <c r="BQ36" s="47"/>
      <c r="BR36" s="47"/>
      <c r="BS36" s="47"/>
      <c r="BT36" s="47"/>
      <c r="BU36" s="53"/>
      <c r="BV36" s="243">
        <f t="shared" si="14"/>
        <v>23</v>
      </c>
      <c r="BW36" s="48"/>
      <c r="BX36" s="792" t="str">
        <f t="shared" ca="1" si="15"/>
        <v/>
      </c>
      <c r="BY36" s="51"/>
      <c r="BZ36" s="792" t="str">
        <f t="shared" ca="1" si="15"/>
        <v/>
      </c>
      <c r="CA36" s="51"/>
      <c r="CB36" s="33"/>
      <c r="CC36" s="47"/>
      <c r="CD36" s="38"/>
      <c r="CE36" s="38"/>
      <c r="CF36" s="33"/>
      <c r="CG36" s="47"/>
      <c r="CH36" s="33"/>
      <c r="CI36" s="48"/>
      <c r="CJ36" s="739"/>
      <c r="CK36" s="275"/>
    </row>
    <row r="37" spans="1:89" ht="14.4" customHeight="1" x14ac:dyDescent="0.25">
      <c r="A37" s="214">
        <v>24</v>
      </c>
      <c r="B37" s="213" t="str">
        <f t="shared" si="9"/>
        <v>Fri</v>
      </c>
      <c r="C37" s="47"/>
      <c r="D37" s="48"/>
      <c r="E37" s="48"/>
      <c r="F37" s="49"/>
      <c r="G37" s="50"/>
      <c r="H37" s="51"/>
      <c r="I37" s="47"/>
      <c r="J37" s="48"/>
      <c r="K37" s="52"/>
      <c r="L37" s="277"/>
      <c r="M37" s="47"/>
      <c r="N37" s="43" t="str">
        <f t="shared" ca="1" si="10"/>
        <v/>
      </c>
      <c r="O37" s="47"/>
      <c r="P37" s="43" t="str">
        <f t="shared" ca="1" si="11"/>
        <v/>
      </c>
      <c r="Q37" s="47"/>
      <c r="R37" s="47"/>
      <c r="S37" s="53"/>
      <c r="T37" s="220">
        <f t="shared" si="4"/>
        <v>24</v>
      </c>
      <c r="U37" s="403"/>
      <c r="V37" s="52"/>
      <c r="W37" s="47"/>
      <c r="X37" s="395" t="str">
        <f t="shared" si="5"/>
        <v/>
      </c>
      <c r="Y37" s="277"/>
      <c r="Z37" s="52"/>
      <c r="AA37" s="47"/>
      <c r="AB37" s="395" t="str">
        <f t="shared" si="6"/>
        <v/>
      </c>
      <c r="AC37" s="277"/>
      <c r="AD37" s="52"/>
      <c r="AE37" s="47"/>
      <c r="AF37" s="395" t="str">
        <f t="shared" si="12"/>
        <v/>
      </c>
      <c r="AG37" s="629"/>
      <c r="AH37" s="690"/>
      <c r="AI37" s="51"/>
      <c r="AJ37" s="47"/>
      <c r="AK37" t="str">
        <f t="shared" ca="1" si="7"/>
        <v/>
      </c>
      <c r="AL37" s="47"/>
      <c r="AM37" s="277"/>
      <c r="AN37" s="277"/>
      <c r="AO37" s="47"/>
      <c r="AP37" s="53"/>
      <c r="AQ37" s="214">
        <f t="shared" si="8"/>
        <v>24</v>
      </c>
      <c r="AR37" s="407" t="str">
        <f t="shared" si="0"/>
        <v>Fri</v>
      </c>
      <c r="AS37" s="52"/>
      <c r="AT37" s="44" t="str">
        <f t="shared" si="21"/>
        <v/>
      </c>
      <c r="AU37" s="52"/>
      <c r="AV37" s="70" t="str">
        <f t="shared" si="16"/>
        <v/>
      </c>
      <c r="AW37" s="45" t="str">
        <f t="shared" ca="1" si="1"/>
        <v/>
      </c>
      <c r="AX37" s="56" t="str">
        <f t="shared" si="16"/>
        <v/>
      </c>
      <c r="AY37" s="52"/>
      <c r="AZ37" s="70" t="str">
        <f t="shared" si="17"/>
        <v/>
      </c>
      <c r="BA37" s="45" t="str">
        <f t="shared" ca="1" si="2"/>
        <v/>
      </c>
      <c r="BB37" s="44" t="str">
        <f t="shared" si="18"/>
        <v/>
      </c>
      <c r="BC37" s="52"/>
      <c r="BD37" s="71" t="str">
        <f t="shared" si="19"/>
        <v/>
      </c>
      <c r="BE37" s="46" t="str">
        <f t="shared" ca="1" si="3"/>
        <v/>
      </c>
      <c r="BF37" s="44" t="str">
        <f t="shared" si="20"/>
        <v/>
      </c>
      <c r="BG37" s="52"/>
      <c r="BH37" s="53"/>
      <c r="BI37" s="244">
        <f t="shared" si="13"/>
        <v>24</v>
      </c>
      <c r="BJ37" s="52"/>
      <c r="BK37" s="53"/>
      <c r="BL37" s="277"/>
      <c r="BM37" s="47"/>
      <c r="BN37" s="47"/>
      <c r="BO37" s="47"/>
      <c r="BP37" s="47"/>
      <c r="BQ37" s="47"/>
      <c r="BR37" s="47"/>
      <c r="BS37" s="47"/>
      <c r="BT37" s="47"/>
      <c r="BU37" s="53"/>
      <c r="BV37" s="243">
        <f t="shared" si="14"/>
        <v>24</v>
      </c>
      <c r="BW37" s="48"/>
      <c r="BX37" s="792" t="str">
        <f t="shared" ca="1" si="15"/>
        <v/>
      </c>
      <c r="BY37" s="51"/>
      <c r="BZ37" s="792" t="str">
        <f t="shared" ca="1" si="15"/>
        <v/>
      </c>
      <c r="CA37" s="51"/>
      <c r="CB37" s="33"/>
      <c r="CC37" s="47"/>
      <c r="CD37" s="38"/>
      <c r="CE37" s="38"/>
      <c r="CF37" s="33"/>
      <c r="CG37" s="47"/>
      <c r="CH37" s="33"/>
      <c r="CI37" s="48"/>
      <c r="CJ37" s="739"/>
      <c r="CK37" s="275"/>
    </row>
    <row r="38" spans="1:89" ht="14.4" customHeight="1" thickBot="1" x14ac:dyDescent="0.3">
      <c r="A38" s="215">
        <v>25</v>
      </c>
      <c r="B38" s="216" t="str">
        <f t="shared" si="9"/>
        <v>Sat</v>
      </c>
      <c r="C38" s="57"/>
      <c r="D38" s="58"/>
      <c r="E38" s="58"/>
      <c r="F38" s="59"/>
      <c r="G38" s="60"/>
      <c r="H38" s="61"/>
      <c r="I38" s="57"/>
      <c r="J38" s="58"/>
      <c r="K38" s="62"/>
      <c r="L38" s="278"/>
      <c r="M38" s="57"/>
      <c r="N38" s="65" t="str">
        <f t="shared" ca="1" si="10"/>
        <v/>
      </c>
      <c r="O38" s="57"/>
      <c r="P38" s="65" t="str">
        <f t="shared" ca="1" si="11"/>
        <v/>
      </c>
      <c r="Q38" s="57"/>
      <c r="R38" s="57"/>
      <c r="S38" s="63"/>
      <c r="T38" s="222">
        <f t="shared" si="4"/>
        <v>25</v>
      </c>
      <c r="U38" s="404"/>
      <c r="V38" s="62"/>
      <c r="W38" s="57"/>
      <c r="X38" s="396" t="str">
        <f t="shared" si="5"/>
        <v/>
      </c>
      <c r="Y38" s="278"/>
      <c r="Z38" s="62"/>
      <c r="AA38" s="57"/>
      <c r="AB38" s="396" t="str">
        <f t="shared" si="6"/>
        <v/>
      </c>
      <c r="AC38" s="278"/>
      <c r="AD38" s="62"/>
      <c r="AE38" s="57"/>
      <c r="AF38" s="396" t="str">
        <f t="shared" si="12"/>
        <v/>
      </c>
      <c r="AG38" s="630"/>
      <c r="AH38" s="692"/>
      <c r="AI38" s="61"/>
      <c r="AJ38" s="57"/>
      <c r="AK38" t="str">
        <f t="shared" ca="1" si="7"/>
        <v/>
      </c>
      <c r="AL38" s="57"/>
      <c r="AM38" s="278"/>
      <c r="AN38" s="278"/>
      <c r="AO38" s="57"/>
      <c r="AP38" s="63"/>
      <c r="AQ38" s="215">
        <f t="shared" si="8"/>
        <v>25</v>
      </c>
      <c r="AR38" s="408" t="str">
        <f t="shared" si="0"/>
        <v>Sat</v>
      </c>
      <c r="AS38" s="62"/>
      <c r="AT38" s="67" t="str">
        <f t="shared" si="21"/>
        <v xml:space="preserve"> </v>
      </c>
      <c r="AU38" s="62"/>
      <c r="AV38" s="65" t="str">
        <f t="shared" si="16"/>
        <v xml:space="preserve"> </v>
      </c>
      <c r="AW38" s="88" t="str">
        <f t="shared" ca="1" si="1"/>
        <v/>
      </c>
      <c r="AX38" s="67" t="str">
        <f t="shared" ca="1" si="16"/>
        <v xml:space="preserve"> </v>
      </c>
      <c r="AY38" s="62"/>
      <c r="AZ38" s="65" t="str">
        <f t="shared" si="17"/>
        <v xml:space="preserve"> </v>
      </c>
      <c r="BA38" s="88" t="str">
        <f t="shared" ca="1" si="2"/>
        <v/>
      </c>
      <c r="BB38" s="67" t="str">
        <f t="shared" ca="1" si="18"/>
        <v xml:space="preserve"> </v>
      </c>
      <c r="BC38" s="62"/>
      <c r="BD38" s="72" t="str">
        <f t="shared" si="19"/>
        <v xml:space="preserve"> </v>
      </c>
      <c r="BE38" s="68" t="str">
        <f t="shared" ca="1" si="3"/>
        <v/>
      </c>
      <c r="BF38" s="67" t="str">
        <f t="shared" ca="1" si="20"/>
        <v xml:space="preserve"> </v>
      </c>
      <c r="BG38" s="62"/>
      <c r="BH38" s="63"/>
      <c r="BI38" s="245">
        <f t="shared" si="13"/>
        <v>25</v>
      </c>
      <c r="BJ38" s="62"/>
      <c r="BK38" s="63"/>
      <c r="BL38" s="278"/>
      <c r="BM38" s="57"/>
      <c r="BN38" s="57"/>
      <c r="BO38" s="57"/>
      <c r="BP38" s="57"/>
      <c r="BQ38" s="57"/>
      <c r="BR38" s="57"/>
      <c r="BS38" s="57"/>
      <c r="BT38" s="57"/>
      <c r="BU38" s="63"/>
      <c r="BV38" s="757">
        <f t="shared" si="14"/>
        <v>25</v>
      </c>
      <c r="BW38" s="58"/>
      <c r="BX38" s="794" t="str">
        <f ca="1">IF(CELL("type",BW38)="L","",IF(BW38*($K38+$AS38)=0,"",IF($AS38&gt;0,+$AS38*BW38*8.34,$K38*BW38*8.34)))</f>
        <v/>
      </c>
      <c r="BY38" s="61"/>
      <c r="BZ38" s="794" t="str">
        <f ca="1">IF(CELL("type",BY38)="L","",IF(BY38*($K38+$AS38)=0,"",IF($AS38&gt;0,+$AS38*BY38*8.34,$K38*BY38*8.34)))</f>
        <v/>
      </c>
      <c r="CA38" s="61"/>
      <c r="CB38" s="740"/>
      <c r="CC38" s="57"/>
      <c r="CD38" s="61"/>
      <c r="CE38" s="61"/>
      <c r="CF38" s="740"/>
      <c r="CG38" s="57"/>
      <c r="CH38" s="740"/>
      <c r="CI38" s="58"/>
      <c r="CJ38" s="736"/>
      <c r="CK38" s="743"/>
    </row>
    <row r="39" spans="1:89" ht="14.4" customHeight="1" thickBot="1" x14ac:dyDescent="0.3">
      <c r="A39" s="212">
        <v>26</v>
      </c>
      <c r="B39" s="217" t="str">
        <f t="shared" si="9"/>
        <v>Sun</v>
      </c>
      <c r="C39" s="39"/>
      <c r="D39" s="35"/>
      <c r="E39" s="35"/>
      <c r="F39" s="36"/>
      <c r="G39" s="37"/>
      <c r="H39" s="38"/>
      <c r="I39" s="39"/>
      <c r="J39" s="35"/>
      <c r="K39" s="40"/>
      <c r="L39" s="276"/>
      <c r="M39" s="39"/>
      <c r="N39" s="43" t="str">
        <f t="shared" ca="1" si="10"/>
        <v/>
      </c>
      <c r="O39" s="39"/>
      <c r="P39" s="43" t="str">
        <f t="shared" ca="1" si="11"/>
        <v/>
      </c>
      <c r="Q39" s="39"/>
      <c r="R39" s="39"/>
      <c r="S39" s="41"/>
      <c r="T39" s="218">
        <f t="shared" si="4"/>
        <v>26</v>
      </c>
      <c r="U39" s="402"/>
      <c r="V39" s="40"/>
      <c r="W39" s="39"/>
      <c r="X39" s="314" t="str">
        <f t="shared" si="5"/>
        <v/>
      </c>
      <c r="Y39" s="276"/>
      <c r="Z39" s="40"/>
      <c r="AA39" s="39"/>
      <c r="AB39" s="314" t="str">
        <f t="shared" si="6"/>
        <v/>
      </c>
      <c r="AC39" s="276"/>
      <c r="AD39" s="40"/>
      <c r="AE39" s="39"/>
      <c r="AF39" s="314" t="str">
        <f t="shared" si="12"/>
        <v/>
      </c>
      <c r="AG39" s="631"/>
      <c r="AH39" s="693"/>
      <c r="AI39" s="38"/>
      <c r="AJ39" s="39"/>
      <c r="AK39" t="str">
        <f t="shared" ca="1" si="7"/>
        <v/>
      </c>
      <c r="AL39" s="39"/>
      <c r="AM39" s="276"/>
      <c r="AN39" s="276"/>
      <c r="AO39" s="39"/>
      <c r="AP39" s="41"/>
      <c r="AQ39" s="212">
        <f t="shared" si="8"/>
        <v>26</v>
      </c>
      <c r="AR39" s="407" t="str">
        <f t="shared" si="0"/>
        <v>Sun</v>
      </c>
      <c r="AS39" s="40"/>
      <c r="AT39" s="56" t="str">
        <f t="shared" si="21"/>
        <v/>
      </c>
      <c r="AU39" s="40"/>
      <c r="AV39" s="43" t="str">
        <f t="shared" si="16"/>
        <v/>
      </c>
      <c r="AW39" s="45" t="str">
        <f t="shared" ref="AW39:AW44" ca="1" si="22">IF(CELL("type",AU39)="L","",IF(AU39*($K39+$AS39)=0,"",IF($AS39&gt;0,+$AS39*AU39*8.345,$K39*AU39*8.345)))</f>
        <v/>
      </c>
      <c r="AX39" s="56" t="str">
        <f t="shared" si="16"/>
        <v/>
      </c>
      <c r="AY39" s="40"/>
      <c r="AZ39" s="43" t="str">
        <f t="shared" si="17"/>
        <v/>
      </c>
      <c r="BA39" s="45" t="str">
        <f t="shared" ref="BA39:BA44" ca="1" si="23">IF(CELL("type",AY39)="L","",IF(AY39*($K39+$AS39)=0,"",IF($AS39&gt;0,+$AS39*AY39*8.345,$K39*AY39*8.345)))</f>
        <v/>
      </c>
      <c r="BB39" s="56" t="str">
        <f t="shared" si="18"/>
        <v/>
      </c>
      <c r="BC39" s="40"/>
      <c r="BD39" s="69" t="str">
        <f t="shared" si="19"/>
        <v/>
      </c>
      <c r="BE39" s="46" t="str">
        <f t="shared" ref="BE39:BE44" ca="1" si="24">IF(CELL("type",BC39)="L","",IF(BC39*($K39+$AS39)=0,"",IF($AS39&gt;0,+$AS39*BC39*8.345,$K39*BC39*8.345)))</f>
        <v/>
      </c>
      <c r="BF39" s="56" t="str">
        <f t="shared" si="20"/>
        <v/>
      </c>
      <c r="BG39" s="40"/>
      <c r="BH39" s="41"/>
      <c r="BI39" s="243">
        <f t="shared" si="13"/>
        <v>26</v>
      </c>
      <c r="BJ39" s="40"/>
      <c r="BK39" s="41"/>
      <c r="BL39" s="276"/>
      <c r="BM39" s="39"/>
      <c r="BN39" s="39"/>
      <c r="BO39" s="39"/>
      <c r="BP39" s="39"/>
      <c r="BQ39" s="39"/>
      <c r="BR39" s="39"/>
      <c r="BS39" s="39"/>
      <c r="BT39" s="39"/>
      <c r="BU39" s="41"/>
      <c r="BV39" s="759">
        <f t="shared" si="14"/>
        <v>26</v>
      </c>
      <c r="BW39" s="35"/>
      <c r="BX39" s="765" t="str">
        <f t="shared" ca="1" si="15"/>
        <v/>
      </c>
      <c r="BY39" s="38"/>
      <c r="BZ39" s="765" t="str">
        <f t="shared" ca="1" si="15"/>
        <v/>
      </c>
      <c r="CA39" s="38"/>
      <c r="CB39" s="33"/>
      <c r="CC39" s="39"/>
      <c r="CD39" s="38"/>
      <c r="CE39" s="38"/>
      <c r="CF39" s="33"/>
      <c r="CG39" s="39"/>
      <c r="CH39" s="33"/>
      <c r="CI39" s="35"/>
      <c r="CJ39" s="739"/>
      <c r="CK39" s="275"/>
    </row>
    <row r="40" spans="1:89" ht="14.4" customHeight="1" x14ac:dyDescent="0.25">
      <c r="A40" s="214">
        <v>27</v>
      </c>
      <c r="B40" s="213" t="str">
        <f t="shared" si="9"/>
        <v>Mon</v>
      </c>
      <c r="C40" s="47"/>
      <c r="D40" s="48"/>
      <c r="E40" s="48"/>
      <c r="F40" s="49"/>
      <c r="G40" s="50"/>
      <c r="H40" s="51"/>
      <c r="I40" s="47"/>
      <c r="J40" s="48"/>
      <c r="K40" s="52"/>
      <c r="L40" s="277"/>
      <c r="M40" s="47"/>
      <c r="N40" s="43" t="str">
        <f t="shared" ca="1" si="10"/>
        <v/>
      </c>
      <c r="O40" s="47"/>
      <c r="P40" s="43" t="str">
        <f t="shared" ca="1" si="11"/>
        <v/>
      </c>
      <c r="Q40" s="47"/>
      <c r="R40" s="47"/>
      <c r="S40" s="53"/>
      <c r="T40" s="220">
        <f t="shared" si="4"/>
        <v>27</v>
      </c>
      <c r="U40" s="403"/>
      <c r="V40" s="52"/>
      <c r="W40" s="47"/>
      <c r="X40" s="395" t="str">
        <f t="shared" si="5"/>
        <v/>
      </c>
      <c r="Y40" s="277"/>
      <c r="Z40" s="52"/>
      <c r="AA40" s="47"/>
      <c r="AB40" s="395" t="str">
        <f t="shared" si="6"/>
        <v/>
      </c>
      <c r="AC40" s="277"/>
      <c r="AD40" s="52"/>
      <c r="AE40" s="47"/>
      <c r="AF40" s="395" t="str">
        <f t="shared" si="12"/>
        <v/>
      </c>
      <c r="AG40" s="629"/>
      <c r="AH40" s="690"/>
      <c r="AI40" s="51"/>
      <c r="AJ40" s="47"/>
      <c r="AK40" t="str">
        <f t="shared" ca="1" si="7"/>
        <v/>
      </c>
      <c r="AL40" s="47"/>
      <c r="AM40" s="277"/>
      <c r="AN40" s="277"/>
      <c r="AO40" s="47"/>
      <c r="AP40" s="53"/>
      <c r="AQ40" s="214">
        <f t="shared" si="8"/>
        <v>27</v>
      </c>
      <c r="AR40" s="407" t="str">
        <f t="shared" si="0"/>
        <v>Mon</v>
      </c>
      <c r="AS40" s="52"/>
      <c r="AT40" s="44" t="str">
        <f t="shared" si="21"/>
        <v/>
      </c>
      <c r="AU40" s="52"/>
      <c r="AV40" s="70" t="str">
        <f t="shared" si="16"/>
        <v/>
      </c>
      <c r="AW40" s="45" t="str">
        <f t="shared" ca="1" si="1"/>
        <v/>
      </c>
      <c r="AX40" s="56" t="str">
        <f t="shared" si="16"/>
        <v/>
      </c>
      <c r="AY40" s="52"/>
      <c r="AZ40" s="70" t="str">
        <f t="shared" si="17"/>
        <v/>
      </c>
      <c r="BA40" s="45" t="str">
        <f t="shared" ca="1" si="2"/>
        <v/>
      </c>
      <c r="BB40" s="44" t="str">
        <f t="shared" si="18"/>
        <v/>
      </c>
      <c r="BC40" s="52"/>
      <c r="BD40" s="71" t="str">
        <f t="shared" si="19"/>
        <v/>
      </c>
      <c r="BE40" s="46" t="str">
        <f t="shared" ca="1" si="3"/>
        <v/>
      </c>
      <c r="BF40" s="44" t="str">
        <f t="shared" si="20"/>
        <v/>
      </c>
      <c r="BG40" s="52"/>
      <c r="BH40" s="53"/>
      <c r="BI40" s="244">
        <f t="shared" si="13"/>
        <v>27</v>
      </c>
      <c r="BJ40" s="52"/>
      <c r="BK40" s="53"/>
      <c r="BL40" s="277"/>
      <c r="BM40" s="47"/>
      <c r="BN40" s="47"/>
      <c r="BO40" s="47"/>
      <c r="BP40" s="47"/>
      <c r="BQ40" s="47"/>
      <c r="BR40" s="47"/>
      <c r="BS40" s="47"/>
      <c r="BT40" s="47"/>
      <c r="BU40" s="53"/>
      <c r="BV40" s="243">
        <f t="shared" si="14"/>
        <v>27</v>
      </c>
      <c r="BW40" s="48"/>
      <c r="BX40" s="792" t="str">
        <f t="shared" ca="1" si="15"/>
        <v/>
      </c>
      <c r="BY40" s="51"/>
      <c r="BZ40" s="792" t="str">
        <f t="shared" ca="1" si="15"/>
        <v/>
      </c>
      <c r="CA40" s="51"/>
      <c r="CB40" s="33"/>
      <c r="CC40" s="47"/>
      <c r="CD40" s="38"/>
      <c r="CE40" s="38"/>
      <c r="CF40" s="33"/>
      <c r="CG40" s="47"/>
      <c r="CH40" s="33"/>
      <c r="CI40" s="48"/>
      <c r="CJ40" s="739"/>
      <c r="CK40" s="275"/>
    </row>
    <row r="41" spans="1:89" ht="14.4" customHeight="1" x14ac:dyDescent="0.25">
      <c r="A41" s="214">
        <v>28</v>
      </c>
      <c r="B41" s="213" t="str">
        <f t="shared" si="9"/>
        <v>Tue</v>
      </c>
      <c r="C41" s="47"/>
      <c r="D41" s="48"/>
      <c r="E41" s="48"/>
      <c r="F41" s="49"/>
      <c r="G41" s="50"/>
      <c r="H41" s="51"/>
      <c r="I41" s="47"/>
      <c r="J41" s="48"/>
      <c r="K41" s="52"/>
      <c r="L41" s="277"/>
      <c r="M41" s="47"/>
      <c r="N41" s="43" t="str">
        <f t="shared" ca="1" si="10"/>
        <v/>
      </c>
      <c r="O41" s="47"/>
      <c r="P41" s="43" t="str">
        <f t="shared" ca="1" si="11"/>
        <v/>
      </c>
      <c r="Q41" s="47"/>
      <c r="R41" s="47"/>
      <c r="S41" s="53"/>
      <c r="T41" s="220">
        <f t="shared" si="4"/>
        <v>28</v>
      </c>
      <c r="U41" s="403"/>
      <c r="V41" s="52"/>
      <c r="W41" s="47"/>
      <c r="X41" s="395" t="str">
        <f t="shared" si="5"/>
        <v/>
      </c>
      <c r="Y41" s="277"/>
      <c r="Z41" s="52"/>
      <c r="AA41" s="47"/>
      <c r="AB41" s="395" t="str">
        <f t="shared" si="6"/>
        <v/>
      </c>
      <c r="AC41" s="277"/>
      <c r="AD41" s="52"/>
      <c r="AE41" s="47"/>
      <c r="AF41" s="395" t="str">
        <f t="shared" si="12"/>
        <v/>
      </c>
      <c r="AG41" s="629"/>
      <c r="AH41" s="690"/>
      <c r="AI41" s="51"/>
      <c r="AJ41" s="47"/>
      <c r="AK41" t="str">
        <f t="shared" ca="1" si="7"/>
        <v/>
      </c>
      <c r="AL41" s="47"/>
      <c r="AM41" s="277"/>
      <c r="AN41" s="277"/>
      <c r="AO41" s="47"/>
      <c r="AP41" s="53"/>
      <c r="AQ41" s="214">
        <f t="shared" si="8"/>
        <v>28</v>
      </c>
      <c r="AR41" s="407" t="str">
        <f t="shared" si="0"/>
        <v>Tue</v>
      </c>
      <c r="AS41" s="52"/>
      <c r="AT41" s="44" t="str">
        <f t="shared" si="21"/>
        <v/>
      </c>
      <c r="AU41" s="52"/>
      <c r="AV41" s="70" t="str">
        <f t="shared" si="16"/>
        <v/>
      </c>
      <c r="AW41" s="45" t="str">
        <f t="shared" ca="1" si="1"/>
        <v/>
      </c>
      <c r="AX41" s="56" t="str">
        <f t="shared" si="16"/>
        <v/>
      </c>
      <c r="AY41" s="52"/>
      <c r="AZ41" s="70" t="str">
        <f t="shared" si="17"/>
        <v/>
      </c>
      <c r="BA41" s="45" t="str">
        <f t="shared" ca="1" si="2"/>
        <v/>
      </c>
      <c r="BB41" s="44" t="str">
        <f t="shared" si="18"/>
        <v/>
      </c>
      <c r="BC41" s="52"/>
      <c r="BD41" s="71" t="str">
        <f t="shared" si="19"/>
        <v/>
      </c>
      <c r="BE41" s="46" t="str">
        <f t="shared" ca="1" si="3"/>
        <v/>
      </c>
      <c r="BF41" s="44" t="str">
        <f t="shared" si="20"/>
        <v/>
      </c>
      <c r="BG41" s="52"/>
      <c r="BH41" s="53"/>
      <c r="BI41" s="244">
        <f t="shared" si="13"/>
        <v>28</v>
      </c>
      <c r="BJ41" s="52"/>
      <c r="BK41" s="53"/>
      <c r="BL41" s="277"/>
      <c r="BM41" s="47"/>
      <c r="BN41" s="47"/>
      <c r="BO41" s="47"/>
      <c r="BP41" s="47"/>
      <c r="BQ41" s="47"/>
      <c r="BR41" s="47"/>
      <c r="BS41" s="47"/>
      <c r="BT41" s="47"/>
      <c r="BU41" s="53"/>
      <c r="BV41" s="243">
        <f t="shared" si="14"/>
        <v>28</v>
      </c>
      <c r="BW41" s="48"/>
      <c r="BX41" s="792" t="str">
        <f t="shared" ca="1" si="15"/>
        <v/>
      </c>
      <c r="BY41" s="51"/>
      <c r="BZ41" s="792" t="str">
        <f t="shared" ca="1" si="15"/>
        <v/>
      </c>
      <c r="CA41" s="51"/>
      <c r="CB41" s="33"/>
      <c r="CC41" s="47"/>
      <c r="CD41" s="38"/>
      <c r="CE41" s="38"/>
      <c r="CF41" s="33"/>
      <c r="CG41" s="47"/>
      <c r="CH41" s="33"/>
      <c r="CI41" s="48"/>
      <c r="CJ41" s="739"/>
      <c r="CK41" s="275"/>
    </row>
    <row r="42" spans="1:89" ht="14.4" customHeight="1" x14ac:dyDescent="0.25">
      <c r="A42" s="214">
        <v>29</v>
      </c>
      <c r="B42" s="213" t="str">
        <f t="shared" si="9"/>
        <v>Wed</v>
      </c>
      <c r="C42" s="47"/>
      <c r="D42" s="48"/>
      <c r="E42" s="48"/>
      <c r="F42" s="49"/>
      <c r="G42" s="50"/>
      <c r="H42" s="51"/>
      <c r="I42" s="47"/>
      <c r="J42" s="48"/>
      <c r="K42" s="52"/>
      <c r="L42" s="277"/>
      <c r="M42" s="47"/>
      <c r="N42" s="43" t="str">
        <f t="shared" ca="1" si="10"/>
        <v/>
      </c>
      <c r="O42" s="47"/>
      <c r="P42" s="43" t="str">
        <f t="shared" ca="1" si="11"/>
        <v/>
      </c>
      <c r="Q42" s="47"/>
      <c r="R42" s="47"/>
      <c r="S42" s="53"/>
      <c r="T42" s="220">
        <f t="shared" si="4"/>
        <v>29</v>
      </c>
      <c r="U42" s="403"/>
      <c r="V42" s="52"/>
      <c r="W42" s="47"/>
      <c r="X42" s="395" t="str">
        <f t="shared" si="5"/>
        <v/>
      </c>
      <c r="Y42" s="277"/>
      <c r="Z42" s="52"/>
      <c r="AA42" s="47"/>
      <c r="AB42" s="395" t="str">
        <f t="shared" si="6"/>
        <v/>
      </c>
      <c r="AC42" s="277"/>
      <c r="AD42" s="52"/>
      <c r="AE42" s="47"/>
      <c r="AF42" s="395" t="str">
        <f t="shared" si="12"/>
        <v/>
      </c>
      <c r="AG42" s="629"/>
      <c r="AH42" s="690"/>
      <c r="AI42" s="51"/>
      <c r="AJ42" s="47"/>
      <c r="AK42" t="str">
        <f t="shared" ca="1" si="7"/>
        <v/>
      </c>
      <c r="AL42" s="47"/>
      <c r="AM42" s="277"/>
      <c r="AN42" s="277"/>
      <c r="AO42" s="47"/>
      <c r="AP42" s="53"/>
      <c r="AQ42" s="214">
        <f t="shared" si="8"/>
        <v>29</v>
      </c>
      <c r="AR42" s="407" t="str">
        <f t="shared" si="0"/>
        <v>Wed</v>
      </c>
      <c r="AS42" s="52"/>
      <c r="AT42" s="44" t="str">
        <f t="shared" si="21"/>
        <v/>
      </c>
      <c r="AU42" s="52"/>
      <c r="AV42" s="70" t="str">
        <f t="shared" si="16"/>
        <v/>
      </c>
      <c r="AW42" s="45" t="str">
        <f t="shared" ca="1" si="1"/>
        <v/>
      </c>
      <c r="AX42" s="56" t="str">
        <f t="shared" si="16"/>
        <v/>
      </c>
      <c r="AY42" s="52"/>
      <c r="AZ42" s="70" t="str">
        <f t="shared" si="17"/>
        <v/>
      </c>
      <c r="BA42" s="45" t="str">
        <f t="shared" ca="1" si="2"/>
        <v/>
      </c>
      <c r="BB42" s="44" t="str">
        <f t="shared" si="18"/>
        <v/>
      </c>
      <c r="BC42" s="52"/>
      <c r="BD42" s="71" t="str">
        <f t="shared" si="19"/>
        <v/>
      </c>
      <c r="BE42" s="46" t="str">
        <f t="shared" ca="1" si="3"/>
        <v/>
      </c>
      <c r="BF42" s="44" t="str">
        <f t="shared" si="20"/>
        <v/>
      </c>
      <c r="BG42" s="52"/>
      <c r="BH42" s="53"/>
      <c r="BI42" s="244">
        <f t="shared" si="13"/>
        <v>29</v>
      </c>
      <c r="BJ42" s="52"/>
      <c r="BK42" s="53"/>
      <c r="BL42" s="277"/>
      <c r="BM42" s="47"/>
      <c r="BN42" s="47"/>
      <c r="BO42" s="47"/>
      <c r="BP42" s="47"/>
      <c r="BQ42" s="47"/>
      <c r="BR42" s="47"/>
      <c r="BS42" s="47"/>
      <c r="BT42" s="47"/>
      <c r="BU42" s="53"/>
      <c r="BV42" s="243">
        <f t="shared" si="14"/>
        <v>29</v>
      </c>
      <c r="BW42" s="48"/>
      <c r="BX42" s="792" t="str">
        <f t="shared" ca="1" si="15"/>
        <v/>
      </c>
      <c r="BY42" s="51"/>
      <c r="BZ42" s="792" t="str">
        <f t="shared" ca="1" si="15"/>
        <v/>
      </c>
      <c r="CA42" s="51"/>
      <c r="CB42" s="33"/>
      <c r="CC42" s="47"/>
      <c r="CD42" s="38"/>
      <c r="CE42" s="38"/>
      <c r="CF42" s="33"/>
      <c r="CG42" s="47"/>
      <c r="CH42" s="33"/>
      <c r="CI42" s="48"/>
      <c r="CJ42" s="739"/>
      <c r="CK42" s="275"/>
    </row>
    <row r="43" spans="1:89" ht="14.4" customHeight="1" x14ac:dyDescent="0.25">
      <c r="A43" s="214">
        <v>30</v>
      </c>
      <c r="B43" s="213" t="str">
        <f t="shared" si="9"/>
        <v>Thu</v>
      </c>
      <c r="C43" s="47"/>
      <c r="D43" s="48"/>
      <c r="E43" s="48"/>
      <c r="F43" s="49"/>
      <c r="G43" s="50"/>
      <c r="H43" s="51"/>
      <c r="I43" s="47"/>
      <c r="J43" s="48"/>
      <c r="K43" s="52"/>
      <c r="L43" s="277"/>
      <c r="M43" s="47"/>
      <c r="N43" s="43" t="str">
        <f t="shared" ca="1" si="10"/>
        <v/>
      </c>
      <c r="O43" s="47"/>
      <c r="P43" s="43" t="str">
        <f t="shared" ca="1" si="11"/>
        <v/>
      </c>
      <c r="Q43" s="47"/>
      <c r="R43" s="47"/>
      <c r="S43" s="53"/>
      <c r="T43" s="220">
        <f t="shared" si="4"/>
        <v>30</v>
      </c>
      <c r="U43" s="403"/>
      <c r="V43" s="52"/>
      <c r="W43" s="47"/>
      <c r="X43" s="395" t="str">
        <f t="shared" si="5"/>
        <v/>
      </c>
      <c r="Y43" s="277"/>
      <c r="Z43" s="52"/>
      <c r="AA43" s="47"/>
      <c r="AB43" s="395" t="str">
        <f t="shared" si="6"/>
        <v/>
      </c>
      <c r="AC43" s="277"/>
      <c r="AD43" s="52"/>
      <c r="AE43" s="47"/>
      <c r="AF43" s="395" t="str">
        <f t="shared" si="12"/>
        <v/>
      </c>
      <c r="AG43" s="629"/>
      <c r="AH43" s="690"/>
      <c r="AI43" s="51"/>
      <c r="AJ43" s="47"/>
      <c r="AK43" t="str">
        <f t="shared" ca="1" si="7"/>
        <v/>
      </c>
      <c r="AL43" s="47"/>
      <c r="AM43" s="277"/>
      <c r="AN43" s="277"/>
      <c r="AO43" s="47"/>
      <c r="AP43" s="53"/>
      <c r="AQ43" s="214">
        <f t="shared" si="8"/>
        <v>30</v>
      </c>
      <c r="AR43" s="407" t="str">
        <f t="shared" si="0"/>
        <v>Thu</v>
      </c>
      <c r="AS43" s="52"/>
      <c r="AT43" s="44" t="str">
        <f t="shared" si="21"/>
        <v/>
      </c>
      <c r="AU43" s="52"/>
      <c r="AV43" s="70" t="str">
        <f t="shared" si="16"/>
        <v/>
      </c>
      <c r="AW43" s="45" t="str">
        <f t="shared" ca="1" si="1"/>
        <v/>
      </c>
      <c r="AX43" s="44" t="str">
        <f t="shared" si="16"/>
        <v/>
      </c>
      <c r="AY43" s="52"/>
      <c r="AZ43" s="70" t="str">
        <f t="shared" si="17"/>
        <v/>
      </c>
      <c r="BA43" s="45" t="str">
        <f t="shared" ca="1" si="2"/>
        <v/>
      </c>
      <c r="BB43" s="44" t="str">
        <f t="shared" si="18"/>
        <v/>
      </c>
      <c r="BC43" s="52"/>
      <c r="BD43" s="71" t="str">
        <f t="shared" si="19"/>
        <v/>
      </c>
      <c r="BE43" s="46" t="str">
        <f t="shared" ca="1" si="3"/>
        <v/>
      </c>
      <c r="BF43" s="44" t="str">
        <f t="shared" si="20"/>
        <v/>
      </c>
      <c r="BG43" s="52"/>
      <c r="BH43" s="53"/>
      <c r="BI43" s="244">
        <f t="shared" si="13"/>
        <v>30</v>
      </c>
      <c r="BJ43" s="52"/>
      <c r="BK43" s="53"/>
      <c r="BL43" s="277"/>
      <c r="BM43" s="47"/>
      <c r="BN43" s="47"/>
      <c r="BO43" s="47"/>
      <c r="BP43" s="47"/>
      <c r="BQ43" s="47"/>
      <c r="BR43" s="47"/>
      <c r="BS43" s="47"/>
      <c r="BT43" s="47"/>
      <c r="BU43" s="53"/>
      <c r="BV43" s="243">
        <f t="shared" si="14"/>
        <v>30</v>
      </c>
      <c r="BW43" s="48"/>
      <c r="BX43" s="792" t="str">
        <f t="shared" ca="1" si="15"/>
        <v/>
      </c>
      <c r="BY43" s="51"/>
      <c r="BZ43" s="792" t="str">
        <f t="shared" ca="1" si="15"/>
        <v/>
      </c>
      <c r="CA43" s="51"/>
      <c r="CB43" s="33"/>
      <c r="CC43" s="47"/>
      <c r="CD43" s="38"/>
      <c r="CE43" s="38"/>
      <c r="CF43" s="33"/>
      <c r="CG43" s="47"/>
      <c r="CH43" s="33"/>
      <c r="CI43" s="48"/>
      <c r="CJ43" s="739"/>
      <c r="CK43" s="275"/>
    </row>
    <row r="44" spans="1:89" ht="14.4" customHeight="1" thickBot="1" x14ac:dyDescent="0.3">
      <c r="A44" s="215">
        <v>31</v>
      </c>
      <c r="B44" s="216" t="str">
        <f t="shared" si="9"/>
        <v>Fri</v>
      </c>
      <c r="C44" s="57"/>
      <c r="D44" s="58"/>
      <c r="E44" s="58"/>
      <c r="F44" s="59"/>
      <c r="G44" s="60"/>
      <c r="H44" s="61"/>
      <c r="I44" s="57"/>
      <c r="J44" s="58"/>
      <c r="K44" s="62"/>
      <c r="L44" s="278"/>
      <c r="M44" s="57"/>
      <c r="N44" s="65" t="str">
        <f t="shared" ca="1" si="10"/>
        <v/>
      </c>
      <c r="O44" s="57"/>
      <c r="P44" s="65" t="str">
        <f t="shared" ca="1" si="11"/>
        <v/>
      </c>
      <c r="Q44" s="57"/>
      <c r="R44" s="57"/>
      <c r="S44" s="63"/>
      <c r="T44" s="222">
        <f t="shared" si="4"/>
        <v>31</v>
      </c>
      <c r="U44" s="404"/>
      <c r="V44" s="62"/>
      <c r="W44" s="57"/>
      <c r="X44" s="396" t="str">
        <f t="shared" si="5"/>
        <v/>
      </c>
      <c r="Y44" s="278"/>
      <c r="Z44" s="62"/>
      <c r="AA44" s="57"/>
      <c r="AB44" s="396" t="str">
        <f t="shared" si="6"/>
        <v/>
      </c>
      <c r="AC44" s="278"/>
      <c r="AD44" s="62"/>
      <c r="AE44" s="57"/>
      <c r="AF44" s="396" t="str">
        <f t="shared" si="12"/>
        <v/>
      </c>
      <c r="AG44" s="630"/>
      <c r="AH44" s="690"/>
      <c r="AI44" s="61"/>
      <c r="AJ44" s="57"/>
      <c r="AK44" t="str">
        <f t="shared" ca="1" si="7"/>
        <v/>
      </c>
      <c r="AL44" s="823"/>
      <c r="AM44" s="278"/>
      <c r="AN44" s="278"/>
      <c r="AO44" s="57"/>
      <c r="AP44" s="63"/>
      <c r="AQ44" s="215">
        <f t="shared" si="8"/>
        <v>31</v>
      </c>
      <c r="AR44" s="408" t="str">
        <f t="shared" si="0"/>
        <v>Fri</v>
      </c>
      <c r="AS44" s="682"/>
      <c r="AT44" s="67" t="str">
        <f>IF(SUM(AS38:AS44)=0,"",IF(+$B44="Sat",AVERAGE(AS38:AS44),IF(+$B44="Fri",AVERAGE(AS39:AS44,Feb!AS$11),IF(+$B44="Thu",AVERAGE(AS40:AS44,Feb!AS$11:AS$12),IF(+$B44="Wed",AVERAGE(AS41:AS44,Feb!AS$11:AS$13)," ")))))</f>
        <v/>
      </c>
      <c r="AU44" s="62"/>
      <c r="AV44" s="65" t="str">
        <f>IF(SUM(AU38:AU44)=0,"",IF(+$B44="Sat",AVERAGE(AU38:AU44),IF(+$B44="Fri",AVERAGE(AU39:AU44,Feb!AU$11),IF(+$B44="Thu",AVERAGE(AU40:AU44,Feb!AU$11:AU$12),IF(+$B44="Wed",AVERAGE(AU41:AU44,Feb!AU$11:AU$13)," ")))))</f>
        <v/>
      </c>
      <c r="AW44" s="88" t="str">
        <f t="shared" ca="1" si="22"/>
        <v/>
      </c>
      <c r="AX44" s="67" t="str">
        <f ca="1">IF(SUM(AW38:AW44)=0,"",IF(+$B44="Sat",AVERAGE(AW38:AW44),IF(+$B44="Fri",AVERAGE(AW39:AW44,Feb!AW$11),IF(+$B44="Thu",AVERAGE(AW40:AW44,Feb!AW$11:AW$12),IF(+$B44="Wed",AVERAGE(AW41:AW44,Feb!AW$11:AW$13)," ")))))</f>
        <v/>
      </c>
      <c r="AY44" s="62"/>
      <c r="AZ44" s="65" t="str">
        <f>IF(SUM(AY38:AY44)=0,"",IF(+$B44="Sat",AVERAGE(AY38:AY44),IF(+$B44="Fri",AVERAGE(AY39:AY44,Feb!AY$11),IF(+$B44="Thu",AVERAGE(AY40:AY44,Feb!AY$11:AY$12),IF(+$B44="Wed",AVERAGE(AY41:AY44,Feb!AY$11:AY$13)," ")))))</f>
        <v/>
      </c>
      <c r="BA44" s="88" t="str">
        <f t="shared" ca="1" si="23"/>
        <v/>
      </c>
      <c r="BB44" s="65" t="str">
        <f ca="1">IF(SUM(BA38:BA44)=0,"",IF(+$B44="Sat",AVERAGE(BA38:BA44),IF(+$B44="Fri",AVERAGE(BA39:BA44,Feb!BA$11),IF(+$B44="Thu",AVERAGE(BA40:BA44,Feb!BA$11:BA$12),IF(+$B44="Wed",AVERAGE(BA41:BA44,Feb!BA$11:BA$13)," ")))))</f>
        <v/>
      </c>
      <c r="BC44" s="62"/>
      <c r="BD44" s="72" t="str">
        <f>IF(SUM(BC38:BC44)=0,"",IF(+$B44="Sat",AVERAGE(BC38:BC44),IF(+$B44="Fri",AVERAGE(BC39:BC44,Feb!BC$11),IF(+$B44="Thu",AVERAGE(BC40:BC44,Feb!BC$11:BC$12),IF(+$B44="Wed",AVERAGE(BC41:BC44,Feb!BC$11:BC$13)," ")))))</f>
        <v/>
      </c>
      <c r="BE44" s="68" t="str">
        <f t="shared" ca="1" si="24"/>
        <v/>
      </c>
      <c r="BF44" s="65" t="str">
        <f ca="1">IF(SUM(BE38:BE44)=0,"",IF(+$B44="Sat",AVERAGE(BE38:BE44),IF(+$B44="Fri",AVERAGE(BE39:BE44,Feb!BE$11),IF(+$B44="Thu",AVERAGE(BE40:BE44,Feb!BE$11:BE$12),IF(+$B44="Wed",AVERAGE(BE41:BE44,Feb!BE$11:BE$13)," ")))))</f>
        <v/>
      </c>
      <c r="BG44" s="62"/>
      <c r="BH44" s="63"/>
      <c r="BI44" s="245">
        <f>+A44</f>
        <v>31</v>
      </c>
      <c r="BJ44" s="62"/>
      <c r="BK44" s="63"/>
      <c r="BL44" s="278"/>
      <c r="BM44" s="57"/>
      <c r="BN44" s="57"/>
      <c r="BO44" s="57"/>
      <c r="BP44" s="57"/>
      <c r="BQ44" s="57"/>
      <c r="BR44" s="57"/>
      <c r="BS44" s="57"/>
      <c r="BT44" s="57"/>
      <c r="BU44" s="63"/>
      <c r="BV44" s="243">
        <f t="shared" si="14"/>
        <v>31</v>
      </c>
      <c r="BW44" s="58"/>
      <c r="BX44" s="795" t="str">
        <f t="shared" ca="1" si="15"/>
        <v/>
      </c>
      <c r="BY44" s="61"/>
      <c r="BZ44" s="794" t="str">
        <f t="shared" ca="1" si="15"/>
        <v/>
      </c>
      <c r="CA44" s="61"/>
      <c r="CB44" s="740"/>
      <c r="CC44" s="57"/>
      <c r="CD44" s="61"/>
      <c r="CE44" s="61"/>
      <c r="CF44" s="740"/>
      <c r="CG44" s="57"/>
      <c r="CH44" s="740"/>
      <c r="CI44" s="57"/>
      <c r="CJ44" s="740"/>
      <c r="CK44" s="743"/>
    </row>
    <row r="45" spans="1:89" ht="14.4" customHeight="1" thickTop="1" thickBot="1" x14ac:dyDescent="0.3">
      <c r="A45" s="218" t="s">
        <v>36</v>
      </c>
      <c r="B45" s="219"/>
      <c r="C45" s="38"/>
      <c r="D45" s="74"/>
      <c r="E45" s="35"/>
      <c r="F45" s="75"/>
      <c r="G45" s="76"/>
      <c r="H45" s="4" t="str">
        <f>IF(SUM(H14:H44)&gt;0,AVERAGE(H14:H44)," ")</f>
        <v xml:space="preserve"> </v>
      </c>
      <c r="I45" s="43" t="str">
        <f>IF(SUM(I14:I44)&gt;0,AVERAGE(I14:I44)," ")</f>
        <v xml:space="preserve"> </v>
      </c>
      <c r="J45" s="69" t="str">
        <f>IF(SUM(J14:J44)&gt;0,AVERAGE(J14:J44)," ")</f>
        <v xml:space="preserve"> </v>
      </c>
      <c r="K45" s="42" t="str">
        <f>IF(SUM(K14:K44)&gt;0,AVERAGE(K14:K44)," ")</f>
        <v xml:space="preserve"> </v>
      </c>
      <c r="L45" s="279"/>
      <c r="M45" s="314" t="str">
        <f t="shared" ref="M45:X45" si="25">IF(SUM(M14:M44)&gt;0,AVERAGE(M14:M44)," ")</f>
        <v xml:space="preserve"> </v>
      </c>
      <c r="N45" s="43" t="str">
        <f ca="1">IF(SUM(N14:N44)&gt;0,AVERAGE(N14:N44)," ")</f>
        <v xml:space="preserve"> </v>
      </c>
      <c r="O45" s="314" t="str">
        <f t="shared" si="25"/>
        <v xml:space="preserve"> </v>
      </c>
      <c r="P45" s="43" t="str">
        <f ca="1">IF(SUM(P14:P44)&gt;0,AVERAGE(P14:P44)," ")</f>
        <v xml:space="preserve"> </v>
      </c>
      <c r="Q45" s="43" t="str">
        <f t="shared" si="25"/>
        <v xml:space="preserve"> </v>
      </c>
      <c r="R45" s="43" t="str">
        <f t="shared" si="25"/>
        <v xml:space="preserve"> </v>
      </c>
      <c r="S45" s="56" t="str">
        <f t="shared" si="25"/>
        <v xml:space="preserve"> </v>
      </c>
      <c r="T45" s="218" t="s">
        <v>37</v>
      </c>
      <c r="U45" s="401" t="str">
        <f t="shared" si="25"/>
        <v xml:space="preserve"> </v>
      </c>
      <c r="V45" s="315" t="str">
        <f t="shared" si="25"/>
        <v xml:space="preserve"> </v>
      </c>
      <c r="W45" s="314" t="str">
        <f t="shared" si="25"/>
        <v xml:space="preserve"> </v>
      </c>
      <c r="X45" s="314" t="str">
        <f t="shared" si="25"/>
        <v xml:space="preserve"> </v>
      </c>
      <c r="Y45" s="56" t="str">
        <f t="shared" ref="Y45:AG45" si="26">IF(SUM(Y14:Y44)&gt;0,AVERAGE(Y14:Y44)," ")</f>
        <v xml:space="preserve"> </v>
      </c>
      <c r="Z45" s="315" t="str">
        <f t="shared" si="26"/>
        <v xml:space="preserve"> </v>
      </c>
      <c r="AA45" s="314" t="str">
        <f t="shared" si="26"/>
        <v xml:space="preserve"> </v>
      </c>
      <c r="AB45" s="314" t="str">
        <f t="shared" si="26"/>
        <v xml:space="preserve"> </v>
      </c>
      <c r="AC45" s="56" t="str">
        <f t="shared" si="26"/>
        <v xml:space="preserve"> </v>
      </c>
      <c r="AD45" s="315" t="str">
        <f t="shared" si="26"/>
        <v xml:space="preserve"> </v>
      </c>
      <c r="AE45" s="314" t="str">
        <f t="shared" si="26"/>
        <v xml:space="preserve"> </v>
      </c>
      <c r="AF45" s="314" t="str">
        <f t="shared" si="26"/>
        <v xml:space="preserve"> </v>
      </c>
      <c r="AG45" s="56" t="str">
        <f t="shared" si="26"/>
        <v xml:space="preserve"> </v>
      </c>
      <c r="AH45" s="650"/>
      <c r="AI45" s="620" t="str">
        <f>IF(SUM(AI14:AI44)&gt;0,AVERAGE(AI14:AI44)," ")</f>
        <v xml:space="preserve"> </v>
      </c>
      <c r="AJ45" s="826" t="str">
        <f>IF(SUM(AJ14:AJ44)&gt;0,AVERAGE(AJ14:AJ44)," ")</f>
        <v xml:space="preserve"> </v>
      </c>
      <c r="AK45" s="825"/>
      <c r="AL45" s="824" t="str">
        <f ca="1">IF(SUM(AK14:AK44)&gt;0,GEOMEAN(AK14:AK44),"")</f>
        <v/>
      </c>
      <c r="AM45" s="818"/>
      <c r="AN45" s="279"/>
      <c r="AO45" s="671" t="str">
        <f>IF(SUM(AO14:AO44)&gt;0,AVERAGE(AO14:AO44)," ")</f>
        <v xml:space="preserve"> </v>
      </c>
      <c r="AP45" s="56" t="str">
        <f>IF(SUM(AP14:AP44)&gt;0,AVERAGE(AP14:AP44)," ")</f>
        <v xml:space="preserve"> </v>
      </c>
      <c r="AQ45" s="943" t="s">
        <v>71</v>
      </c>
      <c r="AR45" s="944"/>
      <c r="AS45" s="620" t="str">
        <f>IF(SUM(AS14:AS44)&gt;0,AVERAGE(AS14:AS44)," ")</f>
        <v xml:space="preserve"> </v>
      </c>
      <c r="AT45" s="683"/>
      <c r="AU45" s="660" t="str">
        <f>IF(SUM(AU14:AU44)&gt;0,AVERAGE(AU14:AU44)," ")</f>
        <v xml:space="preserve"> </v>
      </c>
      <c r="AV45" s="661"/>
      <c r="AW45" s="618" t="str">
        <f ca="1">IF(SUM(AW14:AW44)&gt;0,AVERAGE(AW14:AW44)," ")</f>
        <v xml:space="preserve"> </v>
      </c>
      <c r="AX45" s="661"/>
      <c r="AY45" s="660" t="str">
        <f>IF(SUM(AY14:AY44)&gt;0,AVERAGE(AY14:AY44)," ")</f>
        <v xml:space="preserve"> </v>
      </c>
      <c r="AZ45" s="619"/>
      <c r="BA45" s="618" t="str">
        <f ca="1">IF(SUM(BA14:BA44)&gt;0,AVERAGE(BA14:BA44)," ")</f>
        <v xml:space="preserve"> </v>
      </c>
      <c r="BB45" s="661"/>
      <c r="BC45" s="620" t="str">
        <f>IF(SUM(BC14:BC44)&gt;0,AVERAGE(BC14:BC44)," ")</f>
        <v xml:space="preserve"> </v>
      </c>
      <c r="BD45" s="661"/>
      <c r="BE45" s="618" t="str">
        <f ca="1">IF(SUM(BE14:BE44)&gt;0,AVERAGE(BE14:BE44)," ")</f>
        <v xml:space="preserve"> </v>
      </c>
      <c r="BF45" s="78"/>
      <c r="BG45" s="42" t="str">
        <f>IF(SUM(BG14:BG44)&gt;0,AVERAGE(BG14:BG44)," ")</f>
        <v xml:space="preserve"> </v>
      </c>
      <c r="BH45" s="56" t="str">
        <f>IF(SUM(BH14:BH44)&gt;0,AVERAGE(BH14:BH44)," ")</f>
        <v xml:space="preserve"> </v>
      </c>
      <c r="BI45" s="218" t="s">
        <v>37</v>
      </c>
      <c r="BJ45" s="42" t="str">
        <f>IF(SUM(BJ14:BJ44)&gt;0,AVERAGE(BJ14:BJ44)," ")</f>
        <v xml:space="preserve"> </v>
      </c>
      <c r="BK45" s="56" t="str">
        <f>IF(SUM(BK14:BK44)&gt;0,AVERAGE(BK14:BK44)," ")</f>
        <v xml:space="preserve"> </v>
      </c>
      <c r="BL45" s="77"/>
      <c r="BM45" s="43" t="str">
        <f t="shared" ref="BM45:BU45" si="27">IF(SUM(BM14:BM44)&gt;0,AVERAGE(BM14:BM44)," ")</f>
        <v xml:space="preserve"> </v>
      </c>
      <c r="BN45" s="314" t="str">
        <f t="shared" si="27"/>
        <v xml:space="preserve"> </v>
      </c>
      <c r="BO45" s="43" t="str">
        <f t="shared" si="27"/>
        <v xml:space="preserve"> </v>
      </c>
      <c r="BP45" s="43" t="str">
        <f t="shared" si="27"/>
        <v xml:space="preserve"> </v>
      </c>
      <c r="BQ45" s="43" t="str">
        <f t="shared" si="27"/>
        <v xml:space="preserve"> </v>
      </c>
      <c r="BR45" s="43" t="str">
        <f t="shared" si="27"/>
        <v xml:space="preserve"> </v>
      </c>
      <c r="BS45" s="43" t="str">
        <f t="shared" si="27"/>
        <v xml:space="preserve"> </v>
      </c>
      <c r="BT45" s="43" t="str">
        <f t="shared" si="27"/>
        <v xml:space="preserve"> </v>
      </c>
      <c r="BU45" s="56" t="str">
        <f t="shared" si="27"/>
        <v xml:space="preserve"> </v>
      </c>
      <c r="BV45" s="758" t="s">
        <v>37</v>
      </c>
      <c r="BW45" s="842" t="str">
        <f>IF(SUM(BW14:BW44)&gt;0,AVERAGE(BW14:BW44)," ")</f>
        <v xml:space="preserve"> </v>
      </c>
      <c r="BX45" s="618" t="str">
        <f ca="1">IF(SUM(BX14:BX44)&gt;0,AVERAGE(BX14:BX44)," ")</f>
        <v xml:space="preserve"> </v>
      </c>
      <c r="BY45" s="679" t="str">
        <f>IF(SUM(BY14:BY44)&gt;0,AVERAGE(BY14:BY44)," ")</f>
        <v xml:space="preserve"> </v>
      </c>
      <c r="BZ45" s="843" t="str">
        <f ca="1">IF(SUM(BZ14:BZ44)&gt;0,AVERAGE(BZ14:BZ44)," ")</f>
        <v xml:space="preserve"> </v>
      </c>
      <c r="CA45" s="744" t="str">
        <f t="shared" ref="CA45:CK45" si="28">IF(SUM(CA14:CA44)&gt;0,AVERAGE(CA14:CA44)," ")</f>
        <v xml:space="preserve"> </v>
      </c>
      <c r="CB45" s="45" t="str">
        <f t="shared" si="28"/>
        <v xml:space="preserve"> </v>
      </c>
      <c r="CC45" s="43" t="str">
        <f t="shared" si="28"/>
        <v xml:space="preserve"> </v>
      </c>
      <c r="CD45" s="46" t="str">
        <f>IF(SUM(CD14:CD44)&gt;0,AVERAGE(CD14:CD44)," ")</f>
        <v xml:space="preserve"> </v>
      </c>
      <c r="CE45" s="43" t="str">
        <f>IF(SUM(CE14:CE44)&gt;0,AVERAGE(CE14:CE44)," ")</f>
        <v xml:space="preserve"> </v>
      </c>
      <c r="CF45" s="46" t="str">
        <f t="shared" si="28"/>
        <v xml:space="preserve"> </v>
      </c>
      <c r="CG45" s="43" t="str">
        <f t="shared" si="28"/>
        <v xml:space="preserve"> </v>
      </c>
      <c r="CH45" s="45" t="str">
        <f t="shared" si="28"/>
        <v xml:space="preserve"> </v>
      </c>
      <c r="CI45" s="69" t="str">
        <f t="shared" si="28"/>
        <v xml:space="preserve"> </v>
      </c>
      <c r="CJ45" s="46" t="str">
        <f t="shared" si="28"/>
        <v xml:space="preserve"> </v>
      </c>
      <c r="CK45" s="745" t="str">
        <f t="shared" si="28"/>
        <v xml:space="preserve"> </v>
      </c>
    </row>
    <row r="46" spans="1:89" ht="14.4" customHeight="1" thickTop="1" thickBot="1" x14ac:dyDescent="0.3">
      <c r="A46" s="220" t="s">
        <v>38</v>
      </c>
      <c r="B46" s="221"/>
      <c r="C46" s="81"/>
      <c r="D46" s="80"/>
      <c r="E46" s="71" t="str">
        <f>IF(SUM(E14:E44)&gt;0,MAX(E14:E44)," ")</f>
        <v xml:space="preserve"> </v>
      </c>
      <c r="F46" s="82"/>
      <c r="G46" s="83"/>
      <c r="H46" s="84" t="str">
        <f t="shared" ref="H46:X46" si="29">IF(SUM(H14:H44)&gt;0,MAX(H14:H44)," ")</f>
        <v xml:space="preserve"> </v>
      </c>
      <c r="I46" s="70" t="str">
        <f t="shared" si="29"/>
        <v xml:space="preserve"> </v>
      </c>
      <c r="J46" s="71" t="str">
        <f t="shared" si="29"/>
        <v xml:space="preserve"> </v>
      </c>
      <c r="K46" s="54" t="str">
        <f t="shared" si="29"/>
        <v xml:space="preserve"> </v>
      </c>
      <c r="L46" s="280" t="str">
        <f t="shared" si="29"/>
        <v xml:space="preserve"> </v>
      </c>
      <c r="M46" s="70" t="str">
        <f t="shared" si="29"/>
        <v xml:space="preserve"> </v>
      </c>
      <c r="N46" s="85" t="str">
        <f ca="1">IF(SUM(N14:N44)&gt;0,MAX(N14:N44)," ")</f>
        <v xml:space="preserve"> </v>
      </c>
      <c r="O46" s="70" t="str">
        <f t="shared" si="29"/>
        <v xml:space="preserve"> </v>
      </c>
      <c r="P46" s="85" t="str">
        <f ca="1">IF(SUM(P14:P44)&gt;0,MAX(P14:P44)," ")</f>
        <v xml:space="preserve"> </v>
      </c>
      <c r="Q46" s="70" t="str">
        <f t="shared" si="29"/>
        <v xml:space="preserve"> </v>
      </c>
      <c r="R46" s="70" t="str">
        <f t="shared" si="29"/>
        <v xml:space="preserve"> </v>
      </c>
      <c r="S46" s="44" t="str">
        <f t="shared" si="29"/>
        <v xml:space="preserve"> </v>
      </c>
      <c r="T46" s="220" t="s">
        <v>39</v>
      </c>
      <c r="U46" s="55" t="str">
        <f>IF(SUM(U14:U44)&gt;0,MAX(U14:U44)," ")</f>
        <v xml:space="preserve"> </v>
      </c>
      <c r="V46" s="54" t="str">
        <f t="shared" si="29"/>
        <v xml:space="preserve"> </v>
      </c>
      <c r="W46" s="70" t="str">
        <f t="shared" si="29"/>
        <v xml:space="preserve"> </v>
      </c>
      <c r="X46" s="395" t="str">
        <f t="shared" si="29"/>
        <v xml:space="preserve"> </v>
      </c>
      <c r="Y46" s="44" t="str">
        <f t="shared" ref="Y46:AG46" si="30">IF(SUM(Y14:Y44)&gt;0,MAX(Y14:Y44)," ")</f>
        <v xml:space="preserve"> </v>
      </c>
      <c r="Z46" s="54" t="str">
        <f t="shared" si="30"/>
        <v xml:space="preserve"> </v>
      </c>
      <c r="AA46" s="70" t="str">
        <f t="shared" si="30"/>
        <v xml:space="preserve"> </v>
      </c>
      <c r="AB46" s="395" t="str">
        <f t="shared" si="30"/>
        <v xml:space="preserve"> </v>
      </c>
      <c r="AC46" s="44" t="str">
        <f t="shared" si="30"/>
        <v xml:space="preserve"> </v>
      </c>
      <c r="AD46" s="54" t="str">
        <f t="shared" si="30"/>
        <v xml:space="preserve"> </v>
      </c>
      <c r="AE46" s="70" t="str">
        <f t="shared" si="30"/>
        <v xml:space="preserve"> </v>
      </c>
      <c r="AF46" s="395" t="str">
        <f t="shared" si="30"/>
        <v xml:space="preserve"> </v>
      </c>
      <c r="AG46" s="44" t="str">
        <f t="shared" si="30"/>
        <v xml:space="preserve"> </v>
      </c>
      <c r="AH46" s="647"/>
      <c r="AI46" s="679" t="str">
        <f>IF(SUM(AI14:AI44)&gt;0,MAX(AI14:AI44)," ")</f>
        <v xml:space="preserve"> </v>
      </c>
      <c r="AJ46" s="620" t="str">
        <f>IF(SUM(AJ14:AJ44)&gt;0,MAX(AJ14:AJ44)," ")</f>
        <v xml:space="preserve"> </v>
      </c>
      <c r="AK46" s="70" t="str">
        <f ca="1">IF(AL45&lt;&gt;"",MAX(AK14:AK44),"")</f>
        <v/>
      </c>
      <c r="AL46" s="827" t="str">
        <f ca="1">IF(AK46=63200,"TNTC",AK46)</f>
        <v/>
      </c>
      <c r="AM46" s="945" t="str">
        <f>IF(SUM(AM14:AN44)&gt;0,MAX(AM14:AN44)," ")</f>
        <v xml:space="preserve"> </v>
      </c>
      <c r="AN46" s="963"/>
      <c r="AO46" s="670" t="str">
        <f>IF(SUM(AO14:AO44)&gt;0,MAX(AO14:AO44)," ")</f>
        <v xml:space="preserve"> </v>
      </c>
      <c r="AP46" s="44" t="str">
        <f>IF(SUM(AP14:AP44)&gt;0,MAX(AP14:AP44)," ")</f>
        <v xml:space="preserve"> </v>
      </c>
      <c r="AQ46" s="952" t="s">
        <v>72</v>
      </c>
      <c r="AR46" s="953"/>
      <c r="AS46" s="42" t="str">
        <f t="shared" ref="AS46:BH46" si="31">IF(SUM(AS14:AS44)&gt;0,MAX(AS14:AS44)," ")</f>
        <v xml:space="preserve"> </v>
      </c>
      <c r="AT46" s="86" t="str">
        <f t="shared" si="31"/>
        <v xml:space="preserve"> </v>
      </c>
      <c r="AU46" s="662" t="str">
        <f t="shared" si="31"/>
        <v xml:space="preserve"> </v>
      </c>
      <c r="AV46" s="620" t="str">
        <f t="shared" si="31"/>
        <v xml:space="preserve"> </v>
      </c>
      <c r="AW46" s="663" t="str">
        <f t="shared" ca="1" si="31"/>
        <v xml:space="preserve"> </v>
      </c>
      <c r="AX46" s="620" t="str">
        <f t="shared" ca="1" si="31"/>
        <v xml:space="preserve"> </v>
      </c>
      <c r="AY46" s="664" t="str">
        <f t="shared" si="31"/>
        <v xml:space="preserve"> </v>
      </c>
      <c r="AZ46" s="620" t="str">
        <f t="shared" si="31"/>
        <v xml:space="preserve"> </v>
      </c>
      <c r="BA46" s="663" t="str">
        <f t="shared" ca="1" si="31"/>
        <v xml:space="preserve"> </v>
      </c>
      <c r="BB46" s="665" t="str">
        <f t="shared" ca="1" si="31"/>
        <v xml:space="preserve"> </v>
      </c>
      <c r="BC46" s="664" t="str">
        <f t="shared" si="31"/>
        <v xml:space="preserve"> </v>
      </c>
      <c r="BD46" s="620" t="str">
        <f t="shared" si="31"/>
        <v xml:space="preserve"> </v>
      </c>
      <c r="BE46" s="663" t="str">
        <f t="shared" ca="1" si="31"/>
        <v xml:space="preserve"> </v>
      </c>
      <c r="BF46" s="620" t="str">
        <f t="shared" ca="1" si="31"/>
        <v xml:space="preserve"> </v>
      </c>
      <c r="BG46" s="54" t="str">
        <f t="shared" si="31"/>
        <v xml:space="preserve"> </v>
      </c>
      <c r="BH46" s="44" t="str">
        <f t="shared" si="31"/>
        <v xml:space="preserve"> </v>
      </c>
      <c r="BI46" s="220" t="s">
        <v>39</v>
      </c>
      <c r="BJ46" s="54" t="str">
        <f>IF(SUM(BJ14:BJ44)&gt;0,MAX(BJ14:BJ44)," ")</f>
        <v xml:space="preserve"> </v>
      </c>
      <c r="BK46" s="44" t="str">
        <f t="shared" ref="BK46:BU46" si="32">IF(SUM(BK14:BK44)&gt;0,MAX(BK14:BK44)," ")</f>
        <v xml:space="preserve"> </v>
      </c>
      <c r="BL46" s="54" t="str">
        <f t="shared" si="32"/>
        <v xml:space="preserve"> </v>
      </c>
      <c r="BM46" s="70" t="str">
        <f t="shared" si="32"/>
        <v xml:space="preserve"> </v>
      </c>
      <c r="BN46" s="70" t="str">
        <f t="shared" si="32"/>
        <v xml:space="preserve"> </v>
      </c>
      <c r="BO46" s="70" t="str">
        <f t="shared" si="32"/>
        <v xml:space="preserve"> </v>
      </c>
      <c r="BP46" s="70" t="str">
        <f t="shared" si="32"/>
        <v xml:space="preserve"> </v>
      </c>
      <c r="BQ46" s="70" t="str">
        <f t="shared" si="32"/>
        <v xml:space="preserve"> </v>
      </c>
      <c r="BR46" s="70" t="str">
        <f t="shared" si="32"/>
        <v xml:space="preserve"> </v>
      </c>
      <c r="BS46" s="70" t="str">
        <f t="shared" si="32"/>
        <v xml:space="preserve"> </v>
      </c>
      <c r="BT46" s="70" t="str">
        <f t="shared" si="32"/>
        <v xml:space="preserve"> </v>
      </c>
      <c r="BU46" s="44" t="str">
        <f t="shared" si="32"/>
        <v xml:space="preserve"> </v>
      </c>
      <c r="BV46" s="244" t="s">
        <v>39</v>
      </c>
      <c r="BW46" s="844" t="str">
        <f>IF(SUM(BW14:BW44)&gt;0,MAX(BW14:BW44)," ")</f>
        <v xml:space="preserve"> </v>
      </c>
      <c r="BX46" s="845" t="str">
        <f ca="1">IF(SUM(BX14:BX44)&gt;0,MAX(BX14:BX44)," ")</f>
        <v xml:space="preserve"> </v>
      </c>
      <c r="BY46" s="844" t="str">
        <f>IF(SUM(BY14:BY44)&gt;0,MAX(BY14:BY44)," ")</f>
        <v xml:space="preserve"> </v>
      </c>
      <c r="BZ46" s="845" t="str">
        <f ca="1">IF(SUM(BZ14:BZ44)&gt;0,MAX(BZ14:BZ44)," ")</f>
        <v xml:space="preserve"> </v>
      </c>
      <c r="CA46" s="470" t="str">
        <f t="shared" ref="CA46:CK46" si="33">IF(SUM(CA14:CA44)&gt;0,MAX(CA14:CA44)," ")</f>
        <v xml:space="preserve"> </v>
      </c>
      <c r="CB46" s="746" t="str">
        <f t="shared" si="33"/>
        <v xml:space="preserve"> </v>
      </c>
      <c r="CC46" s="85" t="str">
        <f t="shared" si="33"/>
        <v xml:space="preserve"> </v>
      </c>
      <c r="CD46" s="747" t="str">
        <f>IF(SUM(CD14:CD44)&gt;0,MAX(CD14:CD44)," ")</f>
        <v xml:space="preserve"> </v>
      </c>
      <c r="CE46" s="85" t="str">
        <f>IF(SUM(CE14:CE44)&gt;0,MAX(CE14:CE44)," ")</f>
        <v xml:space="preserve"> </v>
      </c>
      <c r="CF46" s="747" t="str">
        <f t="shared" si="33"/>
        <v xml:space="preserve"> </v>
      </c>
      <c r="CG46" s="85" t="str">
        <f t="shared" si="33"/>
        <v xml:space="preserve"> </v>
      </c>
      <c r="CH46" s="746" t="str">
        <f t="shared" si="33"/>
        <v xml:space="preserve"> </v>
      </c>
      <c r="CI46" s="87" t="str">
        <f t="shared" si="33"/>
        <v xml:space="preserve"> </v>
      </c>
      <c r="CJ46" s="747" t="str">
        <f t="shared" si="33"/>
        <v xml:space="preserve"> </v>
      </c>
      <c r="CK46" s="748" t="str">
        <f t="shared" si="33"/>
        <v xml:space="preserve"> </v>
      </c>
    </row>
    <row r="47" spans="1:89" ht="14.4" customHeight="1" thickTop="1" thickBot="1" x14ac:dyDescent="0.3">
      <c r="A47" s="220" t="s">
        <v>40</v>
      </c>
      <c r="B47" s="221"/>
      <c r="C47" s="81"/>
      <c r="D47" s="80"/>
      <c r="E47" s="462"/>
      <c r="F47" s="463"/>
      <c r="G47" s="464"/>
      <c r="H47" s="422" t="str">
        <f>IF(SUM(H14:H44)&gt;0,MIN(H14:H44),"")</f>
        <v/>
      </c>
      <c r="I47" s="85" t="str">
        <f t="shared" ref="I47:X47" si="34">IF(SUM(I14:I44)&gt;0,MIN(I14:I44),"")</f>
        <v/>
      </c>
      <c r="J47" s="470" t="str">
        <f t="shared" si="34"/>
        <v/>
      </c>
      <c r="K47" s="419" t="str">
        <f t="shared" si="34"/>
        <v/>
      </c>
      <c r="L47" s="466" t="str">
        <f t="shared" si="34"/>
        <v/>
      </c>
      <c r="M47" s="85" t="str">
        <f t="shared" si="34"/>
        <v/>
      </c>
      <c r="N47" s="85" t="str">
        <f t="shared" ca="1" si="34"/>
        <v/>
      </c>
      <c r="O47" s="85" t="str">
        <f t="shared" si="34"/>
        <v/>
      </c>
      <c r="P47" s="85" t="str">
        <f t="shared" ca="1" si="34"/>
        <v/>
      </c>
      <c r="Q47" s="85" t="str">
        <f t="shared" si="34"/>
        <v/>
      </c>
      <c r="R47" s="85" t="str">
        <f t="shared" si="34"/>
        <v/>
      </c>
      <c r="S47" s="86" t="str">
        <f t="shared" si="34"/>
        <v/>
      </c>
      <c r="T47" s="415" t="s">
        <v>41</v>
      </c>
      <c r="U47" s="556" t="str">
        <f>IF(SUM(U14:U44)&gt;0,MIN(U14:U44),"")</f>
        <v/>
      </c>
      <c r="V47" s="419" t="str">
        <f t="shared" si="34"/>
        <v/>
      </c>
      <c r="W47" s="85" t="str">
        <f t="shared" si="34"/>
        <v/>
      </c>
      <c r="X47" s="467" t="str">
        <f t="shared" si="34"/>
        <v/>
      </c>
      <c r="Y47" s="86" t="str">
        <f t="shared" ref="Y47:AG47" si="35">IF(SUM(Y14:Y44)&gt;0,MIN(Y14:Y44),"")</f>
        <v/>
      </c>
      <c r="Z47" s="419" t="str">
        <f t="shared" si="35"/>
        <v/>
      </c>
      <c r="AA47" s="85" t="str">
        <f t="shared" si="35"/>
        <v/>
      </c>
      <c r="AB47" s="467" t="str">
        <f t="shared" si="35"/>
        <v/>
      </c>
      <c r="AC47" s="86" t="str">
        <f t="shared" si="35"/>
        <v/>
      </c>
      <c r="AD47" s="419" t="str">
        <f t="shared" si="35"/>
        <v/>
      </c>
      <c r="AE47" s="85" t="str">
        <f t="shared" si="35"/>
        <v/>
      </c>
      <c r="AF47" s="467" t="str">
        <f t="shared" si="35"/>
        <v/>
      </c>
      <c r="AG47" s="86" t="str">
        <f t="shared" si="35"/>
        <v/>
      </c>
      <c r="AH47" s="647"/>
      <c r="AI47" s="680" t="str">
        <f>IF(SUM(AI14:AI44)&gt;0,MIN(AI14:AI44),"")</f>
        <v/>
      </c>
      <c r="AJ47" s="681" t="str">
        <f>IF(SUM(AJ14:AJ44)&gt;0,MIN(AJ14:AJ44),"")</f>
        <v/>
      </c>
      <c r="AK47" s="71"/>
      <c r="AL47" s="820" t="str">
        <f>IF(SUM(AL14:AL44)&gt;0,MIN(AL14:AL44),"")</f>
        <v/>
      </c>
      <c r="AM47" s="945" t="str">
        <f>IF(SUM(AM14:AN44)&gt;0,MIN(AM14:AN44),"")</f>
        <v/>
      </c>
      <c r="AN47" s="946"/>
      <c r="AO47" s="620" t="str">
        <f>IF(SUM(AO14:AO44)&gt;0,MIN(AO14:AO44),"")</f>
        <v/>
      </c>
      <c r="AP47" s="622" t="str">
        <f>IF(SUM(AP14:AP44)&gt;0,MIN(AP14:AP44),"")</f>
        <v/>
      </c>
      <c r="AQ47" s="939" t="s">
        <v>73</v>
      </c>
      <c r="AR47" s="940"/>
      <c r="AS47" s="648" t="str">
        <f t="shared" ref="AS47:BE47" si="36">IF(SUM(AS14:AS44)&gt;0,MIN(AS14:AS44),"")</f>
        <v/>
      </c>
      <c r="AT47" s="672" t="str">
        <f t="shared" si="36"/>
        <v/>
      </c>
      <c r="AU47" s="648" t="str">
        <f t="shared" si="36"/>
        <v/>
      </c>
      <c r="AV47" s="666" t="str">
        <f t="shared" si="36"/>
        <v/>
      </c>
      <c r="AW47" s="667" t="str">
        <f t="shared" ca="1" si="36"/>
        <v/>
      </c>
      <c r="AX47" s="668" t="str">
        <f t="shared" ca="1" si="36"/>
        <v/>
      </c>
      <c r="AY47" s="648" t="str">
        <f t="shared" si="36"/>
        <v/>
      </c>
      <c r="AZ47" s="666" t="str">
        <f t="shared" si="36"/>
        <v/>
      </c>
      <c r="BA47" s="667" t="str">
        <f t="shared" ca="1" si="36"/>
        <v/>
      </c>
      <c r="BB47" s="668" t="str">
        <f t="shared" ca="1" si="36"/>
        <v/>
      </c>
      <c r="BC47" s="648" t="str">
        <f t="shared" si="36"/>
        <v/>
      </c>
      <c r="BD47" s="669" t="str">
        <f t="shared" si="36"/>
        <v/>
      </c>
      <c r="BE47" s="670" t="str">
        <f t="shared" ca="1" si="36"/>
        <v/>
      </c>
      <c r="BF47" s="668" t="str">
        <f ca="1">IF(SUM(BF14:BF44)&gt;0,MIN(BF14:BF44),"")</f>
        <v/>
      </c>
      <c r="BG47" s="419" t="str">
        <f>IF(SUM(BG14:BG44)&gt;0,MIN(BG14:BG44),"")</f>
        <v/>
      </c>
      <c r="BH47" s="86" t="str">
        <f>IF(SUM(BH14:BH44)&gt;0,MIN(BH14:BH44),"")</f>
        <v/>
      </c>
      <c r="BI47" s="415" t="s">
        <v>41</v>
      </c>
      <c r="BJ47" s="648" t="str">
        <f t="shared" ref="BJ47:BU47" si="37">IF(SUM(BJ14:BJ44)&gt;0,MIN(BJ14:BJ44),"")</f>
        <v/>
      </c>
      <c r="BK47" s="672" t="str">
        <f t="shared" si="37"/>
        <v/>
      </c>
      <c r="BL47" s="419" t="str">
        <f t="shared" si="37"/>
        <v/>
      </c>
      <c r="BM47" s="670" t="str">
        <f t="shared" si="37"/>
        <v/>
      </c>
      <c r="BN47" s="670" t="str">
        <f t="shared" si="37"/>
        <v/>
      </c>
      <c r="BO47" s="670" t="str">
        <f t="shared" si="37"/>
        <v/>
      </c>
      <c r="BP47" s="670" t="str">
        <f t="shared" si="37"/>
        <v/>
      </c>
      <c r="BQ47" s="670" t="str">
        <f t="shared" si="37"/>
        <v/>
      </c>
      <c r="BR47" s="670" t="str">
        <f t="shared" si="37"/>
        <v/>
      </c>
      <c r="BS47" s="670" t="str">
        <f t="shared" si="37"/>
        <v/>
      </c>
      <c r="BT47" s="670" t="str">
        <f t="shared" si="37"/>
        <v/>
      </c>
      <c r="BU47" s="672" t="str">
        <f t="shared" si="37"/>
        <v/>
      </c>
      <c r="BV47" s="761" t="s">
        <v>41</v>
      </c>
      <c r="BW47" s="649" t="str">
        <f>IF(SUM(BW14:BW44)&gt;0,MIN(BW14:BW44),"")</f>
        <v/>
      </c>
      <c r="BX47" s="846" t="str">
        <f ca="1">IF(SUM(BX14:BX44)&gt;0,MIN(BX14:BX44),"")</f>
        <v/>
      </c>
      <c r="BY47" s="649" t="str">
        <f>IF(SUM(BY14:BY44)&gt;0,MIN(BY14:BY44),"")</f>
        <v/>
      </c>
      <c r="BZ47" s="846" t="str">
        <f ca="1">IF(SUM(BZ14:BZ44)&gt;0,MIN(BZ14:BZ44),"")</f>
        <v/>
      </c>
      <c r="CA47" s="639" t="str">
        <f t="shared" ref="CA47:CK47" si="38">IF(SUM(CA14:CA44)&gt;0,MIN(CA14:CA44),"")</f>
        <v/>
      </c>
      <c r="CB47" s="667" t="str">
        <f t="shared" si="38"/>
        <v/>
      </c>
      <c r="CC47" s="670" t="str">
        <f t="shared" si="38"/>
        <v/>
      </c>
      <c r="CD47" s="667" t="str">
        <f>IF(SUM(CD14:CD44)&gt;0,MIN(CD14:CD44),"")</f>
        <v/>
      </c>
      <c r="CE47" s="670" t="str">
        <f>IF(SUM(CE14:CE44)&gt;0,MIN(CE14:CE44),"")</f>
        <v/>
      </c>
      <c r="CF47" s="667" t="str">
        <f t="shared" si="38"/>
        <v/>
      </c>
      <c r="CG47" s="670" t="str">
        <f t="shared" si="38"/>
        <v/>
      </c>
      <c r="CH47" s="667" t="str">
        <f t="shared" si="38"/>
        <v/>
      </c>
      <c r="CI47" s="667" t="str">
        <f t="shared" si="38"/>
        <v/>
      </c>
      <c r="CJ47" s="670" t="str">
        <f t="shared" si="38"/>
        <v/>
      </c>
      <c r="CK47" s="749" t="str">
        <f t="shared" si="38"/>
        <v/>
      </c>
    </row>
    <row r="48" spans="1:89" ht="14.4" customHeight="1" thickTop="1" thickBot="1" x14ac:dyDescent="0.3">
      <c r="A48" s="532"/>
      <c r="B48" s="533"/>
      <c r="C48" s="533"/>
      <c r="D48" s="533"/>
      <c r="E48" s="534"/>
      <c r="F48" s="535"/>
      <c r="G48" s="536"/>
      <c r="H48" s="532"/>
      <c r="I48" s="533"/>
      <c r="J48" s="537"/>
      <c r="K48" s="533"/>
      <c r="L48" s="538"/>
      <c r="M48" s="533"/>
      <c r="N48" s="533"/>
      <c r="O48" s="533"/>
      <c r="P48" s="533"/>
      <c r="Q48" s="533"/>
      <c r="R48" s="533"/>
      <c r="S48" s="537"/>
      <c r="T48" s="973" t="s">
        <v>131</v>
      </c>
      <c r="U48" s="974"/>
      <c r="V48" s="975"/>
      <c r="W48" s="533"/>
      <c r="X48" s="533"/>
      <c r="Y48" s="555"/>
      <c r="Z48" s="533"/>
      <c r="AA48" s="539"/>
      <c r="AB48" s="533"/>
      <c r="AC48" s="537"/>
      <c r="AD48" s="533"/>
      <c r="AE48" s="533"/>
      <c r="AF48" s="533"/>
      <c r="AG48" s="537"/>
      <c r="AH48" s="476"/>
      <c r="AI48" s="533"/>
      <c r="AJ48" s="533"/>
      <c r="AK48" s="465"/>
      <c r="AL48" s="822" t="str">
        <f ca="1">'E.coli Standalone Calculation'!I38</f>
        <v/>
      </c>
      <c r="AM48" s="821"/>
      <c r="AN48" s="540"/>
      <c r="AO48" s="676"/>
      <c r="AP48" s="537"/>
      <c r="AQ48" s="979"/>
      <c r="AR48" s="980"/>
      <c r="AS48" s="532"/>
      <c r="AT48" s="533"/>
      <c r="AU48" s="532"/>
      <c r="AV48" s="533"/>
      <c r="AW48" s="541"/>
      <c r="AX48" s="533"/>
      <c r="AY48" s="532"/>
      <c r="AZ48" s="533"/>
      <c r="BA48" s="541"/>
      <c r="BB48" s="533"/>
      <c r="BC48" s="532"/>
      <c r="BD48" s="541"/>
      <c r="BE48" s="533"/>
      <c r="BF48" s="533"/>
      <c r="BG48" s="532"/>
      <c r="BH48" s="537"/>
      <c r="BI48" s="542"/>
      <c r="BJ48" s="532"/>
      <c r="BK48" s="537"/>
      <c r="BL48" s="532"/>
      <c r="BM48" s="533"/>
      <c r="BN48" s="533"/>
      <c r="BO48" s="533"/>
      <c r="BP48" s="533"/>
      <c r="BQ48" s="533"/>
      <c r="BR48" s="533"/>
      <c r="BS48" s="533"/>
      <c r="BT48" s="533"/>
      <c r="BU48" s="537"/>
      <c r="BV48" s="762"/>
      <c r="BW48" s="755"/>
      <c r="BX48" s="476"/>
      <c r="BY48" s="476"/>
      <c r="BZ48" s="750"/>
      <c r="CA48" s="476"/>
      <c r="CB48" s="750"/>
      <c r="CC48" s="750"/>
      <c r="CD48" s="750"/>
      <c r="CE48" s="750"/>
      <c r="CF48" s="750"/>
      <c r="CG48" s="750"/>
      <c r="CH48" s="750"/>
      <c r="CI48" s="750"/>
      <c r="CJ48" s="750"/>
      <c r="CK48" s="751"/>
    </row>
    <row r="49" spans="1:139" ht="14.4" customHeight="1" thickTop="1" thickBot="1" x14ac:dyDescent="0.3">
      <c r="A49" s="543"/>
      <c r="B49" s="544"/>
      <c r="C49" s="544"/>
      <c r="D49" s="544"/>
      <c r="E49" s="545"/>
      <c r="F49" s="546"/>
      <c r="G49" s="545"/>
      <c r="H49" s="544"/>
      <c r="I49" s="544"/>
      <c r="J49" s="547"/>
      <c r="K49" s="544"/>
      <c r="L49" s="548"/>
      <c r="M49" s="544"/>
      <c r="N49" s="544"/>
      <c r="O49" s="544"/>
      <c r="P49" s="544"/>
      <c r="Q49" s="544"/>
      <c r="R49" s="544"/>
      <c r="S49" s="547"/>
      <c r="T49" s="976" t="s">
        <v>132</v>
      </c>
      <c r="U49" s="977"/>
      <c r="V49" s="978"/>
      <c r="W49" s="549"/>
      <c r="X49" s="544"/>
      <c r="Y49" s="550"/>
      <c r="Z49" s="549"/>
      <c r="AA49" s="550"/>
      <c r="AB49" s="544"/>
      <c r="AC49" s="544"/>
      <c r="AD49" s="549"/>
      <c r="AE49" s="544"/>
      <c r="AF49" s="544"/>
      <c r="AG49" s="547"/>
      <c r="AH49" s="476"/>
      <c r="AI49" s="476"/>
      <c r="AJ49" s="476"/>
      <c r="AK49" s="465"/>
      <c r="AL49" s="817" t="str">
        <f ca="1">'E.coli Standalone Calculation'!I41</f>
        <v/>
      </c>
      <c r="AM49" s="551"/>
      <c r="AN49" s="552"/>
      <c r="AO49" s="544"/>
      <c r="AP49" s="547"/>
      <c r="AQ49" s="981"/>
      <c r="AR49" s="982"/>
      <c r="AS49" s="549"/>
      <c r="AT49" s="547"/>
      <c r="AU49" s="544"/>
      <c r="AV49" s="544"/>
      <c r="AW49" s="553"/>
      <c r="AX49" s="544"/>
      <c r="AY49" s="549"/>
      <c r="AZ49" s="544"/>
      <c r="BA49" s="553"/>
      <c r="BB49" s="547"/>
      <c r="BC49" s="544"/>
      <c r="BD49" s="553"/>
      <c r="BE49" s="544"/>
      <c r="BF49" s="544"/>
      <c r="BG49" s="549"/>
      <c r="BH49" s="547"/>
      <c r="BI49" s="554"/>
      <c r="BJ49" s="549"/>
      <c r="BK49" s="547"/>
      <c r="BL49" s="549"/>
      <c r="BM49" s="544"/>
      <c r="BN49" s="544"/>
      <c r="BO49" s="544"/>
      <c r="BP49" s="544"/>
      <c r="BQ49" s="544"/>
      <c r="BR49" s="544"/>
      <c r="BS49" s="544"/>
      <c r="BT49" s="544"/>
      <c r="BU49" s="547"/>
      <c r="BV49" s="763"/>
      <c r="BW49" s="754"/>
      <c r="BX49" s="752"/>
      <c r="BY49" s="752"/>
      <c r="BZ49" s="752"/>
      <c r="CA49" s="752"/>
      <c r="CB49" s="752"/>
      <c r="CC49" s="752"/>
      <c r="CD49" s="752"/>
      <c r="CE49" s="752"/>
      <c r="CF49" s="752"/>
      <c r="CG49" s="752"/>
      <c r="CH49" s="752"/>
      <c r="CI49" s="752"/>
      <c r="CJ49" s="752"/>
      <c r="CK49" s="753"/>
    </row>
    <row r="50" spans="1:139" ht="14.4" customHeight="1" thickBot="1" x14ac:dyDescent="0.3">
      <c r="A50" s="415" t="s">
        <v>42</v>
      </c>
      <c r="B50" s="226"/>
      <c r="C50" s="416"/>
      <c r="D50" s="124"/>
      <c r="E50" s="471">
        <f>COUNT(E14:E44)</f>
        <v>0</v>
      </c>
      <c r="F50" s="363">
        <f>COUNTA(F14:F44)</f>
        <v>0</v>
      </c>
      <c r="G50" s="343">
        <f>COUNTA(G14:G44)</f>
        <v>0</v>
      </c>
      <c r="H50" s="472">
        <f>COUNT(H14:H44)</f>
        <v>0</v>
      </c>
      <c r="I50" s="469">
        <f t="shared" ref="I50:BE50" si="39">COUNT(I14:I44)</f>
        <v>0</v>
      </c>
      <c r="J50" s="468">
        <f t="shared" si="39"/>
        <v>0</v>
      </c>
      <c r="K50" s="472">
        <f t="shared" si="39"/>
        <v>0</v>
      </c>
      <c r="L50" s="469">
        <f t="shared" si="39"/>
        <v>0</v>
      </c>
      <c r="M50" s="469">
        <f t="shared" si="39"/>
        <v>0</v>
      </c>
      <c r="N50" s="469">
        <f t="shared" ca="1" si="39"/>
        <v>0</v>
      </c>
      <c r="O50" s="469">
        <f t="shared" si="39"/>
        <v>0</v>
      </c>
      <c r="P50" s="469">
        <f t="shared" ca="1" si="39"/>
        <v>0</v>
      </c>
      <c r="Q50" s="469">
        <f t="shared" si="39"/>
        <v>0</v>
      </c>
      <c r="R50" s="469">
        <f t="shared" si="39"/>
        <v>0</v>
      </c>
      <c r="S50" s="468">
        <f>COUNT(S14:S44)</f>
        <v>0</v>
      </c>
      <c r="T50" s="240" t="s">
        <v>67</v>
      </c>
      <c r="U50" s="473">
        <f>COUNT(U14:U44)</f>
        <v>0</v>
      </c>
      <c r="V50" s="474">
        <f t="shared" si="39"/>
        <v>0</v>
      </c>
      <c r="W50" s="73">
        <f t="shared" si="39"/>
        <v>0</v>
      </c>
      <c r="X50" s="475">
        <f t="shared" si="39"/>
        <v>0</v>
      </c>
      <c r="Y50" s="116">
        <f t="shared" si="39"/>
        <v>0</v>
      </c>
      <c r="Z50" s="474">
        <f t="shared" si="39"/>
        <v>0</v>
      </c>
      <c r="AA50" s="73">
        <f t="shared" si="39"/>
        <v>0</v>
      </c>
      <c r="AB50" s="475">
        <f t="shared" si="39"/>
        <v>0</v>
      </c>
      <c r="AC50" s="116">
        <f t="shared" si="39"/>
        <v>0</v>
      </c>
      <c r="AD50" s="474">
        <f>COUNT(AD14:AD44)</f>
        <v>0</v>
      </c>
      <c r="AE50" s="73">
        <f>COUNT(AE14:AE44)</f>
        <v>0</v>
      </c>
      <c r="AF50" s="475">
        <f>COUNT(AF14:AF44)</f>
        <v>0</v>
      </c>
      <c r="AG50" s="116">
        <f>COUNT(AG14:AG44)</f>
        <v>0</v>
      </c>
      <c r="AH50" s="649"/>
      <c r="AI50" s="635">
        <f t="shared" ref="AI50:AP50" si="40">COUNT(AI14:AI44)</f>
        <v>0</v>
      </c>
      <c r="AJ50" s="65">
        <f t="shared" si="40"/>
        <v>0</v>
      </c>
      <c r="AK50" s="72"/>
      <c r="AL50" s="65">
        <f ca="1">COUNT(AK14:AK44)</f>
        <v>0</v>
      </c>
      <c r="AM50" s="983">
        <f>COUNT(AM14:AN44)</f>
        <v>0</v>
      </c>
      <c r="AN50" s="984"/>
      <c r="AO50" s="73">
        <f t="shared" si="40"/>
        <v>0</v>
      </c>
      <c r="AP50" s="116">
        <f t="shared" si="40"/>
        <v>0</v>
      </c>
      <c r="AQ50" s="985" t="s">
        <v>67</v>
      </c>
      <c r="AR50" s="986"/>
      <c r="AS50" s="474">
        <f t="shared" si="39"/>
        <v>0</v>
      </c>
      <c r="AT50" s="116">
        <f t="shared" si="39"/>
        <v>0</v>
      </c>
      <c r="AU50" s="474">
        <f t="shared" si="39"/>
        <v>0</v>
      </c>
      <c r="AV50" s="73">
        <f t="shared" si="39"/>
        <v>0</v>
      </c>
      <c r="AW50" s="73">
        <f t="shared" ca="1" si="39"/>
        <v>0</v>
      </c>
      <c r="AX50" s="116">
        <f t="shared" ca="1" si="39"/>
        <v>0</v>
      </c>
      <c r="AY50" s="474">
        <f t="shared" si="39"/>
        <v>0</v>
      </c>
      <c r="AZ50" s="73">
        <f t="shared" si="39"/>
        <v>0</v>
      </c>
      <c r="BA50" s="73">
        <f t="shared" ca="1" si="39"/>
        <v>0</v>
      </c>
      <c r="BB50" s="116">
        <f t="shared" ca="1" si="39"/>
        <v>0</v>
      </c>
      <c r="BC50" s="474">
        <f t="shared" si="39"/>
        <v>0</v>
      </c>
      <c r="BD50" s="73">
        <f t="shared" si="39"/>
        <v>0</v>
      </c>
      <c r="BE50" s="73">
        <f t="shared" ca="1" si="39"/>
        <v>0</v>
      </c>
      <c r="BF50" s="116">
        <f ca="1">COUNT(BF14:BF44)</f>
        <v>0</v>
      </c>
      <c r="BG50" s="473">
        <f>COUNT(BG14:BG44)</f>
        <v>0</v>
      </c>
      <c r="BH50" s="116">
        <f>COUNT(BH14:BH44)</f>
        <v>0</v>
      </c>
      <c r="BI50" s="477" t="s">
        <v>67</v>
      </c>
      <c r="BJ50" s="473">
        <f>COUNT(BJ14:BJ44)</f>
        <v>0</v>
      </c>
      <c r="BK50" s="116">
        <f t="shared" ref="BK50:BU50" si="41">COUNT(BK14:BK44)</f>
        <v>0</v>
      </c>
      <c r="BL50" s="474">
        <f t="shared" si="41"/>
        <v>0</v>
      </c>
      <c r="BM50" s="73">
        <f t="shared" si="41"/>
        <v>0</v>
      </c>
      <c r="BN50" s="73">
        <f t="shared" si="41"/>
        <v>0</v>
      </c>
      <c r="BO50" s="73">
        <f t="shared" si="41"/>
        <v>0</v>
      </c>
      <c r="BP50" s="73">
        <f t="shared" si="41"/>
        <v>0</v>
      </c>
      <c r="BQ50" s="73">
        <f t="shared" si="41"/>
        <v>0</v>
      </c>
      <c r="BR50" s="73">
        <f t="shared" si="41"/>
        <v>0</v>
      </c>
      <c r="BS50" s="73">
        <f t="shared" si="41"/>
        <v>0</v>
      </c>
      <c r="BT50" s="73">
        <f t="shared" si="41"/>
        <v>0</v>
      </c>
      <c r="BU50" s="116">
        <f t="shared" si="41"/>
        <v>0</v>
      </c>
      <c r="BV50" s="764" t="s">
        <v>67</v>
      </c>
      <c r="BW50" s="760">
        <f>COUNT(BW14:BW44)</f>
        <v>0</v>
      </c>
      <c r="BX50" s="73">
        <f ca="1">COUNT(BX14:BX44)</f>
        <v>0</v>
      </c>
      <c r="BY50" s="73">
        <f>COUNT(BY14:BY44)</f>
        <v>0</v>
      </c>
      <c r="BZ50" s="116">
        <f ca="1">COUNT(BZ14:BZ44)</f>
        <v>0</v>
      </c>
      <c r="CA50" s="73">
        <f t="shared" ref="CA50:CK50" si="42">COUNT(CA14:CA44)</f>
        <v>0</v>
      </c>
      <c r="CB50" s="73">
        <f t="shared" si="42"/>
        <v>0</v>
      </c>
      <c r="CC50" s="73">
        <f t="shared" si="42"/>
        <v>0</v>
      </c>
      <c r="CD50" s="73">
        <f>COUNT(CD14:CD44)</f>
        <v>0</v>
      </c>
      <c r="CE50" s="73">
        <f>COUNT(CE14:CE44)</f>
        <v>0</v>
      </c>
      <c r="CF50" s="73">
        <f t="shared" si="42"/>
        <v>0</v>
      </c>
      <c r="CG50" s="73">
        <f t="shared" si="42"/>
        <v>0</v>
      </c>
      <c r="CH50" s="73">
        <f t="shared" si="42"/>
        <v>0</v>
      </c>
      <c r="CI50" s="73">
        <f t="shared" si="42"/>
        <v>0</v>
      </c>
      <c r="CJ50" s="73">
        <f t="shared" si="42"/>
        <v>0</v>
      </c>
      <c r="CK50" s="116">
        <f t="shared" si="42"/>
        <v>0</v>
      </c>
    </row>
    <row r="51" spans="1:139" ht="14.25" customHeight="1" thickBot="1" x14ac:dyDescent="0.35">
      <c r="A51" s="861" t="s">
        <v>126</v>
      </c>
      <c r="B51" s="862"/>
      <c r="C51" s="862"/>
      <c r="D51" s="862"/>
      <c r="E51" s="862"/>
      <c r="F51" s="862"/>
      <c r="G51" s="862"/>
      <c r="H51" s="862"/>
      <c r="I51" s="862"/>
      <c r="J51" s="863"/>
      <c r="K51" s="442" t="s">
        <v>191</v>
      </c>
      <c r="L51" s="207"/>
      <c r="M51" s="207"/>
      <c r="N51" s="207"/>
      <c r="O51" s="207"/>
      <c r="P51" s="443"/>
      <c r="Q51" s="444" t="s">
        <v>125</v>
      </c>
      <c r="R51" s="207"/>
      <c r="S51" s="235"/>
      <c r="T51" s="310" t="s">
        <v>43</v>
      </c>
      <c r="U51" s="400"/>
      <c r="V51" s="207"/>
      <c r="W51" s="207"/>
      <c r="X51" s="207"/>
      <c r="Y51" s="207"/>
      <c r="Z51" s="207"/>
      <c r="AA51" s="207"/>
      <c r="AB51" s="207"/>
      <c r="AC51" s="207"/>
      <c r="AD51" s="207"/>
      <c r="AE51" s="207"/>
      <c r="AF51" s="207"/>
      <c r="AG51" s="207"/>
      <c r="AH51" s="207"/>
      <c r="AI51" s="207"/>
      <c r="AJ51" s="207"/>
      <c r="AK51" s="207"/>
      <c r="AL51" s="207"/>
      <c r="AM51" s="207"/>
      <c r="AN51" s="207"/>
      <c r="AO51" s="207"/>
      <c r="AP51" s="235"/>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c r="EA51" s="92"/>
      <c r="EI51" s="2"/>
    </row>
    <row r="52" spans="1:139" ht="14.25" customHeight="1" x14ac:dyDescent="0.25">
      <c r="A52" s="864"/>
      <c r="B52" s="865"/>
      <c r="C52" s="865"/>
      <c r="D52" s="865"/>
      <c r="E52" s="865"/>
      <c r="F52" s="865"/>
      <c r="G52" s="865"/>
      <c r="H52" s="865"/>
      <c r="I52" s="865"/>
      <c r="J52" s="866"/>
      <c r="K52" s="886"/>
      <c r="L52" s="887"/>
      <c r="M52" s="887"/>
      <c r="N52" s="887"/>
      <c r="O52" s="887"/>
      <c r="P52" s="904"/>
      <c r="Q52" s="870"/>
      <c r="R52" s="871"/>
      <c r="S52" s="872"/>
      <c r="T52" s="877"/>
      <c r="U52" s="878"/>
      <c r="V52" s="878"/>
      <c r="W52" s="878"/>
      <c r="X52" s="878"/>
      <c r="Y52" s="878"/>
      <c r="Z52" s="878"/>
      <c r="AA52" s="878"/>
      <c r="AB52" s="878"/>
      <c r="AC52" s="878"/>
      <c r="AD52" s="878"/>
      <c r="AE52" s="878"/>
      <c r="AF52" s="878"/>
      <c r="AG52" s="878"/>
      <c r="AH52" s="878"/>
      <c r="AI52" s="878"/>
      <c r="AJ52" s="878"/>
      <c r="AK52" s="878"/>
      <c r="AL52" s="878"/>
      <c r="AM52" s="878"/>
      <c r="AN52" s="878"/>
      <c r="AO52" s="878"/>
      <c r="AP52" s="879"/>
      <c r="AQ52" s="200"/>
      <c r="AR52" s="200"/>
      <c r="AS52" s="93" t="s">
        <v>44</v>
      </c>
      <c r="AT52" s="94"/>
      <c r="AU52" s="94"/>
      <c r="AV52" s="94"/>
      <c r="AW52" s="94"/>
      <c r="AX52" s="94"/>
      <c r="AY52" s="94"/>
      <c r="AZ52" s="94"/>
      <c r="BA52" s="94"/>
      <c r="BB52" s="94"/>
      <c r="BC52" s="95"/>
      <c r="BD52" s="313" t="s">
        <v>45</v>
      </c>
      <c r="BE52" s="207"/>
      <c r="BF52" s="235"/>
      <c r="BG52" s="200"/>
      <c r="BH52" s="200"/>
      <c r="BI52" s="200"/>
      <c r="BJ52" s="964" t="s">
        <v>175</v>
      </c>
      <c r="BK52" s="965"/>
      <c r="BL52" s="965"/>
      <c r="BM52" s="965"/>
      <c r="BN52" s="965"/>
      <c r="BO52" s="965"/>
      <c r="BP52" s="965"/>
      <c r="BQ52" s="965"/>
      <c r="BR52" s="966"/>
      <c r="BS52" s="200"/>
      <c r="BT52" s="200"/>
      <c r="BU52" s="200"/>
      <c r="BV52" s="200"/>
      <c r="BW52" s="200"/>
      <c r="BX52" s="200"/>
      <c r="BY52" s="200"/>
      <c r="BZ52" s="200"/>
    </row>
    <row r="53" spans="1:139" x14ac:dyDescent="0.25">
      <c r="A53" s="864"/>
      <c r="B53" s="865"/>
      <c r="C53" s="865"/>
      <c r="D53" s="865"/>
      <c r="E53" s="865"/>
      <c r="F53" s="865"/>
      <c r="G53" s="865"/>
      <c r="H53" s="865"/>
      <c r="I53" s="865"/>
      <c r="J53" s="866"/>
      <c r="K53" s="905"/>
      <c r="L53" s="887"/>
      <c r="M53" s="887"/>
      <c r="N53" s="887"/>
      <c r="O53" s="887"/>
      <c r="P53" s="904"/>
      <c r="Q53" s="873"/>
      <c r="R53" s="871"/>
      <c r="S53" s="872"/>
      <c r="T53" s="877"/>
      <c r="U53" s="878"/>
      <c r="V53" s="878"/>
      <c r="W53" s="878"/>
      <c r="X53" s="878"/>
      <c r="Y53" s="878"/>
      <c r="Z53" s="878"/>
      <c r="AA53" s="878"/>
      <c r="AB53" s="878"/>
      <c r="AC53" s="878"/>
      <c r="AD53" s="878"/>
      <c r="AE53" s="878"/>
      <c r="AF53" s="878"/>
      <c r="AG53" s="878"/>
      <c r="AH53" s="878"/>
      <c r="AI53" s="878"/>
      <c r="AJ53" s="878"/>
      <c r="AK53" s="878"/>
      <c r="AL53" s="878"/>
      <c r="AM53" s="878"/>
      <c r="AN53" s="878"/>
      <c r="AO53" s="878"/>
      <c r="AP53" s="879"/>
      <c r="AQ53" s="200"/>
      <c r="AR53" s="200"/>
      <c r="AS53" s="250"/>
      <c r="AT53" s="221"/>
      <c r="AU53" s="251"/>
      <c r="AV53" s="254" t="s">
        <v>47</v>
      </c>
      <c r="AW53" s="255"/>
      <c r="AX53" s="254" t="s">
        <v>48</v>
      </c>
      <c r="AY53" s="255"/>
      <c r="AZ53" s="256" t="s">
        <v>49</v>
      </c>
      <c r="BA53" s="257"/>
      <c r="BB53" s="256" t="s">
        <v>50</v>
      </c>
      <c r="BC53" s="258"/>
      <c r="BD53" s="459" t="s">
        <v>51</v>
      </c>
      <c r="BE53" s="200"/>
      <c r="BF53" s="102">
        <f>IF(SUM(AS14:AS44)&gt;0,SUM(AS14:AS44),SUM(K14:K44))</f>
        <v>0</v>
      </c>
      <c r="BG53" s="200"/>
      <c r="BH53" s="200"/>
      <c r="BI53" s="200"/>
      <c r="BJ53" s="967"/>
      <c r="BK53" s="968"/>
      <c r="BL53" s="968"/>
      <c r="BM53" s="968"/>
      <c r="BN53" s="968"/>
      <c r="BO53" s="968"/>
      <c r="BP53" s="968"/>
      <c r="BQ53" s="968"/>
      <c r="BR53" s="969"/>
      <c r="BS53" s="200"/>
      <c r="BT53" s="200"/>
      <c r="BU53" s="200"/>
      <c r="BV53" s="200"/>
      <c r="BW53" s="200"/>
      <c r="BX53" s="200"/>
      <c r="BY53" s="200"/>
      <c r="BZ53" s="200"/>
    </row>
    <row r="54" spans="1:139" ht="14.4" thickBot="1" x14ac:dyDescent="0.35">
      <c r="A54" s="864"/>
      <c r="B54" s="865"/>
      <c r="C54" s="865"/>
      <c r="D54" s="865"/>
      <c r="E54" s="865"/>
      <c r="F54" s="865"/>
      <c r="G54" s="865"/>
      <c r="H54" s="865"/>
      <c r="I54" s="865"/>
      <c r="J54" s="866"/>
      <c r="K54" s="874"/>
      <c r="L54" s="875"/>
      <c r="M54" s="875"/>
      <c r="N54" s="875"/>
      <c r="O54" s="875"/>
      <c r="P54" s="876"/>
      <c r="Q54" s="445"/>
      <c r="R54" s="238"/>
      <c r="S54" s="239"/>
      <c r="T54" s="877"/>
      <c r="U54" s="878"/>
      <c r="V54" s="878"/>
      <c r="W54" s="878"/>
      <c r="X54" s="878"/>
      <c r="Y54" s="878"/>
      <c r="Z54" s="878"/>
      <c r="AA54" s="878"/>
      <c r="AB54" s="878"/>
      <c r="AC54" s="878"/>
      <c r="AD54" s="878"/>
      <c r="AE54" s="878"/>
      <c r="AF54" s="878"/>
      <c r="AG54" s="878"/>
      <c r="AH54" s="878"/>
      <c r="AI54" s="878"/>
      <c r="AJ54" s="878"/>
      <c r="AK54" s="878"/>
      <c r="AL54" s="878"/>
      <c r="AM54" s="878"/>
      <c r="AN54" s="878"/>
      <c r="AO54" s="878"/>
      <c r="AP54" s="879"/>
      <c r="AQ54" s="200"/>
      <c r="AR54" s="200"/>
      <c r="AS54" s="246" t="s">
        <v>46</v>
      </c>
      <c r="AT54" s="252"/>
      <c r="AU54" s="253"/>
      <c r="AV54" s="337" t="str">
        <f>IF(M45=" "," NA",(+M45-AU45)/M45*100)</f>
        <v xml:space="preserve"> NA</v>
      </c>
      <c r="AW54" s="338"/>
      <c r="AX54" s="337" t="str">
        <f>IF(O45=" "," NA",(+O45-AY45)/O45*100)</f>
        <v xml:space="preserve"> NA</v>
      </c>
      <c r="AY54" s="338"/>
      <c r="AZ54" s="337" t="str">
        <f>IF(R45=" "," NA",(+R45-BC45)/R45*100)</f>
        <v xml:space="preserve"> NA</v>
      </c>
      <c r="BA54" s="338"/>
      <c r="BB54" s="334" t="str">
        <f>IF(Q45=" "," NA",(+Q45-AP45)/Q45*100)</f>
        <v xml:space="preserve"> NA</v>
      </c>
      <c r="BC54" s="107"/>
      <c r="BD54" s="218"/>
      <c r="BE54" s="219"/>
      <c r="BF54" s="236"/>
      <c r="BG54" s="200"/>
      <c r="BH54" s="200"/>
      <c r="BI54" s="200"/>
      <c r="BJ54" s="967"/>
      <c r="BK54" s="968"/>
      <c r="BL54" s="968"/>
      <c r="BM54" s="968"/>
      <c r="BN54" s="968"/>
      <c r="BO54" s="968"/>
      <c r="BP54" s="968"/>
      <c r="BQ54" s="968"/>
      <c r="BR54" s="969"/>
      <c r="BS54" s="200"/>
      <c r="BT54" s="200"/>
      <c r="BU54" s="200"/>
      <c r="BV54" s="200"/>
      <c r="BW54" s="200"/>
      <c r="BX54" s="200"/>
      <c r="BY54" s="200"/>
      <c r="BZ54" s="200"/>
    </row>
    <row r="55" spans="1:139" ht="13.8" x14ac:dyDescent="0.3">
      <c r="A55" s="864"/>
      <c r="B55" s="865"/>
      <c r="C55" s="865"/>
      <c r="D55" s="865"/>
      <c r="E55" s="865"/>
      <c r="F55" s="865"/>
      <c r="G55" s="865"/>
      <c r="H55" s="865"/>
      <c r="I55" s="865"/>
      <c r="J55" s="866"/>
      <c r="K55" s="442" t="s">
        <v>192</v>
      </c>
      <c r="L55" s="446"/>
      <c r="M55" s="207"/>
      <c r="N55" s="207"/>
      <c r="O55" s="207"/>
      <c r="P55" s="447"/>
      <c r="Q55" s="444" t="s">
        <v>125</v>
      </c>
      <c r="R55" s="207"/>
      <c r="S55" s="235"/>
      <c r="T55" s="877"/>
      <c r="U55" s="878"/>
      <c r="V55" s="878"/>
      <c r="W55" s="878"/>
      <c r="X55" s="878"/>
      <c r="Y55" s="878"/>
      <c r="Z55" s="878"/>
      <c r="AA55" s="878"/>
      <c r="AB55" s="878"/>
      <c r="AC55" s="878"/>
      <c r="AD55" s="878"/>
      <c r="AE55" s="878"/>
      <c r="AF55" s="878"/>
      <c r="AG55" s="878"/>
      <c r="AH55" s="878"/>
      <c r="AI55" s="878"/>
      <c r="AJ55" s="878"/>
      <c r="AK55" s="878"/>
      <c r="AL55" s="878"/>
      <c r="AM55" s="878"/>
      <c r="AN55" s="878"/>
      <c r="AO55" s="878"/>
      <c r="AP55" s="879"/>
      <c r="AQ55" s="200"/>
      <c r="AR55" s="200"/>
      <c r="AS55" s="200"/>
      <c r="AT55" s="200"/>
      <c r="AU55" s="200"/>
      <c r="AV55" s="200"/>
      <c r="AW55" s="200"/>
      <c r="AX55" s="200"/>
      <c r="AY55" s="200"/>
      <c r="AZ55" s="200"/>
      <c r="BA55" s="200"/>
      <c r="BB55" s="200"/>
      <c r="BC55" s="200"/>
      <c r="BD55" s="852" t="s">
        <v>52</v>
      </c>
      <c r="BE55" s="853"/>
      <c r="BF55" s="854"/>
      <c r="BG55" s="200"/>
      <c r="BH55" s="200"/>
      <c r="BI55" s="200"/>
      <c r="BJ55" s="967"/>
      <c r="BK55" s="968"/>
      <c r="BL55" s="968"/>
      <c r="BM55" s="968"/>
      <c r="BN55" s="968"/>
      <c r="BO55" s="968"/>
      <c r="BP55" s="968"/>
      <c r="BQ55" s="968"/>
      <c r="BR55" s="969"/>
      <c r="BS55" s="200"/>
      <c r="BT55" s="200"/>
      <c r="BU55" s="200"/>
      <c r="BV55" s="200"/>
      <c r="BW55" s="200"/>
      <c r="BX55" s="200"/>
      <c r="BY55" s="200"/>
      <c r="BZ55" s="200"/>
    </row>
    <row r="56" spans="1:139" ht="15.6" x14ac:dyDescent="0.3">
      <c r="A56" s="864"/>
      <c r="B56" s="865"/>
      <c r="C56" s="865"/>
      <c r="D56" s="865"/>
      <c r="E56" s="865"/>
      <c r="F56" s="865"/>
      <c r="G56" s="865"/>
      <c r="H56" s="865"/>
      <c r="I56" s="865"/>
      <c r="J56" s="866"/>
      <c r="K56" s="448" t="s">
        <v>193</v>
      </c>
      <c r="L56" s="211"/>
      <c r="M56" s="211"/>
      <c r="N56" s="211"/>
      <c r="O56" s="211"/>
      <c r="P56" s="211"/>
      <c r="Q56" s="870"/>
      <c r="R56" s="871"/>
      <c r="S56" s="872"/>
      <c r="T56" s="877"/>
      <c r="U56" s="878"/>
      <c r="V56" s="878"/>
      <c r="W56" s="878"/>
      <c r="X56" s="878"/>
      <c r="Y56" s="878"/>
      <c r="Z56" s="878"/>
      <c r="AA56" s="878"/>
      <c r="AB56" s="878"/>
      <c r="AC56" s="878"/>
      <c r="AD56" s="878"/>
      <c r="AE56" s="878"/>
      <c r="AF56" s="878"/>
      <c r="AG56" s="878"/>
      <c r="AH56" s="878"/>
      <c r="AI56" s="878"/>
      <c r="AJ56" s="878"/>
      <c r="AK56" s="878"/>
      <c r="AL56" s="878"/>
      <c r="AM56" s="878"/>
      <c r="AN56" s="878"/>
      <c r="AO56" s="878"/>
      <c r="AP56" s="879"/>
      <c r="AQ56" s="200"/>
      <c r="AR56" s="200"/>
      <c r="AS56" s="202" t="str">
        <f>IF(OR(Q45=" ",AP45=" ",LEFT(Q10,4)&lt;&gt;"Phos",LEFT(AP10,4)&lt;&gt;"Phos"),"","Phosphorus limit would be")</f>
        <v/>
      </c>
      <c r="AT56" s="202"/>
      <c r="AU56" s="202"/>
      <c r="AV56" s="202"/>
      <c r="AW56" s="202" t="str">
        <f>IF(OR(Q45=" ",+AP45=" ",LEFT(Q10,4)&lt;&gt;"Phos",LEFT(AP10,4)&lt;&gt;"Phos"),"",IF(+Q45&gt;=5,1,IF(+Q45&gt;=4,80,IF(+Q45&gt;=3,75,IF(Q45&gt;=2,70,IF(Q45&gt;=1,65,60))))))</f>
        <v/>
      </c>
      <c r="AX56" s="202" t="str">
        <f>IF(OR(Q45=" ",+AP45=" ",LEFT(Q10,4)&lt;&gt;"Phos",LEFT(AP10,4)&lt;&gt;"Phos"),"",IF(+Q45&gt;=5,"mg/l.","% removal."))</f>
        <v/>
      </c>
      <c r="AY56" s="202"/>
      <c r="AZ56" s="202" t="str">
        <f>IF(OR(Q45=" ",+AP45=" ",LEFT(Q10,4)&lt;&gt;"Phos",LEFT(AP10,4)&lt;&gt;"Phos"),"",IF(OR(AND(+Q45&gt;=5,AP45&gt;1),AND(+Q45&gt;=4,+Q45&lt;5,BB54&lt;80),AND(+Q45&gt;=3,+Q45&lt;4,BB54&lt;75),AND(+Q45&gt;=2,+Q45&lt;3,BB54&lt;70),AND(+Q45&gt;=1,+Q45&lt;2,BB54&lt;65),AND(+Q45&lt;1,BB54&lt;60)),"(compliance not achieved)","(compliance achieved)"))</f>
        <v/>
      </c>
      <c r="BA56" s="202"/>
      <c r="BB56" s="202"/>
      <c r="BC56" s="200"/>
      <c r="BD56" s="460" t="s">
        <v>53</v>
      </c>
      <c r="BE56" s="200"/>
      <c r="BF56" s="103" t="str">
        <f>IF(AS50+K50=0,"",IF(AS50&gt;0,+AS45/O4,K45/O4))</f>
        <v/>
      </c>
      <c r="BG56" s="200"/>
      <c r="BH56" s="200"/>
      <c r="BI56" s="200"/>
      <c r="BJ56" s="967"/>
      <c r="BK56" s="968"/>
      <c r="BL56" s="968"/>
      <c r="BM56" s="968"/>
      <c r="BN56" s="968"/>
      <c r="BO56" s="968"/>
      <c r="BP56" s="968"/>
      <c r="BQ56" s="968"/>
      <c r="BR56" s="969"/>
      <c r="BS56" s="200"/>
      <c r="BT56" s="200"/>
      <c r="BU56" s="200"/>
      <c r="BV56" s="200"/>
      <c r="BW56" s="200"/>
      <c r="BX56" s="200"/>
      <c r="BY56" s="200"/>
      <c r="BZ56" s="200"/>
    </row>
    <row r="57" spans="1:139" ht="13.8" thickBot="1" x14ac:dyDescent="0.3">
      <c r="A57" s="864"/>
      <c r="B57" s="865"/>
      <c r="C57" s="865"/>
      <c r="D57" s="865"/>
      <c r="E57" s="865"/>
      <c r="F57" s="865"/>
      <c r="G57" s="865"/>
      <c r="H57" s="865"/>
      <c r="I57" s="865"/>
      <c r="J57" s="866"/>
      <c r="K57" s="886"/>
      <c r="L57" s="887"/>
      <c r="M57" s="887"/>
      <c r="N57" s="887"/>
      <c r="O57" s="887"/>
      <c r="P57" s="888"/>
      <c r="Q57" s="873"/>
      <c r="R57" s="871"/>
      <c r="S57" s="872"/>
      <c r="T57" s="877"/>
      <c r="U57" s="878"/>
      <c r="V57" s="878"/>
      <c r="W57" s="878"/>
      <c r="X57" s="878"/>
      <c r="Y57" s="878"/>
      <c r="Z57" s="878"/>
      <c r="AA57" s="878"/>
      <c r="AB57" s="878"/>
      <c r="AC57" s="878"/>
      <c r="AD57" s="878"/>
      <c r="AE57" s="878"/>
      <c r="AF57" s="878"/>
      <c r="AG57" s="878"/>
      <c r="AH57" s="878"/>
      <c r="AI57" s="878"/>
      <c r="AJ57" s="878"/>
      <c r="AK57" s="878"/>
      <c r="AL57" s="878"/>
      <c r="AM57" s="878"/>
      <c r="AN57" s="878"/>
      <c r="AO57" s="878"/>
      <c r="AP57" s="879"/>
      <c r="AQ57" s="200"/>
      <c r="AR57" s="200"/>
      <c r="AS57" s="200"/>
      <c r="AT57" s="200"/>
      <c r="AU57" s="200"/>
      <c r="AV57" s="200"/>
      <c r="AW57" s="200"/>
      <c r="AX57" s="200"/>
      <c r="AY57" s="200"/>
      <c r="AZ57" s="200"/>
      <c r="BA57" s="200"/>
      <c r="BB57" s="200"/>
      <c r="BC57" s="200"/>
      <c r="BD57" s="240"/>
      <c r="BE57" s="233"/>
      <c r="BF57" s="242"/>
      <c r="BG57" s="200"/>
      <c r="BH57" s="200"/>
      <c r="BI57" s="200"/>
      <c r="BJ57" s="970"/>
      <c r="BK57" s="971"/>
      <c r="BL57" s="971"/>
      <c r="BM57" s="971"/>
      <c r="BN57" s="971"/>
      <c r="BO57" s="971"/>
      <c r="BP57" s="971"/>
      <c r="BQ57" s="971"/>
      <c r="BR57" s="972"/>
      <c r="BS57" s="200"/>
      <c r="BT57" s="200"/>
      <c r="BU57" s="200"/>
      <c r="BV57" s="200"/>
      <c r="BW57" s="200"/>
      <c r="BX57" s="200"/>
      <c r="BY57" s="200"/>
      <c r="BZ57" s="200"/>
    </row>
    <row r="58" spans="1:139" ht="24" customHeight="1" thickBot="1" x14ac:dyDescent="0.3">
      <c r="A58" s="867"/>
      <c r="B58" s="868"/>
      <c r="C58" s="868"/>
      <c r="D58" s="868"/>
      <c r="E58" s="868"/>
      <c r="F58" s="868"/>
      <c r="G58" s="868"/>
      <c r="H58" s="868"/>
      <c r="I58" s="868"/>
      <c r="J58" s="869"/>
      <c r="K58" s="889"/>
      <c r="L58" s="890"/>
      <c r="M58" s="890"/>
      <c r="N58" s="890"/>
      <c r="O58" s="890"/>
      <c r="P58" s="891"/>
      <c r="Q58" s="449"/>
      <c r="R58" s="233"/>
      <c r="S58" s="242"/>
      <c r="T58" s="880"/>
      <c r="U58" s="881"/>
      <c r="V58" s="881"/>
      <c r="W58" s="881"/>
      <c r="X58" s="881"/>
      <c r="Y58" s="881"/>
      <c r="Z58" s="881"/>
      <c r="AA58" s="881"/>
      <c r="AB58" s="881"/>
      <c r="AC58" s="881"/>
      <c r="AD58" s="881"/>
      <c r="AE58" s="881"/>
      <c r="AF58" s="881"/>
      <c r="AG58" s="881"/>
      <c r="AH58" s="881"/>
      <c r="AI58" s="881"/>
      <c r="AJ58" s="881"/>
      <c r="AK58" s="881"/>
      <c r="AL58" s="881"/>
      <c r="AM58" s="881"/>
      <c r="AN58" s="881"/>
      <c r="AO58" s="881"/>
      <c r="AP58" s="882"/>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row>
    <row r="59" spans="1:139" x14ac:dyDescent="0.25">
      <c r="A59" s="850" t="s">
        <v>201</v>
      </c>
      <c r="B59" s="850"/>
      <c r="C59" s="850"/>
      <c r="D59" s="850"/>
      <c r="E59" s="850"/>
      <c r="F59" s="850"/>
      <c r="G59" s="850"/>
      <c r="H59" s="850"/>
      <c r="I59" s="850"/>
      <c r="J59" s="850"/>
      <c r="K59" s="850"/>
      <c r="L59" s="850"/>
      <c r="M59" s="850"/>
      <c r="N59" s="850"/>
      <c r="O59" s="850"/>
      <c r="P59" s="850"/>
      <c r="Q59" s="850"/>
      <c r="R59" s="850"/>
      <c r="S59" s="850"/>
      <c r="T59" s="850" t="s">
        <v>202</v>
      </c>
      <c r="U59" s="850"/>
      <c r="V59" s="850"/>
      <c r="W59" s="850"/>
      <c r="X59" s="850"/>
      <c r="Y59" s="850"/>
      <c r="Z59" s="850"/>
      <c r="AA59" s="850"/>
      <c r="AB59" s="850"/>
      <c r="AC59" s="850"/>
      <c r="AD59" s="850"/>
      <c r="AE59" s="850"/>
      <c r="AF59" s="850"/>
      <c r="AG59" s="850"/>
      <c r="AH59" s="850"/>
      <c r="AI59" s="850"/>
      <c r="AJ59" s="850"/>
      <c r="AK59" s="850"/>
      <c r="AL59" s="850"/>
      <c r="AM59" s="850"/>
      <c r="AN59" s="850"/>
      <c r="AO59" s="850"/>
      <c r="AP59" s="850"/>
      <c r="AQ59" s="850" t="s">
        <v>203</v>
      </c>
      <c r="AR59" s="850"/>
      <c r="AS59" s="850"/>
      <c r="AT59" s="850"/>
      <c r="AU59" s="850"/>
      <c r="AV59" s="850"/>
      <c r="AW59" s="850"/>
      <c r="AX59" s="850"/>
      <c r="AY59" s="850"/>
      <c r="AZ59" s="850"/>
      <c r="BA59" s="850"/>
      <c r="BB59" s="850"/>
      <c r="BC59" s="850"/>
      <c r="BD59" s="850"/>
      <c r="BE59" s="850"/>
      <c r="BF59" s="850"/>
      <c r="BG59" s="850"/>
      <c r="BH59" s="850"/>
      <c r="BI59" s="850" t="s">
        <v>204</v>
      </c>
      <c r="BJ59" s="850"/>
      <c r="BK59" s="850"/>
      <c r="BL59" s="850"/>
      <c r="BM59" s="850"/>
      <c r="BN59" s="850"/>
      <c r="BO59" s="850"/>
      <c r="BP59" s="850"/>
      <c r="BQ59" s="850"/>
      <c r="BR59" s="850"/>
      <c r="BS59" s="850"/>
      <c r="BT59" s="850"/>
      <c r="BU59" s="850"/>
      <c r="BV59" s="850" t="s">
        <v>205</v>
      </c>
      <c r="BW59" s="850"/>
      <c r="BX59" s="850"/>
      <c r="BY59" s="850"/>
      <c r="BZ59" s="850"/>
      <c r="CA59" s="850"/>
      <c r="CB59" s="850"/>
      <c r="CC59" s="850"/>
      <c r="CD59" s="850"/>
      <c r="CE59" s="850"/>
      <c r="CF59" s="850"/>
      <c r="CG59" s="850"/>
      <c r="CH59" s="850"/>
      <c r="CI59" s="427"/>
      <c r="CJ59" s="427"/>
      <c r="CK59" s="427"/>
      <c r="CL59" s="427"/>
      <c r="CM59" s="427"/>
      <c r="CN59" s="427"/>
      <c r="CO59" s="427"/>
      <c r="CP59" s="427"/>
      <c r="CQ59" s="427"/>
      <c r="CR59" s="427"/>
    </row>
    <row r="60" spans="1:139" x14ac:dyDescent="0.25">
      <c r="AQ60" s="850"/>
      <c r="AR60" s="850"/>
      <c r="AS60" s="850"/>
      <c r="AT60" s="850"/>
      <c r="AU60" s="850"/>
      <c r="AV60" s="850"/>
      <c r="AW60" s="850"/>
      <c r="AX60" s="850"/>
      <c r="AY60" s="850"/>
      <c r="AZ60" s="850"/>
      <c r="BA60" s="850"/>
      <c r="BB60" s="850"/>
      <c r="BC60" s="850"/>
      <c r="BD60" s="850"/>
      <c r="BE60" s="850"/>
      <c r="BF60" s="850"/>
      <c r="BG60" s="850"/>
      <c r="BH60" s="850"/>
    </row>
  </sheetData>
  <sheetProtection algorithmName="SHA-512" hashValue="sZoBoGMV9bo+kKeK4fLV/Vq/yN21SLmRf1XWYLdN32MBb3tDKCIIXDtkY1f27QX/IoqYTwGWLq6H4aFo7UuXMA==" saltValue="fFag/tPyNUEx5Cfe7Y2JNg==" spinCount="100000" sheet="1" selectLockedCells="1"/>
  <mergeCells count="71">
    <mergeCell ref="CK8:CK10"/>
    <mergeCell ref="CE8:CE10"/>
    <mergeCell ref="CF8:CF10"/>
    <mergeCell ref="CG8:CG10"/>
    <mergeCell ref="CH8:CH10"/>
    <mergeCell ref="CI8:CI10"/>
    <mergeCell ref="CJ8:CJ10"/>
    <mergeCell ref="CA8:CA10"/>
    <mergeCell ref="CB8:CB10"/>
    <mergeCell ref="CC8:CC10"/>
    <mergeCell ref="CD8:CD10"/>
    <mergeCell ref="AS8:BF8"/>
    <mergeCell ref="BS9:BS10"/>
    <mergeCell ref="BT9:BT10"/>
    <mergeCell ref="BW8:BZ8"/>
    <mergeCell ref="BU9:BU10"/>
    <mergeCell ref="BY9:BZ9"/>
    <mergeCell ref="BJ52:BR57"/>
    <mergeCell ref="T48:V48"/>
    <mergeCell ref="T49:V49"/>
    <mergeCell ref="AQ48:AR48"/>
    <mergeCell ref="AQ49:AR49"/>
    <mergeCell ref="AM50:AN50"/>
    <mergeCell ref="AQ50:AR50"/>
    <mergeCell ref="AQ47:AR47"/>
    <mergeCell ref="BR9:BR10"/>
    <mergeCell ref="AQ45:AR45"/>
    <mergeCell ref="AM47:AN47"/>
    <mergeCell ref="AY6:BD7"/>
    <mergeCell ref="BP6:BU7"/>
    <mergeCell ref="AQ46:AR46"/>
    <mergeCell ref="BP9:BP10"/>
    <mergeCell ref="BQ9:BQ10"/>
    <mergeCell ref="BL8:BU8"/>
    <mergeCell ref="BO9:BO10"/>
    <mergeCell ref="AQ6:AS6"/>
    <mergeCell ref="AM46:AN46"/>
    <mergeCell ref="AD8:AG8"/>
    <mergeCell ref="AH8:AP8"/>
    <mergeCell ref="AE6:AL7"/>
    <mergeCell ref="K7:N7"/>
    <mergeCell ref="P7:Q7"/>
    <mergeCell ref="R7:S7"/>
    <mergeCell ref="P6:Q6"/>
    <mergeCell ref="R6:S6"/>
    <mergeCell ref="Q56:S57"/>
    <mergeCell ref="C11:J13"/>
    <mergeCell ref="K52:P53"/>
    <mergeCell ref="G8:G10"/>
    <mergeCell ref="K2:O2"/>
    <mergeCell ref="Q4:S4"/>
    <mergeCell ref="K5:L5"/>
    <mergeCell ref="P2:Q2"/>
    <mergeCell ref="M4:N4"/>
    <mergeCell ref="M5:S5"/>
    <mergeCell ref="BI59:BU59"/>
    <mergeCell ref="BV59:CH59"/>
    <mergeCell ref="R1:S1"/>
    <mergeCell ref="T59:AP59"/>
    <mergeCell ref="AQ60:BH60"/>
    <mergeCell ref="A59:S59"/>
    <mergeCell ref="AQ59:BH59"/>
    <mergeCell ref="BD55:BF55"/>
    <mergeCell ref="C8:C10"/>
    <mergeCell ref="F8:F10"/>
    <mergeCell ref="A51:J58"/>
    <mergeCell ref="Q52:S53"/>
    <mergeCell ref="K54:P54"/>
    <mergeCell ref="T52:AP58"/>
    <mergeCell ref="D8:D10"/>
    <mergeCell ref="K57:P58"/>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4:AH44" xr:uid="{00000000-0002-0000-0200-000000000000}">
      <formula1>$AG$4:$AG$5</formula1>
    </dataValidation>
  </dataValidations>
  <printOptions horizontalCentered="1" verticalCentered="1"/>
  <pageMargins left="0.25" right="0.25" top="0.2" bottom="0.2" header="0" footer="0"/>
  <pageSetup scale="80" fitToWidth="4" orientation="portrait" r:id="rId1"/>
  <headerFooter alignWithMargins="0"/>
  <colBreaks count="4" manualBreakCount="4">
    <brk id="19" max="1048575" man="1"/>
    <brk id="42" max="1048575" man="1"/>
    <brk id="60" max="1048575" man="1"/>
    <brk id="73" max="5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K54"/>
  <sheetViews>
    <sheetView showGridLines="0" topLeftCell="A11" zoomScaleNormal="100" workbookViewId="0">
      <selection activeCell="F41" sqref="F4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1" width="4.6640625" customWidth="1"/>
    <col min="22" max="22" width="7.8867187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3.109375" customWidth="1"/>
    <col min="35" max="36" width="5.6640625" customWidth="1"/>
    <col min="37" max="37" width="1.109375" hidden="1" customWidth="1"/>
    <col min="39" max="42" width="5.6640625" customWidth="1"/>
    <col min="43" max="44" width="3.6640625" customWidth="1"/>
    <col min="45" max="46" width="7.6640625" customWidth="1"/>
    <col min="48" max="48" width="7" bestFit="1" customWidth="1"/>
    <col min="60" max="60" width="5.6640625" customWidth="1"/>
    <col min="74" max="74" width="4.88671875" customWidth="1"/>
    <col min="78" max="78" width="7.3320312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31" t="str">
        <f>Jan!K2</f>
        <v>Exampleville</v>
      </c>
      <c r="L2" s="1032">
        <f>Jan!L2</f>
        <v>0</v>
      </c>
      <c r="M2" s="1032">
        <f>Jan!M2</f>
        <v>0</v>
      </c>
      <c r="N2" s="1032">
        <f>Jan!N2</f>
        <v>0</v>
      </c>
      <c r="O2" s="1033">
        <f>Jan!O2</f>
        <v>0</v>
      </c>
      <c r="P2" s="1034" t="str">
        <f>Jan!P2</f>
        <v>IN0000000</v>
      </c>
      <c r="Q2" s="1032">
        <f>Jan!Q2</f>
        <v>0</v>
      </c>
      <c r="R2" s="1032" t="str">
        <f>Jan!R2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56</v>
      </c>
      <c r="L4" s="299"/>
      <c r="M4" s="300">
        <f>Jan!M4</f>
        <v>2025</v>
      </c>
      <c r="N4" s="301"/>
      <c r="O4" s="719">
        <f>Jan!O4</f>
        <v>2E-3</v>
      </c>
      <c r="P4" s="302" t="s">
        <v>89</v>
      </c>
      <c r="Q4" s="1021" t="str">
        <f>Jan!Q4</f>
        <v>555/555-1234</v>
      </c>
      <c r="R4" s="1022">
        <f>Jan!R4</f>
        <v>0</v>
      </c>
      <c r="S4" s="1023">
        <f>Jan!S4</f>
        <v>0</v>
      </c>
      <c r="T4" s="413" t="str">
        <f>+Jan!T4</f>
        <v>State Form 53339 (R8 / 12-24)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(R8 / 12-24)</v>
      </c>
      <c r="AR4" s="201"/>
      <c r="AS4" s="200"/>
      <c r="AT4" s="200"/>
      <c r="AU4" s="200"/>
      <c r="AV4" s="200"/>
      <c r="AW4" s="200"/>
      <c r="AX4" s="200"/>
      <c r="AY4" s="200"/>
      <c r="AZ4" s="200"/>
      <c r="BA4" s="200"/>
      <c r="BB4" s="211"/>
      <c r="BC4" s="211"/>
      <c r="BD4" s="200"/>
      <c r="BE4" s="200"/>
      <c r="BF4" s="200"/>
      <c r="BG4" s="200"/>
      <c r="BH4" s="200"/>
      <c r="BI4" s="413" t="str">
        <f>+Jan!BI4</f>
        <v>State Form 53339 (R8 / 12-24)</v>
      </c>
      <c r="BJ4" s="200"/>
      <c r="BK4" s="200"/>
      <c r="BL4" s="200"/>
      <c r="BM4" s="200"/>
      <c r="BN4" s="200"/>
      <c r="BO4" s="200"/>
      <c r="BP4" s="200"/>
      <c r="BQ4" s="200"/>
      <c r="BR4" s="200"/>
      <c r="BS4" s="200"/>
      <c r="BT4" s="211"/>
      <c r="BU4" s="211"/>
      <c r="BV4" s="413" t="str">
        <f>+Jan!BV4</f>
        <v>State Form 53339 (R8 / 12-24)</v>
      </c>
      <c r="BW4" s="200"/>
      <c r="BX4" s="200"/>
      <c r="BY4" s="200"/>
      <c r="BZ4" s="200"/>
      <c r="CA4" s="200"/>
      <c r="CB4" s="200"/>
    </row>
    <row r="5" spans="1:89" ht="16.2" thickBot="1" x14ac:dyDescent="0.35">
      <c r="A5" s="200"/>
      <c r="B5" s="200"/>
      <c r="C5" s="200"/>
      <c r="D5" s="461" t="str">
        <f>+Jan!D5</f>
        <v>State Form 53339 (R8 / 12-24)</v>
      </c>
      <c r="E5" s="200"/>
      <c r="F5" s="201"/>
      <c r="G5" s="201"/>
      <c r="H5" s="201"/>
      <c r="I5" s="201"/>
      <c r="J5" s="202" t="str">
        <f>CONCATENATE("2/1/",M4)</f>
        <v>2/1/2025</v>
      </c>
      <c r="K5" s="915" t="s">
        <v>127</v>
      </c>
      <c r="L5" s="916"/>
      <c r="M5" s="1026" t="str">
        <f>+Jan!M5</f>
        <v>wwtp@city.org</v>
      </c>
      <c r="N5" s="1026"/>
      <c r="O5" s="1026"/>
      <c r="P5" s="1026"/>
      <c r="Q5" s="1026"/>
      <c r="R5" s="718" t="str">
        <f>Jan!R2</f>
        <v>001</v>
      </c>
      <c r="S5" s="830" t="str">
        <f>Jan!S2</f>
        <v>A</v>
      </c>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6" t="s">
        <v>6</v>
      </c>
      <c r="Q6" s="937"/>
      <c r="R6" s="936" t="s">
        <v>105</v>
      </c>
      <c r="S6" s="938"/>
      <c r="T6" s="428" t="str">
        <f>+K2</f>
        <v>Exampleville</v>
      </c>
      <c r="U6" s="324"/>
      <c r="V6" s="227"/>
      <c r="W6" s="228"/>
      <c r="X6" s="229" t="str">
        <f>+P2</f>
        <v>IN0000000</v>
      </c>
      <c r="Y6" s="230"/>
      <c r="Z6" s="231" t="str">
        <f>+K4</f>
        <v>February</v>
      </c>
      <c r="AA6" s="228"/>
      <c r="AB6" s="232">
        <f>+M4</f>
        <v>2025</v>
      </c>
      <c r="AC6" s="236"/>
      <c r="AD6" s="200"/>
      <c r="AE6" s="927"/>
      <c r="AF6" s="928"/>
      <c r="AG6" s="928"/>
      <c r="AH6" s="928"/>
      <c r="AI6" s="928"/>
      <c r="AJ6" s="928"/>
      <c r="AK6" s="928"/>
      <c r="AL6" s="928"/>
      <c r="AM6" s="309"/>
      <c r="AN6" s="309"/>
      <c r="AO6" s="237"/>
      <c r="AP6" s="238"/>
      <c r="AQ6" s="1035" t="str">
        <f>+K2</f>
        <v>Exampleville</v>
      </c>
      <c r="AR6" s="1036"/>
      <c r="AS6" s="1037"/>
      <c r="AT6" s="232" t="str">
        <f>+P2</f>
        <v>IN0000000</v>
      </c>
      <c r="AU6" s="227"/>
      <c r="AV6" s="232" t="str">
        <f>+K4</f>
        <v>February</v>
      </c>
      <c r="AW6" s="227"/>
      <c r="AX6" s="439">
        <f>+M4</f>
        <v>2025</v>
      </c>
      <c r="AY6" s="927"/>
      <c r="AZ6" s="927"/>
      <c r="BA6" s="927"/>
      <c r="BB6" s="927"/>
      <c r="BC6" s="927"/>
      <c r="BD6" s="927"/>
      <c r="BE6" s="224"/>
      <c r="BF6" s="238"/>
      <c r="BG6" s="224"/>
      <c r="BH6" s="238"/>
      <c r="BI6" s="428" t="str">
        <f>+K2</f>
        <v>Exampleville</v>
      </c>
      <c r="BJ6" s="219"/>
      <c r="BK6" s="232" t="str">
        <f>+P2</f>
        <v>IN0000000</v>
      </c>
      <c r="BL6" s="227"/>
      <c r="BM6" s="232" t="str">
        <f>+K4</f>
        <v>February</v>
      </c>
      <c r="BN6" s="227"/>
      <c r="BO6" s="439">
        <f>+M4</f>
        <v>2025</v>
      </c>
      <c r="BP6" s="927"/>
      <c r="BQ6" s="948"/>
      <c r="BR6" s="948"/>
      <c r="BS6" s="948"/>
      <c r="BT6" s="948"/>
      <c r="BU6" s="949"/>
      <c r="BV6" s="428" t="str">
        <f>BI6</f>
        <v>Exampleville</v>
      </c>
      <c r="BW6" s="219"/>
      <c r="BX6" s="232" t="str">
        <f>BK6</f>
        <v>IN0000000</v>
      </c>
      <c r="BY6" s="227"/>
      <c r="BZ6" s="232" t="str">
        <f>BM6</f>
        <v>February</v>
      </c>
      <c r="CA6" s="227"/>
      <c r="CB6" s="439">
        <f>BO6</f>
        <v>2025</v>
      </c>
    </row>
    <row r="7" spans="1:89" ht="13.8" thickBot="1" x14ac:dyDescent="0.3">
      <c r="A7" s="205"/>
      <c r="B7" s="200"/>
      <c r="C7" s="200"/>
      <c r="D7" s="200"/>
      <c r="E7" s="200"/>
      <c r="F7" s="200"/>
      <c r="G7" s="200"/>
      <c r="H7" s="200"/>
      <c r="I7" s="200"/>
      <c r="J7" s="200"/>
      <c r="K7" s="1024" t="str">
        <f>Jan!K7</f>
        <v>Chris A. Operator</v>
      </c>
      <c r="L7" s="1025">
        <f>Jan!L7</f>
        <v>0</v>
      </c>
      <c r="M7" s="1025">
        <f>Jan!M7</f>
        <v>0</v>
      </c>
      <c r="N7" s="1025">
        <f>Jan!N7</f>
        <v>0</v>
      </c>
      <c r="O7" s="303" t="str">
        <f>Jan!O7</f>
        <v>V</v>
      </c>
      <c r="P7" s="1027">
        <f>Jan!P7</f>
        <v>9999</v>
      </c>
      <c r="Q7" s="1028">
        <f>Jan!Q7</f>
        <v>0</v>
      </c>
      <c r="R7" s="1029">
        <f>Jan!R7</f>
        <v>39629</v>
      </c>
      <c r="S7" s="1030">
        <f>Jan!S7</f>
        <v>0</v>
      </c>
      <c r="T7" s="435"/>
      <c r="U7" s="436"/>
      <c r="V7" s="241"/>
      <c r="W7" s="241"/>
      <c r="X7" s="437"/>
      <c r="Y7" s="233"/>
      <c r="Z7" s="233"/>
      <c r="AA7" s="233"/>
      <c r="AB7" s="233"/>
      <c r="AC7" s="242"/>
      <c r="AD7" s="233"/>
      <c r="AE7" s="929"/>
      <c r="AF7" s="929"/>
      <c r="AG7" s="929"/>
      <c r="AH7" s="929"/>
      <c r="AI7" s="929"/>
      <c r="AJ7" s="929"/>
      <c r="AK7" s="929"/>
      <c r="AL7" s="929"/>
      <c r="AM7" s="268"/>
      <c r="AN7" s="268"/>
      <c r="AO7" s="233"/>
      <c r="AP7" s="233"/>
      <c r="AQ7" s="435"/>
      <c r="AR7" s="436"/>
      <c r="AS7" s="233"/>
      <c r="AT7" s="437"/>
      <c r="AU7" s="233"/>
      <c r="AV7" s="233"/>
      <c r="AW7" s="233"/>
      <c r="AX7" s="441"/>
      <c r="AY7" s="947"/>
      <c r="AZ7" s="947"/>
      <c r="BA7" s="947"/>
      <c r="BB7" s="947"/>
      <c r="BC7" s="947"/>
      <c r="BD7" s="947"/>
      <c r="BE7" s="225"/>
      <c r="BF7" s="233"/>
      <c r="BG7" s="225"/>
      <c r="BH7" s="233"/>
      <c r="BI7" s="435"/>
      <c r="BJ7" s="233"/>
      <c r="BK7" s="437"/>
      <c r="BL7" s="233"/>
      <c r="BM7" s="233"/>
      <c r="BN7" s="223"/>
      <c r="BO7" s="440"/>
      <c r="BP7" s="950"/>
      <c r="BQ7" s="950"/>
      <c r="BR7" s="950"/>
      <c r="BS7" s="950"/>
      <c r="BT7" s="950"/>
      <c r="BU7" s="951"/>
      <c r="BV7" s="435"/>
      <c r="BW7" s="233"/>
      <c r="BX7" s="437"/>
      <c r="BY7" s="233"/>
      <c r="BZ7" s="233"/>
      <c r="CA7" s="223"/>
      <c r="CB7" s="440"/>
    </row>
    <row r="8" spans="1:89" ht="12.75" customHeight="1" thickBot="1" x14ac:dyDescent="0.3">
      <c r="A8" s="565"/>
      <c r="B8" s="566"/>
      <c r="C8" s="1017" t="str">
        <f>+Jan!C8</f>
        <v>Man-Hours at Plant
(Plants less than 1 MGD only)</v>
      </c>
      <c r="D8" s="883" t="str">
        <f>+Jan!D8</f>
        <v>Air Temperature (optional)</v>
      </c>
      <c r="E8" s="259" t="s">
        <v>75</v>
      </c>
      <c r="F8" s="858" t="str">
        <f>+Jan!F8</f>
        <v>Bypass At Plant Site
("x" If Occurred)</v>
      </c>
      <c r="G8" s="906" t="str">
        <f>+Jan!G8</f>
        <v>Sanitary Sewer Overflow
("x" If Occurred)</v>
      </c>
      <c r="H8" s="567" t="s">
        <v>7</v>
      </c>
      <c r="I8" s="567"/>
      <c r="J8" s="567"/>
      <c r="K8" s="568" t="s">
        <v>8</v>
      </c>
      <c r="L8" s="567"/>
      <c r="M8" s="567"/>
      <c r="N8" s="567"/>
      <c r="O8" s="567"/>
      <c r="P8" s="567"/>
      <c r="Q8" s="567"/>
      <c r="R8" s="567"/>
      <c r="S8" s="569"/>
      <c r="T8" s="570" t="s">
        <v>9</v>
      </c>
      <c r="U8" s="570"/>
      <c r="V8" s="568" t="str">
        <f>+Jan!V8</f>
        <v>REACTOR # 1</v>
      </c>
      <c r="W8" s="567"/>
      <c r="X8" s="567"/>
      <c r="Y8" s="569"/>
      <c r="Z8" s="568" t="str">
        <f>+Jan!Z8</f>
        <v>REACTOR # 2</v>
      </c>
      <c r="AA8" s="567"/>
      <c r="AB8" s="567"/>
      <c r="AC8" s="569"/>
      <c r="AD8" s="921" t="str">
        <f>+Jan!AD8</f>
        <v>REACTOR # 3</v>
      </c>
      <c r="AE8" s="922"/>
      <c r="AF8" s="922"/>
      <c r="AG8" s="923"/>
      <c r="AH8" s="924" t="s">
        <v>10</v>
      </c>
      <c r="AI8" s="925"/>
      <c r="AJ8" s="925"/>
      <c r="AK8" s="925"/>
      <c r="AL8" s="925"/>
      <c r="AM8" s="925"/>
      <c r="AN8" s="925"/>
      <c r="AO8" s="925"/>
      <c r="AP8" s="926"/>
      <c r="AQ8" s="575" t="s">
        <v>9</v>
      </c>
      <c r="AR8" s="576"/>
      <c r="AS8" s="996" t="s">
        <v>10</v>
      </c>
      <c r="AT8" s="997"/>
      <c r="AU8" s="997"/>
      <c r="AV8" s="997"/>
      <c r="AW8" s="997"/>
      <c r="AX8" s="997"/>
      <c r="AY8" s="998"/>
      <c r="AZ8" s="998"/>
      <c r="BA8" s="998"/>
      <c r="BB8" s="998"/>
      <c r="BC8" s="998"/>
      <c r="BD8" s="998"/>
      <c r="BE8" s="998"/>
      <c r="BF8" s="998"/>
      <c r="BG8" s="420"/>
      <c r="BH8" s="414"/>
      <c r="BI8" s="247" t="s">
        <v>9</v>
      </c>
      <c r="BJ8" s="568" t="s">
        <v>11</v>
      </c>
      <c r="BK8" s="569"/>
      <c r="BL8" s="1041" t="str">
        <f>+Jan!BL8</f>
        <v>DIGESTER OPERATION</v>
      </c>
      <c r="BM8" s="957"/>
      <c r="BN8" s="957"/>
      <c r="BO8" s="957"/>
      <c r="BP8" s="958"/>
      <c r="BQ8" s="958"/>
      <c r="BR8" s="958"/>
      <c r="BS8" s="958"/>
      <c r="BT8" s="958"/>
      <c r="BU8" s="959"/>
      <c r="BV8" s="247" t="s">
        <v>9</v>
      </c>
      <c r="BW8" s="1000" t="str">
        <f>Jan!BW8</f>
        <v xml:space="preserve">Final Effluent </v>
      </c>
      <c r="BX8" s="1001"/>
      <c r="BY8" s="1001"/>
      <c r="BZ8" s="1002"/>
      <c r="CA8" s="1038">
        <f>Jan!CA8</f>
        <v>0</v>
      </c>
      <c r="CB8" s="1059" t="str">
        <f>Jan!CB8</f>
        <v xml:space="preserve"> </v>
      </c>
      <c r="CC8" s="883" t="str">
        <f>Jan!CC8</f>
        <v xml:space="preserve"> </v>
      </c>
      <c r="CD8" s="1053" t="str">
        <f>Jan!CD8</f>
        <v xml:space="preserve"> </v>
      </c>
      <c r="CE8" s="883" t="str">
        <f>Jan!CE8</f>
        <v xml:space="preserve"> </v>
      </c>
      <c r="CF8" s="1053" t="str">
        <f>Jan!CF8</f>
        <v xml:space="preserve"> </v>
      </c>
      <c r="CG8" s="1059" t="str">
        <f>Jan!CG8</f>
        <v xml:space="preserve"> </v>
      </c>
      <c r="CH8" s="883" t="str">
        <f>Jan!CH8</f>
        <v xml:space="preserve"> </v>
      </c>
      <c r="CI8" s="883" t="str">
        <f>Jan!CI8</f>
        <v xml:space="preserve"> </v>
      </c>
      <c r="CJ8" s="1053" t="str">
        <f>Jan!CJ8</f>
        <v xml:space="preserve"> </v>
      </c>
      <c r="CK8" s="1056" t="str">
        <f>Jan!CK8</f>
        <v xml:space="preserve"> </v>
      </c>
    </row>
    <row r="9" spans="1:89" ht="12.75" customHeight="1" thickBot="1" x14ac:dyDescent="0.3">
      <c r="A9" s="577"/>
      <c r="B9" s="578"/>
      <c r="C9" s="1018">
        <f>+Jan!C9</f>
        <v>0</v>
      </c>
      <c r="D9" s="884"/>
      <c r="E9" s="260">
        <f>SUM(E11:E39)</f>
        <v>0</v>
      </c>
      <c r="F9" s="859">
        <f>+Jan!F9</f>
        <v>0</v>
      </c>
      <c r="G9" s="907">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640"/>
      <c r="AJ9" s="640"/>
      <c r="AK9" s="640"/>
      <c r="AL9" s="640"/>
      <c r="AM9" s="640"/>
      <c r="AN9" s="640"/>
      <c r="AO9" s="640"/>
      <c r="AP9" s="64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44" t="str">
        <f>+Jan!BO9</f>
        <v>Supernatant Withdrawn 
hrs. or Gal. x 1000</v>
      </c>
      <c r="BP9" s="1044" t="str">
        <f>+Jan!BP9</f>
        <v>Supernatant BOD5 mg/l 
or  NH3-N mg/l</v>
      </c>
      <c r="BQ9" s="1044" t="str">
        <f>+Jan!BQ9</f>
        <v>Total Solids in Incoming Sludge - %</v>
      </c>
      <c r="BR9" s="1042" t="str">
        <f>+Jan!BR9</f>
        <v>Total Solids in Digested Sludge - %</v>
      </c>
      <c r="BS9" s="1043" t="str">
        <f>+Jan!BS9</f>
        <v>Volatile Solids in Incoming Sludge - %</v>
      </c>
      <c r="BT9" s="1043" t="str">
        <f>+Jan!BT9</f>
        <v>Volatile Solids in Digested Sludge - %</v>
      </c>
      <c r="BU9" s="1046" t="str">
        <f>+Jan!BU9</f>
        <v>Digested Sludge Withdrawn 
hrs. or Gal. x 1000</v>
      </c>
      <c r="BV9" s="594"/>
      <c r="BW9" s="720" t="s">
        <v>50</v>
      </c>
      <c r="BX9" s="721"/>
      <c r="BY9" s="1000" t="str">
        <f>Jan!BY9</f>
        <v>Total Nitrogen</v>
      </c>
      <c r="BZ9" s="1002"/>
      <c r="CA9" s="1039"/>
      <c r="CB9" s="1060"/>
      <c r="CC9" s="884"/>
      <c r="CD9" s="1054"/>
      <c r="CE9" s="884"/>
      <c r="CF9" s="1054"/>
      <c r="CG9" s="1060"/>
      <c r="CH9" s="884"/>
      <c r="CI9" s="884"/>
      <c r="CJ9" s="1054"/>
      <c r="CK9" s="1057"/>
    </row>
    <row r="10" spans="1:89" ht="109.5" customHeight="1" thickBot="1" x14ac:dyDescent="0.3">
      <c r="A10" s="596" t="s">
        <v>20</v>
      </c>
      <c r="B10" s="597" t="s">
        <v>21</v>
      </c>
      <c r="C10" s="1019">
        <f>+Jan!C10</f>
        <v>0</v>
      </c>
      <c r="D10" s="885"/>
      <c r="E10" s="598" t="str">
        <f>+Jan!E10</f>
        <v>Precipitation - Inches</v>
      </c>
      <c r="F10" s="860">
        <f>+Jan!F10</f>
        <v>0</v>
      </c>
      <c r="G10" s="908">
        <f>+Jan!G10</f>
        <v>0</v>
      </c>
      <c r="H10" s="599" t="str">
        <f>+Jan!H10</f>
        <v>Chlorine - Lbs</v>
      </c>
      <c r="I10" s="601" t="str">
        <f>+Jan!I10</f>
        <v>Lbs or Gal</v>
      </c>
      <c r="J10" s="601" t="str">
        <f>+Jan!J10</f>
        <v>Lbs or Gal</v>
      </c>
      <c r="K10" s="600" t="str">
        <f>+Jan!K10</f>
        <v>Influent Flow Rate 
(if metered) MGD</v>
      </c>
      <c r="L10" s="601" t="str">
        <f>+Jan!L10</f>
        <v>pH</v>
      </c>
      <c r="M10" s="601" t="str">
        <f>+Jan!M10</f>
        <v>CBOD5 - mg/l</v>
      </c>
      <c r="N10" s="602" t="str">
        <f>+Jan!N10</f>
        <v>CBOD5 - lbs</v>
      </c>
      <c r="O10" s="601" t="str">
        <f>+Jan!O10</f>
        <v>Susp. Solids - mg/l</v>
      </c>
      <c r="P10" s="601" t="str">
        <f>+Jan!P10</f>
        <v>Susp. Solids - lbs</v>
      </c>
      <c r="Q10" s="601" t="str">
        <f>+Jan!Q10</f>
        <v xml:space="preserve">Phosphorus - mg/l </v>
      </c>
      <c r="R10" s="601" t="str">
        <f>+Jan!R10</f>
        <v>Ammonia - mg/l</v>
      </c>
      <c r="S10" s="603" t="str">
        <f>IF(+Jan!S10&lt;&gt;"",+Jan!S10,"")</f>
        <v/>
      </c>
      <c r="T10" s="604" t="s">
        <v>20</v>
      </c>
      <c r="U10" s="604" t="str">
        <f>+Jan!U10</f>
        <v>Temperature in Reactors</v>
      </c>
      <c r="V10" s="605" t="str">
        <f>+Jan!V10</f>
        <v>Settleable Solids % in 30 minutes</v>
      </c>
      <c r="W10" s="601" t="str">
        <f>+Jan!W10</f>
        <v>Susp. Solids - mg/l</v>
      </c>
      <c r="X10" s="606" t="str">
        <f>+Jan!X10</f>
        <v>Sludge Vol. Index - ml/gm</v>
      </c>
      <c r="Y10" s="603" t="str">
        <f>+Jan!Y10</f>
        <v>Dissolved Oxygen - mg/l</v>
      </c>
      <c r="Z10" s="605" t="str">
        <f>+Jan!Z10</f>
        <v>Settleable Solids % in 30 minutes</v>
      </c>
      <c r="AA10" s="601" t="str">
        <f>+Jan!AA10</f>
        <v>Susp. Solids - mg/l</v>
      </c>
      <c r="AB10" s="606" t="str">
        <f>+Jan!AB10</f>
        <v>Sludge Vol. Index - ml/gm</v>
      </c>
      <c r="AC10" s="603" t="str">
        <f>+Jan!AC10</f>
        <v>Dissolved Oxygen - mg/l</v>
      </c>
      <c r="AD10" s="605" t="str">
        <f>+Jan!AD10</f>
        <v>Settleable Solids % in 30 minutes</v>
      </c>
      <c r="AE10" s="601" t="str">
        <f>+Jan!AE10</f>
        <v>Susp. Solids - mg/l</v>
      </c>
      <c r="AF10" s="606" t="str">
        <f>+Jan!AF10</f>
        <v>Sludge Vol. Index - ml/gm</v>
      </c>
      <c r="AG10" s="603" t="str">
        <f>+Jan!AG10</f>
        <v>Dissolved Oxygen - mg/l</v>
      </c>
      <c r="AH10" s="651"/>
      <c r="AI10" s="601" t="str">
        <f>+Jan!AI10</f>
        <v>Residual Chlorine - Final</v>
      </c>
      <c r="AJ10" s="602" t="str">
        <f>+Jan!AJ10</f>
        <v>Residual Chlorine - Contact Tank</v>
      </c>
      <c r="AK10" s="608"/>
      <c r="AL10" s="601" t="str">
        <f>+Jan!AL10</f>
        <v>E. Coli - colony/100 ml</v>
      </c>
      <c r="AM10" s="601" t="str">
        <f>+Jan!AM10</f>
        <v>pH - daily low 
(or single sample)</v>
      </c>
      <c r="AN10" s="601" t="str">
        <f>+Jan!AN10</f>
        <v>pH - daily high  
(if multiple samples)</v>
      </c>
      <c r="AO10" s="602" t="str">
        <f>+Jan!AO10</f>
        <v>Dissolved Oxygen - mg/l</v>
      </c>
      <c r="AP10" s="609" t="str">
        <f>+Jan!AP10</f>
        <v xml:space="preserve">Phosphorus - mg/l </v>
      </c>
      <c r="AQ10" s="610" t="s">
        <v>20</v>
      </c>
      <c r="AR10" s="611" t="s">
        <v>21</v>
      </c>
      <c r="AS10" s="607" t="str">
        <f>+Jan!AS10</f>
        <v>Effluent Flow Rate (MGD)</v>
      </c>
      <c r="AT10" s="603" t="str">
        <f>+Jan!AT10</f>
        <v>Effluent Flow
Weekly Average</v>
      </c>
      <c r="AU10" s="607" t="str">
        <f>+Jan!AU10</f>
        <v>CBOD5 - mg/l</v>
      </c>
      <c r="AV10" s="601" t="str">
        <f>+Jan!AV10</f>
        <v>CBOD5 - mg/l
Weekly Average</v>
      </c>
      <c r="AW10" s="612" t="str">
        <f>+Jan!AW10</f>
        <v>CBOD5 - lbs</v>
      </c>
      <c r="AX10" s="603" t="str">
        <f>+Jan!AX10</f>
        <v>CBOD5 - lbs/day
Weekly Average</v>
      </c>
      <c r="AY10" s="607" t="str">
        <f>+Jan!AY10</f>
        <v>Susp. Solids - mg/l</v>
      </c>
      <c r="AZ10" s="601" t="str">
        <f>+Jan!AZ10</f>
        <v>Susp. Solids - mg/l
Weekly Average</v>
      </c>
      <c r="BA10" s="613" t="str">
        <f>+Jan!BA10</f>
        <v>Susp. Solids - lbs</v>
      </c>
      <c r="BB10" s="603" t="str">
        <f>+Jan!BB10</f>
        <v>Susp. Solids - lbs/day
Weekly Average</v>
      </c>
      <c r="BC10" s="607" t="str">
        <f>+Jan!BC10</f>
        <v>Ammonia - mg/l</v>
      </c>
      <c r="BD10" s="614" t="str">
        <f>+Jan!BD10</f>
        <v>Ammonia - mg/l
Weekly Average</v>
      </c>
      <c r="BE10" s="613" t="str">
        <f>+Jan!BE10</f>
        <v>Ammonia - lbs</v>
      </c>
      <c r="BF10" s="603" t="str">
        <f>+Jan!BF10</f>
        <v>Ammonia - lbs/day
Weekly Average</v>
      </c>
      <c r="BG10" s="615" t="str">
        <f>IF(+Jan!BG10&lt;&gt;"",+Jan!BG10,"")</f>
        <v/>
      </c>
      <c r="BH10" s="616" t="str">
        <f>IF(+Jan!BH10&lt;&gt;"",+Jan!BH10,"")</f>
        <v/>
      </c>
      <c r="BI10" s="617" t="s">
        <v>20</v>
      </c>
      <c r="BJ10" s="600" t="str">
        <f>+Jan!BJ10</f>
        <v xml:space="preserve"> </v>
      </c>
      <c r="BK10" s="603" t="str">
        <f>+Jan!BK10</f>
        <v>Waste Act. Sludge
Gal. x 1000</v>
      </c>
      <c r="BL10" s="600" t="str">
        <f>+Jan!BL10</f>
        <v>pH</v>
      </c>
      <c r="BM10" s="601" t="str">
        <f>+Jan!BM10</f>
        <v>Gas Production  
Cubic Ft. x 1000</v>
      </c>
      <c r="BN10" s="601" t="str">
        <f>+Jan!BN10</f>
        <v>Temperature - F</v>
      </c>
      <c r="BO10" s="1045"/>
      <c r="BP10" s="1045"/>
      <c r="BQ10" s="885"/>
      <c r="BR10" s="885"/>
      <c r="BS10" s="885"/>
      <c r="BT10" s="885"/>
      <c r="BU10" s="1047"/>
      <c r="BV10" s="799" t="s">
        <v>20</v>
      </c>
      <c r="BW10" s="729" t="str">
        <f>Jan!BW10</f>
        <v xml:space="preserve">Phosphorus - mg/l </v>
      </c>
      <c r="BX10" s="730" t="str">
        <f>Jan!BX10</f>
        <v>Phosphorus - lbs/day</v>
      </c>
      <c r="BY10" s="731" t="str">
        <f>Jan!BY10</f>
        <v>Total Nitrogen- mg/l</v>
      </c>
      <c r="BZ10" s="731" t="str">
        <f>Jan!BZ10</f>
        <v>Total Nitrogen- lbs/day</v>
      </c>
      <c r="CA10" s="1040"/>
      <c r="CB10" s="1061"/>
      <c r="CC10" s="1052"/>
      <c r="CD10" s="1055"/>
      <c r="CE10" s="1052"/>
      <c r="CF10" s="1055"/>
      <c r="CG10" s="1061"/>
      <c r="CH10" s="1052"/>
      <c r="CI10" s="1052"/>
      <c r="CJ10" s="1055"/>
      <c r="CK10" s="1058"/>
    </row>
    <row r="11" spans="1:89" ht="15" customHeight="1" x14ac:dyDescent="0.3">
      <c r="A11" s="212">
        <v>1</v>
      </c>
      <c r="B11" s="213" t="str">
        <f>TEXT(J$5 + A11-1,"DDD")</f>
        <v>Sat</v>
      </c>
      <c r="C11" s="841"/>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39" si="0">+A11</f>
        <v>1</v>
      </c>
      <c r="U11" s="402"/>
      <c r="V11" s="40"/>
      <c r="W11" s="39"/>
      <c r="X11" s="314" t="str">
        <f t="shared" ref="X11:X39" si="1">IF(V11*W11=0,"",IF(V11&lt;100,V11*10000/W11,V11*1000/W11))</f>
        <v/>
      </c>
      <c r="Y11" s="276"/>
      <c r="Z11" s="40"/>
      <c r="AA11" s="39"/>
      <c r="AB11" s="314" t="str">
        <f t="shared" ref="AB11:AB39" si="2">IF(Z11*AA11=0,"",IF(Z11&lt;100,Z11*10000/AA11,Z11*1000/AA11))</f>
        <v/>
      </c>
      <c r="AC11" s="276"/>
      <c r="AD11" s="40"/>
      <c r="AE11" s="39"/>
      <c r="AF11" s="314" t="str">
        <f>IF(AD11*AE11=0,"",IF(AD11&lt;100,AD11*10000/AE11,AD11*1000/AE11))</f>
        <v/>
      </c>
      <c r="AG11" s="629"/>
      <c r="AH11" s="690"/>
      <c r="AI11" s="38"/>
      <c r="AJ11" s="39"/>
      <c r="AK11" t="str">
        <f ca="1">IF(CELL("type",AL11)="b","",IF(AL11="tntc",63200,IF(AL11=0,1,AL11)))</f>
        <v/>
      </c>
      <c r="AL11" s="39"/>
      <c r="AM11" s="276"/>
      <c r="AN11" s="276"/>
      <c r="AO11" s="39"/>
      <c r="AP11" s="41"/>
      <c r="AQ11" s="212">
        <f t="shared" ref="AQ11:AQ39" si="3">+A11</f>
        <v>1</v>
      </c>
      <c r="AR11" s="407" t="str">
        <f t="shared" ref="AR11:AR39" si="4">+B11</f>
        <v>Sat</v>
      </c>
      <c r="AS11" s="40"/>
      <c r="AT11" s="56"/>
      <c r="AU11" s="40"/>
      <c r="AV11" s="43"/>
      <c r="AW11" s="43" t="str">
        <f ca="1">IF(CELL("type",AU11)="L","",IF(AU11*($K11+$AS11)=0,"",IF($AS11&gt;0,+$AS11*AU11*8.34,$K11*AU11*8.34)))</f>
        <v/>
      </c>
      <c r="AX11" s="56"/>
      <c r="AY11" s="40"/>
      <c r="AZ11" s="43"/>
      <c r="BA11" s="43" t="str">
        <f ca="1">IF(CELL("type",AY11)="L","",IF(AY11*($K11+$AS11)=0,"",IF($AS11&gt;0,+$AS11*AY11*8.34,$K11*AY11*8.34)))</f>
        <v/>
      </c>
      <c r="BB11" s="56"/>
      <c r="BC11" s="40"/>
      <c r="BD11" s="43"/>
      <c r="BE11" s="43" t="str">
        <f ca="1">IF(CELL("type",BC11)="L","",IF(BC11*($K11+$AS11)=0,"",IF($AS11&gt;0,+$AS11*BC11*8.34,$K11*BC11*8.34)))</f>
        <v/>
      </c>
      <c r="BF11" s="56"/>
      <c r="BG11" s="40"/>
      <c r="BH11" s="41"/>
      <c r="BI11" s="243">
        <f>+A11</f>
        <v>1</v>
      </c>
      <c r="BJ11" s="40"/>
      <c r="BK11" s="41"/>
      <c r="BL11" s="276"/>
      <c r="BM11" s="39"/>
      <c r="BN11" s="39"/>
      <c r="BO11" s="39"/>
      <c r="BP11" s="39"/>
      <c r="BQ11" s="39"/>
      <c r="BR11" s="39"/>
      <c r="BS11" s="39"/>
      <c r="BT11" s="39"/>
      <c r="BU11" s="41"/>
      <c r="BV11" s="243">
        <f>BI11</f>
        <v>1</v>
      </c>
      <c r="BW11" s="35"/>
      <c r="BX11" s="765" t="str">
        <f t="shared" ref="BX11:BX34" ca="1" si="5">IF(CELL("type",BW11)="L","",IF(BW11*($K11+$AS11)=0,"",IF($AS11&gt;0,+$AS11*BW11*8.34,$K11*BW11*8.34)))</f>
        <v/>
      </c>
      <c r="BY11" s="38"/>
      <c r="BZ11" s="797" t="str">
        <f t="shared" ref="BZ11:BZ34" ca="1" si="6">IF(CELL("type",BY11)="L","",IF(BY11*($K11+$AS11)=0,"",IF($AS11&gt;0,+$AS11*BY11*8.34,$K11*BY11*8.34)))</f>
        <v/>
      </c>
      <c r="CA11" s="38"/>
      <c r="CB11" s="39"/>
      <c r="CC11" s="39"/>
      <c r="CD11" s="39"/>
      <c r="CE11" s="39"/>
      <c r="CF11" s="39"/>
      <c r="CG11" s="39"/>
      <c r="CH11" s="39"/>
      <c r="CI11" s="39"/>
      <c r="CJ11" s="39"/>
      <c r="CK11" s="41"/>
    </row>
    <row r="12" spans="1:89" ht="15" customHeight="1" x14ac:dyDescent="0.25">
      <c r="A12" s="214">
        <v>2</v>
      </c>
      <c r="B12" s="213" t="str">
        <f t="shared" ref="B12:B38" si="7">TEXT(J$5 + A12-1,"DDD")</f>
        <v>Sun</v>
      </c>
      <c r="C12" s="47"/>
      <c r="D12" s="48"/>
      <c r="E12" s="48"/>
      <c r="F12" s="49"/>
      <c r="G12" s="50"/>
      <c r="H12" s="51"/>
      <c r="I12" s="47"/>
      <c r="J12" s="48"/>
      <c r="K12" s="52"/>
      <c r="L12" s="277"/>
      <c r="M12" s="47"/>
      <c r="N12" s="43" t="str">
        <f t="shared" ref="N12:N39" ca="1" si="8">IF(CELL("type",M12)="L","",IF(M12*(K12+AS12)=0,"",IF(K12&gt;0,+K12*M12*8.34,AS12*M12*8.34)))</f>
        <v/>
      </c>
      <c r="O12" s="47"/>
      <c r="P12" s="43" t="str">
        <f t="shared" ref="P12:P39" ca="1" si="9">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39" si="10">IF(AD12*AE12=0,"",IF(AD12&lt;100,AD12*10000/AE12,AD12*1000/AE12))</f>
        <v/>
      </c>
      <c r="AG12" s="629"/>
      <c r="AH12" s="690"/>
      <c r="AI12" s="51"/>
      <c r="AJ12" s="47"/>
      <c r="AK12" t="str">
        <f t="shared" ref="AK12:AK39" ca="1" si="11">IF(CELL("type",AL12)="b","",IF(AL12="tntc",63200,IF(AL12=0,1,AL12)))</f>
        <v/>
      </c>
      <c r="AL12" s="47"/>
      <c r="AM12" s="277"/>
      <c r="AN12" s="277"/>
      <c r="AO12" s="47"/>
      <c r="AP12" s="53"/>
      <c r="AQ12" s="214">
        <f t="shared" si="3"/>
        <v>2</v>
      </c>
      <c r="AR12" s="407" t="str">
        <f t="shared" si="4"/>
        <v>Sun</v>
      </c>
      <c r="AS12" s="52"/>
      <c r="AT12" s="44"/>
      <c r="AU12" s="52"/>
      <c r="AV12" s="70"/>
      <c r="AW12" s="43" t="str">
        <f t="shared" ref="AW12:AW39" ca="1" si="12">IF(CELL("type",AU12)="L","",IF(AU12*($K12+$AS12)=0,"",IF($AS12&gt;0,+$AS12*AU12*8.34,$K12*AU12*8.34)))</f>
        <v/>
      </c>
      <c r="AX12" s="44"/>
      <c r="AY12" s="52"/>
      <c r="AZ12" s="70"/>
      <c r="BA12" s="132" t="str">
        <f t="shared" ref="BA12:BA39" ca="1" si="13">IF(CELL("type",AY12)="L","",IF(AY12*($K12+$AS12)=0,"",IF($AS12&gt;0,+$AS12*AY12*8.34,$K12*AY12*8.34)))</f>
        <v/>
      </c>
      <c r="BB12" s="44"/>
      <c r="BC12" s="52"/>
      <c r="BD12" s="70"/>
      <c r="BE12" s="132" t="str">
        <f t="shared" ref="BE12:BE39" ca="1" si="14">IF(CELL("type",BC12)="L","",IF(BC12*($K12+$AS12)=0,"",IF($AS12&gt;0,+$AS12*BC12*8.34,$K12*BC12*8.34)))</f>
        <v/>
      </c>
      <c r="BF12" s="44"/>
      <c r="BG12" s="52"/>
      <c r="BH12" s="53"/>
      <c r="BI12" s="244">
        <f t="shared" ref="BI12:BI39" si="15">+A12</f>
        <v>2</v>
      </c>
      <c r="BJ12" s="52"/>
      <c r="BK12" s="53"/>
      <c r="BL12" s="277"/>
      <c r="BM12" s="47"/>
      <c r="BN12" s="47"/>
      <c r="BO12" s="47"/>
      <c r="BP12" s="47"/>
      <c r="BQ12" s="47"/>
      <c r="BR12" s="47"/>
      <c r="BS12" s="47"/>
      <c r="BT12" s="47"/>
      <c r="BU12" s="53"/>
      <c r="BV12" s="243">
        <f t="shared" ref="BV12:BV39" si="16">BI12</f>
        <v>2</v>
      </c>
      <c r="BW12" s="48"/>
      <c r="BX12" s="792" t="str">
        <f t="shared" ca="1" si="5"/>
        <v/>
      </c>
      <c r="BY12" s="51"/>
      <c r="BZ12" s="792" t="str">
        <f t="shared" ca="1" si="6"/>
        <v/>
      </c>
      <c r="CA12" s="51"/>
      <c r="CB12" s="734"/>
      <c r="CC12" s="47"/>
      <c r="CD12" s="47"/>
      <c r="CE12" s="47"/>
      <c r="CF12" s="734"/>
      <c r="CG12" s="47"/>
      <c r="CH12" s="734"/>
      <c r="CI12" s="47"/>
      <c r="CJ12" s="734"/>
      <c r="CK12" s="735"/>
    </row>
    <row r="13" spans="1:89" ht="15" customHeight="1" x14ac:dyDescent="0.25">
      <c r="A13" s="214">
        <v>3</v>
      </c>
      <c r="B13" s="213" t="str">
        <f t="shared" si="7"/>
        <v>Mon</v>
      </c>
      <c r="C13" s="47"/>
      <c r="D13" s="48"/>
      <c r="E13" s="48"/>
      <c r="F13" s="49"/>
      <c r="G13" s="50"/>
      <c r="H13" s="51"/>
      <c r="I13" s="47"/>
      <c r="J13" s="48"/>
      <c r="K13" s="52"/>
      <c r="L13" s="277"/>
      <c r="M13" s="47"/>
      <c r="N13" s="43" t="str">
        <f t="shared" ca="1" si="8"/>
        <v/>
      </c>
      <c r="O13" s="47"/>
      <c r="P13" s="43" t="str">
        <f t="shared" ca="1" si="9"/>
        <v/>
      </c>
      <c r="Q13" s="47"/>
      <c r="R13" s="47"/>
      <c r="S13" s="53"/>
      <c r="T13" s="220">
        <f t="shared" si="0"/>
        <v>3</v>
      </c>
      <c r="U13" s="403"/>
      <c r="V13" s="52"/>
      <c r="W13" s="47"/>
      <c r="X13" s="395" t="str">
        <f t="shared" si="1"/>
        <v/>
      </c>
      <c r="Y13" s="277"/>
      <c r="Z13" s="52"/>
      <c r="AA13" s="47"/>
      <c r="AB13" s="395" t="str">
        <f t="shared" si="2"/>
        <v/>
      </c>
      <c r="AC13" s="277"/>
      <c r="AD13" s="52"/>
      <c r="AE13" s="47"/>
      <c r="AF13" s="395" t="str">
        <f t="shared" si="10"/>
        <v/>
      </c>
      <c r="AG13" s="629"/>
      <c r="AH13" s="690"/>
      <c r="AI13" s="51"/>
      <c r="AJ13" s="47"/>
      <c r="AK13" t="str">
        <f t="shared" ca="1" si="11"/>
        <v/>
      </c>
      <c r="AL13" s="47"/>
      <c r="AM13" s="277"/>
      <c r="AN13" s="277"/>
      <c r="AO13" s="47"/>
      <c r="AP13" s="53"/>
      <c r="AQ13" s="214">
        <f t="shared" si="3"/>
        <v>3</v>
      </c>
      <c r="AR13" s="407" t="str">
        <f t="shared" si="4"/>
        <v>Mon</v>
      </c>
      <c r="AS13" s="52"/>
      <c r="AT13" s="44"/>
      <c r="AU13" s="52"/>
      <c r="AV13" s="70"/>
      <c r="AW13" s="43" t="str">
        <f t="shared" ca="1" si="12"/>
        <v/>
      </c>
      <c r="AX13" s="44"/>
      <c r="AY13" s="52"/>
      <c r="AZ13" s="70"/>
      <c r="BA13" s="132" t="str">
        <f t="shared" ca="1" si="13"/>
        <v/>
      </c>
      <c r="BB13" s="44"/>
      <c r="BC13" s="52"/>
      <c r="BD13" s="70"/>
      <c r="BE13" s="132" t="str">
        <f t="shared" ca="1" si="14"/>
        <v/>
      </c>
      <c r="BF13" s="44"/>
      <c r="BG13" s="52"/>
      <c r="BH13" s="53"/>
      <c r="BI13" s="244">
        <f t="shared" si="15"/>
        <v>3</v>
      </c>
      <c r="BJ13" s="52"/>
      <c r="BK13" s="53"/>
      <c r="BL13" s="277"/>
      <c r="BM13" s="47"/>
      <c r="BN13" s="47"/>
      <c r="BO13" s="47"/>
      <c r="BP13" s="47"/>
      <c r="BQ13" s="47"/>
      <c r="BR13" s="47"/>
      <c r="BS13" s="47"/>
      <c r="BT13" s="47"/>
      <c r="BU13" s="53"/>
      <c r="BV13" s="243">
        <f t="shared" si="16"/>
        <v>3</v>
      </c>
      <c r="BW13" s="48"/>
      <c r="BX13" s="792" t="str">
        <f t="shared" ca="1" si="5"/>
        <v/>
      </c>
      <c r="BY13" s="51"/>
      <c r="BZ13" s="792" t="str">
        <f t="shared" ca="1" si="6"/>
        <v/>
      </c>
      <c r="CA13" s="51"/>
      <c r="CB13" s="734"/>
      <c r="CC13" s="47"/>
      <c r="CD13" s="47"/>
      <c r="CE13" s="47"/>
      <c r="CF13" s="734"/>
      <c r="CG13" s="47"/>
      <c r="CH13" s="734"/>
      <c r="CI13" s="47"/>
      <c r="CJ13" s="734"/>
      <c r="CK13" s="735"/>
    </row>
    <row r="14" spans="1:89" ht="15" customHeight="1" x14ac:dyDescent="0.25">
      <c r="A14" s="214">
        <v>4</v>
      </c>
      <c r="B14" s="213" t="str">
        <f t="shared" si="7"/>
        <v>Tue</v>
      </c>
      <c r="C14" s="47"/>
      <c r="D14" s="48"/>
      <c r="E14" s="48"/>
      <c r="F14" s="49"/>
      <c r="G14" s="50"/>
      <c r="H14" s="51"/>
      <c r="I14" s="47"/>
      <c r="J14" s="48"/>
      <c r="K14" s="52"/>
      <c r="L14" s="277"/>
      <c r="M14" s="47"/>
      <c r="N14" s="43" t="str">
        <f t="shared" ca="1" si="8"/>
        <v/>
      </c>
      <c r="O14" s="47"/>
      <c r="P14" s="43" t="str">
        <f t="shared" ca="1" si="9"/>
        <v/>
      </c>
      <c r="Q14" s="47"/>
      <c r="R14" s="47"/>
      <c r="S14" s="53"/>
      <c r="T14" s="220">
        <f t="shared" si="0"/>
        <v>4</v>
      </c>
      <c r="U14" s="403"/>
      <c r="V14" s="52"/>
      <c r="W14" s="47"/>
      <c r="X14" s="395" t="str">
        <f t="shared" si="1"/>
        <v/>
      </c>
      <c r="Y14" s="277"/>
      <c r="Z14" s="52"/>
      <c r="AA14" s="47"/>
      <c r="AB14" s="395" t="str">
        <f t="shared" si="2"/>
        <v/>
      </c>
      <c r="AC14" s="277"/>
      <c r="AD14" s="52"/>
      <c r="AE14" s="47"/>
      <c r="AF14" s="395" t="str">
        <f t="shared" si="10"/>
        <v/>
      </c>
      <c r="AG14" s="629"/>
      <c r="AH14" s="690"/>
      <c r="AI14" s="51"/>
      <c r="AJ14" s="47"/>
      <c r="AK14" t="str">
        <f t="shared" ca="1" si="11"/>
        <v/>
      </c>
      <c r="AL14" s="47"/>
      <c r="AM14" s="277"/>
      <c r="AN14" s="277"/>
      <c r="AO14" s="47"/>
      <c r="AP14" s="53"/>
      <c r="AQ14" s="214">
        <f t="shared" si="3"/>
        <v>4</v>
      </c>
      <c r="AR14" s="407" t="str">
        <f t="shared" si="4"/>
        <v>Tue</v>
      </c>
      <c r="AS14" s="52"/>
      <c r="AT14" s="44" t="str">
        <f>IF(+$B14="Sat",IF(SUM(AS$11:AS14)&gt;0,AVERAGE(AS$11:AS14,Jan!AS42:AS$44)," "),"")</f>
        <v/>
      </c>
      <c r="AU14" s="52"/>
      <c r="AV14" s="70" t="str">
        <f>IF(+$B14="Sat",IF(SUM(AU$11:AU14)&gt;0,AVERAGE(AU$11:AU14,Jan!AU42:AU$44)," "),"")</f>
        <v/>
      </c>
      <c r="AW14" s="43" t="str">
        <f t="shared" ca="1" si="12"/>
        <v/>
      </c>
      <c r="AX14" s="56" t="str">
        <f>IF(+$B14="Sat",IF(SUM(AW$11:AW14)&gt;0,AVERAGE(AW$11:AW14,Jan!AW42:AW$44)," "),"")</f>
        <v/>
      </c>
      <c r="AY14" s="52"/>
      <c r="AZ14" s="70" t="str">
        <f>IF(+$B14="Sat",IF(SUM(AY$11:AY14)&gt;0,AVERAGE(AY$11:AY14,Jan!AY42:AY$44)," "),"")</f>
        <v/>
      </c>
      <c r="BA14" s="132" t="str">
        <f t="shared" ca="1" si="13"/>
        <v/>
      </c>
      <c r="BB14" s="56" t="str">
        <f>IF(+$B14="Sat",IF(SUM(BA$11:BA14)&gt;0,AVERAGE(BA$11:BA14,Jan!BA42:BA$44)," "),"")</f>
        <v/>
      </c>
      <c r="BC14" s="52"/>
      <c r="BD14" s="70" t="str">
        <f>IF(+$B14="Sat",IF(SUM(BC$11:BC14)&gt;0,AVERAGE(BC$11:BC14,Jan!BC42:BC$44)," "),"")</f>
        <v/>
      </c>
      <c r="BE14" s="132" t="str">
        <f t="shared" ca="1" si="14"/>
        <v/>
      </c>
      <c r="BF14" s="56" t="str">
        <f>IF(+$B14="Sat",IF(SUM(BE$11:BE14)&gt;0,AVERAGE(BE$11:BE14,Jan!BE42:BE$44)," "),"")</f>
        <v/>
      </c>
      <c r="BG14" s="52"/>
      <c r="BH14" s="53"/>
      <c r="BI14" s="244">
        <f t="shared" si="15"/>
        <v>4</v>
      </c>
      <c r="BJ14" s="52"/>
      <c r="BK14" s="53"/>
      <c r="BL14" s="277"/>
      <c r="BM14" s="47"/>
      <c r="BN14" s="47"/>
      <c r="BO14" s="47"/>
      <c r="BP14" s="47"/>
      <c r="BQ14" s="47"/>
      <c r="BR14" s="47"/>
      <c r="BS14" s="47"/>
      <c r="BT14" s="47"/>
      <c r="BU14" s="53"/>
      <c r="BV14" s="243">
        <f t="shared" si="16"/>
        <v>4</v>
      </c>
      <c r="BW14" s="48"/>
      <c r="BX14" s="792" t="str">
        <f t="shared" ca="1" si="5"/>
        <v/>
      </c>
      <c r="BY14" s="51"/>
      <c r="BZ14" s="792" t="str">
        <f t="shared" ca="1" si="6"/>
        <v/>
      </c>
      <c r="CA14" s="51"/>
      <c r="CB14" s="734"/>
      <c r="CC14" s="47"/>
      <c r="CD14" s="47"/>
      <c r="CE14" s="47"/>
      <c r="CF14" s="734"/>
      <c r="CG14" s="47"/>
      <c r="CH14" s="734"/>
      <c r="CI14" s="47"/>
      <c r="CJ14" s="734"/>
      <c r="CK14" s="735"/>
    </row>
    <row r="15" spans="1:89" ht="15" customHeight="1" thickBot="1" x14ac:dyDescent="0.3">
      <c r="A15" s="215">
        <v>5</v>
      </c>
      <c r="B15" s="216" t="str">
        <f t="shared" si="7"/>
        <v>Wed</v>
      </c>
      <c r="C15" s="57"/>
      <c r="D15" s="58"/>
      <c r="E15" s="58"/>
      <c r="F15" s="59"/>
      <c r="G15" s="60"/>
      <c r="H15" s="61"/>
      <c r="I15" s="57"/>
      <c r="J15" s="58"/>
      <c r="K15" s="62"/>
      <c r="L15" s="278"/>
      <c r="M15" s="57"/>
      <c r="N15" s="65" t="str">
        <f t="shared" ca="1" si="8"/>
        <v/>
      </c>
      <c r="O15" s="57"/>
      <c r="P15" s="65" t="str">
        <f t="shared" ca="1" si="9"/>
        <v/>
      </c>
      <c r="Q15" s="57"/>
      <c r="R15" s="57"/>
      <c r="S15" s="63"/>
      <c r="T15" s="222">
        <f t="shared" si="0"/>
        <v>5</v>
      </c>
      <c r="U15" s="404"/>
      <c r="V15" s="62"/>
      <c r="W15" s="57"/>
      <c r="X15" s="396" t="str">
        <f t="shared" si="1"/>
        <v/>
      </c>
      <c r="Y15" s="278"/>
      <c r="Z15" s="62"/>
      <c r="AA15" s="57"/>
      <c r="AB15" s="396" t="str">
        <f t="shared" si="2"/>
        <v/>
      </c>
      <c r="AC15" s="278"/>
      <c r="AD15" s="62"/>
      <c r="AE15" s="57"/>
      <c r="AF15" s="396" t="str">
        <f t="shared" si="10"/>
        <v/>
      </c>
      <c r="AG15" s="630"/>
      <c r="AH15" s="691"/>
      <c r="AI15" s="61"/>
      <c r="AJ15" s="57"/>
      <c r="AK15" t="str">
        <f t="shared" ca="1" si="11"/>
        <v/>
      </c>
      <c r="AL15" s="57"/>
      <c r="AM15" s="278"/>
      <c r="AN15" s="278"/>
      <c r="AO15" s="57"/>
      <c r="AP15" s="63"/>
      <c r="AQ15" s="215">
        <f t="shared" si="3"/>
        <v>5</v>
      </c>
      <c r="AR15" s="408" t="str">
        <f t="shared" si="4"/>
        <v>Wed</v>
      </c>
      <c r="AS15" s="62"/>
      <c r="AT15" s="67" t="str">
        <f>IF(+$B15="Sat",IF(SUM(AS$11:AS15)&gt;0,AVERAGE(AS$11:AS15,Jan!AS43:AS$44)," "),"")</f>
        <v/>
      </c>
      <c r="AU15" s="62"/>
      <c r="AV15" s="65" t="str">
        <f>IF(+$B15="Sat",IF(SUM(AU$11:AU15)&gt;0,AVERAGE(AU$11:AU15,Jan!AU43:AU$44)," "),"")</f>
        <v/>
      </c>
      <c r="AW15" s="68" t="str">
        <f ca="1">IF(CELL("type",AU15)="L","",IF(AU15*($K15+$AS15)=0,"",IF($AS15&gt;0,+$AS15*AU15*8.34,$K15*AU15*8.34)))</f>
        <v/>
      </c>
      <c r="AX15" s="67" t="str">
        <f>IF(+$B15="Sat",IF(SUM(AW$11:AW15)&gt;0,AVERAGE(AW$11:AW15,Jan!AW43:AW$44)," "),"")</f>
        <v/>
      </c>
      <c r="AY15" s="62"/>
      <c r="AZ15" s="65" t="str">
        <f>IF(+$B15="Sat",IF(SUM(AY$11:AY15)&gt;0,AVERAGE(AY$11:AY15,Jan!AY43:AY$44)," "),"")</f>
        <v/>
      </c>
      <c r="BA15" s="68" t="str">
        <f ca="1">IF(CELL("type",AY15)="L","",IF(AY15*($K15+$AS15)=0,"",IF($AS15&gt;0,+$AS15*AY15*8.34,$K15*AY15*8.34)))</f>
        <v/>
      </c>
      <c r="BB15" s="67" t="str">
        <f>IF(+$B15="Sat",IF(SUM(BA$11:BA15)&gt;0,AVERAGE(BA$11:BA15,Jan!BA43:BA$44)," "),"")</f>
        <v/>
      </c>
      <c r="BC15" s="62"/>
      <c r="BD15" s="65" t="str">
        <f>IF(+$B15="Sat",IF(SUM(BC$11:BC15)&gt;0,AVERAGE(BC$11:BC15,Jan!BC43:BC$44)," "),"")</f>
        <v/>
      </c>
      <c r="BE15" s="68" t="str">
        <f ca="1">IF(CELL("type",BC15)="L","",IF(BC15*($K15+$AS15)=0,"",IF($AS15&gt;0,+$AS15*BC15*8.34,$K15*BC15*8.34)))</f>
        <v/>
      </c>
      <c r="BF15" s="67" t="str">
        <f>IF(+$B15="Sat",IF(SUM(BE$11:BE15)&gt;0,AVERAGE(BE$11:BE15,Jan!BE43:BE$44)," "),"")</f>
        <v/>
      </c>
      <c r="BG15" s="62"/>
      <c r="BH15" s="63"/>
      <c r="BI15" s="245">
        <f t="shared" si="15"/>
        <v>5</v>
      </c>
      <c r="BJ15" s="62"/>
      <c r="BK15" s="63"/>
      <c r="BL15" s="278"/>
      <c r="BM15" s="57"/>
      <c r="BN15" s="57"/>
      <c r="BO15" s="57"/>
      <c r="BP15" s="57"/>
      <c r="BQ15" s="57"/>
      <c r="BR15" s="57"/>
      <c r="BS15" s="57"/>
      <c r="BT15" s="57"/>
      <c r="BU15" s="63"/>
      <c r="BV15" s="757">
        <f t="shared" si="16"/>
        <v>5</v>
      </c>
      <c r="BW15" s="58"/>
      <c r="BX15" s="793" t="str">
        <f t="shared" ca="1" si="5"/>
        <v/>
      </c>
      <c r="BY15" s="61"/>
      <c r="BZ15" s="793" t="str">
        <f t="shared" ca="1" si="6"/>
        <v/>
      </c>
      <c r="CA15" s="61"/>
      <c r="CB15" s="736"/>
      <c r="CC15" s="57"/>
      <c r="CD15" s="57"/>
      <c r="CE15" s="57"/>
      <c r="CF15" s="736"/>
      <c r="CG15" s="57"/>
      <c r="CH15" s="736"/>
      <c r="CI15" s="57"/>
      <c r="CJ15" s="736"/>
      <c r="CK15" s="737"/>
    </row>
    <row r="16" spans="1:89" ht="15" customHeight="1" x14ac:dyDescent="0.25">
      <c r="A16" s="212">
        <v>6</v>
      </c>
      <c r="B16" s="217" t="str">
        <f t="shared" si="7"/>
        <v>Thu</v>
      </c>
      <c r="C16" s="39"/>
      <c r="D16" s="35"/>
      <c r="E16" s="35"/>
      <c r="F16" s="36"/>
      <c r="G16" s="37"/>
      <c r="H16" s="38"/>
      <c r="I16" s="39"/>
      <c r="J16" s="35"/>
      <c r="K16" s="40"/>
      <c r="L16" s="276"/>
      <c r="M16" s="39"/>
      <c r="N16" s="43" t="str">
        <f t="shared" ca="1" si="8"/>
        <v/>
      </c>
      <c r="O16" s="39"/>
      <c r="P16" s="43" t="str">
        <f t="shared" ca="1" si="9"/>
        <v/>
      </c>
      <c r="Q16" s="39"/>
      <c r="R16" s="39"/>
      <c r="S16" s="41"/>
      <c r="T16" s="218">
        <f t="shared" si="0"/>
        <v>6</v>
      </c>
      <c r="U16" s="402"/>
      <c r="V16" s="40"/>
      <c r="W16" s="39"/>
      <c r="X16" s="314" t="str">
        <f t="shared" si="1"/>
        <v/>
      </c>
      <c r="Y16" s="276"/>
      <c r="Z16" s="40"/>
      <c r="AA16" s="39"/>
      <c r="AB16" s="314" t="str">
        <f t="shared" si="2"/>
        <v/>
      </c>
      <c r="AC16" s="276"/>
      <c r="AD16" s="40"/>
      <c r="AE16" s="39"/>
      <c r="AF16" s="314" t="str">
        <f t="shared" si="10"/>
        <v/>
      </c>
      <c r="AG16" s="631"/>
      <c r="AH16" s="690"/>
      <c r="AI16" s="38"/>
      <c r="AJ16" s="39"/>
      <c r="AK16" t="str">
        <f t="shared" ca="1" si="11"/>
        <v/>
      </c>
      <c r="AL16" s="39"/>
      <c r="AM16" s="276"/>
      <c r="AN16" s="276"/>
      <c r="AO16" s="39"/>
      <c r="AP16" s="41"/>
      <c r="AQ16" s="212">
        <f t="shared" si="3"/>
        <v>6</v>
      </c>
      <c r="AR16" s="407" t="str">
        <f t="shared" si="4"/>
        <v>Thu</v>
      </c>
      <c r="AS16" s="40"/>
      <c r="AT16" s="56" t="str">
        <f>IF(+$B16="Sat",IF(SUM(AS$11:AS16)&gt;0,AVERAGE(AS$11:AS16,Jan!AS44:AS$44)," "),"")</f>
        <v/>
      </c>
      <c r="AU16" s="40"/>
      <c r="AV16" s="43" t="str">
        <f>IF(+$B16="Sat",IF(SUM(AU$11:AU16)&gt;0,AVERAGE(AU$11:AU16,Jan!AU44:AU$44)," "),"")</f>
        <v/>
      </c>
      <c r="AW16" s="45" t="str">
        <f t="shared" ca="1" si="12"/>
        <v/>
      </c>
      <c r="AX16" s="56" t="str">
        <f>IF(+$B16="Sat",IF(SUM(AW$11:AW16)&gt;0,AVERAGE(AW$11:AW16,Jan!AW44:AW$44)," "),"")</f>
        <v/>
      </c>
      <c r="AY16" s="40"/>
      <c r="AZ16" s="43" t="str">
        <f>IF(+$B16="Sat",IF(SUM(AY$11:AY16)&gt;0,AVERAGE(AY$11:AY16,Jan!AY44:AY$44)," "),"")</f>
        <v/>
      </c>
      <c r="BA16" s="45" t="str">
        <f t="shared" ca="1" si="13"/>
        <v/>
      </c>
      <c r="BB16" s="56" t="str">
        <f>IF(+$B16="Sat",IF(SUM(BA$11:BA16)&gt;0,AVERAGE(BA$11:BA16,Jan!BA44:BA$44)," "),"")</f>
        <v/>
      </c>
      <c r="BC16" s="40"/>
      <c r="BD16" s="69" t="str">
        <f>IF(+$B16="Sat",IF(SUM(BC$11:BC16)&gt;0,AVERAGE(BC$11:BC16,Jan!BC44:BC$44)," "),"")</f>
        <v/>
      </c>
      <c r="BE16" s="133" t="str">
        <f t="shared" ca="1" si="14"/>
        <v/>
      </c>
      <c r="BF16" s="56" t="str">
        <f>IF(+$B16="Sat",IF(SUM(BE$11:BE16)&gt;0,AVERAGE(BE$11:BE16,Jan!BE44:BE$44)," "),"")</f>
        <v/>
      </c>
      <c r="BG16" s="40"/>
      <c r="BH16" s="41"/>
      <c r="BI16" s="243">
        <f t="shared" si="15"/>
        <v>6</v>
      </c>
      <c r="BJ16" s="40"/>
      <c r="BK16" s="41"/>
      <c r="BL16" s="276"/>
      <c r="BM16" s="39"/>
      <c r="BN16" s="39"/>
      <c r="BO16" s="39"/>
      <c r="BP16" s="39"/>
      <c r="BQ16" s="39"/>
      <c r="BR16" s="39"/>
      <c r="BS16" s="39"/>
      <c r="BT16" s="39"/>
      <c r="BU16" s="41"/>
      <c r="BV16" s="758">
        <f t="shared" si="16"/>
        <v>6</v>
      </c>
      <c r="BW16" s="35"/>
      <c r="BX16" s="765" t="str">
        <f t="shared" ca="1" si="5"/>
        <v/>
      </c>
      <c r="BY16" s="38"/>
      <c r="BZ16" s="765" t="str">
        <f t="shared" ca="1" si="6"/>
        <v/>
      </c>
      <c r="CA16" s="38"/>
      <c r="CB16" s="33"/>
      <c r="CC16" s="39"/>
      <c r="CD16" s="38"/>
      <c r="CE16" s="38"/>
      <c r="CF16" s="33"/>
      <c r="CG16" s="39"/>
      <c r="CH16" s="33"/>
      <c r="CI16" s="39"/>
      <c r="CJ16" s="33"/>
      <c r="CK16" s="738"/>
    </row>
    <row r="17" spans="1:89" ht="15" customHeight="1" x14ac:dyDescent="0.25">
      <c r="A17" s="214">
        <v>7</v>
      </c>
      <c r="B17" s="213" t="str">
        <f t="shared" si="7"/>
        <v>Fri</v>
      </c>
      <c r="C17" s="47"/>
      <c r="D17" s="48"/>
      <c r="E17" s="48"/>
      <c r="F17" s="49"/>
      <c r="G17" s="50"/>
      <c r="H17" s="51"/>
      <c r="I17" s="47"/>
      <c r="J17" s="48"/>
      <c r="K17" s="52"/>
      <c r="L17" s="277"/>
      <c r="M17" s="47"/>
      <c r="N17" s="43" t="str">
        <f t="shared" ca="1" si="8"/>
        <v/>
      </c>
      <c r="O17" s="47"/>
      <c r="P17" s="43" t="str">
        <f t="shared" ca="1" si="9"/>
        <v/>
      </c>
      <c r="Q17" s="47"/>
      <c r="R17" s="47"/>
      <c r="S17" s="53"/>
      <c r="T17" s="220">
        <f t="shared" si="0"/>
        <v>7</v>
      </c>
      <c r="U17" s="403"/>
      <c r="V17" s="52"/>
      <c r="W17" s="47"/>
      <c r="X17" s="395" t="str">
        <f t="shared" si="1"/>
        <v/>
      </c>
      <c r="Y17" s="277"/>
      <c r="Z17" s="52"/>
      <c r="AA17" s="47"/>
      <c r="AB17" s="395" t="str">
        <f t="shared" si="2"/>
        <v/>
      </c>
      <c r="AC17" s="277"/>
      <c r="AD17" s="52"/>
      <c r="AE17" s="47"/>
      <c r="AF17" s="395" t="str">
        <f t="shared" si="10"/>
        <v/>
      </c>
      <c r="AG17" s="629"/>
      <c r="AH17" s="690"/>
      <c r="AI17" s="51"/>
      <c r="AJ17" s="47"/>
      <c r="AK17" t="str">
        <f t="shared" ca="1" si="11"/>
        <v/>
      </c>
      <c r="AL17" s="47"/>
      <c r="AM17" s="277"/>
      <c r="AN17" s="277"/>
      <c r="AO17" s="47"/>
      <c r="AP17" s="53"/>
      <c r="AQ17" s="214">
        <f t="shared" si="3"/>
        <v>7</v>
      </c>
      <c r="AR17" s="407" t="str">
        <f t="shared" si="4"/>
        <v>Fri</v>
      </c>
      <c r="AS17" s="52"/>
      <c r="AT17" s="44" t="str">
        <f>IF(+$B17="Sat",IF(SUM(AS11:AS17)&gt;0,AVERAGE(AS11:AS17)," "),"")</f>
        <v/>
      </c>
      <c r="AU17" s="52"/>
      <c r="AV17" s="70" t="str">
        <f>IF(+$B17="Sat",IF(SUM(AU11:AU17)&gt;0,AVERAGE(AU11:AU17)," "),"")</f>
        <v/>
      </c>
      <c r="AW17" s="45" t="str">
        <f t="shared" ca="1" si="12"/>
        <v/>
      </c>
      <c r="AX17" s="56" t="str">
        <f>IF(+$B17="Sat",IF(SUM(AW11:AW17)&gt;0,AVERAGE(AW11:AW17)," "),"")</f>
        <v/>
      </c>
      <c r="AY17" s="52"/>
      <c r="AZ17" s="70" t="str">
        <f>IF(+$B17="Sat",IF(SUM(AY11:AY17)&gt;0,AVERAGE(AY11:AY17)," "),"")</f>
        <v/>
      </c>
      <c r="BA17" s="45" t="str">
        <f t="shared" ca="1" si="13"/>
        <v/>
      </c>
      <c r="BB17" s="44" t="str">
        <f>IF(+$B17="Sat",IF(SUM(BA11:BA17)&gt;0,AVERAGE(BA11:BA17)," "),"")</f>
        <v/>
      </c>
      <c r="BC17" s="52"/>
      <c r="BD17" s="71" t="str">
        <f>IF(+$B17="Sat",IF(SUM(BC11:BC17)&gt;0,AVERAGE(BC11:BC17)," "),"")</f>
        <v/>
      </c>
      <c r="BE17" s="46" t="str">
        <f t="shared" ca="1" si="14"/>
        <v/>
      </c>
      <c r="BF17" s="44" t="str">
        <f>IF(+$B17="Sat",IF(SUM(BE11:BE17)&gt;0,AVERAGE(BE11:BE17)," "),"")</f>
        <v/>
      </c>
      <c r="BG17" s="52"/>
      <c r="BH17" s="53"/>
      <c r="BI17" s="244">
        <f t="shared" si="15"/>
        <v>7</v>
      </c>
      <c r="BJ17" s="52"/>
      <c r="BK17" s="53"/>
      <c r="BL17" s="277"/>
      <c r="BM17" s="47"/>
      <c r="BN17" s="47"/>
      <c r="BO17" s="47"/>
      <c r="BP17" s="47"/>
      <c r="BQ17" s="47"/>
      <c r="BR17" s="47"/>
      <c r="BS17" s="47"/>
      <c r="BT17" s="47"/>
      <c r="BU17" s="53"/>
      <c r="BV17" s="243">
        <f t="shared" si="16"/>
        <v>7</v>
      </c>
      <c r="BW17" s="48"/>
      <c r="BX17" s="792" t="str">
        <f t="shared" ca="1" si="5"/>
        <v/>
      </c>
      <c r="BY17" s="51"/>
      <c r="BZ17" s="792" t="str">
        <f t="shared" ca="1" si="6"/>
        <v/>
      </c>
      <c r="CA17" s="51"/>
      <c r="CB17" s="33"/>
      <c r="CC17" s="47"/>
      <c r="CD17" s="38"/>
      <c r="CE17" s="38"/>
      <c r="CF17" s="33"/>
      <c r="CG17" s="47"/>
      <c r="CH17" s="33"/>
      <c r="CI17" s="48"/>
      <c r="CJ17" s="739"/>
      <c r="CK17" s="738"/>
    </row>
    <row r="18" spans="1:89" ht="15" customHeight="1" x14ac:dyDescent="0.25">
      <c r="A18" s="214">
        <v>8</v>
      </c>
      <c r="B18" s="213" t="str">
        <f t="shared" si="7"/>
        <v>Sat</v>
      </c>
      <c r="C18" s="47"/>
      <c r="D18" s="48"/>
      <c r="E18" s="48"/>
      <c r="F18" s="49"/>
      <c r="G18" s="50"/>
      <c r="H18" s="51"/>
      <c r="I18" s="47"/>
      <c r="J18" s="48"/>
      <c r="K18" s="52"/>
      <c r="L18" s="277"/>
      <c r="M18" s="47"/>
      <c r="N18" s="43" t="str">
        <f t="shared" ca="1" si="8"/>
        <v/>
      </c>
      <c r="O18" s="47"/>
      <c r="P18" s="43" t="str">
        <f t="shared" ca="1" si="9"/>
        <v/>
      </c>
      <c r="Q18" s="47"/>
      <c r="R18" s="47"/>
      <c r="S18" s="53"/>
      <c r="T18" s="220">
        <f t="shared" si="0"/>
        <v>8</v>
      </c>
      <c r="U18" s="403"/>
      <c r="V18" s="52"/>
      <c r="W18" s="47"/>
      <c r="X18" s="395" t="str">
        <f t="shared" si="1"/>
        <v/>
      </c>
      <c r="Y18" s="277"/>
      <c r="Z18" s="52"/>
      <c r="AA18" s="47"/>
      <c r="AB18" s="395" t="str">
        <f t="shared" si="2"/>
        <v/>
      </c>
      <c r="AC18" s="277"/>
      <c r="AD18" s="52"/>
      <c r="AE18" s="47"/>
      <c r="AF18" s="395" t="str">
        <f t="shared" si="10"/>
        <v/>
      </c>
      <c r="AG18" s="629"/>
      <c r="AH18" s="690"/>
      <c r="AI18" s="51"/>
      <c r="AJ18" s="47"/>
      <c r="AK18" t="str">
        <f t="shared" ca="1" si="11"/>
        <v/>
      </c>
      <c r="AL18" s="47"/>
      <c r="AM18" s="277"/>
      <c r="AN18" s="277"/>
      <c r="AO18" s="47"/>
      <c r="AP18" s="53"/>
      <c r="AQ18" s="214">
        <f t="shared" si="3"/>
        <v>8</v>
      </c>
      <c r="AR18" s="407" t="str">
        <f t="shared" si="4"/>
        <v>Sat</v>
      </c>
      <c r="AS18" s="52"/>
      <c r="AT18" s="44" t="str">
        <f t="shared" ref="AT18:AT37" si="17">IF(+$B18="Sat",IF(SUM(AS12:AS18)&gt;0,AVERAGE(AS12:AS18)," "),"")</f>
        <v xml:space="preserve"> </v>
      </c>
      <c r="AU18" s="52"/>
      <c r="AV18" s="70" t="str">
        <f t="shared" ref="AV18:AX33" si="18">IF(+$B18="Sat",IF(SUM(AU12:AU18)&gt;0,AVERAGE(AU12:AU18)," "),"")</f>
        <v xml:space="preserve"> </v>
      </c>
      <c r="AW18" s="45" t="str">
        <f t="shared" ca="1" si="12"/>
        <v/>
      </c>
      <c r="AX18" s="56" t="str">
        <f t="shared" ca="1" si="18"/>
        <v xml:space="preserve"> </v>
      </c>
      <c r="AY18" s="52"/>
      <c r="AZ18" s="70" t="str">
        <f t="shared" ref="AZ18:AZ37" si="19">IF(+$B18="Sat",IF(SUM(AY12:AY18)&gt;0,AVERAGE(AY12:AY18)," "),"")</f>
        <v xml:space="preserve"> </v>
      </c>
      <c r="BA18" s="45" t="str">
        <f t="shared" ca="1" si="13"/>
        <v/>
      </c>
      <c r="BB18" s="44" t="str">
        <f t="shared" ref="BB18:BB37" ca="1" si="20">IF(+$B18="Sat",IF(SUM(BA12:BA18)&gt;0,AVERAGE(BA12:BA18)," "),"")</f>
        <v xml:space="preserve"> </v>
      </c>
      <c r="BC18" s="52"/>
      <c r="BD18" s="71" t="str">
        <f t="shared" ref="BD18:BD37" si="21">IF(+$B18="Sat",IF(SUM(BC12:BC18)&gt;0,AVERAGE(BC12:BC18)," "),"")</f>
        <v xml:space="preserve"> </v>
      </c>
      <c r="BE18" s="46" t="str">
        <f t="shared" ca="1" si="14"/>
        <v/>
      </c>
      <c r="BF18" s="44" t="str">
        <f t="shared" ref="BF18:BF37" ca="1" si="22">IF(+$B18="Sat",IF(SUM(BE12:BE18)&gt;0,AVERAGE(BE12:BE18)," "),"")</f>
        <v xml:space="preserve"> </v>
      </c>
      <c r="BG18" s="52"/>
      <c r="BH18" s="53"/>
      <c r="BI18" s="244">
        <f t="shared" si="15"/>
        <v>8</v>
      </c>
      <c r="BJ18" s="52"/>
      <c r="BK18" s="53"/>
      <c r="BL18" s="277"/>
      <c r="BM18" s="47"/>
      <c r="BN18" s="47"/>
      <c r="BO18" s="47"/>
      <c r="BP18" s="47"/>
      <c r="BQ18" s="47"/>
      <c r="BR18" s="47"/>
      <c r="BS18" s="47"/>
      <c r="BT18" s="47"/>
      <c r="BU18" s="53"/>
      <c r="BV18" s="243">
        <f t="shared" si="16"/>
        <v>8</v>
      </c>
      <c r="BW18" s="48"/>
      <c r="BX18" s="792" t="str">
        <f t="shared" ca="1" si="5"/>
        <v/>
      </c>
      <c r="BY18" s="51"/>
      <c r="BZ18" s="792" t="str">
        <f t="shared" ca="1" si="6"/>
        <v/>
      </c>
      <c r="CA18" s="51"/>
      <c r="CB18" s="33"/>
      <c r="CC18" s="47"/>
      <c r="CD18" s="38"/>
      <c r="CE18" s="38"/>
      <c r="CF18" s="33"/>
      <c r="CG18" s="47"/>
      <c r="CH18" s="33"/>
      <c r="CI18" s="48"/>
      <c r="CJ18" s="739"/>
      <c r="CK18" s="738"/>
    </row>
    <row r="19" spans="1:89" ht="15" customHeight="1" x14ac:dyDescent="0.25">
      <c r="A19" s="214">
        <v>9</v>
      </c>
      <c r="B19" s="213" t="str">
        <f t="shared" si="7"/>
        <v>Sun</v>
      </c>
      <c r="C19" s="47"/>
      <c r="D19" s="48"/>
      <c r="E19" s="48"/>
      <c r="F19" s="49"/>
      <c r="G19" s="50"/>
      <c r="H19" s="51"/>
      <c r="I19" s="47"/>
      <c r="J19" s="48"/>
      <c r="K19" s="52"/>
      <c r="L19" s="277"/>
      <c r="M19" s="47"/>
      <c r="N19" s="43" t="str">
        <f t="shared" ca="1" si="8"/>
        <v/>
      </c>
      <c r="O19" s="47"/>
      <c r="P19" s="43" t="str">
        <f t="shared" ca="1" si="9"/>
        <v/>
      </c>
      <c r="Q19" s="47"/>
      <c r="R19" s="47"/>
      <c r="S19" s="53"/>
      <c r="T19" s="220">
        <f t="shared" si="0"/>
        <v>9</v>
      </c>
      <c r="U19" s="403"/>
      <c r="V19" s="52"/>
      <c r="W19" s="47"/>
      <c r="X19" s="395" t="str">
        <f t="shared" si="1"/>
        <v/>
      </c>
      <c r="Y19" s="277"/>
      <c r="Z19" s="52"/>
      <c r="AA19" s="47"/>
      <c r="AB19" s="395" t="str">
        <f t="shared" si="2"/>
        <v/>
      </c>
      <c r="AC19" s="277"/>
      <c r="AD19" s="52"/>
      <c r="AE19" s="47"/>
      <c r="AF19" s="395" t="str">
        <f t="shared" si="10"/>
        <v/>
      </c>
      <c r="AG19" s="629"/>
      <c r="AH19" s="690"/>
      <c r="AI19" s="51"/>
      <c r="AJ19" s="47"/>
      <c r="AK19" t="str">
        <f t="shared" ca="1" si="11"/>
        <v/>
      </c>
      <c r="AL19" s="47"/>
      <c r="AM19" s="277"/>
      <c r="AN19" s="277"/>
      <c r="AO19" s="47"/>
      <c r="AP19" s="53"/>
      <c r="AQ19" s="214">
        <f t="shared" si="3"/>
        <v>9</v>
      </c>
      <c r="AR19" s="407" t="str">
        <f t="shared" si="4"/>
        <v>Sun</v>
      </c>
      <c r="AS19" s="52"/>
      <c r="AT19" s="44" t="str">
        <f t="shared" si="17"/>
        <v/>
      </c>
      <c r="AU19" s="52"/>
      <c r="AV19" s="70" t="str">
        <f t="shared" si="18"/>
        <v/>
      </c>
      <c r="AW19" s="45" t="str">
        <f ca="1">IF(CELL("type",AU19)="L","",IF(AU19*($K19+$AS19)=0,"",IF($AS19&gt;0,+$AS19*AU19*8.34,$K19*AU19*8.34)))</f>
        <v/>
      </c>
      <c r="AX19" s="56" t="str">
        <f t="shared" si="18"/>
        <v/>
      </c>
      <c r="AY19" s="52"/>
      <c r="AZ19" s="70" t="str">
        <f t="shared" si="19"/>
        <v/>
      </c>
      <c r="BA19" s="45" t="str">
        <f ca="1">IF(CELL("type",AY19)="L","",IF(AY19*($K19+$AS19)=0,"",IF($AS19&gt;0,+$AS19*AY19*8.34,$K19*AY19*8.34)))</f>
        <v/>
      </c>
      <c r="BB19" s="44" t="str">
        <f t="shared" si="20"/>
        <v/>
      </c>
      <c r="BC19" s="52"/>
      <c r="BD19" s="71" t="str">
        <f t="shared" si="21"/>
        <v/>
      </c>
      <c r="BE19" s="46" t="str">
        <f ca="1">IF(CELL("type",BC19)="L","",IF(BC19*($K19+$AS19)=0,"",IF($AS19&gt;0,+$AS19*BC19*8.34,$K19*BC19*8.34)))</f>
        <v/>
      </c>
      <c r="BF19" s="44" t="str">
        <f t="shared" si="22"/>
        <v/>
      </c>
      <c r="BG19" s="52"/>
      <c r="BH19" s="53"/>
      <c r="BI19" s="244">
        <f t="shared" si="15"/>
        <v>9</v>
      </c>
      <c r="BJ19" s="52"/>
      <c r="BK19" s="53"/>
      <c r="BL19" s="277"/>
      <c r="BM19" s="47"/>
      <c r="BN19" s="47"/>
      <c r="BO19" s="47"/>
      <c r="BP19" s="47"/>
      <c r="BQ19" s="47"/>
      <c r="BR19" s="47"/>
      <c r="BS19" s="47"/>
      <c r="BT19" s="47"/>
      <c r="BU19" s="53"/>
      <c r="BV19" s="243">
        <f t="shared" si="16"/>
        <v>9</v>
      </c>
      <c r="BW19" s="48"/>
      <c r="BX19" s="792" t="str">
        <f t="shared" ca="1" si="5"/>
        <v/>
      </c>
      <c r="BY19" s="51"/>
      <c r="BZ19" s="792" t="str">
        <f t="shared" ca="1" si="6"/>
        <v/>
      </c>
      <c r="CA19" s="51"/>
      <c r="CB19" s="33"/>
      <c r="CC19" s="47"/>
      <c r="CD19" s="38"/>
      <c r="CE19" s="38"/>
      <c r="CF19" s="33"/>
      <c r="CG19" s="47"/>
      <c r="CH19" s="33"/>
      <c r="CI19" s="48"/>
      <c r="CJ19" s="739"/>
      <c r="CK19" s="738"/>
    </row>
    <row r="20" spans="1:89" ht="15" customHeight="1" thickBot="1" x14ac:dyDescent="0.3">
      <c r="A20" s="215">
        <v>10</v>
      </c>
      <c r="B20" s="216" t="str">
        <f t="shared" si="7"/>
        <v>Mon</v>
      </c>
      <c r="C20" s="57"/>
      <c r="D20" s="58"/>
      <c r="E20" s="58"/>
      <c r="F20" s="59"/>
      <c r="G20" s="60"/>
      <c r="H20" s="61"/>
      <c r="I20" s="57"/>
      <c r="J20" s="58"/>
      <c r="K20" s="62"/>
      <c r="L20" s="278"/>
      <c r="M20" s="57"/>
      <c r="N20" s="65" t="str">
        <f t="shared" ca="1" si="8"/>
        <v/>
      </c>
      <c r="O20" s="57"/>
      <c r="P20" s="65" t="str">
        <f t="shared" ca="1" si="9"/>
        <v/>
      </c>
      <c r="Q20" s="57"/>
      <c r="R20" s="57"/>
      <c r="S20" s="63"/>
      <c r="T20" s="222">
        <f t="shared" si="0"/>
        <v>10</v>
      </c>
      <c r="U20" s="404"/>
      <c r="V20" s="62"/>
      <c r="W20" s="57"/>
      <c r="X20" s="396" t="str">
        <f t="shared" si="1"/>
        <v/>
      </c>
      <c r="Y20" s="278"/>
      <c r="Z20" s="62"/>
      <c r="AA20" s="57"/>
      <c r="AB20" s="396" t="str">
        <f t="shared" si="2"/>
        <v/>
      </c>
      <c r="AC20" s="278"/>
      <c r="AD20" s="62"/>
      <c r="AE20" s="57"/>
      <c r="AF20" s="396" t="str">
        <f t="shared" si="10"/>
        <v/>
      </c>
      <c r="AG20" s="630"/>
      <c r="AH20" s="691"/>
      <c r="AI20" s="61"/>
      <c r="AJ20" s="57"/>
      <c r="AK20" t="str">
        <f t="shared" ca="1" si="11"/>
        <v/>
      </c>
      <c r="AL20" s="57"/>
      <c r="AM20" s="278"/>
      <c r="AN20" s="278"/>
      <c r="AO20" s="57"/>
      <c r="AP20" s="63"/>
      <c r="AQ20" s="215">
        <f t="shared" si="3"/>
        <v>10</v>
      </c>
      <c r="AR20" s="408" t="str">
        <f t="shared" si="4"/>
        <v>Mon</v>
      </c>
      <c r="AS20" s="62"/>
      <c r="AT20" s="67" t="str">
        <f t="shared" si="17"/>
        <v/>
      </c>
      <c r="AU20" s="62"/>
      <c r="AV20" s="65" t="str">
        <f t="shared" si="18"/>
        <v/>
      </c>
      <c r="AW20" s="88" t="str">
        <f t="shared" ca="1" si="12"/>
        <v/>
      </c>
      <c r="AX20" s="67" t="str">
        <f t="shared" si="18"/>
        <v/>
      </c>
      <c r="AY20" s="62"/>
      <c r="AZ20" s="65" t="str">
        <f t="shared" si="19"/>
        <v/>
      </c>
      <c r="BA20" s="88" t="str">
        <f t="shared" ca="1" si="13"/>
        <v/>
      </c>
      <c r="BB20" s="67" t="str">
        <f t="shared" si="20"/>
        <v/>
      </c>
      <c r="BC20" s="62"/>
      <c r="BD20" s="72" t="str">
        <f t="shared" si="21"/>
        <v/>
      </c>
      <c r="BE20" s="68" t="str">
        <f t="shared" ca="1" si="14"/>
        <v/>
      </c>
      <c r="BF20" s="67" t="str">
        <f t="shared" si="22"/>
        <v/>
      </c>
      <c r="BG20" s="62"/>
      <c r="BH20" s="63"/>
      <c r="BI20" s="245">
        <f t="shared" si="15"/>
        <v>10</v>
      </c>
      <c r="BJ20" s="62"/>
      <c r="BK20" s="63"/>
      <c r="BL20" s="278"/>
      <c r="BM20" s="57"/>
      <c r="BN20" s="57"/>
      <c r="BO20" s="57"/>
      <c r="BP20" s="57"/>
      <c r="BQ20" s="57"/>
      <c r="BR20" s="57"/>
      <c r="BS20" s="57"/>
      <c r="BT20" s="57"/>
      <c r="BU20" s="63"/>
      <c r="BV20" s="757">
        <f t="shared" si="16"/>
        <v>10</v>
      </c>
      <c r="BW20" s="58"/>
      <c r="BX20" s="794" t="str">
        <f t="shared" ca="1" si="5"/>
        <v/>
      </c>
      <c r="BY20" s="61"/>
      <c r="BZ20" s="794" t="str">
        <f t="shared" ca="1" si="6"/>
        <v/>
      </c>
      <c r="CA20" s="61"/>
      <c r="CB20" s="740"/>
      <c r="CC20" s="57"/>
      <c r="CD20" s="61"/>
      <c r="CE20" s="61"/>
      <c r="CF20" s="740"/>
      <c r="CG20" s="57"/>
      <c r="CH20" s="740"/>
      <c r="CI20" s="58"/>
      <c r="CJ20" s="736"/>
      <c r="CK20" s="737"/>
    </row>
    <row r="21" spans="1:89" ht="15" customHeight="1" x14ac:dyDescent="0.25">
      <c r="A21" s="212">
        <v>11</v>
      </c>
      <c r="B21" s="217" t="str">
        <f t="shared" si="7"/>
        <v>Tue</v>
      </c>
      <c r="C21" s="39"/>
      <c r="D21" s="35"/>
      <c r="E21" s="35"/>
      <c r="F21" s="36"/>
      <c r="G21" s="37"/>
      <c r="H21" s="38"/>
      <c r="I21" s="39"/>
      <c r="J21" s="35"/>
      <c r="K21" s="40"/>
      <c r="L21" s="276"/>
      <c r="M21" s="39"/>
      <c r="N21" s="43" t="str">
        <f t="shared" ca="1" si="8"/>
        <v/>
      </c>
      <c r="O21" s="39"/>
      <c r="P21" s="43" t="str">
        <f t="shared" ca="1" si="9"/>
        <v/>
      </c>
      <c r="Q21" s="39"/>
      <c r="R21" s="39"/>
      <c r="S21" s="41"/>
      <c r="T21" s="218">
        <f t="shared" si="0"/>
        <v>11</v>
      </c>
      <c r="U21" s="402"/>
      <c r="V21" s="40"/>
      <c r="W21" s="39"/>
      <c r="X21" s="314" t="str">
        <f t="shared" si="1"/>
        <v/>
      </c>
      <c r="Y21" s="276"/>
      <c r="Z21" s="40"/>
      <c r="AA21" s="39"/>
      <c r="AB21" s="314" t="str">
        <f t="shared" si="2"/>
        <v/>
      </c>
      <c r="AC21" s="276"/>
      <c r="AD21" s="40"/>
      <c r="AE21" s="39"/>
      <c r="AF21" s="314" t="str">
        <f t="shared" si="10"/>
        <v/>
      </c>
      <c r="AG21" s="628"/>
      <c r="AH21" s="690"/>
      <c r="AI21" s="38"/>
      <c r="AJ21" s="39"/>
      <c r="AK21" t="str">
        <f t="shared" ca="1" si="11"/>
        <v/>
      </c>
      <c r="AL21" s="39"/>
      <c r="AM21" s="276"/>
      <c r="AN21" s="276"/>
      <c r="AO21" s="39"/>
      <c r="AP21" s="41"/>
      <c r="AQ21" s="212">
        <f t="shared" si="3"/>
        <v>11</v>
      </c>
      <c r="AR21" s="407" t="str">
        <f t="shared" si="4"/>
        <v>Tue</v>
      </c>
      <c r="AS21" s="40"/>
      <c r="AT21" s="56" t="str">
        <f t="shared" si="17"/>
        <v/>
      </c>
      <c r="AU21" s="40"/>
      <c r="AV21" s="43" t="str">
        <f t="shared" si="18"/>
        <v/>
      </c>
      <c r="AW21" s="45" t="str">
        <f t="shared" ca="1" si="12"/>
        <v/>
      </c>
      <c r="AX21" s="56" t="str">
        <f t="shared" si="18"/>
        <v/>
      </c>
      <c r="AY21" s="40"/>
      <c r="AZ21" s="43" t="str">
        <f t="shared" si="19"/>
        <v/>
      </c>
      <c r="BA21" s="45" t="str">
        <f t="shared" ca="1" si="13"/>
        <v/>
      </c>
      <c r="BB21" s="56" t="str">
        <f t="shared" si="20"/>
        <v/>
      </c>
      <c r="BC21" s="40"/>
      <c r="BD21" s="69" t="str">
        <f t="shared" si="21"/>
        <v/>
      </c>
      <c r="BE21" s="133" t="str">
        <f t="shared" ca="1" si="14"/>
        <v/>
      </c>
      <c r="BF21" s="56" t="str">
        <f t="shared" si="22"/>
        <v/>
      </c>
      <c r="BG21" s="40"/>
      <c r="BH21" s="41"/>
      <c r="BI21" s="243">
        <f t="shared" si="15"/>
        <v>11</v>
      </c>
      <c r="BJ21" s="40"/>
      <c r="BK21" s="41"/>
      <c r="BL21" s="276"/>
      <c r="BM21" s="39"/>
      <c r="BN21" s="39"/>
      <c r="BO21" s="39"/>
      <c r="BP21" s="39"/>
      <c r="BQ21" s="39"/>
      <c r="BR21" s="39"/>
      <c r="BS21" s="39"/>
      <c r="BT21" s="39"/>
      <c r="BU21" s="41"/>
      <c r="BV21" s="758">
        <f t="shared" si="16"/>
        <v>11</v>
      </c>
      <c r="BW21" s="35"/>
      <c r="BX21" s="765" t="str">
        <f t="shared" ca="1" si="5"/>
        <v/>
      </c>
      <c r="BY21" s="38"/>
      <c r="BZ21" s="765" t="str">
        <f t="shared" ca="1" si="6"/>
        <v/>
      </c>
      <c r="CA21" s="38"/>
      <c r="CB21" s="33"/>
      <c r="CC21" s="39"/>
      <c r="CD21" s="38"/>
      <c r="CE21" s="38"/>
      <c r="CF21" s="33"/>
      <c r="CG21" s="39"/>
      <c r="CH21" s="33"/>
      <c r="CI21" s="35"/>
      <c r="CJ21" s="741"/>
      <c r="CK21" s="738"/>
    </row>
    <row r="22" spans="1:89" ht="15" customHeight="1" x14ac:dyDescent="0.25">
      <c r="A22" s="214">
        <v>12</v>
      </c>
      <c r="B22" s="213" t="str">
        <f t="shared" si="7"/>
        <v>Wed</v>
      </c>
      <c r="C22" s="47"/>
      <c r="D22" s="48"/>
      <c r="E22" s="48"/>
      <c r="F22" s="49"/>
      <c r="G22" s="50"/>
      <c r="H22" s="51"/>
      <c r="I22" s="47"/>
      <c r="J22" s="48"/>
      <c r="K22" s="52"/>
      <c r="L22" s="277"/>
      <c r="M22" s="47"/>
      <c r="N22" s="43" t="str">
        <f t="shared" ca="1" si="8"/>
        <v/>
      </c>
      <c r="O22" s="47"/>
      <c r="P22" s="43" t="str">
        <f t="shared" ca="1" si="9"/>
        <v/>
      </c>
      <c r="Q22" s="47"/>
      <c r="R22" s="47"/>
      <c r="S22" s="53"/>
      <c r="T22" s="220">
        <f t="shared" si="0"/>
        <v>12</v>
      </c>
      <c r="U22" s="403"/>
      <c r="V22" s="52"/>
      <c r="W22" s="47"/>
      <c r="X22" s="395" t="str">
        <f t="shared" si="1"/>
        <v/>
      </c>
      <c r="Y22" s="277"/>
      <c r="Z22" s="52"/>
      <c r="AA22" s="47"/>
      <c r="AB22" s="395" t="str">
        <f t="shared" si="2"/>
        <v/>
      </c>
      <c r="AC22" s="277"/>
      <c r="AD22" s="52"/>
      <c r="AE22" s="47"/>
      <c r="AF22" s="395" t="str">
        <f t="shared" si="10"/>
        <v/>
      </c>
      <c r="AG22" s="629"/>
      <c r="AH22" s="690"/>
      <c r="AI22" s="51"/>
      <c r="AJ22" s="47"/>
      <c r="AK22" t="str">
        <f t="shared" ca="1" si="11"/>
        <v/>
      </c>
      <c r="AL22" s="47"/>
      <c r="AM22" s="277"/>
      <c r="AN22" s="277"/>
      <c r="AO22" s="47"/>
      <c r="AP22" s="53"/>
      <c r="AQ22" s="214">
        <f t="shared" si="3"/>
        <v>12</v>
      </c>
      <c r="AR22" s="407" t="str">
        <f t="shared" si="4"/>
        <v>Wed</v>
      </c>
      <c r="AS22" s="52"/>
      <c r="AT22" s="44" t="str">
        <f t="shared" si="17"/>
        <v/>
      </c>
      <c r="AU22" s="52"/>
      <c r="AV22" s="70" t="str">
        <f t="shared" si="18"/>
        <v/>
      </c>
      <c r="AW22" s="45" t="str">
        <f t="shared" ca="1" si="12"/>
        <v/>
      </c>
      <c r="AX22" s="56" t="str">
        <f t="shared" si="18"/>
        <v/>
      </c>
      <c r="AY22" s="52"/>
      <c r="AZ22" s="70" t="str">
        <f t="shared" si="19"/>
        <v/>
      </c>
      <c r="BA22" s="45" t="str">
        <f t="shared" ca="1" si="13"/>
        <v/>
      </c>
      <c r="BB22" s="44" t="str">
        <f t="shared" si="20"/>
        <v/>
      </c>
      <c r="BC22" s="52"/>
      <c r="BD22" s="71" t="str">
        <f t="shared" si="21"/>
        <v/>
      </c>
      <c r="BE22" s="46" t="str">
        <f t="shared" ca="1" si="14"/>
        <v/>
      </c>
      <c r="BF22" s="44" t="str">
        <f t="shared" si="22"/>
        <v/>
      </c>
      <c r="BG22" s="52"/>
      <c r="BH22" s="53"/>
      <c r="BI22" s="244">
        <f t="shared" si="15"/>
        <v>12</v>
      </c>
      <c r="BJ22" s="52"/>
      <c r="BK22" s="53"/>
      <c r="BL22" s="277"/>
      <c r="BM22" s="47"/>
      <c r="BN22" s="47"/>
      <c r="BO22" s="47"/>
      <c r="BP22" s="47"/>
      <c r="BQ22" s="47"/>
      <c r="BR22" s="47"/>
      <c r="BS22" s="47"/>
      <c r="BT22" s="47"/>
      <c r="BU22" s="53"/>
      <c r="BV22" s="243">
        <f t="shared" si="16"/>
        <v>12</v>
      </c>
      <c r="BW22" s="48"/>
      <c r="BX22" s="792" t="str">
        <f t="shared" ca="1" si="5"/>
        <v/>
      </c>
      <c r="BY22" s="51"/>
      <c r="BZ22" s="792" t="str">
        <f t="shared" ca="1" si="6"/>
        <v/>
      </c>
      <c r="CA22" s="51"/>
      <c r="CB22" s="33"/>
      <c r="CC22" s="47"/>
      <c r="CD22" s="38"/>
      <c r="CE22" s="38"/>
      <c r="CF22" s="33"/>
      <c r="CG22" s="47"/>
      <c r="CH22" s="33"/>
      <c r="CI22" s="48"/>
      <c r="CJ22" s="739"/>
      <c r="CK22" s="742"/>
    </row>
    <row r="23" spans="1:89" ht="15" customHeight="1" x14ac:dyDescent="0.25">
      <c r="A23" s="214">
        <v>13</v>
      </c>
      <c r="B23" s="213" t="str">
        <f t="shared" si="7"/>
        <v>Thu</v>
      </c>
      <c r="C23" s="47"/>
      <c r="D23" s="48"/>
      <c r="E23" s="48"/>
      <c r="F23" s="49"/>
      <c r="G23" s="50"/>
      <c r="H23" s="51"/>
      <c r="I23" s="47"/>
      <c r="J23" s="48"/>
      <c r="K23" s="52"/>
      <c r="L23" s="277"/>
      <c r="M23" s="47"/>
      <c r="N23" s="43" t="str">
        <f t="shared" ca="1" si="8"/>
        <v/>
      </c>
      <c r="O23" s="47"/>
      <c r="P23" s="43" t="str">
        <f t="shared" ca="1" si="9"/>
        <v/>
      </c>
      <c r="Q23" s="47"/>
      <c r="R23" s="47"/>
      <c r="S23" s="53"/>
      <c r="T23" s="220">
        <f t="shared" si="0"/>
        <v>13</v>
      </c>
      <c r="U23" s="403"/>
      <c r="V23" s="52"/>
      <c r="W23" s="47"/>
      <c r="X23" s="395" t="str">
        <f t="shared" si="1"/>
        <v/>
      </c>
      <c r="Y23" s="277"/>
      <c r="Z23" s="52"/>
      <c r="AA23" s="47"/>
      <c r="AB23" s="395" t="str">
        <f t="shared" si="2"/>
        <v/>
      </c>
      <c r="AC23" s="277"/>
      <c r="AD23" s="52"/>
      <c r="AE23" s="47"/>
      <c r="AF23" s="395" t="str">
        <f t="shared" si="10"/>
        <v/>
      </c>
      <c r="AG23" s="629"/>
      <c r="AH23" s="690"/>
      <c r="AI23" s="51"/>
      <c r="AJ23" s="47"/>
      <c r="AK23" t="str">
        <f t="shared" ca="1" si="11"/>
        <v/>
      </c>
      <c r="AL23" s="47"/>
      <c r="AM23" s="277"/>
      <c r="AN23" s="277"/>
      <c r="AO23" s="47"/>
      <c r="AP23" s="53"/>
      <c r="AQ23" s="214">
        <f t="shared" si="3"/>
        <v>13</v>
      </c>
      <c r="AR23" s="407" t="str">
        <f t="shared" si="4"/>
        <v>Thu</v>
      </c>
      <c r="AS23" s="52"/>
      <c r="AT23" s="44" t="str">
        <f t="shared" si="17"/>
        <v/>
      </c>
      <c r="AU23" s="52"/>
      <c r="AV23" s="70" t="str">
        <f t="shared" si="18"/>
        <v/>
      </c>
      <c r="AW23" s="45" t="str">
        <f ca="1">IF(CELL("type",AU23)="L","",IF(AU23*($K23+$AS23)=0,"",IF($AS23&gt;0,+$AS23*AU23*8.34,$K23*AU23*8.34)))</f>
        <v/>
      </c>
      <c r="AX23" s="56" t="str">
        <f t="shared" si="18"/>
        <v/>
      </c>
      <c r="AY23" s="52"/>
      <c r="AZ23" s="70" t="str">
        <f t="shared" si="19"/>
        <v/>
      </c>
      <c r="BA23" s="45" t="str">
        <f ca="1">IF(CELL("type",AY23)="L","",IF(AY23*($K23+$AS23)=0,"",IF($AS23&gt;0,+$AS23*AY23*8.34,$K23*AY23*8.34)))</f>
        <v/>
      </c>
      <c r="BB23" s="44" t="str">
        <f t="shared" si="20"/>
        <v/>
      </c>
      <c r="BC23" s="52"/>
      <c r="BD23" s="71" t="str">
        <f t="shared" si="21"/>
        <v/>
      </c>
      <c r="BE23" s="46" t="str">
        <f ca="1">IF(CELL("type",BC23)="L","",IF(BC23*($K23+$AS23)=0,"",IF($AS23&gt;0,+$AS23*BC23*8.34,$K23*BC23*8.34)))</f>
        <v/>
      </c>
      <c r="BF23" s="44" t="str">
        <f t="shared" si="22"/>
        <v/>
      </c>
      <c r="BG23" s="52"/>
      <c r="BH23" s="53"/>
      <c r="BI23" s="244">
        <f t="shared" si="15"/>
        <v>13</v>
      </c>
      <c r="BJ23" s="52"/>
      <c r="BK23" s="53"/>
      <c r="BL23" s="277"/>
      <c r="BM23" s="47"/>
      <c r="BN23" s="47"/>
      <c r="BO23" s="47"/>
      <c r="BP23" s="47"/>
      <c r="BQ23" s="47"/>
      <c r="BR23" s="47"/>
      <c r="BS23" s="47"/>
      <c r="BT23" s="47"/>
      <c r="BU23" s="53"/>
      <c r="BV23" s="243">
        <f t="shared" si="16"/>
        <v>13</v>
      </c>
      <c r="BW23" s="48"/>
      <c r="BX23" s="792" t="str">
        <f t="shared" ca="1" si="5"/>
        <v/>
      </c>
      <c r="BY23" s="51"/>
      <c r="BZ23" s="792" t="str">
        <f t="shared" ca="1" si="6"/>
        <v/>
      </c>
      <c r="CA23" s="51"/>
      <c r="CB23" s="33"/>
      <c r="CC23" s="47"/>
      <c r="CD23" s="38"/>
      <c r="CE23" s="38"/>
      <c r="CF23" s="33"/>
      <c r="CG23" s="47"/>
      <c r="CH23" s="33"/>
      <c r="CI23" s="48"/>
      <c r="CJ23" s="739"/>
      <c r="CK23" s="275"/>
    </row>
    <row r="24" spans="1:89" ht="15" customHeight="1" x14ac:dyDescent="0.25">
      <c r="A24" s="214">
        <v>14</v>
      </c>
      <c r="B24" s="213" t="str">
        <f t="shared" si="7"/>
        <v>Fri</v>
      </c>
      <c r="C24" s="47"/>
      <c r="D24" s="48"/>
      <c r="E24" s="48"/>
      <c r="F24" s="49"/>
      <c r="G24" s="50"/>
      <c r="H24" s="51"/>
      <c r="I24" s="47"/>
      <c r="J24" s="48"/>
      <c r="K24" s="52"/>
      <c r="L24" s="277"/>
      <c r="M24" s="47"/>
      <c r="N24" s="43" t="str">
        <f t="shared" ca="1" si="8"/>
        <v/>
      </c>
      <c r="O24" s="47"/>
      <c r="P24" s="43" t="str">
        <f t="shared" ca="1" si="9"/>
        <v/>
      </c>
      <c r="Q24" s="47"/>
      <c r="R24" s="47"/>
      <c r="S24" s="53"/>
      <c r="T24" s="220">
        <f t="shared" si="0"/>
        <v>14</v>
      </c>
      <c r="U24" s="403"/>
      <c r="V24" s="52"/>
      <c r="W24" s="47"/>
      <c r="X24" s="395" t="str">
        <f t="shared" si="1"/>
        <v/>
      </c>
      <c r="Y24" s="277"/>
      <c r="Z24" s="52"/>
      <c r="AA24" s="47"/>
      <c r="AB24" s="395" t="str">
        <f t="shared" si="2"/>
        <v/>
      </c>
      <c r="AC24" s="277"/>
      <c r="AD24" s="52"/>
      <c r="AE24" s="47"/>
      <c r="AF24" s="395" t="str">
        <f t="shared" si="10"/>
        <v/>
      </c>
      <c r="AG24" s="629"/>
      <c r="AH24" s="690"/>
      <c r="AI24" s="51"/>
      <c r="AJ24" s="47"/>
      <c r="AK24" t="str">
        <f t="shared" ca="1" si="11"/>
        <v/>
      </c>
      <c r="AL24" s="47"/>
      <c r="AM24" s="277"/>
      <c r="AN24" s="277"/>
      <c r="AO24" s="47"/>
      <c r="AP24" s="53"/>
      <c r="AQ24" s="214">
        <f t="shared" si="3"/>
        <v>14</v>
      </c>
      <c r="AR24" s="407" t="str">
        <f t="shared" si="4"/>
        <v>Fri</v>
      </c>
      <c r="AS24" s="52"/>
      <c r="AT24" s="44" t="str">
        <f t="shared" si="17"/>
        <v/>
      </c>
      <c r="AU24" s="52"/>
      <c r="AV24" s="70" t="str">
        <f t="shared" si="18"/>
        <v/>
      </c>
      <c r="AW24" s="45" t="str">
        <f t="shared" ca="1" si="12"/>
        <v/>
      </c>
      <c r="AX24" s="56" t="str">
        <f t="shared" si="18"/>
        <v/>
      </c>
      <c r="AY24" s="52"/>
      <c r="AZ24" s="70" t="str">
        <f t="shared" si="19"/>
        <v/>
      </c>
      <c r="BA24" s="45" t="str">
        <f t="shared" ca="1" si="13"/>
        <v/>
      </c>
      <c r="BB24" s="44" t="str">
        <f t="shared" si="20"/>
        <v/>
      </c>
      <c r="BC24" s="52"/>
      <c r="BD24" s="71" t="str">
        <f t="shared" si="21"/>
        <v/>
      </c>
      <c r="BE24" s="46" t="str">
        <f t="shared" ca="1" si="14"/>
        <v/>
      </c>
      <c r="BF24" s="44" t="str">
        <f t="shared" si="22"/>
        <v/>
      </c>
      <c r="BG24" s="52"/>
      <c r="BH24" s="53"/>
      <c r="BI24" s="244">
        <f t="shared" si="15"/>
        <v>14</v>
      </c>
      <c r="BJ24" s="52"/>
      <c r="BK24" s="53"/>
      <c r="BL24" s="277"/>
      <c r="BM24" s="47"/>
      <c r="BN24" s="47"/>
      <c r="BO24" s="47"/>
      <c r="BP24" s="47"/>
      <c r="BQ24" s="47"/>
      <c r="BR24" s="47"/>
      <c r="BS24" s="47"/>
      <c r="BT24" s="47"/>
      <c r="BU24" s="53"/>
      <c r="BV24" s="243">
        <f t="shared" si="16"/>
        <v>14</v>
      </c>
      <c r="BW24" s="48"/>
      <c r="BX24" s="792" t="str">
        <f t="shared" ca="1" si="5"/>
        <v/>
      </c>
      <c r="BY24" s="51"/>
      <c r="BZ24" s="792" t="str">
        <f t="shared" ca="1" si="6"/>
        <v/>
      </c>
      <c r="CA24" s="51"/>
      <c r="CB24" s="33"/>
      <c r="CC24" s="47"/>
      <c r="CD24" s="38"/>
      <c r="CE24" s="38"/>
      <c r="CF24" s="33"/>
      <c r="CG24" s="47"/>
      <c r="CH24" s="33"/>
      <c r="CI24" s="48"/>
      <c r="CJ24" s="739"/>
      <c r="CK24" s="275"/>
    </row>
    <row r="25" spans="1:89" ht="15" customHeight="1" thickBot="1" x14ac:dyDescent="0.3">
      <c r="A25" s="215">
        <v>15</v>
      </c>
      <c r="B25" s="216" t="str">
        <f t="shared" si="7"/>
        <v>Sat</v>
      </c>
      <c r="C25" s="57"/>
      <c r="D25" s="58"/>
      <c r="E25" s="58"/>
      <c r="F25" s="59"/>
      <c r="G25" s="60"/>
      <c r="H25" s="61"/>
      <c r="I25" s="57"/>
      <c r="J25" s="58"/>
      <c r="K25" s="62"/>
      <c r="L25" s="278"/>
      <c r="M25" s="57"/>
      <c r="N25" s="65" t="str">
        <f t="shared" ca="1" si="8"/>
        <v/>
      </c>
      <c r="O25" s="57"/>
      <c r="P25" s="65" t="str">
        <f t="shared" ca="1" si="9"/>
        <v/>
      </c>
      <c r="Q25" s="57"/>
      <c r="R25" s="57"/>
      <c r="S25" s="63"/>
      <c r="T25" s="222">
        <f t="shared" si="0"/>
        <v>15</v>
      </c>
      <c r="U25" s="404"/>
      <c r="V25" s="62"/>
      <c r="W25" s="57"/>
      <c r="X25" s="396" t="str">
        <f t="shared" si="1"/>
        <v/>
      </c>
      <c r="Y25" s="278"/>
      <c r="Z25" s="62"/>
      <c r="AA25" s="57"/>
      <c r="AB25" s="396" t="str">
        <f t="shared" si="2"/>
        <v/>
      </c>
      <c r="AC25" s="278"/>
      <c r="AD25" s="62"/>
      <c r="AE25" s="57"/>
      <c r="AF25" s="396" t="str">
        <f t="shared" si="10"/>
        <v/>
      </c>
      <c r="AG25" s="630"/>
      <c r="AH25" s="692"/>
      <c r="AI25" s="61"/>
      <c r="AJ25" s="57"/>
      <c r="AK25" t="str">
        <f t="shared" ca="1" si="11"/>
        <v/>
      </c>
      <c r="AL25" s="57"/>
      <c r="AM25" s="278"/>
      <c r="AN25" s="278"/>
      <c r="AO25" s="57"/>
      <c r="AP25" s="63"/>
      <c r="AQ25" s="215">
        <f t="shared" si="3"/>
        <v>15</v>
      </c>
      <c r="AR25" s="408" t="str">
        <f t="shared" si="4"/>
        <v>Sat</v>
      </c>
      <c r="AS25" s="62"/>
      <c r="AT25" s="67" t="str">
        <f t="shared" si="17"/>
        <v xml:space="preserve"> </v>
      </c>
      <c r="AU25" s="62"/>
      <c r="AV25" s="65" t="str">
        <f t="shared" si="18"/>
        <v xml:space="preserve"> </v>
      </c>
      <c r="AW25" s="88" t="str">
        <f t="shared" ca="1" si="12"/>
        <v/>
      </c>
      <c r="AX25" s="67" t="str">
        <f t="shared" ca="1" si="18"/>
        <v xml:space="preserve"> </v>
      </c>
      <c r="AY25" s="62"/>
      <c r="AZ25" s="65" t="str">
        <f t="shared" si="19"/>
        <v xml:space="preserve"> </v>
      </c>
      <c r="BA25" s="88" t="str">
        <f t="shared" ca="1" si="13"/>
        <v/>
      </c>
      <c r="BB25" s="67" t="str">
        <f t="shared" ca="1" si="20"/>
        <v xml:space="preserve"> </v>
      </c>
      <c r="BC25" s="62"/>
      <c r="BD25" s="72" t="str">
        <f t="shared" si="21"/>
        <v xml:space="preserve"> </v>
      </c>
      <c r="BE25" s="68" t="str">
        <f t="shared" ca="1" si="14"/>
        <v/>
      </c>
      <c r="BF25" s="67" t="str">
        <f t="shared" ca="1" si="22"/>
        <v xml:space="preserve"> </v>
      </c>
      <c r="BG25" s="62"/>
      <c r="BH25" s="63"/>
      <c r="BI25" s="245">
        <f t="shared" si="15"/>
        <v>15</v>
      </c>
      <c r="BJ25" s="62"/>
      <c r="BK25" s="63"/>
      <c r="BL25" s="278"/>
      <c r="BM25" s="57"/>
      <c r="BN25" s="57"/>
      <c r="BO25" s="57"/>
      <c r="BP25" s="57"/>
      <c r="BQ25" s="57"/>
      <c r="BR25" s="57"/>
      <c r="BS25" s="57"/>
      <c r="BT25" s="57"/>
      <c r="BU25" s="63"/>
      <c r="BV25" s="245">
        <f t="shared" si="16"/>
        <v>15</v>
      </c>
      <c r="BW25" s="58"/>
      <c r="BX25" s="794" t="str">
        <f t="shared" ca="1" si="5"/>
        <v/>
      </c>
      <c r="BY25" s="61"/>
      <c r="BZ25" s="794" t="str">
        <f t="shared" ca="1" si="6"/>
        <v/>
      </c>
      <c r="CA25" s="61"/>
      <c r="CB25" s="740"/>
      <c r="CC25" s="57"/>
      <c r="CD25" s="61"/>
      <c r="CE25" s="61"/>
      <c r="CF25" s="740"/>
      <c r="CG25" s="57"/>
      <c r="CH25" s="740"/>
      <c r="CI25" s="58"/>
      <c r="CJ25" s="736"/>
      <c r="CK25" s="743"/>
    </row>
    <row r="26" spans="1:89" ht="15" customHeight="1" x14ac:dyDescent="0.25">
      <c r="A26" s="212">
        <v>16</v>
      </c>
      <c r="B26" s="217" t="str">
        <f t="shared" si="7"/>
        <v>Sun</v>
      </c>
      <c r="C26" s="39"/>
      <c r="D26" s="35"/>
      <c r="E26" s="35"/>
      <c r="F26" s="36"/>
      <c r="G26" s="37"/>
      <c r="H26" s="38"/>
      <c r="I26" s="39"/>
      <c r="J26" s="35"/>
      <c r="K26" s="40"/>
      <c r="L26" s="276"/>
      <c r="M26" s="39"/>
      <c r="N26" s="43" t="str">
        <f t="shared" ca="1" si="8"/>
        <v/>
      </c>
      <c r="O26" s="39"/>
      <c r="P26" s="43" t="str">
        <f t="shared" ca="1" si="9"/>
        <v/>
      </c>
      <c r="Q26" s="39"/>
      <c r="R26" s="39"/>
      <c r="S26" s="41"/>
      <c r="T26" s="218">
        <f t="shared" si="0"/>
        <v>16</v>
      </c>
      <c r="U26" s="402"/>
      <c r="V26" s="40"/>
      <c r="W26" s="39"/>
      <c r="X26" s="314" t="str">
        <f t="shared" si="1"/>
        <v/>
      </c>
      <c r="Y26" s="276"/>
      <c r="Z26" s="40"/>
      <c r="AA26" s="39"/>
      <c r="AB26" s="314" t="str">
        <f t="shared" si="2"/>
        <v/>
      </c>
      <c r="AC26" s="276"/>
      <c r="AD26" s="40"/>
      <c r="AE26" s="39"/>
      <c r="AF26" s="314" t="str">
        <f t="shared" si="10"/>
        <v/>
      </c>
      <c r="AG26" s="631"/>
      <c r="AH26" s="693"/>
      <c r="AI26" s="38"/>
      <c r="AJ26" s="39"/>
      <c r="AK26" t="str">
        <f t="shared" ca="1" si="11"/>
        <v/>
      </c>
      <c r="AL26" s="39"/>
      <c r="AM26" s="276"/>
      <c r="AN26" s="276"/>
      <c r="AO26" s="39"/>
      <c r="AP26" s="41"/>
      <c r="AQ26" s="212">
        <f t="shared" si="3"/>
        <v>16</v>
      </c>
      <c r="AR26" s="407" t="str">
        <f t="shared" si="4"/>
        <v>Sun</v>
      </c>
      <c r="AS26" s="40"/>
      <c r="AT26" s="56" t="str">
        <f t="shared" si="17"/>
        <v/>
      </c>
      <c r="AU26" s="40"/>
      <c r="AV26" s="43" t="str">
        <f t="shared" si="18"/>
        <v/>
      </c>
      <c r="AW26" s="45" t="str">
        <f t="shared" ca="1" si="12"/>
        <v/>
      </c>
      <c r="AX26" s="56" t="str">
        <f t="shared" si="18"/>
        <v/>
      </c>
      <c r="AY26" s="40"/>
      <c r="AZ26" s="43" t="str">
        <f t="shared" si="19"/>
        <v/>
      </c>
      <c r="BA26" s="45" t="str">
        <f t="shared" ca="1" si="13"/>
        <v/>
      </c>
      <c r="BB26" s="56" t="str">
        <f t="shared" si="20"/>
        <v/>
      </c>
      <c r="BC26" s="40"/>
      <c r="BD26" s="69" t="str">
        <f t="shared" si="21"/>
        <v/>
      </c>
      <c r="BE26" s="46" t="str">
        <f t="shared" ca="1" si="14"/>
        <v/>
      </c>
      <c r="BF26" s="56" t="str">
        <f t="shared" si="22"/>
        <v/>
      </c>
      <c r="BG26" s="40"/>
      <c r="BH26" s="41"/>
      <c r="BI26" s="243">
        <f t="shared" si="15"/>
        <v>16</v>
      </c>
      <c r="BJ26" s="40"/>
      <c r="BK26" s="41"/>
      <c r="BL26" s="276"/>
      <c r="BM26" s="39"/>
      <c r="BN26" s="39"/>
      <c r="BO26" s="39"/>
      <c r="BP26" s="39"/>
      <c r="BQ26" s="39"/>
      <c r="BR26" s="39"/>
      <c r="BS26" s="39"/>
      <c r="BT26" s="39"/>
      <c r="BU26" s="41"/>
      <c r="BV26" s="243">
        <f t="shared" si="16"/>
        <v>16</v>
      </c>
      <c r="BW26" s="35"/>
      <c r="BX26" s="765" t="str">
        <f t="shared" ca="1" si="5"/>
        <v/>
      </c>
      <c r="BY26" s="38"/>
      <c r="BZ26" s="765" t="str">
        <f t="shared" ca="1" si="6"/>
        <v/>
      </c>
      <c r="CA26" s="38"/>
      <c r="CB26" s="33"/>
      <c r="CC26" s="39"/>
      <c r="CD26" s="38"/>
      <c r="CE26" s="38"/>
      <c r="CF26" s="33"/>
      <c r="CG26" s="39"/>
      <c r="CH26" s="33"/>
      <c r="CI26" s="35"/>
      <c r="CJ26" s="739"/>
      <c r="CK26" s="275"/>
    </row>
    <row r="27" spans="1:89" ht="15" customHeight="1" x14ac:dyDescent="0.25">
      <c r="A27" s="214">
        <v>17</v>
      </c>
      <c r="B27" s="213" t="str">
        <f t="shared" si="7"/>
        <v>Mon</v>
      </c>
      <c r="C27" s="47"/>
      <c r="D27" s="48"/>
      <c r="E27" s="48"/>
      <c r="F27" s="49"/>
      <c r="G27" s="50"/>
      <c r="H27" s="51"/>
      <c r="I27" s="47"/>
      <c r="J27" s="48"/>
      <c r="K27" s="52"/>
      <c r="L27" s="277"/>
      <c r="M27" s="47"/>
      <c r="N27" s="43" t="str">
        <f t="shared" ca="1" si="8"/>
        <v/>
      </c>
      <c r="O27" s="47"/>
      <c r="P27" s="43" t="str">
        <f t="shared" ca="1" si="9"/>
        <v/>
      </c>
      <c r="Q27" s="47"/>
      <c r="R27" s="47"/>
      <c r="S27" s="53"/>
      <c r="T27" s="220">
        <f t="shared" si="0"/>
        <v>17</v>
      </c>
      <c r="U27" s="403"/>
      <c r="V27" s="52"/>
      <c r="W27" s="47"/>
      <c r="X27" s="395" t="str">
        <f t="shared" si="1"/>
        <v/>
      </c>
      <c r="Y27" s="277"/>
      <c r="Z27" s="52"/>
      <c r="AA27" s="47"/>
      <c r="AB27" s="395" t="str">
        <f t="shared" si="2"/>
        <v/>
      </c>
      <c r="AC27" s="277"/>
      <c r="AD27" s="52"/>
      <c r="AE27" s="47"/>
      <c r="AF27" s="395" t="str">
        <f t="shared" si="10"/>
        <v/>
      </c>
      <c r="AG27" s="629"/>
      <c r="AH27" s="690"/>
      <c r="AI27" s="51"/>
      <c r="AJ27" s="47"/>
      <c r="AK27" t="str">
        <f t="shared" ca="1" si="11"/>
        <v/>
      </c>
      <c r="AL27" s="47"/>
      <c r="AM27" s="277"/>
      <c r="AN27" s="277"/>
      <c r="AO27" s="47"/>
      <c r="AP27" s="53"/>
      <c r="AQ27" s="214">
        <f t="shared" si="3"/>
        <v>17</v>
      </c>
      <c r="AR27" s="407" t="str">
        <f t="shared" si="4"/>
        <v>Mon</v>
      </c>
      <c r="AS27" s="52"/>
      <c r="AT27" s="44" t="str">
        <f t="shared" si="17"/>
        <v/>
      </c>
      <c r="AU27" s="52"/>
      <c r="AV27" s="70" t="str">
        <f t="shared" si="18"/>
        <v/>
      </c>
      <c r="AW27" s="45" t="str">
        <f ca="1">IF(CELL("type",AU27)="L","",IF(AU27*($K27+$AS27)=0,"",IF($AS27&gt;0,+$AS27*AU27*8.34,$K27*AU27*8.34)))</f>
        <v/>
      </c>
      <c r="AX27" s="56" t="str">
        <f t="shared" si="18"/>
        <v/>
      </c>
      <c r="AY27" s="52"/>
      <c r="AZ27" s="70" t="str">
        <f t="shared" si="19"/>
        <v/>
      </c>
      <c r="BA27" s="45" t="str">
        <f ca="1">IF(CELL("type",AY27)="L","",IF(AY27*($K27+$AS27)=0,"",IF($AS27&gt;0,+$AS27*AY27*8.34,$K27*AY27*8.34)))</f>
        <v/>
      </c>
      <c r="BB27" s="44" t="str">
        <f t="shared" si="20"/>
        <v/>
      </c>
      <c r="BC27" s="52"/>
      <c r="BD27" s="71" t="str">
        <f t="shared" si="21"/>
        <v/>
      </c>
      <c r="BE27" s="46" t="str">
        <f ca="1">IF(CELL("type",BC27)="L","",IF(BC27*($K27+$AS27)=0,"",IF($AS27&gt;0,+$AS27*BC27*8.34,$K27*BC27*8.34)))</f>
        <v/>
      </c>
      <c r="BF27" s="44" t="str">
        <f t="shared" si="22"/>
        <v/>
      </c>
      <c r="BG27" s="52"/>
      <c r="BH27" s="53"/>
      <c r="BI27" s="244">
        <f t="shared" si="15"/>
        <v>17</v>
      </c>
      <c r="BJ27" s="52"/>
      <c r="BK27" s="53"/>
      <c r="BL27" s="277"/>
      <c r="BM27" s="47"/>
      <c r="BN27" s="47"/>
      <c r="BO27" s="47"/>
      <c r="BP27" s="47"/>
      <c r="BQ27" s="47"/>
      <c r="BR27" s="47"/>
      <c r="BS27" s="47"/>
      <c r="BT27" s="47"/>
      <c r="BU27" s="53"/>
      <c r="BV27" s="243">
        <f t="shared" si="16"/>
        <v>17</v>
      </c>
      <c r="BW27" s="48"/>
      <c r="BX27" s="797" t="str">
        <f t="shared" ca="1" si="5"/>
        <v/>
      </c>
      <c r="BY27" s="51"/>
      <c r="BZ27" s="792" t="str">
        <f t="shared" ca="1" si="6"/>
        <v/>
      </c>
      <c r="CA27" s="51"/>
      <c r="CB27" s="33"/>
      <c r="CC27" s="47"/>
      <c r="CD27" s="38"/>
      <c r="CE27" s="38"/>
      <c r="CF27" s="33"/>
      <c r="CG27" s="47"/>
      <c r="CH27" s="33"/>
      <c r="CI27" s="48"/>
      <c r="CJ27" s="739"/>
      <c r="CK27" s="275"/>
    </row>
    <row r="28" spans="1:89" ht="15" customHeight="1" x14ac:dyDescent="0.25">
      <c r="A28" s="214">
        <v>18</v>
      </c>
      <c r="B28" s="213" t="str">
        <f t="shared" si="7"/>
        <v>Tue</v>
      </c>
      <c r="C28" s="47"/>
      <c r="D28" s="48"/>
      <c r="E28" s="48"/>
      <c r="F28" s="49"/>
      <c r="G28" s="50"/>
      <c r="H28" s="51"/>
      <c r="I28" s="47"/>
      <c r="J28" s="48"/>
      <c r="K28" s="52"/>
      <c r="L28" s="277"/>
      <c r="M28" s="47"/>
      <c r="N28" s="43" t="str">
        <f t="shared" ca="1" si="8"/>
        <v/>
      </c>
      <c r="O28" s="47"/>
      <c r="P28" s="43" t="str">
        <f t="shared" ca="1" si="9"/>
        <v/>
      </c>
      <c r="Q28" s="47"/>
      <c r="R28" s="47"/>
      <c r="S28" s="53"/>
      <c r="T28" s="220">
        <f t="shared" si="0"/>
        <v>18</v>
      </c>
      <c r="U28" s="403"/>
      <c r="V28" s="52"/>
      <c r="W28" s="47"/>
      <c r="X28" s="395" t="str">
        <f t="shared" si="1"/>
        <v/>
      </c>
      <c r="Y28" s="277"/>
      <c r="Z28" s="52"/>
      <c r="AA28" s="47"/>
      <c r="AB28" s="395" t="str">
        <f t="shared" si="2"/>
        <v/>
      </c>
      <c r="AC28" s="277"/>
      <c r="AD28" s="52"/>
      <c r="AE28" s="47"/>
      <c r="AF28" s="395" t="str">
        <f t="shared" si="10"/>
        <v/>
      </c>
      <c r="AG28" s="629"/>
      <c r="AH28" s="690"/>
      <c r="AI28" s="51"/>
      <c r="AJ28" s="47"/>
      <c r="AK28" t="str">
        <f t="shared" ca="1" si="11"/>
        <v/>
      </c>
      <c r="AL28" s="47"/>
      <c r="AM28" s="277"/>
      <c r="AN28" s="277"/>
      <c r="AO28" s="47"/>
      <c r="AP28" s="53"/>
      <c r="AQ28" s="214">
        <f t="shared" si="3"/>
        <v>18</v>
      </c>
      <c r="AR28" s="407" t="str">
        <f t="shared" si="4"/>
        <v>Tue</v>
      </c>
      <c r="AS28" s="52"/>
      <c r="AT28" s="44" t="str">
        <f t="shared" si="17"/>
        <v/>
      </c>
      <c r="AU28" s="52"/>
      <c r="AV28" s="70" t="str">
        <f t="shared" si="18"/>
        <v/>
      </c>
      <c r="AW28" s="45" t="str">
        <f t="shared" ca="1" si="12"/>
        <v/>
      </c>
      <c r="AX28" s="56" t="str">
        <f t="shared" si="18"/>
        <v/>
      </c>
      <c r="AY28" s="52"/>
      <c r="AZ28" s="70" t="str">
        <f t="shared" si="19"/>
        <v/>
      </c>
      <c r="BA28" s="45" t="str">
        <f t="shared" ca="1" si="13"/>
        <v/>
      </c>
      <c r="BB28" s="44" t="str">
        <f t="shared" si="20"/>
        <v/>
      </c>
      <c r="BC28" s="52"/>
      <c r="BD28" s="71" t="str">
        <f t="shared" si="21"/>
        <v/>
      </c>
      <c r="BE28" s="46" t="str">
        <f t="shared" ca="1" si="14"/>
        <v/>
      </c>
      <c r="BF28" s="44" t="str">
        <f t="shared" si="22"/>
        <v/>
      </c>
      <c r="BG28" s="52"/>
      <c r="BH28" s="53"/>
      <c r="BI28" s="244">
        <f t="shared" si="15"/>
        <v>18</v>
      </c>
      <c r="BJ28" s="52"/>
      <c r="BK28" s="53"/>
      <c r="BL28" s="277"/>
      <c r="BM28" s="47"/>
      <c r="BN28" s="47"/>
      <c r="BO28" s="47"/>
      <c r="BP28" s="47"/>
      <c r="BQ28" s="47"/>
      <c r="BR28" s="47"/>
      <c r="BS28" s="47"/>
      <c r="BT28" s="47"/>
      <c r="BU28" s="53"/>
      <c r="BV28" s="243">
        <f t="shared" si="16"/>
        <v>18</v>
      </c>
      <c r="BW28" s="48"/>
      <c r="BX28" s="792" t="str">
        <f t="shared" ca="1" si="5"/>
        <v/>
      </c>
      <c r="BY28" s="51"/>
      <c r="BZ28" s="792" t="str">
        <f t="shared" ca="1" si="6"/>
        <v/>
      </c>
      <c r="CA28" s="51"/>
      <c r="CB28" s="33"/>
      <c r="CC28" s="47"/>
      <c r="CD28" s="38"/>
      <c r="CE28" s="38"/>
      <c r="CF28" s="33"/>
      <c r="CG28" s="47"/>
      <c r="CH28" s="33"/>
      <c r="CI28" s="48"/>
      <c r="CJ28" s="739"/>
      <c r="CK28" s="275"/>
    </row>
    <row r="29" spans="1:89" ht="15" customHeight="1" x14ac:dyDescent="0.25">
      <c r="A29" s="214">
        <v>19</v>
      </c>
      <c r="B29" s="213" t="str">
        <f t="shared" si="7"/>
        <v>Wed</v>
      </c>
      <c r="C29" s="47"/>
      <c r="D29" s="48"/>
      <c r="E29" s="48"/>
      <c r="F29" s="49"/>
      <c r="G29" s="50"/>
      <c r="H29" s="51"/>
      <c r="I29" s="47"/>
      <c r="J29" s="48"/>
      <c r="K29" s="52"/>
      <c r="L29" s="277"/>
      <c r="M29" s="47"/>
      <c r="N29" s="43" t="str">
        <f t="shared" ca="1" si="8"/>
        <v/>
      </c>
      <c r="O29" s="47"/>
      <c r="P29" s="43" t="str">
        <f t="shared" ca="1" si="9"/>
        <v/>
      </c>
      <c r="Q29" s="47"/>
      <c r="R29" s="47"/>
      <c r="S29" s="53"/>
      <c r="T29" s="220">
        <f t="shared" si="0"/>
        <v>19</v>
      </c>
      <c r="U29" s="403"/>
      <c r="V29" s="52"/>
      <c r="W29" s="47"/>
      <c r="X29" s="395" t="str">
        <f t="shared" si="1"/>
        <v/>
      </c>
      <c r="Y29" s="277"/>
      <c r="Z29" s="52"/>
      <c r="AA29" s="47"/>
      <c r="AB29" s="395" t="str">
        <f t="shared" si="2"/>
        <v/>
      </c>
      <c r="AC29" s="277"/>
      <c r="AD29" s="52"/>
      <c r="AE29" s="47"/>
      <c r="AF29" s="395" t="str">
        <f t="shared" si="10"/>
        <v/>
      </c>
      <c r="AG29" s="629"/>
      <c r="AH29" s="690"/>
      <c r="AI29" s="51"/>
      <c r="AJ29" s="47"/>
      <c r="AK29" t="str">
        <f t="shared" ca="1" si="11"/>
        <v/>
      </c>
      <c r="AL29" s="47"/>
      <c r="AM29" s="277"/>
      <c r="AN29" s="277"/>
      <c r="AO29" s="47"/>
      <c r="AP29" s="53"/>
      <c r="AQ29" s="214">
        <f t="shared" si="3"/>
        <v>19</v>
      </c>
      <c r="AR29" s="407" t="str">
        <f t="shared" si="4"/>
        <v>Wed</v>
      </c>
      <c r="AS29" s="52"/>
      <c r="AT29" s="44" t="str">
        <f t="shared" si="17"/>
        <v/>
      </c>
      <c r="AU29" s="52"/>
      <c r="AV29" s="70" t="str">
        <f t="shared" si="18"/>
        <v/>
      </c>
      <c r="AW29" s="45" t="str">
        <f t="shared" ca="1" si="12"/>
        <v/>
      </c>
      <c r="AX29" s="56" t="str">
        <f t="shared" si="18"/>
        <v/>
      </c>
      <c r="AY29" s="52"/>
      <c r="AZ29" s="70" t="str">
        <f t="shared" si="19"/>
        <v/>
      </c>
      <c r="BA29" s="45" t="str">
        <f t="shared" ca="1" si="13"/>
        <v/>
      </c>
      <c r="BB29" s="44" t="str">
        <f t="shared" si="20"/>
        <v/>
      </c>
      <c r="BC29" s="52"/>
      <c r="BD29" s="71" t="str">
        <f t="shared" si="21"/>
        <v/>
      </c>
      <c r="BE29" s="46" t="str">
        <f t="shared" ca="1" si="14"/>
        <v/>
      </c>
      <c r="BF29" s="44" t="str">
        <f t="shared" si="22"/>
        <v/>
      </c>
      <c r="BG29" s="52"/>
      <c r="BH29" s="53"/>
      <c r="BI29" s="244">
        <f t="shared" si="15"/>
        <v>19</v>
      </c>
      <c r="BJ29" s="52"/>
      <c r="BK29" s="53"/>
      <c r="BL29" s="277"/>
      <c r="BM29" s="47"/>
      <c r="BN29" s="47"/>
      <c r="BO29" s="47"/>
      <c r="BP29" s="47"/>
      <c r="BQ29" s="47"/>
      <c r="BR29" s="47"/>
      <c r="BS29" s="47"/>
      <c r="BT29" s="47"/>
      <c r="BU29" s="53"/>
      <c r="BV29" s="243">
        <f t="shared" si="16"/>
        <v>19</v>
      </c>
      <c r="BW29" s="48"/>
      <c r="BX29" s="792" t="str">
        <f t="shared" ca="1" si="5"/>
        <v/>
      </c>
      <c r="BY29" s="51"/>
      <c r="BZ29" s="792" t="str">
        <f t="shared" ca="1" si="6"/>
        <v/>
      </c>
      <c r="CA29" s="51"/>
      <c r="CB29" s="33"/>
      <c r="CC29" s="47"/>
      <c r="CD29" s="38"/>
      <c r="CE29" s="38"/>
      <c r="CF29" s="33"/>
      <c r="CG29" s="47"/>
      <c r="CH29" s="33"/>
      <c r="CI29" s="48"/>
      <c r="CJ29" s="739"/>
      <c r="CK29" s="275"/>
    </row>
    <row r="30" spans="1:89" ht="15" customHeight="1" thickBot="1" x14ac:dyDescent="0.3">
      <c r="A30" s="215">
        <v>20</v>
      </c>
      <c r="B30" s="216" t="str">
        <f t="shared" si="7"/>
        <v>Thu</v>
      </c>
      <c r="C30" s="57"/>
      <c r="D30" s="58"/>
      <c r="E30" s="58"/>
      <c r="F30" s="59"/>
      <c r="G30" s="60"/>
      <c r="H30" s="61"/>
      <c r="I30" s="57"/>
      <c r="J30" s="58"/>
      <c r="K30" s="62"/>
      <c r="L30" s="278"/>
      <c r="M30" s="57"/>
      <c r="N30" s="65" t="str">
        <f t="shared" ca="1" si="8"/>
        <v/>
      </c>
      <c r="O30" s="57"/>
      <c r="P30" s="65" t="str">
        <f t="shared" ca="1" si="9"/>
        <v/>
      </c>
      <c r="Q30" s="57"/>
      <c r="R30" s="57"/>
      <c r="S30" s="63"/>
      <c r="T30" s="222">
        <f t="shared" si="0"/>
        <v>20</v>
      </c>
      <c r="U30" s="404"/>
      <c r="V30" s="62"/>
      <c r="W30" s="57"/>
      <c r="X30" s="396" t="str">
        <f t="shared" si="1"/>
        <v/>
      </c>
      <c r="Y30" s="278"/>
      <c r="Z30" s="62"/>
      <c r="AA30" s="57"/>
      <c r="AB30" s="396" t="str">
        <f t="shared" si="2"/>
        <v/>
      </c>
      <c r="AC30" s="278"/>
      <c r="AD30" s="62"/>
      <c r="AE30" s="57"/>
      <c r="AF30" s="396" t="str">
        <f t="shared" si="10"/>
        <v/>
      </c>
      <c r="AG30" s="630"/>
      <c r="AH30" s="692"/>
      <c r="AI30" s="61"/>
      <c r="AJ30" s="57"/>
      <c r="AK30" t="str">
        <f t="shared" ca="1" si="11"/>
        <v/>
      </c>
      <c r="AL30" s="57"/>
      <c r="AM30" s="278"/>
      <c r="AN30" s="278"/>
      <c r="AO30" s="57"/>
      <c r="AP30" s="63"/>
      <c r="AQ30" s="215">
        <f t="shared" si="3"/>
        <v>20</v>
      </c>
      <c r="AR30" s="408" t="str">
        <f t="shared" si="4"/>
        <v>Thu</v>
      </c>
      <c r="AS30" s="62"/>
      <c r="AT30" s="67" t="str">
        <f t="shared" si="17"/>
        <v/>
      </c>
      <c r="AU30" s="62"/>
      <c r="AV30" s="65" t="str">
        <f t="shared" si="18"/>
        <v/>
      </c>
      <c r="AW30" s="88" t="str">
        <f t="shared" ca="1" si="12"/>
        <v/>
      </c>
      <c r="AX30" s="67" t="str">
        <f t="shared" si="18"/>
        <v/>
      </c>
      <c r="AY30" s="62"/>
      <c r="AZ30" s="65" t="str">
        <f t="shared" si="19"/>
        <v/>
      </c>
      <c r="BA30" s="88" t="str">
        <f t="shared" ca="1" si="13"/>
        <v/>
      </c>
      <c r="BB30" s="67" t="str">
        <f t="shared" si="20"/>
        <v/>
      </c>
      <c r="BC30" s="62"/>
      <c r="BD30" s="72" t="str">
        <f t="shared" si="21"/>
        <v/>
      </c>
      <c r="BE30" s="68" t="str">
        <f t="shared" ca="1" si="14"/>
        <v/>
      </c>
      <c r="BF30" s="67" t="str">
        <f t="shared" si="22"/>
        <v/>
      </c>
      <c r="BG30" s="62"/>
      <c r="BH30" s="63"/>
      <c r="BI30" s="245">
        <f t="shared" si="15"/>
        <v>20</v>
      </c>
      <c r="BJ30" s="62"/>
      <c r="BK30" s="63"/>
      <c r="BL30" s="278"/>
      <c r="BM30" s="57"/>
      <c r="BN30" s="57"/>
      <c r="BO30" s="57"/>
      <c r="BP30" s="57"/>
      <c r="BQ30" s="57"/>
      <c r="BR30" s="57"/>
      <c r="BS30" s="57"/>
      <c r="BT30" s="57"/>
      <c r="BU30" s="63"/>
      <c r="BV30" s="245">
        <f t="shared" si="16"/>
        <v>20</v>
      </c>
      <c r="BW30" s="58"/>
      <c r="BX30" s="794" t="str">
        <f t="shared" ca="1" si="5"/>
        <v/>
      </c>
      <c r="BY30" s="61"/>
      <c r="BZ30" s="794" t="str">
        <f t="shared" ca="1" si="6"/>
        <v/>
      </c>
      <c r="CA30" s="61"/>
      <c r="CB30" s="740"/>
      <c r="CC30" s="57"/>
      <c r="CD30" s="61"/>
      <c r="CE30" s="61"/>
      <c r="CF30" s="740"/>
      <c r="CG30" s="57"/>
      <c r="CH30" s="740"/>
      <c r="CI30" s="58"/>
      <c r="CJ30" s="736"/>
      <c r="CK30" s="743"/>
    </row>
    <row r="31" spans="1:89" ht="15" customHeight="1" x14ac:dyDescent="0.25">
      <c r="A31" s="212">
        <v>21</v>
      </c>
      <c r="B31" s="217" t="str">
        <f t="shared" si="7"/>
        <v>Fri</v>
      </c>
      <c r="C31" s="39"/>
      <c r="D31" s="35"/>
      <c r="E31" s="35"/>
      <c r="F31" s="36"/>
      <c r="G31" s="37"/>
      <c r="H31" s="38"/>
      <c r="I31" s="39"/>
      <c r="J31" s="35"/>
      <c r="K31" s="40"/>
      <c r="L31" s="276"/>
      <c r="M31" s="39"/>
      <c r="N31" s="43" t="str">
        <f t="shared" ca="1" si="8"/>
        <v/>
      </c>
      <c r="O31" s="39"/>
      <c r="P31" s="43" t="str">
        <f t="shared" ca="1" si="9"/>
        <v/>
      </c>
      <c r="Q31" s="39"/>
      <c r="R31" s="39"/>
      <c r="S31" s="41"/>
      <c r="T31" s="218">
        <f t="shared" si="0"/>
        <v>21</v>
      </c>
      <c r="U31" s="402"/>
      <c r="V31" s="40"/>
      <c r="W31" s="39"/>
      <c r="X31" s="314" t="str">
        <f t="shared" si="1"/>
        <v/>
      </c>
      <c r="Y31" s="276"/>
      <c r="Z31" s="40"/>
      <c r="AA31" s="39"/>
      <c r="AB31" s="314" t="str">
        <f t="shared" si="2"/>
        <v/>
      </c>
      <c r="AC31" s="276"/>
      <c r="AD31" s="40"/>
      <c r="AE31" s="39"/>
      <c r="AF31" s="314" t="str">
        <f t="shared" si="10"/>
        <v/>
      </c>
      <c r="AG31" s="631"/>
      <c r="AH31" s="693"/>
      <c r="AI31" s="38"/>
      <c r="AJ31" s="39"/>
      <c r="AK31" t="str">
        <f t="shared" ca="1" si="11"/>
        <v/>
      </c>
      <c r="AL31" s="39"/>
      <c r="AM31" s="276"/>
      <c r="AN31" s="276"/>
      <c r="AO31" s="39"/>
      <c r="AP31" s="41"/>
      <c r="AQ31" s="212">
        <f t="shared" si="3"/>
        <v>21</v>
      </c>
      <c r="AR31" s="407" t="str">
        <f t="shared" si="4"/>
        <v>Fri</v>
      </c>
      <c r="AS31" s="40"/>
      <c r="AT31" s="56" t="str">
        <f t="shared" si="17"/>
        <v/>
      </c>
      <c r="AU31" s="40"/>
      <c r="AV31" s="43" t="str">
        <f t="shared" si="18"/>
        <v/>
      </c>
      <c r="AW31" s="45" t="str">
        <f ca="1">IF(CELL("type",AU31)="L","",IF(AU31*($K31+$AS31)=0,"",IF($AS31&gt;0,+$AS31*AU31*8.34,$K31*AU31*8.34)))</f>
        <v/>
      </c>
      <c r="AX31" s="56" t="str">
        <f t="shared" si="18"/>
        <v/>
      </c>
      <c r="AY31" s="40"/>
      <c r="AZ31" s="43" t="str">
        <f t="shared" si="19"/>
        <v/>
      </c>
      <c r="BA31" s="45" t="str">
        <f ca="1">IF(CELL("type",AY31)="L","",IF(AY31*($K31+$AS31)=0,"",IF($AS31&gt;0,+$AS31*AY31*8.34,$K31*AY31*8.34)))</f>
        <v/>
      </c>
      <c r="BB31" s="56" t="str">
        <f t="shared" si="20"/>
        <v/>
      </c>
      <c r="BC31" s="40"/>
      <c r="BD31" s="69" t="str">
        <f t="shared" si="21"/>
        <v/>
      </c>
      <c r="BE31" s="46" t="str">
        <f ca="1">IF(CELL("type",BC31)="L","",IF(BC31*($K31+$AS31)=0,"",IF($AS31&gt;0,+$AS31*BC31*8.34,$K31*BC31*8.34)))</f>
        <v/>
      </c>
      <c r="BF31" s="56" t="str">
        <f t="shared" si="22"/>
        <v/>
      </c>
      <c r="BG31" s="40"/>
      <c r="BH31" s="41"/>
      <c r="BI31" s="243">
        <f t="shared" si="15"/>
        <v>21</v>
      </c>
      <c r="BJ31" s="40"/>
      <c r="BK31" s="41"/>
      <c r="BL31" s="276"/>
      <c r="BM31" s="39"/>
      <c r="BN31" s="39"/>
      <c r="BO31" s="39"/>
      <c r="BP31" s="39"/>
      <c r="BQ31" s="39"/>
      <c r="BR31" s="39"/>
      <c r="BS31" s="39"/>
      <c r="BT31" s="39"/>
      <c r="BU31" s="41"/>
      <c r="BV31" s="243">
        <f t="shared" si="16"/>
        <v>21</v>
      </c>
      <c r="BW31" s="35"/>
      <c r="BX31" s="765" t="str">
        <f t="shared" ca="1" si="5"/>
        <v/>
      </c>
      <c r="BY31" s="38"/>
      <c r="BZ31" s="765" t="str">
        <f t="shared" ca="1" si="6"/>
        <v/>
      </c>
      <c r="CA31" s="38"/>
      <c r="CB31" s="33"/>
      <c r="CC31" s="39"/>
      <c r="CD31" s="38"/>
      <c r="CE31" s="38"/>
      <c r="CF31" s="33"/>
      <c r="CG31" s="39"/>
      <c r="CH31" s="33"/>
      <c r="CI31" s="35"/>
      <c r="CJ31" s="739"/>
      <c r="CK31" s="275"/>
    </row>
    <row r="32" spans="1:89" ht="15" customHeight="1" x14ac:dyDescent="0.25">
      <c r="A32" s="214">
        <v>22</v>
      </c>
      <c r="B32" s="213" t="str">
        <f t="shared" si="7"/>
        <v>Sat</v>
      </c>
      <c r="C32" s="47"/>
      <c r="D32" s="48"/>
      <c r="E32" s="48"/>
      <c r="F32" s="49"/>
      <c r="G32" s="50"/>
      <c r="H32" s="51"/>
      <c r="I32" s="47"/>
      <c r="J32" s="48"/>
      <c r="K32" s="52"/>
      <c r="L32" s="277"/>
      <c r="M32" s="47"/>
      <c r="N32" s="43" t="str">
        <f t="shared" ca="1" si="8"/>
        <v/>
      </c>
      <c r="O32" s="47"/>
      <c r="P32" s="43" t="str">
        <f t="shared" ca="1" si="9"/>
        <v/>
      </c>
      <c r="Q32" s="47"/>
      <c r="R32" s="47"/>
      <c r="S32" s="53"/>
      <c r="T32" s="220">
        <f t="shared" si="0"/>
        <v>22</v>
      </c>
      <c r="U32" s="403"/>
      <c r="V32" s="52"/>
      <c r="W32" s="47"/>
      <c r="X32" s="395" t="str">
        <f t="shared" si="1"/>
        <v/>
      </c>
      <c r="Y32" s="277"/>
      <c r="Z32" s="52"/>
      <c r="AA32" s="47"/>
      <c r="AB32" s="395" t="str">
        <f t="shared" si="2"/>
        <v/>
      </c>
      <c r="AC32" s="277"/>
      <c r="AD32" s="52"/>
      <c r="AE32" s="47"/>
      <c r="AF32" s="395" t="str">
        <f t="shared" si="10"/>
        <v/>
      </c>
      <c r="AG32" s="629"/>
      <c r="AH32" s="690"/>
      <c r="AI32" s="51"/>
      <c r="AJ32" s="47"/>
      <c r="AK32" t="str">
        <f t="shared" ca="1" si="11"/>
        <v/>
      </c>
      <c r="AL32" s="47"/>
      <c r="AM32" s="277"/>
      <c r="AN32" s="277"/>
      <c r="AO32" s="47"/>
      <c r="AP32" s="53"/>
      <c r="AQ32" s="214">
        <f t="shared" si="3"/>
        <v>22</v>
      </c>
      <c r="AR32" s="407" t="str">
        <f t="shared" si="4"/>
        <v>Sat</v>
      </c>
      <c r="AS32" s="52"/>
      <c r="AT32" s="44" t="str">
        <f t="shared" si="17"/>
        <v xml:space="preserve"> </v>
      </c>
      <c r="AU32" s="52"/>
      <c r="AV32" s="70" t="str">
        <f t="shared" si="18"/>
        <v xml:space="preserve"> </v>
      </c>
      <c r="AW32" s="45" t="str">
        <f t="shared" ca="1" si="12"/>
        <v/>
      </c>
      <c r="AX32" s="56" t="str">
        <f t="shared" ca="1" si="18"/>
        <v xml:space="preserve"> </v>
      </c>
      <c r="AY32" s="52"/>
      <c r="AZ32" s="70" t="str">
        <f t="shared" si="19"/>
        <v xml:space="preserve"> </v>
      </c>
      <c r="BA32" s="45" t="str">
        <f t="shared" ca="1" si="13"/>
        <v/>
      </c>
      <c r="BB32" s="44" t="str">
        <f t="shared" ca="1" si="20"/>
        <v xml:space="preserve"> </v>
      </c>
      <c r="BC32" s="52"/>
      <c r="BD32" s="71" t="str">
        <f t="shared" si="21"/>
        <v xml:space="preserve"> </v>
      </c>
      <c r="BE32" s="46" t="str">
        <f t="shared" ca="1" si="14"/>
        <v/>
      </c>
      <c r="BF32" s="44" t="str">
        <f t="shared" ca="1" si="22"/>
        <v xml:space="preserve"> </v>
      </c>
      <c r="BG32" s="52"/>
      <c r="BH32" s="53"/>
      <c r="BI32" s="244">
        <f t="shared" si="15"/>
        <v>22</v>
      </c>
      <c r="BJ32" s="52"/>
      <c r="BK32" s="53"/>
      <c r="BL32" s="277"/>
      <c r="BM32" s="47"/>
      <c r="BN32" s="47"/>
      <c r="BO32" s="47"/>
      <c r="BP32" s="47"/>
      <c r="BQ32" s="47"/>
      <c r="BR32" s="47"/>
      <c r="BS32" s="47"/>
      <c r="BT32" s="47"/>
      <c r="BU32" s="53"/>
      <c r="BV32" s="243">
        <f t="shared" si="16"/>
        <v>22</v>
      </c>
      <c r="BW32" s="48"/>
      <c r="BX32" s="792" t="str">
        <f t="shared" ca="1" si="5"/>
        <v/>
      </c>
      <c r="BY32" s="51"/>
      <c r="BZ32" s="792" t="str">
        <f t="shared" ca="1" si="6"/>
        <v/>
      </c>
      <c r="CA32" s="51"/>
      <c r="CB32" s="33"/>
      <c r="CC32" s="47"/>
      <c r="CD32" s="38"/>
      <c r="CE32" s="38"/>
      <c r="CF32" s="33"/>
      <c r="CG32" s="47"/>
      <c r="CH32" s="33"/>
      <c r="CI32" s="48"/>
      <c r="CJ32" s="739"/>
      <c r="CK32" s="275"/>
    </row>
    <row r="33" spans="1:89" ht="15" customHeight="1" x14ac:dyDescent="0.25">
      <c r="A33" s="214">
        <v>23</v>
      </c>
      <c r="B33" s="213" t="str">
        <f t="shared" si="7"/>
        <v>Sun</v>
      </c>
      <c r="C33" s="47"/>
      <c r="D33" s="48"/>
      <c r="E33" s="48"/>
      <c r="F33" s="49"/>
      <c r="G33" s="50"/>
      <c r="H33" s="51"/>
      <c r="I33" s="47"/>
      <c r="J33" s="48"/>
      <c r="K33" s="52"/>
      <c r="L33" s="277"/>
      <c r="M33" s="47"/>
      <c r="N33" s="43" t="str">
        <f t="shared" ca="1" si="8"/>
        <v/>
      </c>
      <c r="O33" s="47"/>
      <c r="P33" s="43" t="str">
        <f t="shared" ca="1" si="9"/>
        <v/>
      </c>
      <c r="Q33" s="47"/>
      <c r="R33" s="47"/>
      <c r="S33" s="53"/>
      <c r="T33" s="220">
        <f t="shared" si="0"/>
        <v>23</v>
      </c>
      <c r="U33" s="403"/>
      <c r="V33" s="52"/>
      <c r="W33" s="47"/>
      <c r="X33" s="395" t="str">
        <f t="shared" si="1"/>
        <v/>
      </c>
      <c r="Y33" s="277"/>
      <c r="Z33" s="52"/>
      <c r="AA33" s="47"/>
      <c r="AB33" s="395" t="str">
        <f t="shared" si="2"/>
        <v/>
      </c>
      <c r="AC33" s="277"/>
      <c r="AD33" s="52"/>
      <c r="AE33" s="47"/>
      <c r="AF33" s="395" t="str">
        <f t="shared" si="10"/>
        <v/>
      </c>
      <c r="AG33" s="629"/>
      <c r="AH33" s="690"/>
      <c r="AI33" s="51"/>
      <c r="AJ33" s="47"/>
      <c r="AK33" t="str">
        <f t="shared" ca="1" si="11"/>
        <v/>
      </c>
      <c r="AL33" s="47"/>
      <c r="AM33" s="277"/>
      <c r="AN33" s="277"/>
      <c r="AO33" s="47"/>
      <c r="AP33" s="53"/>
      <c r="AQ33" s="214">
        <f t="shared" si="3"/>
        <v>23</v>
      </c>
      <c r="AR33" s="407" t="str">
        <f t="shared" si="4"/>
        <v>Sun</v>
      </c>
      <c r="AS33" s="52"/>
      <c r="AT33" s="44" t="str">
        <f t="shared" si="17"/>
        <v/>
      </c>
      <c r="AU33" s="52"/>
      <c r="AV33" s="70" t="str">
        <f t="shared" si="18"/>
        <v/>
      </c>
      <c r="AW33" s="45" t="str">
        <f t="shared" ca="1" si="12"/>
        <v/>
      </c>
      <c r="AX33" s="56" t="str">
        <f t="shared" si="18"/>
        <v/>
      </c>
      <c r="AY33" s="52"/>
      <c r="AZ33" s="70" t="str">
        <f t="shared" si="19"/>
        <v/>
      </c>
      <c r="BA33" s="45" t="str">
        <f t="shared" ca="1" si="13"/>
        <v/>
      </c>
      <c r="BB33" s="44" t="str">
        <f t="shared" si="20"/>
        <v/>
      </c>
      <c r="BC33" s="52"/>
      <c r="BD33" s="71" t="str">
        <f t="shared" si="21"/>
        <v/>
      </c>
      <c r="BE33" s="46" t="str">
        <f t="shared" ca="1" si="14"/>
        <v/>
      </c>
      <c r="BF33" s="44" t="str">
        <f t="shared" si="22"/>
        <v/>
      </c>
      <c r="BG33" s="52"/>
      <c r="BH33" s="53"/>
      <c r="BI33" s="244">
        <f t="shared" si="15"/>
        <v>23</v>
      </c>
      <c r="BJ33" s="52"/>
      <c r="BK33" s="53"/>
      <c r="BL33" s="277"/>
      <c r="BM33" s="47"/>
      <c r="BN33" s="47"/>
      <c r="BO33" s="47"/>
      <c r="BP33" s="47"/>
      <c r="BQ33" s="47"/>
      <c r="BR33" s="47"/>
      <c r="BS33" s="47"/>
      <c r="BT33" s="47"/>
      <c r="BU33" s="53"/>
      <c r="BV33" s="243">
        <f t="shared" si="16"/>
        <v>23</v>
      </c>
      <c r="BW33" s="48"/>
      <c r="BX33" s="792" t="str">
        <f t="shared" ca="1" si="5"/>
        <v/>
      </c>
      <c r="BY33" s="51"/>
      <c r="BZ33" s="792" t="str">
        <f t="shared" ca="1" si="6"/>
        <v/>
      </c>
      <c r="CA33" s="51"/>
      <c r="CB33" s="33"/>
      <c r="CC33" s="47"/>
      <c r="CD33" s="38"/>
      <c r="CE33" s="38"/>
      <c r="CF33" s="33"/>
      <c r="CG33" s="47"/>
      <c r="CH33" s="33"/>
      <c r="CI33" s="48"/>
      <c r="CJ33" s="739"/>
      <c r="CK33" s="275"/>
    </row>
    <row r="34" spans="1:89" ht="15" customHeight="1" x14ac:dyDescent="0.25">
      <c r="A34" s="214">
        <v>24</v>
      </c>
      <c r="B34" s="213" t="str">
        <f t="shared" si="7"/>
        <v>Mon</v>
      </c>
      <c r="C34" s="47"/>
      <c r="D34" s="48"/>
      <c r="E34" s="48"/>
      <c r="F34" s="49"/>
      <c r="G34" s="50"/>
      <c r="H34" s="51"/>
      <c r="I34" s="47"/>
      <c r="J34" s="48"/>
      <c r="K34" s="52"/>
      <c r="L34" s="277"/>
      <c r="M34" s="47"/>
      <c r="N34" s="43" t="str">
        <f t="shared" ca="1" si="8"/>
        <v/>
      </c>
      <c r="O34" s="47"/>
      <c r="P34" s="43" t="str">
        <f t="shared" ca="1" si="9"/>
        <v/>
      </c>
      <c r="Q34" s="47"/>
      <c r="R34" s="47"/>
      <c r="S34" s="53"/>
      <c r="T34" s="220">
        <f t="shared" si="0"/>
        <v>24</v>
      </c>
      <c r="U34" s="403"/>
      <c r="V34" s="52"/>
      <c r="W34" s="47"/>
      <c r="X34" s="395" t="str">
        <f t="shared" si="1"/>
        <v/>
      </c>
      <c r="Y34" s="277"/>
      <c r="Z34" s="52"/>
      <c r="AA34" s="47"/>
      <c r="AB34" s="395" t="str">
        <f t="shared" si="2"/>
        <v/>
      </c>
      <c r="AC34" s="277"/>
      <c r="AD34" s="52"/>
      <c r="AE34" s="47"/>
      <c r="AF34" s="395" t="str">
        <f t="shared" si="10"/>
        <v/>
      </c>
      <c r="AG34" s="629"/>
      <c r="AH34" s="690"/>
      <c r="AI34" s="51"/>
      <c r="AJ34" s="47"/>
      <c r="AK34" t="str">
        <f t="shared" ca="1" si="11"/>
        <v/>
      </c>
      <c r="AL34" s="47"/>
      <c r="AM34" s="277"/>
      <c r="AN34" s="277"/>
      <c r="AO34" s="47"/>
      <c r="AP34" s="53"/>
      <c r="AQ34" s="214">
        <f t="shared" si="3"/>
        <v>24</v>
      </c>
      <c r="AR34" s="407" t="str">
        <f t="shared" si="4"/>
        <v>Mon</v>
      </c>
      <c r="AS34" s="52"/>
      <c r="AT34" s="44" t="str">
        <f t="shared" si="17"/>
        <v/>
      </c>
      <c r="AU34" s="52"/>
      <c r="AV34" s="70" t="str">
        <f t="shared" ref="AV34:AX37" si="23">IF(+$B34="Sat",IF(SUM(AU28:AU34)&gt;0,AVERAGE(AU28:AU34)," "),"")</f>
        <v/>
      </c>
      <c r="AW34" s="45" t="str">
        <f ca="1">IF(CELL("type",AU34)="L","",IF(AU34*($K34+$AS34)=0,"",IF($AS34&gt;0,+$AS34*AU34*8.34,$K34*AU34*8.34)))</f>
        <v/>
      </c>
      <c r="AX34" s="56" t="str">
        <f t="shared" si="23"/>
        <v/>
      </c>
      <c r="AY34" s="52"/>
      <c r="AZ34" s="70" t="str">
        <f t="shared" si="19"/>
        <v/>
      </c>
      <c r="BA34" s="45" t="str">
        <f ca="1">IF(CELL("type",AY34)="L","",IF(AY34*($K34+$AS34)=0,"",IF($AS34&gt;0,+$AS34*AY34*8.34,$K34*AY34*8.34)))</f>
        <v/>
      </c>
      <c r="BB34" s="44" t="str">
        <f t="shared" si="20"/>
        <v/>
      </c>
      <c r="BC34" s="52"/>
      <c r="BD34" s="71" t="str">
        <f t="shared" si="21"/>
        <v/>
      </c>
      <c r="BE34" s="46" t="str">
        <f ca="1">IF(CELL("type",BC34)="L","",IF(BC34*($K34+$AS34)=0,"",IF($AS34&gt;0,+$AS34*BC34*8.34,$K34*BC34*8.34)))</f>
        <v/>
      </c>
      <c r="BF34" s="44" t="str">
        <f t="shared" si="22"/>
        <v/>
      </c>
      <c r="BG34" s="52"/>
      <c r="BH34" s="53"/>
      <c r="BI34" s="244">
        <f t="shared" si="15"/>
        <v>24</v>
      </c>
      <c r="BJ34" s="52"/>
      <c r="BK34" s="53"/>
      <c r="BL34" s="277"/>
      <c r="BM34" s="47"/>
      <c r="BN34" s="47"/>
      <c r="BO34" s="47"/>
      <c r="BP34" s="47"/>
      <c r="BQ34" s="47"/>
      <c r="BR34" s="47"/>
      <c r="BS34" s="47"/>
      <c r="BT34" s="47"/>
      <c r="BU34" s="53"/>
      <c r="BV34" s="243">
        <f t="shared" si="16"/>
        <v>24</v>
      </c>
      <c r="BW34" s="48"/>
      <c r="BX34" s="792" t="str">
        <f t="shared" ca="1" si="5"/>
        <v/>
      </c>
      <c r="BY34" s="51"/>
      <c r="BZ34" s="792" t="str">
        <f t="shared" ca="1" si="6"/>
        <v/>
      </c>
      <c r="CA34" s="51"/>
      <c r="CB34" s="33"/>
      <c r="CC34" s="47"/>
      <c r="CD34" s="38"/>
      <c r="CE34" s="38"/>
      <c r="CF34" s="33"/>
      <c r="CG34" s="47"/>
      <c r="CH34" s="33"/>
      <c r="CI34" s="48"/>
      <c r="CJ34" s="739"/>
      <c r="CK34" s="275"/>
    </row>
    <row r="35" spans="1:89" ht="15" customHeight="1" thickBot="1" x14ac:dyDescent="0.3">
      <c r="A35" s="215">
        <v>25</v>
      </c>
      <c r="B35" s="216" t="str">
        <f t="shared" si="7"/>
        <v>Tue</v>
      </c>
      <c r="C35" s="57"/>
      <c r="D35" s="58"/>
      <c r="E35" s="58"/>
      <c r="F35" s="59"/>
      <c r="G35" s="60"/>
      <c r="H35" s="61"/>
      <c r="I35" s="57"/>
      <c r="J35" s="58"/>
      <c r="K35" s="62"/>
      <c r="L35" s="278"/>
      <c r="M35" s="57"/>
      <c r="N35" s="65" t="str">
        <f t="shared" ca="1" si="8"/>
        <v/>
      </c>
      <c r="O35" s="57"/>
      <c r="P35" s="65" t="str">
        <f t="shared" ca="1" si="9"/>
        <v/>
      </c>
      <c r="Q35" s="57"/>
      <c r="R35" s="57"/>
      <c r="S35" s="63"/>
      <c r="T35" s="222">
        <f t="shared" si="0"/>
        <v>25</v>
      </c>
      <c r="U35" s="404"/>
      <c r="V35" s="62"/>
      <c r="W35" s="57"/>
      <c r="X35" s="396" t="str">
        <f t="shared" si="1"/>
        <v/>
      </c>
      <c r="Y35" s="278"/>
      <c r="Z35" s="62"/>
      <c r="AA35" s="57"/>
      <c r="AB35" s="396" t="str">
        <f t="shared" si="2"/>
        <v/>
      </c>
      <c r="AC35" s="278"/>
      <c r="AD35" s="62"/>
      <c r="AE35" s="57"/>
      <c r="AF35" s="396" t="str">
        <f t="shared" si="10"/>
        <v/>
      </c>
      <c r="AG35" s="630"/>
      <c r="AH35" s="692"/>
      <c r="AI35" s="61"/>
      <c r="AJ35" s="57"/>
      <c r="AK35" t="str">
        <f t="shared" ca="1" si="11"/>
        <v/>
      </c>
      <c r="AL35" s="57"/>
      <c r="AM35" s="278"/>
      <c r="AN35" s="278"/>
      <c r="AO35" s="57"/>
      <c r="AP35" s="63"/>
      <c r="AQ35" s="215">
        <f t="shared" si="3"/>
        <v>25</v>
      </c>
      <c r="AR35" s="408" t="str">
        <f t="shared" si="4"/>
        <v>Tue</v>
      </c>
      <c r="AS35" s="62"/>
      <c r="AT35" s="67" t="str">
        <f t="shared" si="17"/>
        <v/>
      </c>
      <c r="AU35" s="62"/>
      <c r="AV35" s="65" t="str">
        <f t="shared" si="23"/>
        <v/>
      </c>
      <c r="AW35" s="88" t="str">
        <f t="shared" ca="1" si="12"/>
        <v/>
      </c>
      <c r="AX35" s="67" t="str">
        <f t="shared" si="23"/>
        <v/>
      </c>
      <c r="AY35" s="62"/>
      <c r="AZ35" s="65" t="str">
        <f t="shared" si="19"/>
        <v/>
      </c>
      <c r="BA35" s="88" t="str">
        <f t="shared" ca="1" si="13"/>
        <v/>
      </c>
      <c r="BB35" s="67" t="str">
        <f t="shared" si="20"/>
        <v/>
      </c>
      <c r="BC35" s="62"/>
      <c r="BD35" s="72" t="str">
        <f t="shared" si="21"/>
        <v/>
      </c>
      <c r="BE35" s="68" t="str">
        <f t="shared" ca="1" si="14"/>
        <v/>
      </c>
      <c r="BF35" s="67" t="str">
        <f t="shared" si="22"/>
        <v/>
      </c>
      <c r="BG35" s="62"/>
      <c r="BH35" s="63"/>
      <c r="BI35" s="245">
        <f t="shared" si="15"/>
        <v>25</v>
      </c>
      <c r="BJ35" s="62"/>
      <c r="BK35" s="63"/>
      <c r="BL35" s="278"/>
      <c r="BM35" s="57"/>
      <c r="BN35" s="57"/>
      <c r="BO35" s="57"/>
      <c r="BP35" s="57"/>
      <c r="BQ35" s="57"/>
      <c r="BR35" s="57"/>
      <c r="BS35" s="57"/>
      <c r="BT35" s="57"/>
      <c r="BU35" s="63"/>
      <c r="BV35" s="757">
        <f t="shared" si="16"/>
        <v>25</v>
      </c>
      <c r="BW35" s="58"/>
      <c r="BX35" s="794" t="str">
        <f t="shared" ref="BX35:BZ35" ca="1" si="24">IF(CELL("type",BW35)="L","",IF(BW35*($K35+$AS35)=0,"",IF($AS35&gt;0,+$AS35*BW35*8.345,$K35*BW35*8.345)))</f>
        <v/>
      </c>
      <c r="BY35" s="61"/>
      <c r="BZ35" s="794" t="str">
        <f t="shared" ca="1" si="24"/>
        <v/>
      </c>
      <c r="CA35" s="61"/>
      <c r="CB35" s="740"/>
      <c r="CC35" s="57"/>
      <c r="CD35" s="61"/>
      <c r="CE35" s="61"/>
      <c r="CF35" s="740"/>
      <c r="CG35" s="57"/>
      <c r="CH35" s="740"/>
      <c r="CI35" s="58"/>
      <c r="CJ35" s="736"/>
      <c r="CK35" s="743"/>
    </row>
    <row r="36" spans="1:89" ht="15" customHeight="1" thickBot="1" x14ac:dyDescent="0.3">
      <c r="A36" s="212">
        <v>26</v>
      </c>
      <c r="B36" s="217" t="str">
        <f t="shared" si="7"/>
        <v>Wed</v>
      </c>
      <c r="C36" s="39"/>
      <c r="D36" s="35"/>
      <c r="E36" s="35"/>
      <c r="F36" s="36"/>
      <c r="G36" s="37"/>
      <c r="H36" s="38"/>
      <c r="I36" s="39"/>
      <c r="J36" s="35"/>
      <c r="K36" s="40"/>
      <c r="L36" s="276"/>
      <c r="M36" s="39"/>
      <c r="N36" s="43" t="str">
        <f t="shared" ca="1" si="8"/>
        <v/>
      </c>
      <c r="O36" s="39"/>
      <c r="P36" s="43" t="str">
        <f t="shared" ca="1" si="9"/>
        <v/>
      </c>
      <c r="Q36" s="39"/>
      <c r="R36" s="39"/>
      <c r="S36" s="41"/>
      <c r="T36" s="218">
        <f t="shared" si="0"/>
        <v>26</v>
      </c>
      <c r="U36" s="402"/>
      <c r="V36" s="40"/>
      <c r="W36" s="39"/>
      <c r="X36" s="314" t="str">
        <f t="shared" si="1"/>
        <v/>
      </c>
      <c r="Y36" s="276"/>
      <c r="Z36" s="40"/>
      <c r="AA36" s="39"/>
      <c r="AB36" s="314" t="str">
        <f t="shared" si="2"/>
        <v/>
      </c>
      <c r="AC36" s="276"/>
      <c r="AD36" s="40"/>
      <c r="AE36" s="39"/>
      <c r="AF36" s="314" t="str">
        <f t="shared" si="10"/>
        <v/>
      </c>
      <c r="AG36" s="631"/>
      <c r="AH36" s="693"/>
      <c r="AI36" s="38"/>
      <c r="AJ36" s="39"/>
      <c r="AK36" t="str">
        <f t="shared" ca="1" si="11"/>
        <v/>
      </c>
      <c r="AL36" s="39"/>
      <c r="AM36" s="276"/>
      <c r="AN36" s="276"/>
      <c r="AO36" s="39"/>
      <c r="AP36" s="41"/>
      <c r="AQ36" s="212">
        <f t="shared" si="3"/>
        <v>26</v>
      </c>
      <c r="AR36" s="407" t="str">
        <f t="shared" si="4"/>
        <v>Wed</v>
      </c>
      <c r="AS36" s="40"/>
      <c r="AT36" s="56" t="str">
        <f t="shared" si="17"/>
        <v/>
      </c>
      <c r="AU36" s="40"/>
      <c r="AV36" s="43" t="str">
        <f t="shared" si="23"/>
        <v/>
      </c>
      <c r="AW36" s="45" t="str">
        <f ca="1">IF(CELL("type",AU36)="L","",IF(AU36*($K36+$AS36)=0,"",IF($AS36&gt;0,+$AS36*AU36*8.34,$K36*AU36*8.34)))</f>
        <v/>
      </c>
      <c r="AX36" s="56" t="str">
        <f t="shared" si="23"/>
        <v/>
      </c>
      <c r="AY36" s="40"/>
      <c r="AZ36" s="43" t="str">
        <f t="shared" si="19"/>
        <v/>
      </c>
      <c r="BA36" s="45" t="str">
        <f ca="1">IF(CELL("type",AY36)="L","",IF(AY36*($K36+$AS36)=0,"",IF($AS36&gt;0,+$AS36*AY36*8.34,$K36*AY36*8.34)))</f>
        <v/>
      </c>
      <c r="BB36" s="56" t="str">
        <f t="shared" si="20"/>
        <v/>
      </c>
      <c r="BC36" s="40"/>
      <c r="BD36" s="69" t="str">
        <f t="shared" si="21"/>
        <v/>
      </c>
      <c r="BE36" s="46" t="str">
        <f ca="1">IF(CELL("type",BC36)="L","",IF(BC36*($K36+$AS36)=0,"",IF($AS36&gt;0,+$AS36*BC36*8.34,$K36*BC36*8.34)))</f>
        <v/>
      </c>
      <c r="BF36" s="56" t="str">
        <f t="shared" si="22"/>
        <v/>
      </c>
      <c r="BG36" s="40"/>
      <c r="BH36" s="41"/>
      <c r="BI36" s="243">
        <f t="shared" si="15"/>
        <v>26</v>
      </c>
      <c r="BJ36" s="40"/>
      <c r="BK36" s="41"/>
      <c r="BL36" s="276"/>
      <c r="BM36" s="39"/>
      <c r="BN36" s="39"/>
      <c r="BO36" s="39"/>
      <c r="BP36" s="39"/>
      <c r="BQ36" s="39"/>
      <c r="BR36" s="39"/>
      <c r="BS36" s="39"/>
      <c r="BT36" s="39"/>
      <c r="BU36" s="41"/>
      <c r="BV36" s="759">
        <f t="shared" si="16"/>
        <v>26</v>
      </c>
      <c r="BW36" s="35"/>
      <c r="BX36" s="765" t="str">
        <f ca="1">IF(CELL("type",BW36)="L","",IF(BW36*($K36+$AS36)=0,"",IF($AS36&gt;0,+$AS36*BW36*8.34,$K36*BW36*8.34)))</f>
        <v/>
      </c>
      <c r="BY36" s="38"/>
      <c r="BZ36" s="765" t="str">
        <f ca="1">IF(CELL("type",BY36)="L","",IF(BY36*($K36+$AS36)=0,"",IF($AS36&gt;0,+$AS36*BY36*8.34,$K36*BY36*8.34)))</f>
        <v/>
      </c>
      <c r="CA36" s="38"/>
      <c r="CB36" s="33"/>
      <c r="CC36" s="39"/>
      <c r="CD36" s="38"/>
      <c r="CE36" s="38"/>
      <c r="CF36" s="33"/>
      <c r="CG36" s="39"/>
      <c r="CH36" s="33"/>
      <c r="CI36" s="35"/>
      <c r="CJ36" s="739"/>
      <c r="CK36" s="275"/>
    </row>
    <row r="37" spans="1:89" ht="15" customHeight="1" x14ac:dyDescent="0.25">
      <c r="A37" s="214">
        <v>27</v>
      </c>
      <c r="B37" s="213" t="str">
        <f t="shared" si="7"/>
        <v>Thu</v>
      </c>
      <c r="C37" s="47"/>
      <c r="D37" s="48"/>
      <c r="E37" s="48"/>
      <c r="F37" s="49"/>
      <c r="G37" s="50"/>
      <c r="H37" s="51"/>
      <c r="I37" s="47"/>
      <c r="J37" s="48"/>
      <c r="K37" s="52"/>
      <c r="L37" s="277"/>
      <c r="M37" s="47"/>
      <c r="N37" s="43" t="str">
        <f t="shared" ca="1" si="8"/>
        <v/>
      </c>
      <c r="O37" s="47"/>
      <c r="P37" s="43" t="str">
        <f t="shared" ca="1" si="9"/>
        <v/>
      </c>
      <c r="Q37" s="47"/>
      <c r="R37" s="47"/>
      <c r="S37" s="53"/>
      <c r="T37" s="220">
        <f t="shared" si="0"/>
        <v>27</v>
      </c>
      <c r="U37" s="403"/>
      <c r="V37" s="52"/>
      <c r="W37" s="47"/>
      <c r="X37" s="395" t="str">
        <f t="shared" si="1"/>
        <v/>
      </c>
      <c r="Y37" s="277"/>
      <c r="Z37" s="52"/>
      <c r="AA37" s="47"/>
      <c r="AB37" s="395" t="str">
        <f t="shared" si="2"/>
        <v/>
      </c>
      <c r="AC37" s="277"/>
      <c r="AD37" s="52"/>
      <c r="AE37" s="47"/>
      <c r="AF37" s="395" t="str">
        <f t="shared" si="10"/>
        <v/>
      </c>
      <c r="AG37" s="629"/>
      <c r="AH37" s="690"/>
      <c r="AI37" s="51"/>
      <c r="AJ37" s="47"/>
      <c r="AK37" t="str">
        <f t="shared" ca="1" si="11"/>
        <v/>
      </c>
      <c r="AL37" s="47"/>
      <c r="AM37" s="277"/>
      <c r="AN37" s="277"/>
      <c r="AO37" s="47"/>
      <c r="AP37" s="53"/>
      <c r="AQ37" s="214">
        <f t="shared" si="3"/>
        <v>27</v>
      </c>
      <c r="AR37" s="407" t="str">
        <f t="shared" si="4"/>
        <v>Thu</v>
      </c>
      <c r="AS37" s="52"/>
      <c r="AT37" s="44" t="str">
        <f t="shared" si="17"/>
        <v/>
      </c>
      <c r="AU37" s="52"/>
      <c r="AV37" s="70" t="str">
        <f t="shared" si="23"/>
        <v/>
      </c>
      <c r="AW37" s="45" t="str">
        <f t="shared" ca="1" si="12"/>
        <v/>
      </c>
      <c r="AX37" s="56" t="str">
        <f t="shared" si="23"/>
        <v/>
      </c>
      <c r="AY37" s="52"/>
      <c r="AZ37" s="70" t="str">
        <f t="shared" si="19"/>
        <v/>
      </c>
      <c r="BA37" s="45" t="str">
        <f t="shared" ca="1" si="13"/>
        <v/>
      </c>
      <c r="BB37" s="44" t="str">
        <f t="shared" si="20"/>
        <v/>
      </c>
      <c r="BC37" s="52"/>
      <c r="BD37" s="71" t="str">
        <f t="shared" si="21"/>
        <v/>
      </c>
      <c r="BE37" s="46" t="str">
        <f t="shared" ca="1" si="14"/>
        <v/>
      </c>
      <c r="BF37" s="44" t="str">
        <f t="shared" si="22"/>
        <v/>
      </c>
      <c r="BG37" s="52"/>
      <c r="BH37" s="53"/>
      <c r="BI37" s="244">
        <f t="shared" si="15"/>
        <v>27</v>
      </c>
      <c r="BJ37" s="52"/>
      <c r="BK37" s="53"/>
      <c r="BL37" s="277"/>
      <c r="BM37" s="47"/>
      <c r="BN37" s="47"/>
      <c r="BO37" s="47"/>
      <c r="BP37" s="47"/>
      <c r="BQ37" s="47"/>
      <c r="BR37" s="47"/>
      <c r="BS37" s="47"/>
      <c r="BT37" s="47"/>
      <c r="BU37" s="53"/>
      <c r="BV37" s="243">
        <f t="shared" si="16"/>
        <v>27</v>
      </c>
      <c r="BW37" s="48"/>
      <c r="BX37" s="792" t="str">
        <f ca="1">IF(CELL("type",BW37)="L","",IF(BW37*($K37+$AS37)=0,"",IF($AS37&gt;0,+$AS37*BW37*8.34,$K37*BW37*8.34)))</f>
        <v/>
      </c>
      <c r="BY37" s="51"/>
      <c r="BZ37" s="792" t="str">
        <f ca="1">IF(CELL("type",BY37)="L","",IF(BY37*($K37+$AS37)=0,"",IF($AS37&gt;0,+$AS37*BY37*8.34,$K37*BY37*8.34)))</f>
        <v/>
      </c>
      <c r="CA37" s="51"/>
      <c r="CB37" s="33"/>
      <c r="CC37" s="47"/>
      <c r="CD37" s="38"/>
      <c r="CE37" s="38"/>
      <c r="CF37" s="33"/>
      <c r="CG37" s="47"/>
      <c r="CH37" s="33"/>
      <c r="CI37" s="48"/>
      <c r="CJ37" s="739"/>
      <c r="CK37" s="275"/>
    </row>
    <row r="38" spans="1:89" ht="15" customHeight="1" x14ac:dyDescent="0.25">
      <c r="A38" s="214">
        <v>28</v>
      </c>
      <c r="B38" s="213" t="str">
        <f t="shared" si="7"/>
        <v>Fri</v>
      </c>
      <c r="C38" s="47"/>
      <c r="D38" s="48"/>
      <c r="E38" s="48"/>
      <c r="F38" s="49"/>
      <c r="G38" s="50"/>
      <c r="H38" s="51"/>
      <c r="I38" s="47"/>
      <c r="J38" s="48"/>
      <c r="K38" s="52"/>
      <c r="L38" s="277"/>
      <c r="M38" s="47"/>
      <c r="N38" s="43" t="str">
        <f t="shared" ca="1" si="8"/>
        <v/>
      </c>
      <c r="O38" s="47"/>
      <c r="P38" s="43" t="str">
        <f t="shared" ca="1" si="9"/>
        <v/>
      </c>
      <c r="Q38" s="47"/>
      <c r="R38" s="47"/>
      <c r="S38" s="53"/>
      <c r="T38" s="220">
        <f t="shared" si="0"/>
        <v>28</v>
      </c>
      <c r="U38" s="403"/>
      <c r="V38" s="52"/>
      <c r="W38" s="47"/>
      <c r="X38" s="395" t="str">
        <f t="shared" si="1"/>
        <v/>
      </c>
      <c r="Y38" s="277"/>
      <c r="Z38" s="52"/>
      <c r="AA38" s="47"/>
      <c r="AB38" s="395" t="str">
        <f t="shared" si="2"/>
        <v/>
      </c>
      <c r="AC38" s="277"/>
      <c r="AD38" s="52"/>
      <c r="AE38" s="47"/>
      <c r="AF38" s="395" t="str">
        <f t="shared" si="10"/>
        <v/>
      </c>
      <c r="AG38" s="629"/>
      <c r="AH38" s="690"/>
      <c r="AI38" s="51"/>
      <c r="AJ38" s="47"/>
      <c r="AK38" t="str">
        <f t="shared" ca="1" si="11"/>
        <v/>
      </c>
      <c r="AL38" s="47"/>
      <c r="AM38" s="277"/>
      <c r="AN38" s="277"/>
      <c r="AO38" s="47"/>
      <c r="AP38" s="53"/>
      <c r="AQ38" s="214">
        <f t="shared" si="3"/>
        <v>28</v>
      </c>
      <c r="AR38" s="407" t="str">
        <f t="shared" si="4"/>
        <v>Fri</v>
      </c>
      <c r="AS38" s="52"/>
      <c r="AT38" s="44" t="str">
        <f>IF(AND(+$B38="Sat",SUM(AS32:AS38)&gt;0),AVERAGE(AS32:AS38),IF($A$39=29,"",IF(AND(+$B38="Fri",SUM(AS33:AS38,Mar!AS$11)&gt;0),AVERAGE(AS33:AS38,Mar!AS$11),IF(AND(+$B38="Thu",SUM(AS34:AS38,Mar!AS$11:AS$12)&gt;0),AVERAGE(AS34:AS38,Mar!AS$11:AS$12),IF(AND(+$B38="Wed",SUM(AS35:AS38,Mar!AS$11:AS$13)&gt;0),AVERAGE(AS35:AS38,Mar!AS$11:AS$13),"")))))</f>
        <v/>
      </c>
      <c r="AU38" s="52"/>
      <c r="AV38" s="70" t="str">
        <f>IF(AND(+$B38="Sat",SUM(AU32:AU38)&gt;0),AVERAGE(AU32:AU38),IF($A$39=29,"",IF(AND(+$B38="Fri",SUM(AU33:AU38,Mar!AU$11)&gt;0),AVERAGE(AU33:AU38,Mar!AU$11),IF(AND(+$B38="Thu",SUM(AU34:AU38,Mar!AU$11:AU$12)&gt;0),AVERAGE(AU34:AU38,Mar!AU$11:AU$12),IF(AND(+$B38="Wed",SUM(AU35:AU38,Mar!AU$11:AU$13)&gt;0),AVERAGE(AU35:AU38,Mar!AU$11:AU$13),"")))))</f>
        <v/>
      </c>
      <c r="AW38" s="45" t="str">
        <f t="shared" ca="1" si="12"/>
        <v/>
      </c>
      <c r="AX38" s="56" t="str">
        <f ca="1">IF(AND(+$B38="Sat",SUM(AW32:AW38)&gt;0),AVERAGE(AW32:AW38),IF($A$39=29,"",IF(AND(+$B38="Fri",SUM(AW33:AW38,Mar!AW$11)&gt;0),AVERAGE(AW33:AW38,Mar!AW$11),IF(AND(+$B38="Thu",SUM(AW34:AW38,Mar!AW$11:AW$12)&gt;0),AVERAGE(AW34:AW38,Mar!AW$11:AW$12),IF(AND(+$B38="Wed",SUM(AW35:AW38,Mar!AW$11:AW$13)&gt;0),AVERAGE(AW35:AW38,Mar!AW$11:AW$13),"")))))</f>
        <v/>
      </c>
      <c r="AY38" s="52"/>
      <c r="AZ38" s="70" t="str">
        <f>IF(AND(+$B38="Sat",SUM(AY32:AY38)&gt;0),AVERAGE(AY32:AY38),IF($A$39=29,"",IF(AND(+$B38="Fri",SUM(AY33:AY38,Mar!AY$11)&gt;0),AVERAGE(AY33:AY38,Mar!AY$11),IF(AND(+$B38="Thu",SUM(AY34:AY38,Mar!AY$11:AY$12)&gt;0),AVERAGE(AY34:AY38,Mar!AY$11:AY$12),IF(AND(+$B38="Wed",SUM(AY35:AY38,Mar!AY$11:AY$13)&gt;0),AVERAGE(AY35:AY38,Mar!AY$11:AY$13),"")))))</f>
        <v/>
      </c>
      <c r="BA38" s="45" t="str">
        <f t="shared" ca="1" si="13"/>
        <v/>
      </c>
      <c r="BB38" s="44" t="str">
        <f ca="1">IF(AND(+$B38="Sat",SUM(BA32:BA38)&gt;0),AVERAGE(BA32:BA38),IF($A$39=29,"",IF(AND(+$B38="Fri",SUM(BA33:BA38,Mar!BA$11)&gt;0),AVERAGE(BA33:BA38,Mar!BA$11),IF(AND(+$B38="Thu",SUM(BA34:BA38,Mar!BA$11:BA$12)&gt;0),AVERAGE(BA34:BA38,Mar!BA$11:BA$12),IF(AND(+$B38="Wed",SUM(BA35:BA38,Mar!BA$11:BA$13)&gt;0),AVERAGE(BA35:BA38,Mar!BA$11:BA$13),"")))))</f>
        <v/>
      </c>
      <c r="BC38" s="52"/>
      <c r="BD38" s="71" t="str">
        <f>IF(AND(+$B38="Sat",SUM(BC32:BC38)&gt;0),AVERAGE(BC32:BC38),IF($A$39=29,"",IF(AND(+$B38="Fri",SUM(BC33:BC38,Mar!BC$11)&gt;0),AVERAGE(BC33:BC38,Mar!BC$11),IF(AND(+$B38="Thu",SUM(BC34:BC38,Mar!BC$11:BC$12)&gt;0),AVERAGE(BC34:BC38,Mar!BC$11:BC$12),IF(AND(+$B38="Wed",SUM(BC35:BC38,Mar!BC$11:BC$13)&gt;0),AVERAGE(BC35:BC38,Mar!BC$11:BC$13),"")))))</f>
        <v/>
      </c>
      <c r="BE38" s="46" t="str">
        <f t="shared" ca="1" si="14"/>
        <v/>
      </c>
      <c r="BF38" s="44" t="str">
        <f ca="1">IF(AND(+$B38="Sat",SUM(BE32:BE38)&gt;0),AVERAGE(BE32:BE38),IF($A$39=29,"",IF(AND(+$B38="Fri",SUM(BE33:BE38,Mar!BE$11)&gt;0),AVERAGE(BE33:BE38,Mar!BE$11),IF(AND(+$B38="Thu",SUM(BE34:BE38,Mar!BE$11:BE$12)&gt;0),AVERAGE(BE34:BE38,Mar!BE$11:BE$12),IF(AND(+$B38="Wed",SUM(BE35:BE38,Mar!BE$11:BE$13)&gt;0),AVERAGE(BE35:BE38,Mar!BE$11:BE$13),"")))))</f>
        <v/>
      </c>
      <c r="BG38" s="52"/>
      <c r="BH38" s="53"/>
      <c r="BI38" s="244">
        <f t="shared" si="15"/>
        <v>28</v>
      </c>
      <c r="BJ38" s="52"/>
      <c r="BK38" s="53"/>
      <c r="BL38" s="277"/>
      <c r="BM38" s="47"/>
      <c r="BN38" s="47"/>
      <c r="BO38" s="47"/>
      <c r="BP38" s="47"/>
      <c r="BQ38" s="47"/>
      <c r="BR38" s="47"/>
      <c r="BS38" s="47"/>
      <c r="BT38" s="47"/>
      <c r="BU38" s="53"/>
      <c r="BV38" s="243">
        <f t="shared" si="16"/>
        <v>28</v>
      </c>
      <c r="BW38" s="48"/>
      <c r="BX38" s="792" t="str">
        <f ca="1">IF(CELL("type",BW38)="L","",IF(BW38*($K38+$AS38)=0,"",IF($AS38&gt;0,+$AS38*BW38*8.34,$K38*BW38*8.34)))</f>
        <v/>
      </c>
      <c r="BY38" s="51"/>
      <c r="BZ38" s="792" t="str">
        <f ca="1">IF(CELL("type",BY38)="L","",IF(BY38*($K38+$AS38)=0,"",IF($AS38&gt;0,+$AS38*BY38*8.34,$K38*BY38*8.34)))</f>
        <v/>
      </c>
      <c r="CA38" s="51"/>
      <c r="CB38" s="33"/>
      <c r="CC38" s="47"/>
      <c r="CD38" s="38"/>
      <c r="CE38" s="38"/>
      <c r="CF38" s="33"/>
      <c r="CG38" s="47"/>
      <c r="CH38" s="33"/>
      <c r="CI38" s="48"/>
      <c r="CJ38" s="739"/>
      <c r="CK38" s="275"/>
    </row>
    <row r="39" spans="1:89" ht="15" customHeight="1" thickBot="1" x14ac:dyDescent="0.3">
      <c r="A39" s="214" t="str">
        <f>IF(INT(M4/4)=+M4/4,29,"")</f>
        <v/>
      </c>
      <c r="B39" s="213" t="str">
        <f>IF(A39=29,TEXT(J$5 + A39-1,"DDD"),"")</f>
        <v/>
      </c>
      <c r="C39" s="47"/>
      <c r="D39" s="48"/>
      <c r="E39" s="48"/>
      <c r="F39" s="49"/>
      <c r="G39" s="50"/>
      <c r="H39" s="51"/>
      <c r="I39" s="47"/>
      <c r="J39" s="48"/>
      <c r="K39" s="52"/>
      <c r="L39" s="277"/>
      <c r="M39" s="47"/>
      <c r="N39" s="43" t="str">
        <f t="shared" ca="1" si="8"/>
        <v/>
      </c>
      <c r="O39" s="47"/>
      <c r="P39" s="43" t="str">
        <f t="shared" ca="1" si="9"/>
        <v/>
      </c>
      <c r="Q39" s="47"/>
      <c r="R39" s="47"/>
      <c r="S39" s="53"/>
      <c r="T39" s="220" t="str">
        <f t="shared" si="0"/>
        <v/>
      </c>
      <c r="U39" s="403"/>
      <c r="V39" s="52"/>
      <c r="W39" s="47"/>
      <c r="X39" s="395" t="str">
        <f t="shared" si="1"/>
        <v/>
      </c>
      <c r="Y39" s="277"/>
      <c r="Z39" s="52"/>
      <c r="AA39" s="47"/>
      <c r="AB39" s="395" t="str">
        <f t="shared" si="2"/>
        <v/>
      </c>
      <c r="AC39" s="277"/>
      <c r="AD39" s="52"/>
      <c r="AE39" s="47"/>
      <c r="AF39" s="395" t="str">
        <f t="shared" si="10"/>
        <v/>
      </c>
      <c r="AG39" s="629"/>
      <c r="AH39" s="690"/>
      <c r="AI39" s="51"/>
      <c r="AJ39" s="47"/>
      <c r="AK39" t="str">
        <f t="shared" ca="1" si="11"/>
        <v/>
      </c>
      <c r="AL39" s="819"/>
      <c r="AM39" s="277"/>
      <c r="AN39" s="277"/>
      <c r="AO39" s="47"/>
      <c r="AP39" s="53"/>
      <c r="AQ39" s="214" t="str">
        <f t="shared" si="3"/>
        <v/>
      </c>
      <c r="AR39" s="407" t="str">
        <f t="shared" si="4"/>
        <v/>
      </c>
      <c r="AS39" s="52"/>
      <c r="AT39" s="44" t="str">
        <f>IF(AND(+$B39="Sat",SUM(AS33:AS39)&gt;0),AVERAGE(AS33:AS39),IF(AND(+$B39="Fri",SUM(AS34:AS39,Mar!AS$11)&gt;0),AVERAGE(AS34:AS39,Mar!AS$11),IF(AND(+$B39="Thu",SUM(AS35:AS39,Mar!AS$11:AS$12)&gt;0),AVERAGE(AS35:AS39,Mar!AS$11:AS$12),IF(AND(+$B39="Wed",SUM(AS36:AS39,Mar!AS$11:AS$13)&gt;0),AVERAGE(AS36:AS39,Mar!AS$11:AS$13),""))))</f>
        <v/>
      </c>
      <c r="AU39" s="52"/>
      <c r="AV39" s="70" t="str">
        <f>IF(AND(+$B39="Sat",SUM(AU33:AU39)&gt;0),AVERAGE(AU33:AU39),IF(AND(+$B39="Fri",SUM(AU34:AU39,Mar!AU$11)&gt;0),AVERAGE(AU34:AU39,Mar!AU$11),IF(AND(+$B39="Thu",SUM(AU35:AU39,Mar!AU$11:AU$12)&gt;0),AVERAGE(AU35:AU39,Mar!AU$11:AU$12),IF(AND(+$B39="Wed",SUM(AU36:AU39,Mar!AU$11:AU$13)&gt;0),AVERAGE(AU36:AU39,Mar!AU$11:AU$13),""))))</f>
        <v/>
      </c>
      <c r="AW39" s="45" t="str">
        <f t="shared" ca="1" si="12"/>
        <v/>
      </c>
      <c r="AX39" s="56" t="str">
        <f ca="1">IF(AND(+$B39="Sat",SUM(AW33:AW39)&gt;0),AVERAGE(AW33:AW39),IF(AND(+$B39="Fri",SUM(AW34:AW39,Mar!AW$11)&gt;0),AVERAGE(AW34:AW39,Mar!AW$11),IF(AND(+$B39="Thu",SUM(AW35:AW39,Mar!AW$11:AW$12)&gt;0),AVERAGE(AW35:AW39,Mar!AW$11:AW$12),IF(AND(+$B39="Wed",SUM(AW36:AW39,Mar!AW$11:AW$13)&gt;0),AVERAGE(AW36:AW39,Mar!AW$11:AW$13),""))))</f>
        <v/>
      </c>
      <c r="AY39" s="52"/>
      <c r="AZ39" s="70" t="str">
        <f>IF(AND(+$B39="Sat",SUM(AY33:AY39)&gt;0),AVERAGE(AY33:AY39),IF(AND(+$B39="Fri",SUM(AY34:AY39,Mar!AY$11)&gt;0),AVERAGE(AY34:AY39,Mar!AY$11),IF(AND(+$B39="Thu",SUM(AY35:AY39,Mar!AY$11:AY$12)&gt;0),AVERAGE(AY35:AY39,Mar!AY$11:AY$12),IF(AND(+$B39="Wed",SUM(AY36:AY39,Mar!AY$11:AY$13)&gt;0),AVERAGE(AY36:AY39,Mar!AY$11:AY$13),""))))</f>
        <v/>
      </c>
      <c r="BA39" s="45" t="str">
        <f t="shared" ca="1" si="13"/>
        <v/>
      </c>
      <c r="BB39" s="44" t="str">
        <f ca="1">IF(AND(+$B39="Sat",SUM(BA33:BA39)&gt;0),AVERAGE(BA33:BA39),IF(AND(+$B39="Fri",SUM(BA34:BA39,Mar!BA$11)&gt;0),AVERAGE(BA34:BA39,Mar!BA$11),IF(AND(+$B39="Thu",SUM(BA35:BA39,Mar!BA$11:BA$12)&gt;0),AVERAGE(BA35:BA39,Mar!BA$11:BA$12),IF(AND(+$B39="Wed",SUM(BA36:BA39,Mar!BA$11:BA$13)&gt;0),AVERAGE(BA36:BA39,Mar!BA$11:BA$13),""))))</f>
        <v/>
      </c>
      <c r="BC39" s="52"/>
      <c r="BD39" s="71" t="str">
        <f>IF(AND(+$B39="Sat",SUM(BC33:BC39)&gt;0),AVERAGE(BC33:BC39),IF(AND(+$B39="Fri",SUM(BC34:BC39,Mar!BC$11)&gt;0),AVERAGE(BC34:BC39,Mar!BC$11),IF(AND(+$B39="Thu",SUM(BC35:BC39,Mar!BC$11:BC$12)&gt;0),AVERAGE(BC35:BC39,Mar!BC$11:BC$12),IF(AND(+$B39="Wed",SUM(BC36:BC39,Mar!BC$11:BC$13)&gt;0),AVERAGE(BC36:BC39,Mar!BC$11:BC$13),""))))</f>
        <v/>
      </c>
      <c r="BE39" s="46" t="str">
        <f t="shared" ca="1" si="14"/>
        <v/>
      </c>
      <c r="BF39" s="44" t="str">
        <f ca="1">IF(AND(+$B39="Sat",SUM(BE33:BE39)&gt;0),AVERAGE(BE33:BE39),IF(AND(+$B39="Fri",SUM(BE34:BE39,Mar!BE$11)&gt;0),AVERAGE(BE34:BE39,Mar!BE$11),IF(AND(+$B39="Thu",SUM(BE35:BE39,Mar!BE$11:BE$12)&gt;0),AVERAGE(BE35:BE39,Mar!BE$11:BE$12),IF(AND(+$B39="Wed",SUM(BE36:BE39,Mar!BE$11:BE$13)&gt;0),AVERAGE(BE36:BE39,Mar!BE$11:BE$13),""))))</f>
        <v/>
      </c>
      <c r="BG39" s="52"/>
      <c r="BH39" s="53"/>
      <c r="BI39" s="244" t="str">
        <f t="shared" si="15"/>
        <v/>
      </c>
      <c r="BJ39" s="52"/>
      <c r="BK39" s="53"/>
      <c r="BL39" s="277"/>
      <c r="BM39" s="47"/>
      <c r="BN39" s="47"/>
      <c r="BO39" s="47"/>
      <c r="BP39" s="47"/>
      <c r="BQ39" s="47"/>
      <c r="BR39" s="47"/>
      <c r="BS39" s="47"/>
      <c r="BT39" s="47"/>
      <c r="BU39" s="53"/>
      <c r="BV39" s="243" t="str">
        <f t="shared" si="16"/>
        <v/>
      </c>
      <c r="BW39" s="48"/>
      <c r="BX39" s="792" t="str">
        <f ca="1">IF(CELL("type",BW39)="L","",IF(BW39*($K39+$AS39)=0,"",IF($AS39&gt;0,+$AS39*BW39*8.34,$K39*BW39*8.34)))</f>
        <v/>
      </c>
      <c r="BY39" s="51"/>
      <c r="BZ39" s="792" t="str">
        <f ca="1">IF(CELL("type",BY39)="L","",IF(BY39*($K39+$AS39)=0,"",IF($AS39&gt;0,+$AS39*BY39*8.34,$K39*BY39*8.34)))</f>
        <v/>
      </c>
      <c r="CA39" s="51"/>
      <c r="CB39" s="33"/>
      <c r="CC39" s="47"/>
      <c r="CD39" s="38"/>
      <c r="CE39" s="38"/>
      <c r="CF39" s="33"/>
      <c r="CG39" s="47"/>
      <c r="CH39" s="33"/>
      <c r="CI39" s="48"/>
      <c r="CJ39" s="739"/>
      <c r="CK39" s="275"/>
    </row>
    <row r="40" spans="1:89" ht="15" customHeight="1" thickTop="1" thickBot="1" x14ac:dyDescent="0.3">
      <c r="A40" s="218" t="s">
        <v>36</v>
      </c>
      <c r="B40" s="219"/>
      <c r="C40" s="38"/>
      <c r="D40" s="74"/>
      <c r="E40" s="35"/>
      <c r="F40" s="75"/>
      <c r="G40" s="76"/>
      <c r="H40" s="4" t="str">
        <f>IF($A$39=29,IF(SUM(H11:H39)&gt;0,AVERAGE(H11:H39),""),IF(SUM(H11:H38)&gt;0,AVERAGE(H11:H38),""))</f>
        <v/>
      </c>
      <c r="I40" s="43" t="str">
        <f>IF($A$39=29,IF(SUM(I11:I39)&gt;0,AVERAGE(I11:I39),""),IF(SUM(I11:I38)&gt;0,AVERAGE(I11:I38),""))</f>
        <v/>
      </c>
      <c r="J40" s="69" t="str">
        <f>IF($A$39=29,IF(SUM(J11:J39)&gt;0,AVERAGE(J11:J39),""),IF(SUM(J11:J38)&gt;0,AVERAGE(J11:J38),""))</f>
        <v/>
      </c>
      <c r="K40" s="42" t="str">
        <f>IF($A$39=29,IF(SUM(K11:K39)&gt;0,AVERAGE(K11:K39),""),IF(SUM(K11:K38)&gt;0,AVERAGE(K11:K38),""))</f>
        <v/>
      </c>
      <c r="L40" s="279"/>
      <c r="M40" s="314" t="str">
        <f t="shared" ref="M40:S40" si="25">IF($A$39=29,IF(SUM(M11:M39)&gt;0,AVERAGE(M11:M39),""),IF(SUM(M11:M38)&gt;0,AVERAGE(M11:M38),""))</f>
        <v/>
      </c>
      <c r="N40" s="43" t="str">
        <f t="shared" ca="1" si="25"/>
        <v/>
      </c>
      <c r="O40" s="314" t="str">
        <f t="shared" si="25"/>
        <v/>
      </c>
      <c r="P40" s="43" t="str">
        <f t="shared" ca="1" si="25"/>
        <v/>
      </c>
      <c r="Q40" s="43" t="str">
        <f t="shared" si="25"/>
        <v/>
      </c>
      <c r="R40" s="43" t="str">
        <f t="shared" si="25"/>
        <v/>
      </c>
      <c r="S40" s="56" t="str">
        <f t="shared" si="25"/>
        <v/>
      </c>
      <c r="T40" s="218" t="s">
        <v>37</v>
      </c>
      <c r="U40" s="401" t="str">
        <f t="shared" ref="U40:AF40" si="26">IF($A$39=29,IF(SUM(U11:U39)&gt;0,AVERAGE(U11:U39),""),IF(SUM(U11:U38)&gt;0,AVERAGE(U11:U38),""))</f>
        <v/>
      </c>
      <c r="V40" s="315" t="str">
        <f t="shared" si="26"/>
        <v/>
      </c>
      <c r="W40" s="314" t="str">
        <f t="shared" si="26"/>
        <v/>
      </c>
      <c r="X40" s="314" t="str">
        <f t="shared" si="26"/>
        <v/>
      </c>
      <c r="Y40" s="56" t="str">
        <f t="shared" si="26"/>
        <v/>
      </c>
      <c r="Z40" s="315" t="str">
        <f t="shared" si="26"/>
        <v/>
      </c>
      <c r="AA40" s="314" t="str">
        <f t="shared" si="26"/>
        <v/>
      </c>
      <c r="AB40" s="314" t="str">
        <f t="shared" si="26"/>
        <v/>
      </c>
      <c r="AC40" s="56" t="str">
        <f t="shared" si="26"/>
        <v/>
      </c>
      <c r="AD40" s="315" t="str">
        <f t="shared" si="26"/>
        <v/>
      </c>
      <c r="AE40" s="314" t="str">
        <f t="shared" si="26"/>
        <v/>
      </c>
      <c r="AF40" s="314" t="str">
        <f t="shared" si="26"/>
        <v/>
      </c>
      <c r="AG40" s="56" t="str">
        <f t="shared" ref="AG40" si="27">IF($A$39=29,IF(SUM(AG11:AG39)&gt;0,AVERAGE(AG11:AG39),""),IF(SUM(AG11:AG38)&gt;0,AVERAGE(AG11:AG38),""))</f>
        <v/>
      </c>
      <c r="AH40" s="646"/>
      <c r="AI40" s="620" t="str">
        <f t="shared" ref="AI40:AJ40" si="28">IF($A$39=29,IF(SUM(AI11:AI39)&gt;0,AVERAGE(AI11:AI39),""),IF(SUM(AI11:AI38)&gt;0,AVERAGE(AI11:AI38),""))</f>
        <v/>
      </c>
      <c r="AJ40" s="678" t="str">
        <f t="shared" si="28"/>
        <v/>
      </c>
      <c r="AK40" s="69"/>
      <c r="AL40" s="824" t="str">
        <f ca="1">IF(SUM(AK11:AK39)&gt;0,GEOMEAN(AK11:AK39),"")</f>
        <v/>
      </c>
      <c r="AM40" s="818"/>
      <c r="AN40" s="279"/>
      <c r="AO40" s="671" t="str">
        <f t="shared" ref="AO40:AP40" si="29">IF($A$39=29,IF(SUM(AO11:AO39)&gt;0,AVERAGE(AO11:AO39),""),IF(SUM(AO11:AO38)&gt;0,AVERAGE(AO11:AO38),""))</f>
        <v/>
      </c>
      <c r="AP40" s="56" t="str">
        <f t="shared" si="29"/>
        <v/>
      </c>
      <c r="AQ40" s="943" t="s">
        <v>71</v>
      </c>
      <c r="AR40" s="1020"/>
      <c r="AS40" s="620" t="str">
        <f t="shared" ref="AS40:BF40" si="30">IF($A$39=29,IF(SUM(AS11:AS39)&gt;0,AVERAGE(AS11:AS39),""),IF(SUM(AS11:AS38)&gt;0,AVERAGE(AS11:AS38),""))</f>
        <v/>
      </c>
      <c r="AT40" s="78" t="str">
        <f t="shared" si="30"/>
        <v/>
      </c>
      <c r="AU40" s="660" t="str">
        <f t="shared" si="30"/>
        <v/>
      </c>
      <c r="AV40" s="661" t="str">
        <f t="shared" si="30"/>
        <v/>
      </c>
      <c r="AW40" s="618" t="str">
        <f t="shared" ca="1" si="30"/>
        <v/>
      </c>
      <c r="AX40" s="661" t="str">
        <f t="shared" ca="1" si="30"/>
        <v/>
      </c>
      <c r="AY40" s="660" t="str">
        <f t="shared" si="30"/>
        <v/>
      </c>
      <c r="AZ40" s="619" t="str">
        <f t="shared" si="30"/>
        <v/>
      </c>
      <c r="BA40" s="618" t="str">
        <f t="shared" ca="1" si="30"/>
        <v/>
      </c>
      <c r="BB40" s="661" t="str">
        <f t="shared" ca="1" si="30"/>
        <v/>
      </c>
      <c r="BC40" s="620" t="str">
        <f t="shared" si="30"/>
        <v/>
      </c>
      <c r="BD40" s="661" t="str">
        <f t="shared" si="30"/>
        <v/>
      </c>
      <c r="BE40" s="618" t="str">
        <f t="shared" ca="1" si="30"/>
        <v/>
      </c>
      <c r="BF40" s="78" t="str">
        <f t="shared" ca="1" si="30"/>
        <v/>
      </c>
      <c r="BG40" s="42" t="str">
        <f t="shared" ref="BG40:BH40" si="31">IF($A$39=29,IF(SUM(BG11:BG39)&gt;0,AVERAGE(BG11:BG39),""),IF(SUM(BG11:BG38)&gt;0,AVERAGE(BG11:BG38),""))</f>
        <v/>
      </c>
      <c r="BH40" s="56" t="str">
        <f t="shared" si="31"/>
        <v/>
      </c>
      <c r="BI40" s="218" t="s">
        <v>37</v>
      </c>
      <c r="BJ40" s="42" t="str">
        <f t="shared" ref="BJ40:BM40" si="32">IF($A$39=29,IF(SUM(BJ11:BJ39)&gt;0,AVERAGE(BJ11:BJ39),""),IF(SUM(BJ11:BJ38)&gt;0,AVERAGE(BJ11:BJ38),""))</f>
        <v/>
      </c>
      <c r="BK40" s="56" t="str">
        <f t="shared" si="32"/>
        <v/>
      </c>
      <c r="BL40" s="77" t="str">
        <f t="shared" si="32"/>
        <v/>
      </c>
      <c r="BM40" s="43" t="str">
        <f t="shared" si="32"/>
        <v/>
      </c>
      <c r="BN40" s="314" t="str">
        <f t="shared" ref="BN40:BU40" si="33">IF($A$39=29,IF(SUM(BN11:BN39)&gt;0,AVERAGE(BN11:BN39),""),IF(SUM(BN11:BN38)&gt;0,AVERAGE(BN11:BN38),""))</f>
        <v/>
      </c>
      <c r="BO40" s="43" t="str">
        <f t="shared" si="33"/>
        <v/>
      </c>
      <c r="BP40" s="43" t="str">
        <f t="shared" si="33"/>
        <v/>
      </c>
      <c r="BQ40" s="43" t="str">
        <f t="shared" si="33"/>
        <v/>
      </c>
      <c r="BR40" s="43" t="str">
        <f t="shared" si="33"/>
        <v/>
      </c>
      <c r="BS40" s="43" t="str">
        <f t="shared" si="33"/>
        <v/>
      </c>
      <c r="BT40" s="43" t="str">
        <f t="shared" si="33"/>
        <v/>
      </c>
      <c r="BU40" s="56" t="str">
        <f t="shared" si="33"/>
        <v/>
      </c>
      <c r="BV40" s="758" t="s">
        <v>37</v>
      </c>
      <c r="BW40" s="842" t="str">
        <f t="shared" ref="BW40:CH40" si="34">IF($A$39=29,IF(SUM(BW11:BW39)&gt;0,AVERAGE(BW11:BW39),""),IF(SUM(BW11:BW38)&gt;0,AVERAGE(BW11:BW38),""))</f>
        <v/>
      </c>
      <c r="BX40" s="618" t="str">
        <f t="shared" ca="1" si="34"/>
        <v/>
      </c>
      <c r="BY40" s="679" t="str">
        <f t="shared" si="34"/>
        <v/>
      </c>
      <c r="BZ40" s="843" t="str">
        <f t="shared" ca="1" si="34"/>
        <v/>
      </c>
      <c r="CA40" s="744" t="str">
        <f t="shared" si="34"/>
        <v/>
      </c>
      <c r="CB40" s="45" t="str">
        <f t="shared" si="34"/>
        <v/>
      </c>
      <c r="CC40" s="43" t="str">
        <f t="shared" si="34"/>
        <v/>
      </c>
      <c r="CD40" s="46" t="str">
        <f t="shared" si="34"/>
        <v/>
      </c>
      <c r="CE40" s="43" t="str">
        <f t="shared" si="34"/>
        <v/>
      </c>
      <c r="CF40" s="46" t="str">
        <f t="shared" si="34"/>
        <v/>
      </c>
      <c r="CG40" s="43" t="str">
        <f t="shared" si="34"/>
        <v/>
      </c>
      <c r="CH40" s="45" t="str">
        <f t="shared" si="34"/>
        <v/>
      </c>
      <c r="CI40" s="69" t="str">
        <f t="shared" ref="CI40:CK40" si="35">IF($A$39=29,IF(SUM(CI11:CI39)&gt;0,AVERAGE(CI11:CI39),""),IF(SUM(CI11:CI38)&gt;0,AVERAGE(CI11:CI38),""))</f>
        <v/>
      </c>
      <c r="CJ40" s="46" t="str">
        <f t="shared" si="35"/>
        <v/>
      </c>
      <c r="CK40" s="745" t="str">
        <f t="shared" si="35"/>
        <v/>
      </c>
    </row>
    <row r="41" spans="1:89" ht="15" customHeight="1" thickTop="1" thickBot="1" x14ac:dyDescent="0.3">
      <c r="A41" s="220" t="s">
        <v>38</v>
      </c>
      <c r="B41" s="221"/>
      <c r="C41" s="81"/>
      <c r="D41" s="80"/>
      <c r="E41" s="71" t="str">
        <f>IF(SUM(E11:E39)&gt;0,MAX(E11:E39)," ")</f>
        <v xml:space="preserve"> </v>
      </c>
      <c r="F41" s="82"/>
      <c r="G41" s="83"/>
      <c r="H41" s="84" t="str">
        <f>IF($A$39=29,IF(SUM(H11:H39)&gt;0,MAX(H11:H39),""),IF(SUM(H11:H38)&gt;0,MAX(H11:H38),""))</f>
        <v/>
      </c>
      <c r="I41" s="70" t="str">
        <f>IF($A$39=29,IF(SUM(I11:I39)&gt;0,MAX(I11:I39),""),IF(SUM(I11:I38)&gt;0,MAX(I11:I38),""))</f>
        <v/>
      </c>
      <c r="J41" s="71" t="str">
        <f>IF($A$39=29,IF(SUM(J11:J39)&gt;0,MAX(J11:J39),""),IF(SUM(J11:J38)&gt;0,MAX(J11:J38),""))</f>
        <v/>
      </c>
      <c r="K41" s="54" t="str">
        <f>IF($A$39=29,IF(SUM(K11:K39)&gt;0,MAX(K11:K39),""),IF(SUM(K11:K38)&gt;0,MAX(K11:K38),""))</f>
        <v/>
      </c>
      <c r="L41" s="280" t="str">
        <f t="shared" ref="L41" si="36">IF(SUM(L11:L39)&gt;0,MAX(L11:L39)," ")</f>
        <v xml:space="preserve"> </v>
      </c>
      <c r="M41" s="70" t="str">
        <f t="shared" ref="M41:S41" si="37">IF($A$39=29,IF(SUM(M11:M39)&gt;0,MAX(M11:M39),""),IF(SUM(M11:M38)&gt;0,MAX(M11:M38),""))</f>
        <v/>
      </c>
      <c r="N41" s="85" t="str">
        <f t="shared" ca="1" si="37"/>
        <v/>
      </c>
      <c r="O41" s="70" t="str">
        <f t="shared" si="37"/>
        <v/>
      </c>
      <c r="P41" s="85" t="str">
        <f t="shared" ca="1" si="37"/>
        <v/>
      </c>
      <c r="Q41" s="70" t="str">
        <f t="shared" si="37"/>
        <v/>
      </c>
      <c r="R41" s="70" t="str">
        <f t="shared" si="37"/>
        <v/>
      </c>
      <c r="S41" s="44" t="str">
        <f t="shared" si="37"/>
        <v/>
      </c>
      <c r="T41" s="220" t="s">
        <v>39</v>
      </c>
      <c r="U41" s="55" t="str">
        <f t="shared" ref="U41:AF41" si="38">IF($A$39=29,IF(SUM(U11:U39)&gt;0,MAX(U11:U39),""),IF(SUM(U11:U38)&gt;0,MAX(U11:U38),""))</f>
        <v/>
      </c>
      <c r="V41" s="54" t="str">
        <f t="shared" si="38"/>
        <v/>
      </c>
      <c r="W41" s="70" t="str">
        <f t="shared" si="38"/>
        <v/>
      </c>
      <c r="X41" s="395" t="str">
        <f t="shared" si="38"/>
        <v/>
      </c>
      <c r="Y41" s="44" t="str">
        <f t="shared" si="38"/>
        <v/>
      </c>
      <c r="Z41" s="54" t="str">
        <f t="shared" si="38"/>
        <v/>
      </c>
      <c r="AA41" s="70" t="str">
        <f t="shared" si="38"/>
        <v/>
      </c>
      <c r="AB41" s="395" t="str">
        <f t="shared" si="38"/>
        <v/>
      </c>
      <c r="AC41" s="44" t="str">
        <f t="shared" si="38"/>
        <v/>
      </c>
      <c r="AD41" s="54" t="str">
        <f t="shared" si="38"/>
        <v/>
      </c>
      <c r="AE41" s="70" t="str">
        <f t="shared" si="38"/>
        <v/>
      </c>
      <c r="AF41" s="395" t="str">
        <f t="shared" si="38"/>
        <v/>
      </c>
      <c r="AG41" s="44" t="str">
        <f t="shared" ref="AG41" si="39">IF($A$39=29,IF(SUM(AG11:AG39)&gt;0,MAX(AG11:AG39),""),IF(SUM(AG11:AG38)&gt;0,MAX(AG11:AG38),""))</f>
        <v/>
      </c>
      <c r="AH41" s="647"/>
      <c r="AI41" s="679" t="str">
        <f t="shared" ref="AI41:AJ41" si="40">IF($A$39=29,IF(SUM(AI11:AI39)&gt;0,MAX(AI11:AI39),""),IF(SUM(AI11:AI38)&gt;0,MAX(AI11:AI38),""))</f>
        <v/>
      </c>
      <c r="AJ41" s="620" t="str">
        <f t="shared" si="40"/>
        <v/>
      </c>
      <c r="AK41" s="70" t="str">
        <f ca="1">IF(AL40&lt;&gt;"",MAX(AK11:AK39),"")</f>
        <v/>
      </c>
      <c r="AL41" s="827" t="str">
        <f ca="1">IF(AK41=63200,"TNTC",AK41)</f>
        <v/>
      </c>
      <c r="AM41" s="945" t="str">
        <f>IF(SUM(AM11:AN39)&gt;0,MAX(AM11:AN39)," ")</f>
        <v xml:space="preserve"> </v>
      </c>
      <c r="AN41" s="963"/>
      <c r="AO41" s="670" t="str">
        <f t="shared" ref="AO41:AP41" si="41">IF($A$39=29,IF(SUM(AO11:AO39)&gt;0,MAX(AO11:AO39),""),IF(SUM(AO11:AO38)&gt;0,MAX(AO11:AO38),""))</f>
        <v/>
      </c>
      <c r="AP41" s="44" t="str">
        <f t="shared" si="41"/>
        <v/>
      </c>
      <c r="AQ41" s="952" t="s">
        <v>72</v>
      </c>
      <c r="AR41" s="953"/>
      <c r="AS41" s="54" t="str">
        <f t="shared" ref="AS41:BF41" si="42">IF($A$39=29,IF(SUM(AS11:AS39)&gt;0,MAX(AS11:AS39),""),IF(SUM(AS11:AS38)&gt;0,MAX(AS11:AS38),""))</f>
        <v/>
      </c>
      <c r="AT41" s="86" t="str">
        <f t="shared" si="42"/>
        <v/>
      </c>
      <c r="AU41" s="662" t="str">
        <f t="shared" si="42"/>
        <v/>
      </c>
      <c r="AV41" s="620" t="str">
        <f t="shared" si="42"/>
        <v/>
      </c>
      <c r="AW41" s="663" t="str">
        <f t="shared" ca="1" si="42"/>
        <v/>
      </c>
      <c r="AX41" s="620" t="str">
        <f t="shared" ca="1" si="42"/>
        <v/>
      </c>
      <c r="AY41" s="664" t="str">
        <f t="shared" si="42"/>
        <v/>
      </c>
      <c r="AZ41" s="620" t="str">
        <f t="shared" si="42"/>
        <v/>
      </c>
      <c r="BA41" s="663" t="str">
        <f t="shared" ca="1" si="42"/>
        <v/>
      </c>
      <c r="BB41" s="665" t="str">
        <f t="shared" ca="1" si="42"/>
        <v/>
      </c>
      <c r="BC41" s="664" t="str">
        <f t="shared" si="42"/>
        <v/>
      </c>
      <c r="BD41" s="620" t="str">
        <f t="shared" si="42"/>
        <v/>
      </c>
      <c r="BE41" s="663" t="str">
        <f t="shared" ca="1" si="42"/>
        <v/>
      </c>
      <c r="BF41" s="620" t="str">
        <f t="shared" ca="1" si="42"/>
        <v/>
      </c>
      <c r="BG41" s="54" t="str">
        <f t="shared" ref="BG41:BH41" si="43">IF($A$39=29,IF(SUM(BG11:BG39)&gt;0,MAX(BG11:BG39),""),IF(SUM(BG11:BG38)&gt;0,MAX(BG11:BG38),""))</f>
        <v/>
      </c>
      <c r="BH41" s="44" t="str">
        <f t="shared" si="43"/>
        <v/>
      </c>
      <c r="BI41" s="220" t="s">
        <v>39</v>
      </c>
      <c r="BJ41" s="54" t="str">
        <f t="shared" ref="BJ41:BM41" si="44">IF($A$39=29,IF(SUM(BJ11:BJ39)&gt;0,MAX(BJ11:BJ39),""),IF(SUM(BJ11:BJ38)&gt;0,MAX(BJ11:BJ38),""))</f>
        <v/>
      </c>
      <c r="BK41" s="44" t="str">
        <f t="shared" si="44"/>
        <v/>
      </c>
      <c r="BL41" s="54" t="str">
        <f t="shared" si="44"/>
        <v/>
      </c>
      <c r="BM41" s="70" t="str">
        <f t="shared" si="44"/>
        <v/>
      </c>
      <c r="BN41" s="70" t="str">
        <f t="shared" ref="BN41:BU41" si="45">IF($A$39=29,IF(SUM(BN11:BN39)&gt;0,MAX(BN11:BN39),""),IF(SUM(BN11:BN38)&gt;0,MAX(BN11:BN38),""))</f>
        <v/>
      </c>
      <c r="BO41" s="70" t="str">
        <f t="shared" si="45"/>
        <v/>
      </c>
      <c r="BP41" s="70" t="str">
        <f t="shared" si="45"/>
        <v/>
      </c>
      <c r="BQ41" s="70" t="str">
        <f t="shared" si="45"/>
        <v/>
      </c>
      <c r="BR41" s="70" t="str">
        <f t="shared" si="45"/>
        <v/>
      </c>
      <c r="BS41" s="70" t="str">
        <f t="shared" si="45"/>
        <v/>
      </c>
      <c r="BT41" s="70" t="str">
        <f t="shared" si="45"/>
        <v/>
      </c>
      <c r="BU41" s="44" t="str">
        <f t="shared" si="45"/>
        <v/>
      </c>
      <c r="BV41" s="244" t="s">
        <v>39</v>
      </c>
      <c r="BW41" s="844" t="str">
        <f t="shared" ref="BW41:CH41" si="46">IF($A$39=29,IF(SUM(BW11:BW39)&gt;0,MAX(BW11:BW39),""),IF(SUM(BW11:BW38)&gt;0,MAX(BW11:BW38),""))</f>
        <v/>
      </c>
      <c r="BX41" s="845" t="str">
        <f t="shared" ca="1" si="46"/>
        <v/>
      </c>
      <c r="BY41" s="844" t="str">
        <f t="shared" si="46"/>
        <v/>
      </c>
      <c r="BZ41" s="845" t="str">
        <f t="shared" ca="1" si="46"/>
        <v/>
      </c>
      <c r="CA41" s="470" t="str">
        <f t="shared" si="46"/>
        <v/>
      </c>
      <c r="CB41" s="746" t="str">
        <f t="shared" si="46"/>
        <v/>
      </c>
      <c r="CC41" s="85" t="str">
        <f t="shared" si="46"/>
        <v/>
      </c>
      <c r="CD41" s="747" t="str">
        <f t="shared" si="46"/>
        <v/>
      </c>
      <c r="CE41" s="85" t="str">
        <f t="shared" si="46"/>
        <v/>
      </c>
      <c r="CF41" s="747" t="str">
        <f t="shared" si="46"/>
        <v/>
      </c>
      <c r="CG41" s="85" t="str">
        <f t="shared" si="46"/>
        <v/>
      </c>
      <c r="CH41" s="746" t="str">
        <f t="shared" si="46"/>
        <v/>
      </c>
      <c r="CI41" s="87" t="str">
        <f t="shared" ref="CI41:CK41" si="47">IF($A$39=29,IF(SUM(CI11:CI39)&gt;0,MAX(CI11:CI39),""),IF(SUM(CI11:CI38)&gt;0,MAX(CI11:CI38),""))</f>
        <v/>
      </c>
      <c r="CJ41" s="747" t="str">
        <f t="shared" si="47"/>
        <v/>
      </c>
      <c r="CK41" s="748" t="str">
        <f t="shared" si="47"/>
        <v/>
      </c>
    </row>
    <row r="42" spans="1:89" ht="15" customHeight="1" thickTop="1" thickBot="1" x14ac:dyDescent="0.3">
      <c r="A42" s="220" t="s">
        <v>40</v>
      </c>
      <c r="B42" s="221"/>
      <c r="C42" s="81"/>
      <c r="D42" s="80"/>
      <c r="E42" s="48"/>
      <c r="F42" s="82"/>
      <c r="G42" s="83"/>
      <c r="H42" s="55" t="str">
        <f>IF(A$39=29,IF(SUM(H11:H39)&gt;0,MIN(H11:H39),""),IF(SUM(H11:H38)&gt;0,MIN(H11:H38),""))</f>
        <v/>
      </c>
      <c r="I42" s="70" t="str">
        <f>IF(B$39=29,IF(SUM(I11:I39)&gt;0,MIN(I11:I39),""),IF(SUM(I11:I38)&gt;0,MIN(I11:I38),""))</f>
        <v/>
      </c>
      <c r="J42" s="84" t="str">
        <f>IF(C$39=29,IF(SUM(J11:J39)&gt;0,MIN(J11:J39),""),IF(SUM(J11:J38)&gt;0,MIN(J11:J38),""))</f>
        <v/>
      </c>
      <c r="K42" s="54" t="str">
        <f>IF(D$39=29,IF(SUM(K11:K39)&gt;0,MIN(K11:K39),""),IF(SUM(K11:K38)&gt;0,MIN(K11:K38),""))</f>
        <v/>
      </c>
      <c r="L42" s="280" t="str">
        <f t="shared" ref="L42" si="48">IF(SUM(L11:L39)&gt;0,MIN(L11:L39),"")</f>
        <v/>
      </c>
      <c r="M42" s="70" t="str">
        <f t="shared" ref="M42:S42" si="49">IF(F$39=29,IF(SUM(M11:M39)&gt;0,MIN(M11:M39),""),IF(SUM(M11:M38)&gt;0,MIN(M11:M38),""))</f>
        <v/>
      </c>
      <c r="N42" s="70" t="str">
        <f t="shared" ca="1" si="49"/>
        <v/>
      </c>
      <c r="O42" s="70" t="str">
        <f t="shared" si="49"/>
        <v/>
      </c>
      <c r="P42" s="70" t="str">
        <f t="shared" ca="1" si="49"/>
        <v/>
      </c>
      <c r="Q42" s="70" t="str">
        <f t="shared" si="49"/>
        <v/>
      </c>
      <c r="R42" s="70" t="str">
        <f t="shared" si="49"/>
        <v/>
      </c>
      <c r="S42" s="44" t="str">
        <f t="shared" si="49"/>
        <v/>
      </c>
      <c r="T42" s="220" t="s">
        <v>41</v>
      </c>
      <c r="U42" s="55" t="str">
        <f t="shared" ref="U42" ca="1" si="50">IF(N$39=29,IF(SUM(U11:U39)&gt;0,MIN(U11:U39),""),IF(SUM(U11:U38)&gt;0,MIN(U11:U38),""))</f>
        <v/>
      </c>
      <c r="V42" s="54" t="str">
        <f t="shared" ref="V42" si="51">IF(O$39=29,IF(SUM(V11:V39)&gt;0,MIN(V11:V39),""),IF(SUM(V11:V38)&gt;0,MIN(V11:V38),""))</f>
        <v/>
      </c>
      <c r="W42" s="70" t="str">
        <f t="shared" ref="W42" ca="1" si="52">IF(P$39=29,IF(SUM(W11:W39)&gt;0,MIN(W11:W39),""),IF(SUM(W11:W38)&gt;0,MIN(W11:W38),""))</f>
        <v/>
      </c>
      <c r="X42" s="395" t="str">
        <f t="shared" ref="X42" si="53">IF(Q$39=29,IF(SUM(X11:X39)&gt;0,MIN(X11:X39),""),IF(SUM(X11:X38)&gt;0,MIN(X11:X38),""))</f>
        <v/>
      </c>
      <c r="Y42" s="44" t="str">
        <f t="shared" ref="Y42" si="54">IF(R$39=29,IF(SUM(Y11:Y39)&gt;0,MIN(Y11:Y39),""),IF(SUM(Y11:Y38)&gt;0,MIN(Y11:Y38),""))</f>
        <v/>
      </c>
      <c r="Z42" s="54" t="str">
        <f t="shared" ref="Z42" si="55">IF(S$39=29,IF(SUM(Z11:Z39)&gt;0,MIN(Z11:Z39),""),IF(SUM(Z11:Z38)&gt;0,MIN(Z11:Z38),""))</f>
        <v/>
      </c>
      <c r="AA42" s="70" t="str">
        <f t="shared" ref="AA42" si="56">IF(T$39=29,IF(SUM(AA11:AA39)&gt;0,MIN(AA11:AA39),""),IF(SUM(AA11:AA38)&gt;0,MIN(AA11:AA38),""))</f>
        <v/>
      </c>
      <c r="AB42" s="395" t="str">
        <f t="shared" ref="AB42" si="57">IF(U$39=29,IF(SUM(AB11:AB39)&gt;0,MIN(AB11:AB39),""),IF(SUM(AB11:AB38)&gt;0,MIN(AB11:AB38),""))</f>
        <v/>
      </c>
      <c r="AC42" s="44" t="str">
        <f t="shared" ref="AC42" si="58">IF(V$39=29,IF(SUM(AC11:AC39)&gt;0,MIN(AC11:AC39),""),IF(SUM(AC11:AC38)&gt;0,MIN(AC11:AC38),""))</f>
        <v/>
      </c>
      <c r="AD42" s="54" t="str">
        <f t="shared" ref="AD42" si="59">IF(W$39=29,IF(SUM(AD11:AD39)&gt;0,MIN(AD11:AD39),""),IF(SUM(AD11:AD38)&gt;0,MIN(AD11:AD38),""))</f>
        <v/>
      </c>
      <c r="AE42" s="70" t="str">
        <f t="shared" ref="AE42" si="60">IF(X$39=29,IF(SUM(AE11:AE39)&gt;0,MIN(AE11:AE39),""),IF(SUM(AE11:AE38)&gt;0,MIN(AE11:AE38),""))</f>
        <v/>
      </c>
      <c r="AF42" s="395" t="str">
        <f t="shared" ref="AF42:AG42" si="61">IF(Y$39=29,IF(SUM(AF11:AF39)&gt;0,MIN(AF11:AF39),""),IF(SUM(AF11:AF38)&gt;0,MIN(AF11:AF38),""))</f>
        <v/>
      </c>
      <c r="AG42" s="44" t="str">
        <f t="shared" si="61"/>
        <v/>
      </c>
      <c r="AH42" s="647"/>
      <c r="AI42" s="680" t="str">
        <f t="shared" ref="AI42" si="62">IF(AB$39=29,IF(SUM(AI11:AI39)&gt;0,MIN(AI11:AI39),""),IF(SUM(AI11:AI38)&gt;0,MIN(AI11:AI38),""))</f>
        <v/>
      </c>
      <c r="AJ42" s="681" t="str">
        <f t="shared" ref="AJ42" si="63">IF(AC$39=29,IF(SUM(AJ11:AJ39)&gt;0,MIN(AJ11:AJ39),""),IF(SUM(AJ11:AJ38)&gt;0,MIN(AJ11:AJ38),""))</f>
        <v/>
      </c>
      <c r="AK42" s="71"/>
      <c r="AL42" s="820" t="str">
        <f>IF(SUM(AL11:AL39)&gt;0,MIN(AL11:AL39),"")</f>
        <v/>
      </c>
      <c r="AM42" s="945" t="str">
        <f>IF(SUM(AM11:AN39)&gt;0,MIN(AM11:AN39),"")</f>
        <v/>
      </c>
      <c r="AN42" s="1016"/>
      <c r="AO42" s="620" t="str">
        <f t="shared" ref="AO42" si="64">IF(AH$39=29,IF(SUM(AO11:AO39)&gt;0,MIN(AO11:AO39),""),IF(SUM(AO11:AO38)&gt;0,MIN(AO11:AO38),""))</f>
        <v/>
      </c>
      <c r="AP42" s="623" t="str">
        <f t="shared" ref="AP42" si="65">IF(AI$39=29,IF(SUM(AP11:AP39)&gt;0,MIN(AP11:AP39),""),IF(SUM(AP11:AP38)&gt;0,MIN(AP11:AP38),""))</f>
        <v/>
      </c>
      <c r="AQ42" s="952" t="s">
        <v>73</v>
      </c>
      <c r="AR42" s="953"/>
      <c r="AS42" s="647" t="str">
        <f t="shared" ref="AS42:BF42" si="66">IF(AL$39=29,IF(SUM(AS11:AS39)&gt;0,MIN(AS11:AS39),""),IF(SUM(AS11:AS38)&gt;0,MIN(AS11:AS38),""))</f>
        <v/>
      </c>
      <c r="AT42" s="674" t="str">
        <f t="shared" si="66"/>
        <v/>
      </c>
      <c r="AU42" s="648" t="str">
        <f t="shared" si="66"/>
        <v/>
      </c>
      <c r="AV42" s="666" t="str">
        <f t="shared" si="66"/>
        <v/>
      </c>
      <c r="AW42" s="667" t="str">
        <f t="shared" ca="1" si="66"/>
        <v/>
      </c>
      <c r="AX42" s="668" t="str">
        <f t="shared" ca="1" si="66"/>
        <v/>
      </c>
      <c r="AY42" s="648" t="str">
        <f t="shared" si="66"/>
        <v/>
      </c>
      <c r="AZ42" s="666" t="str">
        <f t="shared" si="66"/>
        <v/>
      </c>
      <c r="BA42" s="667" t="str">
        <f t="shared" ca="1" si="66"/>
        <v/>
      </c>
      <c r="BB42" s="668" t="str">
        <f t="shared" ca="1" si="66"/>
        <v/>
      </c>
      <c r="BC42" s="648" t="str">
        <f t="shared" si="66"/>
        <v/>
      </c>
      <c r="BD42" s="669" t="str">
        <f t="shared" ca="1" si="66"/>
        <v/>
      </c>
      <c r="BE42" s="670" t="str">
        <f t="shared" ca="1" si="66"/>
        <v/>
      </c>
      <c r="BF42" s="668" t="str">
        <f t="shared" ca="1" si="66"/>
        <v/>
      </c>
      <c r="BG42" s="54" t="str">
        <f t="shared" ref="BG42" si="67">IF(AZ$39=29,IF(SUM(BG11:BG39)&gt;0,MIN(BG11:BG39),""),IF(SUM(BG11:BG38)&gt;0,MIN(BG11:BG38),""))</f>
        <v/>
      </c>
      <c r="BH42" s="44" t="str">
        <f t="shared" ref="BH42" ca="1" si="68">IF(BA$39=29,IF(SUM(BH11:BH39)&gt;0,MIN(BH11:BH39),""),IF(SUM(BH11:BH38)&gt;0,MIN(BH11:BH38),""))</f>
        <v/>
      </c>
      <c r="BI42" s="220" t="s">
        <v>41</v>
      </c>
      <c r="BJ42" s="647" t="str">
        <f t="shared" ref="BJ42" si="69">IF(BC$39=29,IF(SUM(BJ11:BJ39)&gt;0,MIN(BJ11:BJ39),""),IF(SUM(BJ11:BJ38)&gt;0,MIN(BJ11:BJ38),""))</f>
        <v/>
      </c>
      <c r="BK42" s="674" t="str">
        <f t="shared" ref="BK42" si="70">IF(BD$39=29,IF(SUM(BK11:BK39)&gt;0,MIN(BK11:BK39),""),IF(SUM(BK11:BK38)&gt;0,MIN(BK11:BK38),""))</f>
        <v/>
      </c>
      <c r="BL42" s="54" t="str">
        <f t="shared" ref="BL42" ca="1" si="71">IF(BE$39=29,IF(SUM(BL11:BL39)&gt;0,MIN(BL11:BL39),""),IF(SUM(BL11:BL38)&gt;0,MIN(BL11:BL38),""))</f>
        <v/>
      </c>
      <c r="BM42" s="673" t="str">
        <f t="shared" ref="BM42" ca="1" si="72">IF(BF$39=29,IF(SUM(BM11:BM39)&gt;0,MIN(BM11:BM39),""),IF(SUM(BM11:BM38)&gt;0,MIN(BM11:BM38),""))</f>
        <v/>
      </c>
      <c r="BN42" s="673" t="str">
        <f t="shared" ref="BN42" si="73">IF(BG$39=29,IF(SUM(BN11:BN39)&gt;0,MIN(BN11:BN39),""),IF(SUM(BN11:BN38)&gt;0,MIN(BN11:BN38),""))</f>
        <v/>
      </c>
      <c r="BO42" s="673" t="str">
        <f t="shared" ref="BO42" si="74">IF(BH$39=29,IF(SUM(BO11:BO39)&gt;0,MIN(BO11:BO39),""),IF(SUM(BO11:BO38)&gt;0,MIN(BO11:BO38),""))</f>
        <v/>
      </c>
      <c r="BP42" s="673" t="str">
        <f t="shared" ref="BP42" si="75">IF(BI$39=29,IF(SUM(BP11:BP39)&gt;0,MIN(BP11:BP39),""),IF(SUM(BP11:BP38)&gt;0,MIN(BP11:BP38),""))</f>
        <v/>
      </c>
      <c r="BQ42" s="673" t="str">
        <f t="shared" ref="BQ42" si="76">IF(BJ$39=29,IF(SUM(BQ11:BQ39)&gt;0,MIN(BQ11:BQ39),""),IF(SUM(BQ11:BQ38)&gt;0,MIN(BQ11:BQ38),""))</f>
        <v/>
      </c>
      <c r="BR42" s="673" t="str">
        <f t="shared" ref="BR42" si="77">IF(BK$39=29,IF(SUM(BR11:BR39)&gt;0,MIN(BR11:BR39),""),IF(SUM(BR11:BR38)&gt;0,MIN(BR11:BR38),""))</f>
        <v/>
      </c>
      <c r="BS42" s="673" t="str">
        <f t="shared" ref="BS42" si="78">IF(BL$39=29,IF(SUM(BS11:BS39)&gt;0,MIN(BS11:BS39),""),IF(SUM(BS11:BS38)&gt;0,MIN(BS11:BS38),""))</f>
        <v/>
      </c>
      <c r="BT42" s="673" t="str">
        <f t="shared" ref="BT42" si="79">IF(BM$39=29,IF(SUM(BT11:BT39)&gt;0,MIN(BT11:BT39),""),IF(SUM(BT11:BT38)&gt;0,MIN(BT11:BT38),""))</f>
        <v/>
      </c>
      <c r="BU42" s="674" t="str">
        <f t="shared" ref="BU42" si="80">IF(BN$39=29,IF(SUM(BU11:BU39)&gt;0,MIN(BU11:BU39),""),IF(SUM(BU11:BU38)&gt;0,MIN(BU11:BU38),""))</f>
        <v/>
      </c>
      <c r="BV42" s="761" t="s">
        <v>41</v>
      </c>
      <c r="BW42" s="649" t="str">
        <f t="shared" ref="BW42" si="81">IF(BP$39=29,IF(SUM(BW11:BW39)&gt;0,MIN(BW11:BW39),""),IF(SUM(BW11:BW38)&gt;0,MIN(BW11:BW38),""))</f>
        <v/>
      </c>
      <c r="BX42" s="846" t="str">
        <f t="shared" ref="BX42" ca="1" si="82">IF(BQ$39=29,IF(SUM(BX11:BX39)&gt;0,MIN(BX11:BX39),""),IF(SUM(BX11:BX38)&gt;0,MIN(BX11:BX38),""))</f>
        <v/>
      </c>
      <c r="BY42" s="649" t="str">
        <f t="shared" ref="BY42" si="83">IF(BR$39=29,IF(SUM(BY11:BY39)&gt;0,MIN(BY11:BY39),""),IF(SUM(BY11:BY38)&gt;0,MIN(BY11:BY38),""))</f>
        <v/>
      </c>
      <c r="BZ42" s="846" t="str">
        <f t="shared" ref="BZ42" ca="1" si="84">IF(BS$39=29,IF(SUM(BZ11:BZ39)&gt;0,MIN(BZ11:BZ39),""),IF(SUM(BZ11:BZ38)&gt;0,MIN(BZ11:BZ38),""))</f>
        <v/>
      </c>
      <c r="CA42" s="639" t="str">
        <f t="shared" ref="CA42" si="85">IF(BT$39=29,IF(SUM(CA11:CA39)&gt;0,MIN(CA11:CA39),""),IF(SUM(CA11:CA38)&gt;0,MIN(CA11:CA38),""))</f>
        <v/>
      </c>
      <c r="CB42" s="667" t="str">
        <f t="shared" ref="CB42" si="86">IF(BU$39=29,IF(SUM(CB11:CB39)&gt;0,MIN(CB11:CB39),""),IF(SUM(CB11:CB38)&gt;0,MIN(CB11:CB38),""))</f>
        <v/>
      </c>
      <c r="CC42" s="670" t="str">
        <f t="shared" ref="CC42" si="87">IF(BV$39=29,IF(SUM(CC11:CC39)&gt;0,MIN(CC11:CC39),""),IF(SUM(CC11:CC38)&gt;0,MIN(CC11:CC38),""))</f>
        <v/>
      </c>
      <c r="CD42" s="667" t="str">
        <f t="shared" ref="CD42" si="88">IF(BW$39=29,IF(SUM(CD11:CD39)&gt;0,MIN(CD11:CD39),""),IF(SUM(CD11:CD38)&gt;0,MIN(CD11:CD38),""))</f>
        <v/>
      </c>
      <c r="CE42" s="670" t="str">
        <f t="shared" ref="CE42" ca="1" si="89">IF(BX$39=29,IF(SUM(CE11:CE39)&gt;0,MIN(CE11:CE39),""),IF(SUM(CE11:CE38)&gt;0,MIN(CE11:CE38),""))</f>
        <v/>
      </c>
      <c r="CF42" s="667" t="str">
        <f t="shared" ref="CF42" si="90">IF(BY$39=29,IF(SUM(CF11:CF39)&gt;0,MIN(CF11:CF39),""),IF(SUM(CF11:CF38)&gt;0,MIN(CF11:CF38),""))</f>
        <v/>
      </c>
      <c r="CG42" s="670" t="str">
        <f t="shared" ref="CG42" ca="1" si="91">IF(BZ$39=29,IF(SUM(CG11:CG39)&gt;0,MIN(CG11:CG39),""),IF(SUM(CG11:CG38)&gt;0,MIN(CG11:CG38),""))</f>
        <v/>
      </c>
      <c r="CH42" s="667" t="str">
        <f t="shared" ref="CH42" si="92">IF(CA$39=29,IF(SUM(CH11:CH39)&gt;0,MIN(CH11:CH39),""),IF(SUM(CH11:CH38)&gt;0,MIN(CH11:CH38),""))</f>
        <v/>
      </c>
      <c r="CI42" s="667" t="str">
        <f t="shared" ref="CI42" si="93">IF(CB$39=29,IF(SUM(CI11:CI39)&gt;0,MIN(CI11:CI39),""),IF(SUM(CI11:CI38)&gt;0,MIN(CI11:CI38),""))</f>
        <v/>
      </c>
      <c r="CJ42" s="670" t="str">
        <f t="shared" ref="CJ42" si="94">IF(CC$39=29,IF(SUM(CJ11:CJ39)&gt;0,MIN(CJ11:CJ39),""),IF(SUM(CJ11:CJ38)&gt;0,MIN(CJ11:CJ38),""))</f>
        <v/>
      </c>
      <c r="CK42" s="749" t="str">
        <f t="shared" ref="CK42" si="95">IF(CD$39=29,IF(SUM(CK11:CK39)&gt;0,MIN(CK11:CK39),""),IF(SUM(CK11:CK38)&gt;0,MIN(CK11:CK38),""))</f>
        <v/>
      </c>
    </row>
    <row r="43" spans="1:89" ht="14.4" customHeight="1" thickTop="1" thickBot="1" x14ac:dyDescent="0.3">
      <c r="A43" s="532"/>
      <c r="B43" s="533"/>
      <c r="C43" s="533"/>
      <c r="D43" s="533"/>
      <c r="E43" s="534"/>
      <c r="F43" s="535"/>
      <c r="G43" s="536"/>
      <c r="H43" s="532"/>
      <c r="I43" s="533"/>
      <c r="J43" s="537"/>
      <c r="K43" s="533"/>
      <c r="L43" s="538"/>
      <c r="M43" s="533"/>
      <c r="N43" s="533"/>
      <c r="O43" s="533"/>
      <c r="P43" s="533"/>
      <c r="Q43" s="533"/>
      <c r="R43" s="533"/>
      <c r="S43" s="537"/>
      <c r="T43" s="973" t="s">
        <v>131</v>
      </c>
      <c r="U43" s="974"/>
      <c r="V43" s="975"/>
      <c r="W43" s="533"/>
      <c r="X43" s="533"/>
      <c r="Y43" s="555"/>
      <c r="Z43" s="533"/>
      <c r="AA43" s="539"/>
      <c r="AB43" s="533"/>
      <c r="AC43" s="537"/>
      <c r="AD43" s="533"/>
      <c r="AE43" s="533"/>
      <c r="AF43" s="533"/>
      <c r="AG43" s="537"/>
      <c r="AH43" s="532"/>
      <c r="AI43" s="533"/>
      <c r="AJ43" s="533"/>
      <c r="AK43" s="465"/>
      <c r="AL43" s="822" t="str">
        <f ca="1">'E.coli Standalone Calculation'!J38</f>
        <v/>
      </c>
      <c r="AM43" s="816"/>
      <c r="AN43" s="540"/>
      <c r="AO43" s="476"/>
      <c r="AP43" s="537"/>
      <c r="AQ43" s="979"/>
      <c r="AR43" s="980"/>
      <c r="AS43" s="532"/>
      <c r="AT43" s="533"/>
      <c r="AU43" s="532"/>
      <c r="AV43" s="533"/>
      <c r="AW43" s="541"/>
      <c r="AX43" s="533"/>
      <c r="AY43" s="532"/>
      <c r="AZ43" s="533"/>
      <c r="BA43" s="541"/>
      <c r="BB43" s="533"/>
      <c r="BC43" s="532"/>
      <c r="BD43" s="541"/>
      <c r="BE43" s="533"/>
      <c r="BF43" s="533"/>
      <c r="BG43" s="532"/>
      <c r="BH43" s="537"/>
      <c r="BI43" s="542"/>
      <c r="BJ43" s="532"/>
      <c r="BK43" s="537"/>
      <c r="BL43" s="532"/>
      <c r="BM43" s="533"/>
      <c r="BN43" s="533"/>
      <c r="BO43" s="533"/>
      <c r="BP43" s="533"/>
      <c r="BQ43" s="533"/>
      <c r="BR43" s="533"/>
      <c r="BS43" s="533"/>
      <c r="BT43" s="533"/>
      <c r="BU43" s="537"/>
      <c r="BV43" s="762"/>
      <c r="BW43" s="755"/>
      <c r="BX43" s="476"/>
      <c r="BY43" s="476"/>
      <c r="BZ43" s="476"/>
      <c r="CA43" s="476"/>
      <c r="CB43" s="750"/>
      <c r="CC43" s="750"/>
      <c r="CD43" s="750"/>
      <c r="CE43" s="750"/>
      <c r="CF43" s="750"/>
      <c r="CG43" s="750"/>
      <c r="CH43" s="750"/>
      <c r="CI43" s="750"/>
      <c r="CJ43" s="750"/>
      <c r="CK43" s="751"/>
    </row>
    <row r="44" spans="1:89" ht="14.4" customHeight="1" thickTop="1" thickBot="1" x14ac:dyDescent="0.3">
      <c r="A44" s="543"/>
      <c r="B44" s="544"/>
      <c r="C44" s="544"/>
      <c r="D44" s="544"/>
      <c r="E44" s="545"/>
      <c r="F44" s="546"/>
      <c r="G44" s="545"/>
      <c r="H44" s="544"/>
      <c r="I44" s="544"/>
      <c r="J44" s="547"/>
      <c r="K44" s="544"/>
      <c r="L44" s="548"/>
      <c r="M44" s="544"/>
      <c r="N44" s="544"/>
      <c r="O44" s="544"/>
      <c r="P44" s="544"/>
      <c r="Q44" s="544"/>
      <c r="R44" s="544"/>
      <c r="S44" s="547"/>
      <c r="T44" s="976" t="s">
        <v>132</v>
      </c>
      <c r="U44" s="977"/>
      <c r="V44" s="978"/>
      <c r="W44" s="549"/>
      <c r="X44" s="544"/>
      <c r="Y44" s="550"/>
      <c r="Z44" s="549"/>
      <c r="AA44" s="550"/>
      <c r="AB44" s="544"/>
      <c r="AC44" s="544"/>
      <c r="AD44" s="549"/>
      <c r="AE44" s="544"/>
      <c r="AF44" s="544"/>
      <c r="AG44" s="547"/>
      <c r="AH44" s="549"/>
      <c r="AI44" s="544"/>
      <c r="AJ44" s="476"/>
      <c r="AK44" s="465"/>
      <c r="AL44" s="817" t="str">
        <f ca="1">'E.coli Standalone Calculation'!J41</f>
        <v/>
      </c>
      <c r="AM44" s="551"/>
      <c r="AN44" s="552"/>
      <c r="AO44" s="544"/>
      <c r="AP44" s="547"/>
      <c r="AQ44" s="981"/>
      <c r="AR44" s="982"/>
      <c r="AS44" s="549"/>
      <c r="AT44" s="547"/>
      <c r="AU44" s="544"/>
      <c r="AV44" s="544"/>
      <c r="AW44" s="553"/>
      <c r="AX44" s="544"/>
      <c r="AY44" s="549"/>
      <c r="AZ44" s="544"/>
      <c r="BA44" s="553"/>
      <c r="BB44" s="547"/>
      <c r="BC44" s="544"/>
      <c r="BD44" s="553"/>
      <c r="BE44" s="544"/>
      <c r="BF44" s="544"/>
      <c r="BG44" s="549"/>
      <c r="BH44" s="547"/>
      <c r="BI44" s="554"/>
      <c r="BJ44" s="549"/>
      <c r="BK44" s="547"/>
      <c r="BL44" s="549"/>
      <c r="BM44" s="544"/>
      <c r="BN44" s="544"/>
      <c r="BO44" s="544"/>
      <c r="BP44" s="544"/>
      <c r="BQ44" s="544"/>
      <c r="BR44" s="544"/>
      <c r="BS44" s="544"/>
      <c r="BT44" s="544"/>
      <c r="BU44" s="547"/>
      <c r="BV44" s="763"/>
      <c r="BW44" s="754"/>
      <c r="BX44" s="752"/>
      <c r="BY44" s="752"/>
      <c r="BZ44" s="752"/>
      <c r="CA44" s="752"/>
      <c r="CB44" s="752"/>
      <c r="CC44" s="752"/>
      <c r="CD44" s="752"/>
      <c r="CE44" s="752"/>
      <c r="CF44" s="752"/>
      <c r="CG44" s="752"/>
      <c r="CH44" s="752"/>
      <c r="CI44" s="752"/>
      <c r="CJ44" s="752"/>
      <c r="CK44" s="753"/>
    </row>
    <row r="45" spans="1:89" ht="15" customHeight="1" thickBot="1" x14ac:dyDescent="0.3">
      <c r="A45" s="415" t="s">
        <v>42</v>
      </c>
      <c r="B45" s="226"/>
      <c r="C45" s="416"/>
      <c r="D45" s="124"/>
      <c r="E45" s="87">
        <f>COUNT(E11:E39)</f>
        <v>0</v>
      </c>
      <c r="F45" s="417">
        <f>COUNTA(F11:F39)</f>
        <v>0</v>
      </c>
      <c r="G45" s="418">
        <f>COUNTA(G11:G39)</f>
        <v>0</v>
      </c>
      <c r="H45" s="419">
        <f t="shared" ref="H45:S45" si="96">COUNT(H11:H39)</f>
        <v>0</v>
      </c>
      <c r="I45" s="85">
        <f t="shared" si="96"/>
        <v>0</v>
      </c>
      <c r="J45" s="86">
        <f t="shared" si="96"/>
        <v>0</v>
      </c>
      <c r="K45" s="419">
        <f t="shared" si="96"/>
        <v>0</v>
      </c>
      <c r="L45" s="85">
        <f t="shared" si="96"/>
        <v>0</v>
      </c>
      <c r="M45" s="85">
        <f t="shared" si="96"/>
        <v>0</v>
      </c>
      <c r="N45" s="85">
        <f t="shared" ca="1" si="96"/>
        <v>0</v>
      </c>
      <c r="O45" s="85">
        <f t="shared" si="96"/>
        <v>0</v>
      </c>
      <c r="P45" s="85">
        <f t="shared" ca="1" si="96"/>
        <v>0</v>
      </c>
      <c r="Q45" s="85">
        <f t="shared" si="96"/>
        <v>0</v>
      </c>
      <c r="R45" s="85">
        <f t="shared" si="96"/>
        <v>0</v>
      </c>
      <c r="S45" s="86">
        <f t="shared" si="96"/>
        <v>0</v>
      </c>
      <c r="T45" s="222" t="s">
        <v>67</v>
      </c>
      <c r="U45" s="66">
        <f t="shared" ref="U45:AG45" si="97">COUNT(U11:U39)</f>
        <v>0</v>
      </c>
      <c r="V45" s="64">
        <f t="shared" si="97"/>
        <v>0</v>
      </c>
      <c r="W45" s="65">
        <f t="shared" si="97"/>
        <v>0</v>
      </c>
      <c r="X45" s="396">
        <f t="shared" si="97"/>
        <v>0</v>
      </c>
      <c r="Y45" s="67">
        <f t="shared" si="97"/>
        <v>0</v>
      </c>
      <c r="Z45" s="64">
        <f t="shared" si="97"/>
        <v>0</v>
      </c>
      <c r="AA45" s="65">
        <f t="shared" si="97"/>
        <v>0</v>
      </c>
      <c r="AB45" s="396">
        <f t="shared" si="97"/>
        <v>0</v>
      </c>
      <c r="AC45" s="67">
        <f t="shared" si="97"/>
        <v>0</v>
      </c>
      <c r="AD45" s="64">
        <f t="shared" si="97"/>
        <v>0</v>
      </c>
      <c r="AE45" s="65">
        <f t="shared" si="97"/>
        <v>0</v>
      </c>
      <c r="AF45" s="396">
        <f t="shared" si="97"/>
        <v>0</v>
      </c>
      <c r="AG45" s="67">
        <f t="shared" si="97"/>
        <v>0</v>
      </c>
      <c r="AH45" s="649"/>
      <c r="AI45" s="635">
        <f>COUNT(AI11:AI39)</f>
        <v>0</v>
      </c>
      <c r="AJ45" s="65">
        <f>COUNT(AJ11:AJ39)</f>
        <v>0</v>
      </c>
      <c r="AK45" s="72"/>
      <c r="AL45" s="65">
        <f ca="1">COUNT(AK11:AK39)</f>
        <v>0</v>
      </c>
      <c r="AM45" s="1048">
        <f>COUNT(AM11:AN39)</f>
        <v>0</v>
      </c>
      <c r="AN45" s="1049"/>
      <c r="AO45" s="65">
        <f>COUNT(AO11:AO39)</f>
        <v>0</v>
      </c>
      <c r="AP45" s="67">
        <f>COUNT(AP11:AP39)</f>
        <v>0</v>
      </c>
      <c r="AQ45" s="1050" t="s">
        <v>67</v>
      </c>
      <c r="AR45" s="1051"/>
      <c r="AS45" s="64">
        <f t="shared" ref="AS45:BH45" si="98">COUNT(AS11:AS39)</f>
        <v>0</v>
      </c>
      <c r="AT45" s="116">
        <f t="shared" si="98"/>
        <v>0</v>
      </c>
      <c r="AU45" s="64">
        <f t="shared" si="98"/>
        <v>0</v>
      </c>
      <c r="AV45" s="73">
        <f t="shared" si="98"/>
        <v>0</v>
      </c>
      <c r="AW45" s="73">
        <f t="shared" ca="1" si="98"/>
        <v>0</v>
      </c>
      <c r="AX45" s="116">
        <f t="shared" ca="1" si="98"/>
        <v>0</v>
      </c>
      <c r="AY45" s="64">
        <f t="shared" si="98"/>
        <v>0</v>
      </c>
      <c r="AZ45" s="73">
        <f t="shared" si="98"/>
        <v>0</v>
      </c>
      <c r="BA45" s="73">
        <f t="shared" ca="1" si="98"/>
        <v>0</v>
      </c>
      <c r="BB45" s="116">
        <f t="shared" ca="1" si="98"/>
        <v>0</v>
      </c>
      <c r="BC45" s="64">
        <f t="shared" si="98"/>
        <v>0</v>
      </c>
      <c r="BD45" s="73">
        <f t="shared" si="98"/>
        <v>0</v>
      </c>
      <c r="BE45" s="73">
        <f t="shared" ca="1" si="98"/>
        <v>0</v>
      </c>
      <c r="BF45" s="116">
        <f t="shared" ca="1" si="98"/>
        <v>0</v>
      </c>
      <c r="BG45" s="66">
        <f t="shared" si="98"/>
        <v>0</v>
      </c>
      <c r="BH45" s="67">
        <f t="shared" si="98"/>
        <v>0</v>
      </c>
      <c r="BI45" s="246" t="s">
        <v>67</v>
      </c>
      <c r="BJ45" s="66">
        <f t="shared" ref="BJ45:BU45" si="99">COUNT(BJ11:BJ39)</f>
        <v>0</v>
      </c>
      <c r="BK45" s="67">
        <f t="shared" si="99"/>
        <v>0</v>
      </c>
      <c r="BL45" s="64">
        <f t="shared" si="99"/>
        <v>0</v>
      </c>
      <c r="BM45" s="65">
        <f t="shared" si="99"/>
        <v>0</v>
      </c>
      <c r="BN45" s="65">
        <f t="shared" si="99"/>
        <v>0</v>
      </c>
      <c r="BO45" s="65">
        <f t="shared" si="99"/>
        <v>0</v>
      </c>
      <c r="BP45" s="65">
        <f t="shared" si="99"/>
        <v>0</v>
      </c>
      <c r="BQ45" s="65">
        <f t="shared" si="99"/>
        <v>0</v>
      </c>
      <c r="BR45" s="65">
        <f t="shared" si="99"/>
        <v>0</v>
      </c>
      <c r="BS45" s="65">
        <f t="shared" si="99"/>
        <v>0</v>
      </c>
      <c r="BT45" s="65">
        <f t="shared" si="99"/>
        <v>0</v>
      </c>
      <c r="BU45" s="67">
        <f t="shared" si="99"/>
        <v>0</v>
      </c>
      <c r="BV45" s="764" t="s">
        <v>67</v>
      </c>
      <c r="BW45" s="73">
        <f t="shared" ref="BW45:CK45" si="100">COUNT(BW11:BW39)</f>
        <v>0</v>
      </c>
      <c r="BX45" s="73">
        <f t="shared" ca="1" si="100"/>
        <v>0</v>
      </c>
      <c r="BY45" s="73">
        <f t="shared" si="100"/>
        <v>0</v>
      </c>
      <c r="BZ45" s="732">
        <f t="shared" ca="1" si="100"/>
        <v>0</v>
      </c>
      <c r="CA45" s="766">
        <f t="shared" si="100"/>
        <v>0</v>
      </c>
      <c r="CB45" s="73">
        <f t="shared" si="100"/>
        <v>0</v>
      </c>
      <c r="CC45" s="73">
        <f t="shared" si="100"/>
        <v>0</v>
      </c>
      <c r="CD45" s="73">
        <f t="shared" si="100"/>
        <v>0</v>
      </c>
      <c r="CE45" s="73">
        <f t="shared" si="100"/>
        <v>0</v>
      </c>
      <c r="CF45" s="73">
        <f t="shared" si="100"/>
        <v>0</v>
      </c>
      <c r="CG45" s="73">
        <f t="shared" si="100"/>
        <v>0</v>
      </c>
      <c r="CH45" s="73">
        <f t="shared" si="100"/>
        <v>0</v>
      </c>
      <c r="CI45" s="73">
        <f t="shared" si="100"/>
        <v>0</v>
      </c>
      <c r="CJ45" s="73">
        <f t="shared" si="100"/>
        <v>0</v>
      </c>
      <c r="CK45" s="116">
        <f t="shared" si="100"/>
        <v>0</v>
      </c>
    </row>
    <row r="46" spans="1:89" ht="15.75" customHeight="1" thickBot="1" x14ac:dyDescent="0.35">
      <c r="A46" s="861" t="s">
        <v>124</v>
      </c>
      <c r="B46" s="1008"/>
      <c r="C46" s="1008"/>
      <c r="D46" s="1008"/>
      <c r="E46" s="1008"/>
      <c r="F46" s="1008"/>
      <c r="G46" s="1008"/>
      <c r="H46" s="1008"/>
      <c r="I46" s="1008"/>
      <c r="J46" s="1009"/>
      <c r="K46" s="442" t="s">
        <v>191</v>
      </c>
      <c r="L46" s="207"/>
      <c r="M46" s="207"/>
      <c r="N46" s="207"/>
      <c r="O46" s="207"/>
      <c r="P46" s="443"/>
      <c r="Q46" s="444" t="s">
        <v>125</v>
      </c>
      <c r="R46" s="207"/>
      <c r="S46" s="235"/>
      <c r="T46" s="310" t="s">
        <v>43</v>
      </c>
      <c r="U46" s="400"/>
      <c r="V46" s="311"/>
      <c r="W46" s="311"/>
      <c r="X46" s="311"/>
      <c r="Y46" s="311"/>
      <c r="Z46" s="311"/>
      <c r="AA46" s="311"/>
      <c r="AB46" s="311"/>
      <c r="AC46" s="311"/>
      <c r="AD46" s="311"/>
      <c r="AE46" s="311"/>
      <c r="AF46" s="311"/>
      <c r="AG46" s="311"/>
      <c r="AH46" s="311"/>
      <c r="AI46" s="311"/>
      <c r="AJ46" s="311"/>
      <c r="AK46" s="311"/>
      <c r="AL46" s="311"/>
      <c r="AM46" s="311"/>
      <c r="AN46" s="311"/>
      <c r="AO46" s="311"/>
      <c r="AP46" s="312"/>
      <c r="AQ46" s="200"/>
      <c r="AR46" s="200"/>
      <c r="AS46" s="200"/>
      <c r="AT46" s="200"/>
      <c r="AU46" s="200"/>
      <c r="AV46" s="200"/>
      <c r="AW46" s="200"/>
      <c r="AX46" s="200"/>
      <c r="AY46" s="200"/>
      <c r="AZ46" s="200"/>
      <c r="BA46" s="200"/>
      <c r="BB46" s="200"/>
      <c r="BC46" s="200"/>
      <c r="BD46" s="200"/>
      <c r="BE46" s="200"/>
      <c r="BF46" s="200"/>
      <c r="BG46" s="200"/>
      <c r="BH46" s="207"/>
      <c r="BI46" s="207"/>
      <c r="BJ46" s="207"/>
      <c r="BK46" s="207"/>
      <c r="BL46" s="207"/>
      <c r="BM46" s="207"/>
      <c r="BN46" s="207"/>
      <c r="BO46" s="207"/>
      <c r="BP46" s="207"/>
      <c r="BQ46" s="207"/>
      <c r="BR46" s="207"/>
      <c r="BS46" s="207"/>
      <c r="BT46" s="207"/>
      <c r="BU46" s="207"/>
      <c r="BV46" s="207"/>
      <c r="BW46" s="207"/>
      <c r="BX46" s="207"/>
      <c r="BY46" s="207"/>
      <c r="BZ46" s="207"/>
    </row>
    <row r="47" spans="1:89" x14ac:dyDescent="0.25">
      <c r="A47" s="1010"/>
      <c r="B47" s="1011"/>
      <c r="C47" s="1011"/>
      <c r="D47" s="1011"/>
      <c r="E47" s="1011"/>
      <c r="F47" s="1011"/>
      <c r="G47" s="1011"/>
      <c r="H47" s="1011"/>
      <c r="I47" s="1011"/>
      <c r="J47" s="1012"/>
      <c r="K47" s="886"/>
      <c r="L47" s="887"/>
      <c r="M47" s="887"/>
      <c r="N47" s="887"/>
      <c r="O47" s="887"/>
      <c r="P47" s="904"/>
      <c r="Q47" s="870"/>
      <c r="R47" s="871"/>
      <c r="S47" s="872"/>
      <c r="T47" s="877"/>
      <c r="U47" s="878"/>
      <c r="V47" s="878"/>
      <c r="W47" s="878"/>
      <c r="X47" s="878"/>
      <c r="Y47" s="878"/>
      <c r="Z47" s="878"/>
      <c r="AA47" s="878"/>
      <c r="AB47" s="878"/>
      <c r="AC47" s="878"/>
      <c r="AD47" s="878"/>
      <c r="AE47" s="878"/>
      <c r="AF47" s="878"/>
      <c r="AG47" s="878"/>
      <c r="AH47" s="878"/>
      <c r="AI47" s="878"/>
      <c r="AJ47" s="878"/>
      <c r="AK47" s="878"/>
      <c r="AL47" s="878"/>
      <c r="AM47" s="878"/>
      <c r="AN47" s="878"/>
      <c r="AO47" s="878"/>
      <c r="AP47" s="879"/>
      <c r="AQ47" s="200"/>
      <c r="AR47" s="200"/>
      <c r="AS47" s="93" t="s">
        <v>44</v>
      </c>
      <c r="AT47" s="94"/>
      <c r="AU47" s="94"/>
      <c r="AV47" s="94"/>
      <c r="AW47" s="94"/>
      <c r="AX47" s="94"/>
      <c r="AY47" s="94"/>
      <c r="AZ47" s="94"/>
      <c r="BA47" s="94"/>
      <c r="BB47" s="94"/>
      <c r="BC47" s="95"/>
      <c r="BD47" s="313" t="s">
        <v>45</v>
      </c>
      <c r="BE47" s="207"/>
      <c r="BF47" s="235"/>
      <c r="BG47" s="200"/>
      <c r="BH47" s="200"/>
      <c r="BI47" s="200"/>
      <c r="BJ47" s="964" t="s">
        <v>175</v>
      </c>
      <c r="BK47" s="965"/>
      <c r="BL47" s="965"/>
      <c r="BM47" s="965"/>
      <c r="BN47" s="965"/>
      <c r="BO47" s="965"/>
      <c r="BP47" s="965"/>
      <c r="BQ47" s="965"/>
      <c r="BR47" s="966"/>
      <c r="BS47" s="200"/>
      <c r="BT47" s="200"/>
      <c r="BU47" s="200"/>
      <c r="BV47" s="200"/>
      <c r="BW47" s="200"/>
      <c r="BX47" s="200"/>
      <c r="BY47" s="200"/>
      <c r="BZ47" s="200"/>
    </row>
    <row r="48" spans="1:89" x14ac:dyDescent="0.25">
      <c r="A48" s="1010"/>
      <c r="B48" s="1011"/>
      <c r="C48" s="1011"/>
      <c r="D48" s="1011"/>
      <c r="E48" s="1011"/>
      <c r="F48" s="1011"/>
      <c r="G48" s="1011"/>
      <c r="H48" s="1011"/>
      <c r="I48" s="1011"/>
      <c r="J48" s="1012"/>
      <c r="K48" s="905"/>
      <c r="L48" s="887"/>
      <c r="M48" s="887"/>
      <c r="N48" s="887"/>
      <c r="O48" s="887"/>
      <c r="P48" s="904"/>
      <c r="Q48" s="873"/>
      <c r="R48" s="871"/>
      <c r="S48" s="872"/>
      <c r="T48" s="877"/>
      <c r="U48" s="878"/>
      <c r="V48" s="878"/>
      <c r="W48" s="878"/>
      <c r="X48" s="878"/>
      <c r="Y48" s="878"/>
      <c r="Z48" s="878"/>
      <c r="AA48" s="878"/>
      <c r="AB48" s="878"/>
      <c r="AC48" s="878"/>
      <c r="AD48" s="878"/>
      <c r="AE48" s="878"/>
      <c r="AF48" s="878"/>
      <c r="AG48" s="878"/>
      <c r="AH48" s="878"/>
      <c r="AI48" s="878"/>
      <c r="AJ48" s="878"/>
      <c r="AK48" s="878"/>
      <c r="AL48" s="878"/>
      <c r="AM48" s="878"/>
      <c r="AN48" s="878"/>
      <c r="AO48" s="878"/>
      <c r="AP48" s="879"/>
      <c r="AQ48" s="200"/>
      <c r="AR48" s="200"/>
      <c r="AS48" s="250"/>
      <c r="AT48" s="221"/>
      <c r="AU48" s="251"/>
      <c r="AV48" s="254" t="s">
        <v>47</v>
      </c>
      <c r="AW48" s="255"/>
      <c r="AX48" s="254" t="s">
        <v>48</v>
      </c>
      <c r="AY48" s="255"/>
      <c r="AZ48" s="256" t="s">
        <v>49</v>
      </c>
      <c r="BA48" s="257"/>
      <c r="BB48" s="256" t="s">
        <v>50</v>
      </c>
      <c r="BC48" s="258"/>
      <c r="BD48" s="459" t="s">
        <v>51</v>
      </c>
      <c r="BE48" s="200"/>
      <c r="BF48" s="102">
        <f>IF(SUM(AS11:AS39)&gt;0,SUM(AS11:AS39),SUM(K11:K39))</f>
        <v>0</v>
      </c>
      <c r="BG48" s="200"/>
      <c r="BH48" s="200"/>
      <c r="BI48" s="200"/>
      <c r="BJ48" s="967"/>
      <c r="BK48" s="968"/>
      <c r="BL48" s="968"/>
      <c r="BM48" s="968"/>
      <c r="BN48" s="968"/>
      <c r="BO48" s="968"/>
      <c r="BP48" s="968"/>
      <c r="BQ48" s="968"/>
      <c r="BR48" s="969"/>
      <c r="BS48" s="200"/>
      <c r="BT48" s="200"/>
      <c r="BU48" s="200"/>
      <c r="BV48" s="200"/>
      <c r="BW48" s="200"/>
      <c r="BX48" s="200"/>
      <c r="BY48" s="200"/>
      <c r="BZ48" s="200"/>
    </row>
    <row r="49" spans="1:86" ht="14.4" thickBot="1" x14ac:dyDescent="0.35">
      <c r="A49" s="1010"/>
      <c r="B49" s="1011"/>
      <c r="C49" s="1011"/>
      <c r="D49" s="1011"/>
      <c r="E49" s="1011"/>
      <c r="F49" s="1011"/>
      <c r="G49" s="1011"/>
      <c r="H49" s="1011"/>
      <c r="I49" s="1011"/>
      <c r="J49" s="1012"/>
      <c r="K49" s="874"/>
      <c r="L49" s="875"/>
      <c r="M49" s="875"/>
      <c r="N49" s="875"/>
      <c r="O49" s="875"/>
      <c r="P49" s="876"/>
      <c r="Q49" s="445"/>
      <c r="R49" s="238"/>
      <c r="S49" s="239"/>
      <c r="T49" s="877"/>
      <c r="U49" s="878"/>
      <c r="V49" s="878"/>
      <c r="W49" s="878"/>
      <c r="X49" s="878"/>
      <c r="Y49" s="878"/>
      <c r="Z49" s="878"/>
      <c r="AA49" s="878"/>
      <c r="AB49" s="878"/>
      <c r="AC49" s="878"/>
      <c r="AD49" s="878"/>
      <c r="AE49" s="878"/>
      <c r="AF49" s="878"/>
      <c r="AG49" s="878"/>
      <c r="AH49" s="878"/>
      <c r="AI49" s="878"/>
      <c r="AJ49" s="878"/>
      <c r="AK49" s="878"/>
      <c r="AL49" s="878"/>
      <c r="AM49" s="878"/>
      <c r="AN49" s="878"/>
      <c r="AO49" s="878"/>
      <c r="AP49" s="879"/>
      <c r="AQ49" s="200"/>
      <c r="AR49" s="200"/>
      <c r="AS49" s="246" t="s">
        <v>46</v>
      </c>
      <c r="AT49" s="252"/>
      <c r="AU49" s="253"/>
      <c r="AV49" s="337" t="str">
        <f>IF(M40=""," NA",(+M40-AU40)/M40*100)</f>
        <v xml:space="preserve"> NA</v>
      </c>
      <c r="AW49" s="338"/>
      <c r="AX49" s="337" t="str">
        <f>IF(O40=""," NA",(+O40-AY40)/O40*100)</f>
        <v xml:space="preserve"> NA</v>
      </c>
      <c r="AY49" s="338"/>
      <c r="AZ49" s="337" t="str">
        <f>IF(R40=""," NA",(+R40-BC40)/R40*100)</f>
        <v xml:space="preserve"> NA</v>
      </c>
      <c r="BA49" s="338"/>
      <c r="BB49" s="334" t="str">
        <f>IF(Q40=""," NA",(+Q40-AP40)/Q40*100)</f>
        <v xml:space="preserve"> NA</v>
      </c>
      <c r="BC49" s="107"/>
      <c r="BD49" s="218"/>
      <c r="BE49" s="219"/>
      <c r="BF49" s="236"/>
      <c r="BG49" s="200"/>
      <c r="BH49" s="200"/>
      <c r="BI49" s="200"/>
      <c r="BJ49" s="967"/>
      <c r="BK49" s="968"/>
      <c r="BL49" s="968"/>
      <c r="BM49" s="968"/>
      <c r="BN49" s="968"/>
      <c r="BO49" s="968"/>
      <c r="BP49" s="968"/>
      <c r="BQ49" s="968"/>
      <c r="BR49" s="969"/>
      <c r="BS49" s="200"/>
      <c r="BT49" s="200"/>
      <c r="BU49" s="200"/>
      <c r="BV49" s="200"/>
      <c r="BW49" s="200"/>
      <c r="BX49" s="200"/>
      <c r="BY49" s="200"/>
      <c r="BZ49" s="200"/>
    </row>
    <row r="50" spans="1:86" ht="13.8" x14ac:dyDescent="0.3">
      <c r="A50" s="1010"/>
      <c r="B50" s="1011"/>
      <c r="C50" s="1011"/>
      <c r="D50" s="1011"/>
      <c r="E50" s="1011"/>
      <c r="F50" s="1011"/>
      <c r="G50" s="1011"/>
      <c r="H50" s="1011"/>
      <c r="I50" s="1011"/>
      <c r="J50" s="1012"/>
      <c r="K50" s="442" t="s">
        <v>192</v>
      </c>
      <c r="L50" s="446"/>
      <c r="M50" s="207"/>
      <c r="N50" s="207"/>
      <c r="O50" s="207"/>
      <c r="P50" s="447"/>
      <c r="Q50" s="444" t="s">
        <v>125</v>
      </c>
      <c r="R50" s="207"/>
      <c r="S50" s="235"/>
      <c r="T50" s="877"/>
      <c r="U50" s="878"/>
      <c r="V50" s="878"/>
      <c r="W50" s="878"/>
      <c r="X50" s="878"/>
      <c r="Y50" s="878"/>
      <c r="Z50" s="878"/>
      <c r="AA50" s="878"/>
      <c r="AB50" s="878"/>
      <c r="AC50" s="878"/>
      <c r="AD50" s="878"/>
      <c r="AE50" s="878"/>
      <c r="AF50" s="878"/>
      <c r="AG50" s="878"/>
      <c r="AH50" s="878"/>
      <c r="AI50" s="878"/>
      <c r="AJ50" s="878"/>
      <c r="AK50" s="878"/>
      <c r="AL50" s="878"/>
      <c r="AM50" s="878"/>
      <c r="AN50" s="878"/>
      <c r="AO50" s="878"/>
      <c r="AP50" s="879"/>
      <c r="AQ50" s="200"/>
      <c r="AR50" s="200"/>
      <c r="AS50" s="200"/>
      <c r="AT50" s="200"/>
      <c r="AU50" s="200"/>
      <c r="AV50" s="200"/>
      <c r="AW50" s="200"/>
      <c r="AX50" s="200"/>
      <c r="AY50" s="200"/>
      <c r="AZ50" s="200"/>
      <c r="BA50" s="200"/>
      <c r="BB50" s="200"/>
      <c r="BC50" s="200"/>
      <c r="BD50" s="852" t="s">
        <v>52</v>
      </c>
      <c r="BE50" s="853"/>
      <c r="BF50" s="854"/>
      <c r="BG50" s="200"/>
      <c r="BH50" s="200"/>
      <c r="BI50" s="200"/>
      <c r="BJ50" s="967"/>
      <c r="BK50" s="968"/>
      <c r="BL50" s="968"/>
      <c r="BM50" s="968"/>
      <c r="BN50" s="968"/>
      <c r="BO50" s="968"/>
      <c r="BP50" s="968"/>
      <c r="BQ50" s="968"/>
      <c r="BR50" s="969"/>
      <c r="BS50" s="200"/>
      <c r="BT50" s="200"/>
      <c r="BU50" s="200"/>
      <c r="BV50" s="200"/>
      <c r="BW50" s="200"/>
      <c r="BX50" s="200"/>
      <c r="BY50" s="200"/>
      <c r="BZ50" s="200"/>
    </row>
    <row r="51" spans="1:86" ht="15.6" x14ac:dyDescent="0.3">
      <c r="A51" s="1010"/>
      <c r="B51" s="1011"/>
      <c r="C51" s="1011"/>
      <c r="D51" s="1011"/>
      <c r="E51" s="1011"/>
      <c r="F51" s="1011"/>
      <c r="G51" s="1011"/>
      <c r="H51" s="1011"/>
      <c r="I51" s="1011"/>
      <c r="J51" s="1012"/>
      <c r="K51" s="448" t="s">
        <v>193</v>
      </c>
      <c r="L51" s="211"/>
      <c r="M51" s="211"/>
      <c r="N51" s="211"/>
      <c r="O51" s="211"/>
      <c r="P51" s="211"/>
      <c r="Q51" s="870"/>
      <c r="R51" s="871"/>
      <c r="S51" s="872"/>
      <c r="T51" s="877"/>
      <c r="U51" s="878"/>
      <c r="V51" s="878"/>
      <c r="W51" s="878"/>
      <c r="X51" s="878"/>
      <c r="Y51" s="878"/>
      <c r="Z51" s="878"/>
      <c r="AA51" s="878"/>
      <c r="AB51" s="878"/>
      <c r="AC51" s="878"/>
      <c r="AD51" s="878"/>
      <c r="AE51" s="878"/>
      <c r="AF51" s="878"/>
      <c r="AG51" s="878"/>
      <c r="AH51" s="878"/>
      <c r="AI51" s="878"/>
      <c r="AJ51" s="878"/>
      <c r="AK51" s="878"/>
      <c r="AL51" s="878"/>
      <c r="AM51" s="878"/>
      <c r="AN51" s="878"/>
      <c r="AO51" s="878"/>
      <c r="AP51" s="879"/>
      <c r="AQ51" s="200"/>
      <c r="AR51" s="200"/>
      <c r="AS51" s="202" t="str">
        <f>IF(OR(Q40=" ",AP40=" ",LEFT(Q10,4)&lt;&gt;"Phos",LEFT(AP10,4)&lt;&gt;"Phos"),"","Phosphorus limit would be")</f>
        <v>Phosphorus limit would be</v>
      </c>
      <c r="AT51" s="202"/>
      <c r="AU51" s="202"/>
      <c r="AV51" s="202"/>
      <c r="AW51" s="202">
        <f>IF(OR(Q40=" ",+AP40=" ",LEFT(Q10,4)&lt;&gt;"Phos",LEFT(AP10,4)&lt;&gt;"Phos"),"",IF(+Q40&gt;=5,1,IF(+Q40&gt;=4,80,IF(+Q40&gt;=3,75,IF(Q40&gt;=2,70,IF(Q40&gt;=1,65,60))))))</f>
        <v>1</v>
      </c>
      <c r="AX51" s="202" t="str">
        <f>IF(OR(Q40=" ",+AP40=" ",LEFT(Q10,4)&lt;&gt;"Phos",LEFT(AP10,4)&lt;&gt;"Phos"),"",IF(+Q40&gt;=5,"mg/l.","% removal."))</f>
        <v>mg/l.</v>
      </c>
      <c r="AY51" s="202"/>
      <c r="AZ51" s="202" t="str">
        <f>IF(OR(Q40=" ",+AP40=" ",LEFT(Q10,4)&lt;&gt;"Phos",LEFT(AP10,4)&lt;&gt;"Phos"),"",IF(OR(AND(+Q40&gt;=5,AP40&gt;1),AND(+Q40&gt;=4,+Q40&lt;5,BB49&lt;80),AND(+Q40&gt;=3,+Q40&lt;4,BB49&lt;75),AND(+Q40&gt;=2,+Q40&lt;3,BB49&lt;70),AND(+Q40&gt;=1,+Q40&lt;2,BB49&lt;65),AND(+Q40&lt;1,BB49&lt;60)),"(compliance not achieved)","(compliance achieved)"))</f>
        <v>(compliance not achieved)</v>
      </c>
      <c r="BA51" s="202"/>
      <c r="BB51" s="202"/>
      <c r="BC51" s="200"/>
      <c r="BD51" s="460" t="s">
        <v>53</v>
      </c>
      <c r="BE51" s="200"/>
      <c r="BF51" s="103" t="str">
        <f>IF(AS45+K45=0,"",IF(AS45&gt;0,+AS40/O4,K40/O4))</f>
        <v/>
      </c>
      <c r="BG51" s="200"/>
      <c r="BH51" s="200"/>
      <c r="BI51" s="200"/>
      <c r="BJ51" s="967"/>
      <c r="BK51" s="968"/>
      <c r="BL51" s="968"/>
      <c r="BM51" s="968"/>
      <c r="BN51" s="968"/>
      <c r="BO51" s="968"/>
      <c r="BP51" s="968"/>
      <c r="BQ51" s="968"/>
      <c r="BR51" s="969"/>
      <c r="BS51" s="200"/>
      <c r="BT51" s="200"/>
      <c r="BU51" s="200"/>
      <c r="BV51" s="200"/>
      <c r="BW51" s="200"/>
      <c r="BX51" s="200"/>
      <c r="BY51" s="200"/>
      <c r="BZ51" s="200"/>
    </row>
    <row r="52" spans="1:86" ht="13.5" customHeight="1" thickBot="1" x14ac:dyDescent="0.3">
      <c r="A52" s="1010"/>
      <c r="B52" s="1011"/>
      <c r="C52" s="1011"/>
      <c r="D52" s="1011"/>
      <c r="E52" s="1011"/>
      <c r="F52" s="1011"/>
      <c r="G52" s="1011"/>
      <c r="H52" s="1011"/>
      <c r="I52" s="1011"/>
      <c r="J52" s="1012"/>
      <c r="K52" s="886"/>
      <c r="L52" s="887"/>
      <c r="M52" s="887"/>
      <c r="N52" s="887"/>
      <c r="O52" s="887"/>
      <c r="P52" s="888"/>
      <c r="Q52" s="873"/>
      <c r="R52" s="871"/>
      <c r="S52" s="872"/>
      <c r="T52" s="877"/>
      <c r="U52" s="878"/>
      <c r="V52" s="878"/>
      <c r="W52" s="878"/>
      <c r="X52" s="878"/>
      <c r="Y52" s="878"/>
      <c r="Z52" s="878"/>
      <c r="AA52" s="878"/>
      <c r="AB52" s="878"/>
      <c r="AC52" s="878"/>
      <c r="AD52" s="878"/>
      <c r="AE52" s="878"/>
      <c r="AF52" s="878"/>
      <c r="AG52" s="878"/>
      <c r="AH52" s="878"/>
      <c r="AI52" s="878"/>
      <c r="AJ52" s="878"/>
      <c r="AK52" s="878"/>
      <c r="AL52" s="878"/>
      <c r="AM52" s="878"/>
      <c r="AN52" s="878"/>
      <c r="AO52" s="878"/>
      <c r="AP52" s="879"/>
      <c r="AQ52" s="200"/>
      <c r="AR52" s="200"/>
      <c r="AS52" s="200"/>
      <c r="AT52" s="200"/>
      <c r="AU52" s="200"/>
      <c r="AV52" s="200"/>
      <c r="AW52" s="200"/>
      <c r="AX52" s="200"/>
      <c r="AY52" s="200"/>
      <c r="AZ52" s="200"/>
      <c r="BA52" s="200"/>
      <c r="BB52" s="200"/>
      <c r="BC52" s="200"/>
      <c r="BD52" s="240"/>
      <c r="BE52" s="233"/>
      <c r="BF52" s="242"/>
      <c r="BG52" s="200"/>
      <c r="BH52" s="200"/>
      <c r="BI52" s="200"/>
      <c r="BJ52" s="970"/>
      <c r="BK52" s="971"/>
      <c r="BL52" s="971"/>
      <c r="BM52" s="971"/>
      <c r="BN52" s="971"/>
      <c r="BO52" s="971"/>
      <c r="BP52" s="971"/>
      <c r="BQ52" s="971"/>
      <c r="BR52" s="972"/>
      <c r="BS52" s="200"/>
      <c r="BT52" s="200"/>
      <c r="BU52" s="200"/>
      <c r="BV52" s="200"/>
      <c r="BW52" s="200"/>
      <c r="BX52" s="200"/>
      <c r="BY52" s="200"/>
      <c r="BZ52" s="200"/>
    </row>
    <row r="53" spans="1:86" ht="22.5" customHeight="1" thickBot="1" x14ac:dyDescent="0.3">
      <c r="A53" s="1013"/>
      <c r="B53" s="1014"/>
      <c r="C53" s="1014"/>
      <c r="D53" s="1014"/>
      <c r="E53" s="1014"/>
      <c r="F53" s="1014"/>
      <c r="G53" s="1014"/>
      <c r="H53" s="1014"/>
      <c r="I53" s="1014"/>
      <c r="J53" s="1015"/>
      <c r="K53" s="889"/>
      <c r="L53" s="890"/>
      <c r="M53" s="890"/>
      <c r="N53" s="890"/>
      <c r="O53" s="890"/>
      <c r="P53" s="891"/>
      <c r="Q53" s="449"/>
      <c r="R53" s="233"/>
      <c r="S53" s="242"/>
      <c r="T53" s="880"/>
      <c r="U53" s="881"/>
      <c r="V53" s="881"/>
      <c r="W53" s="881"/>
      <c r="X53" s="881"/>
      <c r="Y53" s="881"/>
      <c r="Z53" s="881"/>
      <c r="AA53" s="881"/>
      <c r="AB53" s="881"/>
      <c r="AC53" s="881"/>
      <c r="AD53" s="881"/>
      <c r="AE53" s="881"/>
      <c r="AF53" s="881"/>
      <c r="AG53" s="881"/>
      <c r="AH53" s="881"/>
      <c r="AI53" s="881"/>
      <c r="AJ53" s="881"/>
      <c r="AK53" s="881"/>
      <c r="AL53" s="881"/>
      <c r="AM53" s="881"/>
      <c r="AN53" s="881"/>
      <c r="AO53" s="881"/>
      <c r="AP53" s="882"/>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0"/>
      <c r="BR53" s="200"/>
      <c r="BS53" s="200"/>
      <c r="BT53" s="200"/>
      <c r="BU53" s="200"/>
      <c r="BV53" s="200"/>
      <c r="BW53" s="200"/>
      <c r="BX53" s="200"/>
      <c r="BY53" s="200"/>
      <c r="BZ53" s="200"/>
    </row>
    <row r="54" spans="1:86" x14ac:dyDescent="0.25">
      <c r="A54" s="850" t="s">
        <v>201</v>
      </c>
      <c r="B54" s="850"/>
      <c r="C54" s="850"/>
      <c r="D54" s="850"/>
      <c r="E54" s="850"/>
      <c r="F54" s="850"/>
      <c r="G54" s="850"/>
      <c r="H54" s="850"/>
      <c r="I54" s="850"/>
      <c r="J54" s="850"/>
      <c r="K54" s="850"/>
      <c r="L54" s="850"/>
      <c r="M54" s="850"/>
      <c r="N54" s="850"/>
      <c r="O54" s="850"/>
      <c r="P54" s="850"/>
      <c r="Q54" s="850"/>
      <c r="R54" s="850"/>
      <c r="S54" s="850"/>
      <c r="T54" s="850" t="s">
        <v>202</v>
      </c>
      <c r="U54" s="850"/>
      <c r="V54" s="850"/>
      <c r="W54" s="850"/>
      <c r="X54" s="850"/>
      <c r="Y54" s="850"/>
      <c r="Z54" s="850"/>
      <c r="AA54" s="850"/>
      <c r="AB54" s="850"/>
      <c r="AC54" s="850"/>
      <c r="AD54" s="850"/>
      <c r="AE54" s="850"/>
      <c r="AF54" s="850"/>
      <c r="AG54" s="850"/>
      <c r="AH54" s="850"/>
      <c r="AI54" s="850"/>
      <c r="AJ54" s="850"/>
      <c r="AK54" s="850"/>
      <c r="AL54" s="850"/>
      <c r="AM54" s="850"/>
      <c r="AN54" s="850"/>
      <c r="AO54" s="850"/>
      <c r="AP54" s="850"/>
      <c r="AQ54" s="850" t="s">
        <v>203</v>
      </c>
      <c r="AR54" s="850"/>
      <c r="AS54" s="850"/>
      <c r="AT54" s="850"/>
      <c r="AU54" s="850"/>
      <c r="AV54" s="850"/>
      <c r="AW54" s="850"/>
      <c r="AX54" s="850"/>
      <c r="AY54" s="850"/>
      <c r="AZ54" s="850"/>
      <c r="BA54" s="850"/>
      <c r="BB54" s="850"/>
      <c r="BC54" s="850"/>
      <c r="BD54" s="850"/>
      <c r="BE54" s="850"/>
      <c r="BF54" s="850"/>
      <c r="BG54" s="850"/>
      <c r="BH54" s="850"/>
      <c r="BI54" s="850" t="s">
        <v>204</v>
      </c>
      <c r="BJ54" s="850"/>
      <c r="BK54" s="850"/>
      <c r="BL54" s="850"/>
      <c r="BM54" s="850"/>
      <c r="BN54" s="850"/>
      <c r="BO54" s="850"/>
      <c r="BP54" s="850"/>
      <c r="BQ54" s="850"/>
      <c r="BR54" s="850"/>
      <c r="BS54" s="850"/>
      <c r="BT54" s="850"/>
      <c r="BU54" s="850"/>
      <c r="BV54" s="850" t="s">
        <v>205</v>
      </c>
      <c r="BW54" s="850"/>
      <c r="BX54" s="850"/>
      <c r="BY54" s="850"/>
      <c r="BZ54" s="850"/>
      <c r="CA54" s="850"/>
      <c r="CB54" s="850"/>
      <c r="CC54" s="850"/>
      <c r="CD54" s="850"/>
      <c r="CE54" s="850"/>
      <c r="CF54" s="850"/>
      <c r="CG54" s="850"/>
      <c r="CH54" s="850"/>
    </row>
  </sheetData>
  <sheetProtection algorithmName="SHA-512" hashValue="vww4+JQ+k4of0EGDc/qdnMUeFCsSLVv8vxD1KJTIMhRlde1duiFopAJvVhxUkzoRKHCZZMhFfPjJHmL7LE2Bhg==" saltValue="R7uUfd80On8FusGnGoCr2A==" spinCount="100000" sheet="1" selectLockedCells="1"/>
  <mergeCells count="67">
    <mergeCell ref="CH8:CH10"/>
    <mergeCell ref="CI8:CI10"/>
    <mergeCell ref="CJ8:CJ10"/>
    <mergeCell ref="CK8:CK10"/>
    <mergeCell ref="CB8:CB10"/>
    <mergeCell ref="CC8:CC10"/>
    <mergeCell ref="CD8:CD10"/>
    <mergeCell ref="CE8:CE10"/>
    <mergeCell ref="CF8:CF10"/>
    <mergeCell ref="CG8:CG10"/>
    <mergeCell ref="T43:V43"/>
    <mergeCell ref="AQ43:AR43"/>
    <mergeCell ref="T44:V44"/>
    <mergeCell ref="AQ44:AR44"/>
    <mergeCell ref="AM45:AN45"/>
    <mergeCell ref="AQ45:AR45"/>
    <mergeCell ref="BY9:BZ9"/>
    <mergeCell ref="CA8:CA10"/>
    <mergeCell ref="BW8:BZ8"/>
    <mergeCell ref="BL8:BU8"/>
    <mergeCell ref="BR9:BR10"/>
    <mergeCell ref="BS9:BS10"/>
    <mergeCell ref="BP9:BP10"/>
    <mergeCell ref="BO9:BO10"/>
    <mergeCell ref="BQ9:BQ10"/>
    <mergeCell ref="BT9:BT10"/>
    <mergeCell ref="BU9:BU10"/>
    <mergeCell ref="BP6:BU7"/>
    <mergeCell ref="AE6:AL7"/>
    <mergeCell ref="K2:O2"/>
    <mergeCell ref="P2:R2"/>
    <mergeCell ref="AQ6:AS6"/>
    <mergeCell ref="AS8:BF8"/>
    <mergeCell ref="AY6:BD7"/>
    <mergeCell ref="Q4:S4"/>
    <mergeCell ref="K7:N7"/>
    <mergeCell ref="M5:Q5"/>
    <mergeCell ref="K5:L5"/>
    <mergeCell ref="AD8:AG8"/>
    <mergeCell ref="AH8:AP8"/>
    <mergeCell ref="P6:Q6"/>
    <mergeCell ref="R6:S6"/>
    <mergeCell ref="P7:Q7"/>
    <mergeCell ref="R7:S7"/>
    <mergeCell ref="AM41:AN41"/>
    <mergeCell ref="AQ42:AR42"/>
    <mergeCell ref="AM42:AN42"/>
    <mergeCell ref="C8:C10"/>
    <mergeCell ref="F8:F10"/>
    <mergeCell ref="G8:G10"/>
    <mergeCell ref="D8:D10"/>
    <mergeCell ref="AQ40:AR40"/>
    <mergeCell ref="AQ41:AR41"/>
    <mergeCell ref="BI54:BU54"/>
    <mergeCell ref="BV54:CH54"/>
    <mergeCell ref="K49:P49"/>
    <mergeCell ref="Q51:S52"/>
    <mergeCell ref="K52:P53"/>
    <mergeCell ref="BJ47:BR52"/>
    <mergeCell ref="T47:AP53"/>
    <mergeCell ref="BD50:BF50"/>
    <mergeCell ref="A54:S54"/>
    <mergeCell ref="A46:J53"/>
    <mergeCell ref="T54:AP54"/>
    <mergeCell ref="AQ54:BH54"/>
    <mergeCell ref="K47:P48"/>
    <mergeCell ref="Q47:S48"/>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39" xr:uid="{00000000-0002-0000-03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K56"/>
  <sheetViews>
    <sheetView showGridLines="0" topLeftCell="A11" zoomScaleNormal="100" workbookViewId="0">
      <selection activeCell="F43" sqref="F43"/>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4414062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3" customWidth="1"/>
    <col min="35" max="35" width="5.6640625" customWidth="1"/>
    <col min="36" max="36" width="5.5546875" customWidth="1"/>
    <col min="37" max="37" width="1.5546875" hidden="1" customWidth="1"/>
    <col min="39" max="42" width="5.6640625" customWidth="1"/>
    <col min="43" max="44" width="3.6640625" customWidth="1"/>
    <col min="45" max="46" width="7.6640625" customWidth="1"/>
    <col min="60" max="60" width="5.6640625" customWidth="1"/>
    <col min="74" max="74" width="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31" t="str">
        <f>Feb!K2</f>
        <v>Exampleville</v>
      </c>
      <c r="L2" s="1032">
        <f>Feb!L2</f>
        <v>0</v>
      </c>
      <c r="M2" s="1032">
        <f>Feb!M2</f>
        <v>0</v>
      </c>
      <c r="N2" s="1032">
        <f>Feb!N2</f>
        <v>0</v>
      </c>
      <c r="O2" s="1033">
        <f>Feb!O2</f>
        <v>0</v>
      </c>
      <c r="P2" s="1034" t="str">
        <f>Feb!P2</f>
        <v>IN0000000</v>
      </c>
      <c r="Q2" s="1032">
        <f>Feb!Q2</f>
        <v>0</v>
      </c>
      <c r="R2" s="1032" t="str">
        <f>Feb!R2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57</v>
      </c>
      <c r="L4" s="299"/>
      <c r="M4" s="300">
        <f>Feb!M4</f>
        <v>2025</v>
      </c>
      <c r="N4" s="301"/>
      <c r="O4" s="719">
        <f>Feb!O4</f>
        <v>2E-3</v>
      </c>
      <c r="P4" s="302" t="s">
        <v>89</v>
      </c>
      <c r="Q4" s="1021" t="str">
        <f>Feb!Q4</f>
        <v>555/555-1234</v>
      </c>
      <c r="R4" s="1022">
        <f>Feb!R4</f>
        <v>0</v>
      </c>
      <c r="S4" s="1023">
        <f>Feb!S4</f>
        <v>0</v>
      </c>
      <c r="T4" s="413" t="str">
        <f>+Jan!T4</f>
        <v>State Form 53339 (R8 / 12-24)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(R8 / 12-24)</v>
      </c>
      <c r="AR4" s="201"/>
      <c r="AS4" s="200"/>
      <c r="AT4" s="200"/>
      <c r="AU4" s="200"/>
      <c r="AV4" s="200"/>
      <c r="AW4" s="200"/>
      <c r="AX4" s="200"/>
      <c r="AY4" s="200"/>
      <c r="AZ4" s="200"/>
      <c r="BA4" s="200"/>
      <c r="BB4" s="211"/>
      <c r="BC4" s="211"/>
      <c r="BD4" s="200"/>
      <c r="BE4" s="200"/>
      <c r="BF4" s="200"/>
      <c r="BG4" s="200"/>
      <c r="BH4" s="200"/>
      <c r="BI4" s="413" t="str">
        <f>+Jan!BI4</f>
        <v>State Form 53339 (R8 / 12-24)</v>
      </c>
      <c r="BJ4" s="200"/>
      <c r="BK4" s="200"/>
      <c r="BL4" s="200"/>
      <c r="BM4" s="200"/>
      <c r="BN4" s="200"/>
      <c r="BO4" s="200"/>
      <c r="BP4" s="200"/>
      <c r="BQ4" s="200"/>
      <c r="BR4" s="200"/>
      <c r="BS4" s="200"/>
      <c r="BT4" s="211"/>
      <c r="BU4" s="211"/>
      <c r="BV4" s="413" t="str">
        <f>+Jan!BV4</f>
        <v>State Form 53339 (R8 / 12-24)</v>
      </c>
      <c r="BW4" s="200"/>
      <c r="BX4" s="200"/>
      <c r="BY4" s="200"/>
      <c r="BZ4" s="200"/>
      <c r="CA4" s="200"/>
      <c r="CB4" s="200"/>
    </row>
    <row r="5" spans="1:89" ht="16.2" thickBot="1" x14ac:dyDescent="0.35">
      <c r="A5" s="200"/>
      <c r="B5" s="200"/>
      <c r="C5" s="200"/>
      <c r="D5" s="461" t="str">
        <f>+Jan!D5</f>
        <v>State Form 53339 (R8 / 12-24)</v>
      </c>
      <c r="E5" s="200"/>
      <c r="F5" s="201"/>
      <c r="G5" s="201"/>
      <c r="H5" s="201"/>
      <c r="I5" s="201"/>
      <c r="J5" s="202" t="str">
        <f>CONCATENATE("3/1/",M4)</f>
        <v>3/1/2025</v>
      </c>
      <c r="K5" s="915" t="s">
        <v>127</v>
      </c>
      <c r="L5" s="916"/>
      <c r="M5" s="1026" t="str">
        <f>+Feb!M5</f>
        <v>wwtp@city.org</v>
      </c>
      <c r="N5" s="1026"/>
      <c r="O5" s="1026"/>
      <c r="P5" s="1026"/>
      <c r="Q5" s="1026"/>
      <c r="R5" s="718" t="str">
        <f>Jan!R2</f>
        <v>001</v>
      </c>
      <c r="S5" s="829" t="str">
        <f>Jan!S2</f>
        <v>A</v>
      </c>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6" t="s">
        <v>6</v>
      </c>
      <c r="Q6" s="937"/>
      <c r="R6" s="936" t="s">
        <v>105</v>
      </c>
      <c r="S6" s="938"/>
      <c r="T6" s="428" t="str">
        <f>+K2</f>
        <v>Exampleville</v>
      </c>
      <c r="U6" s="324"/>
      <c r="V6" s="227"/>
      <c r="W6" s="228"/>
      <c r="X6" s="229" t="str">
        <f>+P2</f>
        <v>IN0000000</v>
      </c>
      <c r="Y6" s="230"/>
      <c r="Z6" s="231" t="str">
        <f>+K4</f>
        <v>March</v>
      </c>
      <c r="AA6" s="228"/>
      <c r="AB6" s="232">
        <f>+M4</f>
        <v>2025</v>
      </c>
      <c r="AC6" s="236"/>
      <c r="AD6" s="200"/>
      <c r="AE6" s="927"/>
      <c r="AF6" s="928"/>
      <c r="AG6" s="928"/>
      <c r="AH6" s="928"/>
      <c r="AI6" s="928"/>
      <c r="AJ6" s="928"/>
      <c r="AK6" s="928"/>
      <c r="AL6" s="928"/>
      <c r="AM6" s="309"/>
      <c r="AN6" s="309"/>
      <c r="AO6" s="237"/>
      <c r="AP6" s="238"/>
      <c r="AQ6" s="1035" t="str">
        <f>+K2</f>
        <v>Exampleville</v>
      </c>
      <c r="AR6" s="1036"/>
      <c r="AS6" s="1037"/>
      <c r="AT6" s="232" t="str">
        <f>+P2</f>
        <v>IN0000000</v>
      </c>
      <c r="AU6" s="227"/>
      <c r="AV6" s="232" t="str">
        <f>+K4</f>
        <v>March</v>
      </c>
      <c r="AW6" s="227"/>
      <c r="AX6" s="439">
        <f>+M4</f>
        <v>2025</v>
      </c>
      <c r="AY6" s="927"/>
      <c r="AZ6" s="927"/>
      <c r="BA6" s="927"/>
      <c r="BB6" s="927"/>
      <c r="BC6" s="927"/>
      <c r="BD6" s="927"/>
      <c r="BE6" s="224"/>
      <c r="BF6" s="238"/>
      <c r="BG6" s="224"/>
      <c r="BH6" s="238"/>
      <c r="BI6" s="428" t="str">
        <f>+K2</f>
        <v>Exampleville</v>
      </c>
      <c r="BJ6" s="219"/>
      <c r="BK6" s="232" t="str">
        <f>+P2</f>
        <v>IN0000000</v>
      </c>
      <c r="BL6" s="227"/>
      <c r="BM6" s="232" t="str">
        <f>+K4</f>
        <v>March</v>
      </c>
      <c r="BN6" s="227"/>
      <c r="BO6" s="439">
        <f>+M4</f>
        <v>2025</v>
      </c>
      <c r="BP6" s="927"/>
      <c r="BQ6" s="948"/>
      <c r="BR6" s="948"/>
      <c r="BS6" s="948"/>
      <c r="BT6" s="948"/>
      <c r="BU6" s="949"/>
      <c r="BV6" s="428" t="str">
        <f>BI6</f>
        <v>Exampleville</v>
      </c>
      <c r="BW6" s="219"/>
      <c r="BX6" s="232" t="str">
        <f>BK6</f>
        <v>IN0000000</v>
      </c>
      <c r="BY6" s="227"/>
      <c r="BZ6" s="232" t="str">
        <f>BM6</f>
        <v>March</v>
      </c>
      <c r="CA6" s="227"/>
      <c r="CB6" s="439">
        <f>BO6</f>
        <v>2025</v>
      </c>
    </row>
    <row r="7" spans="1:89" ht="13.8" thickBot="1" x14ac:dyDescent="0.3">
      <c r="A7" s="205"/>
      <c r="B7" s="200"/>
      <c r="C7" s="200"/>
      <c r="D7" s="200"/>
      <c r="E7" s="200"/>
      <c r="F7" s="200"/>
      <c r="G7" s="200"/>
      <c r="H7" s="200"/>
      <c r="I7" s="200"/>
      <c r="J7" s="200"/>
      <c r="K7" s="1024" t="str">
        <f>Feb!K7</f>
        <v>Chris A. Operator</v>
      </c>
      <c r="L7" s="1025">
        <f>Feb!L7</f>
        <v>0</v>
      </c>
      <c r="M7" s="1025">
        <f>Feb!M7</f>
        <v>0</v>
      </c>
      <c r="N7" s="1025">
        <f>Feb!N7</f>
        <v>0</v>
      </c>
      <c r="O7" s="303" t="str">
        <f>Feb!O7</f>
        <v>V</v>
      </c>
      <c r="P7" s="1027">
        <f>Feb!P7</f>
        <v>9999</v>
      </c>
      <c r="Q7" s="1028">
        <f>Feb!Q7</f>
        <v>0</v>
      </c>
      <c r="R7" s="1029">
        <f>Feb!R7</f>
        <v>39629</v>
      </c>
      <c r="S7" s="1030">
        <f>Feb!S7</f>
        <v>0</v>
      </c>
      <c r="T7" s="435"/>
      <c r="U7" s="436"/>
      <c r="V7" s="241"/>
      <c r="W7" s="241"/>
      <c r="X7" s="437"/>
      <c r="Y7" s="233"/>
      <c r="Z7" s="233"/>
      <c r="AA7" s="233"/>
      <c r="AB7" s="233"/>
      <c r="AC7" s="242"/>
      <c r="AD7" s="233"/>
      <c r="AE7" s="929"/>
      <c r="AF7" s="929"/>
      <c r="AG7" s="929"/>
      <c r="AH7" s="929"/>
      <c r="AI7" s="929"/>
      <c r="AJ7" s="929"/>
      <c r="AK7" s="929"/>
      <c r="AL7" s="929"/>
      <c r="AM7" s="268"/>
      <c r="AN7" s="268"/>
      <c r="AO7" s="233"/>
      <c r="AP7" s="233"/>
      <c r="AQ7" s="435"/>
      <c r="AR7" s="436"/>
      <c r="AS7" s="233"/>
      <c r="AT7" s="437"/>
      <c r="AU7" s="233"/>
      <c r="AV7" s="233"/>
      <c r="AW7" s="233"/>
      <c r="AX7" s="441"/>
      <c r="AY7" s="947"/>
      <c r="AZ7" s="947"/>
      <c r="BA7" s="947"/>
      <c r="BB7" s="947"/>
      <c r="BC7" s="947"/>
      <c r="BD7" s="947"/>
      <c r="BE7" s="225"/>
      <c r="BF7" s="233"/>
      <c r="BG7" s="225"/>
      <c r="BH7" s="233"/>
      <c r="BI7" s="435"/>
      <c r="BJ7" s="233"/>
      <c r="BK7" s="437"/>
      <c r="BL7" s="233"/>
      <c r="BM7" s="233"/>
      <c r="BN7" s="223"/>
      <c r="BO7" s="440"/>
      <c r="BP7" s="950"/>
      <c r="BQ7" s="950"/>
      <c r="BR7" s="950"/>
      <c r="BS7" s="950"/>
      <c r="BT7" s="950"/>
      <c r="BU7" s="951"/>
      <c r="BV7" s="435"/>
      <c r="BW7" s="233"/>
      <c r="BX7" s="437"/>
      <c r="BY7" s="233"/>
      <c r="BZ7" s="233"/>
      <c r="CA7" s="223"/>
      <c r="CB7" s="440"/>
    </row>
    <row r="8" spans="1:89" ht="12.75" customHeight="1" thickBot="1" x14ac:dyDescent="0.3">
      <c r="A8" s="565"/>
      <c r="B8" s="566"/>
      <c r="C8" s="1017" t="str">
        <f>+Feb!C8</f>
        <v>Man-Hours at Plant
(Plants less than 1 MGD only)</v>
      </c>
      <c r="D8" s="883" t="str">
        <f>+Feb!D8</f>
        <v>Air Temperature (optional)</v>
      </c>
      <c r="E8" s="259" t="s">
        <v>75</v>
      </c>
      <c r="F8" s="858" t="str">
        <f>+Feb!F8</f>
        <v>Bypass At Plant Site
("x" If Occurred)</v>
      </c>
      <c r="G8" s="906" t="str">
        <f>+Feb!G8</f>
        <v>Sanitary Sewer Overflow
("x" If Occurred)</v>
      </c>
      <c r="H8" s="567" t="s">
        <v>7</v>
      </c>
      <c r="I8" s="567"/>
      <c r="J8" s="567"/>
      <c r="K8" s="568" t="s">
        <v>8</v>
      </c>
      <c r="L8" s="567"/>
      <c r="M8" s="567"/>
      <c r="N8" s="567"/>
      <c r="O8" s="567"/>
      <c r="P8" s="567"/>
      <c r="Q8" s="567"/>
      <c r="R8" s="567"/>
      <c r="S8" s="569"/>
      <c r="T8" s="570" t="s">
        <v>9</v>
      </c>
      <c r="U8" s="570"/>
      <c r="V8" s="568" t="str">
        <f>+Feb!V8</f>
        <v>REACTOR # 1</v>
      </c>
      <c r="W8" s="567"/>
      <c r="X8" s="567"/>
      <c r="Y8" s="569"/>
      <c r="Z8" s="568" t="str">
        <f>+Feb!Z8</f>
        <v>REACTOR # 2</v>
      </c>
      <c r="AA8" s="567"/>
      <c r="AB8" s="567"/>
      <c r="AC8" s="569"/>
      <c r="AD8" s="921" t="str">
        <f>+Feb!AD8</f>
        <v>REACTOR # 3</v>
      </c>
      <c r="AE8" s="922"/>
      <c r="AF8" s="922"/>
      <c r="AG8" s="923"/>
      <c r="AH8" s="568"/>
      <c r="AI8" s="567" t="s">
        <v>10</v>
      </c>
      <c r="AJ8" s="574"/>
      <c r="AK8" s="574"/>
      <c r="AL8" s="574"/>
      <c r="AM8" s="574"/>
      <c r="AN8" s="574"/>
      <c r="AO8" s="574"/>
      <c r="AP8" s="414"/>
      <c r="AQ8" s="575" t="s">
        <v>9</v>
      </c>
      <c r="AR8" s="576"/>
      <c r="AS8" s="996" t="s">
        <v>10</v>
      </c>
      <c r="AT8" s="997"/>
      <c r="AU8" s="997"/>
      <c r="AV8" s="997"/>
      <c r="AW8" s="997"/>
      <c r="AX8" s="997"/>
      <c r="AY8" s="998"/>
      <c r="AZ8" s="998"/>
      <c r="BA8" s="998"/>
      <c r="BB8" s="998"/>
      <c r="BC8" s="998"/>
      <c r="BD8" s="998"/>
      <c r="BE8" s="998"/>
      <c r="BF8" s="998"/>
      <c r="BG8" s="420"/>
      <c r="BH8" s="414"/>
      <c r="BI8" s="247" t="s">
        <v>9</v>
      </c>
      <c r="BJ8" s="568" t="s">
        <v>11</v>
      </c>
      <c r="BK8" s="569"/>
      <c r="BL8" s="1041" t="str">
        <f>+Jan!BL8</f>
        <v>DIGESTER OPERATION</v>
      </c>
      <c r="BM8" s="957"/>
      <c r="BN8" s="957"/>
      <c r="BO8" s="957"/>
      <c r="BP8" s="958"/>
      <c r="BQ8" s="958"/>
      <c r="BR8" s="958"/>
      <c r="BS8" s="958"/>
      <c r="BT8" s="958"/>
      <c r="BU8" s="959"/>
      <c r="BV8" s="247" t="s">
        <v>9</v>
      </c>
      <c r="BW8" s="1000" t="str">
        <f>Jan!BW8</f>
        <v xml:space="preserve">Final Effluent </v>
      </c>
      <c r="BX8" s="1001"/>
      <c r="BY8" s="1001"/>
      <c r="BZ8" s="1002"/>
      <c r="CA8" s="1038">
        <f>Jan!CA8</f>
        <v>0</v>
      </c>
      <c r="CB8" s="1059" t="str">
        <f>Jan!CB8</f>
        <v xml:space="preserve"> </v>
      </c>
      <c r="CC8" s="883" t="str">
        <f>Jan!CC8</f>
        <v xml:space="preserve"> </v>
      </c>
      <c r="CD8" s="1053" t="str">
        <f>Jan!CD8</f>
        <v xml:space="preserve"> </v>
      </c>
      <c r="CE8" s="883" t="str">
        <f>Jan!CE8</f>
        <v xml:space="preserve"> </v>
      </c>
      <c r="CF8" s="1053" t="str">
        <f>Jan!CF8</f>
        <v xml:space="preserve"> </v>
      </c>
      <c r="CG8" s="1059" t="str">
        <f>Jan!CG8</f>
        <v xml:space="preserve"> </v>
      </c>
      <c r="CH8" s="883" t="str">
        <f>Jan!CH8</f>
        <v xml:space="preserve"> </v>
      </c>
      <c r="CI8" s="883" t="str">
        <f>Jan!CI8</f>
        <v xml:space="preserve"> </v>
      </c>
      <c r="CJ8" s="1053" t="str">
        <f>Jan!CJ8</f>
        <v xml:space="preserve"> </v>
      </c>
      <c r="CK8" s="1056" t="str">
        <f>Jan!CK8</f>
        <v xml:space="preserve"> </v>
      </c>
    </row>
    <row r="9" spans="1:89" ht="12.75" customHeight="1" thickBot="1" x14ac:dyDescent="0.3">
      <c r="A9" s="577"/>
      <c r="B9" s="578"/>
      <c r="C9" s="1018">
        <f>+Jan!C9</f>
        <v>0</v>
      </c>
      <c r="D9" s="884"/>
      <c r="E9" s="260">
        <f>SUM(E11:E41)</f>
        <v>0</v>
      </c>
      <c r="F9" s="859">
        <f>+Jan!F9</f>
        <v>0</v>
      </c>
      <c r="G9" s="907">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44" t="str">
        <f>+Feb!BO9</f>
        <v>Supernatant Withdrawn 
hrs. or Gal. x 1000</v>
      </c>
      <c r="BP9" s="1044" t="str">
        <f>+Feb!BP9</f>
        <v>Supernatant BOD5 mg/l 
or  NH3-N mg/l</v>
      </c>
      <c r="BQ9" s="1044" t="str">
        <f>+Feb!BQ9</f>
        <v>Total Solids in Incoming Sludge - %</v>
      </c>
      <c r="BR9" s="1042" t="str">
        <f>+Feb!BR9</f>
        <v>Total Solids in Digested Sludge - %</v>
      </c>
      <c r="BS9" s="1043" t="str">
        <f>+Feb!BS9</f>
        <v>Volatile Solids in Incoming Sludge - %</v>
      </c>
      <c r="BT9" s="1043" t="str">
        <f>+Feb!BT9</f>
        <v>Volatile Solids in Digested Sludge - %</v>
      </c>
      <c r="BU9" s="1046" t="str">
        <f>+Feb!BU9</f>
        <v>Digested Sludge Withdrawn 
hrs. or Gal. x 1000</v>
      </c>
      <c r="BV9" s="594"/>
      <c r="BW9" s="720" t="s">
        <v>50</v>
      </c>
      <c r="BX9" s="721"/>
      <c r="BY9" s="1000" t="str">
        <f>Jan!BY9</f>
        <v>Total Nitrogen</v>
      </c>
      <c r="BZ9" s="1002"/>
      <c r="CA9" s="1039"/>
      <c r="CB9" s="1060"/>
      <c r="CC9" s="884"/>
      <c r="CD9" s="1054"/>
      <c r="CE9" s="884"/>
      <c r="CF9" s="1054"/>
      <c r="CG9" s="1060"/>
      <c r="CH9" s="884"/>
      <c r="CI9" s="884"/>
      <c r="CJ9" s="1054"/>
      <c r="CK9" s="1057"/>
    </row>
    <row r="10" spans="1:89" ht="109.5" customHeight="1" thickBot="1" x14ac:dyDescent="0.3">
      <c r="A10" s="596" t="s">
        <v>20</v>
      </c>
      <c r="B10" s="597" t="s">
        <v>21</v>
      </c>
      <c r="C10" s="1019">
        <f>+Jan!C10</f>
        <v>0</v>
      </c>
      <c r="D10" s="885"/>
      <c r="E10" s="598" t="str">
        <f>+Feb!E10</f>
        <v>Precipitation - Inches</v>
      </c>
      <c r="F10" s="860">
        <f>+Jan!F10</f>
        <v>0</v>
      </c>
      <c r="G10" s="908">
        <f>+Jan!G10</f>
        <v>0</v>
      </c>
      <c r="H10" s="599" t="str">
        <f>+Feb!H10</f>
        <v>Chlorine - Lbs</v>
      </c>
      <c r="I10" s="601" t="str">
        <f>+Feb!I10</f>
        <v>Lbs or Gal</v>
      </c>
      <c r="J10" s="601" t="str">
        <f>+Feb!J10</f>
        <v>Lbs or Gal</v>
      </c>
      <c r="K10" s="600" t="str">
        <f>+Feb!K10</f>
        <v>Influent Flow Rate 
(if metered) MGD</v>
      </c>
      <c r="L10" s="601" t="str">
        <f>+Feb!L10</f>
        <v>pH</v>
      </c>
      <c r="M10" s="601" t="str">
        <f>+Feb!M10</f>
        <v>CBOD5 - mg/l</v>
      </c>
      <c r="N10" s="602" t="str">
        <f>+Feb!N10</f>
        <v>CBOD5 - lbs</v>
      </c>
      <c r="O10" s="601" t="str">
        <f>+Feb!O10</f>
        <v>Susp. Solids - mg/l</v>
      </c>
      <c r="P10" s="601" t="str">
        <f>+Feb!P10</f>
        <v>Susp. Solids - lbs</v>
      </c>
      <c r="Q10" s="601" t="str">
        <f>+Feb!Q10</f>
        <v xml:space="preserve">Phosphorus - mg/l </v>
      </c>
      <c r="R10" s="601" t="str">
        <f>+Feb!R10</f>
        <v>Ammonia - mg/l</v>
      </c>
      <c r="S10" s="603" t="str">
        <f>IF(+Feb!S10&lt;&gt;"",+Feb!S10,"")</f>
        <v/>
      </c>
      <c r="T10" s="604" t="s">
        <v>20</v>
      </c>
      <c r="U10" s="604" t="str">
        <f>+Feb!U10</f>
        <v>Temperature in Reactors</v>
      </c>
      <c r="V10" s="605" t="str">
        <f>+Feb!V10</f>
        <v>Settleable Solids % in 30 minutes</v>
      </c>
      <c r="W10" s="601" t="str">
        <f>+Feb!W10</f>
        <v>Susp. Solids - mg/l</v>
      </c>
      <c r="X10" s="606" t="str">
        <f>+Feb!X10</f>
        <v>Sludge Vol. Index - ml/gm</v>
      </c>
      <c r="Y10" s="603" t="str">
        <f>+Feb!Y10</f>
        <v>Dissolved Oxygen - mg/l</v>
      </c>
      <c r="Z10" s="605" t="str">
        <f>+Feb!Z10</f>
        <v>Settleable Solids % in 30 minutes</v>
      </c>
      <c r="AA10" s="601" t="str">
        <f>+Feb!AA10</f>
        <v>Susp. Solids - mg/l</v>
      </c>
      <c r="AB10" s="606" t="str">
        <f>+Feb!AB10</f>
        <v>Sludge Vol. Index - ml/gm</v>
      </c>
      <c r="AC10" s="603" t="str">
        <f>+Feb!AC10</f>
        <v>Dissolved Oxygen - mg/l</v>
      </c>
      <c r="AD10" s="605" t="str">
        <f>+Feb!AD10</f>
        <v>Settleable Solids % in 30 minutes</v>
      </c>
      <c r="AE10" s="601" t="str">
        <f>+Feb!AE10</f>
        <v>Susp. Solids - mg/l</v>
      </c>
      <c r="AF10" s="606" t="str">
        <f>+Feb!AF10</f>
        <v>Sludge Vol. Index - ml/gm</v>
      </c>
      <c r="AG10" s="603" t="str">
        <f>+Feb!AG10</f>
        <v>Dissolved Oxygen - mg/l</v>
      </c>
      <c r="AH10" s="651"/>
      <c r="AI10" s="601" t="str">
        <f>+Feb!AI10</f>
        <v>Residual Chlorine - Final</v>
      </c>
      <c r="AJ10" s="602" t="str">
        <f>+Feb!AJ10</f>
        <v>Residual Chlorine - Contact Tank</v>
      </c>
      <c r="AK10" s="608"/>
      <c r="AL10" s="601" t="str">
        <f>+Feb!AL10</f>
        <v>E. Coli - colony/100 ml</v>
      </c>
      <c r="AM10" s="601" t="str">
        <f>+Feb!AM10</f>
        <v>pH - daily low 
(or single sample)</v>
      </c>
      <c r="AN10" s="601" t="str">
        <f>+Feb!AN10</f>
        <v>pH - daily high  
(if multiple samples)</v>
      </c>
      <c r="AO10" s="602" t="str">
        <f>+Feb!AO10</f>
        <v>Dissolved Oxygen - mg/l</v>
      </c>
      <c r="AP10" s="609" t="str">
        <f>+Feb!AP10</f>
        <v xml:space="preserve">Phosphorus - mg/l </v>
      </c>
      <c r="AQ10" s="610" t="s">
        <v>20</v>
      </c>
      <c r="AR10" s="611" t="s">
        <v>21</v>
      </c>
      <c r="AS10" s="607" t="str">
        <f>+Feb!AS10</f>
        <v>Effluent Flow Rate (MGD)</v>
      </c>
      <c r="AT10" s="603" t="str">
        <f>+Feb!AT10</f>
        <v>Effluent Flow
Weekly Average</v>
      </c>
      <c r="AU10" s="607" t="str">
        <f>+Feb!AU10</f>
        <v>CBOD5 - mg/l</v>
      </c>
      <c r="AV10" s="601" t="str">
        <f>+Feb!AV10</f>
        <v>CBOD5 - mg/l
Weekly Average</v>
      </c>
      <c r="AW10" s="612" t="str">
        <f>+Feb!AW10</f>
        <v>CBOD5 - lbs</v>
      </c>
      <c r="AX10" s="603" t="str">
        <f>+Feb!AX10</f>
        <v>CBOD5 - lbs/day
Weekly Average</v>
      </c>
      <c r="AY10" s="607" t="str">
        <f>+Feb!AY10</f>
        <v>Susp. Solids - mg/l</v>
      </c>
      <c r="AZ10" s="601" t="str">
        <f>+Feb!AZ10</f>
        <v>Susp. Solids - mg/l
Weekly Average</v>
      </c>
      <c r="BA10" s="613" t="str">
        <f>+Feb!BA10</f>
        <v>Susp. Solids - lbs</v>
      </c>
      <c r="BB10" s="603" t="str">
        <f>+Feb!BB10</f>
        <v>Susp. Solids - lbs/day
Weekly Average</v>
      </c>
      <c r="BC10" s="607" t="str">
        <f>+Feb!BC10</f>
        <v>Ammonia - mg/l</v>
      </c>
      <c r="BD10" s="614" t="str">
        <f>+Feb!BD10</f>
        <v>Ammonia - mg/l
Weekly Average</v>
      </c>
      <c r="BE10" s="613" t="str">
        <f>+Feb!BE10</f>
        <v>Ammonia - lbs</v>
      </c>
      <c r="BF10" s="603" t="str">
        <f>+Feb!BF10</f>
        <v>Ammonia - lbs/day
Weekly Average</v>
      </c>
      <c r="BG10" s="615" t="str">
        <f>IF(+Feb!BG10&lt;&gt;"",+Feb!BG10,"")</f>
        <v/>
      </c>
      <c r="BH10" s="616" t="str">
        <f>IF(+Feb!BH10&lt;&gt;"",+Feb!BH10,"")</f>
        <v/>
      </c>
      <c r="BI10" s="617" t="s">
        <v>20</v>
      </c>
      <c r="BJ10" s="600" t="str">
        <f>+Feb!BJ10</f>
        <v xml:space="preserve"> </v>
      </c>
      <c r="BK10" s="603" t="str">
        <f>+Feb!BK10</f>
        <v>Waste Act. Sludge
Gal. x 1000</v>
      </c>
      <c r="BL10" s="600" t="str">
        <f>+Feb!BL10</f>
        <v>pH</v>
      </c>
      <c r="BM10" s="601" t="str">
        <f>+Feb!BM10</f>
        <v>Gas Production  
Cubic Ft. x 1000</v>
      </c>
      <c r="BN10" s="601" t="str">
        <f>+Feb!BN10</f>
        <v>Temperature - F</v>
      </c>
      <c r="BO10" s="1045"/>
      <c r="BP10" s="1045"/>
      <c r="BQ10" s="885"/>
      <c r="BR10" s="885"/>
      <c r="BS10" s="885"/>
      <c r="BT10" s="885"/>
      <c r="BU10" s="1047"/>
      <c r="BV10" s="799" t="s">
        <v>20</v>
      </c>
      <c r="BW10" s="729" t="str">
        <f>Jan!BW10</f>
        <v xml:space="preserve">Phosphorus - mg/l </v>
      </c>
      <c r="BX10" s="730" t="str">
        <f>Jan!BX10</f>
        <v>Phosphorus - lbs/day</v>
      </c>
      <c r="BY10" s="731" t="str">
        <f>Jan!BY10</f>
        <v>Total Nitrogen- mg/l</v>
      </c>
      <c r="BZ10" s="731" t="str">
        <f>Jan!BZ10</f>
        <v>Total Nitrogen- lbs/day</v>
      </c>
      <c r="CA10" s="1040"/>
      <c r="CB10" s="1061"/>
      <c r="CC10" s="1052"/>
      <c r="CD10" s="1055"/>
      <c r="CE10" s="1052"/>
      <c r="CF10" s="1055"/>
      <c r="CG10" s="1061"/>
      <c r="CH10" s="1052"/>
      <c r="CI10" s="1052"/>
      <c r="CJ10" s="1055"/>
      <c r="CK10" s="1058"/>
    </row>
    <row r="11" spans="1:89" ht="15" customHeight="1" x14ac:dyDescent="0.3">
      <c r="A11" s="212">
        <v>1</v>
      </c>
      <c r="B11" s="213" t="str">
        <f>TEXT(J$5 + A11-1,"DDD")</f>
        <v>Sat</v>
      </c>
      <c r="C11" s="841" t="s">
        <v>230</v>
      </c>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1" si="0">+A11</f>
        <v>1</v>
      </c>
      <c r="U11" s="402"/>
      <c r="V11" s="40"/>
      <c r="W11" s="39"/>
      <c r="X11" s="314" t="str">
        <f t="shared" ref="X11:X41" si="1">IF(V11*W11=0,"",IF(V11&lt;100,V11*10000/W11,V11*1000/W11))</f>
        <v/>
      </c>
      <c r="Y11" s="276"/>
      <c r="Z11" s="40"/>
      <c r="AA11" s="39"/>
      <c r="AB11" s="314" t="str">
        <f t="shared" ref="AB11:AB41" si="2">IF(Z11*AA11=0,"",IF(Z11&lt;100,Z11*10000/AA11,Z11*1000/AA11))</f>
        <v/>
      </c>
      <c r="AC11" s="276"/>
      <c r="AD11" s="40"/>
      <c r="AE11" s="39"/>
      <c r="AF11" s="314" t="str">
        <f>IF(AD11*AE11=0,"",IF(AD11&lt;100,AD11*10000/AE11,AD11*1000/AE11))</f>
        <v/>
      </c>
      <c r="AG11" s="629"/>
      <c r="AH11" s="690"/>
      <c r="AI11" s="38"/>
      <c r="AJ11" s="39"/>
      <c r="AK11" t="str">
        <f ca="1">IF(CELL("type",AL11)="b","",IF(AL11="tntc",63200,IF(AL11=0,1,AL11)))</f>
        <v/>
      </c>
      <c r="AL11" s="39"/>
      <c r="AM11" s="276"/>
      <c r="AN11" s="276"/>
      <c r="AO11" s="39"/>
      <c r="AP11" s="41"/>
      <c r="AQ11" s="212">
        <f t="shared" ref="AQ11:AQ41" si="3">+A11</f>
        <v>1</v>
      </c>
      <c r="AR11" s="407" t="str">
        <f t="shared" ref="AR11:AR41" si="4">+B11</f>
        <v>Sat</v>
      </c>
      <c r="AS11" s="40"/>
      <c r="AT11" s="56"/>
      <c r="AU11" s="40"/>
      <c r="AV11" s="43"/>
      <c r="AW11" s="43" t="str">
        <f ca="1">IF(CELL("type",AU11)="L","",IF(AU11*($K11+$AS11)=0,"",IF($AS11&gt;0,+$AS11*AU11*8.34,$K11*AU11*8.34)))</f>
        <v/>
      </c>
      <c r="AX11" s="56"/>
      <c r="AY11" s="40"/>
      <c r="AZ11" s="43"/>
      <c r="BA11" s="43" t="str">
        <f ca="1">IF(CELL("type",AY11)="L","",IF(AY11*($K11+$AS11)=0,"",IF($AS11&gt;0,+$AS11*AY11*8.34,$K11*AY11*8.34)))</f>
        <v/>
      </c>
      <c r="BB11" s="56"/>
      <c r="BC11" s="40"/>
      <c r="BD11" s="43"/>
      <c r="BE11" s="43" t="str">
        <f ca="1">IF(CELL("type",BC11)="L","",IF(BC11*($K11+$AS11)=0,"",IF($AS11&gt;0,+$AS11*BC11*8.34,$K11*BC11*8.34)))</f>
        <v/>
      </c>
      <c r="BF11" s="56"/>
      <c r="BG11" s="40"/>
      <c r="BH11" s="41"/>
      <c r="BI11" s="243">
        <f>+A11</f>
        <v>1</v>
      </c>
      <c r="BJ11" s="40"/>
      <c r="BK11" s="41"/>
      <c r="BL11" s="276"/>
      <c r="BM11" s="39"/>
      <c r="BN11" s="39"/>
      <c r="BO11" s="39"/>
      <c r="BP11" s="39"/>
      <c r="BQ11" s="39"/>
      <c r="BR11" s="39"/>
      <c r="BS11" s="39"/>
      <c r="BT11" s="39"/>
      <c r="BU11" s="41"/>
      <c r="BV11" s="243">
        <f>BI11</f>
        <v>1</v>
      </c>
      <c r="BW11" s="35"/>
      <c r="BX11" s="765" t="str">
        <f ca="1">IF(CELL("type",BW11)="L","",IF(BW11*($K11+$AS11)=0,"",IF($AS11&gt;0,+$AS11*BW11*8.34,$K11*BW11*8.34)))</f>
        <v/>
      </c>
      <c r="BY11" s="38"/>
      <c r="BZ11" s="797" t="str">
        <f ca="1">IF(CELL("type",BY11)="L","",IF(BY11*($K11+$AS11)=0,"",IF($AS11&gt;0,+$AS11*BY11*8.34,$K11*BY11*8.34)))</f>
        <v/>
      </c>
      <c r="CA11" s="38"/>
      <c r="CB11" s="39"/>
      <c r="CC11" s="39"/>
      <c r="CD11" s="39"/>
      <c r="CE11" s="39"/>
      <c r="CF11" s="39"/>
      <c r="CG11" s="39"/>
      <c r="CH11" s="39"/>
      <c r="CI11" s="39"/>
      <c r="CJ11" s="39"/>
      <c r="CK11" s="41"/>
    </row>
    <row r="12" spans="1:89" ht="15" customHeight="1" x14ac:dyDescent="0.25">
      <c r="A12" s="214">
        <v>2</v>
      </c>
      <c r="B12" s="213" t="str">
        <f t="shared" ref="B12:B41" si="5">TEXT(J$5 + A12-1,"DDD")</f>
        <v>Sun</v>
      </c>
      <c r="C12" s="47"/>
      <c r="D12" s="48"/>
      <c r="E12" s="48"/>
      <c r="F12" s="49"/>
      <c r="G12" s="50"/>
      <c r="H12" s="51"/>
      <c r="I12" s="47"/>
      <c r="J12" s="48"/>
      <c r="K12" s="52"/>
      <c r="L12" s="277"/>
      <c r="M12" s="47"/>
      <c r="N12" s="43" t="str">
        <f t="shared" ref="N12:N41" ca="1" si="6">IF(CELL("type",M12)="L","",IF(M12*(K12+AS12)=0,"",IF(K12&gt;0,+K12*M12*8.34,AS12*M12*8.34)))</f>
        <v/>
      </c>
      <c r="O12" s="47"/>
      <c r="P12" s="43" t="str">
        <f t="shared" ref="P12:P41"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1" si="8">IF(AD12*AE12=0,"",IF(AD12&lt;100,AD12*10000/AE12,AD12*1000/AE12))</f>
        <v/>
      </c>
      <c r="AG12" s="629"/>
      <c r="AH12" s="690"/>
      <c r="AI12" s="51"/>
      <c r="AJ12" s="47"/>
      <c r="AK12" t="str">
        <f t="shared" ref="AK12:AK41" ca="1" si="9">IF(CELL("type",AL12)="b","",IF(AL12="tntc",63200,IF(AL12=0,1,AL12)))</f>
        <v/>
      </c>
      <c r="AL12" s="47"/>
      <c r="AM12" s="277"/>
      <c r="AN12" s="277"/>
      <c r="AO12" s="47"/>
      <c r="AP12" s="53"/>
      <c r="AQ12" s="214">
        <f t="shared" si="3"/>
        <v>2</v>
      </c>
      <c r="AR12" s="407" t="str">
        <f t="shared" si="4"/>
        <v>Sun</v>
      </c>
      <c r="AS12" s="52"/>
      <c r="AT12" s="44"/>
      <c r="AU12" s="52"/>
      <c r="AV12" s="70"/>
      <c r="AW12" s="43" t="str">
        <f t="shared" ref="AW12:AW41" ca="1" si="10">IF(CELL("type",AU12)="L","",IF(AU12*($K12+$AS12)=0,"",IF($AS12&gt;0,+$AS12*AU12*8.34,$K12*AU12*8.34)))</f>
        <v/>
      </c>
      <c r="AX12" s="44"/>
      <c r="AY12" s="52"/>
      <c r="AZ12" s="70"/>
      <c r="BA12" s="132" t="str">
        <f t="shared" ref="BA12:BA41" ca="1" si="11">IF(CELL("type",AY12)="L","",IF(AY12*($K12+$AS12)=0,"",IF($AS12&gt;0,+$AS12*AY12*8.34,$K12*AY12*8.34)))</f>
        <v/>
      </c>
      <c r="BB12" s="44"/>
      <c r="BC12" s="52"/>
      <c r="BD12" s="70"/>
      <c r="BE12" s="132" t="str">
        <f t="shared" ref="BE12:BE41" ca="1" si="12">IF(CELL("type",BC12)="L","",IF(BC12*($K12+$AS12)=0,"",IF($AS12&gt;0,+$AS12*BC12*8.34,$K12*BC12*8.34)))</f>
        <v/>
      </c>
      <c r="BF12" s="44"/>
      <c r="BG12" s="52"/>
      <c r="BH12" s="53"/>
      <c r="BI12" s="244">
        <f t="shared" ref="BI12:BI40" si="13">+A12</f>
        <v>2</v>
      </c>
      <c r="BJ12" s="52"/>
      <c r="BK12" s="53"/>
      <c r="BL12" s="277"/>
      <c r="BM12" s="47"/>
      <c r="BN12" s="47"/>
      <c r="BO12" s="47"/>
      <c r="BP12" s="47"/>
      <c r="BQ12" s="47"/>
      <c r="BR12" s="47"/>
      <c r="BS12" s="47"/>
      <c r="BT12" s="47"/>
      <c r="BU12" s="53"/>
      <c r="BV12" s="243">
        <f t="shared" ref="BV12:BV41" si="14">BI12</f>
        <v>2</v>
      </c>
      <c r="BW12" s="48"/>
      <c r="BX12" s="792" t="str">
        <f t="shared" ref="BX12:BX41" ca="1" si="15">IF(CELL("type",BW12)="L","",IF(BW12*($K12+$AS12)=0,"",IF($AS12&gt;0,+$AS12*BW12*8.34,$K12*BW12*8.34)))</f>
        <v/>
      </c>
      <c r="BY12" s="51"/>
      <c r="BZ12" s="792" t="str">
        <f t="shared" ref="BZ12:BZ41" ca="1" si="16">IF(CELL("type",BY12)="L","",IF(BY12*($K12+$AS12)=0,"",IF($AS12&gt;0,+$AS12*BY12*8.34,$K12*BY12*8.34)))</f>
        <v/>
      </c>
      <c r="CA12" s="51"/>
      <c r="CB12" s="734"/>
      <c r="CC12" s="47"/>
      <c r="CD12" s="47"/>
      <c r="CE12" s="47"/>
      <c r="CF12" s="734"/>
      <c r="CG12" s="47"/>
      <c r="CH12" s="734"/>
      <c r="CI12" s="47"/>
      <c r="CJ12" s="734"/>
      <c r="CK12" s="735"/>
    </row>
    <row r="13" spans="1:89" ht="15" customHeight="1" x14ac:dyDescent="0.25">
      <c r="A13" s="214">
        <v>3</v>
      </c>
      <c r="B13" s="213" t="str">
        <f t="shared" si="5"/>
        <v>Mon</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47"/>
      <c r="AJ13" s="47"/>
      <c r="AK13" t="str">
        <f t="shared" ca="1" si="9"/>
        <v/>
      </c>
      <c r="AL13" s="47"/>
      <c r="AM13" s="277"/>
      <c r="AN13" s="277"/>
      <c r="AO13" s="47"/>
      <c r="AP13" s="53"/>
      <c r="AQ13" s="214">
        <f t="shared" si="3"/>
        <v>3</v>
      </c>
      <c r="AR13" s="407" t="str">
        <f t="shared" si="4"/>
        <v>Mon</v>
      </c>
      <c r="AS13" s="52"/>
      <c r="AT13" s="44"/>
      <c r="AU13" s="52"/>
      <c r="AV13" s="70"/>
      <c r="AW13" s="43"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2" t="str">
        <f t="shared" ca="1" si="15"/>
        <v/>
      </c>
      <c r="BY13" s="51"/>
      <c r="BZ13" s="792" t="str">
        <f t="shared" ca="1" si="16"/>
        <v/>
      </c>
      <c r="CA13" s="51"/>
      <c r="CB13" s="734"/>
      <c r="CC13" s="47"/>
      <c r="CD13" s="47"/>
      <c r="CE13" s="47"/>
      <c r="CF13" s="734"/>
      <c r="CG13" s="47"/>
      <c r="CH13" s="734"/>
      <c r="CI13" s="47"/>
      <c r="CJ13" s="734"/>
      <c r="CK13" s="735"/>
    </row>
    <row r="14" spans="1:89" ht="15" customHeight="1" x14ac:dyDescent="0.25">
      <c r="A14" s="214">
        <v>4</v>
      </c>
      <c r="B14" s="213" t="str">
        <f t="shared" si="5"/>
        <v>Tue</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Tue</v>
      </c>
      <c r="AS14" s="52"/>
      <c r="AT14" s="44" t="str">
        <f>IF(+$B14&lt;&gt;"Sat","",IF(Feb!$A$39=29,IF(SUM(AS$11:AS14,Feb!AS37:AS$39)&gt;0,AVERAGE(AS$11:AS14,Feb!AS37:AS$39)," "),IF(SUM(AS$11:AS14,Feb!AS36:AS$38)&gt;0,AVERAGE(AS$11:AS14,Feb!AS36:AS$38),"")))</f>
        <v/>
      </c>
      <c r="AU14" s="52"/>
      <c r="AV14" s="70" t="str">
        <f>IF(+$B14&lt;&gt;"Sat","",IF(Feb!$A$39=29,IF(SUM(AU$11:AU14,Feb!AU37:AU$39)&gt;0,AVERAGE(AU$11:AU14,Feb!AU37:AU$39)," "),IF(SUM(AU$11:AU14,Feb!AU36:AU$38)&gt;0,AVERAGE(AU$11:AU14,Feb!AU36:AU$38),"")))</f>
        <v/>
      </c>
      <c r="AW14" s="43" t="str">
        <f t="shared" ca="1" si="10"/>
        <v/>
      </c>
      <c r="AX14" s="56" t="str">
        <f>IF(+$B14&lt;&gt;"Sat","",IF(Feb!$A$39=29,IF(SUM(AW$11:AW14,Feb!AW37:AW$39)&gt;0,AVERAGE(AW$11:AW14,Feb!AW37:AW$39)," "),IF(SUM(AW$11:AW14,Feb!AW36:AW$38)&gt;0,AVERAGE(AW$11:AW14,Feb!AW36:AW$38),"")))</f>
        <v/>
      </c>
      <c r="AY14" s="52"/>
      <c r="AZ14" s="70" t="str">
        <f>IF(+$B14&lt;&gt;"Sat","",IF(Feb!$A$39=29,IF(SUM(AY$11:AY14,Feb!AY37:AY$39)&gt;0,AVERAGE(AY$11:AY14,Feb!AY37:AY$39)," "),IF(SUM(AY$11:AY14,Feb!AY36:AY$38)&gt;0,AVERAGE(AY$11:AY14,Feb!AY36:AY$38),"")))</f>
        <v/>
      </c>
      <c r="BA14" s="132" t="str">
        <f t="shared" ca="1" si="11"/>
        <v/>
      </c>
      <c r="BB14" s="56" t="str">
        <f>IF(+$B14&lt;&gt;"Sat","",IF(Feb!$A$39=29,IF(SUM(BA$11:BA14,Feb!BA37:BA$39)&gt;0,AVERAGE(BA$11:BA14,Feb!BA37:BA$39)," "),IF(SUM(BA$11:BA14,Feb!BA36:BA$38)&gt;0,AVERAGE(BA$11:BA14,Feb!BA36:BA$38),"")))</f>
        <v/>
      </c>
      <c r="BC14" s="52"/>
      <c r="BD14" s="70" t="str">
        <f>IF(+$B14&lt;&gt;"Sat","",IF(Feb!$A$39=29,IF(SUM(BC$11:BC14,Feb!BC37:BC$39)&gt;0,AVERAGE(BC$11:BC14,Feb!BC37:BC$39)," "),IF(SUM(BC$11:BC14,Feb!BC36:BC$38)&gt;0,AVERAGE(BC$11:BC14,Feb!BC36:BC$38),"")))</f>
        <v/>
      </c>
      <c r="BE14" s="132" t="str">
        <f t="shared" ca="1" si="12"/>
        <v/>
      </c>
      <c r="BF14" s="56" t="str">
        <f>IF(+$B14&lt;&gt;"Sat","",IF(Feb!$A$39=29,IF(SUM(BE$11:BE14,Feb!BE37:BE$39)&gt;0,AVERAGE(BE$11:BE14,Feb!BE37:BE$39)," "),IF(SUM(BE$11:BE14,Feb!BE36:BE$38)&gt;0,AVERAGE(BE$11:BE14,Feb!BE36:BE$38),"")))</f>
        <v/>
      </c>
      <c r="BG14" s="52"/>
      <c r="BH14" s="53"/>
      <c r="BI14" s="244">
        <f t="shared" si="13"/>
        <v>4</v>
      </c>
      <c r="BJ14" s="52"/>
      <c r="BK14" s="53"/>
      <c r="BL14" s="277"/>
      <c r="BM14" s="47"/>
      <c r="BN14" s="47"/>
      <c r="BO14" s="47"/>
      <c r="BP14" s="47"/>
      <c r="BQ14" s="47"/>
      <c r="BR14" s="47"/>
      <c r="BS14" s="47"/>
      <c r="BT14" s="47"/>
      <c r="BU14" s="53"/>
      <c r="BV14" s="243">
        <f t="shared" si="14"/>
        <v>4</v>
      </c>
      <c r="BW14" s="48"/>
      <c r="BX14" s="792" t="str">
        <f t="shared" ca="1" si="15"/>
        <v/>
      </c>
      <c r="BY14" s="51"/>
      <c r="BZ14" s="792" t="str">
        <f t="shared" ca="1" si="16"/>
        <v/>
      </c>
      <c r="CA14" s="51"/>
      <c r="CB14" s="734"/>
      <c r="CC14" s="47"/>
      <c r="CD14" s="47"/>
      <c r="CE14" s="47"/>
      <c r="CF14" s="734"/>
      <c r="CG14" s="47"/>
      <c r="CH14" s="734"/>
      <c r="CI14" s="47"/>
      <c r="CJ14" s="734"/>
      <c r="CK14" s="735"/>
    </row>
    <row r="15" spans="1:89" ht="15" customHeight="1" thickBot="1" x14ac:dyDescent="0.3">
      <c r="A15" s="215">
        <v>5</v>
      </c>
      <c r="B15" s="216" t="str">
        <f t="shared" si="5"/>
        <v>Wed</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2"/>
      <c r="AI15" s="61"/>
      <c r="AJ15" s="57"/>
      <c r="AK15" t="str">
        <f t="shared" ca="1" si="9"/>
        <v/>
      </c>
      <c r="AL15" s="57"/>
      <c r="AM15" s="278"/>
      <c r="AN15" s="278"/>
      <c r="AO15" s="57"/>
      <c r="AP15" s="63"/>
      <c r="AQ15" s="215">
        <f t="shared" si="3"/>
        <v>5</v>
      </c>
      <c r="AR15" s="408" t="str">
        <f t="shared" si="4"/>
        <v>Wed</v>
      </c>
      <c r="AS15" s="62"/>
      <c r="AT15" s="67" t="str">
        <f>IF(+$B15&lt;&gt;"Sat","",IF(Feb!$A$39=29,IF(SUM(AS$11:AS15,Feb!AS38:AS$39)&gt;0,AVERAGE(AS$11:AS15,Feb!AS38:AS$39)," "),IF(SUM(AS$11:AS15,Feb!AS37:AS$38)&gt;0,AVERAGE(AS$11:AS15,Feb!AS37:AS$38),"")))</f>
        <v/>
      </c>
      <c r="AU15" s="62"/>
      <c r="AV15" s="65" t="str">
        <f>IF(+$B15&lt;&gt;"Sat","",IF(Feb!$A$39=29,IF(SUM(AU$11:AU15,Feb!AU38:AU$39)&gt;0,AVERAGE(AU$11:AU15,Feb!AU38:AU$39)," "),IF(SUM(AU$11:AU15,Feb!AU37:AU$38)&gt;0,AVERAGE(AU$11:AU15,Feb!AU37:AU$38),"")))</f>
        <v/>
      </c>
      <c r="AW15" s="68" t="str">
        <f ca="1">IF(CELL("type",AU15)="L","",IF(AU15*($K15+$AS15)=0,"",IF($AS15&gt;0,+$AS15*AU15*8.34,$K15*AU15*8.34)))</f>
        <v/>
      </c>
      <c r="AX15" s="67" t="str">
        <f>IF(+$B15&lt;&gt;"Sat","",IF(Feb!$A$39=29,IF(SUM(AW$11:AW15,Feb!AW38:AW$39)&gt;0,AVERAGE(AW$11:AW15,Feb!AW38:AW$39)," "),IF(SUM(AW$11:AW15,Feb!AW37:AW$38)&gt;0,AVERAGE(AW$11:AW15,Feb!AW37:AW$38),"")))</f>
        <v/>
      </c>
      <c r="AY15" s="62"/>
      <c r="AZ15" s="65" t="str">
        <f>IF(+$B15&lt;&gt;"Sat","",IF(Feb!$A$39=29,IF(SUM(AY$11:AY15,Feb!AY38:AY$39)&gt;0,AVERAGE(AY$11:AY15,Feb!AY38:AY$39)," "),IF(SUM(AY$11:AY15,Feb!AY37:AY$38)&gt;0,AVERAGE(AY$11:AY15,Feb!AY37:AY$38),"")))</f>
        <v/>
      </c>
      <c r="BA15" s="68" t="str">
        <f ca="1">IF(CELL("type",AY15)="L","",IF(AY15*($K15+$AS15)=0,"",IF($AS15&gt;0,+$AS15*AY15*8.34,$K15*AY15*8.34)))</f>
        <v/>
      </c>
      <c r="BB15" s="67" t="str">
        <f>IF(+$B15&lt;&gt;"Sat","",IF(Feb!$A$39=29,IF(SUM(BA$11:BA15,Feb!BA38:BA$39)&gt;0,AVERAGE(BA$11:BA15,Feb!BA38:BA$39)," "),IF(SUM(BA$11:BA15,Feb!BA37:BA$38)&gt;0,AVERAGE(BA$11:BA15,Feb!BA37:BA$38),"")))</f>
        <v/>
      </c>
      <c r="BC15" s="62"/>
      <c r="BD15" s="65" t="str">
        <f>IF(+$B15&lt;&gt;"Sat","",IF(Feb!$A$39=29,IF(SUM(BC$11:BC15,Feb!BC38:BC$39)&gt;0,AVERAGE(BC$11:BC15,Feb!BC38:BC$39)," "),IF(SUM(BC$11:BC15,Feb!BC37:BC$38)&gt;0,AVERAGE(BC$11:BC15,Feb!BC37:BC$38),"")))</f>
        <v/>
      </c>
      <c r="BE15" s="68" t="str">
        <f ca="1">IF(CELL("type",BC15)="L","",IF(BC15*($K15+$AS15)=0,"",IF($AS15&gt;0,+$AS15*BC15*8.34,$K15*BC15*8.34)))</f>
        <v/>
      </c>
      <c r="BF15" s="67" t="str">
        <f>IF(+$B15&lt;&gt;"Sat","",IF(Feb!$A$39=29,IF(SUM(BE$11:BE15,Feb!BE38:BE$39)&gt;0,AVERAGE(BE$11:BE15,Feb!BE38:BE$39)," "),IF(SUM(BE$11:BE15,Feb!BE37:BE$38)&gt;0,AVERAGE(BE$11:BE15,Feb!BE37:BE$38),"")))</f>
        <v/>
      </c>
      <c r="BG15" s="62"/>
      <c r="BH15" s="63"/>
      <c r="BI15" s="245">
        <f t="shared" si="13"/>
        <v>5</v>
      </c>
      <c r="BJ15" s="62"/>
      <c r="BK15" s="63"/>
      <c r="BL15" s="278"/>
      <c r="BM15" s="57"/>
      <c r="BN15" s="57"/>
      <c r="BO15" s="57"/>
      <c r="BP15" s="57"/>
      <c r="BQ15" s="57"/>
      <c r="BR15" s="57"/>
      <c r="BS15" s="57"/>
      <c r="BT15" s="57"/>
      <c r="BU15" s="63"/>
      <c r="BV15" s="757">
        <f t="shared" si="14"/>
        <v>5</v>
      </c>
      <c r="BW15" s="58"/>
      <c r="BX15" s="793" t="str">
        <f ca="1">IF(CELL("type",BW15)="L","",IF(BW15*($K15+$AS15)=0,"",IF($AS15&gt;0,+$AS15*BW15*8.34,$K15*BW15*8.34)))</f>
        <v/>
      </c>
      <c r="BY15" s="61"/>
      <c r="BZ15" s="793" t="str">
        <f ca="1">IF(CELL("type",BY15)="L","",IF(BY15*($K15+$AS15)=0,"",IF($AS15&gt;0,+$AS15*BY15*8.34,$K15*BY15*8.34)))</f>
        <v/>
      </c>
      <c r="CA15" s="61"/>
      <c r="CB15" s="736"/>
      <c r="CC15" s="57"/>
      <c r="CD15" s="57"/>
      <c r="CE15" s="57"/>
      <c r="CF15" s="736"/>
      <c r="CG15" s="57"/>
      <c r="CH15" s="736"/>
      <c r="CI15" s="57"/>
      <c r="CJ15" s="736"/>
      <c r="CK15" s="737"/>
    </row>
    <row r="16" spans="1:89" ht="15" customHeight="1" x14ac:dyDescent="0.25">
      <c r="A16" s="212">
        <v>6</v>
      </c>
      <c r="B16" s="217" t="str">
        <f t="shared" si="5"/>
        <v>Thu</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3"/>
      <c r="AI16" s="38"/>
      <c r="AJ16" s="39"/>
      <c r="AK16" t="str">
        <f t="shared" ca="1" si="9"/>
        <v/>
      </c>
      <c r="AL16" s="39"/>
      <c r="AM16" s="276"/>
      <c r="AN16" s="276"/>
      <c r="AO16" s="39"/>
      <c r="AP16" s="41"/>
      <c r="AQ16" s="212">
        <f t="shared" si="3"/>
        <v>6</v>
      </c>
      <c r="AR16" s="407" t="str">
        <f t="shared" si="4"/>
        <v>Thu</v>
      </c>
      <c r="AS16" s="40"/>
      <c r="AT16" s="56" t="str">
        <f>IF(+$B16&lt;&gt;"Sat","",IF(Feb!$A$39=29,IF(SUM(AS$11:AS16,Feb!AS39:AS$39)&gt;0,AVERAGE(AS$11:AS16,Feb!AS39:AS$39)," "),IF(SUM(AS$11:AS16,Feb!AS38:AS$38)&gt;0,AVERAGE(AS$11:AS16,Feb!AS38:AS$38),"")))</f>
        <v/>
      </c>
      <c r="AU16" s="40"/>
      <c r="AV16" s="43" t="str">
        <f>IF(+$B16&lt;&gt;"Sat","",IF(Feb!$A$39=29,IF(SUM(AU$11:AU16,Feb!AU39:AU$39)&gt;0,AVERAGE(AU$11:AU16,Feb!AU39:AU$39)," "),IF(SUM(AU$11:AU16,Feb!AU38:AU$38)&gt;0,AVERAGE(AU$11:AU16,Feb!AU38:AU$38),"")))</f>
        <v/>
      </c>
      <c r="AW16" s="45" t="str">
        <f t="shared" ca="1" si="10"/>
        <v/>
      </c>
      <c r="AX16" s="56" t="str">
        <f>IF(+$B16&lt;&gt;"Sat","",IF(Feb!$A$39=29,IF(SUM(AW$11:AW16,Feb!AW39:AW$39)&gt;0,AVERAGE(AW$11:AW16,Feb!AW39:AW$39)," "),IF(SUM(AW$11:AW16,Feb!AW38:AW$38)&gt;0,AVERAGE(AW$11:AW16,Feb!AW38:AW$38),"")))</f>
        <v/>
      </c>
      <c r="AY16" s="40"/>
      <c r="AZ16" s="43" t="str">
        <f>IF(+$B16&lt;&gt;"Sat","",IF(Feb!$A$39=29,IF(SUM(AY$11:AY16,Feb!AY39:AY$39)&gt;0,AVERAGE(AY$11:AY16,Feb!AY39:AY$39)," "),IF(SUM(AY$11:AY16,Feb!AY38:AY$38)&gt;0,AVERAGE(AY$11:AY16,Feb!AY38:AY$38),"")))</f>
        <v/>
      </c>
      <c r="BA16" s="45" t="str">
        <f t="shared" ca="1" si="11"/>
        <v/>
      </c>
      <c r="BB16" s="56" t="str">
        <f>IF(+$B16&lt;&gt;"Sat","",IF(Feb!$A$39=29,IF(SUM(BA$11:BA16,Feb!BA39:BA$39)&gt;0,AVERAGE(BA$11:BA16,Feb!BA39:BA$39)," "),IF(SUM(BA$11:BA16,Feb!BA38:BA$38)&gt;0,AVERAGE(BA$11:BA16,Feb!BA38:BA$38),"")))</f>
        <v/>
      </c>
      <c r="BC16" s="40"/>
      <c r="BD16" s="69" t="str">
        <f>IF(+$B16&lt;&gt;"Sat","",IF(Feb!$A$39=29,IF(SUM(BC$11:BC16,Feb!BC39:BC$39)&gt;0,AVERAGE(BC$11:BC16,Feb!BC39:BC$39)," "),IF(SUM(BC$11:BC16,Feb!BC38:BC$38)&gt;0,AVERAGE(BC$11:BC16,Feb!BC38:BC$38),"")))</f>
        <v/>
      </c>
      <c r="BE16" s="133" t="str">
        <f t="shared" ca="1" si="12"/>
        <v/>
      </c>
      <c r="BF16" s="56" t="str">
        <f>IF(+$B16&lt;&gt;"Sat","",IF(Feb!$A$39=29,IF(SUM(BE$11:BE16,Feb!BE39:BE$39)&gt;0,AVERAGE(BE$11:BE16,Feb!BE39:BE$39)," "),IF(SUM(BE$11:BE16,Feb!BE38:BE$38)&gt;0,AVERAGE(BE$11:BE16,Feb!BE38:BE$38),"")))</f>
        <v/>
      </c>
      <c r="BG16" s="40"/>
      <c r="BH16" s="41"/>
      <c r="BI16" s="243">
        <f t="shared" si="13"/>
        <v>6</v>
      </c>
      <c r="BJ16" s="40"/>
      <c r="BK16" s="41"/>
      <c r="BL16" s="276"/>
      <c r="BM16" s="39"/>
      <c r="BN16" s="39"/>
      <c r="BO16" s="39"/>
      <c r="BP16" s="39"/>
      <c r="BQ16" s="39"/>
      <c r="BR16" s="39"/>
      <c r="BS16" s="39"/>
      <c r="BT16" s="39"/>
      <c r="BU16" s="41"/>
      <c r="BV16" s="758">
        <f t="shared" si="14"/>
        <v>6</v>
      </c>
      <c r="BW16" s="35"/>
      <c r="BX16" s="765" t="str">
        <f t="shared" ca="1" si="15"/>
        <v/>
      </c>
      <c r="BY16" s="38"/>
      <c r="BZ16" s="765" t="str">
        <f t="shared" ca="1" si="16"/>
        <v/>
      </c>
      <c r="CA16" s="38"/>
      <c r="CB16" s="33"/>
      <c r="CC16" s="39"/>
      <c r="CD16" s="38"/>
      <c r="CE16" s="38"/>
      <c r="CF16" s="33"/>
      <c r="CG16" s="39"/>
      <c r="CH16" s="33"/>
      <c r="CI16" s="39"/>
      <c r="CJ16" s="33"/>
      <c r="CK16" s="738"/>
    </row>
    <row r="17" spans="1:89" ht="15" customHeight="1" x14ac:dyDescent="0.25">
      <c r="A17" s="214">
        <v>7</v>
      </c>
      <c r="B17" s="213" t="str">
        <f t="shared" si="5"/>
        <v>Fri</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Fri</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2" t="str">
        <f t="shared" ca="1" si="15"/>
        <v/>
      </c>
      <c r="BY17" s="51"/>
      <c r="BZ17" s="792" t="str">
        <f t="shared" ca="1" si="16"/>
        <v/>
      </c>
      <c r="CA17" s="51"/>
      <c r="CB17" s="33"/>
      <c r="CC17" s="47"/>
      <c r="CD17" s="38"/>
      <c r="CE17" s="38"/>
      <c r="CF17" s="33"/>
      <c r="CG17" s="47"/>
      <c r="CH17" s="33"/>
      <c r="CI17" s="48"/>
      <c r="CJ17" s="739"/>
      <c r="CK17" s="738"/>
    </row>
    <row r="18" spans="1:89" ht="15" customHeight="1" x14ac:dyDescent="0.25">
      <c r="A18" s="214">
        <v>8</v>
      </c>
      <c r="B18" s="213" t="str">
        <f t="shared" si="5"/>
        <v>Sat</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Sat</v>
      </c>
      <c r="AS18" s="52"/>
      <c r="AT18" s="44" t="str">
        <f t="shared" ref="AT18:AT40" si="17">IF(+$B18="Sat",IF(SUM(AS12:AS18)&gt;0,AVERAGE(AS12:AS18)," "),"")</f>
        <v xml:space="preserve"> </v>
      </c>
      <c r="AU18" s="52"/>
      <c r="AV18" s="70" t="str">
        <f t="shared" ref="AV18:AX33" si="18">IF(+$B18="Sat",IF(SUM(AU12:AU18)&gt;0,AVERAGE(AU12:AU18)," "),"")</f>
        <v xml:space="preserve"> </v>
      </c>
      <c r="AW18" s="45" t="str">
        <f t="shared" ca="1" si="10"/>
        <v/>
      </c>
      <c r="AX18" s="56" t="str">
        <f t="shared" ca="1" si="18"/>
        <v xml:space="preserve"> </v>
      </c>
      <c r="AY18" s="52"/>
      <c r="AZ18" s="70" t="str">
        <f t="shared" ref="AZ18:AZ40" si="19">IF(+$B18="Sat",IF(SUM(AY12:AY18)&gt;0,AVERAGE(AY12:AY18)," "),"")</f>
        <v xml:space="preserve"> </v>
      </c>
      <c r="BA18" s="45" t="str">
        <f t="shared" ca="1" si="11"/>
        <v/>
      </c>
      <c r="BB18" s="44" t="str">
        <f t="shared" ref="BB18:BB40" ca="1" si="20">IF(+$B18="Sat",IF(SUM(BA12:BA18)&gt;0,AVERAGE(BA12:BA18)," "),"")</f>
        <v xml:space="preserve"> </v>
      </c>
      <c r="BC18" s="52"/>
      <c r="BD18" s="71" t="str">
        <f t="shared" ref="BD18:BD40" si="21">IF(+$B18="Sat",IF(SUM(BC12:BC18)&gt;0,AVERAGE(BC12:BC18)," "),"")</f>
        <v xml:space="preserve"> </v>
      </c>
      <c r="BE18" s="46" t="str">
        <f t="shared" ca="1" si="12"/>
        <v/>
      </c>
      <c r="BF18" s="44" t="str">
        <f t="shared" ref="BF18:BF40" ca="1" si="22">IF(+$B18="Sat",IF(SUM(BE12:BE18)&gt;0,AVERAGE(BE12:BE18)," "),"")</f>
        <v xml:space="preserve"> </v>
      </c>
      <c r="BG18" s="52"/>
      <c r="BH18" s="53"/>
      <c r="BI18" s="244">
        <f t="shared" si="13"/>
        <v>8</v>
      </c>
      <c r="BJ18" s="52"/>
      <c r="BK18" s="53"/>
      <c r="BL18" s="277"/>
      <c r="BM18" s="47"/>
      <c r="BN18" s="47"/>
      <c r="BO18" s="47"/>
      <c r="BP18" s="47"/>
      <c r="BQ18" s="47"/>
      <c r="BR18" s="47"/>
      <c r="BS18" s="47"/>
      <c r="BT18" s="47"/>
      <c r="BU18" s="53"/>
      <c r="BV18" s="243">
        <f t="shared" si="14"/>
        <v>8</v>
      </c>
      <c r="BW18" s="48"/>
      <c r="BX18" s="792" t="str">
        <f t="shared" ca="1" si="15"/>
        <v/>
      </c>
      <c r="BY18" s="51"/>
      <c r="BZ18" s="792" t="str">
        <f t="shared" ca="1" si="16"/>
        <v/>
      </c>
      <c r="CA18" s="51"/>
      <c r="CB18" s="33"/>
      <c r="CC18" s="47"/>
      <c r="CD18" s="38"/>
      <c r="CE18" s="38"/>
      <c r="CF18" s="33"/>
      <c r="CG18" s="47"/>
      <c r="CH18" s="33"/>
      <c r="CI18" s="48"/>
      <c r="CJ18" s="739"/>
      <c r="CK18" s="738"/>
    </row>
    <row r="19" spans="1:89" ht="15" customHeight="1" x14ac:dyDescent="0.25">
      <c r="A19" s="214">
        <v>9</v>
      </c>
      <c r="B19" s="213" t="str">
        <f t="shared" si="5"/>
        <v>Sun</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Sun</v>
      </c>
      <c r="AS19" s="52"/>
      <c r="AT19" s="44" t="str">
        <f t="shared" si="17"/>
        <v/>
      </c>
      <c r="AU19" s="52"/>
      <c r="AV19" s="70" t="str">
        <f t="shared" si="18"/>
        <v/>
      </c>
      <c r="AW19" s="45" t="str">
        <f ca="1">IF(CELL("type",AU19)="L","",IF(AU19*($K19+$AS19)=0,"",IF($AS19&gt;0,+$AS19*AU19*8.34,$K19*AU19*8.34)))</f>
        <v/>
      </c>
      <c r="AX19" s="56" t="str">
        <f t="shared" si="18"/>
        <v/>
      </c>
      <c r="AY19" s="52"/>
      <c r="AZ19" s="70" t="str">
        <f t="shared" si="19"/>
        <v/>
      </c>
      <c r="BA19" s="45" t="str">
        <f ca="1">IF(CELL("type",AY19)="L","",IF(AY19*($K19+$AS19)=0,"",IF($AS19&gt;0,+$AS19*AY19*8.34,$K19*AY19*8.34)))</f>
        <v/>
      </c>
      <c r="BB19" s="44" t="str">
        <f t="shared" si="20"/>
        <v/>
      </c>
      <c r="BC19" s="52"/>
      <c r="BD19" s="71" t="str">
        <f t="shared" si="21"/>
        <v/>
      </c>
      <c r="BE19" s="46" t="str">
        <f ca="1">IF(CELL("type",BC19)="L","",IF(BC19*($K19+$AS19)=0,"",IF($AS19&gt;0,+$AS19*BC19*8.34,$K19*BC19*8.34)))</f>
        <v/>
      </c>
      <c r="BF19" s="44" t="str">
        <f t="shared" si="22"/>
        <v/>
      </c>
      <c r="BG19" s="52"/>
      <c r="BH19" s="53"/>
      <c r="BI19" s="244">
        <f t="shared" si="13"/>
        <v>9</v>
      </c>
      <c r="BJ19" s="52"/>
      <c r="BK19" s="53"/>
      <c r="BL19" s="277"/>
      <c r="BM19" s="47"/>
      <c r="BN19" s="47"/>
      <c r="BO19" s="47"/>
      <c r="BP19" s="47"/>
      <c r="BQ19" s="47"/>
      <c r="BR19" s="47"/>
      <c r="BS19" s="47"/>
      <c r="BT19" s="47"/>
      <c r="BU19" s="53"/>
      <c r="BV19" s="243">
        <f t="shared" si="14"/>
        <v>9</v>
      </c>
      <c r="BW19" s="48"/>
      <c r="BX19" s="792" t="str">
        <f ca="1">IF(CELL("type",BW19)="L","",IF(BW19*($K19+$AS19)=0,"",IF($AS19&gt;0,+$AS19*BW19*8.34,$K19*BW19*8.34)))</f>
        <v/>
      </c>
      <c r="BY19" s="51"/>
      <c r="BZ19" s="792" t="str">
        <f ca="1">IF(CELL("type",BY19)="L","",IF(BY19*($K19+$AS19)=0,"",IF($AS19&gt;0,+$AS19*BY19*8.34,$K19*BY19*8.34)))</f>
        <v/>
      </c>
      <c r="CA19" s="51"/>
      <c r="CB19" s="33"/>
      <c r="CC19" s="47"/>
      <c r="CD19" s="38"/>
      <c r="CE19" s="38"/>
      <c r="CF19" s="33"/>
      <c r="CG19" s="47"/>
      <c r="CH19" s="33"/>
      <c r="CI19" s="48"/>
      <c r="CJ19" s="739"/>
      <c r="CK19" s="738"/>
    </row>
    <row r="20" spans="1:89" ht="15" customHeight="1" thickBot="1" x14ac:dyDescent="0.3">
      <c r="A20" s="215">
        <v>10</v>
      </c>
      <c r="B20" s="216" t="str">
        <f t="shared" si="5"/>
        <v>Mon</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2"/>
      <c r="AI20" s="61"/>
      <c r="AJ20" s="57"/>
      <c r="AK20" t="str">
        <f t="shared" ca="1" si="9"/>
        <v/>
      </c>
      <c r="AL20" s="57"/>
      <c r="AM20" s="278"/>
      <c r="AN20" s="278"/>
      <c r="AO20" s="57"/>
      <c r="AP20" s="63"/>
      <c r="AQ20" s="215">
        <f t="shared" si="3"/>
        <v>10</v>
      </c>
      <c r="AR20" s="408" t="str">
        <f t="shared" si="4"/>
        <v>Mon</v>
      </c>
      <c r="AS20" s="62"/>
      <c r="AT20" s="67" t="str">
        <f t="shared" si="17"/>
        <v/>
      </c>
      <c r="AU20" s="62"/>
      <c r="AV20" s="65" t="str">
        <f t="shared" si="18"/>
        <v/>
      </c>
      <c r="AW20" s="88" t="str">
        <f t="shared" ca="1" si="10"/>
        <v/>
      </c>
      <c r="AX20" s="67" t="str">
        <f t="shared" si="18"/>
        <v/>
      </c>
      <c r="AY20" s="62"/>
      <c r="AZ20" s="65" t="str">
        <f t="shared" si="19"/>
        <v/>
      </c>
      <c r="BA20" s="88" t="str">
        <f t="shared" ca="1" si="11"/>
        <v/>
      </c>
      <c r="BB20" s="67" t="str">
        <f t="shared" si="20"/>
        <v/>
      </c>
      <c r="BC20" s="62"/>
      <c r="BD20" s="72" t="str">
        <f t="shared" si="21"/>
        <v/>
      </c>
      <c r="BE20" s="68" t="str">
        <f t="shared" ca="1" si="12"/>
        <v/>
      </c>
      <c r="BF20" s="67" t="str">
        <f t="shared" si="22"/>
        <v/>
      </c>
      <c r="BG20" s="62"/>
      <c r="BH20" s="63"/>
      <c r="BI20" s="245">
        <f t="shared" si="13"/>
        <v>10</v>
      </c>
      <c r="BJ20" s="62"/>
      <c r="BK20" s="63"/>
      <c r="BL20" s="278"/>
      <c r="BM20" s="57"/>
      <c r="BN20" s="57"/>
      <c r="BO20" s="57"/>
      <c r="BP20" s="57"/>
      <c r="BQ20" s="57"/>
      <c r="BR20" s="57"/>
      <c r="BS20" s="57"/>
      <c r="BT20" s="57"/>
      <c r="BU20" s="63"/>
      <c r="BV20" s="757">
        <f t="shared" si="14"/>
        <v>10</v>
      </c>
      <c r="BW20" s="58"/>
      <c r="BX20" s="794" t="str">
        <f t="shared" ca="1" si="15"/>
        <v/>
      </c>
      <c r="BY20" s="61"/>
      <c r="BZ20" s="794" t="str">
        <f t="shared" ca="1" si="16"/>
        <v/>
      </c>
      <c r="CA20" s="61"/>
      <c r="CB20" s="740"/>
      <c r="CC20" s="57"/>
      <c r="CD20" s="61"/>
      <c r="CE20" s="61"/>
      <c r="CF20" s="740"/>
      <c r="CG20" s="57"/>
      <c r="CH20" s="740"/>
      <c r="CI20" s="58"/>
      <c r="CJ20" s="736"/>
      <c r="CK20" s="737"/>
    </row>
    <row r="21" spans="1:89" ht="15" customHeight="1" x14ac:dyDescent="0.25">
      <c r="A21" s="212">
        <v>11</v>
      </c>
      <c r="B21" s="217" t="str">
        <f t="shared" si="5"/>
        <v>Tue</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3"/>
      <c r="AI21" s="38"/>
      <c r="AJ21" s="39"/>
      <c r="AK21" t="str">
        <f t="shared" ca="1" si="9"/>
        <v/>
      </c>
      <c r="AL21" s="39"/>
      <c r="AM21" s="276"/>
      <c r="AN21" s="276"/>
      <c r="AO21" s="39"/>
      <c r="AP21" s="41"/>
      <c r="AQ21" s="212">
        <f t="shared" si="3"/>
        <v>11</v>
      </c>
      <c r="AR21" s="407" t="str">
        <f t="shared" si="4"/>
        <v>Tue</v>
      </c>
      <c r="AS21" s="40"/>
      <c r="AT21" s="56" t="str">
        <f t="shared" si="17"/>
        <v/>
      </c>
      <c r="AU21" s="40"/>
      <c r="AV21" s="43" t="str">
        <f t="shared" si="18"/>
        <v/>
      </c>
      <c r="AW21" s="45" t="str">
        <f t="shared" ca="1" si="10"/>
        <v/>
      </c>
      <c r="AX21" s="56" t="str">
        <f t="shared" si="18"/>
        <v/>
      </c>
      <c r="AY21" s="40"/>
      <c r="AZ21" s="43" t="str">
        <f t="shared" si="19"/>
        <v/>
      </c>
      <c r="BA21" s="45" t="str">
        <f t="shared" ca="1" si="11"/>
        <v/>
      </c>
      <c r="BB21" s="56" t="str">
        <f t="shared" si="20"/>
        <v/>
      </c>
      <c r="BC21" s="40"/>
      <c r="BD21" s="69" t="str">
        <f t="shared" si="21"/>
        <v/>
      </c>
      <c r="BE21" s="133" t="str">
        <f t="shared" ca="1" si="12"/>
        <v/>
      </c>
      <c r="BF21" s="56" t="str">
        <f t="shared" si="22"/>
        <v/>
      </c>
      <c r="BG21" s="40"/>
      <c r="BH21" s="41"/>
      <c r="BI21" s="243">
        <f t="shared" si="13"/>
        <v>11</v>
      </c>
      <c r="BJ21" s="40"/>
      <c r="BK21" s="41"/>
      <c r="BL21" s="276"/>
      <c r="BM21" s="39"/>
      <c r="BN21" s="39"/>
      <c r="BO21" s="39"/>
      <c r="BP21" s="39"/>
      <c r="BQ21" s="39"/>
      <c r="BR21" s="39"/>
      <c r="BS21" s="39"/>
      <c r="BT21" s="39"/>
      <c r="BU21" s="41"/>
      <c r="BV21" s="758">
        <f t="shared" si="14"/>
        <v>11</v>
      </c>
      <c r="BW21" s="35"/>
      <c r="BX21" s="765" t="str">
        <f t="shared" ca="1" si="15"/>
        <v/>
      </c>
      <c r="BY21" s="38"/>
      <c r="BZ21" s="765" t="str">
        <f t="shared" ca="1" si="16"/>
        <v/>
      </c>
      <c r="CA21" s="38"/>
      <c r="CB21" s="33"/>
      <c r="CC21" s="39"/>
      <c r="CD21" s="38"/>
      <c r="CE21" s="38"/>
      <c r="CF21" s="33"/>
      <c r="CG21" s="39"/>
      <c r="CH21" s="33"/>
      <c r="CI21" s="35"/>
      <c r="CJ21" s="741"/>
      <c r="CK21" s="738"/>
    </row>
    <row r="22" spans="1:89" ht="15" customHeight="1" x14ac:dyDescent="0.25">
      <c r="A22" s="214">
        <v>12</v>
      </c>
      <c r="B22" s="213" t="str">
        <f t="shared" si="5"/>
        <v>Wed</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Wed</v>
      </c>
      <c r="AS22" s="52"/>
      <c r="AT22" s="44" t="str">
        <f t="shared" si="17"/>
        <v/>
      </c>
      <c r="AU22" s="52"/>
      <c r="AV22" s="70" t="str">
        <f t="shared" si="18"/>
        <v/>
      </c>
      <c r="AW22" s="45" t="str">
        <f t="shared" ca="1" si="10"/>
        <v/>
      </c>
      <c r="AX22" s="56" t="str">
        <f t="shared" si="18"/>
        <v/>
      </c>
      <c r="AY22" s="52"/>
      <c r="AZ22" s="70" t="str">
        <f t="shared" si="19"/>
        <v/>
      </c>
      <c r="BA22" s="45" t="str">
        <f t="shared" ca="1" si="11"/>
        <v/>
      </c>
      <c r="BB22" s="44" t="str">
        <f t="shared" si="20"/>
        <v/>
      </c>
      <c r="BC22" s="52"/>
      <c r="BD22" s="71" t="str">
        <f t="shared" si="21"/>
        <v/>
      </c>
      <c r="BE22" s="46" t="str">
        <f t="shared" ca="1" si="12"/>
        <v/>
      </c>
      <c r="BF22" s="44" t="str">
        <f t="shared" si="22"/>
        <v/>
      </c>
      <c r="BG22" s="52"/>
      <c r="BH22" s="53"/>
      <c r="BI22" s="244">
        <f t="shared" si="13"/>
        <v>12</v>
      </c>
      <c r="BJ22" s="52"/>
      <c r="BK22" s="53"/>
      <c r="BL22" s="277"/>
      <c r="BM22" s="47"/>
      <c r="BN22" s="47"/>
      <c r="BO22" s="47"/>
      <c r="BP22" s="47"/>
      <c r="BQ22" s="47"/>
      <c r="BR22" s="47"/>
      <c r="BS22" s="47"/>
      <c r="BT22" s="47"/>
      <c r="BU22" s="53"/>
      <c r="BV22" s="243">
        <f t="shared" si="14"/>
        <v>12</v>
      </c>
      <c r="BW22" s="48"/>
      <c r="BX22" s="792" t="str">
        <f t="shared" ca="1" si="15"/>
        <v/>
      </c>
      <c r="BY22" s="51"/>
      <c r="BZ22" s="792" t="str">
        <f t="shared" ca="1" si="16"/>
        <v/>
      </c>
      <c r="CA22" s="51"/>
      <c r="CB22" s="33"/>
      <c r="CC22" s="47"/>
      <c r="CD22" s="38"/>
      <c r="CE22" s="38"/>
      <c r="CF22" s="33"/>
      <c r="CG22" s="47"/>
      <c r="CH22" s="33"/>
      <c r="CI22" s="48"/>
      <c r="CJ22" s="739"/>
      <c r="CK22" s="742"/>
    </row>
    <row r="23" spans="1:89" ht="15" customHeight="1" x14ac:dyDescent="0.25">
      <c r="A23" s="214">
        <v>13</v>
      </c>
      <c r="B23" s="213" t="str">
        <f t="shared" si="5"/>
        <v>Thu</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Thu</v>
      </c>
      <c r="AS23" s="52"/>
      <c r="AT23" s="44" t="str">
        <f t="shared" si="17"/>
        <v/>
      </c>
      <c r="AU23" s="52"/>
      <c r="AV23" s="70" t="str">
        <f t="shared" si="18"/>
        <v/>
      </c>
      <c r="AW23" s="45" t="str">
        <f ca="1">IF(CELL("type",AU23)="L","",IF(AU23*($K23+$AS23)=0,"",IF($AS23&gt;0,+$AS23*AU23*8.34,$K23*AU23*8.34)))</f>
        <v/>
      </c>
      <c r="AX23" s="56" t="str">
        <f t="shared" si="18"/>
        <v/>
      </c>
      <c r="AY23" s="52"/>
      <c r="AZ23" s="70" t="str">
        <f t="shared" si="19"/>
        <v/>
      </c>
      <c r="BA23" s="45" t="str">
        <f ca="1">IF(CELL("type",AY23)="L","",IF(AY23*($K23+$AS23)=0,"",IF($AS23&gt;0,+$AS23*AY23*8.34,$K23*AY23*8.34)))</f>
        <v/>
      </c>
      <c r="BB23" s="44" t="str">
        <f t="shared" si="20"/>
        <v/>
      </c>
      <c r="BC23" s="52"/>
      <c r="BD23" s="71" t="str">
        <f t="shared" si="21"/>
        <v/>
      </c>
      <c r="BE23" s="46" t="str">
        <f ca="1">IF(CELL("type",BC23)="L","",IF(BC23*($K23+$AS23)=0,"",IF($AS23&gt;0,+$AS23*BC23*8.34,$K23*BC23*8.34)))</f>
        <v/>
      </c>
      <c r="BF23" s="44" t="str">
        <f t="shared" si="22"/>
        <v/>
      </c>
      <c r="BG23" s="52"/>
      <c r="BH23" s="53"/>
      <c r="BI23" s="244">
        <f t="shared" si="13"/>
        <v>13</v>
      </c>
      <c r="BJ23" s="52"/>
      <c r="BK23" s="53"/>
      <c r="BL23" s="277"/>
      <c r="BM23" s="47"/>
      <c r="BN23" s="47"/>
      <c r="BO23" s="47"/>
      <c r="BP23" s="47"/>
      <c r="BQ23" s="47"/>
      <c r="BR23" s="47"/>
      <c r="BS23" s="47"/>
      <c r="BT23" s="47"/>
      <c r="BU23" s="53"/>
      <c r="BV23" s="243">
        <f t="shared" si="14"/>
        <v>13</v>
      </c>
      <c r="BW23" s="48"/>
      <c r="BX23" s="792" t="str">
        <f ca="1">IF(CELL("type",BW23)="L","",IF(BW23*($K23+$AS23)=0,"",IF($AS23&gt;0,+$AS23*BW23*8.34,$K23*BW23*8.34)))</f>
        <v/>
      </c>
      <c r="BY23" s="51"/>
      <c r="BZ23" s="792" t="str">
        <f ca="1">IF(CELL("type",BY23)="L","",IF(BY23*($K23+$AS23)=0,"",IF($AS23&gt;0,+$AS23*BY23*8.34,$K23*BY23*8.34)))</f>
        <v/>
      </c>
      <c r="CA23" s="51"/>
      <c r="CB23" s="33"/>
      <c r="CC23" s="47"/>
      <c r="CD23" s="38"/>
      <c r="CE23" s="38"/>
      <c r="CF23" s="33"/>
      <c r="CG23" s="47"/>
      <c r="CH23" s="33"/>
      <c r="CI23" s="48"/>
      <c r="CJ23" s="739"/>
      <c r="CK23" s="275"/>
    </row>
    <row r="24" spans="1:89" ht="15" customHeight="1" x14ac:dyDescent="0.25">
      <c r="A24" s="214">
        <v>14</v>
      </c>
      <c r="B24" s="213" t="str">
        <f t="shared" si="5"/>
        <v>Fri</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Fri</v>
      </c>
      <c r="AS24" s="52"/>
      <c r="AT24" s="44" t="str">
        <f t="shared" si="17"/>
        <v/>
      </c>
      <c r="AU24" s="52"/>
      <c r="AV24" s="70" t="str">
        <f t="shared" si="18"/>
        <v/>
      </c>
      <c r="AW24" s="45" t="str">
        <f t="shared" ca="1" si="10"/>
        <v/>
      </c>
      <c r="AX24" s="56" t="str">
        <f t="shared" si="18"/>
        <v/>
      </c>
      <c r="AY24" s="52"/>
      <c r="AZ24" s="70" t="str">
        <f t="shared" si="19"/>
        <v/>
      </c>
      <c r="BA24" s="45" t="str">
        <f t="shared" ca="1" si="11"/>
        <v/>
      </c>
      <c r="BB24" s="44" t="str">
        <f t="shared" si="20"/>
        <v/>
      </c>
      <c r="BC24" s="52"/>
      <c r="BD24" s="71" t="str">
        <f t="shared" si="21"/>
        <v/>
      </c>
      <c r="BE24" s="46" t="str">
        <f t="shared" ca="1" si="12"/>
        <v/>
      </c>
      <c r="BF24" s="44" t="str">
        <f t="shared" si="22"/>
        <v/>
      </c>
      <c r="BG24" s="52"/>
      <c r="BH24" s="53"/>
      <c r="BI24" s="244">
        <f t="shared" si="13"/>
        <v>14</v>
      </c>
      <c r="BJ24" s="52"/>
      <c r="BK24" s="53"/>
      <c r="BL24" s="277"/>
      <c r="BM24" s="47"/>
      <c r="BN24" s="47"/>
      <c r="BO24" s="47"/>
      <c r="BP24" s="47"/>
      <c r="BQ24" s="47"/>
      <c r="BR24" s="47"/>
      <c r="BS24" s="47"/>
      <c r="BT24" s="47"/>
      <c r="BU24" s="53"/>
      <c r="BV24" s="243">
        <f t="shared" si="14"/>
        <v>14</v>
      </c>
      <c r="BW24" s="48"/>
      <c r="BX24" s="792" t="str">
        <f t="shared" ca="1" si="15"/>
        <v/>
      </c>
      <c r="BY24" s="51"/>
      <c r="BZ24" s="792" t="str">
        <f t="shared" ca="1" si="16"/>
        <v/>
      </c>
      <c r="CA24" s="51"/>
      <c r="CB24" s="33"/>
      <c r="CC24" s="47"/>
      <c r="CD24" s="38"/>
      <c r="CE24" s="38"/>
      <c r="CF24" s="33"/>
      <c r="CG24" s="47"/>
      <c r="CH24" s="33"/>
      <c r="CI24" s="48"/>
      <c r="CJ24" s="739"/>
      <c r="CK24" s="275"/>
    </row>
    <row r="25" spans="1:89" ht="15" customHeight="1" thickBot="1" x14ac:dyDescent="0.3">
      <c r="A25" s="215">
        <v>15</v>
      </c>
      <c r="B25" s="216" t="str">
        <f t="shared" si="5"/>
        <v>Sat</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Sat</v>
      </c>
      <c r="AS25" s="62"/>
      <c r="AT25" s="67" t="str">
        <f t="shared" si="17"/>
        <v xml:space="preserve"> </v>
      </c>
      <c r="AU25" s="62"/>
      <c r="AV25" s="65" t="str">
        <f t="shared" si="18"/>
        <v xml:space="preserve"> </v>
      </c>
      <c r="AW25" s="88" t="str">
        <f t="shared" ca="1" si="10"/>
        <v/>
      </c>
      <c r="AX25" s="67" t="str">
        <f t="shared" ca="1" si="18"/>
        <v xml:space="preserve"> </v>
      </c>
      <c r="AY25" s="62"/>
      <c r="AZ25" s="65" t="str">
        <f t="shared" si="19"/>
        <v xml:space="preserve"> </v>
      </c>
      <c r="BA25" s="88" t="str">
        <f t="shared" ca="1" si="11"/>
        <v/>
      </c>
      <c r="BB25" s="67" t="str">
        <f t="shared" ca="1" si="20"/>
        <v xml:space="preserve"> </v>
      </c>
      <c r="BC25" s="62"/>
      <c r="BD25" s="72" t="str">
        <f t="shared" si="21"/>
        <v xml:space="preserve"> </v>
      </c>
      <c r="BE25" s="68" t="str">
        <f t="shared" ca="1" si="12"/>
        <v/>
      </c>
      <c r="BF25" s="67" t="str">
        <f t="shared" ca="1" si="22"/>
        <v xml:space="preserve"> </v>
      </c>
      <c r="BG25" s="62"/>
      <c r="BH25" s="63"/>
      <c r="BI25" s="245">
        <f t="shared" si="13"/>
        <v>15</v>
      </c>
      <c r="BJ25" s="62"/>
      <c r="BK25" s="63"/>
      <c r="BL25" s="278"/>
      <c r="BM25" s="57"/>
      <c r="BN25" s="57"/>
      <c r="BO25" s="57"/>
      <c r="BP25" s="57"/>
      <c r="BQ25" s="57"/>
      <c r="BR25" s="57"/>
      <c r="BS25" s="57"/>
      <c r="BT25" s="57"/>
      <c r="BU25" s="63"/>
      <c r="BV25" s="245">
        <f t="shared" si="14"/>
        <v>15</v>
      </c>
      <c r="BW25" s="58"/>
      <c r="BX25" s="794" t="str">
        <f t="shared" ca="1" si="15"/>
        <v/>
      </c>
      <c r="BY25" s="61"/>
      <c r="BZ25" s="794" t="str">
        <f t="shared" ca="1" si="16"/>
        <v/>
      </c>
      <c r="CA25" s="61"/>
      <c r="CB25" s="740"/>
      <c r="CC25" s="57"/>
      <c r="CD25" s="61"/>
      <c r="CE25" s="61"/>
      <c r="CF25" s="740"/>
      <c r="CG25" s="57"/>
      <c r="CH25" s="740"/>
      <c r="CI25" s="58"/>
      <c r="CJ25" s="736"/>
      <c r="CK25" s="743"/>
    </row>
    <row r="26" spans="1:89" ht="15" customHeight="1" x14ac:dyDescent="0.25">
      <c r="A26" s="212">
        <v>16</v>
      </c>
      <c r="B26" s="217" t="str">
        <f t="shared" si="5"/>
        <v>Sun</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Sun</v>
      </c>
      <c r="AS26" s="40"/>
      <c r="AT26" s="56" t="str">
        <f t="shared" si="17"/>
        <v/>
      </c>
      <c r="AU26" s="40"/>
      <c r="AV26" s="43" t="str">
        <f t="shared" si="18"/>
        <v/>
      </c>
      <c r="AW26" s="45" t="str">
        <f t="shared" ca="1" si="10"/>
        <v/>
      </c>
      <c r="AX26" s="56" t="str">
        <f t="shared" si="18"/>
        <v/>
      </c>
      <c r="AY26" s="40"/>
      <c r="AZ26" s="43" t="str">
        <f t="shared" si="19"/>
        <v/>
      </c>
      <c r="BA26" s="45" t="str">
        <f t="shared" ca="1" si="11"/>
        <v/>
      </c>
      <c r="BB26" s="56" t="str">
        <f t="shared" si="20"/>
        <v/>
      </c>
      <c r="BC26" s="40"/>
      <c r="BD26" s="69" t="str">
        <f t="shared" si="21"/>
        <v/>
      </c>
      <c r="BE26" s="46" t="str">
        <f t="shared" ca="1" si="12"/>
        <v/>
      </c>
      <c r="BF26" s="56" t="str">
        <f t="shared" si="22"/>
        <v/>
      </c>
      <c r="BG26" s="40"/>
      <c r="BH26" s="41"/>
      <c r="BI26" s="243">
        <f t="shared" si="13"/>
        <v>16</v>
      </c>
      <c r="BJ26" s="40"/>
      <c r="BK26" s="41"/>
      <c r="BL26" s="276"/>
      <c r="BM26" s="39"/>
      <c r="BN26" s="39"/>
      <c r="BO26" s="39"/>
      <c r="BP26" s="39"/>
      <c r="BQ26" s="39"/>
      <c r="BR26" s="39"/>
      <c r="BS26" s="39"/>
      <c r="BT26" s="39"/>
      <c r="BU26" s="41"/>
      <c r="BV26" s="243">
        <f t="shared" si="14"/>
        <v>16</v>
      </c>
      <c r="BW26" s="35"/>
      <c r="BX26" s="765" t="str">
        <f t="shared" ca="1" si="15"/>
        <v/>
      </c>
      <c r="BY26" s="38"/>
      <c r="BZ26" s="765" t="str">
        <f t="shared" ca="1" si="16"/>
        <v/>
      </c>
      <c r="CA26" s="38"/>
      <c r="CB26" s="33"/>
      <c r="CC26" s="39"/>
      <c r="CD26" s="38"/>
      <c r="CE26" s="38"/>
      <c r="CF26" s="33"/>
      <c r="CG26" s="39"/>
      <c r="CH26" s="33"/>
      <c r="CI26" s="35"/>
      <c r="CJ26" s="739"/>
      <c r="CK26" s="275"/>
    </row>
    <row r="27" spans="1:89" ht="15" customHeight="1" x14ac:dyDescent="0.25">
      <c r="A27" s="214">
        <v>17</v>
      </c>
      <c r="B27" s="213" t="str">
        <f t="shared" si="5"/>
        <v>Mon</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Mon</v>
      </c>
      <c r="AS27" s="52"/>
      <c r="AT27" s="44" t="str">
        <f t="shared" si="17"/>
        <v/>
      </c>
      <c r="AU27" s="52"/>
      <c r="AV27" s="70" t="str">
        <f t="shared" si="18"/>
        <v/>
      </c>
      <c r="AW27" s="45" t="str">
        <f ca="1">IF(CELL("type",AU27)="L","",IF(AU27*($K27+$AS27)=0,"",IF($AS27&gt;0,+$AS27*AU27*8.34,$K27*AU27*8.34)))</f>
        <v/>
      </c>
      <c r="AX27" s="56" t="str">
        <f t="shared" si="18"/>
        <v/>
      </c>
      <c r="AY27" s="52"/>
      <c r="AZ27" s="70" t="str">
        <f t="shared" si="19"/>
        <v/>
      </c>
      <c r="BA27" s="45" t="str">
        <f ca="1">IF(CELL("type",AY27)="L","",IF(AY27*($K27+$AS27)=0,"",IF($AS27&gt;0,+$AS27*AY27*8.34,$K27*AY27*8.34)))</f>
        <v/>
      </c>
      <c r="BB27" s="44" t="str">
        <f t="shared" si="20"/>
        <v/>
      </c>
      <c r="BC27" s="52"/>
      <c r="BD27" s="71" t="str">
        <f t="shared" si="21"/>
        <v/>
      </c>
      <c r="BE27" s="46" t="str">
        <f ca="1">IF(CELL("type",BC27)="L","",IF(BC27*($K27+$AS27)=0,"",IF($AS27&gt;0,+$AS27*BC27*8.34,$K27*BC27*8.34)))</f>
        <v/>
      </c>
      <c r="BF27" s="44" t="str">
        <f t="shared" si="22"/>
        <v/>
      </c>
      <c r="BG27" s="52"/>
      <c r="BH27" s="53"/>
      <c r="BI27" s="244">
        <f t="shared" si="13"/>
        <v>17</v>
      </c>
      <c r="BJ27" s="52"/>
      <c r="BK27" s="53"/>
      <c r="BL27" s="277"/>
      <c r="BM27" s="47"/>
      <c r="BN27" s="47"/>
      <c r="BO27" s="47"/>
      <c r="BP27" s="47"/>
      <c r="BQ27" s="47"/>
      <c r="BR27" s="47"/>
      <c r="BS27" s="47"/>
      <c r="BT27" s="47"/>
      <c r="BU27" s="53"/>
      <c r="BV27" s="243">
        <f t="shared" si="14"/>
        <v>17</v>
      </c>
      <c r="BW27" s="48"/>
      <c r="BX27" s="797" t="str">
        <f ca="1">IF(CELL("type",BW27)="L","",IF(BW27*($K27+$AS27)=0,"",IF($AS27&gt;0,+$AS27*BW27*8.34,$K27*BW27*8.34)))</f>
        <v/>
      </c>
      <c r="BY27" s="51"/>
      <c r="BZ27" s="792" t="str">
        <f ca="1">IF(CELL("type",BY27)="L","",IF(BY27*($K27+$AS27)=0,"",IF($AS27&gt;0,+$AS27*BY27*8.34,$K27*BY27*8.34)))</f>
        <v/>
      </c>
      <c r="CA27" s="51"/>
      <c r="CB27" s="33"/>
      <c r="CC27" s="47"/>
      <c r="CD27" s="38"/>
      <c r="CE27" s="38"/>
      <c r="CF27" s="33"/>
      <c r="CG27" s="47"/>
      <c r="CH27" s="33"/>
      <c r="CI27" s="48"/>
      <c r="CJ27" s="739"/>
      <c r="CK27" s="275"/>
    </row>
    <row r="28" spans="1:89" ht="15" customHeight="1" x14ac:dyDescent="0.25">
      <c r="A28" s="214">
        <v>18</v>
      </c>
      <c r="B28" s="213" t="str">
        <f t="shared" si="5"/>
        <v>Tue</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Tue</v>
      </c>
      <c r="AS28" s="52"/>
      <c r="AT28" s="44" t="str">
        <f t="shared" si="17"/>
        <v/>
      </c>
      <c r="AU28" s="52"/>
      <c r="AV28" s="70" t="str">
        <f t="shared" si="18"/>
        <v/>
      </c>
      <c r="AW28" s="45" t="str">
        <f t="shared" ca="1" si="10"/>
        <v/>
      </c>
      <c r="AX28" s="56" t="str">
        <f t="shared" si="18"/>
        <v/>
      </c>
      <c r="AY28" s="52"/>
      <c r="AZ28" s="70" t="str">
        <f t="shared" si="19"/>
        <v/>
      </c>
      <c r="BA28" s="45" t="str">
        <f t="shared" ca="1" si="11"/>
        <v/>
      </c>
      <c r="BB28" s="44" t="str">
        <f t="shared" si="20"/>
        <v/>
      </c>
      <c r="BC28" s="52"/>
      <c r="BD28" s="71" t="str">
        <f t="shared" si="21"/>
        <v/>
      </c>
      <c r="BE28" s="46" t="str">
        <f t="shared" ca="1" si="12"/>
        <v/>
      </c>
      <c r="BF28" s="44" t="str">
        <f t="shared" si="22"/>
        <v/>
      </c>
      <c r="BG28" s="52"/>
      <c r="BH28" s="53"/>
      <c r="BI28" s="244">
        <f t="shared" si="13"/>
        <v>18</v>
      </c>
      <c r="BJ28" s="52"/>
      <c r="BK28" s="53"/>
      <c r="BL28" s="277"/>
      <c r="BM28" s="47"/>
      <c r="BN28" s="47"/>
      <c r="BO28" s="47"/>
      <c r="BP28" s="47"/>
      <c r="BQ28" s="47"/>
      <c r="BR28" s="47"/>
      <c r="BS28" s="47"/>
      <c r="BT28" s="47"/>
      <c r="BU28" s="53"/>
      <c r="BV28" s="243">
        <f t="shared" si="14"/>
        <v>18</v>
      </c>
      <c r="BW28" s="48"/>
      <c r="BX28" s="792" t="str">
        <f t="shared" ca="1" si="15"/>
        <v/>
      </c>
      <c r="BY28" s="51"/>
      <c r="BZ28" s="792" t="str">
        <f t="shared" ca="1" si="16"/>
        <v/>
      </c>
      <c r="CA28" s="51"/>
      <c r="CB28" s="33"/>
      <c r="CC28" s="47"/>
      <c r="CD28" s="38"/>
      <c r="CE28" s="38"/>
      <c r="CF28" s="33"/>
      <c r="CG28" s="47"/>
      <c r="CH28" s="33"/>
      <c r="CI28" s="48"/>
      <c r="CJ28" s="739"/>
      <c r="CK28" s="275"/>
    </row>
    <row r="29" spans="1:89" ht="15" customHeight="1" x14ac:dyDescent="0.25">
      <c r="A29" s="214">
        <v>19</v>
      </c>
      <c r="B29" s="213" t="str">
        <f t="shared" si="5"/>
        <v>Wed</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Wed</v>
      </c>
      <c r="AS29" s="52"/>
      <c r="AT29" s="44" t="str">
        <f t="shared" si="17"/>
        <v/>
      </c>
      <c r="AU29" s="52"/>
      <c r="AV29" s="70" t="str">
        <f t="shared" si="18"/>
        <v/>
      </c>
      <c r="AW29" s="45" t="str">
        <f t="shared" ca="1" si="10"/>
        <v/>
      </c>
      <c r="AX29" s="56" t="str">
        <f t="shared" si="18"/>
        <v/>
      </c>
      <c r="AY29" s="52"/>
      <c r="AZ29" s="70" t="str">
        <f t="shared" si="19"/>
        <v/>
      </c>
      <c r="BA29" s="45" t="str">
        <f t="shared" ca="1" si="11"/>
        <v/>
      </c>
      <c r="BB29" s="44" t="str">
        <f t="shared" si="20"/>
        <v/>
      </c>
      <c r="BC29" s="52"/>
      <c r="BD29" s="71" t="str">
        <f t="shared" si="21"/>
        <v/>
      </c>
      <c r="BE29" s="46" t="str">
        <f t="shared" ca="1" si="12"/>
        <v/>
      </c>
      <c r="BF29" s="44" t="str">
        <f t="shared" si="22"/>
        <v/>
      </c>
      <c r="BG29" s="52"/>
      <c r="BH29" s="53"/>
      <c r="BI29" s="244">
        <f t="shared" si="13"/>
        <v>19</v>
      </c>
      <c r="BJ29" s="52"/>
      <c r="BK29" s="53"/>
      <c r="BL29" s="277"/>
      <c r="BM29" s="47"/>
      <c r="BN29" s="47"/>
      <c r="BO29" s="47"/>
      <c r="BP29" s="47"/>
      <c r="BQ29" s="47"/>
      <c r="BR29" s="47"/>
      <c r="BS29" s="47"/>
      <c r="BT29" s="47"/>
      <c r="BU29" s="53"/>
      <c r="BV29" s="243">
        <f t="shared" si="14"/>
        <v>19</v>
      </c>
      <c r="BW29" s="48"/>
      <c r="BX29" s="792" t="str">
        <f t="shared" ca="1" si="15"/>
        <v/>
      </c>
      <c r="BY29" s="51"/>
      <c r="BZ29" s="792" t="str">
        <f t="shared" ca="1" si="16"/>
        <v/>
      </c>
      <c r="CA29" s="51"/>
      <c r="CB29" s="33"/>
      <c r="CC29" s="47"/>
      <c r="CD29" s="38"/>
      <c r="CE29" s="38"/>
      <c r="CF29" s="33"/>
      <c r="CG29" s="47"/>
      <c r="CH29" s="33"/>
      <c r="CI29" s="48"/>
      <c r="CJ29" s="739"/>
      <c r="CK29" s="275"/>
    </row>
    <row r="30" spans="1:89" ht="15" customHeight="1" thickBot="1" x14ac:dyDescent="0.3">
      <c r="A30" s="215">
        <v>20</v>
      </c>
      <c r="B30" s="216" t="str">
        <f t="shared" si="5"/>
        <v>Thu</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2"/>
      <c r="AI30" s="61"/>
      <c r="AJ30" s="57"/>
      <c r="AK30" t="str">
        <f t="shared" ca="1" si="9"/>
        <v/>
      </c>
      <c r="AL30" s="57"/>
      <c r="AM30" s="278"/>
      <c r="AN30" s="278"/>
      <c r="AO30" s="57"/>
      <c r="AP30" s="63"/>
      <c r="AQ30" s="215">
        <f t="shared" si="3"/>
        <v>20</v>
      </c>
      <c r="AR30" s="408" t="str">
        <f t="shared" si="4"/>
        <v>Thu</v>
      </c>
      <c r="AS30" s="62"/>
      <c r="AT30" s="67" t="str">
        <f t="shared" si="17"/>
        <v/>
      </c>
      <c r="AU30" s="62"/>
      <c r="AV30" s="65" t="str">
        <f t="shared" si="18"/>
        <v/>
      </c>
      <c r="AW30" s="88" t="str">
        <f t="shared" ca="1" si="10"/>
        <v/>
      </c>
      <c r="AX30" s="67" t="str">
        <f t="shared" si="18"/>
        <v/>
      </c>
      <c r="AY30" s="62"/>
      <c r="AZ30" s="65" t="str">
        <f t="shared" si="19"/>
        <v/>
      </c>
      <c r="BA30" s="88" t="str">
        <f t="shared" ca="1" si="11"/>
        <v/>
      </c>
      <c r="BB30" s="67" t="str">
        <f t="shared" si="20"/>
        <v/>
      </c>
      <c r="BC30" s="62"/>
      <c r="BD30" s="72" t="str">
        <f t="shared" si="21"/>
        <v/>
      </c>
      <c r="BE30" s="68" t="str">
        <f t="shared" ca="1" si="12"/>
        <v/>
      </c>
      <c r="BF30" s="67" t="str">
        <f t="shared" si="22"/>
        <v/>
      </c>
      <c r="BG30" s="62"/>
      <c r="BH30" s="63"/>
      <c r="BI30" s="245">
        <f t="shared" si="13"/>
        <v>20</v>
      </c>
      <c r="BJ30" s="62"/>
      <c r="BK30" s="63"/>
      <c r="BL30" s="278"/>
      <c r="BM30" s="57"/>
      <c r="BN30" s="57"/>
      <c r="BO30" s="57"/>
      <c r="BP30" s="57"/>
      <c r="BQ30" s="57"/>
      <c r="BR30" s="57"/>
      <c r="BS30" s="57"/>
      <c r="BT30" s="57"/>
      <c r="BU30" s="63"/>
      <c r="BV30" s="245">
        <f t="shared" si="14"/>
        <v>20</v>
      </c>
      <c r="BW30" s="58"/>
      <c r="BX30" s="794" t="str">
        <f t="shared" ca="1" si="15"/>
        <v/>
      </c>
      <c r="BY30" s="61"/>
      <c r="BZ30" s="794" t="str">
        <f t="shared" ca="1" si="16"/>
        <v/>
      </c>
      <c r="CA30" s="61"/>
      <c r="CB30" s="740"/>
      <c r="CC30" s="57"/>
      <c r="CD30" s="61"/>
      <c r="CE30" s="61"/>
      <c r="CF30" s="740"/>
      <c r="CG30" s="57"/>
      <c r="CH30" s="740"/>
      <c r="CI30" s="58"/>
      <c r="CJ30" s="736"/>
      <c r="CK30" s="743"/>
    </row>
    <row r="31" spans="1:89" ht="15" customHeight="1" x14ac:dyDescent="0.25">
      <c r="A31" s="212">
        <v>21</v>
      </c>
      <c r="B31" s="217" t="str">
        <f t="shared" si="5"/>
        <v>Fri</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3"/>
      <c r="AI31" s="38"/>
      <c r="AJ31" s="39"/>
      <c r="AK31" t="str">
        <f t="shared" ca="1" si="9"/>
        <v/>
      </c>
      <c r="AL31" s="39"/>
      <c r="AM31" s="276"/>
      <c r="AN31" s="276"/>
      <c r="AO31" s="39"/>
      <c r="AP31" s="41"/>
      <c r="AQ31" s="212">
        <f t="shared" si="3"/>
        <v>21</v>
      </c>
      <c r="AR31" s="407" t="str">
        <f t="shared" si="4"/>
        <v>Fri</v>
      </c>
      <c r="AS31" s="40"/>
      <c r="AT31" s="56" t="str">
        <f t="shared" si="17"/>
        <v/>
      </c>
      <c r="AU31" s="40"/>
      <c r="AV31" s="43" t="str">
        <f t="shared" si="18"/>
        <v/>
      </c>
      <c r="AW31" s="45" t="str">
        <f ca="1">IF(CELL("type",AU31)="L","",IF(AU31*($K31+$AS31)=0,"",IF($AS31&gt;0,+$AS31*AU31*8.34,$K31*AU31*8.34)))</f>
        <v/>
      </c>
      <c r="AX31" s="56" t="str">
        <f t="shared" si="18"/>
        <v/>
      </c>
      <c r="AY31" s="40"/>
      <c r="AZ31" s="43" t="str">
        <f t="shared" si="19"/>
        <v/>
      </c>
      <c r="BA31" s="45" t="str">
        <f ca="1">IF(CELL("type",AY31)="L","",IF(AY31*($K31+$AS31)=0,"",IF($AS31&gt;0,+$AS31*AY31*8.34,$K31*AY31*8.34)))</f>
        <v/>
      </c>
      <c r="BB31" s="56" t="str">
        <f t="shared" si="20"/>
        <v/>
      </c>
      <c r="BC31" s="40"/>
      <c r="BD31" s="69" t="str">
        <f t="shared" si="21"/>
        <v/>
      </c>
      <c r="BE31" s="46" t="str">
        <f ca="1">IF(CELL("type",BC31)="L","",IF(BC31*($K31+$AS31)=0,"",IF($AS31&gt;0,+$AS31*BC31*8.34,$K31*BC31*8.34)))</f>
        <v/>
      </c>
      <c r="BF31" s="56" t="str">
        <f t="shared" si="22"/>
        <v/>
      </c>
      <c r="BG31" s="40"/>
      <c r="BH31" s="41"/>
      <c r="BI31" s="243">
        <f t="shared" si="13"/>
        <v>21</v>
      </c>
      <c r="BJ31" s="40"/>
      <c r="BK31" s="41"/>
      <c r="BL31" s="276"/>
      <c r="BM31" s="39"/>
      <c r="BN31" s="39"/>
      <c r="BO31" s="39"/>
      <c r="BP31" s="39"/>
      <c r="BQ31" s="39"/>
      <c r="BR31" s="39"/>
      <c r="BS31" s="39"/>
      <c r="BT31" s="39"/>
      <c r="BU31" s="41"/>
      <c r="BV31" s="243">
        <f t="shared" si="14"/>
        <v>21</v>
      </c>
      <c r="BW31" s="35"/>
      <c r="BX31" s="765" t="str">
        <f ca="1">IF(CELL("type",BW31)="L","",IF(BW31*($K31+$AS31)=0,"",IF($AS31&gt;0,+$AS31*BW31*8.34,$K31*BW31*8.34)))</f>
        <v/>
      </c>
      <c r="BY31" s="38"/>
      <c r="BZ31" s="765" t="str">
        <f ca="1">IF(CELL("type",BY31)="L","",IF(BY31*($K31+$AS31)=0,"",IF($AS31&gt;0,+$AS31*BY31*8.34,$K31*BY31*8.34)))</f>
        <v/>
      </c>
      <c r="CA31" s="38"/>
      <c r="CB31" s="33"/>
      <c r="CC31" s="39"/>
      <c r="CD31" s="38"/>
      <c r="CE31" s="38"/>
      <c r="CF31" s="33"/>
      <c r="CG31" s="39"/>
      <c r="CH31" s="33"/>
      <c r="CI31" s="35"/>
      <c r="CJ31" s="739"/>
      <c r="CK31" s="275"/>
    </row>
    <row r="32" spans="1:89" ht="15" customHeight="1" x14ac:dyDescent="0.25">
      <c r="A32" s="214">
        <v>22</v>
      </c>
      <c r="B32" s="213" t="str">
        <f t="shared" si="5"/>
        <v>Sat</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Sat</v>
      </c>
      <c r="AS32" s="52"/>
      <c r="AT32" s="44" t="str">
        <f t="shared" si="17"/>
        <v xml:space="preserve"> </v>
      </c>
      <c r="AU32" s="52"/>
      <c r="AV32" s="70" t="str">
        <f t="shared" si="18"/>
        <v xml:space="preserve"> </v>
      </c>
      <c r="AW32" s="45" t="str">
        <f t="shared" ca="1" si="10"/>
        <v/>
      </c>
      <c r="AX32" s="56" t="str">
        <f t="shared" ca="1" si="18"/>
        <v xml:space="preserve"> </v>
      </c>
      <c r="AY32" s="52"/>
      <c r="AZ32" s="70" t="str">
        <f t="shared" si="19"/>
        <v xml:space="preserve"> </v>
      </c>
      <c r="BA32" s="45" t="str">
        <f t="shared" ca="1" si="11"/>
        <v/>
      </c>
      <c r="BB32" s="44" t="str">
        <f t="shared" ca="1" si="20"/>
        <v xml:space="preserve"> </v>
      </c>
      <c r="BC32" s="52"/>
      <c r="BD32" s="71" t="str">
        <f t="shared" si="21"/>
        <v xml:space="preserve"> </v>
      </c>
      <c r="BE32" s="46" t="str">
        <f t="shared" ca="1" si="12"/>
        <v/>
      </c>
      <c r="BF32" s="44" t="str">
        <f t="shared" ca="1" si="22"/>
        <v xml:space="preserve"> </v>
      </c>
      <c r="BG32" s="52"/>
      <c r="BH32" s="53"/>
      <c r="BI32" s="244">
        <f t="shared" si="13"/>
        <v>22</v>
      </c>
      <c r="BJ32" s="52"/>
      <c r="BK32" s="53"/>
      <c r="BL32" s="277"/>
      <c r="BM32" s="47"/>
      <c r="BN32" s="47"/>
      <c r="BO32" s="47"/>
      <c r="BP32" s="47"/>
      <c r="BQ32" s="47"/>
      <c r="BR32" s="47"/>
      <c r="BS32" s="47"/>
      <c r="BT32" s="47"/>
      <c r="BU32" s="53"/>
      <c r="BV32" s="243">
        <f t="shared" si="14"/>
        <v>22</v>
      </c>
      <c r="BW32" s="48"/>
      <c r="BX32" s="792" t="str">
        <f t="shared" ca="1" si="15"/>
        <v/>
      </c>
      <c r="BY32" s="51"/>
      <c r="BZ32" s="792" t="str">
        <f t="shared" ca="1" si="16"/>
        <v/>
      </c>
      <c r="CA32" s="51"/>
      <c r="CB32" s="33"/>
      <c r="CC32" s="47"/>
      <c r="CD32" s="38"/>
      <c r="CE32" s="38"/>
      <c r="CF32" s="33"/>
      <c r="CG32" s="47"/>
      <c r="CH32" s="33"/>
      <c r="CI32" s="48"/>
      <c r="CJ32" s="739"/>
      <c r="CK32" s="275"/>
    </row>
    <row r="33" spans="1:89" ht="15" customHeight="1" x14ac:dyDescent="0.25">
      <c r="A33" s="214">
        <v>23</v>
      </c>
      <c r="B33" s="213" t="str">
        <f t="shared" si="5"/>
        <v>Sun</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Sun</v>
      </c>
      <c r="AS33" s="52"/>
      <c r="AT33" s="44" t="str">
        <f t="shared" si="17"/>
        <v/>
      </c>
      <c r="AU33" s="52"/>
      <c r="AV33" s="70" t="str">
        <f t="shared" si="18"/>
        <v/>
      </c>
      <c r="AW33" s="45" t="str">
        <f t="shared" ca="1" si="10"/>
        <v/>
      </c>
      <c r="AX33" s="56" t="str">
        <f t="shared" si="18"/>
        <v/>
      </c>
      <c r="AY33" s="52"/>
      <c r="AZ33" s="70" t="str">
        <f t="shared" si="19"/>
        <v/>
      </c>
      <c r="BA33" s="45" t="str">
        <f t="shared" ca="1" si="11"/>
        <v/>
      </c>
      <c r="BB33" s="44" t="str">
        <f t="shared" si="20"/>
        <v/>
      </c>
      <c r="BC33" s="52"/>
      <c r="BD33" s="71" t="str">
        <f t="shared" si="21"/>
        <v/>
      </c>
      <c r="BE33" s="46" t="str">
        <f t="shared" ca="1" si="12"/>
        <v/>
      </c>
      <c r="BF33" s="44" t="str">
        <f t="shared" si="22"/>
        <v/>
      </c>
      <c r="BG33" s="52"/>
      <c r="BH33" s="53"/>
      <c r="BI33" s="244">
        <f t="shared" si="13"/>
        <v>23</v>
      </c>
      <c r="BJ33" s="52"/>
      <c r="BK33" s="53"/>
      <c r="BL33" s="277"/>
      <c r="BM33" s="47"/>
      <c r="BN33" s="47"/>
      <c r="BO33" s="47"/>
      <c r="BP33" s="47"/>
      <c r="BQ33" s="47"/>
      <c r="BR33" s="47"/>
      <c r="BS33" s="47"/>
      <c r="BT33" s="47"/>
      <c r="BU33" s="53"/>
      <c r="BV33" s="243">
        <f t="shared" si="14"/>
        <v>23</v>
      </c>
      <c r="BW33" s="48"/>
      <c r="BX33" s="792" t="str">
        <f t="shared" ca="1" si="15"/>
        <v/>
      </c>
      <c r="BY33" s="51"/>
      <c r="BZ33" s="792" t="str">
        <f t="shared" ca="1" si="16"/>
        <v/>
      </c>
      <c r="CA33" s="51"/>
      <c r="CB33" s="33"/>
      <c r="CC33" s="47"/>
      <c r="CD33" s="38"/>
      <c r="CE33" s="38"/>
      <c r="CF33" s="33"/>
      <c r="CG33" s="47"/>
      <c r="CH33" s="33"/>
      <c r="CI33" s="48"/>
      <c r="CJ33" s="739"/>
      <c r="CK33" s="275"/>
    </row>
    <row r="34" spans="1:89" ht="15" customHeight="1" x14ac:dyDescent="0.25">
      <c r="A34" s="214">
        <v>24</v>
      </c>
      <c r="B34" s="213" t="str">
        <f t="shared" si="5"/>
        <v>Mon</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Mon</v>
      </c>
      <c r="AS34" s="52"/>
      <c r="AT34" s="44" t="str">
        <f t="shared" si="17"/>
        <v/>
      </c>
      <c r="AU34" s="52"/>
      <c r="AV34" s="70" t="str">
        <f t="shared" ref="AV34:AX40" si="23">IF(+$B34="Sat",IF(SUM(AU28:AU34)&gt;0,AVERAGE(AU28:AU34)," "),"")</f>
        <v/>
      </c>
      <c r="AW34" s="45" t="str">
        <f t="shared" ca="1" si="10"/>
        <v/>
      </c>
      <c r="AX34" s="56" t="str">
        <f t="shared" si="23"/>
        <v/>
      </c>
      <c r="AY34" s="52"/>
      <c r="AZ34" s="70" t="str">
        <f t="shared" si="19"/>
        <v/>
      </c>
      <c r="BA34" s="45" t="str">
        <f t="shared" ca="1" si="11"/>
        <v/>
      </c>
      <c r="BB34" s="44" t="str">
        <f t="shared" si="20"/>
        <v/>
      </c>
      <c r="BC34" s="52"/>
      <c r="BD34" s="71" t="str">
        <f t="shared" si="21"/>
        <v/>
      </c>
      <c r="BE34" s="46" t="str">
        <f t="shared" ca="1" si="12"/>
        <v/>
      </c>
      <c r="BF34" s="44" t="str">
        <f t="shared" si="22"/>
        <v/>
      </c>
      <c r="BG34" s="52"/>
      <c r="BH34" s="53"/>
      <c r="BI34" s="244">
        <f t="shared" si="13"/>
        <v>24</v>
      </c>
      <c r="BJ34" s="52"/>
      <c r="BK34" s="53"/>
      <c r="BL34" s="277"/>
      <c r="BM34" s="47"/>
      <c r="BN34" s="47"/>
      <c r="BO34" s="47"/>
      <c r="BP34" s="47"/>
      <c r="BQ34" s="47"/>
      <c r="BR34" s="47"/>
      <c r="BS34" s="47"/>
      <c r="BT34" s="47"/>
      <c r="BU34" s="53"/>
      <c r="BV34" s="243">
        <f t="shared" si="14"/>
        <v>24</v>
      </c>
      <c r="BW34" s="48"/>
      <c r="BX34" s="792" t="str">
        <f t="shared" ca="1" si="15"/>
        <v/>
      </c>
      <c r="BY34" s="51"/>
      <c r="BZ34" s="792" t="str">
        <f t="shared" ca="1" si="16"/>
        <v/>
      </c>
      <c r="CA34" s="51"/>
      <c r="CB34" s="33"/>
      <c r="CC34" s="47"/>
      <c r="CD34" s="38"/>
      <c r="CE34" s="38"/>
      <c r="CF34" s="33"/>
      <c r="CG34" s="47"/>
      <c r="CH34" s="33"/>
      <c r="CI34" s="48"/>
      <c r="CJ34" s="739"/>
      <c r="CK34" s="275"/>
    </row>
    <row r="35" spans="1:89" ht="15" customHeight="1" thickBot="1" x14ac:dyDescent="0.3">
      <c r="A35" s="215">
        <v>25</v>
      </c>
      <c r="B35" s="216" t="str">
        <f t="shared" si="5"/>
        <v>Tue</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2"/>
      <c r="AI35" s="61"/>
      <c r="AJ35" s="57"/>
      <c r="AK35" t="str">
        <f t="shared" ca="1" si="9"/>
        <v/>
      </c>
      <c r="AL35" s="57"/>
      <c r="AM35" s="278"/>
      <c r="AN35" s="278"/>
      <c r="AO35" s="57"/>
      <c r="AP35" s="63"/>
      <c r="AQ35" s="215">
        <f t="shared" si="3"/>
        <v>25</v>
      </c>
      <c r="AR35" s="408" t="str">
        <f t="shared" si="4"/>
        <v>Tue</v>
      </c>
      <c r="AS35" s="62"/>
      <c r="AT35" s="67" t="str">
        <f t="shared" si="17"/>
        <v/>
      </c>
      <c r="AU35" s="62"/>
      <c r="AV35" s="65" t="str">
        <f t="shared" si="23"/>
        <v/>
      </c>
      <c r="AW35" s="88" t="str">
        <f t="shared" ca="1" si="10"/>
        <v/>
      </c>
      <c r="AX35" s="67" t="str">
        <f t="shared" si="23"/>
        <v/>
      </c>
      <c r="AY35" s="62"/>
      <c r="AZ35" s="65" t="str">
        <f t="shared" si="19"/>
        <v/>
      </c>
      <c r="BA35" s="88" t="str">
        <f t="shared" ca="1" si="11"/>
        <v/>
      </c>
      <c r="BB35" s="67" t="str">
        <f t="shared" si="20"/>
        <v/>
      </c>
      <c r="BC35" s="62"/>
      <c r="BD35" s="72" t="str">
        <f t="shared" si="21"/>
        <v/>
      </c>
      <c r="BE35" s="68" t="str">
        <f t="shared" ca="1" si="12"/>
        <v/>
      </c>
      <c r="BF35" s="67" t="str">
        <f t="shared" si="22"/>
        <v/>
      </c>
      <c r="BG35" s="62"/>
      <c r="BH35" s="63"/>
      <c r="BI35" s="245">
        <f t="shared" si="13"/>
        <v>25</v>
      </c>
      <c r="BJ35" s="62"/>
      <c r="BK35" s="63"/>
      <c r="BL35" s="278"/>
      <c r="BM35" s="57"/>
      <c r="BN35" s="57"/>
      <c r="BO35" s="57"/>
      <c r="BP35" s="57"/>
      <c r="BQ35" s="57"/>
      <c r="BR35" s="57"/>
      <c r="BS35" s="57"/>
      <c r="BT35" s="57"/>
      <c r="BU35" s="63"/>
      <c r="BV35" s="757">
        <f t="shared" si="14"/>
        <v>25</v>
      </c>
      <c r="BW35" s="58"/>
      <c r="BX35" s="794" t="str">
        <f ca="1">IF(CELL("type",BW35)="L","",IF(BW35*($K35+$AS35)=0,"",IF($AS35&gt;0,+$AS35*BW35*8.34,$K35*BW35*8.34)))</f>
        <v/>
      </c>
      <c r="BY35" s="61"/>
      <c r="BZ35" s="794" t="str">
        <f ca="1">IF(CELL("type",BY35)="L","",IF(BY35*($K35+$AS35)=0,"",IF($AS35&gt;0,+$AS35*BY35*8.34,$K35*BY35*8.34)))</f>
        <v/>
      </c>
      <c r="CA35" s="61"/>
      <c r="CB35" s="740"/>
      <c r="CC35" s="57"/>
      <c r="CD35" s="61"/>
      <c r="CE35" s="61"/>
      <c r="CF35" s="740"/>
      <c r="CG35" s="57"/>
      <c r="CH35" s="740"/>
      <c r="CI35" s="58"/>
      <c r="CJ35" s="736"/>
      <c r="CK35" s="743"/>
    </row>
    <row r="36" spans="1:89" ht="15" customHeight="1" thickBot="1" x14ac:dyDescent="0.3">
      <c r="A36" s="212">
        <v>26</v>
      </c>
      <c r="B36" s="217" t="str">
        <f t="shared" si="5"/>
        <v>Wed</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652"/>
      <c r="AM36" s="276"/>
      <c r="AN36" s="276"/>
      <c r="AO36" s="39"/>
      <c r="AP36" s="41"/>
      <c r="AQ36" s="212">
        <f t="shared" si="3"/>
        <v>26</v>
      </c>
      <c r="AR36" s="407" t="str">
        <f t="shared" si="4"/>
        <v>Wed</v>
      </c>
      <c r="AS36" s="40"/>
      <c r="AT36" s="56" t="str">
        <f t="shared" si="17"/>
        <v/>
      </c>
      <c r="AU36" s="40"/>
      <c r="AV36" s="43" t="str">
        <f t="shared" si="23"/>
        <v/>
      </c>
      <c r="AW36" s="45" t="str">
        <f t="shared" ca="1" si="10"/>
        <v/>
      </c>
      <c r="AX36" s="56" t="str">
        <f t="shared" si="23"/>
        <v/>
      </c>
      <c r="AY36" s="40"/>
      <c r="AZ36" s="43" t="str">
        <f t="shared" si="19"/>
        <v/>
      </c>
      <c r="BA36" s="45" t="str">
        <f t="shared" ca="1" si="11"/>
        <v/>
      </c>
      <c r="BB36" s="56" t="str">
        <f t="shared" si="20"/>
        <v/>
      </c>
      <c r="BC36" s="40"/>
      <c r="BD36" s="69" t="str">
        <f t="shared" si="21"/>
        <v/>
      </c>
      <c r="BE36" s="46" t="str">
        <f t="shared" ca="1" si="12"/>
        <v/>
      </c>
      <c r="BF36" s="56" t="str">
        <f t="shared" si="22"/>
        <v/>
      </c>
      <c r="BG36" s="40"/>
      <c r="BH36" s="41"/>
      <c r="BI36" s="243">
        <f t="shared" si="13"/>
        <v>26</v>
      </c>
      <c r="BJ36" s="40"/>
      <c r="BK36" s="41"/>
      <c r="BL36" s="276"/>
      <c r="BM36" s="39"/>
      <c r="BN36" s="39"/>
      <c r="BO36" s="39"/>
      <c r="BP36" s="39"/>
      <c r="BQ36" s="39"/>
      <c r="BR36" s="39"/>
      <c r="BS36" s="39"/>
      <c r="BT36" s="39"/>
      <c r="BU36" s="41"/>
      <c r="BV36" s="759">
        <f t="shared" si="14"/>
        <v>26</v>
      </c>
      <c r="BW36" s="35"/>
      <c r="BX36" s="765" t="str">
        <f t="shared" ca="1" si="15"/>
        <v/>
      </c>
      <c r="BY36" s="38"/>
      <c r="BZ36" s="765" t="str">
        <f t="shared" ca="1" si="16"/>
        <v/>
      </c>
      <c r="CA36" s="38"/>
      <c r="CB36" s="33"/>
      <c r="CC36" s="39"/>
      <c r="CD36" s="38"/>
      <c r="CE36" s="38"/>
      <c r="CF36" s="33"/>
      <c r="CG36" s="39"/>
      <c r="CH36" s="33"/>
      <c r="CI36" s="35"/>
      <c r="CJ36" s="739"/>
      <c r="CK36" s="275"/>
    </row>
    <row r="37" spans="1:89" ht="15" customHeight="1" x14ac:dyDescent="0.25">
      <c r="A37" s="214">
        <v>27</v>
      </c>
      <c r="B37" s="213" t="str">
        <f t="shared" si="5"/>
        <v>Thu</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Thu</v>
      </c>
      <c r="AS37" s="52"/>
      <c r="AT37" s="44" t="str">
        <f t="shared" si="17"/>
        <v/>
      </c>
      <c r="AU37" s="52"/>
      <c r="AV37" s="70" t="str">
        <f t="shared" si="23"/>
        <v/>
      </c>
      <c r="AW37" s="45" t="str">
        <f ca="1">IF(CELL("type",AU37)="L","",IF(AU37*($K37+$AS37)=0,"",IF($AS37&gt;0,+$AS37*AU37*8.34,$K37*AU37*8.34)))</f>
        <v/>
      </c>
      <c r="AX37" s="56" t="str">
        <f t="shared" si="23"/>
        <v/>
      </c>
      <c r="AY37" s="52"/>
      <c r="AZ37" s="70" t="str">
        <f t="shared" si="19"/>
        <v/>
      </c>
      <c r="BA37" s="45" t="str">
        <f ca="1">IF(CELL("type",AY37)="L","",IF(AY37*($K37+$AS37)=0,"",IF($AS37&gt;0,+$AS37*AY37*8.34,$K37*AY37*8.34)))</f>
        <v/>
      </c>
      <c r="BB37" s="44" t="str">
        <f t="shared" si="20"/>
        <v/>
      </c>
      <c r="BC37" s="52"/>
      <c r="BD37" s="71" t="str">
        <f t="shared" si="21"/>
        <v/>
      </c>
      <c r="BE37" s="46" t="str">
        <f ca="1">IF(CELL("type",BC37)="L","",IF(BC37*($K37+$AS37)=0,"",IF($AS37&gt;0,+$AS37*BC37*8.34,$K37*BC37*8.34)))</f>
        <v/>
      </c>
      <c r="BF37" s="44" t="str">
        <f t="shared" si="22"/>
        <v/>
      </c>
      <c r="BG37" s="52"/>
      <c r="BH37" s="53"/>
      <c r="BI37" s="244">
        <f t="shared" si="13"/>
        <v>27</v>
      </c>
      <c r="BJ37" s="52"/>
      <c r="BK37" s="53"/>
      <c r="BL37" s="277"/>
      <c r="BM37" s="47"/>
      <c r="BN37" s="47"/>
      <c r="BO37" s="47"/>
      <c r="BP37" s="47"/>
      <c r="BQ37" s="47"/>
      <c r="BR37" s="47"/>
      <c r="BS37" s="47"/>
      <c r="BT37" s="47"/>
      <c r="BU37" s="53"/>
      <c r="BV37" s="243">
        <f t="shared" si="14"/>
        <v>27</v>
      </c>
      <c r="BW37" s="48"/>
      <c r="BX37" s="792" t="str">
        <f t="shared" ca="1" si="15"/>
        <v/>
      </c>
      <c r="BY37" s="51"/>
      <c r="BZ37" s="792" t="str">
        <f t="shared" ca="1" si="16"/>
        <v/>
      </c>
      <c r="CA37" s="51"/>
      <c r="CB37" s="33"/>
      <c r="CC37" s="47"/>
      <c r="CD37" s="38"/>
      <c r="CE37" s="38"/>
      <c r="CF37" s="33"/>
      <c r="CG37" s="47"/>
      <c r="CH37" s="33"/>
      <c r="CI37" s="48"/>
      <c r="CJ37" s="739"/>
      <c r="CK37" s="275"/>
    </row>
    <row r="38" spans="1:89" ht="15" customHeight="1" x14ac:dyDescent="0.25">
      <c r="A38" s="214">
        <v>28</v>
      </c>
      <c r="B38" s="213" t="str">
        <f t="shared" si="5"/>
        <v>Fri</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Fri</v>
      </c>
      <c r="AS38" s="52"/>
      <c r="AT38" s="44" t="str">
        <f t="shared" si="17"/>
        <v/>
      </c>
      <c r="AU38" s="52"/>
      <c r="AV38" s="70" t="str">
        <f t="shared" si="23"/>
        <v/>
      </c>
      <c r="AW38" s="45" t="str">
        <f t="shared" ca="1" si="10"/>
        <v/>
      </c>
      <c r="AX38" s="56" t="str">
        <f t="shared" si="23"/>
        <v/>
      </c>
      <c r="AY38" s="52"/>
      <c r="AZ38" s="70" t="str">
        <f t="shared" si="19"/>
        <v/>
      </c>
      <c r="BA38" s="45" t="str">
        <f t="shared" ca="1" si="11"/>
        <v/>
      </c>
      <c r="BB38" s="44" t="str">
        <f t="shared" si="20"/>
        <v/>
      </c>
      <c r="BC38" s="52"/>
      <c r="BD38" s="71" t="str">
        <f t="shared" si="21"/>
        <v/>
      </c>
      <c r="BE38" s="46" t="str">
        <f t="shared" ca="1" si="12"/>
        <v/>
      </c>
      <c r="BF38" s="44" t="str">
        <f t="shared" si="22"/>
        <v/>
      </c>
      <c r="BG38" s="52"/>
      <c r="BH38" s="53"/>
      <c r="BI38" s="244">
        <f t="shared" si="13"/>
        <v>28</v>
      </c>
      <c r="BJ38" s="52"/>
      <c r="BK38" s="53"/>
      <c r="BL38" s="277"/>
      <c r="BM38" s="47"/>
      <c r="BN38" s="47"/>
      <c r="BO38" s="47"/>
      <c r="BP38" s="47"/>
      <c r="BQ38" s="47"/>
      <c r="BR38" s="47"/>
      <c r="BS38" s="47"/>
      <c r="BT38" s="47"/>
      <c r="BU38" s="53"/>
      <c r="BV38" s="243">
        <f t="shared" si="14"/>
        <v>28</v>
      </c>
      <c r="BW38" s="48"/>
      <c r="BX38" s="792" t="str">
        <f t="shared" ca="1" si="15"/>
        <v/>
      </c>
      <c r="BY38" s="51"/>
      <c r="BZ38" s="792" t="str">
        <f t="shared" ca="1" si="16"/>
        <v/>
      </c>
      <c r="CA38" s="51"/>
      <c r="CB38" s="33"/>
      <c r="CC38" s="47"/>
      <c r="CD38" s="38"/>
      <c r="CE38" s="38"/>
      <c r="CF38" s="33"/>
      <c r="CG38" s="47"/>
      <c r="CH38" s="33"/>
      <c r="CI38" s="48"/>
      <c r="CJ38" s="739"/>
      <c r="CK38" s="275"/>
    </row>
    <row r="39" spans="1:89" ht="15" customHeight="1" x14ac:dyDescent="0.25">
      <c r="A39" s="214">
        <v>29</v>
      </c>
      <c r="B39" s="213" t="str">
        <f t="shared" si="5"/>
        <v>Sat</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Sat</v>
      </c>
      <c r="AS39" s="52"/>
      <c r="AT39" s="44" t="str">
        <f t="shared" si="17"/>
        <v xml:space="preserve"> </v>
      </c>
      <c r="AU39" s="52"/>
      <c r="AV39" s="70" t="str">
        <f t="shared" si="23"/>
        <v xml:space="preserve"> </v>
      </c>
      <c r="AW39" s="45" t="str">
        <f t="shared" ca="1" si="10"/>
        <v/>
      </c>
      <c r="AX39" s="56" t="str">
        <f t="shared" ca="1" si="23"/>
        <v xml:space="preserve"> </v>
      </c>
      <c r="AY39" s="52"/>
      <c r="AZ39" s="70" t="str">
        <f t="shared" si="19"/>
        <v xml:space="preserve"> </v>
      </c>
      <c r="BA39" s="45" t="str">
        <f t="shared" ca="1" si="11"/>
        <v/>
      </c>
      <c r="BB39" s="44" t="str">
        <f t="shared" ca="1" si="20"/>
        <v xml:space="preserve"> </v>
      </c>
      <c r="BC39" s="52"/>
      <c r="BD39" s="71" t="str">
        <f t="shared" si="21"/>
        <v xml:space="preserve"> </v>
      </c>
      <c r="BE39" s="46" t="str">
        <f t="shared" ca="1" si="12"/>
        <v/>
      </c>
      <c r="BF39" s="44" t="str">
        <f t="shared" ca="1" si="22"/>
        <v xml:space="preserve"> </v>
      </c>
      <c r="BG39" s="52"/>
      <c r="BH39" s="53"/>
      <c r="BI39" s="244">
        <f t="shared" si="13"/>
        <v>29</v>
      </c>
      <c r="BJ39" s="52"/>
      <c r="BK39" s="53"/>
      <c r="BL39" s="277"/>
      <c r="BM39" s="47"/>
      <c r="BN39" s="47"/>
      <c r="BO39" s="47"/>
      <c r="BP39" s="47"/>
      <c r="BQ39" s="47"/>
      <c r="BR39" s="47"/>
      <c r="BS39" s="47"/>
      <c r="BT39" s="47"/>
      <c r="BU39" s="53"/>
      <c r="BV39" s="243">
        <f t="shared" si="14"/>
        <v>29</v>
      </c>
      <c r="BW39" s="48"/>
      <c r="BX39" s="792" t="str">
        <f t="shared" ca="1" si="15"/>
        <v/>
      </c>
      <c r="BY39" s="51"/>
      <c r="BZ39" s="792" t="str">
        <f t="shared" ca="1" si="16"/>
        <v/>
      </c>
      <c r="CA39" s="51"/>
      <c r="CB39" s="33"/>
      <c r="CC39" s="47"/>
      <c r="CD39" s="38"/>
      <c r="CE39" s="38"/>
      <c r="CF39" s="33"/>
      <c r="CG39" s="47"/>
      <c r="CH39" s="33"/>
      <c r="CI39" s="48"/>
      <c r="CJ39" s="739"/>
      <c r="CK39" s="275"/>
    </row>
    <row r="40" spans="1:89" ht="15" customHeight="1" x14ac:dyDescent="0.25">
      <c r="A40" s="214">
        <v>30</v>
      </c>
      <c r="B40" s="213" t="str">
        <f t="shared" si="5"/>
        <v>Sun</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47"/>
      <c r="AM40" s="277"/>
      <c r="AN40" s="277"/>
      <c r="AO40" s="47"/>
      <c r="AP40" s="53"/>
      <c r="AQ40" s="214">
        <f t="shared" si="3"/>
        <v>30</v>
      </c>
      <c r="AR40" s="407" t="str">
        <f t="shared" si="4"/>
        <v>Sun</v>
      </c>
      <c r="AS40" s="52"/>
      <c r="AT40" s="44" t="str">
        <f t="shared" si="17"/>
        <v/>
      </c>
      <c r="AU40" s="52"/>
      <c r="AV40" s="70" t="str">
        <f t="shared" si="23"/>
        <v/>
      </c>
      <c r="AW40" s="45" t="str">
        <f ca="1">IF(CELL("type",AU40)="L","",IF(AU40*($K40+$AS40)=0,"",IF($AS40&gt;0,+$AS40*AU40*8.34,$K40*AU40*8.34)))</f>
        <v/>
      </c>
      <c r="AX40" s="44" t="str">
        <f t="shared" si="23"/>
        <v/>
      </c>
      <c r="AY40" s="52"/>
      <c r="AZ40" s="70" t="str">
        <f t="shared" si="19"/>
        <v/>
      </c>
      <c r="BA40" s="45" t="str">
        <f ca="1">IF(CELL("type",AY40)="L","",IF(AY40*($K40+$AS40)=0,"",IF($AS40&gt;0,+$AS40*AY40*8.34,$K40*AY40*8.34)))</f>
        <v/>
      </c>
      <c r="BB40" s="44" t="str">
        <f t="shared" si="20"/>
        <v/>
      </c>
      <c r="BC40" s="52"/>
      <c r="BD40" s="71" t="str">
        <f t="shared" si="21"/>
        <v/>
      </c>
      <c r="BE40" s="46" t="str">
        <f ca="1">IF(CELL("type",BC40)="L","",IF(BC40*($K40+$AS40)=0,"",IF($AS40&gt;0,+$AS40*BC40*8.34,$K40*BC40*8.34)))</f>
        <v/>
      </c>
      <c r="BF40" s="44" t="str">
        <f t="shared" si="22"/>
        <v/>
      </c>
      <c r="BG40" s="52"/>
      <c r="BH40" s="53"/>
      <c r="BI40" s="244">
        <f t="shared" si="13"/>
        <v>30</v>
      </c>
      <c r="BJ40" s="52"/>
      <c r="BK40" s="53"/>
      <c r="BL40" s="277"/>
      <c r="BM40" s="47"/>
      <c r="BN40" s="47"/>
      <c r="BO40" s="47"/>
      <c r="BP40" s="47"/>
      <c r="BQ40" s="47"/>
      <c r="BR40" s="47"/>
      <c r="BS40" s="47"/>
      <c r="BT40" s="47"/>
      <c r="BU40" s="53"/>
      <c r="BV40" s="243">
        <f t="shared" si="14"/>
        <v>30</v>
      </c>
      <c r="BW40" s="48"/>
      <c r="BX40" s="792" t="str">
        <f t="shared" ca="1" si="15"/>
        <v/>
      </c>
      <c r="BY40" s="51"/>
      <c r="BZ40" s="792" t="str">
        <f t="shared" ca="1" si="16"/>
        <v/>
      </c>
      <c r="CA40" s="51"/>
      <c r="CB40" s="33"/>
      <c r="CC40" s="47"/>
      <c r="CD40" s="38"/>
      <c r="CE40" s="38"/>
      <c r="CF40" s="33"/>
      <c r="CG40" s="47"/>
      <c r="CH40" s="33"/>
      <c r="CI40" s="48"/>
      <c r="CJ40" s="739"/>
      <c r="CK40" s="275"/>
    </row>
    <row r="41" spans="1:89" ht="15" customHeight="1" thickBot="1" x14ac:dyDescent="0.3">
      <c r="A41" s="215">
        <v>31</v>
      </c>
      <c r="B41" s="216" t="str">
        <f t="shared" si="5"/>
        <v>Mon</v>
      </c>
      <c r="C41" s="57"/>
      <c r="D41" s="58"/>
      <c r="E41" s="58"/>
      <c r="F41" s="59"/>
      <c r="G41" s="60"/>
      <c r="H41" s="61"/>
      <c r="I41" s="57"/>
      <c r="J41" s="58"/>
      <c r="K41" s="62"/>
      <c r="L41" s="278"/>
      <c r="M41" s="57"/>
      <c r="N41" s="65" t="str">
        <f t="shared" ca="1" si="6"/>
        <v/>
      </c>
      <c r="O41" s="57"/>
      <c r="P41" s="65" t="str">
        <f t="shared" ca="1" si="7"/>
        <v/>
      </c>
      <c r="Q41" s="57"/>
      <c r="R41" s="57"/>
      <c r="S41" s="63"/>
      <c r="T41" s="222">
        <f t="shared" si="0"/>
        <v>31</v>
      </c>
      <c r="U41" s="404"/>
      <c r="V41" s="62"/>
      <c r="W41" s="57"/>
      <c r="X41" s="396" t="str">
        <f t="shared" si="1"/>
        <v/>
      </c>
      <c r="Y41" s="278"/>
      <c r="Z41" s="62"/>
      <c r="AA41" s="57"/>
      <c r="AB41" s="396" t="str">
        <f t="shared" si="2"/>
        <v/>
      </c>
      <c r="AC41" s="278"/>
      <c r="AD41" s="62"/>
      <c r="AE41" s="57"/>
      <c r="AF41" s="396" t="str">
        <f t="shared" si="8"/>
        <v/>
      </c>
      <c r="AG41" s="630"/>
      <c r="AH41" s="690"/>
      <c r="AI41" s="61"/>
      <c r="AJ41" s="57"/>
      <c r="AK41" t="str">
        <f t="shared" ca="1" si="9"/>
        <v/>
      </c>
      <c r="AL41" s="57"/>
      <c r="AM41" s="278"/>
      <c r="AN41" s="278"/>
      <c r="AO41" s="57"/>
      <c r="AP41" s="63"/>
      <c r="AQ41" s="215">
        <f t="shared" si="3"/>
        <v>31</v>
      </c>
      <c r="AR41" s="408" t="str">
        <f t="shared" si="4"/>
        <v>Mon</v>
      </c>
      <c r="AS41" s="62"/>
      <c r="AT41" s="67" t="str">
        <f>IF(SUM(AS35:AS41)=0,"",IF(+$B41="Sat",AVERAGE(AS35:AS41),IF(+$B41="Fri",AVERAGE(AS36:AS41,Apr!AS$11),IF(+$B41="Thu",AVERAGE(AS37:AS41,Apr!AS$11:AS$12),IF(+$B41="Wed",AVERAGE(AS38:AS41,Apr!AS$11:AS$13)," ")))))</f>
        <v/>
      </c>
      <c r="AU41" s="62"/>
      <c r="AV41" s="65" t="str">
        <f>IF(SUM(AU35:AU41)=0,"",IF(+$B41="Sat",AVERAGE(AU35:AU41),IF(+$B41="Fri",AVERAGE(AU36:AU41,Apr!AU$11),IF(+$B41="Thu",AVERAGE(AU37:AU41,Apr!AU$11:AU$12),IF(+$B41="Wed",AVERAGE(AU38:AU41,Apr!AU$11:AU$13)," ")))))</f>
        <v/>
      </c>
      <c r="AW41" s="88" t="str">
        <f t="shared" ca="1" si="10"/>
        <v/>
      </c>
      <c r="AX41" s="67" t="str">
        <f ca="1">IF(SUM(AW35:AW41)=0,"",IF(+$B41="Sat",AVERAGE(AW35:AW41),IF(+$B41="Fri",AVERAGE(AW36:AW41,Apr!AW$11),IF(+$B41="Thu",AVERAGE(AW37:AW41,Apr!AW$11:AW$12),IF(+$B41="Wed",AVERAGE(AW38:AW41,Apr!AW$11:AW$13)," ")))))</f>
        <v/>
      </c>
      <c r="AY41" s="62"/>
      <c r="AZ41" s="65" t="str">
        <f>IF(SUM(AY35:AY41)=0,"",IF(+$B41="Sat",AVERAGE(AY35:AY41),IF(+$B41="Fri",AVERAGE(AY36:AY41,Apr!AY$11),IF(+$B41="Thu",AVERAGE(AY37:AY41,Apr!AY$11:AY$12),IF(+$B41="Wed",AVERAGE(AY38:AY41,Apr!AY$11:AY$13)," ")))))</f>
        <v/>
      </c>
      <c r="BA41" s="88" t="str">
        <f t="shared" ca="1" si="11"/>
        <v/>
      </c>
      <c r="BB41" s="65" t="str">
        <f ca="1">IF(SUM(BA35:BA41)=0,"",IF(+$B41="Sat",AVERAGE(BA35:BA41),IF(+$B41="Fri",AVERAGE(BA36:BA41,Apr!BA$11),IF(+$B41="Thu",AVERAGE(BA37:BA41,Apr!BA$11:BA$12),IF(+$B41="Wed",AVERAGE(BA38:BA41,Apr!BA$11:BA$13)," ")))))</f>
        <v/>
      </c>
      <c r="BC41" s="62"/>
      <c r="BD41" s="72" t="str">
        <f>IF(SUM(BC35:BC41)=0,"",IF(+$B41="Sat",AVERAGE(BC35:BC41),IF(+$B41="Fri",AVERAGE(BC36:BC41,Apr!BC$11),IF(+$B41="Thu",AVERAGE(BC37:BC41,Apr!BC$11:BC$12),IF(+$B41="Wed",AVERAGE(BC38:BC41,Apr!BC$11:BC$13)," ")))))</f>
        <v/>
      </c>
      <c r="BE41" s="68" t="str">
        <f t="shared" ca="1" si="12"/>
        <v/>
      </c>
      <c r="BF41" s="65" t="str">
        <f ca="1">IF(SUM(BE35:BE41)=0,"",IF(+$B41="Sat",AVERAGE(BE35:BE41),IF(+$B41="Fri",AVERAGE(BE36:BE41,Apr!BE$11),IF(+$B41="Thu",AVERAGE(BE37:BE41,Apr!BE$11:BE$12),IF(+$B41="Wed",AVERAGE(BE38:BE41,Apr!BE$11:BE$13)," ")))))</f>
        <v/>
      </c>
      <c r="BG41" s="62"/>
      <c r="BH41" s="63"/>
      <c r="BI41" s="245">
        <f>+A41</f>
        <v>31</v>
      </c>
      <c r="BJ41" s="62"/>
      <c r="BK41" s="63"/>
      <c r="BL41" s="278"/>
      <c r="BM41" s="57"/>
      <c r="BN41" s="57"/>
      <c r="BO41" s="57"/>
      <c r="BP41" s="57"/>
      <c r="BQ41" s="57"/>
      <c r="BR41" s="57"/>
      <c r="BS41" s="57"/>
      <c r="BT41" s="57"/>
      <c r="BU41" s="63"/>
      <c r="BV41" s="243">
        <f t="shared" si="14"/>
        <v>31</v>
      </c>
      <c r="BW41" s="58"/>
      <c r="BX41" s="793" t="str">
        <f t="shared" ca="1" si="15"/>
        <v/>
      </c>
      <c r="BY41" s="61"/>
      <c r="BZ41" s="794" t="str">
        <f t="shared" ca="1" si="16"/>
        <v/>
      </c>
      <c r="CA41" s="61"/>
      <c r="CB41" s="740"/>
      <c r="CC41" s="57"/>
      <c r="CD41" s="61"/>
      <c r="CE41" s="61"/>
      <c r="CF41" s="740"/>
      <c r="CG41" s="57"/>
      <c r="CH41" s="740"/>
      <c r="CI41" s="57"/>
      <c r="CJ41" s="740"/>
      <c r="CK41" s="743"/>
    </row>
    <row r="42" spans="1:89" ht="15" customHeight="1" thickTop="1" thickBot="1" x14ac:dyDescent="0.3">
      <c r="A42" s="218" t="s">
        <v>36</v>
      </c>
      <c r="B42" s="219"/>
      <c r="C42" s="38"/>
      <c r="D42" s="74"/>
      <c r="E42" s="35"/>
      <c r="F42" s="75"/>
      <c r="G42" s="76"/>
      <c r="H42" s="4" t="str">
        <f>IF(SUM(H11:H41)&gt;0,AVERAGE(H11:H41)," ")</f>
        <v xml:space="preserve"> </v>
      </c>
      <c r="I42" s="43" t="str">
        <f>IF(SUM(I11:I41)&gt;0,AVERAGE(I11:I41)," ")</f>
        <v xml:space="preserve"> </v>
      </c>
      <c r="J42" s="69" t="str">
        <f>IF(SUM(J11:J41)&gt;0,AVERAGE(J11:J41)," ")</f>
        <v xml:space="preserve"> </v>
      </c>
      <c r="K42" s="42" t="str">
        <f>IF(SUM(K11:K41)&gt;0,AVERAGE(K11:K41)," ")</f>
        <v xml:space="preserve"> </v>
      </c>
      <c r="L42" s="279"/>
      <c r="M42" s="314" t="str">
        <f t="shared" ref="M42:S42" si="24">IF(SUM(M11:M41)&gt;0,AVERAGE(M11:M41)," ")</f>
        <v xml:space="preserve"> </v>
      </c>
      <c r="N42" s="43" t="str">
        <f ca="1">IF(SUM(N11:N41)&gt;0,AVERAGE(N11:N41)," ")</f>
        <v xml:space="preserve"> </v>
      </c>
      <c r="O42" s="314" t="str">
        <f t="shared" si="24"/>
        <v xml:space="preserve"> </v>
      </c>
      <c r="P42" s="43" t="str">
        <f ca="1">IF(SUM(P11:P41)&gt;0,AVERAGE(P11:P41)," ")</f>
        <v xml:space="preserve"> </v>
      </c>
      <c r="Q42" s="43" t="str">
        <f t="shared" si="24"/>
        <v xml:space="preserve"> </v>
      </c>
      <c r="R42" s="43" t="str">
        <f t="shared" si="24"/>
        <v xml:space="preserve"> </v>
      </c>
      <c r="S42" s="56" t="str">
        <f t="shared" si="24"/>
        <v xml:space="preserve"> </v>
      </c>
      <c r="T42" s="218" t="s">
        <v>37</v>
      </c>
      <c r="U42" s="401" t="str">
        <f>IF(SUM(U11:U41)&gt;0,AVERAGE(U11:U41)," ")</f>
        <v xml:space="preserve"> </v>
      </c>
      <c r="V42" s="315" t="str">
        <f t="shared" ref="V42:AG42" si="25">IF(SUM(V11:V41)&gt;0,AVERAGE(V11:V41)," ")</f>
        <v xml:space="preserve"> </v>
      </c>
      <c r="W42" s="314" t="str">
        <f t="shared" si="25"/>
        <v xml:space="preserve"> </v>
      </c>
      <c r="X42" s="314" t="str">
        <f t="shared" si="25"/>
        <v xml:space="preserve"> </v>
      </c>
      <c r="Y42" s="56" t="str">
        <f t="shared" si="25"/>
        <v xml:space="preserve"> </v>
      </c>
      <c r="Z42" s="315" t="str">
        <f t="shared" si="25"/>
        <v xml:space="preserve"> </v>
      </c>
      <c r="AA42" s="314" t="str">
        <f t="shared" si="25"/>
        <v xml:space="preserve"> </v>
      </c>
      <c r="AB42" s="314" t="str">
        <f t="shared" si="25"/>
        <v xml:space="preserve"> </v>
      </c>
      <c r="AC42" s="56" t="str">
        <f t="shared" si="25"/>
        <v xml:space="preserve"> </v>
      </c>
      <c r="AD42" s="315" t="str">
        <f t="shared" si="25"/>
        <v xml:space="preserve"> </v>
      </c>
      <c r="AE42" s="314" t="str">
        <f t="shared" si="25"/>
        <v xml:space="preserve"> </v>
      </c>
      <c r="AF42" s="314" t="str">
        <f t="shared" si="25"/>
        <v xml:space="preserve"> </v>
      </c>
      <c r="AG42" s="56" t="str">
        <f t="shared" si="25"/>
        <v xml:space="preserve"> </v>
      </c>
      <c r="AH42" s="646"/>
      <c r="AI42" s="620" t="str">
        <f>IF(SUM(AI11:AI41)&gt;0,AVERAGE(AI11:AI41)," ")</f>
        <v xml:space="preserve"> </v>
      </c>
      <c r="AJ42" s="678" t="str">
        <f>IF(SUM(AJ11:AJ41)&gt;0,AVERAGE(AJ11:AJ41)," ")</f>
        <v xml:space="preserve"> </v>
      </c>
      <c r="AK42" s="69"/>
      <c r="AL42" s="824" t="str">
        <f ca="1">IF(SUM(AK11:AK41)&gt;0,GEOMEAN(AK11:AK41),"")</f>
        <v/>
      </c>
      <c r="AM42" s="818"/>
      <c r="AN42" s="279"/>
      <c r="AO42" s="671" t="str">
        <f>IF(SUM(AO11:AO41)&gt;0,AVERAGE(AO11:AO41)," ")</f>
        <v xml:space="preserve"> </v>
      </c>
      <c r="AP42" s="56" t="str">
        <f>IF(SUM(AP11:AP41)&gt;0,AVERAGE(AP11:AP41)," ")</f>
        <v xml:space="preserve"> </v>
      </c>
      <c r="AQ42" s="943" t="s">
        <v>71</v>
      </c>
      <c r="AR42" s="1020"/>
      <c r="AS42" s="620" t="str">
        <f>IF(SUM(AS11:AS41)&gt;0,AVERAGE(AS11:AS41)," ")</f>
        <v xml:space="preserve"> </v>
      </c>
      <c r="AT42" s="78"/>
      <c r="AU42" s="660" t="str">
        <f>IF(SUM(AU11:AU41)&gt;0,AVERAGE(AU11:AU41)," ")</f>
        <v xml:space="preserve"> </v>
      </c>
      <c r="AV42" s="661"/>
      <c r="AW42" s="618" t="str">
        <f ca="1">IF(SUM(AW11:AW41)&gt;0,AVERAGE(AW11:AW41)," ")</f>
        <v xml:space="preserve"> </v>
      </c>
      <c r="AX42" s="661"/>
      <c r="AY42" s="660" t="str">
        <f>IF(SUM(AY11:AY41)&gt;0,AVERAGE(AY11:AY41)," ")</f>
        <v xml:space="preserve"> </v>
      </c>
      <c r="AZ42" s="619"/>
      <c r="BA42" s="618" t="str">
        <f ca="1">IF(SUM(BA11:BA41)&gt;0,AVERAGE(BA11:BA41)," ")</f>
        <v xml:space="preserve"> </v>
      </c>
      <c r="BB42" s="661"/>
      <c r="BC42" s="620" t="str">
        <f>IF(SUM(BC11:BC41)&gt;0,AVERAGE(BC11:BC41)," ")</f>
        <v xml:space="preserve"> </v>
      </c>
      <c r="BD42" s="661"/>
      <c r="BE42" s="618" t="str">
        <f ca="1">IF(SUM(BE11:BE41)&gt;0,AVERAGE(BE11:BE41)," ")</f>
        <v xml:space="preserve"> </v>
      </c>
      <c r="BF42" s="78"/>
      <c r="BG42" s="42" t="str">
        <f>IF(SUM(BG11:BG41)&gt;0,AVERAGE(BG11:BG41)," ")</f>
        <v xml:space="preserve"> </v>
      </c>
      <c r="BH42" s="56" t="str">
        <f>IF(SUM(BH11:BH41)&gt;0,AVERAGE(BH11:BH41)," ")</f>
        <v xml:space="preserve"> </v>
      </c>
      <c r="BI42" s="218" t="s">
        <v>37</v>
      </c>
      <c r="BJ42" s="42" t="str">
        <f>IF(SUM(BJ11:BJ41)&gt;0,AVERAGE(BJ11:BJ41)," ")</f>
        <v xml:space="preserve"> </v>
      </c>
      <c r="BK42" s="56" t="str">
        <f>IF(SUM(BK11:BK41)&gt;0,AVERAGE(BK11:BK41)," ")</f>
        <v xml:space="preserve"> </v>
      </c>
      <c r="BL42" s="77"/>
      <c r="BM42" s="43" t="str">
        <f t="shared" ref="BM42:BU42" si="26">IF(SUM(BM11:BM41)&gt;0,AVERAGE(BM11:BM41)," ")</f>
        <v xml:space="preserve"> </v>
      </c>
      <c r="BN42" s="314" t="str">
        <f t="shared" si="26"/>
        <v xml:space="preserve"> </v>
      </c>
      <c r="BO42" s="43" t="str">
        <f t="shared" si="26"/>
        <v xml:space="preserve"> </v>
      </c>
      <c r="BP42" s="43" t="str">
        <f t="shared" si="26"/>
        <v xml:space="preserve"> </v>
      </c>
      <c r="BQ42" s="43" t="str">
        <f t="shared" si="26"/>
        <v xml:space="preserve"> </v>
      </c>
      <c r="BR42" s="43" t="str">
        <f t="shared" si="26"/>
        <v xml:space="preserve"> </v>
      </c>
      <c r="BS42" s="43" t="str">
        <f t="shared" si="26"/>
        <v xml:space="preserve"> </v>
      </c>
      <c r="BT42" s="43" t="str">
        <f t="shared" si="26"/>
        <v xml:space="preserve"> </v>
      </c>
      <c r="BU42" s="56" t="str">
        <f t="shared" si="26"/>
        <v xml:space="preserve"> </v>
      </c>
      <c r="BV42" s="758" t="s">
        <v>37</v>
      </c>
      <c r="BW42" s="842" t="str">
        <f>IF(SUM(BW11:BW41)&gt;0,AVERAGE(BW11:BW41)," ")</f>
        <v xml:space="preserve"> </v>
      </c>
      <c r="BX42" s="618" t="str">
        <f ca="1">IF(SUM(BX11:BX41)&gt;0,AVERAGE(BX11:BX41)," ")</f>
        <v xml:space="preserve"> </v>
      </c>
      <c r="BY42" s="679" t="str">
        <f>IF(SUM(BY11:BY41)&gt;0,AVERAGE(BY11:BY41)," ")</f>
        <v xml:space="preserve"> </v>
      </c>
      <c r="BZ42" s="843" t="str">
        <f ca="1">IF(SUM(BZ11:BZ41)&gt;0,AVERAGE(BZ11:BZ41)," ")</f>
        <v xml:space="preserve"> </v>
      </c>
      <c r="CA42" s="744" t="str">
        <f t="shared" ref="CA42:CK42" si="27">IF(SUM(CA11:CA41)&gt;0,AVERAGE(CA11:CA41)," ")</f>
        <v xml:space="preserve"> </v>
      </c>
      <c r="CB42" s="45" t="str">
        <f t="shared" si="27"/>
        <v xml:space="preserve"> </v>
      </c>
      <c r="CC42" s="43" t="str">
        <f t="shared" si="27"/>
        <v xml:space="preserve"> </v>
      </c>
      <c r="CD42" s="46" t="str">
        <f>IF(SUM(CD11:CD41)&gt;0,AVERAGE(CD11:CD41)," ")</f>
        <v xml:space="preserve"> </v>
      </c>
      <c r="CE42" s="43" t="str">
        <f>IF(SUM(CE11:CE41)&gt;0,AVERAGE(CE11:CE41)," ")</f>
        <v xml:space="preserve"> </v>
      </c>
      <c r="CF42" s="46" t="str">
        <f t="shared" si="27"/>
        <v xml:space="preserve"> </v>
      </c>
      <c r="CG42" s="43" t="str">
        <f t="shared" si="27"/>
        <v xml:space="preserve"> </v>
      </c>
      <c r="CH42" s="45" t="str">
        <f t="shared" si="27"/>
        <v xml:space="preserve"> </v>
      </c>
      <c r="CI42" s="69" t="str">
        <f t="shared" si="27"/>
        <v xml:space="preserve"> </v>
      </c>
      <c r="CJ42" s="46" t="str">
        <f t="shared" si="27"/>
        <v xml:space="preserve"> </v>
      </c>
      <c r="CK42" s="745" t="str">
        <f t="shared" si="27"/>
        <v xml:space="preserve"> </v>
      </c>
    </row>
    <row r="43" spans="1:89" ht="15" customHeight="1" thickTop="1" thickBot="1" x14ac:dyDescent="0.3">
      <c r="A43" s="220" t="s">
        <v>38</v>
      </c>
      <c r="B43" s="221"/>
      <c r="C43" s="81"/>
      <c r="D43" s="80"/>
      <c r="E43" s="71" t="str">
        <f>IF(SUM(E11:E41)&gt;0,MAX(E11:E41)," ")</f>
        <v xml:space="preserve"> </v>
      </c>
      <c r="F43" s="82"/>
      <c r="G43" s="83"/>
      <c r="H43" s="84" t="str">
        <f t="shared" ref="H43:S43" si="28">IF(SUM(H11:H41)&gt;0,MAX(H11:H41)," ")</f>
        <v xml:space="preserve"> </v>
      </c>
      <c r="I43" s="70" t="str">
        <f t="shared" si="28"/>
        <v xml:space="preserve"> </v>
      </c>
      <c r="J43" s="71" t="str">
        <f t="shared" si="28"/>
        <v xml:space="preserve"> </v>
      </c>
      <c r="K43" s="54" t="str">
        <f t="shared" si="28"/>
        <v xml:space="preserve"> </v>
      </c>
      <c r="L43" s="280" t="str">
        <f t="shared" si="28"/>
        <v xml:space="preserve"> </v>
      </c>
      <c r="M43" s="70" t="str">
        <f t="shared" si="28"/>
        <v xml:space="preserve"> </v>
      </c>
      <c r="N43" s="85" t="str">
        <f ca="1">IF(SUM(N11:N41)&gt;0,MAX(N11:N41)," ")</f>
        <v xml:space="preserve"> </v>
      </c>
      <c r="O43" s="70" t="str">
        <f t="shared" si="28"/>
        <v xml:space="preserve"> </v>
      </c>
      <c r="P43" s="85" t="str">
        <f ca="1">IF(SUM(P11:P41)&gt;0,MAX(P11:P41)," ")</f>
        <v xml:space="preserve"> </v>
      </c>
      <c r="Q43" s="70" t="str">
        <f t="shared" si="28"/>
        <v xml:space="preserve"> </v>
      </c>
      <c r="R43" s="70" t="str">
        <f t="shared" si="28"/>
        <v xml:space="preserve"> </v>
      </c>
      <c r="S43" s="44" t="str">
        <f t="shared" si="28"/>
        <v xml:space="preserve"> </v>
      </c>
      <c r="T43" s="220" t="s">
        <v>39</v>
      </c>
      <c r="U43" s="55" t="str">
        <f>IF(SUM(U11:U41)&gt;0,MAX(U11:U41)," ")</f>
        <v xml:space="preserve"> </v>
      </c>
      <c r="V43" s="54" t="str">
        <f t="shared" ref="V43:AG43" si="29">IF(SUM(V11:V41)&gt;0,MAX(V11:V41)," ")</f>
        <v xml:space="preserve"> </v>
      </c>
      <c r="W43" s="70" t="str">
        <f t="shared" si="29"/>
        <v xml:space="preserve"> </v>
      </c>
      <c r="X43" s="395" t="str">
        <f t="shared" si="29"/>
        <v xml:space="preserve"> </v>
      </c>
      <c r="Y43" s="44" t="str">
        <f t="shared" si="29"/>
        <v xml:space="preserve"> </v>
      </c>
      <c r="Z43" s="54" t="str">
        <f t="shared" si="29"/>
        <v xml:space="preserve"> </v>
      </c>
      <c r="AA43" s="70" t="str">
        <f t="shared" si="29"/>
        <v xml:space="preserve"> </v>
      </c>
      <c r="AB43" s="395" t="str">
        <f t="shared" si="29"/>
        <v xml:space="preserve"> </v>
      </c>
      <c r="AC43" s="44" t="str">
        <f t="shared" si="29"/>
        <v xml:space="preserve"> </v>
      </c>
      <c r="AD43" s="54" t="str">
        <f t="shared" si="29"/>
        <v xml:space="preserve"> </v>
      </c>
      <c r="AE43" s="70" t="str">
        <f t="shared" si="29"/>
        <v xml:space="preserve"> </v>
      </c>
      <c r="AF43" s="395" t="str">
        <f t="shared" si="29"/>
        <v xml:space="preserve"> </v>
      </c>
      <c r="AG43" s="44" t="str">
        <f t="shared" si="29"/>
        <v xml:space="preserve"> </v>
      </c>
      <c r="AH43" s="647"/>
      <c r="AI43" s="679" t="str">
        <f>IF(SUM(AI11:AI41)&gt;0,MAX(AI11:AI41)," ")</f>
        <v xml:space="preserve"> </v>
      </c>
      <c r="AJ43" s="620" t="str">
        <f>IF(SUM(AJ11:AJ41)&gt;0,MAX(AJ11:AJ41)," ")</f>
        <v xml:space="preserve"> </v>
      </c>
      <c r="AK43" s="70" t="str">
        <f ca="1">IF(AL42&lt;&gt;"",MAX(AK11:AK41),"")</f>
        <v/>
      </c>
      <c r="AL43" s="827" t="str">
        <f ca="1">IF(AK43=63200,"TNTC",AK43)</f>
        <v/>
      </c>
      <c r="AM43" s="945" t="str">
        <f>IF(SUM(AM11:AN41)&gt;0,MAX(AM11:AN41)," ")</f>
        <v xml:space="preserve"> </v>
      </c>
      <c r="AN43" s="963"/>
      <c r="AO43" s="670" t="str">
        <f>IF(SUM(AO11:AO41)&gt;0,MAX(AO11:AO41)," ")</f>
        <v xml:space="preserve"> </v>
      </c>
      <c r="AP43" s="44" t="str">
        <f>IF(SUM(AP11:AP41)&gt;0,MAX(AP11:AP41)," ")</f>
        <v xml:space="preserve"> </v>
      </c>
      <c r="AQ43" s="952" t="s">
        <v>72</v>
      </c>
      <c r="AR43" s="953"/>
      <c r="AS43" s="54" t="str">
        <f t="shared" ref="AS43:BH43" si="30">IF(SUM(AS11:AS41)&gt;0,MAX(AS11:AS41)," ")</f>
        <v xml:space="preserve"> </v>
      </c>
      <c r="AT43" s="86" t="str">
        <f t="shared" si="30"/>
        <v xml:space="preserve"> </v>
      </c>
      <c r="AU43" s="662" t="str">
        <f t="shared" si="30"/>
        <v xml:space="preserve"> </v>
      </c>
      <c r="AV43" s="620" t="str">
        <f t="shared" si="30"/>
        <v xml:space="preserve"> </v>
      </c>
      <c r="AW43" s="663" t="str">
        <f t="shared" ca="1" si="30"/>
        <v xml:space="preserve"> </v>
      </c>
      <c r="AX43" s="620" t="str">
        <f t="shared" ca="1" si="30"/>
        <v xml:space="preserve"> </v>
      </c>
      <c r="AY43" s="664" t="str">
        <f t="shared" si="30"/>
        <v xml:space="preserve"> </v>
      </c>
      <c r="AZ43" s="620" t="str">
        <f t="shared" si="30"/>
        <v xml:space="preserve"> </v>
      </c>
      <c r="BA43" s="663" t="str">
        <f t="shared" ca="1" si="30"/>
        <v xml:space="preserve"> </v>
      </c>
      <c r="BB43" s="665" t="str">
        <f t="shared" ca="1" si="30"/>
        <v xml:space="preserve"> </v>
      </c>
      <c r="BC43" s="664" t="str">
        <f t="shared" si="30"/>
        <v xml:space="preserve"> </v>
      </c>
      <c r="BD43" s="620" t="str">
        <f t="shared" si="30"/>
        <v xml:space="preserve"> </v>
      </c>
      <c r="BE43" s="663" t="str">
        <f t="shared" ca="1" si="30"/>
        <v xml:space="preserve"> </v>
      </c>
      <c r="BF43" s="620" t="str">
        <f t="shared" ca="1" si="30"/>
        <v xml:space="preserve"> </v>
      </c>
      <c r="BG43" s="54" t="str">
        <f t="shared" si="30"/>
        <v xml:space="preserve"> </v>
      </c>
      <c r="BH43" s="44" t="str">
        <f t="shared" si="30"/>
        <v xml:space="preserve"> </v>
      </c>
      <c r="BI43" s="220" t="s">
        <v>39</v>
      </c>
      <c r="BJ43" s="54" t="str">
        <f>IF(SUM(BJ11:BJ41)&gt;0,MAX(BJ11:BJ41)," ")</f>
        <v xml:space="preserve"> </v>
      </c>
      <c r="BK43" s="44" t="str">
        <f t="shared" ref="BK43:BU43" si="31">IF(SUM(BK11:BK41)&gt;0,MAX(BK11:BK41)," ")</f>
        <v xml:space="preserve"> </v>
      </c>
      <c r="BL43" s="54" t="str">
        <f t="shared" si="31"/>
        <v xml:space="preserve"> </v>
      </c>
      <c r="BM43" s="70" t="str">
        <f t="shared" si="31"/>
        <v xml:space="preserve"> </v>
      </c>
      <c r="BN43" s="70" t="str">
        <f t="shared" si="31"/>
        <v xml:space="preserve"> </v>
      </c>
      <c r="BO43" s="70" t="str">
        <f t="shared" si="31"/>
        <v xml:space="preserve"> </v>
      </c>
      <c r="BP43" s="70" t="str">
        <f t="shared" si="31"/>
        <v xml:space="preserve"> </v>
      </c>
      <c r="BQ43" s="70" t="str">
        <f t="shared" si="31"/>
        <v xml:space="preserve"> </v>
      </c>
      <c r="BR43" s="70" t="str">
        <f t="shared" si="31"/>
        <v xml:space="preserve"> </v>
      </c>
      <c r="BS43" s="70" t="str">
        <f t="shared" si="31"/>
        <v xml:space="preserve"> </v>
      </c>
      <c r="BT43" s="70" t="str">
        <f t="shared" si="31"/>
        <v xml:space="preserve"> </v>
      </c>
      <c r="BU43" s="44" t="str">
        <f t="shared" si="31"/>
        <v xml:space="preserve"> </v>
      </c>
      <c r="BV43" s="244" t="s">
        <v>39</v>
      </c>
      <c r="BW43" s="844" t="str">
        <f>IF(SUM(BW11:BW41)&gt;0,MAX(BW11:BW41)," ")</f>
        <v xml:space="preserve"> </v>
      </c>
      <c r="BX43" s="845" t="str">
        <f ca="1">IF(SUM(BX11:BX41)&gt;0,MAX(BX11:BX41)," ")</f>
        <v xml:space="preserve"> </v>
      </c>
      <c r="BY43" s="844" t="str">
        <f>IF(SUM(BY11:BY41)&gt;0,MAX(BY11:BY41)," ")</f>
        <v xml:space="preserve"> </v>
      </c>
      <c r="BZ43" s="845" t="str">
        <f ca="1">IF(SUM(BZ11:BZ41)&gt;0,MAX(BZ11:BZ41)," ")</f>
        <v xml:space="preserve"> </v>
      </c>
      <c r="CA43" s="470" t="str">
        <f t="shared" ref="CA43:CK43" si="32">IF(SUM(CA11:CA41)&gt;0,MAX(CA11:CA41)," ")</f>
        <v xml:space="preserve"> </v>
      </c>
      <c r="CB43" s="746" t="str">
        <f t="shared" si="32"/>
        <v xml:space="preserve"> </v>
      </c>
      <c r="CC43" s="85" t="str">
        <f t="shared" si="32"/>
        <v xml:space="preserve"> </v>
      </c>
      <c r="CD43" s="747" t="str">
        <f>IF(SUM(CD11:CD41)&gt;0,MAX(CD11:CD41)," ")</f>
        <v xml:space="preserve"> </v>
      </c>
      <c r="CE43" s="85" t="str">
        <f>IF(SUM(CE11:CE41)&gt;0,MAX(CE11:CE41)," ")</f>
        <v xml:space="preserve"> </v>
      </c>
      <c r="CF43" s="747" t="str">
        <f t="shared" si="32"/>
        <v xml:space="preserve"> </v>
      </c>
      <c r="CG43" s="85" t="str">
        <f t="shared" si="32"/>
        <v xml:space="preserve"> </v>
      </c>
      <c r="CH43" s="746" t="str">
        <f t="shared" si="32"/>
        <v xml:space="preserve"> </v>
      </c>
      <c r="CI43" s="87" t="str">
        <f t="shared" si="32"/>
        <v xml:space="preserve"> </v>
      </c>
      <c r="CJ43" s="747" t="str">
        <f t="shared" si="32"/>
        <v xml:space="preserve"> </v>
      </c>
      <c r="CK43" s="748" t="str">
        <f t="shared" si="32"/>
        <v xml:space="preserve"> </v>
      </c>
    </row>
    <row r="44" spans="1:89" ht="15" customHeight="1" thickTop="1" thickBot="1" x14ac:dyDescent="0.3">
      <c r="A44" s="220" t="s">
        <v>40</v>
      </c>
      <c r="B44" s="221"/>
      <c r="C44" s="81"/>
      <c r="D44" s="80"/>
      <c r="E44" s="48"/>
      <c r="F44" s="82"/>
      <c r="G44" s="83"/>
      <c r="H44" s="55" t="str">
        <f>IF(SUM(H11:H41)&gt;0,MIN(H11:H41),"")</f>
        <v/>
      </c>
      <c r="I44" s="70" t="str">
        <f t="shared" ref="I44:S44" si="33">IF(SUM(I11:I41)&gt;0,MIN(I11:I41),"")</f>
        <v/>
      </c>
      <c r="J44" s="84" t="str">
        <f t="shared" si="33"/>
        <v/>
      </c>
      <c r="K44" s="54" t="str">
        <f t="shared" si="33"/>
        <v/>
      </c>
      <c r="L44" s="280" t="str">
        <f t="shared" si="33"/>
        <v/>
      </c>
      <c r="M44" s="70" t="str">
        <f t="shared" si="33"/>
        <v/>
      </c>
      <c r="N44" s="70" t="str">
        <f t="shared" ca="1" si="33"/>
        <v/>
      </c>
      <c r="O44" s="70" t="str">
        <f t="shared" si="33"/>
        <v/>
      </c>
      <c r="P44" s="70" t="str">
        <f t="shared" ca="1" si="33"/>
        <v/>
      </c>
      <c r="Q44" s="70" t="str">
        <f t="shared" si="33"/>
        <v/>
      </c>
      <c r="R44" s="70" t="str">
        <f t="shared" si="33"/>
        <v/>
      </c>
      <c r="S44" s="44" t="str">
        <f t="shared" si="33"/>
        <v/>
      </c>
      <c r="T44" s="220" t="s">
        <v>41</v>
      </c>
      <c r="U44" s="55" t="str">
        <f>IF(SUM(U11:U41)&gt;0,MIN(U11:U41),"")</f>
        <v/>
      </c>
      <c r="V44" s="54" t="str">
        <f t="shared" ref="V44:AG44" si="34">IF(SUM(V11:V41)&gt;0,MIN(V11:V41),"")</f>
        <v/>
      </c>
      <c r="W44" s="70" t="str">
        <f t="shared" si="34"/>
        <v/>
      </c>
      <c r="X44" s="395" t="str">
        <f t="shared" si="34"/>
        <v/>
      </c>
      <c r="Y44" s="44" t="str">
        <f t="shared" si="34"/>
        <v/>
      </c>
      <c r="Z44" s="54" t="str">
        <f t="shared" si="34"/>
        <v/>
      </c>
      <c r="AA44" s="70" t="str">
        <f t="shared" si="34"/>
        <v/>
      </c>
      <c r="AB44" s="395" t="str">
        <f t="shared" si="34"/>
        <v/>
      </c>
      <c r="AC44" s="44" t="str">
        <f t="shared" si="34"/>
        <v/>
      </c>
      <c r="AD44" s="54" t="str">
        <f t="shared" si="34"/>
        <v/>
      </c>
      <c r="AE44" s="70" t="str">
        <f t="shared" si="34"/>
        <v/>
      </c>
      <c r="AF44" s="395" t="str">
        <f t="shared" si="34"/>
        <v/>
      </c>
      <c r="AG44" s="44" t="str">
        <f t="shared" si="34"/>
        <v/>
      </c>
      <c r="AH44" s="624"/>
      <c r="AI44" s="680" t="str">
        <f>IF(SUM(AI11:AI41)&gt;0,MIN(AI11:AI41),"")</f>
        <v/>
      </c>
      <c r="AJ44" s="681" t="str">
        <f>IF(SUM(AJ11:AJ41)&gt;0,MIN(AJ11:AJ41),"")</f>
        <v/>
      </c>
      <c r="AK44" s="71"/>
      <c r="AL44" s="820" t="str">
        <f>IF(SUM(AL11:AL41)&gt;0,MIN(AL11:AL41),"")</f>
        <v/>
      </c>
      <c r="AM44" s="945" t="str">
        <f>IF(SUM(AM11:AN41)&gt;0,MIN(AM11:AN41),"")</f>
        <v/>
      </c>
      <c r="AN44" s="1016"/>
      <c r="AO44" s="620" t="str">
        <f>IF(SUM(AO11:AO41)&gt;0,MIN(AO11:AO41),"")</f>
        <v/>
      </c>
      <c r="AP44" s="623" t="str">
        <f>IF(SUM(AP11:AP41)&gt;0,MIN(AP11:AP41),"")</f>
        <v/>
      </c>
      <c r="AQ44" s="952" t="s">
        <v>73</v>
      </c>
      <c r="AR44" s="953"/>
      <c r="AS44" s="647" t="str">
        <f t="shared" ref="AS44:BH44" si="35">IF(SUM(AS11:AS41)&gt;0,MIN(AS11:AS41),"")</f>
        <v/>
      </c>
      <c r="AT44" s="674" t="str">
        <f t="shared" si="35"/>
        <v/>
      </c>
      <c r="AU44" s="648" t="str">
        <f t="shared" si="35"/>
        <v/>
      </c>
      <c r="AV44" s="666" t="str">
        <f t="shared" si="35"/>
        <v/>
      </c>
      <c r="AW44" s="667" t="str">
        <f t="shared" ca="1" si="35"/>
        <v/>
      </c>
      <c r="AX44" s="668" t="str">
        <f t="shared" ca="1" si="35"/>
        <v/>
      </c>
      <c r="AY44" s="648" t="str">
        <f t="shared" si="35"/>
        <v/>
      </c>
      <c r="AZ44" s="666" t="str">
        <f t="shared" si="35"/>
        <v/>
      </c>
      <c r="BA44" s="667" t="str">
        <f t="shared" ca="1" si="35"/>
        <v/>
      </c>
      <c r="BB44" s="668" t="str">
        <f t="shared" ca="1" si="35"/>
        <v/>
      </c>
      <c r="BC44" s="648" t="str">
        <f t="shared" si="35"/>
        <v/>
      </c>
      <c r="BD44" s="669" t="str">
        <f t="shared" si="35"/>
        <v/>
      </c>
      <c r="BE44" s="670" t="str">
        <f t="shared" ca="1" si="35"/>
        <v/>
      </c>
      <c r="BF44" s="668" t="str">
        <f t="shared" ca="1" si="35"/>
        <v/>
      </c>
      <c r="BG44" s="54" t="str">
        <f t="shared" si="35"/>
        <v/>
      </c>
      <c r="BH44" s="44" t="str">
        <f t="shared" si="35"/>
        <v/>
      </c>
      <c r="BI44" s="220" t="s">
        <v>41</v>
      </c>
      <c r="BJ44" s="647" t="str">
        <f t="shared" ref="BJ44:BU44" si="36">IF(SUM(BJ11:BJ41)&gt;0,MIN(BJ11:BJ41),"")</f>
        <v/>
      </c>
      <c r="BK44" s="674" t="str">
        <f t="shared" si="36"/>
        <v/>
      </c>
      <c r="BL44" s="54" t="str">
        <f t="shared" si="36"/>
        <v/>
      </c>
      <c r="BM44" s="673" t="str">
        <f t="shared" si="36"/>
        <v/>
      </c>
      <c r="BN44" s="673" t="str">
        <f t="shared" si="36"/>
        <v/>
      </c>
      <c r="BO44" s="673" t="str">
        <f t="shared" si="36"/>
        <v/>
      </c>
      <c r="BP44" s="673" t="str">
        <f t="shared" si="36"/>
        <v/>
      </c>
      <c r="BQ44" s="673" t="str">
        <f t="shared" si="36"/>
        <v/>
      </c>
      <c r="BR44" s="673" t="str">
        <f t="shared" si="36"/>
        <v/>
      </c>
      <c r="BS44" s="673" t="str">
        <f t="shared" si="36"/>
        <v/>
      </c>
      <c r="BT44" s="673" t="str">
        <f t="shared" si="36"/>
        <v/>
      </c>
      <c r="BU44" s="674" t="str">
        <f t="shared" si="36"/>
        <v/>
      </c>
      <c r="BV44" s="761" t="s">
        <v>41</v>
      </c>
      <c r="BW44" s="649" t="str">
        <f>IF(SUM(BW11:BW41)&gt;0,MIN(BW11:BW41),"")</f>
        <v/>
      </c>
      <c r="BX44" s="846" t="str">
        <f ca="1">IF(SUM(BX11:BX41)&gt;0,MIN(BX11:BX41),"")</f>
        <v/>
      </c>
      <c r="BY44" s="649" t="str">
        <f>IF(SUM(BY11:BY41)&gt;0,MIN(BY11:BY41),"")</f>
        <v/>
      </c>
      <c r="BZ44" s="846" t="str">
        <f ca="1">IF(SUM(BZ11:BZ41)&gt;0,MIN(BZ11:BZ41),"")</f>
        <v/>
      </c>
      <c r="CA44" s="639" t="str">
        <f t="shared" ref="CA44:CK44" si="37">IF(SUM(CA11:CA41)&gt;0,MIN(CA11:CA41),"")</f>
        <v/>
      </c>
      <c r="CB44" s="667" t="str">
        <f t="shared" si="37"/>
        <v/>
      </c>
      <c r="CC44" s="670" t="str">
        <f t="shared" si="37"/>
        <v/>
      </c>
      <c r="CD44" s="667" t="str">
        <f>IF(SUM(CD11:CD41)&gt;0,MIN(CD11:CD41),"")</f>
        <v/>
      </c>
      <c r="CE44" s="670" t="str">
        <f>IF(SUM(CE11:CE41)&gt;0,MIN(CE11:CE41),"")</f>
        <v/>
      </c>
      <c r="CF44" s="667" t="str">
        <f t="shared" si="37"/>
        <v/>
      </c>
      <c r="CG44" s="670" t="str">
        <f t="shared" si="37"/>
        <v/>
      </c>
      <c r="CH44" s="667" t="str">
        <f t="shared" si="37"/>
        <v/>
      </c>
      <c r="CI44" s="667" t="str">
        <f t="shared" si="37"/>
        <v/>
      </c>
      <c r="CJ44" s="670" t="str">
        <f t="shared" si="37"/>
        <v/>
      </c>
      <c r="CK44" s="749" t="str">
        <f t="shared" si="37"/>
        <v/>
      </c>
    </row>
    <row r="45" spans="1:89" ht="14.4" customHeight="1" thickTop="1" thickBot="1" x14ac:dyDescent="0.3">
      <c r="A45" s="532"/>
      <c r="B45" s="533"/>
      <c r="C45" s="533"/>
      <c r="D45" s="533"/>
      <c r="E45" s="534"/>
      <c r="F45" s="535"/>
      <c r="G45" s="536"/>
      <c r="H45" s="532"/>
      <c r="I45" s="533"/>
      <c r="J45" s="537"/>
      <c r="K45" s="533"/>
      <c r="L45" s="538"/>
      <c r="M45" s="533"/>
      <c r="N45" s="533"/>
      <c r="O45" s="533"/>
      <c r="P45" s="533"/>
      <c r="Q45" s="533"/>
      <c r="R45" s="533"/>
      <c r="S45" s="537"/>
      <c r="T45" s="973" t="s">
        <v>131</v>
      </c>
      <c r="U45" s="974"/>
      <c r="V45" s="975"/>
      <c r="W45" s="533"/>
      <c r="X45" s="533"/>
      <c r="Y45" s="555"/>
      <c r="Z45" s="533"/>
      <c r="AA45" s="539"/>
      <c r="AB45" s="533"/>
      <c r="AC45" s="537"/>
      <c r="AD45" s="533"/>
      <c r="AE45" s="533"/>
      <c r="AF45" s="533"/>
      <c r="AG45" s="537"/>
      <c r="AH45" s="532"/>
      <c r="AI45" s="533"/>
      <c r="AJ45" s="533"/>
      <c r="AK45" s="465"/>
      <c r="AL45" s="822" t="str">
        <f ca="1">'E.coli Standalone Calculation'!K38</f>
        <v/>
      </c>
      <c r="AM45" s="816"/>
      <c r="AN45" s="540"/>
      <c r="AO45" s="476"/>
      <c r="AP45" s="537"/>
      <c r="AQ45" s="979"/>
      <c r="AR45" s="980"/>
      <c r="AS45" s="532"/>
      <c r="AT45" s="533"/>
      <c r="AU45" s="532"/>
      <c r="AV45" s="533"/>
      <c r="AW45" s="541"/>
      <c r="AX45" s="533"/>
      <c r="AY45" s="532"/>
      <c r="AZ45" s="533"/>
      <c r="BA45" s="541"/>
      <c r="BB45" s="533"/>
      <c r="BC45" s="532"/>
      <c r="BD45" s="541"/>
      <c r="BE45" s="533"/>
      <c r="BF45" s="533"/>
      <c r="BG45" s="532"/>
      <c r="BH45" s="537"/>
      <c r="BI45" s="542"/>
      <c r="BJ45" s="532"/>
      <c r="BK45" s="537"/>
      <c r="BL45" s="532"/>
      <c r="BM45" s="533"/>
      <c r="BN45" s="533"/>
      <c r="BO45" s="533"/>
      <c r="BP45" s="533"/>
      <c r="BQ45" s="533"/>
      <c r="BR45" s="533"/>
      <c r="BS45" s="533"/>
      <c r="BT45" s="533"/>
      <c r="BU45" s="537"/>
      <c r="BV45" s="762"/>
      <c r="BW45" s="755"/>
      <c r="BX45" s="476"/>
      <c r="BY45" s="476"/>
      <c r="BZ45" s="476"/>
      <c r="CA45" s="476"/>
      <c r="CB45" s="750"/>
      <c r="CC45" s="750"/>
      <c r="CD45" s="750"/>
      <c r="CE45" s="750"/>
      <c r="CF45" s="750"/>
      <c r="CG45" s="750"/>
      <c r="CH45" s="750"/>
      <c r="CI45" s="750"/>
      <c r="CJ45" s="750"/>
      <c r="CK45" s="751"/>
    </row>
    <row r="46" spans="1:89" ht="14.4" customHeight="1" thickTop="1" thickBot="1" x14ac:dyDescent="0.3">
      <c r="A46" s="543"/>
      <c r="B46" s="544"/>
      <c r="C46" s="544"/>
      <c r="D46" s="544"/>
      <c r="E46" s="545"/>
      <c r="F46" s="546"/>
      <c r="G46" s="545"/>
      <c r="H46" s="544"/>
      <c r="I46" s="544"/>
      <c r="J46" s="547"/>
      <c r="K46" s="544"/>
      <c r="L46" s="548"/>
      <c r="M46" s="544"/>
      <c r="N46" s="544"/>
      <c r="O46" s="544"/>
      <c r="P46" s="544"/>
      <c r="Q46" s="544"/>
      <c r="R46" s="544"/>
      <c r="S46" s="547"/>
      <c r="T46" s="976" t="s">
        <v>132</v>
      </c>
      <c r="U46" s="977"/>
      <c r="V46" s="978"/>
      <c r="W46" s="549"/>
      <c r="X46" s="544"/>
      <c r="Y46" s="550"/>
      <c r="Z46" s="549"/>
      <c r="AA46" s="550"/>
      <c r="AB46" s="544"/>
      <c r="AC46" s="544"/>
      <c r="AD46" s="549"/>
      <c r="AE46" s="544"/>
      <c r="AF46" s="544"/>
      <c r="AG46" s="547"/>
      <c r="AH46" s="544"/>
      <c r="AI46" s="476"/>
      <c r="AJ46" s="476"/>
      <c r="AK46" s="465"/>
      <c r="AL46" s="817" t="str">
        <f ca="1">'E.coli Standalone Calculation'!K41</f>
        <v/>
      </c>
      <c r="AM46" s="551"/>
      <c r="AN46" s="552"/>
      <c r="AO46" s="544"/>
      <c r="AP46" s="547"/>
      <c r="AQ46" s="981"/>
      <c r="AR46" s="982"/>
      <c r="AS46" s="549"/>
      <c r="AT46" s="547"/>
      <c r="AU46" s="544"/>
      <c r="AV46" s="544"/>
      <c r="AW46" s="553"/>
      <c r="AX46" s="544"/>
      <c r="AY46" s="549"/>
      <c r="AZ46" s="544"/>
      <c r="BA46" s="553"/>
      <c r="BB46" s="547"/>
      <c r="BC46" s="544"/>
      <c r="BD46" s="553"/>
      <c r="BE46" s="544"/>
      <c r="BF46" s="544"/>
      <c r="BG46" s="549"/>
      <c r="BH46" s="547"/>
      <c r="BI46" s="554"/>
      <c r="BJ46" s="549"/>
      <c r="BK46" s="547"/>
      <c r="BL46" s="549"/>
      <c r="BM46" s="544"/>
      <c r="BN46" s="544"/>
      <c r="BO46" s="544"/>
      <c r="BP46" s="544"/>
      <c r="BQ46" s="544"/>
      <c r="BR46" s="544"/>
      <c r="BS46" s="544"/>
      <c r="BT46" s="544"/>
      <c r="BU46" s="547"/>
      <c r="BV46" s="763"/>
      <c r="BW46" s="754"/>
      <c r="BX46" s="752"/>
      <c r="BY46" s="752"/>
      <c r="BZ46" s="752"/>
      <c r="CA46" s="752"/>
      <c r="CB46" s="752"/>
      <c r="CC46" s="752"/>
      <c r="CD46" s="752"/>
      <c r="CE46" s="752"/>
      <c r="CF46" s="752"/>
      <c r="CG46" s="752"/>
      <c r="CH46" s="752"/>
      <c r="CI46" s="752"/>
      <c r="CJ46" s="752"/>
      <c r="CK46" s="753"/>
    </row>
    <row r="47" spans="1:89" ht="15" customHeight="1" thickBot="1" x14ac:dyDescent="0.3">
      <c r="A47" s="222" t="s">
        <v>42</v>
      </c>
      <c r="B47" s="223"/>
      <c r="C47" s="91"/>
      <c r="D47" s="90"/>
      <c r="E47" s="72">
        <f>COUNT(E11:E41)</f>
        <v>0</v>
      </c>
      <c r="F47" s="62">
        <f>COUNTA(F11:F41)</f>
        <v>0</v>
      </c>
      <c r="G47" s="63">
        <f>COUNTA(G11:G41)</f>
        <v>0</v>
      </c>
      <c r="H47" s="64">
        <f>COUNT(H11:H41)</f>
        <v>0</v>
      </c>
      <c r="I47" s="65">
        <f t="shared" ref="I47:BH47" si="38">COUNT(I11:I41)</f>
        <v>0</v>
      </c>
      <c r="J47" s="67">
        <f t="shared" si="38"/>
        <v>0</v>
      </c>
      <c r="K47" s="419">
        <f t="shared" si="38"/>
        <v>0</v>
      </c>
      <c r="L47" s="85">
        <f t="shared" si="38"/>
        <v>0</v>
      </c>
      <c r="M47" s="85">
        <f t="shared" si="38"/>
        <v>0</v>
      </c>
      <c r="N47" s="85">
        <f t="shared" ca="1" si="38"/>
        <v>0</v>
      </c>
      <c r="O47" s="85">
        <f t="shared" si="38"/>
        <v>0</v>
      </c>
      <c r="P47" s="85">
        <f t="shared" ca="1" si="38"/>
        <v>0</v>
      </c>
      <c r="Q47" s="85">
        <f t="shared" si="38"/>
        <v>0</v>
      </c>
      <c r="R47" s="85">
        <f t="shared" si="38"/>
        <v>0</v>
      </c>
      <c r="S47" s="86">
        <f t="shared" si="38"/>
        <v>0</v>
      </c>
      <c r="T47" s="222" t="s">
        <v>67</v>
      </c>
      <c r="U47" s="66">
        <f>COUNT(U11:U41)</f>
        <v>0</v>
      </c>
      <c r="V47" s="64">
        <f t="shared" ref="V47:AG47" si="39">COUNT(V11:V41)</f>
        <v>0</v>
      </c>
      <c r="W47" s="65">
        <f t="shared" si="39"/>
        <v>0</v>
      </c>
      <c r="X47" s="396">
        <f t="shared" si="39"/>
        <v>0</v>
      </c>
      <c r="Y47" s="67">
        <f t="shared" si="39"/>
        <v>0</v>
      </c>
      <c r="Z47" s="64">
        <f t="shared" si="39"/>
        <v>0</v>
      </c>
      <c r="AA47" s="65">
        <f t="shared" si="39"/>
        <v>0</v>
      </c>
      <c r="AB47" s="396">
        <f t="shared" si="39"/>
        <v>0</v>
      </c>
      <c r="AC47" s="67">
        <f t="shared" si="39"/>
        <v>0</v>
      </c>
      <c r="AD47" s="64">
        <f t="shared" si="39"/>
        <v>0</v>
      </c>
      <c r="AE47" s="65">
        <f t="shared" si="39"/>
        <v>0</v>
      </c>
      <c r="AF47" s="396">
        <f t="shared" si="39"/>
        <v>0</v>
      </c>
      <c r="AG47" s="67">
        <f t="shared" si="39"/>
        <v>0</v>
      </c>
      <c r="AH47" s="649"/>
      <c r="AI47" s="635">
        <f t="shared" ref="AI47:AP47" si="40">COUNT(AI11:AI41)</f>
        <v>0</v>
      </c>
      <c r="AJ47" s="65">
        <f t="shared" si="40"/>
        <v>0</v>
      </c>
      <c r="AK47" s="72"/>
      <c r="AL47" s="65">
        <f ca="1">COUNT(AK11:AK41)</f>
        <v>0</v>
      </c>
      <c r="AM47" s="1048">
        <f>COUNT(AM11:AN41)</f>
        <v>0</v>
      </c>
      <c r="AN47" s="1049"/>
      <c r="AO47" s="65">
        <f t="shared" si="40"/>
        <v>0</v>
      </c>
      <c r="AP47" s="67">
        <f t="shared" si="40"/>
        <v>0</v>
      </c>
      <c r="AQ47" s="1050" t="s">
        <v>67</v>
      </c>
      <c r="AR47" s="1051"/>
      <c r="AS47" s="64">
        <f t="shared" si="38"/>
        <v>0</v>
      </c>
      <c r="AT47" s="116">
        <f t="shared" si="38"/>
        <v>0</v>
      </c>
      <c r="AU47" s="64">
        <f t="shared" si="38"/>
        <v>0</v>
      </c>
      <c r="AV47" s="73">
        <f t="shared" si="38"/>
        <v>0</v>
      </c>
      <c r="AW47" s="73">
        <f t="shared" ca="1" si="38"/>
        <v>0</v>
      </c>
      <c r="AX47" s="116">
        <f t="shared" ca="1" si="38"/>
        <v>0</v>
      </c>
      <c r="AY47" s="64">
        <f t="shared" si="38"/>
        <v>0</v>
      </c>
      <c r="AZ47" s="73">
        <f t="shared" si="38"/>
        <v>0</v>
      </c>
      <c r="BA47" s="73">
        <f t="shared" ca="1" si="38"/>
        <v>0</v>
      </c>
      <c r="BB47" s="116">
        <f t="shared" ca="1" si="38"/>
        <v>0</v>
      </c>
      <c r="BC47" s="64">
        <f t="shared" si="38"/>
        <v>0</v>
      </c>
      <c r="BD47" s="73">
        <f t="shared" si="38"/>
        <v>0</v>
      </c>
      <c r="BE47" s="73">
        <f t="shared" ca="1" si="38"/>
        <v>0</v>
      </c>
      <c r="BF47" s="116">
        <f t="shared" ca="1" si="38"/>
        <v>0</v>
      </c>
      <c r="BG47" s="66">
        <f t="shared" si="38"/>
        <v>0</v>
      </c>
      <c r="BH47" s="67">
        <f t="shared" si="38"/>
        <v>0</v>
      </c>
      <c r="BI47" s="246" t="s">
        <v>67</v>
      </c>
      <c r="BJ47" s="66">
        <f>COUNT(BJ11:BJ41)</f>
        <v>0</v>
      </c>
      <c r="BK47" s="67">
        <f t="shared" ref="BK47:BU47" si="41">COUNT(BK11:BK41)</f>
        <v>0</v>
      </c>
      <c r="BL47" s="64">
        <f t="shared" si="41"/>
        <v>0</v>
      </c>
      <c r="BM47" s="65">
        <f t="shared" si="41"/>
        <v>0</v>
      </c>
      <c r="BN47" s="65">
        <f t="shared" si="41"/>
        <v>0</v>
      </c>
      <c r="BO47" s="65">
        <f t="shared" si="41"/>
        <v>0</v>
      </c>
      <c r="BP47" s="65">
        <f t="shared" si="41"/>
        <v>0</v>
      </c>
      <c r="BQ47" s="65">
        <f t="shared" si="41"/>
        <v>0</v>
      </c>
      <c r="BR47" s="65">
        <f t="shared" si="41"/>
        <v>0</v>
      </c>
      <c r="BS47" s="65">
        <f t="shared" si="41"/>
        <v>0</v>
      </c>
      <c r="BT47" s="65">
        <f t="shared" si="41"/>
        <v>0</v>
      </c>
      <c r="BU47" s="67">
        <f t="shared" si="41"/>
        <v>0</v>
      </c>
      <c r="BV47" s="764" t="s">
        <v>67</v>
      </c>
      <c r="BW47" s="73">
        <f>COUNT(BW11:BW41)</f>
        <v>0</v>
      </c>
      <c r="BX47" s="73">
        <f ca="1">COUNT(BX11:BX41)</f>
        <v>0</v>
      </c>
      <c r="BY47" s="73">
        <f>COUNT(BY11:BY41)</f>
        <v>0</v>
      </c>
      <c r="BZ47" s="732">
        <f ca="1">COUNT(BZ11:BZ41)</f>
        <v>0</v>
      </c>
      <c r="CA47" s="766">
        <f t="shared" ref="CA47:CK47" si="42">COUNT(CA11:CA41)</f>
        <v>0</v>
      </c>
      <c r="CB47" s="73">
        <f t="shared" si="42"/>
        <v>0</v>
      </c>
      <c r="CC47" s="73">
        <f t="shared" si="42"/>
        <v>0</v>
      </c>
      <c r="CD47" s="73">
        <f>COUNT(CD11:CD41)</f>
        <v>0</v>
      </c>
      <c r="CE47" s="73">
        <f>COUNT(CE11:CE41)</f>
        <v>0</v>
      </c>
      <c r="CF47" s="73">
        <f t="shared" si="42"/>
        <v>0</v>
      </c>
      <c r="CG47" s="73">
        <f t="shared" si="42"/>
        <v>0</v>
      </c>
      <c r="CH47" s="73">
        <f t="shared" si="42"/>
        <v>0</v>
      </c>
      <c r="CI47" s="73">
        <f t="shared" si="42"/>
        <v>0</v>
      </c>
      <c r="CJ47" s="73">
        <f t="shared" si="42"/>
        <v>0</v>
      </c>
      <c r="CK47" s="116">
        <f t="shared" si="42"/>
        <v>0</v>
      </c>
    </row>
    <row r="48" spans="1:89" ht="13.5" customHeight="1" thickBot="1" x14ac:dyDescent="0.35">
      <c r="A48" s="861" t="s">
        <v>124</v>
      </c>
      <c r="B48" s="1008"/>
      <c r="C48" s="1008"/>
      <c r="D48" s="1008"/>
      <c r="E48" s="1008"/>
      <c r="F48" s="1008"/>
      <c r="G48" s="1008"/>
      <c r="H48" s="1008"/>
      <c r="I48" s="1008"/>
      <c r="J48" s="1009"/>
      <c r="K48" s="442" t="s">
        <v>191</v>
      </c>
      <c r="L48" s="207"/>
      <c r="M48" s="207"/>
      <c r="N48" s="207"/>
      <c r="O48" s="207"/>
      <c r="P48" s="443"/>
      <c r="Q48" s="444" t="s">
        <v>125</v>
      </c>
      <c r="R48" s="207"/>
      <c r="S48" s="235"/>
      <c r="T48" s="310" t="s">
        <v>43</v>
      </c>
      <c r="U48" s="400"/>
      <c r="V48" s="207"/>
      <c r="W48" s="207"/>
      <c r="X48" s="207"/>
      <c r="Y48" s="207"/>
      <c r="Z48" s="207"/>
      <c r="AA48" s="207"/>
      <c r="AB48" s="207"/>
      <c r="AC48" s="207"/>
      <c r="AD48" s="207"/>
      <c r="AE48" s="207"/>
      <c r="AF48" s="207"/>
      <c r="AG48" s="207"/>
      <c r="AH48" s="207"/>
      <c r="AI48" s="207"/>
      <c r="AJ48" s="207"/>
      <c r="AK48" s="207"/>
      <c r="AL48" s="207"/>
      <c r="AM48" s="207"/>
      <c r="AN48" s="207"/>
      <c r="AO48" s="207"/>
      <c r="AP48" s="235"/>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row>
    <row r="49" spans="1:86" x14ac:dyDescent="0.25">
      <c r="A49" s="1010"/>
      <c r="B49" s="1011"/>
      <c r="C49" s="1011"/>
      <c r="D49" s="1011"/>
      <c r="E49" s="1011"/>
      <c r="F49" s="1011"/>
      <c r="G49" s="1011"/>
      <c r="H49" s="1011"/>
      <c r="I49" s="1011"/>
      <c r="J49" s="1012"/>
      <c r="K49" s="886"/>
      <c r="L49" s="887"/>
      <c r="M49" s="887"/>
      <c r="N49" s="887"/>
      <c r="O49" s="887"/>
      <c r="P49" s="904"/>
      <c r="Q49" s="870"/>
      <c r="R49" s="871"/>
      <c r="S49" s="872"/>
      <c r="T49" s="877"/>
      <c r="U49" s="878"/>
      <c r="V49" s="878"/>
      <c r="W49" s="878"/>
      <c r="X49" s="878"/>
      <c r="Y49" s="878"/>
      <c r="Z49" s="878"/>
      <c r="AA49" s="878"/>
      <c r="AB49" s="878"/>
      <c r="AC49" s="878"/>
      <c r="AD49" s="878"/>
      <c r="AE49" s="878"/>
      <c r="AF49" s="878"/>
      <c r="AG49" s="878"/>
      <c r="AH49" s="878"/>
      <c r="AI49" s="878"/>
      <c r="AJ49" s="878"/>
      <c r="AK49" s="878"/>
      <c r="AL49" s="878"/>
      <c r="AM49" s="878"/>
      <c r="AN49" s="878"/>
      <c r="AO49" s="878"/>
      <c r="AP49" s="879"/>
      <c r="AQ49" s="200"/>
      <c r="AR49" s="200"/>
      <c r="AS49" s="93" t="s">
        <v>44</v>
      </c>
      <c r="AT49" s="94"/>
      <c r="AU49" s="94"/>
      <c r="AV49" s="94"/>
      <c r="AW49" s="94"/>
      <c r="AX49" s="94"/>
      <c r="AY49" s="94"/>
      <c r="AZ49" s="94"/>
      <c r="BA49" s="94"/>
      <c r="BB49" s="94"/>
      <c r="BC49" s="95"/>
      <c r="BD49" s="313" t="s">
        <v>45</v>
      </c>
      <c r="BE49" s="207"/>
      <c r="BF49" s="235"/>
      <c r="BG49" s="200"/>
      <c r="BH49" s="200"/>
      <c r="BI49" s="200"/>
      <c r="BJ49" s="964" t="s">
        <v>175</v>
      </c>
      <c r="BK49" s="965"/>
      <c r="BL49" s="965"/>
      <c r="BM49" s="965"/>
      <c r="BN49" s="965"/>
      <c r="BO49" s="965"/>
      <c r="BP49" s="965"/>
      <c r="BQ49" s="965"/>
      <c r="BR49" s="966"/>
      <c r="BS49" s="200"/>
      <c r="BT49" s="200"/>
      <c r="BU49" s="200"/>
      <c r="BV49" s="200"/>
      <c r="BW49" s="200"/>
      <c r="BX49" s="200"/>
      <c r="BY49" s="200"/>
      <c r="BZ49" s="200"/>
    </row>
    <row r="50" spans="1:86" x14ac:dyDescent="0.25">
      <c r="A50" s="1010"/>
      <c r="B50" s="1011"/>
      <c r="C50" s="1011"/>
      <c r="D50" s="1011"/>
      <c r="E50" s="1011"/>
      <c r="F50" s="1011"/>
      <c r="G50" s="1011"/>
      <c r="H50" s="1011"/>
      <c r="I50" s="1011"/>
      <c r="J50" s="1012"/>
      <c r="K50" s="905"/>
      <c r="L50" s="887"/>
      <c r="M50" s="887"/>
      <c r="N50" s="887"/>
      <c r="O50" s="887"/>
      <c r="P50" s="904"/>
      <c r="Q50" s="873"/>
      <c r="R50" s="871"/>
      <c r="S50" s="872"/>
      <c r="T50" s="877"/>
      <c r="U50" s="878"/>
      <c r="V50" s="878"/>
      <c r="W50" s="878"/>
      <c r="X50" s="878"/>
      <c r="Y50" s="878"/>
      <c r="Z50" s="878"/>
      <c r="AA50" s="878"/>
      <c r="AB50" s="878"/>
      <c r="AC50" s="878"/>
      <c r="AD50" s="878"/>
      <c r="AE50" s="878"/>
      <c r="AF50" s="878"/>
      <c r="AG50" s="878"/>
      <c r="AH50" s="878"/>
      <c r="AI50" s="878"/>
      <c r="AJ50" s="878"/>
      <c r="AK50" s="878"/>
      <c r="AL50" s="878"/>
      <c r="AM50" s="878"/>
      <c r="AN50" s="878"/>
      <c r="AO50" s="878"/>
      <c r="AP50" s="879"/>
      <c r="AQ50" s="200"/>
      <c r="AR50" s="200"/>
      <c r="AS50" s="250"/>
      <c r="AT50" s="221"/>
      <c r="AU50" s="251"/>
      <c r="AV50" s="254" t="s">
        <v>47</v>
      </c>
      <c r="AW50" s="255"/>
      <c r="AX50" s="254" t="s">
        <v>48</v>
      </c>
      <c r="AY50" s="255"/>
      <c r="AZ50" s="256" t="s">
        <v>49</v>
      </c>
      <c r="BA50" s="257"/>
      <c r="BB50" s="256" t="s">
        <v>50</v>
      </c>
      <c r="BC50" s="258"/>
      <c r="BD50" s="459" t="s">
        <v>51</v>
      </c>
      <c r="BE50" s="200"/>
      <c r="BF50" s="102">
        <f>IF(SUM(AS11:AS41)&gt;0,SUM(AS11:AS41),SUM(K11:K41))</f>
        <v>0</v>
      </c>
      <c r="BG50" s="200"/>
      <c r="BH50" s="200"/>
      <c r="BI50" s="200"/>
      <c r="BJ50" s="967"/>
      <c r="BK50" s="968"/>
      <c r="BL50" s="968"/>
      <c r="BM50" s="968"/>
      <c r="BN50" s="968"/>
      <c r="BO50" s="968"/>
      <c r="BP50" s="968"/>
      <c r="BQ50" s="968"/>
      <c r="BR50" s="969"/>
      <c r="BS50" s="200"/>
      <c r="BT50" s="200"/>
      <c r="BU50" s="200"/>
      <c r="BV50" s="200"/>
      <c r="BW50" s="200"/>
      <c r="BX50" s="200"/>
      <c r="BY50" s="200"/>
      <c r="BZ50" s="200"/>
    </row>
    <row r="51" spans="1:86" ht="14.4" thickBot="1" x14ac:dyDescent="0.35">
      <c r="A51" s="1010"/>
      <c r="B51" s="1011"/>
      <c r="C51" s="1011"/>
      <c r="D51" s="1011"/>
      <c r="E51" s="1011"/>
      <c r="F51" s="1011"/>
      <c r="G51" s="1011"/>
      <c r="H51" s="1011"/>
      <c r="I51" s="1011"/>
      <c r="J51" s="1012"/>
      <c r="K51" s="874"/>
      <c r="L51" s="875"/>
      <c r="M51" s="875"/>
      <c r="N51" s="875"/>
      <c r="O51" s="875"/>
      <c r="P51" s="876"/>
      <c r="Q51" s="445"/>
      <c r="R51" s="238"/>
      <c r="S51" s="239"/>
      <c r="T51" s="877"/>
      <c r="U51" s="878"/>
      <c r="V51" s="878"/>
      <c r="W51" s="878"/>
      <c r="X51" s="878"/>
      <c r="Y51" s="878"/>
      <c r="Z51" s="878"/>
      <c r="AA51" s="878"/>
      <c r="AB51" s="878"/>
      <c r="AC51" s="878"/>
      <c r="AD51" s="878"/>
      <c r="AE51" s="878"/>
      <c r="AF51" s="878"/>
      <c r="AG51" s="878"/>
      <c r="AH51" s="878"/>
      <c r="AI51" s="878"/>
      <c r="AJ51" s="878"/>
      <c r="AK51" s="878"/>
      <c r="AL51" s="878"/>
      <c r="AM51" s="878"/>
      <c r="AN51" s="878"/>
      <c r="AO51" s="878"/>
      <c r="AP51" s="879"/>
      <c r="AQ51" s="200"/>
      <c r="AR51" s="200"/>
      <c r="AS51" s="246" t="s">
        <v>46</v>
      </c>
      <c r="AT51" s="252"/>
      <c r="AU51" s="253"/>
      <c r="AV51" s="337" t="str">
        <f>IF(M42=" "," NA",(+M42-AU42)/M42*100)</f>
        <v xml:space="preserve"> NA</v>
      </c>
      <c r="AW51" s="338"/>
      <c r="AX51" s="337" t="str">
        <f>IF(O42=" "," NA",(+O42-AY42)/O42*100)</f>
        <v xml:space="preserve"> NA</v>
      </c>
      <c r="AY51" s="338"/>
      <c r="AZ51" s="337" t="str">
        <f>IF(R42=" "," NA",(+R42-BC42)/R42*100)</f>
        <v xml:space="preserve"> NA</v>
      </c>
      <c r="BA51" s="338"/>
      <c r="BB51" s="334" t="str">
        <f>IF(Q42=" "," NA",(+Q42-AP42)/Q42*100)</f>
        <v xml:space="preserve"> NA</v>
      </c>
      <c r="BC51" s="107"/>
      <c r="BD51" s="218"/>
      <c r="BE51" s="219"/>
      <c r="BF51" s="236"/>
      <c r="BG51" s="200"/>
      <c r="BH51" s="200"/>
      <c r="BI51" s="200"/>
      <c r="BJ51" s="967"/>
      <c r="BK51" s="968"/>
      <c r="BL51" s="968"/>
      <c r="BM51" s="968"/>
      <c r="BN51" s="968"/>
      <c r="BO51" s="968"/>
      <c r="BP51" s="968"/>
      <c r="BQ51" s="968"/>
      <c r="BR51" s="969"/>
      <c r="BS51" s="200"/>
      <c r="BT51" s="200"/>
      <c r="BU51" s="200"/>
      <c r="BV51" s="200"/>
      <c r="BW51" s="200"/>
      <c r="BX51" s="200"/>
      <c r="BY51" s="200"/>
      <c r="BZ51" s="200"/>
    </row>
    <row r="52" spans="1:86" ht="13.8" x14ac:dyDescent="0.3">
      <c r="A52" s="1010"/>
      <c r="B52" s="1011"/>
      <c r="C52" s="1011"/>
      <c r="D52" s="1011"/>
      <c r="E52" s="1011"/>
      <c r="F52" s="1011"/>
      <c r="G52" s="1011"/>
      <c r="H52" s="1011"/>
      <c r="I52" s="1011"/>
      <c r="J52" s="1012"/>
      <c r="K52" s="442" t="s">
        <v>192</v>
      </c>
      <c r="L52" s="446"/>
      <c r="M52" s="207"/>
      <c r="N52" s="207"/>
      <c r="O52" s="207"/>
      <c r="P52" s="447"/>
      <c r="Q52" s="444" t="s">
        <v>125</v>
      </c>
      <c r="R52" s="207"/>
      <c r="S52" s="235"/>
      <c r="T52" s="877"/>
      <c r="U52" s="878"/>
      <c r="V52" s="878"/>
      <c r="W52" s="878"/>
      <c r="X52" s="878"/>
      <c r="Y52" s="878"/>
      <c r="Z52" s="878"/>
      <c r="AA52" s="878"/>
      <c r="AB52" s="878"/>
      <c r="AC52" s="878"/>
      <c r="AD52" s="878"/>
      <c r="AE52" s="878"/>
      <c r="AF52" s="878"/>
      <c r="AG52" s="878"/>
      <c r="AH52" s="878"/>
      <c r="AI52" s="878"/>
      <c r="AJ52" s="878"/>
      <c r="AK52" s="878"/>
      <c r="AL52" s="878"/>
      <c r="AM52" s="878"/>
      <c r="AN52" s="878"/>
      <c r="AO52" s="878"/>
      <c r="AP52" s="879"/>
      <c r="AQ52" s="200"/>
      <c r="AR52" s="200"/>
      <c r="AS52" s="200"/>
      <c r="AT52" s="200"/>
      <c r="AU52" s="200"/>
      <c r="AV52" s="200"/>
      <c r="AW52" s="200"/>
      <c r="AX52" s="200"/>
      <c r="AY52" s="200"/>
      <c r="AZ52" s="200"/>
      <c r="BA52" s="200"/>
      <c r="BB52" s="200"/>
      <c r="BC52" s="200"/>
      <c r="BD52" s="852" t="s">
        <v>52</v>
      </c>
      <c r="BE52" s="853"/>
      <c r="BF52" s="854"/>
      <c r="BG52" s="200"/>
      <c r="BH52" s="200"/>
      <c r="BI52" s="200"/>
      <c r="BJ52" s="967"/>
      <c r="BK52" s="968"/>
      <c r="BL52" s="968"/>
      <c r="BM52" s="968"/>
      <c r="BN52" s="968"/>
      <c r="BO52" s="968"/>
      <c r="BP52" s="968"/>
      <c r="BQ52" s="968"/>
      <c r="BR52" s="969"/>
      <c r="BS52" s="200"/>
      <c r="BT52" s="200"/>
      <c r="BU52" s="200"/>
      <c r="BV52" s="200"/>
      <c r="BW52" s="200"/>
      <c r="BX52" s="200"/>
      <c r="BY52" s="200"/>
      <c r="BZ52" s="200"/>
    </row>
    <row r="53" spans="1:86" ht="15.6" x14ac:dyDescent="0.3">
      <c r="A53" s="1010"/>
      <c r="B53" s="1011"/>
      <c r="C53" s="1011"/>
      <c r="D53" s="1011"/>
      <c r="E53" s="1011"/>
      <c r="F53" s="1011"/>
      <c r="G53" s="1011"/>
      <c r="H53" s="1011"/>
      <c r="I53" s="1011"/>
      <c r="J53" s="1012"/>
      <c r="K53" s="448" t="s">
        <v>193</v>
      </c>
      <c r="L53" s="211"/>
      <c r="M53" s="211"/>
      <c r="N53" s="211"/>
      <c r="O53" s="211"/>
      <c r="P53" s="211"/>
      <c r="Q53" s="870"/>
      <c r="R53" s="871"/>
      <c r="S53" s="872"/>
      <c r="T53" s="877"/>
      <c r="U53" s="878"/>
      <c r="V53" s="878"/>
      <c r="W53" s="878"/>
      <c r="X53" s="878"/>
      <c r="Y53" s="878"/>
      <c r="Z53" s="878"/>
      <c r="AA53" s="878"/>
      <c r="AB53" s="878"/>
      <c r="AC53" s="878"/>
      <c r="AD53" s="878"/>
      <c r="AE53" s="878"/>
      <c r="AF53" s="878"/>
      <c r="AG53" s="878"/>
      <c r="AH53" s="878"/>
      <c r="AI53" s="878"/>
      <c r="AJ53" s="878"/>
      <c r="AK53" s="878"/>
      <c r="AL53" s="878"/>
      <c r="AM53" s="878"/>
      <c r="AN53" s="878"/>
      <c r="AO53" s="878"/>
      <c r="AP53" s="879"/>
      <c r="AQ53" s="200"/>
      <c r="AR53" s="200"/>
      <c r="AS53" s="202" t="str">
        <f>IF(OR(Q42=" ",AP42=" ",LEFT(Q10,4)&lt;&gt;"Phos",LEFT(AP10,4)&lt;&gt;"Phos"),"","Phosphorus limit would be")</f>
        <v/>
      </c>
      <c r="AT53" s="202"/>
      <c r="AU53" s="202"/>
      <c r="AV53" s="202"/>
      <c r="AW53" s="202" t="str">
        <f>IF(OR(Q42=" ",+AP42=" ",LEFT(Q10,4)&lt;&gt;"Phos",LEFT(AP10,4)&lt;&gt;"Phos"),"",IF(+Q42&gt;=5,1,IF(+Q42&gt;=4,80,IF(+Q42&gt;=3,75,IF(Q42&gt;=2,70,IF(Q42&gt;=1,65,60))))))</f>
        <v/>
      </c>
      <c r="AX53" s="202" t="str">
        <f>IF(OR(Q42=" ",+AP42=" ",LEFT(Q10,4)&lt;&gt;"Phos",LEFT(AP10,4)&lt;&gt;"Phos"),"",IF(+Q42&gt;=5,"mg/l.","% removal."))</f>
        <v/>
      </c>
      <c r="AY53" s="202"/>
      <c r="AZ53" s="202" t="str">
        <f>IF(OR(Q42=" ",+AP42=" ",LEFT(Q10,4)&lt;&gt;"Phos",LEFT(AP10,4)&lt;&gt;"Phos"),"",IF(OR(AND(+Q42&gt;=5,AP42&gt;1),AND(+Q42&gt;=4,+Q42&lt;5,BB51&lt;80),AND(+Q42&gt;=3,+Q42&lt;4,BB51&lt;75),AND(+Q42&gt;=2,+Q42&lt;3,BB51&lt;70),AND(+Q42&gt;=1,+Q42&lt;2,BB51&lt;65),AND(+Q42&lt;1,BB51&lt;60)),"(compliance not achieved)","(compliance achieved)"))</f>
        <v/>
      </c>
      <c r="BA53" s="202"/>
      <c r="BB53" s="202"/>
      <c r="BC53" s="200"/>
      <c r="BD53" s="460" t="s">
        <v>53</v>
      </c>
      <c r="BE53" s="200"/>
      <c r="BF53" s="103" t="str">
        <f>IF(AS47+K47=0,"",IF(AS47&gt;0,+AS42/O4,K42/O4))</f>
        <v/>
      </c>
      <c r="BG53" s="200"/>
      <c r="BH53" s="200"/>
      <c r="BI53" s="200"/>
      <c r="BJ53" s="967"/>
      <c r="BK53" s="968"/>
      <c r="BL53" s="968"/>
      <c r="BM53" s="968"/>
      <c r="BN53" s="968"/>
      <c r="BO53" s="968"/>
      <c r="BP53" s="968"/>
      <c r="BQ53" s="968"/>
      <c r="BR53" s="969"/>
      <c r="BS53" s="200"/>
      <c r="BT53" s="200"/>
      <c r="BU53" s="200"/>
      <c r="BV53" s="200"/>
      <c r="BW53" s="200"/>
      <c r="BX53" s="200"/>
      <c r="BY53" s="200"/>
      <c r="BZ53" s="200"/>
    </row>
    <row r="54" spans="1:86" ht="13.5" customHeight="1" thickBot="1" x14ac:dyDescent="0.3">
      <c r="A54" s="1010"/>
      <c r="B54" s="1011"/>
      <c r="C54" s="1011"/>
      <c r="D54" s="1011"/>
      <c r="E54" s="1011"/>
      <c r="F54" s="1011"/>
      <c r="G54" s="1011"/>
      <c r="H54" s="1011"/>
      <c r="I54" s="1011"/>
      <c r="J54" s="1012"/>
      <c r="K54" s="886"/>
      <c r="L54" s="887"/>
      <c r="M54" s="887"/>
      <c r="N54" s="887"/>
      <c r="O54" s="887"/>
      <c r="P54" s="888"/>
      <c r="Q54" s="873"/>
      <c r="R54" s="871"/>
      <c r="S54" s="872"/>
      <c r="T54" s="877"/>
      <c r="U54" s="878"/>
      <c r="V54" s="878"/>
      <c r="W54" s="878"/>
      <c r="X54" s="878"/>
      <c r="Y54" s="878"/>
      <c r="Z54" s="878"/>
      <c r="AA54" s="878"/>
      <c r="AB54" s="878"/>
      <c r="AC54" s="878"/>
      <c r="AD54" s="878"/>
      <c r="AE54" s="878"/>
      <c r="AF54" s="878"/>
      <c r="AG54" s="878"/>
      <c r="AH54" s="878"/>
      <c r="AI54" s="878"/>
      <c r="AJ54" s="878"/>
      <c r="AK54" s="878"/>
      <c r="AL54" s="878"/>
      <c r="AM54" s="878"/>
      <c r="AN54" s="878"/>
      <c r="AO54" s="878"/>
      <c r="AP54" s="879"/>
      <c r="AQ54" s="200"/>
      <c r="AR54" s="200"/>
      <c r="AS54" s="200"/>
      <c r="AT54" s="200"/>
      <c r="AU54" s="200"/>
      <c r="AV54" s="200"/>
      <c r="AW54" s="200"/>
      <c r="AX54" s="200"/>
      <c r="AY54" s="200"/>
      <c r="AZ54" s="200"/>
      <c r="BA54" s="200"/>
      <c r="BB54" s="200"/>
      <c r="BC54" s="200"/>
      <c r="BD54" s="240"/>
      <c r="BE54" s="233"/>
      <c r="BF54" s="242"/>
      <c r="BG54" s="200"/>
      <c r="BH54" s="200"/>
      <c r="BI54" s="200"/>
      <c r="BJ54" s="970"/>
      <c r="BK54" s="971"/>
      <c r="BL54" s="971"/>
      <c r="BM54" s="971"/>
      <c r="BN54" s="971"/>
      <c r="BO54" s="971"/>
      <c r="BP54" s="971"/>
      <c r="BQ54" s="971"/>
      <c r="BR54" s="972"/>
      <c r="BS54" s="200"/>
      <c r="BT54" s="200"/>
      <c r="BU54" s="200"/>
      <c r="BV54" s="200"/>
      <c r="BW54" s="200"/>
      <c r="BX54" s="200"/>
      <c r="BY54" s="200"/>
      <c r="BZ54" s="200"/>
    </row>
    <row r="55" spans="1:86" ht="27" customHeight="1" thickBot="1" x14ac:dyDescent="0.3">
      <c r="A55" s="1013"/>
      <c r="B55" s="1014"/>
      <c r="C55" s="1014"/>
      <c r="D55" s="1014"/>
      <c r="E55" s="1014"/>
      <c r="F55" s="1014"/>
      <c r="G55" s="1014"/>
      <c r="H55" s="1014"/>
      <c r="I55" s="1014"/>
      <c r="J55" s="1015"/>
      <c r="K55" s="889"/>
      <c r="L55" s="890"/>
      <c r="M55" s="890"/>
      <c r="N55" s="890"/>
      <c r="O55" s="890"/>
      <c r="P55" s="891"/>
      <c r="Q55" s="449"/>
      <c r="R55" s="233"/>
      <c r="S55" s="242"/>
      <c r="T55" s="880"/>
      <c r="U55" s="881"/>
      <c r="V55" s="881"/>
      <c r="W55" s="881"/>
      <c r="X55" s="881"/>
      <c r="Y55" s="881"/>
      <c r="Z55" s="881"/>
      <c r="AA55" s="881"/>
      <c r="AB55" s="881"/>
      <c r="AC55" s="881"/>
      <c r="AD55" s="881"/>
      <c r="AE55" s="881"/>
      <c r="AF55" s="881"/>
      <c r="AG55" s="881"/>
      <c r="AH55" s="881"/>
      <c r="AI55" s="881"/>
      <c r="AJ55" s="881"/>
      <c r="AK55" s="881"/>
      <c r="AL55" s="881"/>
      <c r="AM55" s="881"/>
      <c r="AN55" s="881"/>
      <c r="AO55" s="881"/>
      <c r="AP55" s="882"/>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row>
    <row r="56" spans="1:86" x14ac:dyDescent="0.25">
      <c r="A56" s="850" t="s">
        <v>201</v>
      </c>
      <c r="B56" s="850"/>
      <c r="C56" s="850"/>
      <c r="D56" s="850"/>
      <c r="E56" s="850"/>
      <c r="F56" s="850"/>
      <c r="G56" s="850"/>
      <c r="H56" s="850"/>
      <c r="I56" s="850"/>
      <c r="J56" s="850"/>
      <c r="K56" s="850"/>
      <c r="L56" s="850"/>
      <c r="M56" s="850"/>
      <c r="N56" s="850"/>
      <c r="O56" s="850"/>
      <c r="P56" s="850"/>
      <c r="Q56" s="850"/>
      <c r="R56" s="850"/>
      <c r="S56" s="850"/>
      <c r="T56" s="850" t="s">
        <v>202</v>
      </c>
      <c r="U56" s="850"/>
      <c r="V56" s="850"/>
      <c r="W56" s="850"/>
      <c r="X56" s="850"/>
      <c r="Y56" s="850"/>
      <c r="Z56" s="850"/>
      <c r="AA56" s="850"/>
      <c r="AB56" s="850"/>
      <c r="AC56" s="850"/>
      <c r="AD56" s="850"/>
      <c r="AE56" s="850"/>
      <c r="AF56" s="850"/>
      <c r="AG56" s="850"/>
      <c r="AH56" s="850"/>
      <c r="AI56" s="850"/>
      <c r="AJ56" s="850"/>
      <c r="AK56" s="850"/>
      <c r="AL56" s="850"/>
      <c r="AM56" s="850"/>
      <c r="AN56" s="850"/>
      <c r="AO56" s="850"/>
      <c r="AP56" s="850"/>
      <c r="AQ56" s="850" t="s">
        <v>203</v>
      </c>
      <c r="AR56" s="850"/>
      <c r="AS56" s="850"/>
      <c r="AT56" s="850"/>
      <c r="AU56" s="850"/>
      <c r="AV56" s="850"/>
      <c r="AW56" s="850"/>
      <c r="AX56" s="850"/>
      <c r="AY56" s="850"/>
      <c r="AZ56" s="850"/>
      <c r="BA56" s="850"/>
      <c r="BB56" s="850"/>
      <c r="BC56" s="850"/>
      <c r="BD56" s="850"/>
      <c r="BE56" s="850"/>
      <c r="BF56" s="850"/>
      <c r="BG56" s="850"/>
      <c r="BH56" s="850"/>
      <c r="BI56" s="850" t="s">
        <v>204</v>
      </c>
      <c r="BJ56" s="850"/>
      <c r="BK56" s="850"/>
      <c r="BL56" s="850"/>
      <c r="BM56" s="850"/>
      <c r="BN56" s="850"/>
      <c r="BO56" s="850"/>
      <c r="BP56" s="850"/>
      <c r="BQ56" s="850"/>
      <c r="BR56" s="850"/>
      <c r="BS56" s="850"/>
      <c r="BT56" s="850"/>
      <c r="BU56" s="850"/>
      <c r="BV56" s="850" t="s">
        <v>205</v>
      </c>
      <c r="BW56" s="850"/>
      <c r="BX56" s="850"/>
      <c r="BY56" s="850"/>
      <c r="BZ56" s="850"/>
      <c r="CA56" s="850"/>
      <c r="CB56" s="850"/>
      <c r="CC56" s="850"/>
      <c r="CD56" s="850"/>
      <c r="CE56" s="850"/>
      <c r="CF56" s="850"/>
      <c r="CG56" s="850"/>
      <c r="CH56" s="850"/>
    </row>
  </sheetData>
  <sheetProtection algorithmName="SHA-512" hashValue="Gsy6XIP4V4UNPAkvZg7xLT8mDEYR4qs+g5s1JIVva+uK6yxV+IVJU1//GnQP1atBapsB20WuuApQxdcsF+4YZg==" saltValue="kUgjTJw4LE5nV7sdeTsJXQ==" spinCount="100000" sheet="1" selectLockedCells="1"/>
  <mergeCells count="66">
    <mergeCell ref="CH8:CH10"/>
    <mergeCell ref="CI8:CI10"/>
    <mergeCell ref="CJ8:CJ10"/>
    <mergeCell ref="CK8:CK10"/>
    <mergeCell ref="CA8:CA10"/>
    <mergeCell ref="CB8:CB10"/>
    <mergeCell ref="CC8:CC10"/>
    <mergeCell ref="CD8:CD10"/>
    <mergeCell ref="CF8:CF10"/>
    <mergeCell ref="BW8:BZ8"/>
    <mergeCell ref="CE8:CE10"/>
    <mergeCell ref="CG8:CG10"/>
    <mergeCell ref="T45:V45"/>
    <mergeCell ref="AQ45:AR45"/>
    <mergeCell ref="BS9:BS10"/>
    <mergeCell ref="AM43:AN43"/>
    <mergeCell ref="K2:O2"/>
    <mergeCell ref="P2:R2"/>
    <mergeCell ref="BP9:BP10"/>
    <mergeCell ref="BQ9:BQ10"/>
    <mergeCell ref="AQ6:AS6"/>
    <mergeCell ref="K5:L5"/>
    <mergeCell ref="AS8:BF8"/>
    <mergeCell ref="BL8:BU8"/>
    <mergeCell ref="M5:Q5"/>
    <mergeCell ref="AD8:AG8"/>
    <mergeCell ref="AE6:AL7"/>
    <mergeCell ref="R7:S7"/>
    <mergeCell ref="BV56:CH56"/>
    <mergeCell ref="G8:G10"/>
    <mergeCell ref="Q4:S4"/>
    <mergeCell ref="P6:Q6"/>
    <mergeCell ref="R6:S6"/>
    <mergeCell ref="K7:N7"/>
    <mergeCell ref="P7:Q7"/>
    <mergeCell ref="BP6:BU7"/>
    <mergeCell ref="AY6:BD7"/>
    <mergeCell ref="BJ49:BR54"/>
    <mergeCell ref="T46:V46"/>
    <mergeCell ref="AQ46:AR46"/>
    <mergeCell ref="AQ42:AR42"/>
    <mergeCell ref="AQ44:AR44"/>
    <mergeCell ref="AM44:AN44"/>
    <mergeCell ref="BY9:BZ9"/>
    <mergeCell ref="AQ56:BH56"/>
    <mergeCell ref="BD52:BF52"/>
    <mergeCell ref="BO9:BO10"/>
    <mergeCell ref="AQ43:AR43"/>
    <mergeCell ref="AQ47:AR47"/>
    <mergeCell ref="BI56:BU56"/>
    <mergeCell ref="BU9:BU10"/>
    <mergeCell ref="BR9:BR10"/>
    <mergeCell ref="BT9:BT10"/>
    <mergeCell ref="AM47:AN47"/>
    <mergeCell ref="D8:D10"/>
    <mergeCell ref="A48:J55"/>
    <mergeCell ref="A56:S56"/>
    <mergeCell ref="C8:C10"/>
    <mergeCell ref="F8:F10"/>
    <mergeCell ref="T56:AP56"/>
    <mergeCell ref="T49:AP55"/>
    <mergeCell ref="K49:P50"/>
    <mergeCell ref="Q49:S50"/>
    <mergeCell ref="K51:P51"/>
    <mergeCell ref="Q53:S54"/>
    <mergeCell ref="K54:P55"/>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1" xr:uid="{00000000-0002-0000-04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K55"/>
  <sheetViews>
    <sheetView showGridLines="0" topLeftCell="A11" zoomScaleNormal="100" workbookViewId="0">
      <selection activeCell="F42" sqref="F42"/>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554687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2.88671875" customWidth="1"/>
    <col min="35" max="36" width="5.6640625" customWidth="1"/>
    <col min="37" max="37" width="6.6640625" hidden="1" customWidth="1"/>
    <col min="39" max="42" width="5.6640625" customWidth="1"/>
    <col min="43" max="44" width="3.6640625" customWidth="1"/>
    <col min="45" max="46" width="7.6640625" customWidth="1"/>
    <col min="60" max="60" width="5.6640625" customWidth="1"/>
    <col min="74" max="74" width="5.10937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31" t="str">
        <f>Mar!K2</f>
        <v>Exampleville</v>
      </c>
      <c r="L2" s="1032">
        <f>Mar!L2</f>
        <v>0</v>
      </c>
      <c r="M2" s="1032">
        <f>Mar!M2</f>
        <v>0</v>
      </c>
      <c r="N2" s="1032">
        <f>Mar!N2</f>
        <v>0</v>
      </c>
      <c r="O2" s="1033">
        <f>Mar!O2</f>
        <v>0</v>
      </c>
      <c r="P2" s="1034" t="str">
        <f>Mar!P2</f>
        <v>IN0000000</v>
      </c>
      <c r="Q2" s="1032">
        <f>Mar!Q2</f>
        <v>0</v>
      </c>
      <c r="R2" s="1032" t="str">
        <f>Mar!R2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58</v>
      </c>
      <c r="L4" s="299"/>
      <c r="M4" s="300">
        <f>Mar!M4</f>
        <v>2025</v>
      </c>
      <c r="N4" s="301"/>
      <c r="O4" s="719">
        <f>Mar!O4</f>
        <v>2E-3</v>
      </c>
      <c r="P4" s="302" t="s">
        <v>89</v>
      </c>
      <c r="Q4" s="1021" t="str">
        <f>Mar!Q4</f>
        <v>555/555-1234</v>
      </c>
      <c r="R4" s="1022">
        <f>Mar!R4</f>
        <v>0</v>
      </c>
      <c r="S4" s="1023">
        <f>Mar!S4</f>
        <v>0</v>
      </c>
      <c r="T4" s="413" t="str">
        <f>+Jan!T4</f>
        <v>State Form 53339 (R8 / 12-24)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(R8 / 12-24)</v>
      </c>
      <c r="AR4" s="201"/>
      <c r="AS4" s="200"/>
      <c r="AT4" s="200"/>
      <c r="AU4" s="200"/>
      <c r="AV4" s="200"/>
      <c r="AW4" s="200"/>
      <c r="AX4" s="200"/>
      <c r="AY4" s="200"/>
      <c r="AZ4" s="200"/>
      <c r="BA4" s="200"/>
      <c r="BB4" s="211"/>
      <c r="BC4" s="211"/>
      <c r="BD4" s="200"/>
      <c r="BE4" s="200"/>
      <c r="BF4" s="200"/>
      <c r="BG4" s="200"/>
      <c r="BH4" s="200"/>
      <c r="BI4" s="413" t="str">
        <f>+Jan!BI4</f>
        <v>State Form 53339 (R8 / 12-24)</v>
      </c>
      <c r="BJ4" s="200"/>
      <c r="BK4" s="200"/>
      <c r="BL4" s="200"/>
      <c r="BM4" s="200"/>
      <c r="BN4" s="200"/>
      <c r="BO4" s="200"/>
      <c r="BP4" s="200"/>
      <c r="BQ4" s="200"/>
      <c r="BR4" s="200"/>
      <c r="BS4" s="200"/>
      <c r="BT4" s="211"/>
      <c r="BU4" s="211"/>
      <c r="BV4" s="413" t="str">
        <f>+Jan!BV4</f>
        <v>State Form 53339 (R8 / 12-24)</v>
      </c>
      <c r="BW4" s="200"/>
      <c r="BX4" s="200"/>
      <c r="BY4" s="200"/>
      <c r="BZ4" s="200"/>
      <c r="CA4" s="200"/>
      <c r="CB4" s="200"/>
    </row>
    <row r="5" spans="1:89" ht="16.2" thickBot="1" x14ac:dyDescent="0.35">
      <c r="A5" s="200"/>
      <c r="B5" s="200"/>
      <c r="C5" s="200"/>
      <c r="D5" s="461" t="str">
        <f>+Jan!D5</f>
        <v>State Form 53339 (R8 / 12-24)</v>
      </c>
      <c r="E5" s="200"/>
      <c r="F5" s="201"/>
      <c r="G5" s="201"/>
      <c r="H5" s="201"/>
      <c r="I5" s="201"/>
      <c r="J5" s="202" t="str">
        <f>CONCATENATE("4/1/",M4)</f>
        <v>4/1/2025</v>
      </c>
      <c r="K5" s="915" t="s">
        <v>127</v>
      </c>
      <c r="L5" s="916"/>
      <c r="M5" s="1026" t="str">
        <f>+Mar!M5</f>
        <v>wwtp@city.org</v>
      </c>
      <c r="N5" s="1026"/>
      <c r="O5" s="1026"/>
      <c r="P5" s="1026"/>
      <c r="Q5" s="1026"/>
      <c r="R5" s="718" t="str">
        <f>Jan!R2</f>
        <v>001</v>
      </c>
      <c r="S5" s="830" t="str">
        <f>Jan!S2</f>
        <v>A</v>
      </c>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6" t="s">
        <v>6</v>
      </c>
      <c r="Q6" s="937"/>
      <c r="R6" s="936" t="s">
        <v>105</v>
      </c>
      <c r="S6" s="938"/>
      <c r="T6" s="428" t="str">
        <f>+K2</f>
        <v>Exampleville</v>
      </c>
      <c r="U6" s="324"/>
      <c r="V6" s="227"/>
      <c r="W6" s="228"/>
      <c r="X6" s="229" t="str">
        <f>+P2</f>
        <v>IN0000000</v>
      </c>
      <c r="Y6" s="230"/>
      <c r="Z6" s="231" t="str">
        <f>+K4</f>
        <v>April</v>
      </c>
      <c r="AA6" s="228"/>
      <c r="AB6" s="232">
        <f>+M4</f>
        <v>2025</v>
      </c>
      <c r="AC6" s="236"/>
      <c r="AD6" s="200"/>
      <c r="AE6" s="927"/>
      <c r="AF6" s="928"/>
      <c r="AG6" s="928"/>
      <c r="AH6" s="928"/>
      <c r="AI6" s="928"/>
      <c r="AJ6" s="928"/>
      <c r="AK6" s="928"/>
      <c r="AL6" s="928"/>
      <c r="AM6" s="309"/>
      <c r="AN6" s="309"/>
      <c r="AO6" s="237"/>
      <c r="AP6" s="238"/>
      <c r="AQ6" s="1035" t="str">
        <f>+K2</f>
        <v>Exampleville</v>
      </c>
      <c r="AR6" s="1036"/>
      <c r="AS6" s="1037"/>
      <c r="AT6" s="232" t="str">
        <f>+P2</f>
        <v>IN0000000</v>
      </c>
      <c r="AU6" s="227"/>
      <c r="AV6" s="232" t="str">
        <f>+K4</f>
        <v>April</v>
      </c>
      <c r="AW6" s="227"/>
      <c r="AX6" s="439">
        <f>+M4</f>
        <v>2025</v>
      </c>
      <c r="AY6" s="927"/>
      <c r="AZ6" s="927"/>
      <c r="BA6" s="927"/>
      <c r="BB6" s="927"/>
      <c r="BC6" s="927"/>
      <c r="BD6" s="927"/>
      <c r="BE6" s="224"/>
      <c r="BF6" s="238"/>
      <c r="BG6" s="224"/>
      <c r="BH6" s="238"/>
      <c r="BI6" s="428" t="str">
        <f>+K2</f>
        <v>Exampleville</v>
      </c>
      <c r="BJ6" s="219"/>
      <c r="BK6" s="232" t="str">
        <f>+P2</f>
        <v>IN0000000</v>
      </c>
      <c r="BL6" s="227"/>
      <c r="BM6" s="232" t="str">
        <f>+K4</f>
        <v>April</v>
      </c>
      <c r="BN6" s="227"/>
      <c r="BO6" s="439">
        <f>+M4</f>
        <v>2025</v>
      </c>
      <c r="BP6" s="927"/>
      <c r="BQ6" s="948"/>
      <c r="BR6" s="948"/>
      <c r="BS6" s="948"/>
      <c r="BT6" s="948"/>
      <c r="BU6" s="949"/>
      <c r="BV6" s="428" t="str">
        <f>BI6</f>
        <v>Exampleville</v>
      </c>
      <c r="BW6" s="219"/>
      <c r="BX6" s="232" t="str">
        <f>BK6</f>
        <v>IN0000000</v>
      </c>
      <c r="BY6" s="227"/>
      <c r="BZ6" s="232" t="str">
        <f>BM6</f>
        <v>April</v>
      </c>
      <c r="CA6" s="227"/>
      <c r="CB6" s="439">
        <f>BO6</f>
        <v>2025</v>
      </c>
    </row>
    <row r="7" spans="1:89" ht="13.8" thickBot="1" x14ac:dyDescent="0.3">
      <c r="A7" s="205"/>
      <c r="B7" s="200"/>
      <c r="C7" s="200"/>
      <c r="D7" s="200"/>
      <c r="E7" s="200"/>
      <c r="F7" s="200"/>
      <c r="G7" s="200"/>
      <c r="H7" s="200"/>
      <c r="I7" s="200"/>
      <c r="J7" s="200"/>
      <c r="K7" s="1024" t="str">
        <f>Mar!K7</f>
        <v>Chris A. Operator</v>
      </c>
      <c r="L7" s="1025">
        <f>Mar!L7</f>
        <v>0</v>
      </c>
      <c r="M7" s="1025">
        <f>Mar!M7</f>
        <v>0</v>
      </c>
      <c r="N7" s="1025">
        <f>Mar!N7</f>
        <v>0</v>
      </c>
      <c r="O7" s="303" t="str">
        <f>Mar!O7</f>
        <v>V</v>
      </c>
      <c r="P7" s="1027">
        <f>Mar!P7</f>
        <v>9999</v>
      </c>
      <c r="Q7" s="1028">
        <f>Mar!Q7</f>
        <v>0</v>
      </c>
      <c r="R7" s="1029">
        <f>Mar!R7</f>
        <v>39629</v>
      </c>
      <c r="S7" s="1030">
        <f>Mar!S7</f>
        <v>0</v>
      </c>
      <c r="T7" s="435"/>
      <c r="U7" s="436"/>
      <c r="V7" s="241"/>
      <c r="W7" s="241"/>
      <c r="X7" s="437"/>
      <c r="Y7" s="233"/>
      <c r="Z7" s="233"/>
      <c r="AA7" s="233"/>
      <c r="AB7" s="233"/>
      <c r="AC7" s="242"/>
      <c r="AD7" s="233"/>
      <c r="AE7" s="929"/>
      <c r="AF7" s="929"/>
      <c r="AG7" s="929"/>
      <c r="AH7" s="929"/>
      <c r="AI7" s="929"/>
      <c r="AJ7" s="929"/>
      <c r="AK7" s="929"/>
      <c r="AL7" s="929"/>
      <c r="AM7" s="268"/>
      <c r="AN7" s="268"/>
      <c r="AO7" s="233"/>
      <c r="AP7" s="233"/>
      <c r="AQ7" s="435"/>
      <c r="AR7" s="436"/>
      <c r="AS7" s="233"/>
      <c r="AT7" s="437"/>
      <c r="AU7" s="233"/>
      <c r="AV7" s="233"/>
      <c r="AW7" s="233"/>
      <c r="AX7" s="441"/>
      <c r="AY7" s="947"/>
      <c r="AZ7" s="947"/>
      <c r="BA7" s="947"/>
      <c r="BB7" s="947"/>
      <c r="BC7" s="947"/>
      <c r="BD7" s="947"/>
      <c r="BE7" s="225"/>
      <c r="BF7" s="233"/>
      <c r="BG7" s="225"/>
      <c r="BH7" s="233"/>
      <c r="BI7" s="435"/>
      <c r="BJ7" s="233"/>
      <c r="BK7" s="437"/>
      <c r="BL7" s="233"/>
      <c r="BM7" s="233"/>
      <c r="BN7" s="223"/>
      <c r="BO7" s="440"/>
      <c r="BP7" s="950"/>
      <c r="BQ7" s="950"/>
      <c r="BR7" s="950"/>
      <c r="BS7" s="950"/>
      <c r="BT7" s="950"/>
      <c r="BU7" s="951"/>
      <c r="BV7" s="435"/>
      <c r="BW7" s="233"/>
      <c r="BX7" s="437"/>
      <c r="BY7" s="233"/>
      <c r="BZ7" s="233"/>
      <c r="CA7" s="223"/>
      <c r="CB7" s="440"/>
    </row>
    <row r="8" spans="1:89" ht="12.75" customHeight="1" thickBot="1" x14ac:dyDescent="0.3">
      <c r="A8" s="565"/>
      <c r="B8" s="566"/>
      <c r="C8" s="1017" t="str">
        <f>+Mar!C8</f>
        <v>Man-Hours at Plant
(Plants less than 1 MGD only)</v>
      </c>
      <c r="D8" s="883" t="str">
        <f>+Mar!D8</f>
        <v>Air Temperature (optional)</v>
      </c>
      <c r="E8" s="259" t="s">
        <v>75</v>
      </c>
      <c r="F8" s="858" t="str">
        <f>+Mar!F8</f>
        <v>Bypass At Plant Site
("x" If Occurred)</v>
      </c>
      <c r="G8" s="906" t="str">
        <f>+Mar!G8</f>
        <v>Sanitary Sewer Overflow
("x" If Occurred)</v>
      </c>
      <c r="H8" s="567" t="s">
        <v>7</v>
      </c>
      <c r="I8" s="567"/>
      <c r="J8" s="567"/>
      <c r="K8" s="568" t="s">
        <v>8</v>
      </c>
      <c r="L8" s="567"/>
      <c r="M8" s="567"/>
      <c r="N8" s="567"/>
      <c r="O8" s="567"/>
      <c r="P8" s="567"/>
      <c r="Q8" s="567"/>
      <c r="R8" s="567"/>
      <c r="S8" s="569"/>
      <c r="T8" s="570" t="s">
        <v>9</v>
      </c>
      <c r="U8" s="570"/>
      <c r="V8" s="568" t="str">
        <f>+Mar!V8</f>
        <v>REACTOR # 1</v>
      </c>
      <c r="W8" s="567"/>
      <c r="X8" s="567"/>
      <c r="Y8" s="569"/>
      <c r="Z8" s="568" t="str">
        <f>+Mar!Z8</f>
        <v>REACTOR # 2</v>
      </c>
      <c r="AA8" s="567"/>
      <c r="AB8" s="567"/>
      <c r="AC8" s="569"/>
      <c r="AD8" s="921" t="str">
        <f>+Mar!AD8</f>
        <v>REACTOR # 3</v>
      </c>
      <c r="AE8" s="922"/>
      <c r="AF8" s="922"/>
      <c r="AG8" s="923"/>
      <c r="AH8" s="568"/>
      <c r="AI8" s="922" t="s">
        <v>10</v>
      </c>
      <c r="AJ8" s="922"/>
      <c r="AK8" s="922"/>
      <c r="AL8" s="922"/>
      <c r="AM8" s="922"/>
      <c r="AN8" s="922"/>
      <c r="AO8" s="922"/>
      <c r="AP8" s="923"/>
      <c r="AQ8" s="575" t="s">
        <v>9</v>
      </c>
      <c r="AR8" s="576"/>
      <c r="AS8" s="996" t="s">
        <v>10</v>
      </c>
      <c r="AT8" s="997"/>
      <c r="AU8" s="997"/>
      <c r="AV8" s="997"/>
      <c r="AW8" s="997"/>
      <c r="AX8" s="997"/>
      <c r="AY8" s="998"/>
      <c r="AZ8" s="998"/>
      <c r="BA8" s="998"/>
      <c r="BB8" s="998"/>
      <c r="BC8" s="998"/>
      <c r="BD8" s="998"/>
      <c r="BE8" s="998"/>
      <c r="BF8" s="998"/>
      <c r="BG8" s="420"/>
      <c r="BH8" s="414"/>
      <c r="BI8" s="247" t="s">
        <v>9</v>
      </c>
      <c r="BJ8" s="568" t="s">
        <v>11</v>
      </c>
      <c r="BK8" s="569"/>
      <c r="BL8" s="1041" t="str">
        <f>+Jan!BL8</f>
        <v>DIGESTER OPERATION</v>
      </c>
      <c r="BM8" s="957"/>
      <c r="BN8" s="957"/>
      <c r="BO8" s="957"/>
      <c r="BP8" s="958"/>
      <c r="BQ8" s="958"/>
      <c r="BR8" s="958"/>
      <c r="BS8" s="958"/>
      <c r="BT8" s="958"/>
      <c r="BU8" s="959"/>
      <c r="BV8" s="247" t="s">
        <v>9</v>
      </c>
      <c r="BW8" s="1000" t="str">
        <f>Jan!BW8</f>
        <v xml:space="preserve">Final Effluent </v>
      </c>
      <c r="BX8" s="1001"/>
      <c r="BY8" s="1001"/>
      <c r="BZ8" s="1002"/>
      <c r="CA8" s="1038">
        <f>Jan!CA8</f>
        <v>0</v>
      </c>
      <c r="CB8" s="1059" t="str">
        <f>Jan!CB8</f>
        <v xml:space="preserve"> </v>
      </c>
      <c r="CC8" s="883" t="str">
        <f>Jan!CC8</f>
        <v xml:space="preserve"> </v>
      </c>
      <c r="CD8" s="1053" t="str">
        <f>Jan!CD8</f>
        <v xml:space="preserve"> </v>
      </c>
      <c r="CE8" s="883" t="str">
        <f>Jan!CE8</f>
        <v xml:space="preserve"> </v>
      </c>
      <c r="CF8" s="1053" t="str">
        <f>Jan!CF8</f>
        <v xml:space="preserve"> </v>
      </c>
      <c r="CG8" s="1059" t="str">
        <f>Jan!CG8</f>
        <v xml:space="preserve"> </v>
      </c>
      <c r="CH8" s="883" t="str">
        <f>Jan!CH8</f>
        <v xml:space="preserve"> </v>
      </c>
      <c r="CI8" s="883" t="str">
        <f>Jan!CI8</f>
        <v xml:space="preserve"> </v>
      </c>
      <c r="CJ8" s="1053" t="str">
        <f>Jan!CJ8</f>
        <v xml:space="preserve"> </v>
      </c>
      <c r="CK8" s="1056" t="str">
        <f>Jan!CK8</f>
        <v xml:space="preserve"> </v>
      </c>
    </row>
    <row r="9" spans="1:89" ht="12.75" customHeight="1" thickBot="1" x14ac:dyDescent="0.3">
      <c r="A9" s="577"/>
      <c r="B9" s="578"/>
      <c r="C9" s="1018">
        <f>+Jan!C9</f>
        <v>0</v>
      </c>
      <c r="D9" s="884"/>
      <c r="E9" s="260">
        <f>SUM(E11:E40)</f>
        <v>0</v>
      </c>
      <c r="F9" s="859">
        <f>+Jan!F9</f>
        <v>0</v>
      </c>
      <c r="G9" s="907">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44" t="str">
        <f>+Mar!BO9</f>
        <v>Supernatant Withdrawn 
hrs. or Gal. x 1000</v>
      </c>
      <c r="BP9" s="1044" t="str">
        <f>+Mar!BP9</f>
        <v>Supernatant BOD5 mg/l 
or  NH3-N mg/l</v>
      </c>
      <c r="BQ9" s="1044" t="str">
        <f>+Mar!BQ9</f>
        <v>Total Solids in Incoming Sludge - %</v>
      </c>
      <c r="BR9" s="1042" t="str">
        <f>+Mar!BR9</f>
        <v>Total Solids in Digested Sludge - %</v>
      </c>
      <c r="BS9" s="1043" t="str">
        <f>+Mar!BS9</f>
        <v>Volatile Solids in Incoming Sludge - %</v>
      </c>
      <c r="BT9" s="1043" t="str">
        <f>+Mar!BT9</f>
        <v>Volatile Solids in Digested Sludge - %</v>
      </c>
      <c r="BU9" s="1046" t="str">
        <f>+Mar!BU9</f>
        <v>Digested Sludge Withdrawn 
hrs. or Gal. x 1000</v>
      </c>
      <c r="BV9" s="594"/>
      <c r="BW9" s="720" t="s">
        <v>50</v>
      </c>
      <c r="BX9" s="721"/>
      <c r="BY9" s="1000" t="str">
        <f>Jan!BY9</f>
        <v>Total Nitrogen</v>
      </c>
      <c r="BZ9" s="1002"/>
      <c r="CA9" s="1039"/>
      <c r="CB9" s="1060"/>
      <c r="CC9" s="884"/>
      <c r="CD9" s="1054"/>
      <c r="CE9" s="884"/>
      <c r="CF9" s="1054"/>
      <c r="CG9" s="1060"/>
      <c r="CH9" s="884"/>
      <c r="CI9" s="884"/>
      <c r="CJ9" s="1054"/>
      <c r="CK9" s="1057"/>
    </row>
    <row r="10" spans="1:89" ht="109.5" customHeight="1" thickBot="1" x14ac:dyDescent="0.3">
      <c r="A10" s="596" t="s">
        <v>20</v>
      </c>
      <c r="B10" s="597" t="s">
        <v>21</v>
      </c>
      <c r="C10" s="1019">
        <f>+Jan!C10</f>
        <v>0</v>
      </c>
      <c r="D10" s="885"/>
      <c r="E10" s="598" t="str">
        <f>+Mar!E10</f>
        <v>Precipitation - Inches</v>
      </c>
      <c r="F10" s="860">
        <f>+Jan!F10</f>
        <v>0</v>
      </c>
      <c r="G10" s="908">
        <f>+Jan!G10</f>
        <v>0</v>
      </c>
      <c r="H10" s="599" t="str">
        <f>+Mar!H10</f>
        <v>Chlorine - Lbs</v>
      </c>
      <c r="I10" s="601" t="str">
        <f>+Mar!I10</f>
        <v>Lbs or Gal</v>
      </c>
      <c r="J10" s="601" t="str">
        <f>+Mar!J10</f>
        <v>Lbs or Gal</v>
      </c>
      <c r="K10" s="600" t="str">
        <f>+Mar!K10</f>
        <v>Influent Flow Rate 
(if metered) MGD</v>
      </c>
      <c r="L10" s="601" t="str">
        <f>+Mar!L10</f>
        <v>pH</v>
      </c>
      <c r="M10" s="601" t="str">
        <f>+Mar!M10</f>
        <v>CBOD5 - mg/l</v>
      </c>
      <c r="N10" s="602" t="str">
        <f>+Mar!N10</f>
        <v>CBOD5 - lbs</v>
      </c>
      <c r="O10" s="601" t="str">
        <f>+Mar!O10</f>
        <v>Susp. Solids - mg/l</v>
      </c>
      <c r="P10" s="601" t="str">
        <f>+Mar!P10</f>
        <v>Susp. Solids - lbs</v>
      </c>
      <c r="Q10" s="601" t="str">
        <f>+Mar!Q10</f>
        <v xml:space="preserve">Phosphorus - mg/l </v>
      </c>
      <c r="R10" s="601" t="str">
        <f>+Mar!R10</f>
        <v>Ammonia - mg/l</v>
      </c>
      <c r="S10" s="603" t="str">
        <f>IF(+Mar!S10&lt;&gt;"",+Mar!S10,"")</f>
        <v/>
      </c>
      <c r="T10" s="604" t="s">
        <v>20</v>
      </c>
      <c r="U10" s="604" t="str">
        <f>+Mar!U10</f>
        <v>Temperature in Reactors</v>
      </c>
      <c r="V10" s="605" t="str">
        <f>+Mar!V10</f>
        <v>Settleable Solids % in 30 minutes</v>
      </c>
      <c r="W10" s="601" t="str">
        <f>+Mar!W10</f>
        <v>Susp. Solids - mg/l</v>
      </c>
      <c r="X10" s="606" t="str">
        <f>+Mar!X10</f>
        <v>Sludge Vol. Index - ml/gm</v>
      </c>
      <c r="Y10" s="603" t="str">
        <f>+Mar!Y10</f>
        <v>Dissolved Oxygen - mg/l</v>
      </c>
      <c r="Z10" s="605" t="str">
        <f>+Mar!Z10</f>
        <v>Settleable Solids % in 30 minutes</v>
      </c>
      <c r="AA10" s="601" t="str">
        <f>+Mar!AA10</f>
        <v>Susp. Solids - mg/l</v>
      </c>
      <c r="AB10" s="606" t="str">
        <f>+Mar!AB10</f>
        <v>Sludge Vol. Index - ml/gm</v>
      </c>
      <c r="AC10" s="603" t="str">
        <f>+Mar!AC10</f>
        <v>Dissolved Oxygen - mg/l</v>
      </c>
      <c r="AD10" s="605" t="str">
        <f>+Mar!AD10</f>
        <v>Settleable Solids % in 30 minutes</v>
      </c>
      <c r="AE10" s="601" t="str">
        <f>+Mar!AE10</f>
        <v>Susp. Solids - mg/l</v>
      </c>
      <c r="AF10" s="606" t="str">
        <f>+Mar!AF10</f>
        <v>Sludge Vol. Index - ml/gm</v>
      </c>
      <c r="AG10" s="603" t="str">
        <f>+Mar!AG10</f>
        <v>Dissolved Oxygen - mg/l</v>
      </c>
      <c r="AH10" s="643"/>
      <c r="AI10" s="633" t="str">
        <f>+Mar!AI10</f>
        <v>Residual Chlorine - Final</v>
      </c>
      <c r="AJ10" s="602" t="str">
        <f>+Mar!AJ10</f>
        <v>Residual Chlorine - Contact Tank</v>
      </c>
      <c r="AK10" s="608"/>
      <c r="AL10" s="601" t="str">
        <f>+Mar!AL10</f>
        <v>E. Coli - colony/100 ml</v>
      </c>
      <c r="AM10" s="601" t="str">
        <f>+Mar!AM10</f>
        <v>pH - daily low 
(or single sample)</v>
      </c>
      <c r="AN10" s="601" t="str">
        <f>+Mar!AN10</f>
        <v>pH - daily high  
(if multiple samples)</v>
      </c>
      <c r="AO10" s="602" t="str">
        <f>+Mar!AO10</f>
        <v>Dissolved Oxygen - mg/l</v>
      </c>
      <c r="AP10" s="609" t="str">
        <f>+Mar!AP10</f>
        <v xml:space="preserve">Phosphorus - mg/l </v>
      </c>
      <c r="AQ10" s="610" t="s">
        <v>20</v>
      </c>
      <c r="AR10" s="611" t="s">
        <v>21</v>
      </c>
      <c r="AS10" s="607" t="str">
        <f>+Mar!AS10</f>
        <v>Effluent Flow Rate (MGD)</v>
      </c>
      <c r="AT10" s="603" t="str">
        <f>+Mar!AT10</f>
        <v>Effluent Flow
Weekly Average</v>
      </c>
      <c r="AU10" s="607" t="str">
        <f>+Mar!AU10</f>
        <v>CBOD5 - mg/l</v>
      </c>
      <c r="AV10" s="601" t="str">
        <f>+Mar!AV10</f>
        <v>CBOD5 - mg/l
Weekly Average</v>
      </c>
      <c r="AW10" s="612" t="str">
        <f>+Mar!AW10</f>
        <v>CBOD5 - lbs</v>
      </c>
      <c r="AX10" s="603" t="str">
        <f>+Mar!AX10</f>
        <v>CBOD5 - lbs/day
Weekly Average</v>
      </c>
      <c r="AY10" s="607" t="str">
        <f>+Mar!AY10</f>
        <v>Susp. Solids - mg/l</v>
      </c>
      <c r="AZ10" s="601" t="str">
        <f>+Mar!AZ10</f>
        <v>Susp. Solids - mg/l
Weekly Average</v>
      </c>
      <c r="BA10" s="613" t="str">
        <f>+Mar!BA10</f>
        <v>Susp. Solids - lbs</v>
      </c>
      <c r="BB10" s="603" t="str">
        <f>+Mar!BB10</f>
        <v>Susp. Solids - lbs/day
Weekly Average</v>
      </c>
      <c r="BC10" s="607" t="str">
        <f>+Mar!BC10</f>
        <v>Ammonia - mg/l</v>
      </c>
      <c r="BD10" s="614" t="str">
        <f>+Mar!BD10</f>
        <v>Ammonia - mg/l
Weekly Average</v>
      </c>
      <c r="BE10" s="613" t="str">
        <f>+Mar!BE10</f>
        <v>Ammonia - lbs</v>
      </c>
      <c r="BF10" s="603" t="str">
        <f>+Mar!BF10</f>
        <v>Ammonia - lbs/day
Weekly Average</v>
      </c>
      <c r="BG10" s="615" t="str">
        <f>IF(+Mar!BG10&lt;&gt;"",+Mar!BG10,"")</f>
        <v/>
      </c>
      <c r="BH10" s="616" t="str">
        <f>IF(+Mar!BH10&lt;&gt;"",+Mar!BH10,"")</f>
        <v/>
      </c>
      <c r="BI10" s="617" t="s">
        <v>20</v>
      </c>
      <c r="BJ10" s="600" t="str">
        <f>+Mar!BJ10</f>
        <v xml:space="preserve"> </v>
      </c>
      <c r="BK10" s="603" t="str">
        <f>+Mar!BK10</f>
        <v>Waste Act. Sludge
Gal. x 1000</v>
      </c>
      <c r="BL10" s="600" t="str">
        <f>+Mar!BL10</f>
        <v>pH</v>
      </c>
      <c r="BM10" s="601" t="str">
        <f>+Mar!BM10</f>
        <v>Gas Production  
Cubic Ft. x 1000</v>
      </c>
      <c r="BN10" s="601" t="str">
        <f>+Mar!BN10</f>
        <v>Temperature - F</v>
      </c>
      <c r="BO10" s="1045"/>
      <c r="BP10" s="1045"/>
      <c r="BQ10" s="885"/>
      <c r="BR10" s="885"/>
      <c r="BS10" s="885"/>
      <c r="BT10" s="885"/>
      <c r="BU10" s="1047"/>
      <c r="BV10" s="799" t="s">
        <v>20</v>
      </c>
      <c r="BW10" s="729" t="str">
        <f>Jan!BW10</f>
        <v xml:space="preserve">Phosphorus - mg/l </v>
      </c>
      <c r="BX10" s="730" t="str">
        <f>Jan!BX10</f>
        <v>Phosphorus - lbs/day</v>
      </c>
      <c r="BY10" s="731" t="str">
        <f>Jan!BY10</f>
        <v>Total Nitrogen- mg/l</v>
      </c>
      <c r="BZ10" s="731" t="str">
        <f>Jan!BZ10</f>
        <v>Total Nitrogen- lbs/day</v>
      </c>
      <c r="CA10" s="1040"/>
      <c r="CB10" s="1061"/>
      <c r="CC10" s="1052"/>
      <c r="CD10" s="1055"/>
      <c r="CE10" s="1052"/>
      <c r="CF10" s="1055"/>
      <c r="CG10" s="1061"/>
      <c r="CH10" s="1052"/>
      <c r="CI10" s="1052"/>
      <c r="CJ10" s="1055"/>
      <c r="CK10" s="1058"/>
    </row>
    <row r="11" spans="1:89" ht="15" customHeight="1" x14ac:dyDescent="0.25">
      <c r="A11" s="212">
        <v>1</v>
      </c>
      <c r="B11" s="213" t="str">
        <f>TEXT(J$5 + A11-1,"DDD")</f>
        <v>Tue</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0" si="0">+A11</f>
        <v>1</v>
      </c>
      <c r="U11" s="402"/>
      <c r="V11" s="40"/>
      <c r="W11" s="39"/>
      <c r="X11" s="314" t="str">
        <f t="shared" ref="X11:X40" si="1">IF(V11*W11=0,"",IF(V11&lt;100,V11*10000/W11,V11*1000/W11))</f>
        <v/>
      </c>
      <c r="Y11" s="276"/>
      <c r="Z11" s="40"/>
      <c r="AA11" s="39"/>
      <c r="AB11" s="314" t="str">
        <f t="shared" ref="AB11:AB40" si="2">IF(Z11*AA11=0,"",IF(Z11&lt;100,Z11*10000/AA11,Z11*1000/AA11))</f>
        <v/>
      </c>
      <c r="AC11" s="276"/>
      <c r="AD11" s="40"/>
      <c r="AE11" s="39"/>
      <c r="AF11" s="314" t="str">
        <f>IF(AD11*AE11=0,"",IF(AD11&lt;100,AD11*10000/AE11,AD11*1000/AE11))</f>
        <v/>
      </c>
      <c r="AG11" s="629"/>
      <c r="AH11" s="690"/>
      <c r="AI11" s="38"/>
      <c r="AJ11" s="39"/>
      <c r="AK11" t="str">
        <f ca="1">IF(CELL("type",AL11)="b","",IF(AL11="tntc",63200,IF(AL11=0,1,AL11)))</f>
        <v/>
      </c>
      <c r="AL11" s="39"/>
      <c r="AM11" s="276"/>
      <c r="AN11" s="276"/>
      <c r="AO11" s="39"/>
      <c r="AP11" s="41"/>
      <c r="AQ11" s="212">
        <f t="shared" ref="AQ11:AQ40" si="3">+A11</f>
        <v>1</v>
      </c>
      <c r="AR11" s="407" t="str">
        <f t="shared" ref="AR11:AR40" si="4">+B11</f>
        <v>Tue</v>
      </c>
      <c r="AS11" s="40"/>
      <c r="AT11" s="56"/>
      <c r="AU11" s="40"/>
      <c r="AV11" s="43"/>
      <c r="AW11" s="43" t="str">
        <f ca="1">IF(CELL("type",AU11)="L","",IF(AU11*($K11+$AS11)=0,"",IF($AS11&gt;0,+$AS11*AU11*8.34,$K11*AU11*8.34)))</f>
        <v/>
      </c>
      <c r="AX11" s="56"/>
      <c r="AY11" s="40"/>
      <c r="AZ11" s="43"/>
      <c r="BA11" s="43" t="str">
        <f ca="1">IF(CELL("type",AY11)="L","",IF(AY11*($K11+$AS11)=0,"",IF($AS11&gt;0,+$AS11*AY11*8.34,$K11*AY11*8.34)))</f>
        <v/>
      </c>
      <c r="BB11" s="56"/>
      <c r="BC11" s="40"/>
      <c r="BD11" s="43"/>
      <c r="BE11" s="43" t="str">
        <f ca="1">IF(CELL("type",BC11)="L","",IF(BC11*($K11+$AS11)=0,"",IF($AS11&gt;0,+$AS11*BC11*8.34,$K11*BC11*8.34)))</f>
        <v/>
      </c>
      <c r="BF11" s="56"/>
      <c r="BG11" s="40"/>
      <c r="BH11" s="41"/>
      <c r="BI11" s="243">
        <f>+A11</f>
        <v>1</v>
      </c>
      <c r="BJ11" s="40"/>
      <c r="BK11" s="41"/>
      <c r="BL11" s="276"/>
      <c r="BM11" s="39"/>
      <c r="BN11" s="39"/>
      <c r="BO11" s="39"/>
      <c r="BP11" s="39"/>
      <c r="BQ11" s="39"/>
      <c r="BR11" s="39"/>
      <c r="BS11" s="39"/>
      <c r="BT11" s="39"/>
      <c r="BU11" s="41"/>
      <c r="BV11" s="243">
        <f>BI11</f>
        <v>1</v>
      </c>
      <c r="BW11" s="35"/>
      <c r="BX11" s="765" t="str">
        <f ca="1">IF(CELL("type",BW11)="L","",IF(BW11*($K11+$AS11)=0,"",IF($AS11&gt;0,+$AS11*BW11*8.345,$K11*BW11*8.345)))</f>
        <v/>
      </c>
      <c r="BY11" s="38"/>
      <c r="BZ11" s="797" t="str">
        <f ca="1">IF(CELL("type",BY11)="L","",IF(BY11*($K11+$AS11)=0,"",IF($AS11&gt;0,+$AS11*BY11*8.345,$K11*BY11*8.345)))</f>
        <v/>
      </c>
      <c r="CA11" s="38"/>
      <c r="CB11" s="39"/>
      <c r="CC11" s="39"/>
      <c r="CD11" s="39"/>
      <c r="CE11" s="39"/>
      <c r="CF11" s="39"/>
      <c r="CG11" s="39"/>
      <c r="CH11" s="39"/>
      <c r="CI11" s="39"/>
      <c r="CJ11" s="39"/>
      <c r="CK11" s="41"/>
    </row>
    <row r="12" spans="1:89" ht="15" customHeight="1" x14ac:dyDescent="0.25">
      <c r="A12" s="214">
        <v>2</v>
      </c>
      <c r="B12" s="213" t="str">
        <f t="shared" ref="B12:B40" si="5">TEXT(J$5 + A12-1,"DDD")</f>
        <v>Wed</v>
      </c>
      <c r="C12" s="47"/>
      <c r="D12" s="48"/>
      <c r="E12" s="48"/>
      <c r="F12" s="49"/>
      <c r="G12" s="50"/>
      <c r="H12" s="51"/>
      <c r="I12" s="47"/>
      <c r="J12" s="48"/>
      <c r="K12" s="52"/>
      <c r="L12" s="277"/>
      <c r="M12" s="47"/>
      <c r="N12" s="43" t="str">
        <f t="shared" ref="N12:N40" ca="1" si="6">IF(CELL("type",M12)="L","",IF(M12*(K12+AS12)=0,"",IF(K12&gt;0,+K12*M12*8.34,AS12*M12*8.34)))</f>
        <v/>
      </c>
      <c r="O12" s="47"/>
      <c r="P12" s="43" t="str">
        <f t="shared" ref="P12:P40"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0" si="8">IF(AD12*AE12=0,"",IF(AD12&lt;100,AD12*10000/AE12,AD12*1000/AE12))</f>
        <v/>
      </c>
      <c r="AG12" s="629"/>
      <c r="AH12" s="690"/>
      <c r="AI12" s="51"/>
      <c r="AJ12" s="47"/>
      <c r="AK12" t="str">
        <f t="shared" ref="AK12:AK40" ca="1" si="9">IF(CELL("type",AL12)="b","",IF(AL12="tntc",63200,IF(AL12=0,1,AL12)))</f>
        <v/>
      </c>
      <c r="AL12" s="47"/>
      <c r="AM12" s="277"/>
      <c r="AN12" s="277"/>
      <c r="AO12" s="47"/>
      <c r="AP12" s="53"/>
      <c r="AQ12" s="214">
        <f t="shared" si="3"/>
        <v>2</v>
      </c>
      <c r="AR12" s="407" t="str">
        <f t="shared" si="4"/>
        <v>Wed</v>
      </c>
      <c r="AS12" s="52"/>
      <c r="AT12" s="44"/>
      <c r="AU12" s="52"/>
      <c r="AV12" s="70"/>
      <c r="AW12" s="43" t="str">
        <f t="shared" ref="AW12:AW39" ca="1" si="10">IF(CELL("type",AU12)="L","",IF(AU12*($K12+$AS12)=0,"",IF($AS12&gt;0,+$AS12*AU12*8.34,$K12*AU12*8.34)))</f>
        <v/>
      </c>
      <c r="AX12" s="44"/>
      <c r="AY12" s="52"/>
      <c r="AZ12" s="70"/>
      <c r="BA12" s="132" t="str">
        <f t="shared" ref="BA12:BA39" ca="1" si="11">IF(CELL("type",AY12)="L","",IF(AY12*($K12+$AS12)=0,"",IF($AS12&gt;0,+$AS12*AY12*8.34,$K12*AY12*8.34)))</f>
        <v/>
      </c>
      <c r="BB12" s="44"/>
      <c r="BC12" s="52"/>
      <c r="BD12" s="70"/>
      <c r="BE12" s="132" t="str">
        <f t="shared" ref="BE12:BE39" ca="1" si="12">IF(CELL("type",BC12)="L","",IF(BC12*($K12+$AS12)=0,"",IF($AS12&gt;0,+$AS12*BC12*8.34,$K12*BC12*8.34)))</f>
        <v/>
      </c>
      <c r="BF12" s="44"/>
      <c r="BG12" s="52"/>
      <c r="BH12" s="53"/>
      <c r="BI12" s="244">
        <f t="shared" ref="BI12:BI40" si="13">+A12</f>
        <v>2</v>
      </c>
      <c r="BJ12" s="52"/>
      <c r="BK12" s="53"/>
      <c r="BL12" s="277"/>
      <c r="BM12" s="47"/>
      <c r="BN12" s="47"/>
      <c r="BO12" s="47"/>
      <c r="BP12" s="47"/>
      <c r="BQ12" s="47"/>
      <c r="BR12" s="47"/>
      <c r="BS12" s="47"/>
      <c r="BT12" s="47"/>
      <c r="BU12" s="53"/>
      <c r="BV12" s="243">
        <f t="shared" ref="BV12:BV40" si="14">BI12</f>
        <v>2</v>
      </c>
      <c r="BW12" s="48"/>
      <c r="BX12" s="792" t="str">
        <f t="shared" ref="BX12:BZ27" ca="1" si="15">IF(CELL("type",BW12)="L","",IF(BW12*($K12+$AS12)=0,"",IF($AS12&gt;0,+$AS12*BW12*8.345,$K12*BW12*8.345)))</f>
        <v/>
      </c>
      <c r="BY12" s="51"/>
      <c r="BZ12" s="792" t="str">
        <f t="shared" ca="1" si="15"/>
        <v/>
      </c>
      <c r="CA12" s="51"/>
      <c r="CB12" s="734"/>
      <c r="CC12" s="47"/>
      <c r="CD12" s="47"/>
      <c r="CE12" s="47"/>
      <c r="CF12" s="734"/>
      <c r="CG12" s="47"/>
      <c r="CH12" s="734"/>
      <c r="CI12" s="47"/>
      <c r="CJ12" s="734"/>
      <c r="CK12" s="735"/>
    </row>
    <row r="13" spans="1:89" ht="15" customHeight="1" x14ac:dyDescent="0.25">
      <c r="A13" s="214">
        <v>3</v>
      </c>
      <c r="B13" s="213" t="str">
        <f t="shared" si="5"/>
        <v>Thu</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Thu</v>
      </c>
      <c r="AS13" s="52"/>
      <c r="AT13" s="44"/>
      <c r="AU13" s="52"/>
      <c r="AV13" s="70"/>
      <c r="AW13" s="43"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2" t="str">
        <f t="shared" ca="1" si="15"/>
        <v/>
      </c>
      <c r="BY13" s="51"/>
      <c r="BZ13" s="792" t="str">
        <f t="shared" ca="1" si="15"/>
        <v/>
      </c>
      <c r="CA13" s="51"/>
      <c r="CB13" s="734"/>
      <c r="CC13" s="47"/>
      <c r="CD13" s="47"/>
      <c r="CE13" s="47"/>
      <c r="CF13" s="734"/>
      <c r="CG13" s="47"/>
      <c r="CH13" s="734"/>
      <c r="CI13" s="47"/>
      <c r="CJ13" s="734"/>
      <c r="CK13" s="735"/>
    </row>
    <row r="14" spans="1:89" ht="15" customHeight="1" x14ac:dyDescent="0.25">
      <c r="A14" s="214">
        <v>4</v>
      </c>
      <c r="B14" s="213" t="str">
        <f t="shared" si="5"/>
        <v>Fri</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Fri</v>
      </c>
      <c r="AS14" s="52"/>
      <c r="AT14" s="44" t="str">
        <f>IF(+$B14="Sat",IF(SUM(AS$11:AS14)&gt;0,AVERAGE(AS$11:AS14,Mar!AS39:AS$41)," "),"")</f>
        <v/>
      </c>
      <c r="AU14" s="52"/>
      <c r="AV14" s="70" t="str">
        <f>IF(+$B14="Sat",IF(SUM(AU$11:AU14)&gt;0,AVERAGE(AU$11:AU14,Mar!AU39:AU$41)," "),"")</f>
        <v/>
      </c>
      <c r="AW14" s="43" t="str">
        <f t="shared" ca="1" si="10"/>
        <v/>
      </c>
      <c r="AX14" s="56" t="str">
        <f>IF(+$B14="Sat",IF(SUM(AW$11:AW14)&gt;0,AVERAGE(AW$11:AW14,Mar!AW39:AW$41)," "),"")</f>
        <v/>
      </c>
      <c r="AY14" s="52"/>
      <c r="AZ14" s="70" t="str">
        <f>IF(+$B14="Sat",IF(SUM(AY$11:AY14)&gt;0,AVERAGE(AY$11:AY14,Mar!AY39:AY$41)," "),"")</f>
        <v/>
      </c>
      <c r="BA14" s="132" t="str">
        <f t="shared" ca="1" si="11"/>
        <v/>
      </c>
      <c r="BB14" s="56" t="str">
        <f>IF(+$B14="Sat",IF(SUM(BA$11:BA14)&gt;0,AVERAGE(BA$11:BA14,Mar!BA39:BA$41)," "),"")</f>
        <v/>
      </c>
      <c r="BC14" s="52"/>
      <c r="BD14" s="70" t="str">
        <f>IF(+$B14="Sat",IF(SUM(BC$11:BC14)&gt;0,AVERAGE(BC$11:BC14,Mar!BC39:BC$41)," "),"")</f>
        <v/>
      </c>
      <c r="BE14" s="132" t="str">
        <f t="shared" ca="1" si="12"/>
        <v/>
      </c>
      <c r="BF14" s="56" t="str">
        <f>IF(+$B14="Sat",IF(SUM(BE$11:BE14)&gt;0,AVERAGE(BE$11:BE14,Mar!BE39:BE$41)," "),"")</f>
        <v/>
      </c>
      <c r="BG14" s="52"/>
      <c r="BH14" s="53"/>
      <c r="BI14" s="244">
        <f t="shared" si="13"/>
        <v>4</v>
      </c>
      <c r="BJ14" s="52"/>
      <c r="BK14" s="53"/>
      <c r="BL14" s="277"/>
      <c r="BM14" s="47"/>
      <c r="BN14" s="47"/>
      <c r="BO14" s="47"/>
      <c r="BP14" s="47"/>
      <c r="BQ14" s="47"/>
      <c r="BR14" s="47"/>
      <c r="BS14" s="47"/>
      <c r="BT14" s="47"/>
      <c r="BU14" s="53"/>
      <c r="BV14" s="243">
        <f t="shared" si="14"/>
        <v>4</v>
      </c>
      <c r="BW14" s="48"/>
      <c r="BX14" s="792" t="str">
        <f t="shared" ca="1" si="15"/>
        <v/>
      </c>
      <c r="BY14" s="51"/>
      <c r="BZ14" s="792" t="str">
        <f t="shared" ca="1" si="15"/>
        <v/>
      </c>
      <c r="CA14" s="51"/>
      <c r="CB14" s="734"/>
      <c r="CC14" s="47"/>
      <c r="CD14" s="47"/>
      <c r="CE14" s="47"/>
      <c r="CF14" s="734"/>
      <c r="CG14" s="47"/>
      <c r="CH14" s="734"/>
      <c r="CI14" s="47"/>
      <c r="CJ14" s="734"/>
      <c r="CK14" s="735"/>
    </row>
    <row r="15" spans="1:89" ht="15" customHeight="1" thickBot="1" x14ac:dyDescent="0.3">
      <c r="A15" s="215">
        <v>5</v>
      </c>
      <c r="B15" s="216" t="str">
        <f t="shared" si="5"/>
        <v>Sat</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1"/>
      <c r="AI15" s="61"/>
      <c r="AJ15" s="57"/>
      <c r="AK15" t="str">
        <f t="shared" ca="1" si="9"/>
        <v/>
      </c>
      <c r="AL15" s="57"/>
      <c r="AM15" s="278"/>
      <c r="AN15" s="278"/>
      <c r="AO15" s="57"/>
      <c r="AP15" s="63"/>
      <c r="AQ15" s="215">
        <f t="shared" si="3"/>
        <v>5</v>
      </c>
      <c r="AR15" s="408" t="str">
        <f t="shared" si="4"/>
        <v>Sat</v>
      </c>
      <c r="AS15" s="62"/>
      <c r="AT15" s="67" t="str">
        <f>IF(+$B15="Sat",IF(SUM(AS$11:AS15)&gt;0,AVERAGE(AS$11:AS15,Mar!AS40:AS$41)," "),"")</f>
        <v xml:space="preserve"> </v>
      </c>
      <c r="AU15" s="62"/>
      <c r="AV15" s="65" t="str">
        <f>IF(+$B15="Sat",IF(SUM(AU$11:AU15)&gt;0,AVERAGE(AU$11:AU15,Mar!AU40:AU$41)," "),"")</f>
        <v xml:space="preserve"> </v>
      </c>
      <c r="AW15" s="68" t="str">
        <f ca="1">IF(CELL("type",AU15)="L","",IF(AU15*($K15+$AS15)=0,"",IF($AS15&gt;0,+$AS15*AU15*8.34,$K15*AU15*8.34)))</f>
        <v/>
      </c>
      <c r="AX15" s="67" t="str">
        <f ca="1">IF(+$B15="Sat",IF(SUM(AW$11:AW15)&gt;0,AVERAGE(AW$11:AW15,Mar!AW40:AW$41)," "),"")</f>
        <v xml:space="preserve"> </v>
      </c>
      <c r="AY15" s="62"/>
      <c r="AZ15" s="65" t="str">
        <f>IF(+$B15="Sat",IF(SUM(AY$11:AY15)&gt;0,AVERAGE(AY$11:AY15,Mar!AY40:AY$41)," "),"")</f>
        <v xml:space="preserve"> </v>
      </c>
      <c r="BA15" s="68" t="str">
        <f ca="1">IF(CELL("type",AY15)="L","",IF(AY15*($K15+$AS15)=0,"",IF($AS15&gt;0,+$AS15*AY15*8.34,$K15*AY15*8.34)))</f>
        <v/>
      </c>
      <c r="BB15" s="67" t="str">
        <f ca="1">IF(+$B15="Sat",IF(SUM(BA$11:BA15)&gt;0,AVERAGE(BA$11:BA15,Mar!BA40:BA$41)," "),"")</f>
        <v xml:space="preserve"> </v>
      </c>
      <c r="BC15" s="62"/>
      <c r="BD15" s="65" t="str">
        <f>IF(+$B15="Sat",IF(SUM(BC$11:BC15)&gt;0,AVERAGE(BC$11:BC15,Mar!BC40:BC$41)," "),"")</f>
        <v xml:space="preserve"> </v>
      </c>
      <c r="BE15" s="68" t="str">
        <f ca="1">IF(CELL("type",BC15)="L","",IF(BC15*($K15+$AS15)=0,"",IF($AS15&gt;0,+$AS15*BC15*8.34,$K15*BC15*8.34)))</f>
        <v/>
      </c>
      <c r="BF15" s="67" t="str">
        <f ca="1">IF(+$B15="Sat",IF(SUM(BE$11:BE15)&gt;0,AVERAGE(BE$11:BE15,Mar!BE40:BE$41)," "),"")</f>
        <v xml:space="preserve"> </v>
      </c>
      <c r="BG15" s="62"/>
      <c r="BH15" s="63"/>
      <c r="BI15" s="245">
        <f t="shared" si="13"/>
        <v>5</v>
      </c>
      <c r="BJ15" s="62"/>
      <c r="BK15" s="63"/>
      <c r="BL15" s="278"/>
      <c r="BM15" s="57"/>
      <c r="BN15" s="57"/>
      <c r="BO15" s="57"/>
      <c r="BP15" s="57"/>
      <c r="BQ15" s="57"/>
      <c r="BR15" s="57"/>
      <c r="BS15" s="57"/>
      <c r="BT15" s="57"/>
      <c r="BU15" s="63"/>
      <c r="BV15" s="757">
        <f t="shared" si="14"/>
        <v>5</v>
      </c>
      <c r="BW15" s="58"/>
      <c r="BX15" s="793" t="str">
        <f t="shared" ca="1" si="15"/>
        <v/>
      </c>
      <c r="BY15" s="61"/>
      <c r="BZ15" s="793" t="str">
        <f t="shared" ca="1" si="15"/>
        <v/>
      </c>
      <c r="CA15" s="61"/>
      <c r="CB15" s="736"/>
      <c r="CC15" s="57"/>
      <c r="CD15" s="57"/>
      <c r="CE15" s="57"/>
      <c r="CF15" s="736"/>
      <c r="CG15" s="57"/>
      <c r="CH15" s="736"/>
      <c r="CI15" s="57"/>
      <c r="CJ15" s="736"/>
      <c r="CK15" s="737"/>
    </row>
    <row r="16" spans="1:89" ht="15" customHeight="1" x14ac:dyDescent="0.25">
      <c r="A16" s="212">
        <v>6</v>
      </c>
      <c r="B16" s="217" t="str">
        <f t="shared" si="5"/>
        <v>Sun</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0"/>
      <c r="AI16" s="38"/>
      <c r="AJ16" s="39"/>
      <c r="AK16" t="str">
        <f t="shared" ca="1" si="9"/>
        <v/>
      </c>
      <c r="AL16" s="39"/>
      <c r="AM16" s="276"/>
      <c r="AN16" s="276"/>
      <c r="AO16" s="39"/>
      <c r="AP16" s="41"/>
      <c r="AQ16" s="212">
        <f t="shared" si="3"/>
        <v>6</v>
      </c>
      <c r="AR16" s="407" t="str">
        <f t="shared" si="4"/>
        <v>Sun</v>
      </c>
      <c r="AS16" s="40"/>
      <c r="AT16" s="56" t="str">
        <f>IF(+$B16="Sat",IF(SUM(AS$11:AS16)&gt;0,AVERAGE(AS$11:AS16,Mar!AS41:AS$41)," "),"")</f>
        <v/>
      </c>
      <c r="AU16" s="40"/>
      <c r="AV16" s="43" t="str">
        <f>IF(+$B16="Sat",IF(SUM(AU$11:AU16)&gt;0,AVERAGE(AU$11:AU16,Mar!AU41:AU$41)," "),"")</f>
        <v/>
      </c>
      <c r="AW16" s="45" t="str">
        <f t="shared" ca="1" si="10"/>
        <v/>
      </c>
      <c r="AX16" s="56" t="str">
        <f>IF(+$B16="Sat",IF(SUM(AW$11:AW16)&gt;0,AVERAGE(AW$11:AW16,Mar!AW41:AW$41)," "),"")</f>
        <v/>
      </c>
      <c r="AY16" s="40"/>
      <c r="AZ16" s="43" t="str">
        <f>IF(+$B16="Sat",IF(SUM(AY$11:AY16)&gt;0,AVERAGE(AY$11:AY16,Mar!AY41:AY$41)," "),"")</f>
        <v/>
      </c>
      <c r="BA16" s="45" t="str">
        <f t="shared" ca="1" si="11"/>
        <v/>
      </c>
      <c r="BB16" s="56" t="str">
        <f>IF(+$B16="Sat",IF(SUM(BA$11:BA16)&gt;0,AVERAGE(BA$11:BA16,Mar!BA41:BA$41)," "),"")</f>
        <v/>
      </c>
      <c r="BC16" s="40"/>
      <c r="BD16" s="69" t="str">
        <f>IF(+$B16="Sat",IF(SUM(BC$11:BC16)&gt;0,AVERAGE(BC$11:BC16,Mar!BC41:BC$41)," "),"")</f>
        <v/>
      </c>
      <c r="BE16" s="133" t="str">
        <f t="shared" ca="1" si="12"/>
        <v/>
      </c>
      <c r="BF16" s="56" t="str">
        <f>IF(+$B16="Sat",IF(SUM(BE$11:BE16)&gt;0,AVERAGE(BE$11:BE16,Mar!BE41:BE$41)," "),"")</f>
        <v/>
      </c>
      <c r="BG16" s="40"/>
      <c r="BH16" s="41"/>
      <c r="BI16" s="243">
        <f t="shared" si="13"/>
        <v>6</v>
      </c>
      <c r="BJ16" s="40"/>
      <c r="BK16" s="41"/>
      <c r="BL16" s="276"/>
      <c r="BM16" s="39"/>
      <c r="BN16" s="39"/>
      <c r="BO16" s="39"/>
      <c r="BP16" s="39"/>
      <c r="BQ16" s="39"/>
      <c r="BR16" s="39"/>
      <c r="BS16" s="39"/>
      <c r="BT16" s="39"/>
      <c r="BU16" s="41"/>
      <c r="BV16" s="758">
        <f t="shared" si="14"/>
        <v>6</v>
      </c>
      <c r="BW16" s="35"/>
      <c r="BX16" s="765" t="str">
        <f t="shared" ca="1" si="15"/>
        <v/>
      </c>
      <c r="BY16" s="38"/>
      <c r="BZ16" s="765" t="str">
        <f t="shared" ca="1" si="15"/>
        <v/>
      </c>
      <c r="CA16" s="38"/>
      <c r="CB16" s="33"/>
      <c r="CC16" s="39"/>
      <c r="CD16" s="38"/>
      <c r="CE16" s="38"/>
      <c r="CF16" s="33"/>
      <c r="CG16" s="39"/>
      <c r="CH16" s="33"/>
      <c r="CI16" s="39"/>
      <c r="CJ16" s="33"/>
      <c r="CK16" s="738"/>
    </row>
    <row r="17" spans="1:89" ht="15" customHeight="1" x14ac:dyDescent="0.25">
      <c r="A17" s="214">
        <v>7</v>
      </c>
      <c r="B17" s="213" t="str">
        <f t="shared" si="5"/>
        <v>Mon</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47"/>
      <c r="AJ17" s="47"/>
      <c r="AK17" t="str">
        <f t="shared" ca="1" si="9"/>
        <v/>
      </c>
      <c r="AL17" s="47"/>
      <c r="AM17" s="277"/>
      <c r="AN17" s="277"/>
      <c r="AO17" s="47"/>
      <c r="AP17" s="53"/>
      <c r="AQ17" s="214">
        <f t="shared" si="3"/>
        <v>7</v>
      </c>
      <c r="AR17" s="407" t="str">
        <f t="shared" si="4"/>
        <v>Mon</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2" t="str">
        <f t="shared" ca="1" si="15"/>
        <v/>
      </c>
      <c r="BY17" s="51"/>
      <c r="BZ17" s="792" t="str">
        <f t="shared" ca="1" si="15"/>
        <v/>
      </c>
      <c r="CA17" s="51"/>
      <c r="CB17" s="33"/>
      <c r="CC17" s="47"/>
      <c r="CD17" s="38"/>
      <c r="CE17" s="38"/>
      <c r="CF17" s="33"/>
      <c r="CG17" s="47"/>
      <c r="CH17" s="33"/>
      <c r="CI17" s="48"/>
      <c r="CJ17" s="739"/>
      <c r="CK17" s="738"/>
    </row>
    <row r="18" spans="1:89" ht="15" customHeight="1" x14ac:dyDescent="0.25">
      <c r="A18" s="214">
        <v>8</v>
      </c>
      <c r="B18" s="213" t="str">
        <f t="shared" si="5"/>
        <v>Tue</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Tue</v>
      </c>
      <c r="AS18" s="52"/>
      <c r="AT18" s="44" t="str">
        <f t="shared" ref="AT18:AT39" si="16">IF(+$B18="Sat",IF(SUM(AS12:AS18)&gt;0,AVERAGE(AS12:AS18)," "),"")</f>
        <v/>
      </c>
      <c r="AU18" s="52"/>
      <c r="AV18" s="70" t="str">
        <f t="shared" ref="AV18:AX33" si="17">IF(+$B18="Sat",IF(SUM(AU12:AU18)&gt;0,AVERAGE(AU12:AU18)," "),"")</f>
        <v/>
      </c>
      <c r="AW18" s="45" t="str">
        <f t="shared" ca="1" si="10"/>
        <v/>
      </c>
      <c r="AX18" s="56" t="str">
        <f t="shared" si="17"/>
        <v/>
      </c>
      <c r="AY18" s="52"/>
      <c r="AZ18" s="70" t="str">
        <f t="shared" ref="AZ18:AZ39" si="18">IF(+$B18="Sat",IF(SUM(AY12:AY18)&gt;0,AVERAGE(AY12:AY18)," "),"")</f>
        <v/>
      </c>
      <c r="BA18" s="45" t="str">
        <f t="shared" ca="1" si="11"/>
        <v/>
      </c>
      <c r="BB18" s="44" t="str">
        <f t="shared" ref="BB18:BB39" si="19">IF(+$B18="Sat",IF(SUM(BA12:BA18)&gt;0,AVERAGE(BA12:BA18)," "),"")</f>
        <v/>
      </c>
      <c r="BC18" s="52"/>
      <c r="BD18" s="71" t="str">
        <f t="shared" ref="BD18:BD39" si="20">IF(+$B18="Sat",IF(SUM(BC12:BC18)&gt;0,AVERAGE(BC12:BC18)," "),"")</f>
        <v/>
      </c>
      <c r="BE18" s="46" t="str">
        <f t="shared" ca="1" si="12"/>
        <v/>
      </c>
      <c r="BF18" s="44" t="str">
        <f t="shared" ref="BF18:BF39" si="21">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92" t="str">
        <f t="shared" ca="1" si="15"/>
        <v/>
      </c>
      <c r="BY18" s="51"/>
      <c r="BZ18" s="792" t="str">
        <f t="shared" ca="1" si="15"/>
        <v/>
      </c>
      <c r="CA18" s="51"/>
      <c r="CB18" s="33"/>
      <c r="CC18" s="47"/>
      <c r="CD18" s="38"/>
      <c r="CE18" s="38"/>
      <c r="CF18" s="33"/>
      <c r="CG18" s="47"/>
      <c r="CH18" s="33"/>
      <c r="CI18" s="48"/>
      <c r="CJ18" s="739"/>
      <c r="CK18" s="738"/>
    </row>
    <row r="19" spans="1:89" ht="15" customHeight="1" x14ac:dyDescent="0.25">
      <c r="A19" s="214">
        <v>9</v>
      </c>
      <c r="B19" s="213" t="str">
        <f t="shared" si="5"/>
        <v>Wed</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Wed</v>
      </c>
      <c r="AS19" s="52"/>
      <c r="AT19" s="44" t="str">
        <f t="shared" si="16"/>
        <v/>
      </c>
      <c r="AU19" s="52"/>
      <c r="AV19" s="70" t="str">
        <f t="shared" si="17"/>
        <v/>
      </c>
      <c r="AW19" s="45" t="str">
        <f ca="1">IF(CELL("type",AU19)="L","",IF(AU19*($K19+$AS19)=0,"",IF($AS19&gt;0,+$AS19*AU19*8.34,$K19*AU19*8.34)))</f>
        <v/>
      </c>
      <c r="AX19" s="56" t="str">
        <f t="shared" si="17"/>
        <v/>
      </c>
      <c r="AY19" s="52"/>
      <c r="AZ19" s="70" t="str">
        <f t="shared" si="18"/>
        <v/>
      </c>
      <c r="BA19" s="45" t="str">
        <f ca="1">IF(CELL("type",AY19)="L","",IF(AY19*($K19+$AS19)=0,"",IF($AS19&gt;0,+$AS19*AY19*8.34,$K19*AY19*8.34)))</f>
        <v/>
      </c>
      <c r="BB19" s="44" t="str">
        <f t="shared" si="19"/>
        <v/>
      </c>
      <c r="BC19" s="52"/>
      <c r="BD19" s="71" t="str">
        <f t="shared" si="20"/>
        <v/>
      </c>
      <c r="BE19" s="46" t="str">
        <f ca="1">IF(CELL("type",BC19)="L","",IF(BC19*($K19+$AS19)=0,"",IF($AS19&gt;0,+$AS19*BC19*8.34,$K19*BC19*8.34)))</f>
        <v/>
      </c>
      <c r="BF19" s="44" t="str">
        <f t="shared" si="21"/>
        <v/>
      </c>
      <c r="BG19" s="52"/>
      <c r="BH19" s="53"/>
      <c r="BI19" s="244">
        <f t="shared" si="13"/>
        <v>9</v>
      </c>
      <c r="BJ19" s="52"/>
      <c r="BK19" s="53"/>
      <c r="BL19" s="277"/>
      <c r="BM19" s="47"/>
      <c r="BN19" s="47"/>
      <c r="BO19" s="47"/>
      <c r="BP19" s="47"/>
      <c r="BQ19" s="47"/>
      <c r="BR19" s="47"/>
      <c r="BS19" s="47"/>
      <c r="BT19" s="47"/>
      <c r="BU19" s="53"/>
      <c r="BV19" s="243">
        <f t="shared" si="14"/>
        <v>9</v>
      </c>
      <c r="BW19" s="48"/>
      <c r="BX19" s="792" t="str">
        <f t="shared" ca="1" si="15"/>
        <v/>
      </c>
      <c r="BY19" s="51"/>
      <c r="BZ19" s="792" t="str">
        <f t="shared" ca="1" si="15"/>
        <v/>
      </c>
      <c r="CA19" s="51"/>
      <c r="CB19" s="33"/>
      <c r="CC19" s="47"/>
      <c r="CD19" s="38"/>
      <c r="CE19" s="38"/>
      <c r="CF19" s="33"/>
      <c r="CG19" s="47"/>
      <c r="CH19" s="33"/>
      <c r="CI19" s="48"/>
      <c r="CJ19" s="739"/>
      <c r="CK19" s="738"/>
    </row>
    <row r="20" spans="1:89" ht="15" customHeight="1" thickBot="1" x14ac:dyDescent="0.3">
      <c r="A20" s="215">
        <v>10</v>
      </c>
      <c r="B20" s="216" t="str">
        <f t="shared" si="5"/>
        <v>Thu</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1"/>
      <c r="AI20" s="61"/>
      <c r="AJ20" s="57"/>
      <c r="AK20" t="str">
        <f t="shared" ca="1" si="9"/>
        <v/>
      </c>
      <c r="AL20" s="57"/>
      <c r="AM20" s="278"/>
      <c r="AN20" s="278"/>
      <c r="AO20" s="57"/>
      <c r="AP20" s="63"/>
      <c r="AQ20" s="215">
        <f t="shared" si="3"/>
        <v>10</v>
      </c>
      <c r="AR20" s="408" t="str">
        <f t="shared" si="4"/>
        <v>Thu</v>
      </c>
      <c r="AS20" s="62"/>
      <c r="AT20" s="67" t="str">
        <f t="shared" si="16"/>
        <v/>
      </c>
      <c r="AU20" s="62"/>
      <c r="AV20" s="65" t="str">
        <f t="shared" si="17"/>
        <v/>
      </c>
      <c r="AW20" s="88" t="str">
        <f t="shared" ca="1" si="10"/>
        <v/>
      </c>
      <c r="AX20" s="67" t="str">
        <f t="shared" si="17"/>
        <v/>
      </c>
      <c r="AY20" s="62"/>
      <c r="AZ20" s="65" t="str">
        <f t="shared" si="18"/>
        <v/>
      </c>
      <c r="BA20" s="88" t="str">
        <f t="shared" ca="1" si="11"/>
        <v/>
      </c>
      <c r="BB20" s="67" t="str">
        <f t="shared" si="19"/>
        <v/>
      </c>
      <c r="BC20" s="62"/>
      <c r="BD20" s="72" t="str">
        <f t="shared" si="20"/>
        <v/>
      </c>
      <c r="BE20" s="68" t="str">
        <f t="shared" ca="1" si="12"/>
        <v/>
      </c>
      <c r="BF20" s="67" t="str">
        <f t="shared" si="21"/>
        <v/>
      </c>
      <c r="BG20" s="62"/>
      <c r="BH20" s="63"/>
      <c r="BI20" s="245">
        <f t="shared" si="13"/>
        <v>10</v>
      </c>
      <c r="BJ20" s="62"/>
      <c r="BK20" s="63"/>
      <c r="BL20" s="278"/>
      <c r="BM20" s="57"/>
      <c r="BN20" s="57"/>
      <c r="BO20" s="57"/>
      <c r="BP20" s="57"/>
      <c r="BQ20" s="57"/>
      <c r="BR20" s="57"/>
      <c r="BS20" s="57"/>
      <c r="BT20" s="57"/>
      <c r="BU20" s="63"/>
      <c r="BV20" s="757">
        <f t="shared" si="14"/>
        <v>10</v>
      </c>
      <c r="BW20" s="58"/>
      <c r="BX20" s="794" t="str">
        <f t="shared" ca="1" si="15"/>
        <v/>
      </c>
      <c r="BY20" s="61"/>
      <c r="BZ20" s="794" t="str">
        <f t="shared" ca="1" si="15"/>
        <v/>
      </c>
      <c r="CA20" s="61"/>
      <c r="CB20" s="740"/>
      <c r="CC20" s="57"/>
      <c r="CD20" s="61"/>
      <c r="CE20" s="61"/>
      <c r="CF20" s="740"/>
      <c r="CG20" s="57"/>
      <c r="CH20" s="740"/>
      <c r="CI20" s="58"/>
      <c r="CJ20" s="736"/>
      <c r="CK20" s="737"/>
    </row>
    <row r="21" spans="1:89" ht="15" customHeight="1" x14ac:dyDescent="0.25">
      <c r="A21" s="212">
        <v>11</v>
      </c>
      <c r="B21" s="217" t="str">
        <f t="shared" si="5"/>
        <v>Fri</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0"/>
      <c r="AI21" s="38"/>
      <c r="AJ21" s="39"/>
      <c r="AK21" t="str">
        <f t="shared" ca="1" si="9"/>
        <v/>
      </c>
      <c r="AL21" s="39"/>
      <c r="AM21" s="276"/>
      <c r="AN21" s="276"/>
      <c r="AO21" s="39"/>
      <c r="AP21" s="41"/>
      <c r="AQ21" s="212">
        <f t="shared" si="3"/>
        <v>11</v>
      </c>
      <c r="AR21" s="407" t="str">
        <f t="shared" si="4"/>
        <v>Fri</v>
      </c>
      <c r="AS21" s="40"/>
      <c r="AT21" s="56" t="str">
        <f t="shared" si="16"/>
        <v/>
      </c>
      <c r="AU21" s="40"/>
      <c r="AV21" s="43" t="str">
        <f t="shared" si="17"/>
        <v/>
      </c>
      <c r="AW21" s="45" t="str">
        <f t="shared" ca="1" si="10"/>
        <v/>
      </c>
      <c r="AX21" s="56" t="str">
        <f t="shared" si="17"/>
        <v/>
      </c>
      <c r="AY21" s="40"/>
      <c r="AZ21" s="43" t="str">
        <f t="shared" si="18"/>
        <v/>
      </c>
      <c r="BA21" s="45" t="str">
        <f t="shared" ca="1" si="11"/>
        <v/>
      </c>
      <c r="BB21" s="56" t="str">
        <f t="shared" si="19"/>
        <v/>
      </c>
      <c r="BC21" s="40"/>
      <c r="BD21" s="69" t="str">
        <f t="shared" si="20"/>
        <v/>
      </c>
      <c r="BE21" s="133" t="str">
        <f t="shared" ca="1" si="12"/>
        <v/>
      </c>
      <c r="BF21" s="56" t="str">
        <f t="shared" si="21"/>
        <v/>
      </c>
      <c r="BG21" s="40"/>
      <c r="BH21" s="41"/>
      <c r="BI21" s="243">
        <f t="shared" si="13"/>
        <v>11</v>
      </c>
      <c r="BJ21" s="40"/>
      <c r="BK21" s="41"/>
      <c r="BL21" s="276"/>
      <c r="BM21" s="39"/>
      <c r="BN21" s="39"/>
      <c r="BO21" s="39"/>
      <c r="BP21" s="39"/>
      <c r="BQ21" s="39"/>
      <c r="BR21" s="39"/>
      <c r="BS21" s="39"/>
      <c r="BT21" s="39"/>
      <c r="BU21" s="41"/>
      <c r="BV21" s="758">
        <f t="shared" si="14"/>
        <v>11</v>
      </c>
      <c r="BW21" s="35"/>
      <c r="BX21" s="765" t="str">
        <f t="shared" ca="1" si="15"/>
        <v/>
      </c>
      <c r="BY21" s="38"/>
      <c r="BZ21" s="765" t="str">
        <f t="shared" ca="1" si="15"/>
        <v/>
      </c>
      <c r="CA21" s="38"/>
      <c r="CB21" s="33"/>
      <c r="CC21" s="39"/>
      <c r="CD21" s="38"/>
      <c r="CE21" s="38"/>
      <c r="CF21" s="33"/>
      <c r="CG21" s="39"/>
      <c r="CH21" s="33"/>
      <c r="CI21" s="35"/>
      <c r="CJ21" s="741"/>
      <c r="CK21" s="738"/>
    </row>
    <row r="22" spans="1:89" ht="15" customHeight="1" x14ac:dyDescent="0.25">
      <c r="A22" s="214">
        <v>12</v>
      </c>
      <c r="B22" s="213" t="str">
        <f t="shared" si="5"/>
        <v>Sat</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Sat</v>
      </c>
      <c r="AS22" s="52"/>
      <c r="AT22" s="44" t="str">
        <f t="shared" si="16"/>
        <v xml:space="preserve"> </v>
      </c>
      <c r="AU22" s="52"/>
      <c r="AV22" s="70" t="str">
        <f t="shared" si="17"/>
        <v xml:space="preserve"> </v>
      </c>
      <c r="AW22" s="45" t="str">
        <f t="shared" ca="1" si="10"/>
        <v/>
      </c>
      <c r="AX22" s="56" t="str">
        <f t="shared" ca="1" si="17"/>
        <v xml:space="preserve"> </v>
      </c>
      <c r="AY22" s="52"/>
      <c r="AZ22" s="70" t="str">
        <f t="shared" si="18"/>
        <v xml:space="preserve"> </v>
      </c>
      <c r="BA22" s="45" t="str">
        <f t="shared" ca="1" si="11"/>
        <v/>
      </c>
      <c r="BB22" s="44" t="str">
        <f t="shared" ca="1" si="19"/>
        <v xml:space="preserve"> </v>
      </c>
      <c r="BC22" s="52"/>
      <c r="BD22" s="71" t="str">
        <f t="shared" si="20"/>
        <v xml:space="preserve"> </v>
      </c>
      <c r="BE22" s="46" t="str">
        <f t="shared" ca="1" si="12"/>
        <v/>
      </c>
      <c r="BF22" s="44" t="str">
        <f t="shared" ca="1" si="21"/>
        <v xml:space="preserve"> </v>
      </c>
      <c r="BG22" s="52"/>
      <c r="BH22" s="53"/>
      <c r="BI22" s="244">
        <f t="shared" si="13"/>
        <v>12</v>
      </c>
      <c r="BJ22" s="52"/>
      <c r="BK22" s="53"/>
      <c r="BL22" s="277"/>
      <c r="BM22" s="47"/>
      <c r="BN22" s="47"/>
      <c r="BO22" s="47"/>
      <c r="BP22" s="47"/>
      <c r="BQ22" s="47"/>
      <c r="BR22" s="47"/>
      <c r="BS22" s="47"/>
      <c r="BT22" s="47"/>
      <c r="BU22" s="53"/>
      <c r="BV22" s="243">
        <f t="shared" si="14"/>
        <v>12</v>
      </c>
      <c r="BW22" s="48"/>
      <c r="BX22" s="792" t="str">
        <f t="shared" ca="1" si="15"/>
        <v/>
      </c>
      <c r="BY22" s="51"/>
      <c r="BZ22" s="792" t="str">
        <f t="shared" ca="1" si="15"/>
        <v/>
      </c>
      <c r="CA22" s="51"/>
      <c r="CB22" s="33"/>
      <c r="CC22" s="47"/>
      <c r="CD22" s="38"/>
      <c r="CE22" s="38"/>
      <c r="CF22" s="33"/>
      <c r="CG22" s="47"/>
      <c r="CH22" s="33"/>
      <c r="CI22" s="48"/>
      <c r="CJ22" s="739"/>
      <c r="CK22" s="742"/>
    </row>
    <row r="23" spans="1:89" ht="15" customHeight="1" x14ac:dyDescent="0.25">
      <c r="A23" s="214">
        <v>13</v>
      </c>
      <c r="B23" s="213" t="str">
        <f t="shared" si="5"/>
        <v>Sun</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Sun</v>
      </c>
      <c r="AS23" s="52"/>
      <c r="AT23" s="44" t="str">
        <f t="shared" si="16"/>
        <v/>
      </c>
      <c r="AU23" s="52"/>
      <c r="AV23" s="70" t="str">
        <f t="shared" si="17"/>
        <v/>
      </c>
      <c r="AW23" s="45" t="str">
        <f ca="1">IF(CELL("type",AU23)="L","",IF(AU23*($K23+$AS23)=0,"",IF($AS23&gt;0,+$AS23*AU23*8.34,$K23*AU23*8.34)))</f>
        <v/>
      </c>
      <c r="AX23" s="56" t="str">
        <f t="shared" si="17"/>
        <v/>
      </c>
      <c r="AY23" s="52"/>
      <c r="AZ23" s="70" t="str">
        <f t="shared" si="18"/>
        <v/>
      </c>
      <c r="BA23" s="45" t="str">
        <f ca="1">IF(CELL("type",AY23)="L","",IF(AY23*($K23+$AS23)=0,"",IF($AS23&gt;0,+$AS23*AY23*8.34,$K23*AY23*8.34)))</f>
        <v/>
      </c>
      <c r="BB23" s="44" t="str">
        <f t="shared" si="19"/>
        <v/>
      </c>
      <c r="BC23" s="52"/>
      <c r="BD23" s="71" t="str">
        <f t="shared" si="20"/>
        <v/>
      </c>
      <c r="BE23" s="46" t="str">
        <f ca="1">IF(CELL("type",BC23)="L","",IF(BC23*($K23+$AS23)=0,"",IF($AS23&gt;0,+$AS23*BC23*8.34,$K23*BC23*8.34)))</f>
        <v/>
      </c>
      <c r="BF23" s="44" t="str">
        <f t="shared" si="21"/>
        <v/>
      </c>
      <c r="BG23" s="52"/>
      <c r="BH23" s="53"/>
      <c r="BI23" s="244">
        <f t="shared" si="13"/>
        <v>13</v>
      </c>
      <c r="BJ23" s="52"/>
      <c r="BK23" s="53"/>
      <c r="BL23" s="277"/>
      <c r="BM23" s="47"/>
      <c r="BN23" s="47"/>
      <c r="BO23" s="47"/>
      <c r="BP23" s="47"/>
      <c r="BQ23" s="47"/>
      <c r="BR23" s="47"/>
      <c r="BS23" s="47"/>
      <c r="BT23" s="47"/>
      <c r="BU23" s="53"/>
      <c r="BV23" s="243">
        <f t="shared" si="14"/>
        <v>13</v>
      </c>
      <c r="BW23" s="48"/>
      <c r="BX23" s="792" t="str">
        <f t="shared" ca="1" si="15"/>
        <v/>
      </c>
      <c r="BY23" s="51"/>
      <c r="BZ23" s="792" t="str">
        <f t="shared" ca="1" si="15"/>
        <v/>
      </c>
      <c r="CA23" s="51"/>
      <c r="CB23" s="33"/>
      <c r="CC23" s="47"/>
      <c r="CD23" s="38"/>
      <c r="CE23" s="38"/>
      <c r="CF23" s="33"/>
      <c r="CG23" s="47"/>
      <c r="CH23" s="33"/>
      <c r="CI23" s="48"/>
      <c r="CJ23" s="739"/>
      <c r="CK23" s="275"/>
    </row>
    <row r="24" spans="1:89" ht="15" customHeight="1" x14ac:dyDescent="0.25">
      <c r="A24" s="214">
        <v>14</v>
      </c>
      <c r="B24" s="213" t="str">
        <f t="shared" si="5"/>
        <v>Mon</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Mon</v>
      </c>
      <c r="AS24" s="52"/>
      <c r="AT24" s="44" t="str">
        <f t="shared" si="16"/>
        <v/>
      </c>
      <c r="AU24" s="52"/>
      <c r="AV24" s="70" t="str">
        <f t="shared" si="17"/>
        <v/>
      </c>
      <c r="AW24" s="45" t="str">
        <f t="shared" ca="1" si="10"/>
        <v/>
      </c>
      <c r="AX24" s="56" t="str">
        <f t="shared" si="17"/>
        <v/>
      </c>
      <c r="AY24" s="52"/>
      <c r="AZ24" s="70" t="str">
        <f t="shared" si="18"/>
        <v/>
      </c>
      <c r="BA24" s="45" t="str">
        <f t="shared" ca="1" si="11"/>
        <v/>
      </c>
      <c r="BB24" s="44" t="str">
        <f t="shared" si="19"/>
        <v/>
      </c>
      <c r="BC24" s="52"/>
      <c r="BD24" s="71" t="str">
        <f t="shared" si="20"/>
        <v/>
      </c>
      <c r="BE24" s="46" t="str">
        <f t="shared" ca="1" si="12"/>
        <v/>
      </c>
      <c r="BF24" s="44" t="str">
        <f t="shared" si="21"/>
        <v/>
      </c>
      <c r="BG24" s="52"/>
      <c r="BH24" s="53"/>
      <c r="BI24" s="244">
        <f t="shared" si="13"/>
        <v>14</v>
      </c>
      <c r="BJ24" s="52"/>
      <c r="BK24" s="53"/>
      <c r="BL24" s="277"/>
      <c r="BM24" s="47"/>
      <c r="BN24" s="47"/>
      <c r="BO24" s="47"/>
      <c r="BP24" s="47"/>
      <c r="BQ24" s="47"/>
      <c r="BR24" s="47"/>
      <c r="BS24" s="47"/>
      <c r="BT24" s="47"/>
      <c r="BU24" s="53"/>
      <c r="BV24" s="243">
        <f t="shared" si="14"/>
        <v>14</v>
      </c>
      <c r="BW24" s="48"/>
      <c r="BX24" s="792" t="str">
        <f t="shared" ca="1" si="15"/>
        <v/>
      </c>
      <c r="BY24" s="51"/>
      <c r="BZ24" s="792" t="str">
        <f t="shared" ca="1" si="15"/>
        <v/>
      </c>
      <c r="CA24" s="51"/>
      <c r="CB24" s="33"/>
      <c r="CC24" s="47"/>
      <c r="CD24" s="38"/>
      <c r="CE24" s="38"/>
      <c r="CF24" s="33"/>
      <c r="CG24" s="47"/>
      <c r="CH24" s="33"/>
      <c r="CI24" s="48"/>
      <c r="CJ24" s="739"/>
      <c r="CK24" s="275"/>
    </row>
    <row r="25" spans="1:89" ht="15" customHeight="1" thickBot="1" x14ac:dyDescent="0.3">
      <c r="A25" s="215">
        <v>15</v>
      </c>
      <c r="B25" s="216" t="str">
        <f t="shared" si="5"/>
        <v>Tue</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1"/>
      <c r="AI25" s="61"/>
      <c r="AJ25" s="57"/>
      <c r="AK25" t="str">
        <f t="shared" ca="1" si="9"/>
        <v/>
      </c>
      <c r="AL25" s="57"/>
      <c r="AM25" s="278"/>
      <c r="AN25" s="278"/>
      <c r="AO25" s="57"/>
      <c r="AP25" s="63"/>
      <c r="AQ25" s="215">
        <f t="shared" si="3"/>
        <v>15</v>
      </c>
      <c r="AR25" s="408" t="str">
        <f t="shared" si="4"/>
        <v>Tue</v>
      </c>
      <c r="AS25" s="62"/>
      <c r="AT25" s="67" t="str">
        <f t="shared" si="16"/>
        <v/>
      </c>
      <c r="AU25" s="62"/>
      <c r="AV25" s="65" t="str">
        <f t="shared" si="17"/>
        <v/>
      </c>
      <c r="AW25" s="88" t="str">
        <f t="shared" ca="1" si="10"/>
        <v/>
      </c>
      <c r="AX25" s="67" t="str">
        <f t="shared" si="17"/>
        <v/>
      </c>
      <c r="AY25" s="62"/>
      <c r="AZ25" s="65" t="str">
        <f t="shared" si="18"/>
        <v/>
      </c>
      <c r="BA25" s="88" t="str">
        <f t="shared" ca="1" si="11"/>
        <v/>
      </c>
      <c r="BB25" s="67" t="str">
        <f t="shared" si="19"/>
        <v/>
      </c>
      <c r="BC25" s="62"/>
      <c r="BD25" s="72" t="str">
        <f t="shared" si="20"/>
        <v/>
      </c>
      <c r="BE25" s="68" t="str">
        <f t="shared" ca="1" si="12"/>
        <v/>
      </c>
      <c r="BF25" s="67" t="str">
        <f t="shared" si="21"/>
        <v/>
      </c>
      <c r="BG25" s="62"/>
      <c r="BH25" s="63"/>
      <c r="BI25" s="245">
        <f t="shared" si="13"/>
        <v>15</v>
      </c>
      <c r="BJ25" s="62"/>
      <c r="BK25" s="63"/>
      <c r="BL25" s="278"/>
      <c r="BM25" s="57"/>
      <c r="BN25" s="57"/>
      <c r="BO25" s="57"/>
      <c r="BP25" s="57"/>
      <c r="BQ25" s="57"/>
      <c r="BR25" s="57"/>
      <c r="BS25" s="57"/>
      <c r="BT25" s="57"/>
      <c r="BU25" s="63"/>
      <c r="BV25" s="245">
        <f t="shared" si="14"/>
        <v>15</v>
      </c>
      <c r="BW25" s="58"/>
      <c r="BX25" s="794" t="str">
        <f t="shared" ca="1" si="15"/>
        <v/>
      </c>
      <c r="BY25" s="61"/>
      <c r="BZ25" s="794" t="str">
        <f t="shared" ca="1" si="15"/>
        <v/>
      </c>
      <c r="CA25" s="61"/>
      <c r="CB25" s="740"/>
      <c r="CC25" s="57"/>
      <c r="CD25" s="61"/>
      <c r="CE25" s="61"/>
      <c r="CF25" s="740"/>
      <c r="CG25" s="57"/>
      <c r="CH25" s="740"/>
      <c r="CI25" s="58"/>
      <c r="CJ25" s="736"/>
      <c r="CK25" s="743"/>
    </row>
    <row r="26" spans="1:89" ht="15" customHeight="1" x14ac:dyDescent="0.25">
      <c r="A26" s="212">
        <v>16</v>
      </c>
      <c r="B26" s="217" t="str">
        <f t="shared" si="5"/>
        <v>Wed</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0"/>
      <c r="AI26" s="38"/>
      <c r="AJ26" s="39"/>
      <c r="AK26" t="str">
        <f t="shared" ca="1" si="9"/>
        <v/>
      </c>
      <c r="AL26" s="39"/>
      <c r="AM26" s="276"/>
      <c r="AN26" s="276"/>
      <c r="AO26" s="39"/>
      <c r="AP26" s="41"/>
      <c r="AQ26" s="212">
        <f t="shared" si="3"/>
        <v>16</v>
      </c>
      <c r="AR26" s="407" t="str">
        <f t="shared" si="4"/>
        <v>Wed</v>
      </c>
      <c r="AS26" s="40"/>
      <c r="AT26" s="56" t="str">
        <f t="shared" si="16"/>
        <v/>
      </c>
      <c r="AU26" s="40"/>
      <c r="AV26" s="43" t="str">
        <f t="shared" si="17"/>
        <v/>
      </c>
      <c r="AW26" s="45" t="str">
        <f t="shared" ca="1" si="10"/>
        <v/>
      </c>
      <c r="AX26" s="56" t="str">
        <f t="shared" si="17"/>
        <v/>
      </c>
      <c r="AY26" s="40"/>
      <c r="AZ26" s="43" t="str">
        <f t="shared" si="18"/>
        <v/>
      </c>
      <c r="BA26" s="45" t="str">
        <f t="shared" ca="1" si="11"/>
        <v/>
      </c>
      <c r="BB26" s="56" t="str">
        <f t="shared" si="19"/>
        <v/>
      </c>
      <c r="BC26" s="40"/>
      <c r="BD26" s="69" t="str">
        <f t="shared" si="20"/>
        <v/>
      </c>
      <c r="BE26" s="46" t="str">
        <f t="shared" ca="1" si="12"/>
        <v/>
      </c>
      <c r="BF26" s="56" t="str">
        <f t="shared" si="21"/>
        <v/>
      </c>
      <c r="BG26" s="40"/>
      <c r="BH26" s="41"/>
      <c r="BI26" s="243">
        <f t="shared" si="13"/>
        <v>16</v>
      </c>
      <c r="BJ26" s="40"/>
      <c r="BK26" s="41"/>
      <c r="BL26" s="276"/>
      <c r="BM26" s="39"/>
      <c r="BN26" s="39"/>
      <c r="BO26" s="39"/>
      <c r="BP26" s="39"/>
      <c r="BQ26" s="39"/>
      <c r="BR26" s="39"/>
      <c r="BS26" s="39"/>
      <c r="BT26" s="39"/>
      <c r="BU26" s="41"/>
      <c r="BV26" s="243">
        <f t="shared" si="14"/>
        <v>16</v>
      </c>
      <c r="BW26" s="35"/>
      <c r="BX26" s="765" t="str">
        <f t="shared" ca="1" si="15"/>
        <v/>
      </c>
      <c r="BY26" s="38"/>
      <c r="BZ26" s="765" t="str">
        <f t="shared" ca="1" si="15"/>
        <v/>
      </c>
      <c r="CA26" s="38"/>
      <c r="CB26" s="33"/>
      <c r="CC26" s="39"/>
      <c r="CD26" s="38"/>
      <c r="CE26" s="38"/>
      <c r="CF26" s="33"/>
      <c r="CG26" s="39"/>
      <c r="CH26" s="33"/>
      <c r="CI26" s="35"/>
      <c r="CJ26" s="739"/>
      <c r="CK26" s="275"/>
    </row>
    <row r="27" spans="1:89" ht="15" customHeight="1" x14ac:dyDescent="0.25">
      <c r="A27" s="214">
        <v>17</v>
      </c>
      <c r="B27" s="213" t="str">
        <f t="shared" si="5"/>
        <v>Thu</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Thu</v>
      </c>
      <c r="AS27" s="52"/>
      <c r="AT27" s="44" t="str">
        <f t="shared" si="16"/>
        <v/>
      </c>
      <c r="AU27" s="52"/>
      <c r="AV27" s="70" t="str">
        <f t="shared" si="17"/>
        <v/>
      </c>
      <c r="AW27" s="45" t="str">
        <f ca="1">IF(CELL("type",AU27)="L","",IF(AU27*($K27+$AS27)=0,"",IF($AS27&gt;0,+$AS27*AU27*8.34,$K27*AU27*8.34)))</f>
        <v/>
      </c>
      <c r="AX27" s="56" t="str">
        <f t="shared" si="17"/>
        <v/>
      </c>
      <c r="AY27" s="52"/>
      <c r="AZ27" s="70" t="str">
        <f t="shared" si="18"/>
        <v/>
      </c>
      <c r="BA27" s="45" t="str">
        <f ca="1">IF(CELL("type",AY27)="L","",IF(AY27*($K27+$AS27)=0,"",IF($AS27&gt;0,+$AS27*AY27*8.34,$K27*AY27*8.34)))</f>
        <v/>
      </c>
      <c r="BB27" s="44" t="str">
        <f t="shared" si="19"/>
        <v/>
      </c>
      <c r="BC27" s="52"/>
      <c r="BD27" s="71" t="str">
        <f t="shared" si="20"/>
        <v/>
      </c>
      <c r="BE27" s="46" t="str">
        <f ca="1">IF(CELL("type",BC27)="L","",IF(BC27*($K27+$AS27)=0,"",IF($AS27&gt;0,+$AS27*BC27*8.34,$K27*BC27*8.34)))</f>
        <v/>
      </c>
      <c r="BF27" s="44" t="str">
        <f t="shared" si="21"/>
        <v/>
      </c>
      <c r="BG27" s="52"/>
      <c r="BH27" s="53"/>
      <c r="BI27" s="244">
        <f t="shared" si="13"/>
        <v>17</v>
      </c>
      <c r="BJ27" s="52"/>
      <c r="BK27" s="53"/>
      <c r="BL27" s="277"/>
      <c r="BM27" s="47"/>
      <c r="BN27" s="47"/>
      <c r="BO27" s="47"/>
      <c r="BP27" s="47"/>
      <c r="BQ27" s="47"/>
      <c r="BR27" s="47"/>
      <c r="BS27" s="47"/>
      <c r="BT27" s="47"/>
      <c r="BU27" s="53"/>
      <c r="BV27" s="243">
        <f t="shared" si="14"/>
        <v>17</v>
      </c>
      <c r="BW27" s="48"/>
      <c r="BX27" s="797" t="str">
        <f t="shared" ca="1" si="15"/>
        <v/>
      </c>
      <c r="BY27" s="51"/>
      <c r="BZ27" s="792" t="str">
        <f t="shared" ca="1" si="15"/>
        <v/>
      </c>
      <c r="CA27" s="51"/>
      <c r="CB27" s="33"/>
      <c r="CC27" s="47"/>
      <c r="CD27" s="38"/>
      <c r="CE27" s="38"/>
      <c r="CF27" s="33"/>
      <c r="CG27" s="47"/>
      <c r="CH27" s="33"/>
      <c r="CI27" s="48"/>
      <c r="CJ27" s="739"/>
      <c r="CK27" s="275"/>
    </row>
    <row r="28" spans="1:89" ht="15" customHeight="1" x14ac:dyDescent="0.25">
      <c r="A28" s="214">
        <v>18</v>
      </c>
      <c r="B28" s="213" t="str">
        <f t="shared" si="5"/>
        <v>Fri</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Fri</v>
      </c>
      <c r="AS28" s="52"/>
      <c r="AT28" s="44" t="str">
        <f t="shared" si="16"/>
        <v/>
      </c>
      <c r="AU28" s="52"/>
      <c r="AV28" s="70" t="str">
        <f t="shared" si="17"/>
        <v/>
      </c>
      <c r="AW28" s="45" t="str">
        <f t="shared" ca="1" si="10"/>
        <v/>
      </c>
      <c r="AX28" s="56" t="str">
        <f t="shared" si="17"/>
        <v/>
      </c>
      <c r="AY28" s="52"/>
      <c r="AZ28" s="70" t="str">
        <f t="shared" si="18"/>
        <v/>
      </c>
      <c r="BA28" s="45" t="str">
        <f t="shared" ca="1" si="11"/>
        <v/>
      </c>
      <c r="BB28" s="44" t="str">
        <f t="shared" si="19"/>
        <v/>
      </c>
      <c r="BC28" s="52"/>
      <c r="BD28" s="71" t="str">
        <f t="shared" si="20"/>
        <v/>
      </c>
      <c r="BE28" s="46" t="str">
        <f t="shared" ca="1" si="12"/>
        <v/>
      </c>
      <c r="BF28" s="44" t="str">
        <f t="shared" si="21"/>
        <v/>
      </c>
      <c r="BG28" s="52"/>
      <c r="BH28" s="53"/>
      <c r="BI28" s="244">
        <f t="shared" si="13"/>
        <v>18</v>
      </c>
      <c r="BJ28" s="52"/>
      <c r="BK28" s="53"/>
      <c r="BL28" s="277"/>
      <c r="BM28" s="47"/>
      <c r="BN28" s="47"/>
      <c r="BO28" s="47"/>
      <c r="BP28" s="47"/>
      <c r="BQ28" s="47"/>
      <c r="BR28" s="47"/>
      <c r="BS28" s="47"/>
      <c r="BT28" s="47"/>
      <c r="BU28" s="53"/>
      <c r="BV28" s="243">
        <f t="shared" si="14"/>
        <v>18</v>
      </c>
      <c r="BW28" s="48"/>
      <c r="BX28" s="792" t="str">
        <f t="shared" ref="BX28:BZ40" ca="1" si="22">IF(CELL("type",BW28)="L","",IF(BW28*($K28+$AS28)=0,"",IF($AS28&gt;0,+$AS28*BW28*8.345,$K28*BW28*8.345)))</f>
        <v/>
      </c>
      <c r="BY28" s="51"/>
      <c r="BZ28" s="792" t="str">
        <f t="shared" ca="1" si="22"/>
        <v/>
      </c>
      <c r="CA28" s="51"/>
      <c r="CB28" s="33"/>
      <c r="CC28" s="47"/>
      <c r="CD28" s="38"/>
      <c r="CE28" s="38"/>
      <c r="CF28" s="33"/>
      <c r="CG28" s="47"/>
      <c r="CH28" s="33"/>
      <c r="CI28" s="48"/>
      <c r="CJ28" s="739"/>
      <c r="CK28" s="275"/>
    </row>
    <row r="29" spans="1:89" ht="15" customHeight="1" x14ac:dyDescent="0.25">
      <c r="A29" s="214">
        <v>19</v>
      </c>
      <c r="B29" s="213" t="str">
        <f t="shared" si="5"/>
        <v>Sat</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Sat</v>
      </c>
      <c r="AS29" s="52"/>
      <c r="AT29" s="44" t="str">
        <f t="shared" si="16"/>
        <v xml:space="preserve"> </v>
      </c>
      <c r="AU29" s="52"/>
      <c r="AV29" s="70" t="str">
        <f t="shared" si="17"/>
        <v xml:space="preserve"> </v>
      </c>
      <c r="AW29" s="45" t="str">
        <f t="shared" ca="1" si="10"/>
        <v/>
      </c>
      <c r="AX29" s="56" t="str">
        <f t="shared" ca="1" si="17"/>
        <v xml:space="preserve"> </v>
      </c>
      <c r="AY29" s="52"/>
      <c r="AZ29" s="70" t="str">
        <f t="shared" si="18"/>
        <v xml:space="preserve"> </v>
      </c>
      <c r="BA29" s="45" t="str">
        <f t="shared" ca="1" si="11"/>
        <v/>
      </c>
      <c r="BB29" s="44" t="str">
        <f t="shared" ca="1" si="19"/>
        <v xml:space="preserve"> </v>
      </c>
      <c r="BC29" s="52"/>
      <c r="BD29" s="71" t="str">
        <f t="shared" si="20"/>
        <v xml:space="preserve"> </v>
      </c>
      <c r="BE29" s="46" t="str">
        <f t="shared" ca="1" si="12"/>
        <v/>
      </c>
      <c r="BF29" s="44" t="str">
        <f t="shared" ca="1" si="21"/>
        <v xml:space="preserve"> </v>
      </c>
      <c r="BG29" s="52"/>
      <c r="BH29" s="53"/>
      <c r="BI29" s="244">
        <f t="shared" si="13"/>
        <v>19</v>
      </c>
      <c r="BJ29" s="52"/>
      <c r="BK29" s="53"/>
      <c r="BL29" s="277"/>
      <c r="BM29" s="47"/>
      <c r="BN29" s="47"/>
      <c r="BO29" s="47"/>
      <c r="BP29" s="47"/>
      <c r="BQ29" s="47"/>
      <c r="BR29" s="47"/>
      <c r="BS29" s="47"/>
      <c r="BT29" s="47"/>
      <c r="BU29" s="53"/>
      <c r="BV29" s="243">
        <f t="shared" si="14"/>
        <v>19</v>
      </c>
      <c r="BW29" s="48"/>
      <c r="BX29" s="792" t="str">
        <f t="shared" ca="1" si="22"/>
        <v/>
      </c>
      <c r="BY29" s="51"/>
      <c r="BZ29" s="792" t="str">
        <f t="shared" ca="1" si="22"/>
        <v/>
      </c>
      <c r="CA29" s="51"/>
      <c r="CB29" s="33"/>
      <c r="CC29" s="47"/>
      <c r="CD29" s="38"/>
      <c r="CE29" s="38"/>
      <c r="CF29" s="33"/>
      <c r="CG29" s="47"/>
      <c r="CH29" s="33"/>
      <c r="CI29" s="48"/>
      <c r="CJ29" s="739"/>
      <c r="CK29" s="275"/>
    </row>
    <row r="30" spans="1:89" ht="15" customHeight="1" thickBot="1" x14ac:dyDescent="0.3">
      <c r="A30" s="215">
        <v>20</v>
      </c>
      <c r="B30" s="216" t="str">
        <f t="shared" si="5"/>
        <v>Sun</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1"/>
      <c r="AI30" s="61"/>
      <c r="AJ30" s="57"/>
      <c r="AK30" t="str">
        <f t="shared" ca="1" si="9"/>
        <v/>
      </c>
      <c r="AL30" s="57"/>
      <c r="AM30" s="278"/>
      <c r="AN30" s="278"/>
      <c r="AO30" s="57"/>
      <c r="AP30" s="63"/>
      <c r="AQ30" s="215">
        <f t="shared" si="3"/>
        <v>20</v>
      </c>
      <c r="AR30" s="408" t="str">
        <f t="shared" si="4"/>
        <v>Sun</v>
      </c>
      <c r="AS30" s="62"/>
      <c r="AT30" s="67" t="str">
        <f t="shared" si="16"/>
        <v/>
      </c>
      <c r="AU30" s="62"/>
      <c r="AV30" s="65" t="str">
        <f t="shared" si="17"/>
        <v/>
      </c>
      <c r="AW30" s="88" t="str">
        <f t="shared" ca="1" si="10"/>
        <v/>
      </c>
      <c r="AX30" s="67" t="str">
        <f t="shared" si="17"/>
        <v/>
      </c>
      <c r="AY30" s="62"/>
      <c r="AZ30" s="65" t="str">
        <f t="shared" si="18"/>
        <v/>
      </c>
      <c r="BA30" s="88" t="str">
        <f t="shared" ca="1" si="11"/>
        <v/>
      </c>
      <c r="BB30" s="67" t="str">
        <f t="shared" si="19"/>
        <v/>
      </c>
      <c r="BC30" s="62"/>
      <c r="BD30" s="72" t="str">
        <f t="shared" si="20"/>
        <v/>
      </c>
      <c r="BE30" s="68" t="str">
        <f t="shared" ca="1" si="12"/>
        <v/>
      </c>
      <c r="BF30" s="67" t="str">
        <f t="shared" si="21"/>
        <v/>
      </c>
      <c r="BG30" s="62"/>
      <c r="BH30" s="63"/>
      <c r="BI30" s="245">
        <f t="shared" si="13"/>
        <v>20</v>
      </c>
      <c r="BJ30" s="62"/>
      <c r="BK30" s="63"/>
      <c r="BL30" s="278"/>
      <c r="BM30" s="57"/>
      <c r="BN30" s="57"/>
      <c r="BO30" s="57"/>
      <c r="BP30" s="57"/>
      <c r="BQ30" s="57"/>
      <c r="BR30" s="57"/>
      <c r="BS30" s="57"/>
      <c r="BT30" s="57"/>
      <c r="BU30" s="63"/>
      <c r="BV30" s="245">
        <f t="shared" si="14"/>
        <v>20</v>
      </c>
      <c r="BW30" s="58"/>
      <c r="BX30" s="794" t="str">
        <f t="shared" ca="1" si="22"/>
        <v/>
      </c>
      <c r="BY30" s="61"/>
      <c r="BZ30" s="794" t="str">
        <f t="shared" ca="1" si="22"/>
        <v/>
      </c>
      <c r="CA30" s="61"/>
      <c r="CB30" s="740"/>
      <c r="CC30" s="57"/>
      <c r="CD30" s="61"/>
      <c r="CE30" s="61"/>
      <c r="CF30" s="740"/>
      <c r="CG30" s="57"/>
      <c r="CH30" s="740"/>
      <c r="CI30" s="58"/>
      <c r="CJ30" s="736"/>
      <c r="CK30" s="743"/>
    </row>
    <row r="31" spans="1:89" ht="15" customHeight="1" x14ac:dyDescent="0.25">
      <c r="A31" s="212">
        <v>21</v>
      </c>
      <c r="B31" s="217" t="str">
        <f t="shared" si="5"/>
        <v>Mon</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0"/>
      <c r="AI31" s="38"/>
      <c r="AJ31" s="39"/>
      <c r="AK31" t="str">
        <f t="shared" ca="1" si="9"/>
        <v/>
      </c>
      <c r="AL31" s="39"/>
      <c r="AM31" s="276"/>
      <c r="AN31" s="276"/>
      <c r="AO31" s="39"/>
      <c r="AP31" s="41"/>
      <c r="AQ31" s="212">
        <f t="shared" si="3"/>
        <v>21</v>
      </c>
      <c r="AR31" s="407" t="str">
        <f t="shared" si="4"/>
        <v>Mon</v>
      </c>
      <c r="AS31" s="40"/>
      <c r="AT31" s="56" t="str">
        <f t="shared" si="16"/>
        <v/>
      </c>
      <c r="AU31" s="40"/>
      <c r="AV31" s="43" t="str">
        <f t="shared" si="17"/>
        <v/>
      </c>
      <c r="AW31" s="45" t="str">
        <f ca="1">IF(CELL("type",AU31)="L","",IF(AU31*($K31+$AS31)=0,"",IF($AS31&gt;0,+$AS31*AU31*8.34,$K31*AU31*8.34)))</f>
        <v/>
      </c>
      <c r="AX31" s="56" t="str">
        <f t="shared" si="17"/>
        <v/>
      </c>
      <c r="AY31" s="40"/>
      <c r="AZ31" s="43" t="str">
        <f t="shared" si="18"/>
        <v/>
      </c>
      <c r="BA31" s="45" t="str">
        <f ca="1">IF(CELL("type",AY31)="L","",IF(AY31*($K31+$AS31)=0,"",IF($AS31&gt;0,+$AS31*AY31*8.34,$K31*AY31*8.34)))</f>
        <v/>
      </c>
      <c r="BB31" s="56" t="str">
        <f t="shared" si="19"/>
        <v/>
      </c>
      <c r="BC31" s="40"/>
      <c r="BD31" s="69" t="str">
        <f t="shared" si="20"/>
        <v/>
      </c>
      <c r="BE31" s="46" t="str">
        <f ca="1">IF(CELL("type",BC31)="L","",IF(BC31*($K31+$AS31)=0,"",IF($AS31&gt;0,+$AS31*BC31*8.34,$K31*BC31*8.34)))</f>
        <v/>
      </c>
      <c r="BF31" s="56" t="str">
        <f t="shared" si="21"/>
        <v/>
      </c>
      <c r="BG31" s="40"/>
      <c r="BH31" s="41"/>
      <c r="BI31" s="243">
        <f t="shared" si="13"/>
        <v>21</v>
      </c>
      <c r="BJ31" s="40"/>
      <c r="BK31" s="41"/>
      <c r="BL31" s="276"/>
      <c r="BM31" s="39"/>
      <c r="BN31" s="39"/>
      <c r="BO31" s="39"/>
      <c r="BP31" s="39"/>
      <c r="BQ31" s="39"/>
      <c r="BR31" s="39"/>
      <c r="BS31" s="39"/>
      <c r="BT31" s="39"/>
      <c r="BU31" s="41"/>
      <c r="BV31" s="243">
        <f t="shared" si="14"/>
        <v>21</v>
      </c>
      <c r="BW31" s="35"/>
      <c r="BX31" s="765" t="str">
        <f t="shared" ca="1" si="22"/>
        <v/>
      </c>
      <c r="BY31" s="38"/>
      <c r="BZ31" s="765" t="str">
        <f t="shared" ca="1" si="22"/>
        <v/>
      </c>
      <c r="CA31" s="38"/>
      <c r="CB31" s="33"/>
      <c r="CC31" s="39"/>
      <c r="CD31" s="38"/>
      <c r="CE31" s="38"/>
      <c r="CF31" s="33"/>
      <c r="CG31" s="39"/>
      <c r="CH31" s="33"/>
      <c r="CI31" s="35"/>
      <c r="CJ31" s="739"/>
      <c r="CK31" s="275"/>
    </row>
    <row r="32" spans="1:89" ht="15" customHeight="1" x14ac:dyDescent="0.25">
      <c r="A32" s="214">
        <v>22</v>
      </c>
      <c r="B32" s="213" t="str">
        <f t="shared" si="5"/>
        <v>Tue</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Tue</v>
      </c>
      <c r="AS32" s="52"/>
      <c r="AT32" s="44" t="str">
        <f t="shared" si="16"/>
        <v/>
      </c>
      <c r="AU32" s="52"/>
      <c r="AV32" s="70" t="str">
        <f t="shared" si="17"/>
        <v/>
      </c>
      <c r="AW32" s="45" t="str">
        <f ca="1">IF(CELL("type",AU32)="L","",IF(AU32*($K32+$AS32)=0,"",IF($AS32&gt;0,+$AS32*AU32*8.34,$K32*AU32*8.34)))</f>
        <v/>
      </c>
      <c r="AX32" s="56" t="str">
        <f t="shared" si="17"/>
        <v/>
      </c>
      <c r="AY32" s="52"/>
      <c r="AZ32" s="70" t="str">
        <f t="shared" si="18"/>
        <v/>
      </c>
      <c r="BA32" s="45" t="str">
        <f ca="1">IF(CELL("type",AY32)="L","",IF(AY32*($K32+$AS32)=0,"",IF($AS32&gt;0,+$AS32*AY32*8.34,$K32*AY32*8.34)))</f>
        <v/>
      </c>
      <c r="BB32" s="44" t="str">
        <f t="shared" si="19"/>
        <v/>
      </c>
      <c r="BC32" s="52"/>
      <c r="BD32" s="71" t="str">
        <f t="shared" si="20"/>
        <v/>
      </c>
      <c r="BE32" s="46" t="str">
        <f ca="1">IF(CELL("type",BC32)="L","",IF(BC32*($K32+$AS32)=0,"",IF($AS32&gt;0,+$AS32*BC32*8.34,$K32*BC32*8.34)))</f>
        <v/>
      </c>
      <c r="BF32" s="44" t="str">
        <f t="shared" si="21"/>
        <v/>
      </c>
      <c r="BG32" s="52"/>
      <c r="BH32" s="53"/>
      <c r="BI32" s="244">
        <f t="shared" si="13"/>
        <v>22</v>
      </c>
      <c r="BJ32" s="52"/>
      <c r="BK32" s="53"/>
      <c r="BL32" s="277"/>
      <c r="BM32" s="47"/>
      <c r="BN32" s="47"/>
      <c r="BO32" s="47"/>
      <c r="BP32" s="47"/>
      <c r="BQ32" s="47"/>
      <c r="BR32" s="47"/>
      <c r="BS32" s="47"/>
      <c r="BT32" s="47"/>
      <c r="BU32" s="53"/>
      <c r="BV32" s="243">
        <f t="shared" si="14"/>
        <v>22</v>
      </c>
      <c r="BW32" s="48"/>
      <c r="BX32" s="792" t="str">
        <f t="shared" ca="1" si="22"/>
        <v/>
      </c>
      <c r="BY32" s="51"/>
      <c r="BZ32" s="792" t="str">
        <f t="shared" ca="1" si="22"/>
        <v/>
      </c>
      <c r="CA32" s="51"/>
      <c r="CB32" s="33"/>
      <c r="CC32" s="47"/>
      <c r="CD32" s="38"/>
      <c r="CE32" s="38"/>
      <c r="CF32" s="33"/>
      <c r="CG32" s="47"/>
      <c r="CH32" s="33"/>
      <c r="CI32" s="48"/>
      <c r="CJ32" s="739"/>
      <c r="CK32" s="275"/>
    </row>
    <row r="33" spans="1:89" ht="15" customHeight="1" x14ac:dyDescent="0.25">
      <c r="A33" s="214">
        <v>23</v>
      </c>
      <c r="B33" s="213" t="str">
        <f t="shared" si="5"/>
        <v>Wed</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Wed</v>
      </c>
      <c r="AS33" s="52"/>
      <c r="AT33" s="44" t="str">
        <f t="shared" si="16"/>
        <v/>
      </c>
      <c r="AU33" s="52"/>
      <c r="AV33" s="70" t="str">
        <f t="shared" si="17"/>
        <v/>
      </c>
      <c r="AW33" s="45" t="str">
        <f t="shared" ca="1" si="10"/>
        <v/>
      </c>
      <c r="AX33" s="56" t="str">
        <f t="shared" si="17"/>
        <v/>
      </c>
      <c r="AY33" s="52"/>
      <c r="AZ33" s="70" t="str">
        <f t="shared" si="18"/>
        <v/>
      </c>
      <c r="BA33" s="45" t="str">
        <f t="shared" ca="1" si="11"/>
        <v/>
      </c>
      <c r="BB33" s="44" t="str">
        <f t="shared" si="19"/>
        <v/>
      </c>
      <c r="BC33" s="52"/>
      <c r="BD33" s="71" t="str">
        <f t="shared" si="20"/>
        <v/>
      </c>
      <c r="BE33" s="46" t="str">
        <f t="shared" ca="1" si="12"/>
        <v/>
      </c>
      <c r="BF33" s="44" t="str">
        <f t="shared" si="21"/>
        <v/>
      </c>
      <c r="BG33" s="52"/>
      <c r="BH33" s="53"/>
      <c r="BI33" s="244">
        <f t="shared" si="13"/>
        <v>23</v>
      </c>
      <c r="BJ33" s="52"/>
      <c r="BK33" s="53"/>
      <c r="BL33" s="277"/>
      <c r="BM33" s="47"/>
      <c r="BN33" s="47"/>
      <c r="BO33" s="47"/>
      <c r="BP33" s="47"/>
      <c r="BQ33" s="47"/>
      <c r="BR33" s="47"/>
      <c r="BS33" s="47"/>
      <c r="BT33" s="47"/>
      <c r="BU33" s="53"/>
      <c r="BV33" s="243">
        <f t="shared" si="14"/>
        <v>23</v>
      </c>
      <c r="BW33" s="48"/>
      <c r="BX33" s="792" t="str">
        <f t="shared" ca="1" si="22"/>
        <v/>
      </c>
      <c r="BY33" s="51"/>
      <c r="BZ33" s="792" t="str">
        <f t="shared" ca="1" si="22"/>
        <v/>
      </c>
      <c r="CA33" s="51"/>
      <c r="CB33" s="33"/>
      <c r="CC33" s="47"/>
      <c r="CD33" s="38"/>
      <c r="CE33" s="38"/>
      <c r="CF33" s="33"/>
      <c r="CG33" s="47"/>
      <c r="CH33" s="33"/>
      <c r="CI33" s="48"/>
      <c r="CJ33" s="739"/>
      <c r="CK33" s="275"/>
    </row>
    <row r="34" spans="1:89" ht="15" customHeight="1" x14ac:dyDescent="0.25">
      <c r="A34" s="214">
        <v>24</v>
      </c>
      <c r="B34" s="213" t="str">
        <f t="shared" si="5"/>
        <v>Thu</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Thu</v>
      </c>
      <c r="AS34" s="52"/>
      <c r="AT34" s="44" t="str">
        <f t="shared" si="16"/>
        <v/>
      </c>
      <c r="AU34" s="52"/>
      <c r="AV34" s="70" t="str">
        <f t="shared" ref="AV34:AX39" si="23">IF(+$B34="Sat",IF(SUM(AU28:AU34)&gt;0,AVERAGE(AU28:AU34)," "),"")</f>
        <v/>
      </c>
      <c r="AW34" s="45" t="str">
        <f t="shared" ca="1" si="10"/>
        <v/>
      </c>
      <c r="AX34" s="56" t="str">
        <f t="shared" si="23"/>
        <v/>
      </c>
      <c r="AY34" s="52"/>
      <c r="AZ34" s="70" t="str">
        <f t="shared" si="18"/>
        <v/>
      </c>
      <c r="BA34" s="45" t="str">
        <f t="shared" ca="1" si="11"/>
        <v/>
      </c>
      <c r="BB34" s="44" t="str">
        <f t="shared" si="19"/>
        <v/>
      </c>
      <c r="BC34" s="52"/>
      <c r="BD34" s="71" t="str">
        <f t="shared" si="20"/>
        <v/>
      </c>
      <c r="BE34" s="46" t="str">
        <f t="shared" ca="1" si="12"/>
        <v/>
      </c>
      <c r="BF34" s="44" t="str">
        <f t="shared" si="21"/>
        <v/>
      </c>
      <c r="BG34" s="52"/>
      <c r="BH34" s="53"/>
      <c r="BI34" s="244">
        <f t="shared" si="13"/>
        <v>24</v>
      </c>
      <c r="BJ34" s="52"/>
      <c r="BK34" s="53"/>
      <c r="BL34" s="277"/>
      <c r="BM34" s="47"/>
      <c r="BN34" s="47"/>
      <c r="BO34" s="47"/>
      <c r="BP34" s="47"/>
      <c r="BQ34" s="47"/>
      <c r="BR34" s="47"/>
      <c r="BS34" s="47"/>
      <c r="BT34" s="47"/>
      <c r="BU34" s="53"/>
      <c r="BV34" s="243">
        <f t="shared" si="14"/>
        <v>24</v>
      </c>
      <c r="BW34" s="48"/>
      <c r="BX34" s="792" t="str">
        <f t="shared" ca="1" si="22"/>
        <v/>
      </c>
      <c r="BY34" s="51"/>
      <c r="BZ34" s="792" t="str">
        <f t="shared" ca="1" si="22"/>
        <v/>
      </c>
      <c r="CA34" s="51"/>
      <c r="CB34" s="33"/>
      <c r="CC34" s="47"/>
      <c r="CD34" s="38"/>
      <c r="CE34" s="38"/>
      <c r="CF34" s="33"/>
      <c r="CG34" s="47"/>
      <c r="CH34" s="33"/>
      <c r="CI34" s="48"/>
      <c r="CJ34" s="739"/>
      <c r="CK34" s="275"/>
    </row>
    <row r="35" spans="1:89" ht="15" customHeight="1" thickBot="1" x14ac:dyDescent="0.3">
      <c r="A35" s="215">
        <v>25</v>
      </c>
      <c r="B35" s="216" t="str">
        <f t="shared" si="5"/>
        <v>Fri</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1"/>
      <c r="AI35" s="61"/>
      <c r="AJ35" s="57"/>
      <c r="AK35" t="str">
        <f t="shared" ca="1" si="9"/>
        <v/>
      </c>
      <c r="AL35" s="57"/>
      <c r="AM35" s="278"/>
      <c r="AN35" s="278"/>
      <c r="AO35" s="57"/>
      <c r="AP35" s="63"/>
      <c r="AQ35" s="215">
        <f t="shared" si="3"/>
        <v>25</v>
      </c>
      <c r="AR35" s="408" t="str">
        <f t="shared" si="4"/>
        <v>Fri</v>
      </c>
      <c r="AS35" s="62"/>
      <c r="AT35" s="67" t="str">
        <f t="shared" si="16"/>
        <v/>
      </c>
      <c r="AU35" s="62"/>
      <c r="AV35" s="65" t="str">
        <f t="shared" si="23"/>
        <v/>
      </c>
      <c r="AW35" s="88" t="str">
        <f t="shared" ca="1" si="10"/>
        <v/>
      </c>
      <c r="AX35" s="67" t="str">
        <f t="shared" si="23"/>
        <v/>
      </c>
      <c r="AY35" s="62"/>
      <c r="AZ35" s="65" t="str">
        <f t="shared" si="18"/>
        <v/>
      </c>
      <c r="BA35" s="88" t="str">
        <f t="shared" ca="1" si="11"/>
        <v/>
      </c>
      <c r="BB35" s="67" t="str">
        <f t="shared" si="19"/>
        <v/>
      </c>
      <c r="BC35" s="62"/>
      <c r="BD35" s="72" t="str">
        <f t="shared" si="20"/>
        <v/>
      </c>
      <c r="BE35" s="68" t="str">
        <f t="shared" ca="1" si="12"/>
        <v/>
      </c>
      <c r="BF35" s="67" t="str">
        <f t="shared" si="21"/>
        <v/>
      </c>
      <c r="BG35" s="62"/>
      <c r="BH35" s="63"/>
      <c r="BI35" s="245">
        <f t="shared" si="13"/>
        <v>25</v>
      </c>
      <c r="BJ35" s="62"/>
      <c r="BK35" s="63"/>
      <c r="BL35" s="278"/>
      <c r="BM35" s="57"/>
      <c r="BN35" s="57"/>
      <c r="BO35" s="57"/>
      <c r="BP35" s="57"/>
      <c r="BQ35" s="57"/>
      <c r="BR35" s="57"/>
      <c r="BS35" s="57"/>
      <c r="BT35" s="57"/>
      <c r="BU35" s="63"/>
      <c r="BV35" s="757">
        <f t="shared" si="14"/>
        <v>25</v>
      </c>
      <c r="BW35" s="58"/>
      <c r="BX35" s="794" t="str">
        <f t="shared" ca="1" si="22"/>
        <v/>
      </c>
      <c r="BY35" s="61"/>
      <c r="BZ35" s="794" t="str">
        <f t="shared" ca="1" si="22"/>
        <v/>
      </c>
      <c r="CA35" s="61"/>
      <c r="CB35" s="740"/>
      <c r="CC35" s="57"/>
      <c r="CD35" s="61"/>
      <c r="CE35" s="61"/>
      <c r="CF35" s="740"/>
      <c r="CG35" s="57"/>
      <c r="CH35" s="740"/>
      <c r="CI35" s="58"/>
      <c r="CJ35" s="736"/>
      <c r="CK35" s="743"/>
    </row>
    <row r="36" spans="1:89" ht="15" customHeight="1" thickBot="1" x14ac:dyDescent="0.3">
      <c r="A36" s="212">
        <v>26</v>
      </c>
      <c r="B36" s="217" t="str">
        <f t="shared" si="5"/>
        <v>Sat</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0"/>
      <c r="AI36" s="38"/>
      <c r="AJ36" s="39"/>
      <c r="AK36" t="str">
        <f t="shared" ca="1" si="9"/>
        <v/>
      </c>
      <c r="AL36" s="39"/>
      <c r="AM36" s="276"/>
      <c r="AN36" s="276"/>
      <c r="AO36" s="39"/>
      <c r="AP36" s="41"/>
      <c r="AQ36" s="212">
        <f t="shared" si="3"/>
        <v>26</v>
      </c>
      <c r="AR36" s="407" t="str">
        <f t="shared" si="4"/>
        <v>Sat</v>
      </c>
      <c r="AS36" s="40"/>
      <c r="AT36" s="56" t="str">
        <f t="shared" si="16"/>
        <v xml:space="preserve"> </v>
      </c>
      <c r="AU36" s="40"/>
      <c r="AV36" s="43" t="str">
        <f t="shared" si="23"/>
        <v xml:space="preserve"> </v>
      </c>
      <c r="AW36" s="45" t="str">
        <f ca="1">IF(CELL("type",AU36)="L","",IF(AU36*($K36+$AS36)=0,"",IF($AS36&gt;0,+$AS36*AU36*8.34,$K36*AU36*8.34)))</f>
        <v/>
      </c>
      <c r="AX36" s="56" t="str">
        <f t="shared" ca="1" si="23"/>
        <v xml:space="preserve"> </v>
      </c>
      <c r="AY36" s="40"/>
      <c r="AZ36" s="43" t="str">
        <f t="shared" si="18"/>
        <v xml:space="preserve"> </v>
      </c>
      <c r="BA36" s="45" t="str">
        <f ca="1">IF(CELL("type",AY36)="L","",IF(AY36*($K36+$AS36)=0,"",IF($AS36&gt;0,+$AS36*AY36*8.34,$K36*AY36*8.34)))</f>
        <v/>
      </c>
      <c r="BB36" s="56" t="str">
        <f t="shared" ca="1" si="19"/>
        <v xml:space="preserve"> </v>
      </c>
      <c r="BC36" s="40"/>
      <c r="BD36" s="69" t="str">
        <f t="shared" si="20"/>
        <v xml:space="preserve"> </v>
      </c>
      <c r="BE36" s="46" t="str">
        <f ca="1">IF(CELL("type",BC36)="L","",IF(BC36*($K36+$AS36)=0,"",IF($AS36&gt;0,+$AS36*BC36*8.34,$K36*BC36*8.34)))</f>
        <v/>
      </c>
      <c r="BF36" s="56" t="str">
        <f t="shared" ca="1" si="21"/>
        <v xml:space="preserve"> </v>
      </c>
      <c r="BG36" s="40"/>
      <c r="BH36" s="41"/>
      <c r="BI36" s="243">
        <f t="shared" si="13"/>
        <v>26</v>
      </c>
      <c r="BJ36" s="40"/>
      <c r="BK36" s="41"/>
      <c r="BL36" s="276"/>
      <c r="BM36" s="39"/>
      <c r="BN36" s="39"/>
      <c r="BO36" s="39"/>
      <c r="BP36" s="39"/>
      <c r="BQ36" s="39"/>
      <c r="BR36" s="39"/>
      <c r="BS36" s="39"/>
      <c r="BT36" s="39"/>
      <c r="BU36" s="41"/>
      <c r="BV36" s="759">
        <f t="shared" si="14"/>
        <v>26</v>
      </c>
      <c r="BW36" s="35"/>
      <c r="BX36" s="765" t="str">
        <f t="shared" ca="1" si="22"/>
        <v/>
      </c>
      <c r="BY36" s="38"/>
      <c r="BZ36" s="765" t="str">
        <f t="shared" ca="1" si="22"/>
        <v/>
      </c>
      <c r="CA36" s="38"/>
      <c r="CB36" s="33"/>
      <c r="CC36" s="39"/>
      <c r="CD36" s="38"/>
      <c r="CE36" s="38"/>
      <c r="CF36" s="33"/>
      <c r="CG36" s="39"/>
      <c r="CH36" s="33"/>
      <c r="CI36" s="35"/>
      <c r="CJ36" s="739"/>
      <c r="CK36" s="275"/>
    </row>
    <row r="37" spans="1:89" ht="15" customHeight="1" x14ac:dyDescent="0.25">
      <c r="A37" s="214">
        <v>27</v>
      </c>
      <c r="B37" s="213" t="str">
        <f t="shared" si="5"/>
        <v>Sun</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Sun</v>
      </c>
      <c r="AS37" s="52"/>
      <c r="AT37" s="44" t="str">
        <f t="shared" si="16"/>
        <v/>
      </c>
      <c r="AU37" s="52"/>
      <c r="AV37" s="70" t="str">
        <f t="shared" si="23"/>
        <v/>
      </c>
      <c r="AW37" s="45" t="str">
        <f t="shared" ca="1" si="10"/>
        <v/>
      </c>
      <c r="AX37" s="56" t="str">
        <f t="shared" si="23"/>
        <v/>
      </c>
      <c r="AY37" s="52"/>
      <c r="AZ37" s="70" t="str">
        <f t="shared" si="18"/>
        <v/>
      </c>
      <c r="BA37" s="45" t="str">
        <f t="shared" ca="1" si="11"/>
        <v/>
      </c>
      <c r="BB37" s="44" t="str">
        <f t="shared" si="19"/>
        <v/>
      </c>
      <c r="BC37" s="52"/>
      <c r="BD37" s="71" t="str">
        <f t="shared" si="20"/>
        <v/>
      </c>
      <c r="BE37" s="46" t="str">
        <f t="shared" ca="1" si="12"/>
        <v/>
      </c>
      <c r="BF37" s="44" t="str">
        <f t="shared" si="21"/>
        <v/>
      </c>
      <c r="BG37" s="52"/>
      <c r="BH37" s="53"/>
      <c r="BI37" s="244">
        <f t="shared" si="13"/>
        <v>27</v>
      </c>
      <c r="BJ37" s="52"/>
      <c r="BK37" s="53"/>
      <c r="BL37" s="277"/>
      <c r="BM37" s="47"/>
      <c r="BN37" s="47"/>
      <c r="BO37" s="47"/>
      <c r="BP37" s="47"/>
      <c r="BQ37" s="47"/>
      <c r="BR37" s="47"/>
      <c r="BS37" s="47"/>
      <c r="BT37" s="47"/>
      <c r="BU37" s="53"/>
      <c r="BV37" s="243">
        <f t="shared" si="14"/>
        <v>27</v>
      </c>
      <c r="BW37" s="48"/>
      <c r="BX37" s="792" t="str">
        <f t="shared" ca="1" si="22"/>
        <v/>
      </c>
      <c r="BY37" s="51"/>
      <c r="BZ37" s="792" t="str">
        <f t="shared" ca="1" si="22"/>
        <v/>
      </c>
      <c r="CA37" s="51"/>
      <c r="CB37" s="33"/>
      <c r="CC37" s="47"/>
      <c r="CD37" s="38"/>
      <c r="CE37" s="38"/>
      <c r="CF37" s="33"/>
      <c r="CG37" s="47"/>
      <c r="CH37" s="33"/>
      <c r="CI37" s="48"/>
      <c r="CJ37" s="739"/>
      <c r="CK37" s="275"/>
    </row>
    <row r="38" spans="1:89" ht="15" customHeight="1" x14ac:dyDescent="0.25">
      <c r="A38" s="214">
        <v>28</v>
      </c>
      <c r="B38" s="213" t="str">
        <f t="shared" si="5"/>
        <v>Mon</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Mon</v>
      </c>
      <c r="AS38" s="52"/>
      <c r="AT38" s="44" t="str">
        <f t="shared" si="16"/>
        <v/>
      </c>
      <c r="AU38" s="52"/>
      <c r="AV38" s="70" t="str">
        <f t="shared" si="23"/>
        <v/>
      </c>
      <c r="AW38" s="45" t="str">
        <f t="shared" ca="1" si="10"/>
        <v/>
      </c>
      <c r="AX38" s="56" t="str">
        <f t="shared" si="23"/>
        <v/>
      </c>
      <c r="AY38" s="52"/>
      <c r="AZ38" s="70" t="str">
        <f t="shared" si="18"/>
        <v/>
      </c>
      <c r="BA38" s="45" t="str">
        <f t="shared" ca="1" si="11"/>
        <v/>
      </c>
      <c r="BB38" s="44" t="str">
        <f t="shared" si="19"/>
        <v/>
      </c>
      <c r="BC38" s="52"/>
      <c r="BD38" s="71" t="str">
        <f t="shared" si="20"/>
        <v/>
      </c>
      <c r="BE38" s="46" t="str">
        <f t="shared" ca="1" si="12"/>
        <v/>
      </c>
      <c r="BF38" s="44" t="str">
        <f t="shared" si="21"/>
        <v/>
      </c>
      <c r="BG38" s="52"/>
      <c r="BH38" s="53"/>
      <c r="BI38" s="244">
        <f t="shared" si="13"/>
        <v>28</v>
      </c>
      <c r="BJ38" s="52"/>
      <c r="BK38" s="53"/>
      <c r="BL38" s="277"/>
      <c r="BM38" s="47"/>
      <c r="BN38" s="47"/>
      <c r="BO38" s="47"/>
      <c r="BP38" s="47"/>
      <c r="BQ38" s="47"/>
      <c r="BR38" s="47"/>
      <c r="BS38" s="47"/>
      <c r="BT38" s="47"/>
      <c r="BU38" s="53"/>
      <c r="BV38" s="243">
        <f t="shared" si="14"/>
        <v>28</v>
      </c>
      <c r="BW38" s="48"/>
      <c r="BX38" s="792" t="str">
        <f t="shared" ca="1" si="22"/>
        <v/>
      </c>
      <c r="BY38" s="51"/>
      <c r="BZ38" s="792" t="str">
        <f t="shared" ca="1" si="22"/>
        <v/>
      </c>
      <c r="CA38" s="51"/>
      <c r="CB38" s="33"/>
      <c r="CC38" s="47"/>
      <c r="CD38" s="38"/>
      <c r="CE38" s="38"/>
      <c r="CF38" s="33"/>
      <c r="CG38" s="47"/>
      <c r="CH38" s="33"/>
      <c r="CI38" s="48"/>
      <c r="CJ38" s="739"/>
      <c r="CK38" s="275"/>
    </row>
    <row r="39" spans="1:89" ht="15" customHeight="1" x14ac:dyDescent="0.25">
      <c r="A39" s="214">
        <v>29</v>
      </c>
      <c r="B39" s="213" t="str">
        <f t="shared" si="5"/>
        <v>Tue</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Tue</v>
      </c>
      <c r="AS39" s="52"/>
      <c r="AT39" s="44" t="str">
        <f t="shared" si="16"/>
        <v/>
      </c>
      <c r="AU39" s="52"/>
      <c r="AV39" s="70" t="str">
        <f t="shared" si="23"/>
        <v/>
      </c>
      <c r="AW39" s="45" t="str">
        <f t="shared" ca="1" si="10"/>
        <v/>
      </c>
      <c r="AX39" s="56" t="str">
        <f t="shared" si="23"/>
        <v/>
      </c>
      <c r="AY39" s="52"/>
      <c r="AZ39" s="70" t="str">
        <f t="shared" si="18"/>
        <v/>
      </c>
      <c r="BA39" s="45" t="str">
        <f t="shared" ca="1" si="11"/>
        <v/>
      </c>
      <c r="BB39" s="44" t="str">
        <f t="shared" si="19"/>
        <v/>
      </c>
      <c r="BC39" s="52"/>
      <c r="BD39" s="71" t="str">
        <f t="shared" si="20"/>
        <v/>
      </c>
      <c r="BE39" s="46" t="str">
        <f t="shared" ca="1" si="12"/>
        <v/>
      </c>
      <c r="BF39" s="44" t="str">
        <f t="shared" si="21"/>
        <v/>
      </c>
      <c r="BG39" s="52"/>
      <c r="BH39" s="53"/>
      <c r="BI39" s="244">
        <f t="shared" si="13"/>
        <v>29</v>
      </c>
      <c r="BJ39" s="52"/>
      <c r="BK39" s="53"/>
      <c r="BL39" s="277"/>
      <c r="BM39" s="47"/>
      <c r="BN39" s="47"/>
      <c r="BO39" s="47"/>
      <c r="BP39" s="47"/>
      <c r="BQ39" s="47"/>
      <c r="BR39" s="47"/>
      <c r="BS39" s="47"/>
      <c r="BT39" s="47"/>
      <c r="BU39" s="53"/>
      <c r="BV39" s="243">
        <f t="shared" si="14"/>
        <v>29</v>
      </c>
      <c r="BW39" s="48"/>
      <c r="BX39" s="792" t="str">
        <f t="shared" ca="1" si="22"/>
        <v/>
      </c>
      <c r="BY39" s="51"/>
      <c r="BZ39" s="792" t="str">
        <f t="shared" ca="1" si="22"/>
        <v/>
      </c>
      <c r="CA39" s="51"/>
      <c r="CB39" s="33"/>
      <c r="CC39" s="47"/>
      <c r="CD39" s="38"/>
      <c r="CE39" s="38"/>
      <c r="CF39" s="33"/>
      <c r="CG39" s="47"/>
      <c r="CH39" s="33"/>
      <c r="CI39" s="48"/>
      <c r="CJ39" s="739"/>
      <c r="CK39" s="275"/>
    </row>
    <row r="40" spans="1:89" ht="15" customHeight="1" thickBot="1" x14ac:dyDescent="0.3">
      <c r="A40" s="214">
        <v>30</v>
      </c>
      <c r="B40" s="213" t="str">
        <f t="shared" si="5"/>
        <v>Wed</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819"/>
      <c r="AM40" s="277"/>
      <c r="AN40" s="277"/>
      <c r="AO40" s="47"/>
      <c r="AP40" s="53"/>
      <c r="AQ40" s="214">
        <f t="shared" si="3"/>
        <v>30</v>
      </c>
      <c r="AR40" s="407" t="str">
        <f t="shared" si="4"/>
        <v>Wed</v>
      </c>
      <c r="AS40" s="52"/>
      <c r="AT40" s="44" t="str">
        <f>IF(SUM(AS34:AS40)=0,"",IF(+$B40="Sat",AVERAGE(AS34:AS40),IF(+$B40="Fri",AVERAGE(AS35:AS40,May!AS$11),IF(+$B40="Thu",AVERAGE(AS36:AS40,May!AS$11:AS$12),IF(+$B40="Wed",AVERAGE(AS37:AS40,May!AS$11:AS$13)," ")))))</f>
        <v/>
      </c>
      <c r="AU40" s="52"/>
      <c r="AV40" s="70" t="str">
        <f>IF(SUM(AU34:AU40)=0,"",IF(+$B40="Sat",AVERAGE(AU34:AU40),IF(+$B40="Fri",AVERAGE(AU35:AU40,May!AU$11),IF(+$B40="Thu",AVERAGE(AU36:AU40,May!AU$11:AU$12),IF(+$B40="Wed",AVERAGE(AU37:AU40,May!AU$11:AU$13)," ")))))</f>
        <v/>
      </c>
      <c r="AW40" s="45" t="str">
        <f ca="1">IF(CELL("type",AU40)="L","",IF(AU40*($K40+$AS40)=0,"",IF($AS40&gt;0,+$AS40*AU40*8.34,$K40*AU40*8.34)))</f>
        <v/>
      </c>
      <c r="AX40" s="44" t="str">
        <f ca="1">IF(SUM(AW34:AW40)=0,"",IF(+$B40="Sat",AVERAGE(AW34:AW40),IF(+$B40="Fri",AVERAGE(AW35:AW40,May!AW$11),IF(+$B40="Thu",AVERAGE(AW36:AW40,May!AW$11:AW$12),IF(+$B40="Wed",AVERAGE(AW37:AW40,May!AW$11:AW$13)," ")))))</f>
        <v/>
      </c>
      <c r="AY40" s="52"/>
      <c r="AZ40" s="70" t="str">
        <f>IF(SUM(AY34:AY40)=0,"",IF(+$B40="Sat",AVERAGE(AY34:AY40),IF(+$B40="Fri",AVERAGE(AY35:AY40,May!AY$11),IF(+$B40="Thu",AVERAGE(AY36:AY40,May!AY$11:AY$12),IF(+$B40="Wed",AVERAGE(AY37:AY40,May!AY$11:AY$13)," ")))))</f>
        <v/>
      </c>
      <c r="BA40" s="45" t="str">
        <f ca="1">IF(CELL("type",AY40)="L","",IF(AY40*($K40+$AS40)=0,"",IF($AS40&gt;0,+$AS40*AY40*8.34,$K40*AY40*8.34)))</f>
        <v/>
      </c>
      <c r="BB40" s="44" t="str">
        <f ca="1">IF(SUM(BA34:BA40)=0,"",IF(+$B40="Sat",AVERAGE(BA34:BA40),IF(+$B40="Fri",AVERAGE(BA35:BA40,May!BA$11),IF(+$B40="Thu",AVERAGE(BA36:BA40,May!BA$11:BA$12),IF(+$B40="Wed",AVERAGE(BA37:BA40,May!BA$11:BA$13)," ")))))</f>
        <v/>
      </c>
      <c r="BC40" s="52"/>
      <c r="BD40" s="71" t="str">
        <f>IF(SUM(BC34:BC40)=0,"",IF(+$B40="Sat",AVERAGE(BC34:BC40),IF(+$B40="Fri",AVERAGE(BC35:BC40,May!BC$11),IF(+$B40="Thu",AVERAGE(BC36:BC40,May!BC$11:BC$12),IF(+$B40="Wed",AVERAGE(BC37:BC40,May!BC$11:BC$13)," ")))))</f>
        <v/>
      </c>
      <c r="BE40" s="46" t="str">
        <f ca="1">IF(CELL("type",BC40)="L","",IF(BC40*($K40+$AS40)=0,"",IF($AS40&gt;0,+$AS40*BC40*8.34,$K40*BC40*8.34)))</f>
        <v/>
      </c>
      <c r="BF40" s="44" t="str">
        <f ca="1">IF(SUM(BE34:BE40)=0,"",IF(+$B40="Sat",AVERAGE(BE34:BE40),IF(+$B40="Fri",AVERAGE(BE35:BE40,May!BE$11),IF(+$B40="Thu",AVERAGE(BE36:BE40,May!BE$11:BE$12),IF(+$B40="Wed",AVERAGE(BE37:BE40,May!BE$11:BE$13)," ")))))</f>
        <v/>
      </c>
      <c r="BG40" s="52"/>
      <c r="BH40" s="53"/>
      <c r="BI40" s="244">
        <f t="shared" si="13"/>
        <v>30</v>
      </c>
      <c r="BJ40" s="52"/>
      <c r="BK40" s="53"/>
      <c r="BL40" s="277"/>
      <c r="BM40" s="47"/>
      <c r="BN40" s="47"/>
      <c r="BO40" s="47"/>
      <c r="BP40" s="47"/>
      <c r="BQ40" s="47"/>
      <c r="BR40" s="47"/>
      <c r="BS40" s="47"/>
      <c r="BT40" s="47"/>
      <c r="BU40" s="53"/>
      <c r="BV40" s="243">
        <f t="shared" si="14"/>
        <v>30</v>
      </c>
      <c r="BW40" s="48"/>
      <c r="BX40" s="792" t="str">
        <f t="shared" ca="1" si="22"/>
        <v/>
      </c>
      <c r="BY40" s="51"/>
      <c r="BZ40" s="792" t="str">
        <f t="shared" ca="1" si="22"/>
        <v/>
      </c>
      <c r="CA40" s="51"/>
      <c r="CB40" s="33"/>
      <c r="CC40" s="47"/>
      <c r="CD40" s="38"/>
      <c r="CE40" s="38"/>
      <c r="CF40" s="33"/>
      <c r="CG40" s="47"/>
      <c r="CH40" s="33"/>
      <c r="CI40" s="48"/>
      <c r="CJ40" s="739"/>
      <c r="CK40" s="275"/>
    </row>
    <row r="41" spans="1:89" ht="15" customHeight="1" thickTop="1" thickBot="1" x14ac:dyDescent="0.3">
      <c r="A41" s="218" t="s">
        <v>36</v>
      </c>
      <c r="B41" s="219"/>
      <c r="C41" s="38"/>
      <c r="D41" s="74"/>
      <c r="E41" s="35"/>
      <c r="F41" s="75"/>
      <c r="G41" s="76"/>
      <c r="H41" s="4" t="str">
        <f>IF(SUM(H11:H40)&gt;0,AVERAGE(H11:H40)," ")</f>
        <v xml:space="preserve"> </v>
      </c>
      <c r="I41" s="43" t="str">
        <f>IF(SUM(I11:I40)&gt;0,AVERAGE(I11:I40)," ")</f>
        <v xml:space="preserve"> </v>
      </c>
      <c r="J41" s="69" t="str">
        <f>IF(SUM(J11:J40)&gt;0,AVERAGE(J11:J40)," ")</f>
        <v xml:space="preserve"> </v>
      </c>
      <c r="K41" s="42" t="str">
        <f>IF(SUM(K11:K40)&gt;0,AVERAGE(K11:K40)," ")</f>
        <v xml:space="preserve"> </v>
      </c>
      <c r="L41" s="279"/>
      <c r="M41" s="314" t="str">
        <f t="shared" ref="M41:S41" si="24">IF(SUM(M11:M40)&gt;0,AVERAGE(M11:M40)," ")</f>
        <v xml:space="preserve"> </v>
      </c>
      <c r="N41" s="43" t="str">
        <f t="shared" ca="1" si="24"/>
        <v xml:space="preserve"> </v>
      </c>
      <c r="O41" s="314" t="str">
        <f t="shared" si="24"/>
        <v xml:space="preserve"> </v>
      </c>
      <c r="P41" s="43" t="str">
        <f t="shared" ca="1" si="24"/>
        <v xml:space="preserve"> </v>
      </c>
      <c r="Q41" s="43" t="str">
        <f t="shared" si="24"/>
        <v xml:space="preserve"> </v>
      </c>
      <c r="R41" s="43" t="str">
        <f t="shared" si="24"/>
        <v xml:space="preserve"> </v>
      </c>
      <c r="S41" s="56" t="str">
        <f t="shared" si="24"/>
        <v xml:space="preserve"> </v>
      </c>
      <c r="T41" s="218" t="s">
        <v>37</v>
      </c>
      <c r="U41" s="401" t="str">
        <f t="shared" ref="U41:AG41" si="25">IF(SUM(U11:U40)&gt;0,AVERAGE(U11:U40)," ")</f>
        <v xml:space="preserve"> </v>
      </c>
      <c r="V41" s="315" t="str">
        <f t="shared" si="25"/>
        <v xml:space="preserve"> </v>
      </c>
      <c r="W41" s="314" t="str">
        <f t="shared" si="25"/>
        <v xml:space="preserve"> </v>
      </c>
      <c r="X41" s="314" t="str">
        <f t="shared" si="25"/>
        <v xml:space="preserve"> </v>
      </c>
      <c r="Y41" s="56" t="str">
        <f t="shared" si="25"/>
        <v xml:space="preserve"> </v>
      </c>
      <c r="Z41" s="315" t="str">
        <f t="shared" si="25"/>
        <v xml:space="preserve"> </v>
      </c>
      <c r="AA41" s="314" t="str">
        <f t="shared" si="25"/>
        <v xml:space="preserve"> </v>
      </c>
      <c r="AB41" s="314" t="str">
        <f t="shared" si="25"/>
        <v xml:space="preserve"> </v>
      </c>
      <c r="AC41" s="56" t="str">
        <f t="shared" si="25"/>
        <v xml:space="preserve"> </v>
      </c>
      <c r="AD41" s="315" t="str">
        <f t="shared" si="25"/>
        <v xml:space="preserve"> </v>
      </c>
      <c r="AE41" s="314" t="str">
        <f t="shared" si="25"/>
        <v xml:space="preserve"> </v>
      </c>
      <c r="AF41" s="314" t="str">
        <f t="shared" si="25"/>
        <v xml:space="preserve"> </v>
      </c>
      <c r="AG41" s="56" t="str">
        <f t="shared" si="25"/>
        <v xml:space="preserve"> </v>
      </c>
      <c r="AH41" s="646"/>
      <c r="AI41" s="620" t="str">
        <f>IF(SUM(AI11:AI40)&gt;0,AVERAGE(AI11:AI40)," ")</f>
        <v xml:space="preserve"> </v>
      </c>
      <c r="AJ41" s="678" t="str">
        <f>IF(SUM(AJ11:AJ40)&gt;0,AVERAGE(AJ11:AJ40)," ")</f>
        <v xml:space="preserve"> </v>
      </c>
      <c r="AK41" s="69"/>
      <c r="AL41" s="824" t="str">
        <f ca="1">IF(SUM(AK11:AK40)&gt;0,GEOMEAN(AK11:AK40),"")</f>
        <v/>
      </c>
      <c r="AM41" s="818"/>
      <c r="AN41" s="279"/>
      <c r="AO41" s="671" t="str">
        <f>IF(SUM(AO11:AO40)&gt;0,AVERAGE(AO11:AO40)," ")</f>
        <v xml:space="preserve"> </v>
      </c>
      <c r="AP41" s="56" t="str">
        <f>IF(SUM(AP11:AP40)&gt;0,AVERAGE(AP11:AP40)," ")</f>
        <v xml:space="preserve"> </v>
      </c>
      <c r="AQ41" s="943" t="s">
        <v>71</v>
      </c>
      <c r="AR41" s="1020"/>
      <c r="AS41" s="620" t="str">
        <f>IF(SUM(AS11:AS40)&gt;0,AVERAGE(AS11:AS40)," ")</f>
        <v xml:space="preserve"> </v>
      </c>
      <c r="AT41" s="78"/>
      <c r="AU41" s="660" t="str">
        <f>IF(SUM(AU11:AU40)&gt;0,AVERAGE(AU11:AU40)," ")</f>
        <v xml:space="preserve"> </v>
      </c>
      <c r="AV41" s="661"/>
      <c r="AW41" s="618" t="str">
        <f ca="1">IF(SUM(AW11:AW40)&gt;0,AVERAGE(AW11:AW40)," ")</f>
        <v xml:space="preserve"> </v>
      </c>
      <c r="AX41" s="661"/>
      <c r="AY41" s="660" t="str">
        <f>IF(SUM(AY11:AY40)&gt;0,AVERAGE(AY11:AY40)," ")</f>
        <v xml:space="preserve"> </v>
      </c>
      <c r="AZ41" s="619"/>
      <c r="BA41" s="618" t="str">
        <f ca="1">IF(SUM(BA11:BA40)&gt;0,AVERAGE(BA11:BA40)," ")</f>
        <v xml:space="preserve"> </v>
      </c>
      <c r="BB41" s="661"/>
      <c r="BC41" s="620" t="str">
        <f>IF(SUM(BC11:BC40)&gt;0,AVERAGE(BC11:BC40)," ")</f>
        <v xml:space="preserve"> </v>
      </c>
      <c r="BD41" s="661"/>
      <c r="BE41" s="618" t="str">
        <f ca="1">IF(SUM(BE11:BE40)&gt;0,AVERAGE(BE11:BE40)," ")</f>
        <v xml:space="preserve"> </v>
      </c>
      <c r="BF41" s="78"/>
      <c r="BG41" s="42" t="str">
        <f>IF(SUM(BG11:BG40)&gt;0,AVERAGE(BG11:BG40)," ")</f>
        <v xml:space="preserve"> </v>
      </c>
      <c r="BH41" s="56" t="str">
        <f>IF(SUM(BH11:BH40)&gt;0,AVERAGE(BH11:BH40)," ")</f>
        <v xml:space="preserve"> </v>
      </c>
      <c r="BI41" s="218" t="s">
        <v>37</v>
      </c>
      <c r="BJ41" s="42" t="str">
        <f>IF(SUM(BJ11:BJ40)&gt;0,AVERAGE(BJ11:BJ40)," ")</f>
        <v xml:space="preserve"> </v>
      </c>
      <c r="BK41" s="56" t="str">
        <f>IF(SUM(BK11:BK40)&gt;0,AVERAGE(BK11:BK40)," ")</f>
        <v xml:space="preserve"> </v>
      </c>
      <c r="BL41" s="77"/>
      <c r="BM41" s="43" t="str">
        <f t="shared" ref="BM41:BU41" si="26">IF(SUM(BM11:BM40)&gt;0,AVERAGE(BM11:BM40)," ")</f>
        <v xml:space="preserve"> </v>
      </c>
      <c r="BN41" s="314" t="str">
        <f t="shared" si="26"/>
        <v xml:space="preserve"> </v>
      </c>
      <c r="BO41" s="43" t="str">
        <f t="shared" si="26"/>
        <v xml:space="preserve"> </v>
      </c>
      <c r="BP41" s="43" t="str">
        <f t="shared" si="26"/>
        <v xml:space="preserve"> </v>
      </c>
      <c r="BQ41" s="43" t="str">
        <f t="shared" si="26"/>
        <v xml:space="preserve"> </v>
      </c>
      <c r="BR41" s="43" t="str">
        <f t="shared" si="26"/>
        <v xml:space="preserve"> </v>
      </c>
      <c r="BS41" s="43" t="str">
        <f t="shared" si="26"/>
        <v xml:space="preserve"> </v>
      </c>
      <c r="BT41" s="43" t="str">
        <f t="shared" si="26"/>
        <v xml:space="preserve"> </v>
      </c>
      <c r="BU41" s="56" t="str">
        <f t="shared" si="26"/>
        <v xml:space="preserve"> </v>
      </c>
      <c r="BV41" s="758" t="s">
        <v>37</v>
      </c>
      <c r="BW41" s="842" t="str">
        <f t="shared" ref="BW41:CK41" si="27">IF(SUM(BW11:BW40)&gt;0,AVERAGE(BW11:BW40)," ")</f>
        <v xml:space="preserve"> </v>
      </c>
      <c r="BX41" s="618" t="str">
        <f t="shared" ca="1" si="27"/>
        <v xml:space="preserve"> </v>
      </c>
      <c r="BY41" s="679" t="str">
        <f t="shared" si="27"/>
        <v xml:space="preserve"> </v>
      </c>
      <c r="BZ41" s="843" t="str">
        <f t="shared" ca="1" si="27"/>
        <v xml:space="preserve"> </v>
      </c>
      <c r="CA41" s="744" t="str">
        <f t="shared" si="27"/>
        <v xml:space="preserve"> </v>
      </c>
      <c r="CB41" s="45" t="str">
        <f t="shared" si="27"/>
        <v xml:space="preserve"> </v>
      </c>
      <c r="CC41" s="43" t="str">
        <f t="shared" si="27"/>
        <v xml:space="preserve"> </v>
      </c>
      <c r="CD41" s="46" t="str">
        <f t="shared" si="27"/>
        <v xml:space="preserve"> </v>
      </c>
      <c r="CE41" s="43" t="str">
        <f t="shared" si="27"/>
        <v xml:space="preserve"> </v>
      </c>
      <c r="CF41" s="46" t="str">
        <f t="shared" si="27"/>
        <v xml:space="preserve"> </v>
      </c>
      <c r="CG41" s="43" t="str">
        <f t="shared" si="27"/>
        <v xml:space="preserve"> </v>
      </c>
      <c r="CH41" s="45" t="str">
        <f t="shared" si="27"/>
        <v xml:space="preserve"> </v>
      </c>
      <c r="CI41" s="69" t="str">
        <f t="shared" si="27"/>
        <v xml:space="preserve"> </v>
      </c>
      <c r="CJ41" s="46" t="str">
        <f t="shared" si="27"/>
        <v xml:space="preserve"> </v>
      </c>
      <c r="CK41" s="745" t="str">
        <f t="shared" si="27"/>
        <v xml:space="preserve"> </v>
      </c>
    </row>
    <row r="42" spans="1:89" ht="15" customHeight="1" thickTop="1" thickBot="1" x14ac:dyDescent="0.3">
      <c r="A42" s="220" t="s">
        <v>38</v>
      </c>
      <c r="B42" s="221"/>
      <c r="C42" s="81"/>
      <c r="D42" s="80"/>
      <c r="E42" s="71" t="str">
        <f>IF(SUM(E11:E40)&gt;0,MAX(E11:E40)," ")</f>
        <v xml:space="preserve"> </v>
      </c>
      <c r="F42" s="82"/>
      <c r="G42" s="83"/>
      <c r="H42" s="84" t="str">
        <f t="shared" ref="H42:S42" si="28">IF(SUM(H11:H40)&gt;0,MAX(H11:H40)," ")</f>
        <v xml:space="preserve"> </v>
      </c>
      <c r="I42" s="70" t="str">
        <f t="shared" si="28"/>
        <v xml:space="preserve"> </v>
      </c>
      <c r="J42" s="71" t="str">
        <f t="shared" si="28"/>
        <v xml:space="preserve"> </v>
      </c>
      <c r="K42" s="54" t="str">
        <f t="shared" si="28"/>
        <v xml:space="preserve"> </v>
      </c>
      <c r="L42" s="280" t="str">
        <f t="shared" si="28"/>
        <v xml:space="preserve"> </v>
      </c>
      <c r="M42" s="70" t="str">
        <f t="shared" si="28"/>
        <v xml:space="preserve"> </v>
      </c>
      <c r="N42" s="85" t="str">
        <f t="shared" ca="1" si="28"/>
        <v xml:space="preserve"> </v>
      </c>
      <c r="O42" s="70" t="str">
        <f t="shared" si="28"/>
        <v xml:space="preserve"> </v>
      </c>
      <c r="P42" s="85" t="str">
        <f t="shared" ca="1" si="28"/>
        <v xml:space="preserve"> </v>
      </c>
      <c r="Q42" s="70" t="str">
        <f t="shared" si="28"/>
        <v xml:space="preserve"> </v>
      </c>
      <c r="R42" s="70" t="str">
        <f t="shared" si="28"/>
        <v xml:space="preserve"> </v>
      </c>
      <c r="S42" s="44" t="str">
        <f t="shared" si="28"/>
        <v xml:space="preserve"> </v>
      </c>
      <c r="T42" s="220" t="s">
        <v>39</v>
      </c>
      <c r="U42" s="55" t="str">
        <f t="shared" ref="U42:AG42" si="29">IF(SUM(U11:U40)&gt;0,MAX(U11:U40)," ")</f>
        <v xml:space="preserve"> </v>
      </c>
      <c r="V42" s="54" t="str">
        <f t="shared" si="29"/>
        <v xml:space="preserve"> </v>
      </c>
      <c r="W42" s="70" t="str">
        <f t="shared" si="29"/>
        <v xml:space="preserve"> </v>
      </c>
      <c r="X42" s="395" t="str">
        <f t="shared" si="29"/>
        <v xml:space="preserve"> </v>
      </c>
      <c r="Y42" s="44" t="str">
        <f t="shared" si="29"/>
        <v xml:space="preserve"> </v>
      </c>
      <c r="Z42" s="54" t="str">
        <f t="shared" si="29"/>
        <v xml:space="preserve"> </v>
      </c>
      <c r="AA42" s="70" t="str">
        <f t="shared" si="29"/>
        <v xml:space="preserve"> </v>
      </c>
      <c r="AB42" s="395" t="str">
        <f t="shared" si="29"/>
        <v xml:space="preserve"> </v>
      </c>
      <c r="AC42" s="44" t="str">
        <f t="shared" si="29"/>
        <v xml:space="preserve"> </v>
      </c>
      <c r="AD42" s="54" t="str">
        <f t="shared" si="29"/>
        <v xml:space="preserve"> </v>
      </c>
      <c r="AE42" s="70" t="str">
        <f t="shared" si="29"/>
        <v xml:space="preserve"> </v>
      </c>
      <c r="AF42" s="395" t="str">
        <f t="shared" si="29"/>
        <v xml:space="preserve"> </v>
      </c>
      <c r="AG42" s="44" t="str">
        <f t="shared" si="29"/>
        <v xml:space="preserve"> </v>
      </c>
      <c r="AH42" s="647"/>
      <c r="AI42" s="679" t="str">
        <f>IF(SUM(AI11:AI40)&gt;0,MAX(AI11:AI40)," ")</f>
        <v xml:space="preserve"> </v>
      </c>
      <c r="AJ42" s="620" t="str">
        <f>IF(SUM(AJ11:AJ40)&gt;0,MAX(AJ11:AJ40)," ")</f>
        <v xml:space="preserve"> </v>
      </c>
      <c r="AK42" s="70" t="str">
        <f ca="1">IF(AL41&lt;&gt;"",MAX(AK11:AK40),"")</f>
        <v/>
      </c>
      <c r="AL42" s="827" t="str">
        <f ca="1">IF(AK42=63200,"TNTC",AK42)</f>
        <v/>
      </c>
      <c r="AM42" s="945" t="str">
        <f>IF(SUM(AM11:AN40)&gt;0,MAX(AM11:AN40)," ")</f>
        <v xml:space="preserve"> </v>
      </c>
      <c r="AN42" s="963"/>
      <c r="AO42" s="670" t="str">
        <f>IF(SUM(AO11:AO40)&gt;0,MAX(AO11:AO40)," ")</f>
        <v xml:space="preserve"> </v>
      </c>
      <c r="AP42" s="44" t="str">
        <f>IF(SUM(AP11:AP40)&gt;0,MAX(AP11:AP40)," ")</f>
        <v xml:space="preserve"> </v>
      </c>
      <c r="AQ42" s="952" t="s">
        <v>72</v>
      </c>
      <c r="AR42" s="953"/>
      <c r="AS42" s="54" t="str">
        <f t="shared" ref="AS42:AX42" si="30">IF(SUM(AS11:AS40)&gt;0,MAX(AS11:AS40)," ")</f>
        <v xml:space="preserve"> </v>
      </c>
      <c r="AT42" s="86" t="str">
        <f t="shared" si="30"/>
        <v xml:space="preserve"> </v>
      </c>
      <c r="AU42" s="662" t="str">
        <f t="shared" si="30"/>
        <v xml:space="preserve"> </v>
      </c>
      <c r="AV42" s="620" t="str">
        <f t="shared" si="30"/>
        <v xml:space="preserve"> </v>
      </c>
      <c r="AW42" s="663" t="str">
        <f t="shared" ca="1" si="30"/>
        <v xml:space="preserve"> </v>
      </c>
      <c r="AX42" s="620" t="str">
        <f t="shared" ca="1" si="30"/>
        <v xml:space="preserve"> </v>
      </c>
      <c r="AY42" s="664" t="str">
        <f>IF(SUM(AY11:AY40)&gt;0,MAX(AY11:AY40)," ")</f>
        <v xml:space="preserve"> </v>
      </c>
      <c r="AZ42" s="620" t="str">
        <f t="shared" ref="AZ42:BH42" si="31">IF(SUM(AZ11:AZ40)&gt;0,MAX(AZ11:AZ40)," ")</f>
        <v xml:space="preserve"> </v>
      </c>
      <c r="BA42" s="663" t="str">
        <f t="shared" ca="1" si="31"/>
        <v xml:space="preserve"> </v>
      </c>
      <c r="BB42" s="665" t="str">
        <f t="shared" ca="1" si="31"/>
        <v xml:space="preserve"> </v>
      </c>
      <c r="BC42" s="664" t="str">
        <f t="shared" si="31"/>
        <v xml:space="preserve"> </v>
      </c>
      <c r="BD42" s="620" t="str">
        <f t="shared" si="31"/>
        <v xml:space="preserve"> </v>
      </c>
      <c r="BE42" s="663" t="str">
        <f t="shared" ca="1" si="31"/>
        <v xml:space="preserve"> </v>
      </c>
      <c r="BF42" s="620" t="str">
        <f t="shared" ca="1" si="31"/>
        <v xml:space="preserve"> </v>
      </c>
      <c r="BG42" s="54" t="str">
        <f t="shared" si="31"/>
        <v xml:space="preserve"> </v>
      </c>
      <c r="BH42" s="44" t="str">
        <f t="shared" si="31"/>
        <v xml:space="preserve"> </v>
      </c>
      <c r="BI42" s="220" t="s">
        <v>39</v>
      </c>
      <c r="BJ42" s="54" t="str">
        <f t="shared" ref="BJ42:BU42" si="32">IF(SUM(BJ11:BJ40)&gt;0,MAX(BJ11:BJ40)," ")</f>
        <v xml:space="preserve"> </v>
      </c>
      <c r="BK42" s="44" t="str">
        <f t="shared" si="32"/>
        <v xml:space="preserve"> </v>
      </c>
      <c r="BL42" s="54" t="str">
        <f t="shared" si="32"/>
        <v xml:space="preserve"> </v>
      </c>
      <c r="BM42" s="70" t="str">
        <f t="shared" si="32"/>
        <v xml:space="preserve"> </v>
      </c>
      <c r="BN42" s="70" t="str">
        <f t="shared" si="32"/>
        <v xml:space="preserve"> </v>
      </c>
      <c r="BO42" s="70" t="str">
        <f t="shared" si="32"/>
        <v xml:space="preserve"> </v>
      </c>
      <c r="BP42" s="70" t="str">
        <f t="shared" si="32"/>
        <v xml:space="preserve"> </v>
      </c>
      <c r="BQ42" s="70" t="str">
        <f t="shared" si="32"/>
        <v xml:space="preserve"> </v>
      </c>
      <c r="BR42" s="70" t="str">
        <f t="shared" si="32"/>
        <v xml:space="preserve"> </v>
      </c>
      <c r="BS42" s="70" t="str">
        <f t="shared" si="32"/>
        <v xml:space="preserve"> </v>
      </c>
      <c r="BT42" s="70" t="str">
        <f t="shared" si="32"/>
        <v xml:space="preserve"> </v>
      </c>
      <c r="BU42" s="44" t="str">
        <f t="shared" si="32"/>
        <v xml:space="preserve"> </v>
      </c>
      <c r="BV42" s="244" t="s">
        <v>39</v>
      </c>
      <c r="BW42" s="844" t="str">
        <f t="shared" ref="BW42:CK42" si="33">IF(SUM(BW11:BW40)&gt;0,MAX(BW11:BW40)," ")</f>
        <v xml:space="preserve"> </v>
      </c>
      <c r="BX42" s="845" t="str">
        <f t="shared" ca="1" si="33"/>
        <v xml:space="preserve"> </v>
      </c>
      <c r="BY42" s="844" t="str">
        <f t="shared" si="33"/>
        <v xml:space="preserve"> </v>
      </c>
      <c r="BZ42" s="845" t="str">
        <f t="shared" ca="1" si="33"/>
        <v xml:space="preserve"> </v>
      </c>
      <c r="CA42" s="470" t="str">
        <f t="shared" si="33"/>
        <v xml:space="preserve"> </v>
      </c>
      <c r="CB42" s="746" t="str">
        <f t="shared" si="33"/>
        <v xml:space="preserve"> </v>
      </c>
      <c r="CC42" s="85" t="str">
        <f t="shared" si="33"/>
        <v xml:space="preserve"> </v>
      </c>
      <c r="CD42" s="747" t="str">
        <f t="shared" si="33"/>
        <v xml:space="preserve"> </v>
      </c>
      <c r="CE42" s="85" t="str">
        <f t="shared" si="33"/>
        <v xml:space="preserve"> </v>
      </c>
      <c r="CF42" s="747" t="str">
        <f t="shared" si="33"/>
        <v xml:space="preserve"> </v>
      </c>
      <c r="CG42" s="85" t="str">
        <f t="shared" si="33"/>
        <v xml:space="preserve"> </v>
      </c>
      <c r="CH42" s="746" t="str">
        <f t="shared" si="33"/>
        <v xml:space="preserve"> </v>
      </c>
      <c r="CI42" s="87" t="str">
        <f t="shared" si="33"/>
        <v xml:space="preserve"> </v>
      </c>
      <c r="CJ42" s="747" t="str">
        <f t="shared" si="33"/>
        <v xml:space="preserve"> </v>
      </c>
      <c r="CK42" s="748" t="str">
        <f t="shared" si="33"/>
        <v xml:space="preserve"> </v>
      </c>
    </row>
    <row r="43" spans="1:89" ht="15" customHeight="1" thickTop="1" thickBot="1" x14ac:dyDescent="0.3">
      <c r="A43" s="220" t="s">
        <v>40</v>
      </c>
      <c r="B43" s="221"/>
      <c r="C43" s="81"/>
      <c r="D43" s="80"/>
      <c r="E43" s="48"/>
      <c r="F43" s="82"/>
      <c r="G43" s="83"/>
      <c r="H43" s="55" t="str">
        <f t="shared" ref="H43:S43" si="34">IF(SUM(H11:H40)&gt;0,MIN(H11:H40),"")</f>
        <v/>
      </c>
      <c r="I43" s="70" t="str">
        <f t="shared" si="34"/>
        <v/>
      </c>
      <c r="J43" s="84" t="str">
        <f t="shared" si="34"/>
        <v/>
      </c>
      <c r="K43" s="54" t="str">
        <f t="shared" si="34"/>
        <v/>
      </c>
      <c r="L43" s="280" t="str">
        <f t="shared" si="34"/>
        <v/>
      </c>
      <c r="M43" s="70" t="str">
        <f t="shared" si="34"/>
        <v/>
      </c>
      <c r="N43" s="70" t="str">
        <f t="shared" ca="1" si="34"/>
        <v/>
      </c>
      <c r="O43" s="70" t="str">
        <f t="shared" si="34"/>
        <v/>
      </c>
      <c r="P43" s="70" t="str">
        <f t="shared" ca="1" si="34"/>
        <v/>
      </c>
      <c r="Q43" s="70" t="str">
        <f t="shared" si="34"/>
        <v/>
      </c>
      <c r="R43" s="70" t="str">
        <f t="shared" si="34"/>
        <v/>
      </c>
      <c r="S43" s="44" t="str">
        <f t="shared" si="34"/>
        <v/>
      </c>
      <c r="T43" s="220" t="s">
        <v>41</v>
      </c>
      <c r="U43" s="55" t="str">
        <f t="shared" ref="U43:AG43" si="35">IF(SUM(U11:U40)&gt;0,MIN(U11:U40),"")</f>
        <v/>
      </c>
      <c r="V43" s="54" t="str">
        <f t="shared" si="35"/>
        <v/>
      </c>
      <c r="W43" s="70" t="str">
        <f t="shared" si="35"/>
        <v/>
      </c>
      <c r="X43" s="395" t="str">
        <f t="shared" si="35"/>
        <v/>
      </c>
      <c r="Y43" s="44" t="str">
        <f t="shared" si="35"/>
        <v/>
      </c>
      <c r="Z43" s="54" t="str">
        <f t="shared" si="35"/>
        <v/>
      </c>
      <c r="AA43" s="70" t="str">
        <f t="shared" si="35"/>
        <v/>
      </c>
      <c r="AB43" s="395" t="str">
        <f t="shared" si="35"/>
        <v/>
      </c>
      <c r="AC43" s="44" t="str">
        <f t="shared" si="35"/>
        <v/>
      </c>
      <c r="AD43" s="54" t="str">
        <f t="shared" si="35"/>
        <v/>
      </c>
      <c r="AE43" s="70" t="str">
        <f t="shared" si="35"/>
        <v/>
      </c>
      <c r="AF43" s="395" t="str">
        <f t="shared" si="35"/>
        <v/>
      </c>
      <c r="AG43" s="44" t="str">
        <f t="shared" si="35"/>
        <v/>
      </c>
      <c r="AH43" s="647"/>
      <c r="AI43" s="680" t="str">
        <f>IF(SUM(AI11:AI40)&gt;0,MIN(AI11:AI40),"")</f>
        <v/>
      </c>
      <c r="AJ43" s="681" t="str">
        <f>IF(SUM(AJ11:AJ40)&gt;0,MIN(AJ11:AJ40),"")</f>
        <v/>
      </c>
      <c r="AK43" s="71"/>
      <c r="AL43" s="820" t="str">
        <f>IF(SUM(AL11:AL40)&gt;0,MIN(AL11:AL40),"")</f>
        <v/>
      </c>
      <c r="AM43" s="945" t="str">
        <f>IF(SUM(AM11:AN40)&gt;0,MIN(AM11:AN40),"")</f>
        <v/>
      </c>
      <c r="AN43" s="1016"/>
      <c r="AO43" s="620" t="str">
        <f>IF(SUM(AO11:AO40)&gt;0,MIN(AO11:AO40),"")</f>
        <v/>
      </c>
      <c r="AP43" s="623" t="str">
        <f>IF(SUM(AP11:AP40)&gt;0,MIN(AP11:AP40),"")</f>
        <v/>
      </c>
      <c r="AQ43" s="952" t="s">
        <v>73</v>
      </c>
      <c r="AR43" s="953"/>
      <c r="AS43" s="648" t="str">
        <f t="shared" ref="AS43:BH43" si="36">IF(SUM(AS11:AS40)&gt;0,MIN(AS11:AS40),"")</f>
        <v/>
      </c>
      <c r="AT43" s="666" t="str">
        <f t="shared" si="36"/>
        <v/>
      </c>
      <c r="AU43" s="648" t="str">
        <f t="shared" si="36"/>
        <v/>
      </c>
      <c r="AV43" s="666" t="str">
        <f t="shared" si="36"/>
        <v/>
      </c>
      <c r="AW43" s="667" t="str">
        <f t="shared" ca="1" si="36"/>
        <v/>
      </c>
      <c r="AX43" s="668" t="str">
        <f t="shared" ca="1" si="36"/>
        <v/>
      </c>
      <c r="AY43" s="648" t="str">
        <f t="shared" si="36"/>
        <v/>
      </c>
      <c r="AZ43" s="666" t="str">
        <f t="shared" si="36"/>
        <v/>
      </c>
      <c r="BA43" s="667" t="str">
        <f t="shared" ca="1" si="36"/>
        <v/>
      </c>
      <c r="BB43" s="668" t="str">
        <f t="shared" ca="1" si="36"/>
        <v/>
      </c>
      <c r="BC43" s="648" t="str">
        <f t="shared" si="36"/>
        <v/>
      </c>
      <c r="BD43" s="669" t="str">
        <f t="shared" si="36"/>
        <v/>
      </c>
      <c r="BE43" s="670" t="str">
        <f t="shared" ca="1" si="36"/>
        <v/>
      </c>
      <c r="BF43" s="668" t="str">
        <f t="shared" ca="1" si="36"/>
        <v/>
      </c>
      <c r="BG43" s="54" t="str">
        <f t="shared" si="36"/>
        <v/>
      </c>
      <c r="BH43" s="44" t="str">
        <f t="shared" si="36"/>
        <v/>
      </c>
      <c r="BI43" s="220" t="s">
        <v>41</v>
      </c>
      <c r="BJ43" s="647" t="str">
        <f t="shared" ref="BJ43:BU43" si="37">IF(SUM(BJ11:BJ40)&gt;0,MIN(BJ11:BJ40),"")</f>
        <v/>
      </c>
      <c r="BK43" s="674" t="str">
        <f t="shared" si="37"/>
        <v/>
      </c>
      <c r="BL43" s="54" t="str">
        <f t="shared" si="37"/>
        <v/>
      </c>
      <c r="BM43" s="673" t="str">
        <f t="shared" si="37"/>
        <v/>
      </c>
      <c r="BN43" s="673" t="str">
        <f t="shared" si="37"/>
        <v/>
      </c>
      <c r="BO43" s="673" t="str">
        <f t="shared" si="37"/>
        <v/>
      </c>
      <c r="BP43" s="673" t="str">
        <f t="shared" si="37"/>
        <v/>
      </c>
      <c r="BQ43" s="673" t="str">
        <f t="shared" si="37"/>
        <v/>
      </c>
      <c r="BR43" s="673" t="str">
        <f t="shared" si="37"/>
        <v/>
      </c>
      <c r="BS43" s="673" t="str">
        <f t="shared" si="37"/>
        <v/>
      </c>
      <c r="BT43" s="673" t="str">
        <f t="shared" si="37"/>
        <v/>
      </c>
      <c r="BU43" s="674" t="str">
        <f t="shared" si="37"/>
        <v/>
      </c>
      <c r="BV43" s="761" t="s">
        <v>41</v>
      </c>
      <c r="BW43" s="649" t="str">
        <f t="shared" ref="BW43:CK43" si="38">IF(SUM(BW11:BW40)&gt;0,MIN(BW11:BW40),"")</f>
        <v/>
      </c>
      <c r="BX43" s="846" t="str">
        <f t="shared" ca="1" si="38"/>
        <v/>
      </c>
      <c r="BY43" s="649" t="str">
        <f t="shared" si="38"/>
        <v/>
      </c>
      <c r="BZ43" s="846" t="str">
        <f t="shared" ca="1" si="38"/>
        <v/>
      </c>
      <c r="CA43" s="639" t="str">
        <f t="shared" si="38"/>
        <v/>
      </c>
      <c r="CB43" s="667" t="str">
        <f t="shared" si="38"/>
        <v/>
      </c>
      <c r="CC43" s="670" t="str">
        <f t="shared" si="38"/>
        <v/>
      </c>
      <c r="CD43" s="667" t="str">
        <f t="shared" si="38"/>
        <v/>
      </c>
      <c r="CE43" s="670" t="str">
        <f t="shared" si="38"/>
        <v/>
      </c>
      <c r="CF43" s="667" t="str">
        <f t="shared" si="38"/>
        <v/>
      </c>
      <c r="CG43" s="670" t="str">
        <f t="shared" si="38"/>
        <v/>
      </c>
      <c r="CH43" s="667" t="str">
        <f t="shared" si="38"/>
        <v/>
      </c>
      <c r="CI43" s="667" t="str">
        <f t="shared" si="38"/>
        <v/>
      </c>
      <c r="CJ43" s="670" t="str">
        <f t="shared" si="38"/>
        <v/>
      </c>
      <c r="CK43" s="749" t="str">
        <f t="shared" si="38"/>
        <v/>
      </c>
    </row>
    <row r="44" spans="1:89" ht="14.4" customHeight="1" thickTop="1" thickBot="1" x14ac:dyDescent="0.3">
      <c r="A44" s="532"/>
      <c r="B44" s="533"/>
      <c r="C44" s="533"/>
      <c r="D44" s="533"/>
      <c r="E44" s="534"/>
      <c r="F44" s="535"/>
      <c r="G44" s="536"/>
      <c r="H44" s="532"/>
      <c r="I44" s="533"/>
      <c r="J44" s="537"/>
      <c r="K44" s="533"/>
      <c r="L44" s="538"/>
      <c r="M44" s="533"/>
      <c r="N44" s="533"/>
      <c r="O44" s="533"/>
      <c r="P44" s="533"/>
      <c r="Q44" s="533"/>
      <c r="R44" s="533"/>
      <c r="S44" s="537"/>
      <c r="T44" s="973" t="s">
        <v>131</v>
      </c>
      <c r="U44" s="974"/>
      <c r="V44" s="975"/>
      <c r="W44" s="533"/>
      <c r="X44" s="533"/>
      <c r="Y44" s="555"/>
      <c r="Z44" s="533"/>
      <c r="AA44" s="539"/>
      <c r="AB44" s="533"/>
      <c r="AC44" s="537"/>
      <c r="AD44" s="533"/>
      <c r="AE44" s="533"/>
      <c r="AF44" s="533"/>
      <c r="AG44" s="537"/>
      <c r="AH44" s="533"/>
      <c r="AI44" s="533"/>
      <c r="AJ44" s="533"/>
      <c r="AK44" s="465"/>
      <c r="AL44" s="822" t="str">
        <f ca="1">'E.coli Standalone Calculation'!L38</f>
        <v/>
      </c>
      <c r="AM44" s="816"/>
      <c r="AN44" s="540"/>
      <c r="AO44" s="476"/>
      <c r="AP44" s="537"/>
      <c r="AQ44" s="979"/>
      <c r="AR44" s="980"/>
      <c r="AS44" s="532"/>
      <c r="AT44" s="533"/>
      <c r="AU44" s="532"/>
      <c r="AV44" s="533"/>
      <c r="AW44" s="541"/>
      <c r="AX44" s="533"/>
      <c r="AY44" s="532"/>
      <c r="AZ44" s="533"/>
      <c r="BA44" s="541"/>
      <c r="BB44" s="533"/>
      <c r="BC44" s="532"/>
      <c r="BD44" s="541"/>
      <c r="BE44" s="533"/>
      <c r="BF44" s="533"/>
      <c r="BG44" s="532"/>
      <c r="BH44" s="537"/>
      <c r="BI44" s="542"/>
      <c r="BJ44" s="532"/>
      <c r="BK44" s="537"/>
      <c r="BL44" s="532"/>
      <c r="BM44" s="533"/>
      <c r="BN44" s="533"/>
      <c r="BO44" s="533"/>
      <c r="BP44" s="533"/>
      <c r="BQ44" s="533"/>
      <c r="BR44" s="533"/>
      <c r="BS44" s="533"/>
      <c r="BT44" s="533"/>
      <c r="BU44" s="537"/>
      <c r="BV44" s="762"/>
      <c r="BW44" s="755"/>
      <c r="BX44" s="476"/>
      <c r="BY44" s="476"/>
      <c r="BZ44" s="476"/>
      <c r="CA44" s="476"/>
      <c r="CB44" s="750"/>
      <c r="CC44" s="750"/>
      <c r="CD44" s="750"/>
      <c r="CE44" s="750"/>
      <c r="CF44" s="750"/>
      <c r="CG44" s="750"/>
      <c r="CH44" s="750"/>
      <c r="CI44" s="750"/>
      <c r="CJ44" s="750"/>
      <c r="CK44" s="751"/>
    </row>
    <row r="45" spans="1:89" ht="14.4" customHeight="1" thickTop="1" thickBot="1" x14ac:dyDescent="0.3">
      <c r="A45" s="543"/>
      <c r="B45" s="544"/>
      <c r="C45" s="544"/>
      <c r="D45" s="544"/>
      <c r="E45" s="545"/>
      <c r="F45" s="546"/>
      <c r="G45" s="545"/>
      <c r="H45" s="544"/>
      <c r="I45" s="544"/>
      <c r="J45" s="547"/>
      <c r="K45" s="544"/>
      <c r="L45" s="548"/>
      <c r="M45" s="544"/>
      <c r="N45" s="544"/>
      <c r="O45" s="544"/>
      <c r="P45" s="544"/>
      <c r="Q45" s="544"/>
      <c r="R45" s="544"/>
      <c r="S45" s="547"/>
      <c r="T45" s="976" t="s">
        <v>132</v>
      </c>
      <c r="U45" s="977"/>
      <c r="V45" s="978"/>
      <c r="W45" s="549"/>
      <c r="X45" s="544"/>
      <c r="Y45" s="550"/>
      <c r="Z45" s="549"/>
      <c r="AA45" s="550"/>
      <c r="AB45" s="544"/>
      <c r="AC45" s="544"/>
      <c r="AD45" s="549"/>
      <c r="AE45" s="544"/>
      <c r="AF45" s="544"/>
      <c r="AG45" s="547"/>
      <c r="AH45" s="544"/>
      <c r="AI45" s="476"/>
      <c r="AJ45" s="476"/>
      <c r="AK45" s="465"/>
      <c r="AL45" s="817" t="str">
        <f ca="1">'E.coli Standalone Calculation'!L41</f>
        <v/>
      </c>
      <c r="AM45" s="551"/>
      <c r="AN45" s="552"/>
      <c r="AO45" s="544"/>
      <c r="AP45" s="547"/>
      <c r="AQ45" s="981"/>
      <c r="AR45" s="982"/>
      <c r="AS45" s="549"/>
      <c r="AT45" s="547"/>
      <c r="AU45" s="544"/>
      <c r="AV45" s="544"/>
      <c r="AW45" s="553"/>
      <c r="AX45" s="544"/>
      <c r="AY45" s="549"/>
      <c r="AZ45" s="544"/>
      <c r="BA45" s="553"/>
      <c r="BB45" s="547"/>
      <c r="BC45" s="544"/>
      <c r="BD45" s="553"/>
      <c r="BE45" s="544"/>
      <c r="BF45" s="544"/>
      <c r="BG45" s="549"/>
      <c r="BH45" s="547"/>
      <c r="BI45" s="554"/>
      <c r="BJ45" s="549"/>
      <c r="BK45" s="547"/>
      <c r="BL45" s="549"/>
      <c r="BM45" s="544"/>
      <c r="BN45" s="544"/>
      <c r="BO45" s="544"/>
      <c r="BP45" s="544"/>
      <c r="BQ45" s="544"/>
      <c r="BR45" s="544"/>
      <c r="BS45" s="544"/>
      <c r="BT45" s="544"/>
      <c r="BU45" s="547"/>
      <c r="BV45" s="763"/>
      <c r="BW45" s="754"/>
      <c r="BX45" s="752"/>
      <c r="BY45" s="752"/>
      <c r="BZ45" s="752"/>
      <c r="CA45" s="752"/>
      <c r="CB45" s="752"/>
      <c r="CC45" s="752"/>
      <c r="CD45" s="752"/>
      <c r="CE45" s="752"/>
      <c r="CF45" s="752"/>
      <c r="CG45" s="752"/>
      <c r="CH45" s="752"/>
      <c r="CI45" s="752"/>
      <c r="CJ45" s="752"/>
      <c r="CK45" s="753"/>
    </row>
    <row r="46" spans="1:89" ht="15" customHeight="1" thickBot="1" x14ac:dyDescent="0.3">
      <c r="A46" s="415" t="s">
        <v>42</v>
      </c>
      <c r="B46" s="226"/>
      <c r="C46" s="416"/>
      <c r="D46" s="124"/>
      <c r="E46" s="87">
        <f>COUNT(E11:E40)</f>
        <v>0</v>
      </c>
      <c r="F46" s="417">
        <f>COUNTA(F11:F40)</f>
        <v>0</v>
      </c>
      <c r="G46" s="418">
        <f>COUNTA(G11:G40)</f>
        <v>0</v>
      </c>
      <c r="H46" s="419">
        <f t="shared" ref="H46:S46" si="39">COUNT(H11:H40)</f>
        <v>0</v>
      </c>
      <c r="I46" s="85">
        <f t="shared" si="39"/>
        <v>0</v>
      </c>
      <c r="J46" s="86">
        <f t="shared" si="39"/>
        <v>0</v>
      </c>
      <c r="K46" s="419">
        <f t="shared" si="39"/>
        <v>0</v>
      </c>
      <c r="L46" s="85">
        <f t="shared" si="39"/>
        <v>0</v>
      </c>
      <c r="M46" s="85">
        <f t="shared" si="39"/>
        <v>0</v>
      </c>
      <c r="N46" s="85">
        <f t="shared" ca="1" si="39"/>
        <v>0</v>
      </c>
      <c r="O46" s="85">
        <f t="shared" si="39"/>
        <v>0</v>
      </c>
      <c r="P46" s="85">
        <f t="shared" ca="1" si="39"/>
        <v>0</v>
      </c>
      <c r="Q46" s="85">
        <f t="shared" si="39"/>
        <v>0</v>
      </c>
      <c r="R46" s="85">
        <f t="shared" si="39"/>
        <v>0</v>
      </c>
      <c r="S46" s="86">
        <f t="shared" si="39"/>
        <v>0</v>
      </c>
      <c r="T46" s="222" t="s">
        <v>67</v>
      </c>
      <c r="U46" s="66">
        <f t="shared" ref="U46:AG46" si="40">COUNT(U11:U40)</f>
        <v>0</v>
      </c>
      <c r="V46" s="64">
        <f t="shared" si="40"/>
        <v>0</v>
      </c>
      <c r="W46" s="65">
        <f t="shared" si="40"/>
        <v>0</v>
      </c>
      <c r="X46" s="396">
        <f t="shared" si="40"/>
        <v>0</v>
      </c>
      <c r="Y46" s="67">
        <f t="shared" si="40"/>
        <v>0</v>
      </c>
      <c r="Z46" s="64">
        <f t="shared" si="40"/>
        <v>0</v>
      </c>
      <c r="AA46" s="65">
        <f t="shared" si="40"/>
        <v>0</v>
      </c>
      <c r="AB46" s="396">
        <f t="shared" si="40"/>
        <v>0</v>
      </c>
      <c r="AC46" s="67">
        <f t="shared" si="40"/>
        <v>0</v>
      </c>
      <c r="AD46" s="64">
        <f t="shared" si="40"/>
        <v>0</v>
      </c>
      <c r="AE46" s="65">
        <f t="shared" si="40"/>
        <v>0</v>
      </c>
      <c r="AF46" s="396">
        <f t="shared" si="40"/>
        <v>0</v>
      </c>
      <c r="AG46" s="67">
        <f t="shared" si="40"/>
        <v>0</v>
      </c>
      <c r="AH46" s="625"/>
      <c r="AI46" s="65">
        <f>COUNT(AI11:AI40)</f>
        <v>0</v>
      </c>
      <c r="AJ46" s="65">
        <f>COUNT(AJ11:AJ40)</f>
        <v>0</v>
      </c>
      <c r="AK46" s="72"/>
      <c r="AL46" s="65">
        <f ca="1">COUNT(AK11:AK40)</f>
        <v>0</v>
      </c>
      <c r="AM46" s="1048">
        <f>COUNT(AM11:AN40)</f>
        <v>0</v>
      </c>
      <c r="AN46" s="1049"/>
      <c r="AO46" s="65">
        <f>COUNT(AO11:AO40)</f>
        <v>0</v>
      </c>
      <c r="AP46" s="67">
        <f>COUNT(AP11:AP40)</f>
        <v>0</v>
      </c>
      <c r="AQ46" s="1050" t="s">
        <v>67</v>
      </c>
      <c r="AR46" s="1051"/>
      <c r="AS46" s="64">
        <f t="shared" ref="AS46:BH46" si="41">COUNT(AS11:AS40)</f>
        <v>0</v>
      </c>
      <c r="AT46" s="116">
        <f t="shared" si="41"/>
        <v>0</v>
      </c>
      <c r="AU46" s="64">
        <f t="shared" si="41"/>
        <v>0</v>
      </c>
      <c r="AV46" s="73">
        <f t="shared" si="41"/>
        <v>0</v>
      </c>
      <c r="AW46" s="73">
        <f t="shared" ca="1" si="41"/>
        <v>0</v>
      </c>
      <c r="AX46" s="116">
        <f t="shared" ca="1" si="41"/>
        <v>0</v>
      </c>
      <c r="AY46" s="64">
        <f t="shared" si="41"/>
        <v>0</v>
      </c>
      <c r="AZ46" s="73">
        <f t="shared" si="41"/>
        <v>0</v>
      </c>
      <c r="BA46" s="73">
        <f t="shared" ca="1" si="41"/>
        <v>0</v>
      </c>
      <c r="BB46" s="116">
        <f t="shared" ca="1" si="41"/>
        <v>0</v>
      </c>
      <c r="BC46" s="64">
        <f t="shared" si="41"/>
        <v>0</v>
      </c>
      <c r="BD46" s="73">
        <f t="shared" si="41"/>
        <v>0</v>
      </c>
      <c r="BE46" s="73">
        <f t="shared" ca="1" si="41"/>
        <v>0</v>
      </c>
      <c r="BF46" s="116">
        <f t="shared" ca="1" si="41"/>
        <v>0</v>
      </c>
      <c r="BG46" s="66">
        <f t="shared" si="41"/>
        <v>0</v>
      </c>
      <c r="BH46" s="67">
        <f t="shared" si="41"/>
        <v>0</v>
      </c>
      <c r="BI46" s="246" t="s">
        <v>67</v>
      </c>
      <c r="BJ46" s="66">
        <f t="shared" ref="BJ46:BU46" si="42">COUNT(BJ11:BJ40)</f>
        <v>0</v>
      </c>
      <c r="BK46" s="67">
        <f t="shared" si="42"/>
        <v>0</v>
      </c>
      <c r="BL46" s="64">
        <f t="shared" si="42"/>
        <v>0</v>
      </c>
      <c r="BM46" s="65">
        <f t="shared" si="42"/>
        <v>0</v>
      </c>
      <c r="BN46" s="65">
        <f t="shared" si="42"/>
        <v>0</v>
      </c>
      <c r="BO46" s="65">
        <f t="shared" si="42"/>
        <v>0</v>
      </c>
      <c r="BP46" s="65">
        <f t="shared" si="42"/>
        <v>0</v>
      </c>
      <c r="BQ46" s="65">
        <f t="shared" si="42"/>
        <v>0</v>
      </c>
      <c r="BR46" s="65">
        <f t="shared" si="42"/>
        <v>0</v>
      </c>
      <c r="BS46" s="65">
        <f t="shared" si="42"/>
        <v>0</v>
      </c>
      <c r="BT46" s="65">
        <f t="shared" si="42"/>
        <v>0</v>
      </c>
      <c r="BU46" s="67">
        <f t="shared" si="42"/>
        <v>0</v>
      </c>
      <c r="BV46" s="764" t="s">
        <v>67</v>
      </c>
      <c r="BW46" s="73">
        <f t="shared" ref="BW46:CK46" si="43">COUNT(BW11:BW40)</f>
        <v>0</v>
      </c>
      <c r="BX46" s="73">
        <f t="shared" ca="1" si="43"/>
        <v>0</v>
      </c>
      <c r="BY46" s="73">
        <f t="shared" si="43"/>
        <v>0</v>
      </c>
      <c r="BZ46" s="732">
        <f t="shared" ca="1" si="43"/>
        <v>0</v>
      </c>
      <c r="CA46" s="766">
        <f t="shared" si="43"/>
        <v>0</v>
      </c>
      <c r="CB46" s="73">
        <f t="shared" si="43"/>
        <v>0</v>
      </c>
      <c r="CC46" s="73">
        <f t="shared" si="43"/>
        <v>0</v>
      </c>
      <c r="CD46" s="73">
        <f t="shared" si="43"/>
        <v>0</v>
      </c>
      <c r="CE46" s="73">
        <f t="shared" si="43"/>
        <v>0</v>
      </c>
      <c r="CF46" s="73">
        <f t="shared" si="43"/>
        <v>0</v>
      </c>
      <c r="CG46" s="73">
        <f t="shared" si="43"/>
        <v>0</v>
      </c>
      <c r="CH46" s="73">
        <f t="shared" si="43"/>
        <v>0</v>
      </c>
      <c r="CI46" s="73">
        <f t="shared" si="43"/>
        <v>0</v>
      </c>
      <c r="CJ46" s="73">
        <f t="shared" si="43"/>
        <v>0</v>
      </c>
      <c r="CK46" s="116">
        <f t="shared" si="43"/>
        <v>0</v>
      </c>
    </row>
    <row r="47" spans="1:89" ht="13.5" customHeight="1" thickBot="1" x14ac:dyDescent="0.35">
      <c r="A47" s="861" t="s">
        <v>55</v>
      </c>
      <c r="B47" s="1008"/>
      <c r="C47" s="1008"/>
      <c r="D47" s="1008"/>
      <c r="E47" s="1008"/>
      <c r="F47" s="1008"/>
      <c r="G47" s="1008"/>
      <c r="H47" s="1008"/>
      <c r="I47" s="1008"/>
      <c r="J47" s="1009"/>
      <c r="K47" s="442" t="s">
        <v>191</v>
      </c>
      <c r="L47" s="207"/>
      <c r="M47" s="207"/>
      <c r="N47" s="207"/>
      <c r="O47" s="207"/>
      <c r="P47" s="443"/>
      <c r="Q47" s="444" t="s">
        <v>125</v>
      </c>
      <c r="R47" s="207"/>
      <c r="S47" s="235"/>
      <c r="T47" s="310" t="s">
        <v>43</v>
      </c>
      <c r="U47" s="400"/>
      <c r="V47" s="207"/>
      <c r="W47" s="207"/>
      <c r="X47" s="207"/>
      <c r="Y47" s="207"/>
      <c r="Z47" s="207"/>
      <c r="AA47" s="207"/>
      <c r="AB47" s="207"/>
      <c r="AC47" s="207"/>
      <c r="AD47" s="207"/>
      <c r="AE47" s="207"/>
      <c r="AF47" s="207"/>
      <c r="AG47" s="207"/>
      <c r="AH47" s="207"/>
      <c r="AI47" s="207"/>
      <c r="AJ47" s="207"/>
      <c r="AK47" s="207"/>
      <c r="AL47" s="207"/>
      <c r="AM47" s="207"/>
      <c r="AN47" s="207"/>
      <c r="AO47" s="207"/>
      <c r="AP47" s="235"/>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7"/>
    </row>
    <row r="48" spans="1:89" x14ac:dyDescent="0.25">
      <c r="A48" s="1010"/>
      <c r="B48" s="1011"/>
      <c r="C48" s="1011"/>
      <c r="D48" s="1011"/>
      <c r="E48" s="1011"/>
      <c r="F48" s="1011"/>
      <c r="G48" s="1011"/>
      <c r="H48" s="1011"/>
      <c r="I48" s="1011"/>
      <c r="J48" s="1012"/>
      <c r="K48" s="886"/>
      <c r="L48" s="887"/>
      <c r="M48" s="887"/>
      <c r="N48" s="887"/>
      <c r="O48" s="887"/>
      <c r="P48" s="904"/>
      <c r="Q48" s="870"/>
      <c r="R48" s="871"/>
      <c r="S48" s="872"/>
      <c r="T48" s="877"/>
      <c r="U48" s="878"/>
      <c r="V48" s="878"/>
      <c r="W48" s="878"/>
      <c r="X48" s="878"/>
      <c r="Y48" s="878"/>
      <c r="Z48" s="878"/>
      <c r="AA48" s="878"/>
      <c r="AB48" s="878"/>
      <c r="AC48" s="878"/>
      <c r="AD48" s="878"/>
      <c r="AE48" s="878"/>
      <c r="AF48" s="878"/>
      <c r="AG48" s="878"/>
      <c r="AH48" s="878"/>
      <c r="AI48" s="878"/>
      <c r="AJ48" s="878"/>
      <c r="AK48" s="878"/>
      <c r="AL48" s="878"/>
      <c r="AM48" s="878"/>
      <c r="AN48" s="878"/>
      <c r="AO48" s="878"/>
      <c r="AP48" s="879"/>
      <c r="AQ48" s="200"/>
      <c r="AR48" s="200"/>
      <c r="AS48" s="93" t="s">
        <v>44</v>
      </c>
      <c r="AT48" s="94"/>
      <c r="AU48" s="94"/>
      <c r="AV48" s="94"/>
      <c r="AW48" s="94"/>
      <c r="AX48" s="94"/>
      <c r="AY48" s="94"/>
      <c r="AZ48" s="94"/>
      <c r="BA48" s="94"/>
      <c r="BB48" s="94"/>
      <c r="BC48" s="95"/>
      <c r="BD48" s="313" t="s">
        <v>45</v>
      </c>
      <c r="BE48" s="207"/>
      <c r="BF48" s="235"/>
      <c r="BG48" s="200"/>
      <c r="BH48" s="200"/>
      <c r="BI48" s="200"/>
      <c r="BJ48" s="964" t="s">
        <v>175</v>
      </c>
      <c r="BK48" s="965"/>
      <c r="BL48" s="965"/>
      <c r="BM48" s="965"/>
      <c r="BN48" s="965"/>
      <c r="BO48" s="965"/>
      <c r="BP48" s="965"/>
      <c r="BQ48" s="965"/>
      <c r="BR48" s="966"/>
      <c r="BS48" s="200"/>
      <c r="BT48" s="200"/>
      <c r="BU48" s="200"/>
      <c r="BV48" s="200"/>
      <c r="BW48" s="200"/>
      <c r="BX48" s="200"/>
      <c r="BY48" s="200"/>
      <c r="BZ48" s="200"/>
    </row>
    <row r="49" spans="1:86" x14ac:dyDescent="0.25">
      <c r="A49" s="1010"/>
      <c r="B49" s="1011"/>
      <c r="C49" s="1011"/>
      <c r="D49" s="1011"/>
      <c r="E49" s="1011"/>
      <c r="F49" s="1011"/>
      <c r="G49" s="1011"/>
      <c r="H49" s="1011"/>
      <c r="I49" s="1011"/>
      <c r="J49" s="1012"/>
      <c r="K49" s="905"/>
      <c r="L49" s="887"/>
      <c r="M49" s="887"/>
      <c r="N49" s="887"/>
      <c r="O49" s="887"/>
      <c r="P49" s="904"/>
      <c r="Q49" s="873"/>
      <c r="R49" s="871"/>
      <c r="S49" s="872"/>
      <c r="T49" s="877"/>
      <c r="U49" s="878"/>
      <c r="V49" s="878"/>
      <c r="W49" s="878"/>
      <c r="X49" s="878"/>
      <c r="Y49" s="878"/>
      <c r="Z49" s="878"/>
      <c r="AA49" s="878"/>
      <c r="AB49" s="878"/>
      <c r="AC49" s="878"/>
      <c r="AD49" s="878"/>
      <c r="AE49" s="878"/>
      <c r="AF49" s="878"/>
      <c r="AG49" s="878"/>
      <c r="AH49" s="878"/>
      <c r="AI49" s="878"/>
      <c r="AJ49" s="878"/>
      <c r="AK49" s="878"/>
      <c r="AL49" s="878"/>
      <c r="AM49" s="878"/>
      <c r="AN49" s="878"/>
      <c r="AO49" s="878"/>
      <c r="AP49" s="879"/>
      <c r="AQ49" s="200"/>
      <c r="AR49" s="200"/>
      <c r="AS49" s="250"/>
      <c r="AT49" s="221"/>
      <c r="AU49" s="251"/>
      <c r="AV49" s="254" t="s">
        <v>47</v>
      </c>
      <c r="AW49" s="255"/>
      <c r="AX49" s="254" t="s">
        <v>48</v>
      </c>
      <c r="AY49" s="255"/>
      <c r="AZ49" s="256" t="s">
        <v>49</v>
      </c>
      <c r="BA49" s="257"/>
      <c r="BB49" s="256" t="s">
        <v>50</v>
      </c>
      <c r="BC49" s="258"/>
      <c r="BD49" s="459" t="s">
        <v>51</v>
      </c>
      <c r="BE49" s="200"/>
      <c r="BF49" s="102">
        <f>IF(SUM(AS11:AS40)&gt;0,SUM(AS11:AS40),SUM(K11:K40))</f>
        <v>0</v>
      </c>
      <c r="BG49" s="200"/>
      <c r="BH49" s="200"/>
      <c r="BI49" s="200"/>
      <c r="BJ49" s="967"/>
      <c r="BK49" s="968"/>
      <c r="BL49" s="968"/>
      <c r="BM49" s="968"/>
      <c r="BN49" s="968"/>
      <c r="BO49" s="968"/>
      <c r="BP49" s="968"/>
      <c r="BQ49" s="968"/>
      <c r="BR49" s="969"/>
      <c r="BS49" s="200"/>
      <c r="BT49" s="200"/>
      <c r="BU49" s="200"/>
      <c r="BV49" s="200"/>
      <c r="BW49" s="200"/>
      <c r="BX49" s="200"/>
      <c r="BY49" s="200"/>
      <c r="BZ49" s="200"/>
    </row>
    <row r="50" spans="1:86" ht="14.4" thickBot="1" x14ac:dyDescent="0.35">
      <c r="A50" s="1010"/>
      <c r="B50" s="1011"/>
      <c r="C50" s="1011"/>
      <c r="D50" s="1011"/>
      <c r="E50" s="1011"/>
      <c r="F50" s="1011"/>
      <c r="G50" s="1011"/>
      <c r="H50" s="1011"/>
      <c r="I50" s="1011"/>
      <c r="J50" s="1012"/>
      <c r="K50" s="874"/>
      <c r="L50" s="875"/>
      <c r="M50" s="875"/>
      <c r="N50" s="875"/>
      <c r="O50" s="875"/>
      <c r="P50" s="876"/>
      <c r="Q50" s="445"/>
      <c r="R50" s="238"/>
      <c r="S50" s="239"/>
      <c r="T50" s="877"/>
      <c r="U50" s="878"/>
      <c r="V50" s="878"/>
      <c r="W50" s="878"/>
      <c r="X50" s="878"/>
      <c r="Y50" s="878"/>
      <c r="Z50" s="878"/>
      <c r="AA50" s="878"/>
      <c r="AB50" s="878"/>
      <c r="AC50" s="878"/>
      <c r="AD50" s="878"/>
      <c r="AE50" s="878"/>
      <c r="AF50" s="878"/>
      <c r="AG50" s="878"/>
      <c r="AH50" s="878"/>
      <c r="AI50" s="878"/>
      <c r="AJ50" s="878"/>
      <c r="AK50" s="878"/>
      <c r="AL50" s="878"/>
      <c r="AM50" s="878"/>
      <c r="AN50" s="878"/>
      <c r="AO50" s="878"/>
      <c r="AP50" s="879"/>
      <c r="AQ50" s="200"/>
      <c r="AR50" s="200"/>
      <c r="AS50" s="246" t="s">
        <v>46</v>
      </c>
      <c r="AT50" s="252"/>
      <c r="AU50" s="253"/>
      <c r="AV50" s="337" t="str">
        <f>IF(M41=" "," NA",(+M41-AU41)/M41*100)</f>
        <v xml:space="preserve"> NA</v>
      </c>
      <c r="AW50" s="338"/>
      <c r="AX50" s="337" t="str">
        <f>IF(O41=" "," NA",(+O41-AY41)/O41*100)</f>
        <v xml:space="preserve"> NA</v>
      </c>
      <c r="AY50" s="338"/>
      <c r="AZ50" s="337" t="str">
        <f>IF(R41=" "," NA",(+R41-BC41)/R41*100)</f>
        <v xml:space="preserve"> NA</v>
      </c>
      <c r="BA50" s="338"/>
      <c r="BB50" s="334" t="str">
        <f>IF(Q41=" "," NA",(+Q41-AP41)/Q41*100)</f>
        <v xml:space="preserve"> NA</v>
      </c>
      <c r="BC50" s="107"/>
      <c r="BD50" s="218"/>
      <c r="BE50" s="219"/>
      <c r="BF50" s="236"/>
      <c r="BG50" s="200"/>
      <c r="BH50" s="200"/>
      <c r="BI50" s="200"/>
      <c r="BJ50" s="967"/>
      <c r="BK50" s="968"/>
      <c r="BL50" s="968"/>
      <c r="BM50" s="968"/>
      <c r="BN50" s="968"/>
      <c r="BO50" s="968"/>
      <c r="BP50" s="968"/>
      <c r="BQ50" s="968"/>
      <c r="BR50" s="969"/>
      <c r="BS50" s="200"/>
      <c r="BT50" s="200"/>
      <c r="BU50" s="200"/>
      <c r="BV50" s="200"/>
      <c r="BW50" s="200"/>
      <c r="BX50" s="200"/>
      <c r="BY50" s="200"/>
      <c r="BZ50" s="200"/>
    </row>
    <row r="51" spans="1:86" ht="13.8" x14ac:dyDescent="0.3">
      <c r="A51" s="1010"/>
      <c r="B51" s="1011"/>
      <c r="C51" s="1011"/>
      <c r="D51" s="1011"/>
      <c r="E51" s="1011"/>
      <c r="F51" s="1011"/>
      <c r="G51" s="1011"/>
      <c r="H51" s="1011"/>
      <c r="I51" s="1011"/>
      <c r="J51" s="1012"/>
      <c r="K51" s="442" t="s">
        <v>192</v>
      </c>
      <c r="L51" s="446"/>
      <c r="M51" s="207"/>
      <c r="N51" s="207"/>
      <c r="O51" s="207"/>
      <c r="P51" s="447"/>
      <c r="Q51" s="444" t="s">
        <v>125</v>
      </c>
      <c r="R51" s="207"/>
      <c r="S51" s="235"/>
      <c r="T51" s="877"/>
      <c r="U51" s="878"/>
      <c r="V51" s="878"/>
      <c r="W51" s="878"/>
      <c r="X51" s="878"/>
      <c r="Y51" s="878"/>
      <c r="Z51" s="878"/>
      <c r="AA51" s="878"/>
      <c r="AB51" s="878"/>
      <c r="AC51" s="878"/>
      <c r="AD51" s="878"/>
      <c r="AE51" s="878"/>
      <c r="AF51" s="878"/>
      <c r="AG51" s="878"/>
      <c r="AH51" s="878"/>
      <c r="AI51" s="878"/>
      <c r="AJ51" s="878"/>
      <c r="AK51" s="878"/>
      <c r="AL51" s="878"/>
      <c r="AM51" s="878"/>
      <c r="AN51" s="878"/>
      <c r="AO51" s="878"/>
      <c r="AP51" s="879"/>
      <c r="AQ51" s="200"/>
      <c r="AR51" s="200"/>
      <c r="AS51" s="200"/>
      <c r="AT51" s="200"/>
      <c r="AU51" s="200"/>
      <c r="AV51" s="200"/>
      <c r="AW51" s="200"/>
      <c r="AX51" s="200"/>
      <c r="AY51" s="200"/>
      <c r="AZ51" s="200"/>
      <c r="BA51" s="200"/>
      <c r="BB51" s="200"/>
      <c r="BC51" s="200"/>
      <c r="BD51" s="852" t="s">
        <v>52</v>
      </c>
      <c r="BE51" s="853"/>
      <c r="BF51" s="854"/>
      <c r="BG51" s="200"/>
      <c r="BH51" s="200"/>
      <c r="BI51" s="200"/>
      <c r="BJ51" s="967"/>
      <c r="BK51" s="968"/>
      <c r="BL51" s="968"/>
      <c r="BM51" s="968"/>
      <c r="BN51" s="968"/>
      <c r="BO51" s="968"/>
      <c r="BP51" s="968"/>
      <c r="BQ51" s="968"/>
      <c r="BR51" s="969"/>
      <c r="BS51" s="200"/>
      <c r="BT51" s="200"/>
      <c r="BU51" s="200"/>
      <c r="BV51" s="200"/>
      <c r="BW51" s="200"/>
      <c r="BX51" s="200"/>
      <c r="BY51" s="200"/>
      <c r="BZ51" s="200"/>
    </row>
    <row r="52" spans="1:86" ht="15.6" x14ac:dyDescent="0.3">
      <c r="A52" s="1010"/>
      <c r="B52" s="1011"/>
      <c r="C52" s="1011"/>
      <c r="D52" s="1011"/>
      <c r="E52" s="1011"/>
      <c r="F52" s="1011"/>
      <c r="G52" s="1011"/>
      <c r="H52" s="1011"/>
      <c r="I52" s="1011"/>
      <c r="J52" s="1012"/>
      <c r="K52" s="448" t="s">
        <v>193</v>
      </c>
      <c r="L52" s="211"/>
      <c r="M52" s="211"/>
      <c r="N52" s="211"/>
      <c r="O52" s="211"/>
      <c r="P52" s="211"/>
      <c r="Q52" s="870"/>
      <c r="R52" s="871"/>
      <c r="S52" s="872"/>
      <c r="T52" s="877"/>
      <c r="U52" s="878"/>
      <c r="V52" s="878"/>
      <c r="W52" s="878"/>
      <c r="X52" s="878"/>
      <c r="Y52" s="878"/>
      <c r="Z52" s="878"/>
      <c r="AA52" s="878"/>
      <c r="AB52" s="878"/>
      <c r="AC52" s="878"/>
      <c r="AD52" s="878"/>
      <c r="AE52" s="878"/>
      <c r="AF52" s="878"/>
      <c r="AG52" s="878"/>
      <c r="AH52" s="878"/>
      <c r="AI52" s="878"/>
      <c r="AJ52" s="878"/>
      <c r="AK52" s="878"/>
      <c r="AL52" s="878"/>
      <c r="AM52" s="878"/>
      <c r="AN52" s="878"/>
      <c r="AO52" s="878"/>
      <c r="AP52" s="879"/>
      <c r="AQ52" s="200"/>
      <c r="AR52" s="200"/>
      <c r="AS52" s="202" t="str">
        <f>IF(OR(Q41=" ",AP41=" ",LEFT(Q10,4)&lt;&gt;"Phos",LEFT(AP10,4)&lt;&gt;"Phos"),"","Phosphorus limit would be")</f>
        <v/>
      </c>
      <c r="AT52" s="202"/>
      <c r="AU52" s="202"/>
      <c r="AV52" s="202"/>
      <c r="AW52" s="202" t="str">
        <f>IF(OR(Q41=" ",+AP41=" ",LEFT(Q10,4)&lt;&gt;"Phos",LEFT(AP10,4)&lt;&gt;"Phos"),"",IF(+Q41&gt;=5,1,IF(+Q41&gt;=4,80,IF(+Q41&gt;=3,75,IF(Q41&gt;=2,70,IF(Q41&gt;=1,65,60))))))</f>
        <v/>
      </c>
      <c r="AX52" s="202" t="str">
        <f>IF(OR(Q41=" ",+AP41=" ",LEFT(Q10,4)&lt;&gt;"Phos",LEFT(AP10,4)&lt;&gt;"Phos"),"",IF(+Q41&gt;=5,"mg/l.","% removal."))</f>
        <v/>
      </c>
      <c r="AY52" s="202"/>
      <c r="AZ52" s="202" t="str">
        <f>IF(OR(Q41=" ",+AP41=" ",LEFT(Q10,4)&lt;&gt;"Phos",LEFT(AP10,4)&lt;&gt;"Phos"),"",IF(OR(AND(+Q41&gt;=5,AP41&gt;1),AND(+Q41&gt;=4,+Q41&lt;5,BB50&lt;80),AND(+Q41&gt;=3,+Q41&lt;4,BB50&lt;75),AND(+Q41&gt;=2,+Q41&lt;3,BB50&lt;70),AND(+Q41&gt;=1,+Q41&lt;2,BB50&lt;65),AND(+Q41&lt;1,BB50&lt;60)),"(compliance not achieved)","(compliance achieved)"))</f>
        <v/>
      </c>
      <c r="BA52" s="202"/>
      <c r="BB52" s="202"/>
      <c r="BC52" s="200"/>
      <c r="BD52" s="460" t="s">
        <v>53</v>
      </c>
      <c r="BE52" s="200"/>
      <c r="BF52" s="103" t="str">
        <f>IF(AS46+K46=0,"",IF(AS46&gt;0,+AS41/O4,K41/O4))</f>
        <v/>
      </c>
      <c r="BG52" s="200"/>
      <c r="BH52" s="200"/>
      <c r="BI52" s="200"/>
      <c r="BJ52" s="967"/>
      <c r="BK52" s="968"/>
      <c r="BL52" s="968"/>
      <c r="BM52" s="968"/>
      <c r="BN52" s="968"/>
      <c r="BO52" s="968"/>
      <c r="BP52" s="968"/>
      <c r="BQ52" s="968"/>
      <c r="BR52" s="969"/>
      <c r="BS52" s="200"/>
      <c r="BT52" s="200"/>
      <c r="BU52" s="200"/>
      <c r="BV52" s="200"/>
      <c r="BW52" s="200"/>
      <c r="BX52" s="200"/>
      <c r="BY52" s="200"/>
      <c r="BZ52" s="200"/>
    </row>
    <row r="53" spans="1:86" ht="13.5" customHeight="1" thickBot="1" x14ac:dyDescent="0.3">
      <c r="A53" s="1010"/>
      <c r="B53" s="1011"/>
      <c r="C53" s="1011"/>
      <c r="D53" s="1011"/>
      <c r="E53" s="1011"/>
      <c r="F53" s="1011"/>
      <c r="G53" s="1011"/>
      <c r="H53" s="1011"/>
      <c r="I53" s="1011"/>
      <c r="J53" s="1012"/>
      <c r="K53" s="886"/>
      <c r="L53" s="887"/>
      <c r="M53" s="887"/>
      <c r="N53" s="887"/>
      <c r="O53" s="887"/>
      <c r="P53" s="888"/>
      <c r="Q53" s="873"/>
      <c r="R53" s="871"/>
      <c r="S53" s="872"/>
      <c r="T53" s="877"/>
      <c r="U53" s="878"/>
      <c r="V53" s="878"/>
      <c r="W53" s="878"/>
      <c r="X53" s="878"/>
      <c r="Y53" s="878"/>
      <c r="Z53" s="878"/>
      <c r="AA53" s="878"/>
      <c r="AB53" s="878"/>
      <c r="AC53" s="878"/>
      <c r="AD53" s="878"/>
      <c r="AE53" s="878"/>
      <c r="AF53" s="878"/>
      <c r="AG53" s="878"/>
      <c r="AH53" s="878"/>
      <c r="AI53" s="878"/>
      <c r="AJ53" s="878"/>
      <c r="AK53" s="878"/>
      <c r="AL53" s="878"/>
      <c r="AM53" s="878"/>
      <c r="AN53" s="878"/>
      <c r="AO53" s="878"/>
      <c r="AP53" s="879"/>
      <c r="AQ53" s="200"/>
      <c r="AR53" s="200"/>
      <c r="AS53" s="200"/>
      <c r="AT53" s="200"/>
      <c r="AU53" s="200"/>
      <c r="AV53" s="200"/>
      <c r="AW53" s="200"/>
      <c r="AX53" s="200"/>
      <c r="AY53" s="200"/>
      <c r="AZ53" s="200"/>
      <c r="BA53" s="200"/>
      <c r="BB53" s="200"/>
      <c r="BC53" s="200"/>
      <c r="BD53" s="240"/>
      <c r="BE53" s="233"/>
      <c r="BF53" s="242"/>
      <c r="BG53" s="200"/>
      <c r="BH53" s="200"/>
      <c r="BI53" s="200"/>
      <c r="BJ53" s="970"/>
      <c r="BK53" s="971"/>
      <c r="BL53" s="971"/>
      <c r="BM53" s="971"/>
      <c r="BN53" s="971"/>
      <c r="BO53" s="971"/>
      <c r="BP53" s="971"/>
      <c r="BQ53" s="971"/>
      <c r="BR53" s="972"/>
      <c r="BS53" s="200"/>
      <c r="BT53" s="200"/>
      <c r="BU53" s="200"/>
      <c r="BV53" s="200"/>
      <c r="BW53" s="200"/>
      <c r="BX53" s="200"/>
      <c r="BY53" s="200"/>
      <c r="BZ53" s="200"/>
    </row>
    <row r="54" spans="1:86" ht="25.5" customHeight="1" thickBot="1" x14ac:dyDescent="0.3">
      <c r="A54" s="1013"/>
      <c r="B54" s="1014"/>
      <c r="C54" s="1014"/>
      <c r="D54" s="1014"/>
      <c r="E54" s="1014"/>
      <c r="F54" s="1014"/>
      <c r="G54" s="1014"/>
      <c r="H54" s="1014"/>
      <c r="I54" s="1014"/>
      <c r="J54" s="1015"/>
      <c r="K54" s="889"/>
      <c r="L54" s="890"/>
      <c r="M54" s="890"/>
      <c r="N54" s="890"/>
      <c r="O54" s="890"/>
      <c r="P54" s="891"/>
      <c r="Q54" s="449"/>
      <c r="R54" s="233"/>
      <c r="S54" s="242"/>
      <c r="T54" s="880"/>
      <c r="U54" s="881"/>
      <c r="V54" s="881"/>
      <c r="W54" s="881"/>
      <c r="X54" s="881"/>
      <c r="Y54" s="881"/>
      <c r="Z54" s="881"/>
      <c r="AA54" s="881"/>
      <c r="AB54" s="881"/>
      <c r="AC54" s="881"/>
      <c r="AD54" s="881"/>
      <c r="AE54" s="881"/>
      <c r="AF54" s="881"/>
      <c r="AG54" s="881"/>
      <c r="AH54" s="881"/>
      <c r="AI54" s="881"/>
      <c r="AJ54" s="881"/>
      <c r="AK54" s="881"/>
      <c r="AL54" s="881"/>
      <c r="AM54" s="881"/>
      <c r="AN54" s="881"/>
      <c r="AO54" s="881"/>
      <c r="AP54" s="882"/>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row>
    <row r="55" spans="1:86" x14ac:dyDescent="0.25">
      <c r="A55" s="850" t="s">
        <v>201</v>
      </c>
      <c r="B55" s="850"/>
      <c r="C55" s="850"/>
      <c r="D55" s="850"/>
      <c r="E55" s="850"/>
      <c r="F55" s="850"/>
      <c r="G55" s="850"/>
      <c r="H55" s="850"/>
      <c r="I55" s="850"/>
      <c r="J55" s="850"/>
      <c r="K55" s="850"/>
      <c r="L55" s="850"/>
      <c r="M55" s="850"/>
      <c r="N55" s="850"/>
      <c r="O55" s="850"/>
      <c r="P55" s="850"/>
      <c r="Q55" s="850"/>
      <c r="R55" s="850"/>
      <c r="S55" s="850"/>
      <c r="T55" s="850" t="s">
        <v>202</v>
      </c>
      <c r="U55" s="850"/>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t="s">
        <v>203</v>
      </c>
      <c r="AR55" s="850"/>
      <c r="AS55" s="850"/>
      <c r="AT55" s="850"/>
      <c r="AU55" s="850"/>
      <c r="AV55" s="850"/>
      <c r="AW55" s="850"/>
      <c r="AX55" s="850"/>
      <c r="AY55" s="850"/>
      <c r="AZ55" s="850"/>
      <c r="BA55" s="850"/>
      <c r="BB55" s="850"/>
      <c r="BC55" s="850"/>
      <c r="BD55" s="850"/>
      <c r="BE55" s="850"/>
      <c r="BF55" s="850"/>
      <c r="BG55" s="850"/>
      <c r="BH55" s="850"/>
      <c r="BI55" s="850" t="s">
        <v>204</v>
      </c>
      <c r="BJ55" s="850"/>
      <c r="BK55" s="850"/>
      <c r="BL55" s="850"/>
      <c r="BM55" s="850"/>
      <c r="BN55" s="850"/>
      <c r="BO55" s="850"/>
      <c r="BP55" s="850"/>
      <c r="BQ55" s="850"/>
      <c r="BR55" s="850"/>
      <c r="BS55" s="850"/>
      <c r="BT55" s="850"/>
      <c r="BU55" s="850"/>
      <c r="BV55" s="850" t="s">
        <v>205</v>
      </c>
      <c r="BW55" s="850"/>
      <c r="BX55" s="850"/>
      <c r="BY55" s="850"/>
      <c r="BZ55" s="850"/>
      <c r="CA55" s="850"/>
      <c r="CB55" s="850"/>
      <c r="CC55" s="850"/>
      <c r="CD55" s="850"/>
      <c r="CE55" s="850"/>
      <c r="CF55" s="850"/>
      <c r="CG55" s="850"/>
      <c r="CH55" s="850"/>
    </row>
  </sheetData>
  <sheetProtection algorithmName="SHA-512" hashValue="gF7z1H2WoH4VZ9ZYsCLpfp9HvCBQuSE07BEIz5olZ7SifylHaWFtR9R1jPoBvJJfo2KKjUa+ZqnZfHM2AtCElg==" saltValue="HrX+zpqDJ7iljhA3zYW/MA==" spinCount="100000" sheet="1" selectLockedCells="1"/>
  <mergeCells count="67">
    <mergeCell ref="CK8:CK10"/>
    <mergeCell ref="CF8:CF10"/>
    <mergeCell ref="CG8:CG10"/>
    <mergeCell ref="CH8:CH10"/>
    <mergeCell ref="CI8:CI10"/>
    <mergeCell ref="CJ8:CJ10"/>
    <mergeCell ref="CB8:CB10"/>
    <mergeCell ref="CC8:CC10"/>
    <mergeCell ref="CD8:CD10"/>
    <mergeCell ref="CE8:CE10"/>
    <mergeCell ref="BW8:BZ8"/>
    <mergeCell ref="BD51:BF51"/>
    <mergeCell ref="AQ46:AR46"/>
    <mergeCell ref="BY9:BZ9"/>
    <mergeCell ref="CA8:CA10"/>
    <mergeCell ref="BJ48:BR53"/>
    <mergeCell ref="BQ9:BQ10"/>
    <mergeCell ref="AQ44:AR44"/>
    <mergeCell ref="AQ45:AR45"/>
    <mergeCell ref="BS9:BS10"/>
    <mergeCell ref="BO9:BO10"/>
    <mergeCell ref="BP9:BP10"/>
    <mergeCell ref="BU9:BU10"/>
    <mergeCell ref="AQ43:AR43"/>
    <mergeCell ref="BP6:BU7"/>
    <mergeCell ref="AE6:AL7"/>
    <mergeCell ref="AQ6:AS6"/>
    <mergeCell ref="AS8:BF8"/>
    <mergeCell ref="AY6:BD7"/>
    <mergeCell ref="AD8:AG8"/>
    <mergeCell ref="AI8:AP8"/>
    <mergeCell ref="BL8:BU8"/>
    <mergeCell ref="K2:O2"/>
    <mergeCell ref="P2:R2"/>
    <mergeCell ref="Q4:S4"/>
    <mergeCell ref="K7:N7"/>
    <mergeCell ref="M5:Q5"/>
    <mergeCell ref="A47:J54"/>
    <mergeCell ref="A55:S55"/>
    <mergeCell ref="T55:AP55"/>
    <mergeCell ref="T48:AP54"/>
    <mergeCell ref="C8:C10"/>
    <mergeCell ref="F8:F10"/>
    <mergeCell ref="G8:G10"/>
    <mergeCell ref="D8:D10"/>
    <mergeCell ref="K48:P49"/>
    <mergeCell ref="Q48:S49"/>
    <mergeCell ref="K50:P50"/>
    <mergeCell ref="Q52:S53"/>
    <mergeCell ref="T44:V44"/>
    <mergeCell ref="T45:V45"/>
    <mergeCell ref="BI55:BU55"/>
    <mergeCell ref="BV55:CH55"/>
    <mergeCell ref="K53:P54"/>
    <mergeCell ref="K5:L5"/>
    <mergeCell ref="AQ55:BH55"/>
    <mergeCell ref="AM42:AN42"/>
    <mergeCell ref="AM43:AN43"/>
    <mergeCell ref="AM46:AN46"/>
    <mergeCell ref="AQ41:AR41"/>
    <mergeCell ref="AQ42:AR42"/>
    <mergeCell ref="P6:Q6"/>
    <mergeCell ref="R6:S6"/>
    <mergeCell ref="P7:Q7"/>
    <mergeCell ref="R7:S7"/>
    <mergeCell ref="BT9:BT10"/>
    <mergeCell ref="BR9:BR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0" xr:uid="{00000000-0002-0000-05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K56"/>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554687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3.109375" customWidth="1"/>
    <col min="35" max="36" width="5.6640625" customWidth="1"/>
    <col min="37" max="37" width="0" hidden="1" customWidth="1"/>
    <col min="39" max="42" width="5.6640625" customWidth="1"/>
    <col min="43" max="44" width="3.6640625" customWidth="1"/>
    <col min="45" max="46" width="7.6640625" customWidth="1"/>
    <col min="60" max="60" width="5.6640625" customWidth="1"/>
    <col min="74" max="74" width="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31" t="str">
        <f>Apr!K2</f>
        <v>Exampleville</v>
      </c>
      <c r="L2" s="1032">
        <f>Apr!L2</f>
        <v>0</v>
      </c>
      <c r="M2" s="1032">
        <f>Apr!M2</f>
        <v>0</v>
      </c>
      <c r="N2" s="1032">
        <f>Apr!N2</f>
        <v>0</v>
      </c>
      <c r="O2" s="1033">
        <f>Apr!O2</f>
        <v>0</v>
      </c>
      <c r="P2" s="1034" t="str">
        <f>Apr!P2</f>
        <v>IN0000000</v>
      </c>
      <c r="Q2" s="1032">
        <f>Apr!Q2</f>
        <v>0</v>
      </c>
      <c r="R2" s="1032" t="str">
        <f>Apr!R2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59</v>
      </c>
      <c r="L4" s="299"/>
      <c r="M4" s="300">
        <f>Apr!M4</f>
        <v>2025</v>
      </c>
      <c r="N4" s="301"/>
      <c r="O4" s="719">
        <f>Apr!O4</f>
        <v>2E-3</v>
      </c>
      <c r="P4" s="302" t="s">
        <v>89</v>
      </c>
      <c r="Q4" s="1021" t="str">
        <f>Apr!Q4</f>
        <v>555/555-1234</v>
      </c>
      <c r="R4" s="1022">
        <f>Apr!R4</f>
        <v>0</v>
      </c>
      <c r="S4" s="1023">
        <f>Apr!S4</f>
        <v>0</v>
      </c>
      <c r="T4" s="413" t="str">
        <f>+Jan!T4</f>
        <v>State Form 53339 (R8 / 12-24)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(R8 / 12-24)</v>
      </c>
      <c r="AR4" s="201"/>
      <c r="AS4" s="200"/>
      <c r="AT4" s="200"/>
      <c r="AU4" s="200"/>
      <c r="AV4" s="200"/>
      <c r="AW4" s="200"/>
      <c r="AX4" s="200"/>
      <c r="AY4" s="200"/>
      <c r="AZ4" s="200"/>
      <c r="BA4" s="200"/>
      <c r="BB4" s="211"/>
      <c r="BC4" s="211"/>
      <c r="BD4" s="200"/>
      <c r="BE4" s="200"/>
      <c r="BF4" s="200"/>
      <c r="BG4" s="200"/>
      <c r="BH4" s="200"/>
      <c r="BI4" s="413" t="str">
        <f>+Jan!BI4</f>
        <v>State Form 53339 (R8 / 12-24)</v>
      </c>
      <c r="BJ4" s="200"/>
      <c r="BK4" s="200"/>
      <c r="BL4" s="200"/>
      <c r="BM4" s="200"/>
      <c r="BN4" s="200"/>
      <c r="BO4" s="200"/>
      <c r="BP4" s="200"/>
      <c r="BQ4" s="200"/>
      <c r="BR4" s="200"/>
      <c r="BS4" s="200"/>
      <c r="BT4" s="211"/>
      <c r="BU4" s="211"/>
      <c r="BV4" s="413" t="str">
        <f>+Jan!BV4</f>
        <v>State Form 53339 (R8 / 12-24)</v>
      </c>
      <c r="BW4" s="200"/>
      <c r="BX4" s="200"/>
      <c r="BY4" s="200"/>
      <c r="BZ4" s="200"/>
      <c r="CA4" s="200"/>
      <c r="CB4" s="200"/>
    </row>
    <row r="5" spans="1:89" ht="16.2" thickBot="1" x14ac:dyDescent="0.35">
      <c r="A5" s="200"/>
      <c r="B5" s="200"/>
      <c r="C5" s="200"/>
      <c r="D5" s="461" t="str">
        <f>+Jan!D5</f>
        <v>State Form 53339 (R8 / 12-24)</v>
      </c>
      <c r="E5" s="200"/>
      <c r="F5" s="201"/>
      <c r="G5" s="201"/>
      <c r="H5" s="201"/>
      <c r="I5" s="201"/>
      <c r="J5" s="202" t="str">
        <f>CONCATENATE("5/1/",M4)</f>
        <v>5/1/2025</v>
      </c>
      <c r="K5" s="915" t="s">
        <v>127</v>
      </c>
      <c r="L5" s="916"/>
      <c r="M5" s="1026" t="str">
        <f>+Apr!M5</f>
        <v>wwtp@city.org</v>
      </c>
      <c r="N5" s="1026"/>
      <c r="O5" s="1026"/>
      <c r="P5" s="1026"/>
      <c r="Q5" s="1026"/>
      <c r="R5" s="718" t="str">
        <f>Jan!R2</f>
        <v>001</v>
      </c>
      <c r="S5" s="829" t="str">
        <f>Jan!S2</f>
        <v>A</v>
      </c>
      <c r="T5" s="431"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6" t="s">
        <v>6</v>
      </c>
      <c r="Q6" s="937"/>
      <c r="R6" s="936" t="s">
        <v>105</v>
      </c>
      <c r="S6" s="938"/>
      <c r="T6" s="428" t="str">
        <f>+K2</f>
        <v>Exampleville</v>
      </c>
      <c r="U6" s="324"/>
      <c r="V6" s="227"/>
      <c r="W6" s="228"/>
      <c r="X6" s="229" t="str">
        <f>+P2</f>
        <v>IN0000000</v>
      </c>
      <c r="Y6" s="230"/>
      <c r="Z6" s="231" t="str">
        <f>+K4</f>
        <v>May</v>
      </c>
      <c r="AA6" s="228"/>
      <c r="AB6" s="232">
        <f>+M4</f>
        <v>2025</v>
      </c>
      <c r="AC6" s="236"/>
      <c r="AD6" s="200"/>
      <c r="AE6" s="927"/>
      <c r="AF6" s="928"/>
      <c r="AG6" s="928"/>
      <c r="AH6" s="928"/>
      <c r="AI6" s="928"/>
      <c r="AJ6" s="928"/>
      <c r="AK6" s="928"/>
      <c r="AL6" s="928"/>
      <c r="AM6" s="309"/>
      <c r="AN6" s="309"/>
      <c r="AO6" s="237"/>
      <c r="AP6" s="238"/>
      <c r="AQ6" s="1035" t="str">
        <f>+K2</f>
        <v>Exampleville</v>
      </c>
      <c r="AR6" s="1036"/>
      <c r="AS6" s="1037"/>
      <c r="AT6" s="232" t="str">
        <f>+P2</f>
        <v>IN0000000</v>
      </c>
      <c r="AU6" s="227"/>
      <c r="AV6" s="232" t="str">
        <f>+K4</f>
        <v>May</v>
      </c>
      <c r="AW6" s="227"/>
      <c r="AX6" s="439">
        <f>+M4</f>
        <v>2025</v>
      </c>
      <c r="AY6" s="927"/>
      <c r="AZ6" s="927"/>
      <c r="BA6" s="927"/>
      <c r="BB6" s="927"/>
      <c r="BC6" s="927"/>
      <c r="BD6" s="927"/>
      <c r="BE6" s="224"/>
      <c r="BF6" s="238"/>
      <c r="BG6" s="224"/>
      <c r="BH6" s="238"/>
      <c r="BI6" s="428" t="str">
        <f>+K2</f>
        <v>Exampleville</v>
      </c>
      <c r="BJ6" s="219"/>
      <c r="BK6" s="232" t="str">
        <f>+P2</f>
        <v>IN0000000</v>
      </c>
      <c r="BL6" s="227"/>
      <c r="BM6" s="232" t="str">
        <f>+K4</f>
        <v>May</v>
      </c>
      <c r="BN6" s="227"/>
      <c r="BO6" s="439">
        <f>+M4</f>
        <v>2025</v>
      </c>
      <c r="BP6" s="927"/>
      <c r="BQ6" s="948"/>
      <c r="BR6" s="948"/>
      <c r="BS6" s="948"/>
      <c r="BT6" s="948"/>
      <c r="BU6" s="949"/>
      <c r="BV6" s="428" t="str">
        <f>BI6</f>
        <v>Exampleville</v>
      </c>
      <c r="BW6" s="219"/>
      <c r="BX6" s="232" t="str">
        <f>BK6</f>
        <v>IN0000000</v>
      </c>
      <c r="BY6" s="227"/>
      <c r="BZ6" s="232" t="str">
        <f>BM6</f>
        <v>May</v>
      </c>
      <c r="CA6" s="227"/>
      <c r="CB6" s="439">
        <f>BO6</f>
        <v>2025</v>
      </c>
    </row>
    <row r="7" spans="1:89" ht="13.8" thickBot="1" x14ac:dyDescent="0.3">
      <c r="A7" s="205"/>
      <c r="B7" s="200"/>
      <c r="C7" s="200"/>
      <c r="D7" s="200"/>
      <c r="E7" s="200"/>
      <c r="F7" s="200"/>
      <c r="G7" s="200"/>
      <c r="H7" s="200"/>
      <c r="I7" s="200"/>
      <c r="J7" s="200"/>
      <c r="K7" s="1024" t="str">
        <f>Apr!K7</f>
        <v>Chris A. Operator</v>
      </c>
      <c r="L7" s="1025">
        <f>Apr!L7</f>
        <v>0</v>
      </c>
      <c r="M7" s="1025">
        <f>Apr!M7</f>
        <v>0</v>
      </c>
      <c r="N7" s="1025">
        <f>Apr!N7</f>
        <v>0</v>
      </c>
      <c r="O7" s="303" t="str">
        <f>Apr!O7</f>
        <v>V</v>
      </c>
      <c r="P7" s="1027">
        <f>Apr!P7</f>
        <v>9999</v>
      </c>
      <c r="Q7" s="1028">
        <f>Apr!Q7</f>
        <v>0</v>
      </c>
      <c r="R7" s="1029">
        <f>Apr!R7</f>
        <v>39629</v>
      </c>
      <c r="S7" s="1030">
        <f>Apr!S7</f>
        <v>0</v>
      </c>
      <c r="T7" s="435"/>
      <c r="U7" s="436"/>
      <c r="V7" s="241"/>
      <c r="W7" s="241"/>
      <c r="X7" s="437"/>
      <c r="Y7" s="233"/>
      <c r="Z7" s="233"/>
      <c r="AA7" s="233"/>
      <c r="AB7" s="233"/>
      <c r="AC7" s="242"/>
      <c r="AD7" s="233"/>
      <c r="AE7" s="929"/>
      <c r="AF7" s="929"/>
      <c r="AG7" s="929"/>
      <c r="AH7" s="929"/>
      <c r="AI7" s="929"/>
      <c r="AJ7" s="929"/>
      <c r="AK7" s="929"/>
      <c r="AL7" s="929"/>
      <c r="AM7" s="268"/>
      <c r="AN7" s="268"/>
      <c r="AO7" s="233"/>
      <c r="AP7" s="233"/>
      <c r="AQ7" s="435"/>
      <c r="AR7" s="436"/>
      <c r="AS7" s="233"/>
      <c r="AT7" s="437"/>
      <c r="AU7" s="233"/>
      <c r="AV7" s="233"/>
      <c r="AW7" s="233"/>
      <c r="AX7" s="441"/>
      <c r="AY7" s="947"/>
      <c r="AZ7" s="947"/>
      <c r="BA7" s="947"/>
      <c r="BB7" s="947"/>
      <c r="BC7" s="947"/>
      <c r="BD7" s="947"/>
      <c r="BE7" s="225"/>
      <c r="BF7" s="233"/>
      <c r="BG7" s="225"/>
      <c r="BH7" s="233"/>
      <c r="BI7" s="435"/>
      <c r="BJ7" s="233"/>
      <c r="BK7" s="437"/>
      <c r="BL7" s="233"/>
      <c r="BM7" s="233"/>
      <c r="BN7" s="223"/>
      <c r="BO7" s="440"/>
      <c r="BP7" s="950"/>
      <c r="BQ7" s="950"/>
      <c r="BR7" s="950"/>
      <c r="BS7" s="950"/>
      <c r="BT7" s="950"/>
      <c r="BU7" s="951"/>
      <c r="BV7" s="435"/>
      <c r="BW7" s="233"/>
      <c r="BX7" s="437"/>
      <c r="BY7" s="233"/>
      <c r="BZ7" s="233"/>
      <c r="CA7" s="223"/>
      <c r="CB7" s="440"/>
    </row>
    <row r="8" spans="1:89" ht="12.75" customHeight="1" thickBot="1" x14ac:dyDescent="0.3">
      <c r="A8" s="565"/>
      <c r="B8" s="566"/>
      <c r="C8" s="1017" t="str">
        <f>+Apr!C8</f>
        <v>Man-Hours at Plant
(Plants less than 1 MGD only)</v>
      </c>
      <c r="D8" s="883" t="str">
        <f>+Apr!D8</f>
        <v>Air Temperature (optional)</v>
      </c>
      <c r="E8" s="259" t="s">
        <v>75</v>
      </c>
      <c r="F8" s="858" t="str">
        <f>+Apr!F8</f>
        <v>Bypass At Plant Site
("x" If Occurred)</v>
      </c>
      <c r="G8" s="906" t="str">
        <f>+Apr!G8</f>
        <v>Sanitary Sewer Overflow
("x" If Occurred)</v>
      </c>
      <c r="H8" s="567" t="s">
        <v>7</v>
      </c>
      <c r="I8" s="567"/>
      <c r="J8" s="567"/>
      <c r="K8" s="568" t="s">
        <v>8</v>
      </c>
      <c r="L8" s="567"/>
      <c r="M8" s="567"/>
      <c r="N8" s="567"/>
      <c r="O8" s="567"/>
      <c r="P8" s="567"/>
      <c r="Q8" s="567"/>
      <c r="R8" s="567"/>
      <c r="S8" s="569"/>
      <c r="T8" s="570" t="s">
        <v>9</v>
      </c>
      <c r="U8" s="570"/>
      <c r="V8" s="568" t="str">
        <f>+Apr!V8</f>
        <v>REACTOR # 1</v>
      </c>
      <c r="W8" s="567"/>
      <c r="X8" s="567"/>
      <c r="Y8" s="569"/>
      <c r="Z8" s="568" t="str">
        <f>+Apr!Z8</f>
        <v>REACTOR # 2</v>
      </c>
      <c r="AA8" s="567"/>
      <c r="AB8" s="567"/>
      <c r="AC8" s="569"/>
      <c r="AD8" s="921" t="str">
        <f>+Apr!AD8</f>
        <v>REACTOR # 3</v>
      </c>
      <c r="AE8" s="922"/>
      <c r="AF8" s="922"/>
      <c r="AG8" s="923"/>
      <c r="AH8" s="921" t="s">
        <v>10</v>
      </c>
      <c r="AI8" s="922"/>
      <c r="AJ8" s="922"/>
      <c r="AK8" s="922"/>
      <c r="AL8" s="922"/>
      <c r="AM8" s="922"/>
      <c r="AN8" s="922"/>
      <c r="AO8" s="922"/>
      <c r="AP8" s="923"/>
      <c r="AQ8" s="575" t="s">
        <v>9</v>
      </c>
      <c r="AR8" s="576"/>
      <c r="AS8" s="996" t="s">
        <v>10</v>
      </c>
      <c r="AT8" s="997"/>
      <c r="AU8" s="997"/>
      <c r="AV8" s="997"/>
      <c r="AW8" s="997"/>
      <c r="AX8" s="997"/>
      <c r="AY8" s="998"/>
      <c r="AZ8" s="998"/>
      <c r="BA8" s="998"/>
      <c r="BB8" s="998"/>
      <c r="BC8" s="998"/>
      <c r="BD8" s="998"/>
      <c r="BE8" s="998"/>
      <c r="BF8" s="998"/>
      <c r="BG8" s="420"/>
      <c r="BH8" s="414"/>
      <c r="BI8" s="247" t="s">
        <v>9</v>
      </c>
      <c r="BJ8" s="568" t="s">
        <v>11</v>
      </c>
      <c r="BK8" s="569"/>
      <c r="BL8" s="1041" t="str">
        <f>+Jan!BL8</f>
        <v>DIGESTER OPERATION</v>
      </c>
      <c r="BM8" s="957"/>
      <c r="BN8" s="957"/>
      <c r="BO8" s="957"/>
      <c r="BP8" s="958"/>
      <c r="BQ8" s="958"/>
      <c r="BR8" s="958"/>
      <c r="BS8" s="958"/>
      <c r="BT8" s="958"/>
      <c r="BU8" s="959"/>
      <c r="BV8" s="247" t="s">
        <v>9</v>
      </c>
      <c r="BW8" s="1000" t="str">
        <f>Jan!BW8</f>
        <v xml:space="preserve">Final Effluent </v>
      </c>
      <c r="BX8" s="1001"/>
      <c r="BY8" s="1001"/>
      <c r="BZ8" s="1002"/>
      <c r="CA8" s="1038">
        <f>Jan!CA8</f>
        <v>0</v>
      </c>
      <c r="CB8" s="1059" t="str">
        <f>Jan!CB8</f>
        <v xml:space="preserve"> </v>
      </c>
      <c r="CC8" s="883" t="str">
        <f>Jan!CC8</f>
        <v xml:space="preserve"> </v>
      </c>
      <c r="CD8" s="1053" t="str">
        <f>Jan!CD8</f>
        <v xml:space="preserve"> </v>
      </c>
      <c r="CE8" s="883" t="str">
        <f>Jan!CE8</f>
        <v xml:space="preserve"> </v>
      </c>
      <c r="CF8" s="1053" t="str">
        <f>Jan!CF8</f>
        <v xml:space="preserve"> </v>
      </c>
      <c r="CG8" s="1059" t="str">
        <f>Jan!CG8</f>
        <v xml:space="preserve"> </v>
      </c>
      <c r="CH8" s="883" t="str">
        <f>Jan!CH8</f>
        <v xml:space="preserve"> </v>
      </c>
      <c r="CI8" s="883" t="str">
        <f>Jan!CI8</f>
        <v xml:space="preserve"> </v>
      </c>
      <c r="CJ8" s="1053" t="str">
        <f>Jan!CJ8</f>
        <v xml:space="preserve"> </v>
      </c>
      <c r="CK8" s="1056" t="str">
        <f>Jan!CK8</f>
        <v xml:space="preserve"> </v>
      </c>
    </row>
    <row r="9" spans="1:89" ht="12.75" customHeight="1" thickBot="1" x14ac:dyDescent="0.3">
      <c r="A9" s="577"/>
      <c r="B9" s="578"/>
      <c r="C9" s="1018">
        <f>+Jan!C9</f>
        <v>0</v>
      </c>
      <c r="D9" s="884"/>
      <c r="E9" s="260">
        <f>SUM(E11:E41)</f>
        <v>0</v>
      </c>
      <c r="F9" s="859">
        <f>+Jan!F9</f>
        <v>0</v>
      </c>
      <c r="G9" s="907">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44" t="str">
        <f>+Apr!BO9</f>
        <v>Supernatant Withdrawn 
hrs. or Gal. x 1000</v>
      </c>
      <c r="BP9" s="1044" t="str">
        <f>+Apr!BP9</f>
        <v>Supernatant BOD5 mg/l 
or  NH3-N mg/l</v>
      </c>
      <c r="BQ9" s="1044" t="str">
        <f>+Apr!BQ9</f>
        <v>Total Solids in Incoming Sludge - %</v>
      </c>
      <c r="BR9" s="1042" t="str">
        <f>+Apr!BR9</f>
        <v>Total Solids in Digested Sludge - %</v>
      </c>
      <c r="BS9" s="1043" t="str">
        <f>+Apr!BS9</f>
        <v>Volatile Solids in Incoming Sludge - %</v>
      </c>
      <c r="BT9" s="1043" t="str">
        <f>+Apr!BT9</f>
        <v>Volatile Solids in Digested Sludge - %</v>
      </c>
      <c r="BU9" s="1046" t="str">
        <f>+Apr!BU9</f>
        <v>Digested Sludge Withdrawn 
hrs. or Gal. x 1000</v>
      </c>
      <c r="BV9" s="594"/>
      <c r="BW9" s="720" t="s">
        <v>50</v>
      </c>
      <c r="BX9" s="721"/>
      <c r="BY9" s="1000" t="str">
        <f>Jan!BY9</f>
        <v>Total Nitrogen</v>
      </c>
      <c r="BZ9" s="1002"/>
      <c r="CA9" s="1039"/>
      <c r="CB9" s="1060"/>
      <c r="CC9" s="884"/>
      <c r="CD9" s="1054"/>
      <c r="CE9" s="884"/>
      <c r="CF9" s="1054"/>
      <c r="CG9" s="1060"/>
      <c r="CH9" s="884"/>
      <c r="CI9" s="884"/>
      <c r="CJ9" s="1054"/>
      <c r="CK9" s="1057"/>
    </row>
    <row r="10" spans="1:89" ht="109.5" customHeight="1" thickBot="1" x14ac:dyDescent="0.3">
      <c r="A10" s="596" t="s">
        <v>20</v>
      </c>
      <c r="B10" s="597" t="s">
        <v>21</v>
      </c>
      <c r="C10" s="1019">
        <f>+Jan!C10</f>
        <v>0</v>
      </c>
      <c r="D10" s="885"/>
      <c r="E10" s="598" t="str">
        <f>+Apr!E10</f>
        <v>Precipitation - Inches</v>
      </c>
      <c r="F10" s="860">
        <f>+Jan!F10</f>
        <v>0</v>
      </c>
      <c r="G10" s="908">
        <f>+Jan!G10</f>
        <v>0</v>
      </c>
      <c r="H10" s="599" t="str">
        <f>+Apr!H10</f>
        <v>Chlorine - Lbs</v>
      </c>
      <c r="I10" s="601" t="str">
        <f>+Apr!I10</f>
        <v>Lbs or Gal</v>
      </c>
      <c r="J10" s="601" t="str">
        <f>+Apr!J10</f>
        <v>Lbs or Gal</v>
      </c>
      <c r="K10" s="600" t="str">
        <f>+Apr!K10</f>
        <v>Influent Flow Rate 
(if metered) MGD</v>
      </c>
      <c r="L10" s="601" t="str">
        <f>+Apr!L10</f>
        <v>pH</v>
      </c>
      <c r="M10" s="601" t="str">
        <f>+Apr!M10</f>
        <v>CBOD5 - mg/l</v>
      </c>
      <c r="N10" s="602" t="str">
        <f>+Apr!N10</f>
        <v>CBOD5 - lbs</v>
      </c>
      <c r="O10" s="601" t="str">
        <f>+Apr!O10</f>
        <v>Susp. Solids - mg/l</v>
      </c>
      <c r="P10" s="601" t="str">
        <f>+Apr!P10</f>
        <v>Susp. Solids - lbs</v>
      </c>
      <c r="Q10" s="601" t="str">
        <f>+Apr!Q10</f>
        <v xml:space="preserve">Phosphorus - mg/l </v>
      </c>
      <c r="R10" s="601" t="str">
        <f>+Apr!R10</f>
        <v>Ammonia - mg/l</v>
      </c>
      <c r="S10" s="603" t="str">
        <f>IF(+Apr!S10&lt;&gt;"",+Apr!S10,"")</f>
        <v/>
      </c>
      <c r="T10" s="604" t="s">
        <v>20</v>
      </c>
      <c r="U10" s="604" t="str">
        <f>+Apr!U10</f>
        <v>Temperature in Reactors</v>
      </c>
      <c r="V10" s="605" t="str">
        <f>+Apr!V10</f>
        <v>Settleable Solids % in 30 minutes</v>
      </c>
      <c r="W10" s="601" t="str">
        <f>+Apr!W10</f>
        <v>Susp. Solids - mg/l</v>
      </c>
      <c r="X10" s="606" t="str">
        <f>+Apr!X10</f>
        <v>Sludge Vol. Index - ml/gm</v>
      </c>
      <c r="Y10" s="603" t="str">
        <f>+Apr!Y10</f>
        <v>Dissolved Oxygen - mg/l</v>
      </c>
      <c r="Z10" s="605" t="str">
        <f>+Apr!Z10</f>
        <v>Settleable Solids % in 30 minutes</v>
      </c>
      <c r="AA10" s="601" t="str">
        <f>+Apr!AA10</f>
        <v>Susp. Solids - mg/l</v>
      </c>
      <c r="AB10" s="606" t="str">
        <f>+Apr!AB10</f>
        <v>Sludge Vol. Index - ml/gm</v>
      </c>
      <c r="AC10" s="603" t="str">
        <f>+Apr!AC10</f>
        <v>Dissolved Oxygen - mg/l</v>
      </c>
      <c r="AD10" s="605" t="str">
        <f>+Apr!AD10</f>
        <v>Settleable Solids % in 30 minutes</v>
      </c>
      <c r="AE10" s="601" t="str">
        <f>+Apr!AE10</f>
        <v>Susp. Solids - mg/l</v>
      </c>
      <c r="AF10" s="606" t="str">
        <f>+Apr!AF10</f>
        <v>Sludge Vol. Index - ml/gm</v>
      </c>
      <c r="AG10" s="603" t="str">
        <f>+Apr!AG10</f>
        <v>Dissolved Oxygen - mg/l</v>
      </c>
      <c r="AH10" s="643"/>
      <c r="AI10" s="601" t="str">
        <f>+Apr!AI10</f>
        <v>Residual Chlorine - Final</v>
      </c>
      <c r="AJ10" s="602" t="str">
        <f>+Apr!AJ10</f>
        <v>Residual Chlorine - Contact Tank</v>
      </c>
      <c r="AK10" s="608"/>
      <c r="AL10" s="601" t="str">
        <f>+Apr!AL10</f>
        <v>E. Coli - colony/100 ml</v>
      </c>
      <c r="AM10" s="601" t="str">
        <f>+Apr!AM10</f>
        <v>pH - daily low 
(or single sample)</v>
      </c>
      <c r="AN10" s="601" t="str">
        <f>+Apr!AN10</f>
        <v>pH - daily high  
(if multiple samples)</v>
      </c>
      <c r="AO10" s="602" t="str">
        <f>+Apr!AO10</f>
        <v>Dissolved Oxygen - mg/l</v>
      </c>
      <c r="AP10" s="609" t="str">
        <f>+Apr!AP10</f>
        <v xml:space="preserve">Phosphorus - mg/l </v>
      </c>
      <c r="AQ10" s="610" t="s">
        <v>20</v>
      </c>
      <c r="AR10" s="611" t="s">
        <v>21</v>
      </c>
      <c r="AS10" s="607" t="str">
        <f>+Apr!AS10</f>
        <v>Effluent Flow Rate (MGD)</v>
      </c>
      <c r="AT10" s="603" t="str">
        <f>+Apr!AT10</f>
        <v>Effluent Flow
Weekly Average</v>
      </c>
      <c r="AU10" s="607" t="str">
        <f>+Apr!AU10</f>
        <v>CBOD5 - mg/l</v>
      </c>
      <c r="AV10" s="601" t="str">
        <f>+Apr!AV10</f>
        <v>CBOD5 - mg/l
Weekly Average</v>
      </c>
      <c r="AW10" s="612" t="str">
        <f>+Apr!AW10</f>
        <v>CBOD5 - lbs</v>
      </c>
      <c r="AX10" s="603" t="str">
        <f>+Apr!AX10</f>
        <v>CBOD5 - lbs/day
Weekly Average</v>
      </c>
      <c r="AY10" s="607" t="str">
        <f>+Apr!AY10</f>
        <v>Susp. Solids - mg/l</v>
      </c>
      <c r="AZ10" s="601" t="str">
        <f>+Apr!AZ10</f>
        <v>Susp. Solids - mg/l
Weekly Average</v>
      </c>
      <c r="BA10" s="613" t="str">
        <f>+Apr!BA10</f>
        <v>Susp. Solids - lbs</v>
      </c>
      <c r="BB10" s="603" t="str">
        <f>+Apr!BB10</f>
        <v>Susp. Solids - lbs/day
Weekly Average</v>
      </c>
      <c r="BC10" s="607" t="str">
        <f>+Apr!BC10</f>
        <v>Ammonia - mg/l</v>
      </c>
      <c r="BD10" s="614" t="str">
        <f>+Apr!BD10</f>
        <v>Ammonia - mg/l
Weekly Average</v>
      </c>
      <c r="BE10" s="613" t="str">
        <f>+Apr!BE10</f>
        <v>Ammonia - lbs</v>
      </c>
      <c r="BF10" s="603" t="str">
        <f>+Apr!BF10</f>
        <v>Ammonia - lbs/day
Weekly Average</v>
      </c>
      <c r="BG10" s="615" t="str">
        <f>IF(+Apr!BG10&lt;&gt;"",+Apr!BG10,"")</f>
        <v/>
      </c>
      <c r="BH10" s="616" t="str">
        <f>IF(+Apr!BH10&lt;&gt;"",+Apr!BH10,"")</f>
        <v/>
      </c>
      <c r="BI10" s="617" t="s">
        <v>20</v>
      </c>
      <c r="BJ10" s="600" t="str">
        <f>+Apr!BJ10</f>
        <v xml:space="preserve"> </v>
      </c>
      <c r="BK10" s="603" t="str">
        <f>+Apr!BK10</f>
        <v>Waste Act. Sludge
Gal. x 1000</v>
      </c>
      <c r="BL10" s="600" t="str">
        <f>+Apr!BL10</f>
        <v>pH</v>
      </c>
      <c r="BM10" s="601" t="str">
        <f>+Apr!BM10</f>
        <v>Gas Production  
Cubic Ft. x 1000</v>
      </c>
      <c r="BN10" s="601" t="str">
        <f>+Apr!BN10</f>
        <v>Temperature - F</v>
      </c>
      <c r="BO10" s="1045"/>
      <c r="BP10" s="1045"/>
      <c r="BQ10" s="885"/>
      <c r="BR10" s="885"/>
      <c r="BS10" s="885"/>
      <c r="BT10" s="885"/>
      <c r="BU10" s="1047"/>
      <c r="BV10" s="799" t="s">
        <v>20</v>
      </c>
      <c r="BW10" s="729" t="str">
        <f>Jan!BW10</f>
        <v xml:space="preserve">Phosphorus - mg/l </v>
      </c>
      <c r="BX10" s="730" t="str">
        <f>Jan!BX10</f>
        <v>Phosphorus - lbs/day</v>
      </c>
      <c r="BY10" s="731" t="str">
        <f>Jan!BY10</f>
        <v>Total Nitrogen- mg/l</v>
      </c>
      <c r="BZ10" s="731" t="str">
        <f>Jan!BZ10</f>
        <v>Total Nitrogen- lbs/day</v>
      </c>
      <c r="CA10" s="1040"/>
      <c r="CB10" s="1061"/>
      <c r="CC10" s="1052"/>
      <c r="CD10" s="1055"/>
      <c r="CE10" s="1052"/>
      <c r="CF10" s="1055"/>
      <c r="CG10" s="1061"/>
      <c r="CH10" s="1052"/>
      <c r="CI10" s="1052"/>
      <c r="CJ10" s="1055"/>
      <c r="CK10" s="1058"/>
    </row>
    <row r="11" spans="1:89" ht="15" customHeight="1" x14ac:dyDescent="0.25">
      <c r="A11" s="212">
        <v>1</v>
      </c>
      <c r="B11" s="213" t="str">
        <f>TEXT(J$5 + A11-1,"DDD")</f>
        <v>Thu</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1" si="0">+A11</f>
        <v>1</v>
      </c>
      <c r="U11" s="402"/>
      <c r="V11" s="40"/>
      <c r="W11" s="39"/>
      <c r="X11" s="314" t="str">
        <f t="shared" ref="X11:X41" si="1">IF(V11*W11=0,"",IF(V11&lt;100,V11*10000/W11,V11*1000/W11))</f>
        <v/>
      </c>
      <c r="Y11" s="276"/>
      <c r="Z11" s="40"/>
      <c r="AA11" s="39"/>
      <c r="AB11" s="314" t="str">
        <f t="shared" ref="AB11:AB41" si="2">IF(Z11*AA11=0,"",IF(Z11&lt;100,Z11*10000/AA11,Z11*1000/AA11))</f>
        <v/>
      </c>
      <c r="AC11" s="276"/>
      <c r="AD11" s="40"/>
      <c r="AE11" s="39"/>
      <c r="AF11" s="314" t="str">
        <f>IF(AD11*AE11=0,"",IF(AD11&lt;100,AD11*10000/AE11,AD11*1000/AE11))</f>
        <v/>
      </c>
      <c r="AG11" s="631"/>
      <c r="AH11" s="690"/>
      <c r="AI11" s="38"/>
      <c r="AJ11" s="39"/>
      <c r="AK11" t="str">
        <f ca="1">IF(CELL("type",AL11)="b","",IF(AL11="tntc",63200,IF(AL11=0,1,AL11)))</f>
        <v/>
      </c>
      <c r="AL11" s="39"/>
      <c r="AM11" s="276"/>
      <c r="AN11" s="276"/>
      <c r="AO11" s="39"/>
      <c r="AP11" s="41"/>
      <c r="AQ11" s="212">
        <f t="shared" ref="AQ11:AQ41" si="3">+A11</f>
        <v>1</v>
      </c>
      <c r="AR11" s="407" t="str">
        <f t="shared" ref="AR11:AR41" si="4">+B11</f>
        <v>Thu</v>
      </c>
      <c r="AS11" s="40"/>
      <c r="AT11" s="56"/>
      <c r="AU11" s="40"/>
      <c r="AV11" s="43"/>
      <c r="AW11" s="43" t="str">
        <f ca="1">IF(CELL("type",AU11)="L","",IF(AU11*($K11+$AS11)=0,"",IF($AS11&gt;0,+$AS11*AU11*8.34,$K11*AU11*8.34)))</f>
        <v/>
      </c>
      <c r="AX11" s="56"/>
      <c r="AY11" s="40"/>
      <c r="AZ11" s="43"/>
      <c r="BA11" s="43" t="str">
        <f ca="1">IF(CELL("type",AY11)="L","",IF(AY11*($K11+$AS11)=0,"",IF($AS11&gt;0,+$AS11*AY11*8.34,$K11*AY11*8.34)))</f>
        <v/>
      </c>
      <c r="BB11" s="56"/>
      <c r="BC11" s="40"/>
      <c r="BD11" s="43"/>
      <c r="BE11" s="43" t="str">
        <f ca="1">IF(CELL("type",BC11)="L","",IF(BC11*($K11+$AS11)=0,"",IF($AS11&gt;0,+$AS11*BC11*8.34,$K11*BC11*8.34)))</f>
        <v/>
      </c>
      <c r="BF11" s="56"/>
      <c r="BG11" s="40"/>
      <c r="BH11" s="41"/>
      <c r="BI11" s="243">
        <f>+A11</f>
        <v>1</v>
      </c>
      <c r="BJ11" s="40"/>
      <c r="BK11" s="41"/>
      <c r="BL11" s="276"/>
      <c r="BM11" s="39"/>
      <c r="BN11" s="39"/>
      <c r="BO11" s="39"/>
      <c r="BP11" s="39"/>
      <c r="BQ11" s="39"/>
      <c r="BR11" s="39"/>
      <c r="BS11" s="39"/>
      <c r="BT11" s="39"/>
      <c r="BU11" s="41"/>
      <c r="BV11" s="243">
        <f>BI11</f>
        <v>1</v>
      </c>
      <c r="BW11" s="35"/>
      <c r="BX11" s="765" t="str">
        <f ca="1">IF(CELL("type",BW11)="L","",IF(BW11*($K11+$AS11)=0,"",IF($AS11&gt;0,+$AS11*BW11*8.34,$K11*BW11*8.34)))</f>
        <v/>
      </c>
      <c r="BY11" s="38"/>
      <c r="BZ11" s="797" t="str">
        <f ca="1">IF(CELL("type",BY11)="L","",IF(BY11*($K11+$AS11)=0,"",IF($AS11&gt;0,+$AS11*BY11*8.34,$K11*BY11*8.34)))</f>
        <v/>
      </c>
      <c r="CA11" s="38"/>
      <c r="CB11" s="39"/>
      <c r="CC11" s="39"/>
      <c r="CD11" s="39"/>
      <c r="CE11" s="39"/>
      <c r="CF11" s="39"/>
      <c r="CG11" s="39"/>
      <c r="CH11" s="39"/>
      <c r="CI11" s="39"/>
      <c r="CJ11" s="39"/>
      <c r="CK11" s="41"/>
    </row>
    <row r="12" spans="1:89" ht="15" customHeight="1" x14ac:dyDescent="0.25">
      <c r="A12" s="214">
        <v>2</v>
      </c>
      <c r="B12" s="213" t="str">
        <f t="shared" ref="B12:B41" si="5">TEXT(J$5 + A12-1,"DDD")</f>
        <v>Fri</v>
      </c>
      <c r="C12" s="47"/>
      <c r="D12" s="48"/>
      <c r="E12" s="48"/>
      <c r="F12" s="49"/>
      <c r="G12" s="50"/>
      <c r="H12" s="51"/>
      <c r="I12" s="47"/>
      <c r="J12" s="48"/>
      <c r="K12" s="52"/>
      <c r="L12" s="277"/>
      <c r="M12" s="47"/>
      <c r="N12" s="43" t="str">
        <f t="shared" ref="N12:N41" ca="1" si="6">IF(CELL("type",M12)="L","",IF(M12*(K12+AS12)=0,"",IF(K12&gt;0,+K12*M12*8.34,AS12*M12*8.34)))</f>
        <v/>
      </c>
      <c r="O12" s="47"/>
      <c r="P12" s="43" t="str">
        <f t="shared" ref="P12:P41"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1" si="8">IF(AD12*AE12=0,"",IF(AD12&lt;100,AD12*10000/AE12,AD12*1000/AE12))</f>
        <v/>
      </c>
      <c r="AG12" s="629"/>
      <c r="AH12" s="690"/>
      <c r="AI12" s="51"/>
      <c r="AJ12" s="47"/>
      <c r="AK12" t="str">
        <f t="shared" ref="AK12:AK41" ca="1" si="9">IF(CELL("type",AL12)="b","",IF(AL12="tntc",63200,IF(AL12=0,1,AL12)))</f>
        <v/>
      </c>
      <c r="AL12" s="47"/>
      <c r="AM12" s="277"/>
      <c r="AN12" s="277"/>
      <c r="AO12" s="47"/>
      <c r="AP12" s="53"/>
      <c r="AQ12" s="214">
        <f t="shared" si="3"/>
        <v>2</v>
      </c>
      <c r="AR12" s="407" t="str">
        <f t="shared" si="4"/>
        <v>Fri</v>
      </c>
      <c r="AS12" s="52"/>
      <c r="AT12" s="44"/>
      <c r="AU12" s="52"/>
      <c r="AV12" s="70"/>
      <c r="AW12" s="132" t="str">
        <f t="shared" ref="AW12:AW41" ca="1" si="10">IF(CELL("type",AU12)="L","",IF(AU12*($K12+$AS12)=0,"",IF($AS12&gt;0,+$AS12*AU12*8.34,$K12*AU12*8.34)))</f>
        <v/>
      </c>
      <c r="AX12" s="44"/>
      <c r="AY12" s="52"/>
      <c r="AZ12" s="70"/>
      <c r="BA12" s="132" t="str">
        <f t="shared" ref="BA12:BA41" ca="1" si="11">IF(CELL("type",AY12)="L","",IF(AY12*($K12+$AS12)=0,"",IF($AS12&gt;0,+$AS12*AY12*8.34,$K12*AY12*8.34)))</f>
        <v/>
      </c>
      <c r="BB12" s="44"/>
      <c r="BC12" s="52"/>
      <c r="BD12" s="70"/>
      <c r="BE12" s="132" t="str">
        <f t="shared" ref="BE12:BE41" ca="1" si="12">IF(CELL("type",BC12)="L","",IF(BC12*($K12+$AS12)=0,"",IF($AS12&gt;0,+$AS12*BC12*8.34,$K12*BC12*8.34)))</f>
        <v/>
      </c>
      <c r="BF12" s="44"/>
      <c r="BG12" s="52"/>
      <c r="BH12" s="53"/>
      <c r="BI12" s="244">
        <f t="shared" ref="BI12:BI40" si="13">+A12</f>
        <v>2</v>
      </c>
      <c r="BJ12" s="52"/>
      <c r="BK12" s="53"/>
      <c r="BL12" s="277"/>
      <c r="BM12" s="47"/>
      <c r="BN12" s="47"/>
      <c r="BO12" s="47"/>
      <c r="BP12" s="47"/>
      <c r="BQ12" s="47"/>
      <c r="BR12" s="47"/>
      <c r="BS12" s="47"/>
      <c r="BT12" s="47"/>
      <c r="BU12" s="53"/>
      <c r="BV12" s="243">
        <f t="shared" ref="BV12:BV41" si="14">BI12</f>
        <v>2</v>
      </c>
      <c r="BW12" s="48"/>
      <c r="BX12" s="792" t="str">
        <f t="shared" ref="BX12:BX41" ca="1" si="15">IF(CELL("type",BW12)="L","",IF(BW12*($K12+$AS12)=0,"",IF($AS12&gt;0,+$AS12*BW12*8.34,$K12*BW12*8.34)))</f>
        <v/>
      </c>
      <c r="BY12" s="51"/>
      <c r="BZ12" s="792" t="str">
        <f t="shared" ref="BZ12:BZ41" ca="1" si="16">IF(CELL("type",BY12)="L","",IF(BY12*($K12+$AS12)=0,"",IF($AS12&gt;0,+$AS12*BY12*8.34,$K12*BY12*8.34)))</f>
        <v/>
      </c>
      <c r="CA12" s="51"/>
      <c r="CB12" s="734"/>
      <c r="CC12" s="47"/>
      <c r="CD12" s="47"/>
      <c r="CE12" s="47"/>
      <c r="CF12" s="734"/>
      <c r="CG12" s="47"/>
      <c r="CH12" s="734"/>
      <c r="CI12" s="47"/>
      <c r="CJ12" s="734"/>
      <c r="CK12" s="735"/>
    </row>
    <row r="13" spans="1:89" ht="15" customHeight="1" x14ac:dyDescent="0.25">
      <c r="A13" s="214">
        <v>3</v>
      </c>
      <c r="B13" s="213" t="str">
        <f t="shared" si="5"/>
        <v>Sat</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Sat</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2" t="str">
        <f t="shared" ca="1" si="15"/>
        <v/>
      </c>
      <c r="BY13" s="51"/>
      <c r="BZ13" s="792" t="str">
        <f t="shared" ca="1" si="16"/>
        <v/>
      </c>
      <c r="CA13" s="51"/>
      <c r="CB13" s="734"/>
      <c r="CC13" s="47"/>
      <c r="CD13" s="47"/>
      <c r="CE13" s="47"/>
      <c r="CF13" s="734"/>
      <c r="CG13" s="47"/>
      <c r="CH13" s="734"/>
      <c r="CI13" s="47"/>
      <c r="CJ13" s="734"/>
      <c r="CK13" s="735"/>
    </row>
    <row r="14" spans="1:89" ht="15" customHeight="1" x14ac:dyDescent="0.25">
      <c r="A14" s="214">
        <v>4</v>
      </c>
      <c r="B14" s="213" t="str">
        <f t="shared" si="5"/>
        <v>Sun</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Sun</v>
      </c>
      <c r="AS14" s="52"/>
      <c r="AT14" s="44" t="str">
        <f>IF(+$B14="Sat",IF(SUM(AS$11:AS14)&gt;0,AVERAGE(AS$11:AS14,Apr!AS38:AS$40)," "),"")</f>
        <v/>
      </c>
      <c r="AU14" s="52"/>
      <c r="AV14" s="70" t="str">
        <f>IF(+$B14="Sat",IF(SUM(AU$11:AU14)&gt;0,AVERAGE(AU$11:AU14,Apr!AU38:AU$40)," "),"")</f>
        <v/>
      </c>
      <c r="AW14" s="132" t="str">
        <f t="shared" ca="1" si="10"/>
        <v/>
      </c>
      <c r="AX14" s="56" t="str">
        <f>IF(+$B14="Sat",IF(SUM(AW$11:AW14)&gt;0,AVERAGE(AW$11:AW14,Apr!AW38:AW$40)," "),"")</f>
        <v/>
      </c>
      <c r="AY14" s="52"/>
      <c r="AZ14" s="70" t="str">
        <f>IF(+$B14="Sat",IF(SUM(AY$11:AY14)&gt;0,AVERAGE(AY$11:AY14,Apr!AY38:AY$40)," "),"")</f>
        <v/>
      </c>
      <c r="BA14" s="132" t="str">
        <f t="shared" ca="1" si="11"/>
        <v/>
      </c>
      <c r="BB14" s="56" t="str">
        <f>IF(+$B14="Sat",IF(SUM(BA$11:BA14)&gt;0,AVERAGE(BA$11:BA14,Apr!BA38:BA$40)," "),"")</f>
        <v/>
      </c>
      <c r="BC14" s="52"/>
      <c r="BD14" s="70" t="str">
        <f>IF(+$B14="Sat",IF(SUM(BC$11:BC14)&gt;0,AVERAGE(BC$11:BC14,Apr!BC38:BC$40)," "),"")</f>
        <v/>
      </c>
      <c r="BE14" s="132" t="str">
        <f t="shared" ca="1" si="12"/>
        <v/>
      </c>
      <c r="BF14" s="56" t="str">
        <f>IF(+$B14="Sat",IF(SUM(BE$11:BE14)&gt;0,AVERAGE(BE$11:BE14,Apr!BE38:BE$40)," "),"")</f>
        <v/>
      </c>
      <c r="BG14" s="52"/>
      <c r="BH14" s="53"/>
      <c r="BI14" s="244">
        <f t="shared" si="13"/>
        <v>4</v>
      </c>
      <c r="BJ14" s="52"/>
      <c r="BK14" s="53"/>
      <c r="BL14" s="277"/>
      <c r="BM14" s="47"/>
      <c r="BN14" s="47"/>
      <c r="BO14" s="47"/>
      <c r="BP14" s="47"/>
      <c r="BQ14" s="47"/>
      <c r="BR14" s="47"/>
      <c r="BS14" s="47"/>
      <c r="BT14" s="47"/>
      <c r="BU14" s="53"/>
      <c r="BV14" s="243">
        <f t="shared" si="14"/>
        <v>4</v>
      </c>
      <c r="BW14" s="48"/>
      <c r="BX14" s="792" t="str">
        <f t="shared" ca="1" si="15"/>
        <v/>
      </c>
      <c r="BY14" s="51"/>
      <c r="BZ14" s="792" t="str">
        <f t="shared" ca="1" si="16"/>
        <v/>
      </c>
      <c r="CA14" s="51"/>
      <c r="CB14" s="734"/>
      <c r="CC14" s="47"/>
      <c r="CD14" s="47"/>
      <c r="CE14" s="47"/>
      <c r="CF14" s="734"/>
      <c r="CG14" s="47"/>
      <c r="CH14" s="734"/>
      <c r="CI14" s="47"/>
      <c r="CJ14" s="734"/>
      <c r="CK14" s="735"/>
    </row>
    <row r="15" spans="1:89" ht="15" customHeight="1" thickBot="1" x14ac:dyDescent="0.3">
      <c r="A15" s="215">
        <v>5</v>
      </c>
      <c r="B15" s="216" t="str">
        <f t="shared" si="5"/>
        <v>Mon</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2"/>
      <c r="AI15" s="61"/>
      <c r="AJ15" s="57"/>
      <c r="AK15" t="str">
        <f t="shared" ca="1" si="9"/>
        <v/>
      </c>
      <c r="AL15" s="57"/>
      <c r="AM15" s="278"/>
      <c r="AN15" s="278"/>
      <c r="AO15" s="57"/>
      <c r="AP15" s="63"/>
      <c r="AQ15" s="215">
        <f t="shared" si="3"/>
        <v>5</v>
      </c>
      <c r="AR15" s="408" t="str">
        <f t="shared" si="4"/>
        <v>Mon</v>
      </c>
      <c r="AS15" s="62"/>
      <c r="AT15" s="67" t="str">
        <f>IF(+$B15="Sat",IF(SUM(AS$11:AS15)&gt;0,AVERAGE(AS$11:AS15,Apr!AS39:AS$40)," "),"")</f>
        <v/>
      </c>
      <c r="AU15" s="62"/>
      <c r="AV15" s="65" t="str">
        <f>IF(+$B15="Sat",IF(SUM(AU$11:AU15)&gt;0,AVERAGE(AU$11:AU15,Apr!AU39:AU$40)," "),"")</f>
        <v/>
      </c>
      <c r="AW15" s="68" t="str">
        <f ca="1">IF(CELL("type",AU15)="L","",IF(AU15*($K15+$AS15)=0,"",IF($AS15&gt;0,+$AS15*AU15*8.34,$K15*AU15*8.34)))</f>
        <v/>
      </c>
      <c r="AX15" s="67" t="str">
        <f>IF(+$B15="Sat",IF(SUM(AW$11:AW15)&gt;0,AVERAGE(AW$11:AW15,Apr!AW39:AW$40)," "),"")</f>
        <v/>
      </c>
      <c r="AY15" s="62"/>
      <c r="AZ15" s="65" t="str">
        <f>IF(+$B15="Sat",IF(SUM(AY$11:AY15)&gt;0,AVERAGE(AY$11:AY15,Apr!AY39:AY$40)," "),"")</f>
        <v/>
      </c>
      <c r="BA15" s="68" t="str">
        <f ca="1">IF(CELL("type",AY15)="L","",IF(AY15*($K15+$AS15)=0,"",IF($AS15&gt;0,+$AS15*AY15*8.34,$K15*AY15*8.34)))</f>
        <v/>
      </c>
      <c r="BB15" s="67" t="str">
        <f>IF(+$B15="Sat",IF(SUM(BA$11:BA15)&gt;0,AVERAGE(BA$11:BA15,Apr!BA39:BA$40)," "),"")</f>
        <v/>
      </c>
      <c r="BC15" s="62"/>
      <c r="BD15" s="65" t="str">
        <f>IF(+$B15="Sat",IF(SUM(BC$11:BC15)&gt;0,AVERAGE(BC$11:BC15,Apr!BC39:BC$40)," "),"")</f>
        <v/>
      </c>
      <c r="BE15" s="68" t="str">
        <f ca="1">IF(CELL("type",BC15)="L","",IF(BC15*($K15+$AS15)=0,"",IF($AS15&gt;0,+$AS15*BC15*8.34,$K15*BC15*8.34)))</f>
        <v/>
      </c>
      <c r="BF15" s="67" t="str">
        <f>IF(+$B15="Sat",IF(SUM(BE$11:BE15)&gt;0,AVERAGE(BE$11:BE15,Apr!BE39:BE$40)," "),"")</f>
        <v/>
      </c>
      <c r="BG15" s="62"/>
      <c r="BH15" s="63"/>
      <c r="BI15" s="245">
        <f t="shared" si="13"/>
        <v>5</v>
      </c>
      <c r="BJ15" s="62"/>
      <c r="BK15" s="63"/>
      <c r="BL15" s="278"/>
      <c r="BM15" s="57"/>
      <c r="BN15" s="57"/>
      <c r="BO15" s="57"/>
      <c r="BP15" s="57"/>
      <c r="BQ15" s="57"/>
      <c r="BR15" s="57"/>
      <c r="BS15" s="57"/>
      <c r="BT15" s="57"/>
      <c r="BU15" s="63"/>
      <c r="BV15" s="757">
        <f t="shared" si="14"/>
        <v>5</v>
      </c>
      <c r="BW15" s="58"/>
      <c r="BX15" s="793" t="str">
        <f ca="1">IF(CELL("type",BW15)="L","",IF(BW15*($K15+$AS15)=0,"",IF($AS15&gt;0,+$AS15*BW15*8.34,$K15*BW15*8.34)))</f>
        <v/>
      </c>
      <c r="BY15" s="61"/>
      <c r="BZ15" s="793" t="str">
        <f ca="1">IF(CELL("type",BY15)="L","",IF(BY15*($K15+$AS15)=0,"",IF($AS15&gt;0,+$AS15*BY15*8.34,$K15*BY15*8.34)))</f>
        <v/>
      </c>
      <c r="CA15" s="61"/>
      <c r="CB15" s="736"/>
      <c r="CC15" s="57"/>
      <c r="CD15" s="57"/>
      <c r="CE15" s="57"/>
      <c r="CF15" s="736"/>
      <c r="CG15" s="57"/>
      <c r="CH15" s="736"/>
      <c r="CI15" s="57"/>
      <c r="CJ15" s="736"/>
      <c r="CK15" s="737"/>
    </row>
    <row r="16" spans="1:89" ht="15" customHeight="1" x14ac:dyDescent="0.25">
      <c r="A16" s="212">
        <v>6</v>
      </c>
      <c r="B16" s="217" t="str">
        <f t="shared" si="5"/>
        <v>Tue</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3"/>
      <c r="AI16" s="38"/>
      <c r="AJ16" s="39"/>
      <c r="AK16" t="str">
        <f t="shared" ca="1" si="9"/>
        <v/>
      </c>
      <c r="AL16" s="39"/>
      <c r="AM16" s="276"/>
      <c r="AN16" s="276"/>
      <c r="AO16" s="39"/>
      <c r="AP16" s="41"/>
      <c r="AQ16" s="212">
        <f t="shared" si="3"/>
        <v>6</v>
      </c>
      <c r="AR16" s="407" t="str">
        <f t="shared" si="4"/>
        <v>Tue</v>
      </c>
      <c r="AS16" s="40"/>
      <c r="AT16" s="56" t="str">
        <f>IF(+$B16="Sat",IF(SUM(AS$11:AS16)&gt;0,AVERAGE(AS$11:AS16,Apr!AS40:AS$40)," "),"")</f>
        <v/>
      </c>
      <c r="AU16" s="40"/>
      <c r="AV16" s="43" t="str">
        <f>IF(+$B16="Sat",IF(SUM(AU$11:AU16)&gt;0,AVERAGE(AU$11:AU16,Apr!AU40:AU$40)," "),"")</f>
        <v/>
      </c>
      <c r="AW16" s="45" t="str">
        <f t="shared" ca="1" si="10"/>
        <v/>
      </c>
      <c r="AX16" s="56" t="str">
        <f>IF(+$B16="Sat",IF(SUM(AW$11:AW16)&gt;0,AVERAGE(AW$11:AW16,Apr!AW40:AW$40)," "),"")</f>
        <v/>
      </c>
      <c r="AY16" s="40"/>
      <c r="AZ16" s="43" t="str">
        <f>IF(+$B16="Sat",IF(SUM(AY$11:AY16)&gt;0,AVERAGE(AY$11:AY16,Apr!AY40:AY$40)," "),"")</f>
        <v/>
      </c>
      <c r="BA16" s="45" t="str">
        <f t="shared" ca="1" si="11"/>
        <v/>
      </c>
      <c r="BB16" s="56" t="str">
        <f>IF(+$B16="Sat",IF(SUM(BA$11:BA16)&gt;0,AVERAGE(BA$11:BA16,Apr!BA40:BA$40)," "),"")</f>
        <v/>
      </c>
      <c r="BC16" s="40"/>
      <c r="BD16" s="69" t="str">
        <f>IF(+$B16="Sat",IF(SUM(BC$11:BC16)&gt;0,AVERAGE(BC$11:BC16,Apr!BC40:BC$40)," "),"")</f>
        <v/>
      </c>
      <c r="BE16" s="133" t="str">
        <f t="shared" ca="1" si="12"/>
        <v/>
      </c>
      <c r="BF16" s="56" t="str">
        <f>IF(+$B16="Sat",IF(SUM(BE$11:BE16)&gt;0,AVERAGE(BE$11:BE16,Apr!BE40:BE$40)," "),"")</f>
        <v/>
      </c>
      <c r="BG16" s="40"/>
      <c r="BH16" s="41"/>
      <c r="BI16" s="243">
        <f t="shared" si="13"/>
        <v>6</v>
      </c>
      <c r="BJ16" s="40"/>
      <c r="BK16" s="41"/>
      <c r="BL16" s="276"/>
      <c r="BM16" s="39"/>
      <c r="BN16" s="39"/>
      <c r="BO16" s="39"/>
      <c r="BP16" s="39"/>
      <c r="BQ16" s="39"/>
      <c r="BR16" s="39"/>
      <c r="BS16" s="39"/>
      <c r="BT16" s="39"/>
      <c r="BU16" s="41"/>
      <c r="BV16" s="758">
        <f t="shared" si="14"/>
        <v>6</v>
      </c>
      <c r="BW16" s="35"/>
      <c r="BX16" s="765" t="str">
        <f t="shared" ca="1" si="15"/>
        <v/>
      </c>
      <c r="BY16" s="38"/>
      <c r="BZ16" s="765" t="str">
        <f t="shared" ca="1" si="16"/>
        <v/>
      </c>
      <c r="CA16" s="38"/>
      <c r="CB16" s="33"/>
      <c r="CC16" s="39"/>
      <c r="CD16" s="38"/>
      <c r="CE16" s="38"/>
      <c r="CF16" s="33"/>
      <c r="CG16" s="39"/>
      <c r="CH16" s="33"/>
      <c r="CI16" s="39"/>
      <c r="CJ16" s="33"/>
      <c r="CK16" s="738"/>
    </row>
    <row r="17" spans="1:89" ht="15" customHeight="1" x14ac:dyDescent="0.25">
      <c r="A17" s="214">
        <v>7</v>
      </c>
      <c r="B17" s="213" t="str">
        <f t="shared" si="5"/>
        <v>Wed</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Wed</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2" t="str">
        <f t="shared" ca="1" si="15"/>
        <v/>
      </c>
      <c r="BY17" s="51"/>
      <c r="BZ17" s="792" t="str">
        <f t="shared" ca="1" si="16"/>
        <v/>
      </c>
      <c r="CA17" s="51"/>
      <c r="CB17" s="33"/>
      <c r="CC17" s="47"/>
      <c r="CD17" s="38"/>
      <c r="CE17" s="38"/>
      <c r="CF17" s="33"/>
      <c r="CG17" s="47"/>
      <c r="CH17" s="33"/>
      <c r="CI17" s="48"/>
      <c r="CJ17" s="739"/>
      <c r="CK17" s="738"/>
    </row>
    <row r="18" spans="1:89" ht="15" customHeight="1" x14ac:dyDescent="0.25">
      <c r="A18" s="214">
        <v>8</v>
      </c>
      <c r="B18" s="213" t="str">
        <f t="shared" si="5"/>
        <v>Thu</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Thu</v>
      </c>
      <c r="AS18" s="52"/>
      <c r="AT18" s="44" t="str">
        <f t="shared" ref="AT18:AT40" si="17">IF(+$B18="Sat",IF(SUM(AS12:AS18)&gt;0,AVERAGE(AS12:AS18)," "),"")</f>
        <v/>
      </c>
      <c r="AU18" s="52"/>
      <c r="AV18" s="70" t="str">
        <f t="shared" ref="AV18:AX33" si="18">IF(+$B18="Sat",IF(SUM(AU12:AU18)&gt;0,AVERAGE(AU12:AU18)," "),"")</f>
        <v/>
      </c>
      <c r="AW18" s="45" t="str">
        <f t="shared" ca="1" si="10"/>
        <v/>
      </c>
      <c r="AX18" s="56" t="str">
        <f t="shared" si="18"/>
        <v/>
      </c>
      <c r="AY18" s="52"/>
      <c r="AZ18" s="70" t="str">
        <f t="shared" ref="AZ18:AZ40" si="19">IF(+$B18="Sat",IF(SUM(AY12:AY18)&gt;0,AVERAGE(AY12:AY18)," "),"")</f>
        <v/>
      </c>
      <c r="BA18" s="45" t="str">
        <f t="shared" ca="1" si="11"/>
        <v/>
      </c>
      <c r="BB18" s="44" t="str">
        <f t="shared" ref="BB18:BB40" si="20">IF(+$B18="Sat",IF(SUM(BA12:BA18)&gt;0,AVERAGE(BA12:BA18)," "),"")</f>
        <v/>
      </c>
      <c r="BC18" s="52"/>
      <c r="BD18" s="71" t="str">
        <f t="shared" ref="BD18:BD40" si="21">IF(+$B18="Sat",IF(SUM(BC12:BC18)&gt;0,AVERAGE(BC12:BC18)," "),"")</f>
        <v/>
      </c>
      <c r="BE18" s="46" t="str">
        <f t="shared" ca="1" si="12"/>
        <v/>
      </c>
      <c r="BF18" s="44" t="str">
        <f t="shared" ref="BF18:BF40" si="22">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92" t="str">
        <f t="shared" ca="1" si="15"/>
        <v/>
      </c>
      <c r="BY18" s="51"/>
      <c r="BZ18" s="792" t="str">
        <f t="shared" ca="1" si="16"/>
        <v/>
      </c>
      <c r="CA18" s="51"/>
      <c r="CB18" s="33"/>
      <c r="CC18" s="47"/>
      <c r="CD18" s="38"/>
      <c r="CE18" s="38"/>
      <c r="CF18" s="33"/>
      <c r="CG18" s="47"/>
      <c r="CH18" s="33"/>
      <c r="CI18" s="48"/>
      <c r="CJ18" s="739"/>
      <c r="CK18" s="738"/>
    </row>
    <row r="19" spans="1:89" ht="15" customHeight="1" x14ac:dyDescent="0.25">
      <c r="A19" s="214">
        <v>9</v>
      </c>
      <c r="B19" s="213" t="str">
        <f t="shared" si="5"/>
        <v>Fri</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Fri</v>
      </c>
      <c r="AS19" s="52"/>
      <c r="AT19" s="44" t="str">
        <f t="shared" si="17"/>
        <v/>
      </c>
      <c r="AU19" s="52"/>
      <c r="AV19" s="70" t="str">
        <f t="shared" si="18"/>
        <v/>
      </c>
      <c r="AW19" s="45" t="str">
        <f ca="1">IF(CELL("type",AU19)="L","",IF(AU19*($K19+$AS19)=0,"",IF($AS19&gt;0,+$AS19*AU19*8.34,$K19*AU19*8.34)))</f>
        <v/>
      </c>
      <c r="AX19" s="56" t="str">
        <f t="shared" si="18"/>
        <v/>
      </c>
      <c r="AY19" s="52"/>
      <c r="AZ19" s="70" t="str">
        <f t="shared" si="19"/>
        <v/>
      </c>
      <c r="BA19" s="45" t="str">
        <f ca="1">IF(CELL("type",AY19)="L","",IF(AY19*($K19+$AS19)=0,"",IF($AS19&gt;0,+$AS19*AY19*8.34,$K19*AY19*8.34)))</f>
        <v/>
      </c>
      <c r="BB19" s="44" t="str">
        <f t="shared" si="20"/>
        <v/>
      </c>
      <c r="BC19" s="52"/>
      <c r="BD19" s="71" t="str">
        <f t="shared" si="21"/>
        <v/>
      </c>
      <c r="BE19" s="46" t="str">
        <f ca="1">IF(CELL("type",BC19)="L","",IF(BC19*($K19+$AS19)=0,"",IF($AS19&gt;0,+$AS19*BC19*8.34,$K19*BC19*8.34)))</f>
        <v/>
      </c>
      <c r="BF19" s="44" t="str">
        <f t="shared" si="22"/>
        <v/>
      </c>
      <c r="BG19" s="52"/>
      <c r="BH19" s="53"/>
      <c r="BI19" s="244">
        <f t="shared" si="13"/>
        <v>9</v>
      </c>
      <c r="BJ19" s="52"/>
      <c r="BK19" s="53"/>
      <c r="BL19" s="277"/>
      <c r="BM19" s="47"/>
      <c r="BN19" s="47"/>
      <c r="BO19" s="47"/>
      <c r="BP19" s="47"/>
      <c r="BQ19" s="47"/>
      <c r="BR19" s="47"/>
      <c r="BS19" s="47"/>
      <c r="BT19" s="47"/>
      <c r="BU19" s="53"/>
      <c r="BV19" s="243">
        <f t="shared" si="14"/>
        <v>9</v>
      </c>
      <c r="BW19" s="48"/>
      <c r="BX19" s="792" t="str">
        <f ca="1">IF(CELL("type",BW19)="L","",IF(BW19*($K19+$AS19)=0,"",IF($AS19&gt;0,+$AS19*BW19*8.34,$K19*BW19*8.34)))</f>
        <v/>
      </c>
      <c r="BY19" s="51"/>
      <c r="BZ19" s="792" t="str">
        <f ca="1">IF(CELL("type",BY19)="L","",IF(BY19*($K19+$AS19)=0,"",IF($AS19&gt;0,+$AS19*BY19*8.34,$K19*BY19*8.34)))</f>
        <v/>
      </c>
      <c r="CA19" s="51"/>
      <c r="CB19" s="33"/>
      <c r="CC19" s="47"/>
      <c r="CD19" s="38"/>
      <c r="CE19" s="38"/>
      <c r="CF19" s="33"/>
      <c r="CG19" s="47"/>
      <c r="CH19" s="33"/>
      <c r="CI19" s="48"/>
      <c r="CJ19" s="739"/>
      <c r="CK19" s="738"/>
    </row>
    <row r="20" spans="1:89" ht="15" customHeight="1" thickBot="1" x14ac:dyDescent="0.3">
      <c r="A20" s="215">
        <v>10</v>
      </c>
      <c r="B20" s="216" t="str">
        <f t="shared" si="5"/>
        <v>Sat</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1"/>
      <c r="AI20" s="61"/>
      <c r="AJ20" s="57"/>
      <c r="AK20" t="str">
        <f t="shared" ca="1" si="9"/>
        <v/>
      </c>
      <c r="AL20" s="57"/>
      <c r="AM20" s="278"/>
      <c r="AN20" s="278"/>
      <c r="AO20" s="57"/>
      <c r="AP20" s="63"/>
      <c r="AQ20" s="215">
        <f t="shared" si="3"/>
        <v>10</v>
      </c>
      <c r="AR20" s="408" t="str">
        <f t="shared" si="4"/>
        <v>Sat</v>
      </c>
      <c r="AS20" s="62"/>
      <c r="AT20" s="67" t="str">
        <f t="shared" si="17"/>
        <v xml:space="preserve"> </v>
      </c>
      <c r="AU20" s="62"/>
      <c r="AV20" s="65" t="str">
        <f t="shared" si="18"/>
        <v xml:space="preserve"> </v>
      </c>
      <c r="AW20" s="88" t="str">
        <f t="shared" ca="1" si="10"/>
        <v/>
      </c>
      <c r="AX20" s="67" t="str">
        <f t="shared" ca="1" si="18"/>
        <v xml:space="preserve"> </v>
      </c>
      <c r="AY20" s="62"/>
      <c r="AZ20" s="65" t="str">
        <f t="shared" si="19"/>
        <v xml:space="preserve"> </v>
      </c>
      <c r="BA20" s="88" t="str">
        <f t="shared" ca="1" si="11"/>
        <v/>
      </c>
      <c r="BB20" s="67" t="str">
        <f t="shared" ca="1" si="20"/>
        <v xml:space="preserve"> </v>
      </c>
      <c r="BC20" s="62"/>
      <c r="BD20" s="72" t="str">
        <f t="shared" si="21"/>
        <v xml:space="preserve"> </v>
      </c>
      <c r="BE20" s="68" t="str">
        <f t="shared" ca="1" si="12"/>
        <v/>
      </c>
      <c r="BF20" s="67" t="str">
        <f t="shared" ca="1" si="22"/>
        <v xml:space="preserve"> </v>
      </c>
      <c r="BG20" s="62"/>
      <c r="BH20" s="63"/>
      <c r="BI20" s="245">
        <f t="shared" si="13"/>
        <v>10</v>
      </c>
      <c r="BJ20" s="62"/>
      <c r="BK20" s="63"/>
      <c r="BL20" s="278"/>
      <c r="BM20" s="57"/>
      <c r="BN20" s="57"/>
      <c r="BO20" s="57"/>
      <c r="BP20" s="57"/>
      <c r="BQ20" s="57"/>
      <c r="BR20" s="57"/>
      <c r="BS20" s="57"/>
      <c r="BT20" s="57"/>
      <c r="BU20" s="63"/>
      <c r="BV20" s="757">
        <f t="shared" si="14"/>
        <v>10</v>
      </c>
      <c r="BW20" s="58"/>
      <c r="BX20" s="794" t="str">
        <f t="shared" ca="1" si="15"/>
        <v/>
      </c>
      <c r="BY20" s="61"/>
      <c r="BZ20" s="794" t="str">
        <f t="shared" ca="1" si="16"/>
        <v/>
      </c>
      <c r="CA20" s="61"/>
      <c r="CB20" s="740"/>
      <c r="CC20" s="57"/>
      <c r="CD20" s="61"/>
      <c r="CE20" s="61"/>
      <c r="CF20" s="740"/>
      <c r="CG20" s="57"/>
      <c r="CH20" s="740"/>
      <c r="CI20" s="58"/>
      <c r="CJ20" s="736"/>
      <c r="CK20" s="737"/>
    </row>
    <row r="21" spans="1:89" ht="15" customHeight="1" x14ac:dyDescent="0.25">
      <c r="A21" s="212">
        <v>11</v>
      </c>
      <c r="B21" s="217" t="str">
        <f t="shared" si="5"/>
        <v>Sun</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0"/>
      <c r="AI21" s="38"/>
      <c r="AJ21" s="39"/>
      <c r="AK21" t="str">
        <f t="shared" ca="1" si="9"/>
        <v/>
      </c>
      <c r="AL21" s="39"/>
      <c r="AM21" s="276"/>
      <c r="AN21" s="276"/>
      <c r="AO21" s="39"/>
      <c r="AP21" s="41"/>
      <c r="AQ21" s="212">
        <f t="shared" si="3"/>
        <v>11</v>
      </c>
      <c r="AR21" s="407" t="str">
        <f t="shared" si="4"/>
        <v>Sun</v>
      </c>
      <c r="AS21" s="40"/>
      <c r="AT21" s="56" t="str">
        <f t="shared" si="17"/>
        <v/>
      </c>
      <c r="AU21" s="40"/>
      <c r="AV21" s="43" t="str">
        <f t="shared" si="18"/>
        <v/>
      </c>
      <c r="AW21" s="45" t="str">
        <f t="shared" ca="1" si="10"/>
        <v/>
      </c>
      <c r="AX21" s="56" t="str">
        <f t="shared" si="18"/>
        <v/>
      </c>
      <c r="AY21" s="40"/>
      <c r="AZ21" s="43" t="str">
        <f t="shared" si="19"/>
        <v/>
      </c>
      <c r="BA21" s="45" t="str">
        <f t="shared" ca="1" si="11"/>
        <v/>
      </c>
      <c r="BB21" s="56" t="str">
        <f t="shared" si="20"/>
        <v/>
      </c>
      <c r="BC21" s="40"/>
      <c r="BD21" s="69" t="str">
        <f t="shared" si="21"/>
        <v/>
      </c>
      <c r="BE21" s="133" t="str">
        <f t="shared" ca="1" si="12"/>
        <v/>
      </c>
      <c r="BF21" s="56" t="str">
        <f t="shared" si="22"/>
        <v/>
      </c>
      <c r="BG21" s="40"/>
      <c r="BH21" s="41"/>
      <c r="BI21" s="243">
        <f t="shared" si="13"/>
        <v>11</v>
      </c>
      <c r="BJ21" s="40"/>
      <c r="BK21" s="41"/>
      <c r="BL21" s="276"/>
      <c r="BM21" s="39"/>
      <c r="BN21" s="39"/>
      <c r="BO21" s="39"/>
      <c r="BP21" s="39"/>
      <c r="BQ21" s="39"/>
      <c r="BR21" s="39"/>
      <c r="BS21" s="39"/>
      <c r="BT21" s="39"/>
      <c r="BU21" s="41"/>
      <c r="BV21" s="758">
        <f t="shared" si="14"/>
        <v>11</v>
      </c>
      <c r="BW21" s="35"/>
      <c r="BX21" s="765" t="str">
        <f t="shared" ca="1" si="15"/>
        <v/>
      </c>
      <c r="BY21" s="38"/>
      <c r="BZ21" s="765" t="str">
        <f t="shared" ca="1" si="16"/>
        <v/>
      </c>
      <c r="CA21" s="38"/>
      <c r="CB21" s="33"/>
      <c r="CC21" s="39"/>
      <c r="CD21" s="38"/>
      <c r="CE21" s="38"/>
      <c r="CF21" s="33"/>
      <c r="CG21" s="39"/>
      <c r="CH21" s="33"/>
      <c r="CI21" s="35"/>
      <c r="CJ21" s="741"/>
      <c r="CK21" s="738"/>
    </row>
    <row r="22" spans="1:89" ht="15" customHeight="1" x14ac:dyDescent="0.25">
      <c r="A22" s="214">
        <v>12</v>
      </c>
      <c r="B22" s="213" t="str">
        <f t="shared" si="5"/>
        <v>Mon</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Mon</v>
      </c>
      <c r="AS22" s="52"/>
      <c r="AT22" s="44" t="str">
        <f t="shared" si="17"/>
        <v/>
      </c>
      <c r="AU22" s="52"/>
      <c r="AV22" s="70" t="str">
        <f t="shared" si="18"/>
        <v/>
      </c>
      <c r="AW22" s="45" t="str">
        <f t="shared" ca="1" si="10"/>
        <v/>
      </c>
      <c r="AX22" s="56" t="str">
        <f t="shared" si="18"/>
        <v/>
      </c>
      <c r="AY22" s="52"/>
      <c r="AZ22" s="70" t="str">
        <f t="shared" si="19"/>
        <v/>
      </c>
      <c r="BA22" s="45" t="str">
        <f t="shared" ca="1" si="11"/>
        <v/>
      </c>
      <c r="BB22" s="44" t="str">
        <f t="shared" si="20"/>
        <v/>
      </c>
      <c r="BC22" s="52"/>
      <c r="BD22" s="71" t="str">
        <f t="shared" si="21"/>
        <v/>
      </c>
      <c r="BE22" s="46" t="str">
        <f t="shared" ca="1" si="12"/>
        <v/>
      </c>
      <c r="BF22" s="44" t="str">
        <f t="shared" si="22"/>
        <v/>
      </c>
      <c r="BG22" s="52"/>
      <c r="BH22" s="53"/>
      <c r="BI22" s="244">
        <f t="shared" si="13"/>
        <v>12</v>
      </c>
      <c r="BJ22" s="52"/>
      <c r="BK22" s="53"/>
      <c r="BL22" s="277"/>
      <c r="BM22" s="47"/>
      <c r="BN22" s="47"/>
      <c r="BO22" s="47"/>
      <c r="BP22" s="47"/>
      <c r="BQ22" s="47"/>
      <c r="BR22" s="47"/>
      <c r="BS22" s="47"/>
      <c r="BT22" s="47"/>
      <c r="BU22" s="53"/>
      <c r="BV22" s="243">
        <f t="shared" si="14"/>
        <v>12</v>
      </c>
      <c r="BW22" s="48"/>
      <c r="BX22" s="792" t="str">
        <f t="shared" ca="1" si="15"/>
        <v/>
      </c>
      <c r="BY22" s="51"/>
      <c r="BZ22" s="792" t="str">
        <f t="shared" ca="1" si="16"/>
        <v/>
      </c>
      <c r="CA22" s="51"/>
      <c r="CB22" s="33"/>
      <c r="CC22" s="47"/>
      <c r="CD22" s="38"/>
      <c r="CE22" s="38"/>
      <c r="CF22" s="33"/>
      <c r="CG22" s="47"/>
      <c r="CH22" s="33"/>
      <c r="CI22" s="48"/>
      <c r="CJ22" s="739"/>
      <c r="CK22" s="742"/>
    </row>
    <row r="23" spans="1:89" ht="15" customHeight="1" x14ac:dyDescent="0.25">
      <c r="A23" s="214">
        <v>13</v>
      </c>
      <c r="B23" s="213" t="str">
        <f t="shared" si="5"/>
        <v>Tue</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Tue</v>
      </c>
      <c r="AS23" s="52"/>
      <c r="AT23" s="44" t="str">
        <f t="shared" si="17"/>
        <v/>
      </c>
      <c r="AU23" s="52"/>
      <c r="AV23" s="70" t="str">
        <f t="shared" si="18"/>
        <v/>
      </c>
      <c r="AW23" s="45" t="str">
        <f ca="1">IF(CELL("type",AU23)="L","",IF(AU23*($K23+$AS23)=0,"",IF($AS23&gt;0,+$AS23*AU23*8.34,$K23*AU23*8.34)))</f>
        <v/>
      </c>
      <c r="AX23" s="56" t="str">
        <f t="shared" si="18"/>
        <v/>
      </c>
      <c r="AY23" s="52"/>
      <c r="AZ23" s="70" t="str">
        <f t="shared" si="19"/>
        <v/>
      </c>
      <c r="BA23" s="45" t="str">
        <f ca="1">IF(CELL("type",AY23)="L","",IF(AY23*($K23+$AS23)=0,"",IF($AS23&gt;0,+$AS23*AY23*8.34,$K23*AY23*8.34)))</f>
        <v/>
      </c>
      <c r="BB23" s="44" t="str">
        <f t="shared" si="20"/>
        <v/>
      </c>
      <c r="BC23" s="52"/>
      <c r="BD23" s="71" t="str">
        <f t="shared" si="21"/>
        <v/>
      </c>
      <c r="BE23" s="46" t="str">
        <f ca="1">IF(CELL("type",BC23)="L","",IF(BC23*($K23+$AS23)=0,"",IF($AS23&gt;0,+$AS23*BC23*8.34,$K23*BC23*8.34)))</f>
        <v/>
      </c>
      <c r="BF23" s="44" t="str">
        <f t="shared" si="22"/>
        <v/>
      </c>
      <c r="BG23" s="52"/>
      <c r="BH23" s="53"/>
      <c r="BI23" s="244">
        <f t="shared" si="13"/>
        <v>13</v>
      </c>
      <c r="BJ23" s="52"/>
      <c r="BK23" s="53"/>
      <c r="BL23" s="277"/>
      <c r="BM23" s="47"/>
      <c r="BN23" s="47"/>
      <c r="BO23" s="47"/>
      <c r="BP23" s="47"/>
      <c r="BQ23" s="47"/>
      <c r="BR23" s="47"/>
      <c r="BS23" s="47"/>
      <c r="BT23" s="47"/>
      <c r="BU23" s="53"/>
      <c r="BV23" s="243">
        <f t="shared" si="14"/>
        <v>13</v>
      </c>
      <c r="BW23" s="48"/>
      <c r="BX23" s="792" t="str">
        <f ca="1">IF(CELL("type",BW23)="L","",IF(BW23*($K23+$AS23)=0,"",IF($AS23&gt;0,+$AS23*BW23*8.34,$K23*BW23*8.34)))</f>
        <v/>
      </c>
      <c r="BY23" s="51"/>
      <c r="BZ23" s="792" t="str">
        <f ca="1">IF(CELL("type",BY23)="L","",IF(BY23*($K23+$AS23)=0,"",IF($AS23&gt;0,+$AS23*BY23*8.34,$K23*BY23*8.34)))</f>
        <v/>
      </c>
      <c r="CA23" s="51"/>
      <c r="CB23" s="33"/>
      <c r="CC23" s="47"/>
      <c r="CD23" s="38"/>
      <c r="CE23" s="38"/>
      <c r="CF23" s="33"/>
      <c r="CG23" s="47"/>
      <c r="CH23" s="33"/>
      <c r="CI23" s="48"/>
      <c r="CJ23" s="739"/>
      <c r="CK23" s="275"/>
    </row>
    <row r="24" spans="1:89" ht="15" customHeight="1" x14ac:dyDescent="0.25">
      <c r="A24" s="214">
        <v>14</v>
      </c>
      <c r="B24" s="213" t="str">
        <f t="shared" si="5"/>
        <v>Wed</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Wed</v>
      </c>
      <c r="AS24" s="52"/>
      <c r="AT24" s="44" t="str">
        <f t="shared" si="17"/>
        <v/>
      </c>
      <c r="AU24" s="52"/>
      <c r="AV24" s="70" t="str">
        <f t="shared" si="18"/>
        <v/>
      </c>
      <c r="AW24" s="45" t="str">
        <f t="shared" ca="1" si="10"/>
        <v/>
      </c>
      <c r="AX24" s="56" t="str">
        <f t="shared" si="18"/>
        <v/>
      </c>
      <c r="AY24" s="52"/>
      <c r="AZ24" s="70" t="str">
        <f t="shared" si="19"/>
        <v/>
      </c>
      <c r="BA24" s="45" t="str">
        <f t="shared" ca="1" si="11"/>
        <v/>
      </c>
      <c r="BB24" s="44" t="str">
        <f t="shared" si="20"/>
        <v/>
      </c>
      <c r="BC24" s="52"/>
      <c r="BD24" s="71" t="str">
        <f t="shared" si="21"/>
        <v/>
      </c>
      <c r="BE24" s="46" t="str">
        <f t="shared" ca="1" si="12"/>
        <v/>
      </c>
      <c r="BF24" s="44" t="str">
        <f t="shared" si="22"/>
        <v/>
      </c>
      <c r="BG24" s="52"/>
      <c r="BH24" s="53"/>
      <c r="BI24" s="244">
        <f t="shared" si="13"/>
        <v>14</v>
      </c>
      <c r="BJ24" s="52"/>
      <c r="BK24" s="53"/>
      <c r="BL24" s="277"/>
      <c r="BM24" s="47"/>
      <c r="BN24" s="47"/>
      <c r="BO24" s="47"/>
      <c r="BP24" s="47"/>
      <c r="BQ24" s="47"/>
      <c r="BR24" s="47"/>
      <c r="BS24" s="47"/>
      <c r="BT24" s="47"/>
      <c r="BU24" s="53"/>
      <c r="BV24" s="243">
        <f t="shared" si="14"/>
        <v>14</v>
      </c>
      <c r="BW24" s="48"/>
      <c r="BX24" s="792" t="str">
        <f t="shared" ca="1" si="15"/>
        <v/>
      </c>
      <c r="BY24" s="51"/>
      <c r="BZ24" s="792" t="str">
        <f t="shared" ca="1" si="16"/>
        <v/>
      </c>
      <c r="CA24" s="51"/>
      <c r="CB24" s="33"/>
      <c r="CC24" s="47"/>
      <c r="CD24" s="38"/>
      <c r="CE24" s="38"/>
      <c r="CF24" s="33"/>
      <c r="CG24" s="47"/>
      <c r="CH24" s="33"/>
      <c r="CI24" s="48"/>
      <c r="CJ24" s="739"/>
      <c r="CK24" s="275"/>
    </row>
    <row r="25" spans="1:89" ht="15" customHeight="1" thickBot="1" x14ac:dyDescent="0.3">
      <c r="A25" s="215">
        <v>15</v>
      </c>
      <c r="B25" s="216" t="str">
        <f t="shared" si="5"/>
        <v>Thu</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Thu</v>
      </c>
      <c r="AS25" s="62"/>
      <c r="AT25" s="67" t="str">
        <f t="shared" si="17"/>
        <v/>
      </c>
      <c r="AU25" s="62"/>
      <c r="AV25" s="65" t="str">
        <f t="shared" si="18"/>
        <v/>
      </c>
      <c r="AW25" s="88" t="str">
        <f t="shared" ca="1" si="10"/>
        <v/>
      </c>
      <c r="AX25" s="67" t="str">
        <f t="shared" si="18"/>
        <v/>
      </c>
      <c r="AY25" s="62"/>
      <c r="AZ25" s="65" t="str">
        <f t="shared" si="19"/>
        <v/>
      </c>
      <c r="BA25" s="88" t="str">
        <f t="shared" ca="1" si="11"/>
        <v/>
      </c>
      <c r="BB25" s="67" t="str">
        <f t="shared" si="20"/>
        <v/>
      </c>
      <c r="BC25" s="62"/>
      <c r="BD25" s="72" t="str">
        <f t="shared" si="21"/>
        <v/>
      </c>
      <c r="BE25" s="68" t="str">
        <f t="shared" ca="1" si="12"/>
        <v/>
      </c>
      <c r="BF25" s="67" t="str">
        <f t="shared" si="22"/>
        <v/>
      </c>
      <c r="BG25" s="62"/>
      <c r="BH25" s="63"/>
      <c r="BI25" s="245">
        <f t="shared" si="13"/>
        <v>15</v>
      </c>
      <c r="BJ25" s="62"/>
      <c r="BK25" s="63"/>
      <c r="BL25" s="278"/>
      <c r="BM25" s="57"/>
      <c r="BN25" s="57"/>
      <c r="BO25" s="57"/>
      <c r="BP25" s="57"/>
      <c r="BQ25" s="57"/>
      <c r="BR25" s="57"/>
      <c r="BS25" s="57"/>
      <c r="BT25" s="57"/>
      <c r="BU25" s="63"/>
      <c r="BV25" s="245">
        <f t="shared" si="14"/>
        <v>15</v>
      </c>
      <c r="BW25" s="58"/>
      <c r="BX25" s="794" t="str">
        <f t="shared" ca="1" si="15"/>
        <v/>
      </c>
      <c r="BY25" s="61"/>
      <c r="BZ25" s="794" t="str">
        <f t="shared" ca="1" si="16"/>
        <v/>
      </c>
      <c r="CA25" s="61"/>
      <c r="CB25" s="740"/>
      <c r="CC25" s="57"/>
      <c r="CD25" s="61"/>
      <c r="CE25" s="61"/>
      <c r="CF25" s="740"/>
      <c r="CG25" s="57"/>
      <c r="CH25" s="740"/>
      <c r="CI25" s="58"/>
      <c r="CJ25" s="736"/>
      <c r="CK25" s="743"/>
    </row>
    <row r="26" spans="1:89" ht="15" customHeight="1" x14ac:dyDescent="0.25">
      <c r="A26" s="212">
        <v>16</v>
      </c>
      <c r="B26" s="217" t="str">
        <f t="shared" si="5"/>
        <v>Fri</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Fri</v>
      </c>
      <c r="AS26" s="40"/>
      <c r="AT26" s="56" t="str">
        <f t="shared" si="17"/>
        <v/>
      </c>
      <c r="AU26" s="40"/>
      <c r="AV26" s="43" t="str">
        <f t="shared" si="18"/>
        <v/>
      </c>
      <c r="AW26" s="45" t="str">
        <f t="shared" ca="1" si="10"/>
        <v/>
      </c>
      <c r="AX26" s="56" t="str">
        <f t="shared" si="18"/>
        <v/>
      </c>
      <c r="AY26" s="40"/>
      <c r="AZ26" s="43" t="str">
        <f t="shared" si="19"/>
        <v/>
      </c>
      <c r="BA26" s="45" t="str">
        <f t="shared" ca="1" si="11"/>
        <v/>
      </c>
      <c r="BB26" s="56" t="str">
        <f t="shared" si="20"/>
        <v/>
      </c>
      <c r="BC26" s="40"/>
      <c r="BD26" s="69" t="str">
        <f t="shared" si="21"/>
        <v/>
      </c>
      <c r="BE26" s="46" t="str">
        <f t="shared" ca="1" si="12"/>
        <v/>
      </c>
      <c r="BF26" s="56" t="str">
        <f t="shared" si="22"/>
        <v/>
      </c>
      <c r="BG26" s="40"/>
      <c r="BH26" s="41"/>
      <c r="BI26" s="243">
        <f t="shared" si="13"/>
        <v>16</v>
      </c>
      <c r="BJ26" s="40"/>
      <c r="BK26" s="41"/>
      <c r="BL26" s="276"/>
      <c r="BM26" s="39"/>
      <c r="BN26" s="39"/>
      <c r="BO26" s="39"/>
      <c r="BP26" s="39"/>
      <c r="BQ26" s="39"/>
      <c r="BR26" s="39"/>
      <c r="BS26" s="39"/>
      <c r="BT26" s="39"/>
      <c r="BU26" s="41"/>
      <c r="BV26" s="243">
        <f t="shared" si="14"/>
        <v>16</v>
      </c>
      <c r="BW26" s="35"/>
      <c r="BX26" s="765" t="str">
        <f t="shared" ca="1" si="15"/>
        <v/>
      </c>
      <c r="BY26" s="38"/>
      <c r="BZ26" s="765" t="str">
        <f t="shared" ca="1" si="16"/>
        <v/>
      </c>
      <c r="CA26" s="38"/>
      <c r="CB26" s="33"/>
      <c r="CC26" s="39"/>
      <c r="CD26" s="38"/>
      <c r="CE26" s="38"/>
      <c r="CF26" s="33"/>
      <c r="CG26" s="39"/>
      <c r="CH26" s="33"/>
      <c r="CI26" s="35"/>
      <c r="CJ26" s="739"/>
      <c r="CK26" s="275"/>
    </row>
    <row r="27" spans="1:89" ht="15" customHeight="1" x14ac:dyDescent="0.25">
      <c r="A27" s="214">
        <v>17</v>
      </c>
      <c r="B27" s="213" t="str">
        <f t="shared" si="5"/>
        <v>Sat</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Sat</v>
      </c>
      <c r="AS27" s="52"/>
      <c r="AT27" s="44" t="str">
        <f t="shared" si="17"/>
        <v xml:space="preserve"> </v>
      </c>
      <c r="AU27" s="52"/>
      <c r="AV27" s="70" t="str">
        <f t="shared" si="18"/>
        <v xml:space="preserve"> </v>
      </c>
      <c r="AW27" s="45" t="str">
        <f ca="1">IF(CELL("type",AU27)="L","",IF(AU27*($K27+$AS27)=0,"",IF($AS27&gt;0,+$AS27*AU27*8.34,$K27*AU27*8.34)))</f>
        <v/>
      </c>
      <c r="AX27" s="56" t="str">
        <f t="shared" ca="1" si="18"/>
        <v xml:space="preserve"> </v>
      </c>
      <c r="AY27" s="52"/>
      <c r="AZ27" s="70" t="str">
        <f t="shared" si="19"/>
        <v xml:space="preserve"> </v>
      </c>
      <c r="BA27" s="45" t="str">
        <f ca="1">IF(CELL("type",AY27)="L","",IF(AY27*($K27+$AS27)=0,"",IF($AS27&gt;0,+$AS27*AY27*8.34,$K27*AY27*8.34)))</f>
        <v/>
      </c>
      <c r="BB27" s="44" t="str">
        <f t="shared" ca="1" si="20"/>
        <v xml:space="preserve"> </v>
      </c>
      <c r="BC27" s="52"/>
      <c r="BD27" s="71" t="str">
        <f t="shared" si="21"/>
        <v xml:space="preserve"> </v>
      </c>
      <c r="BE27" s="46" t="str">
        <f ca="1">IF(CELL("type",BC27)="L","",IF(BC27*($K27+$AS27)=0,"",IF($AS27&gt;0,+$AS27*BC27*8.34,$K27*BC27*8.34)))</f>
        <v/>
      </c>
      <c r="BF27" s="44" t="str">
        <f t="shared" ca="1" si="22"/>
        <v xml:space="preserve"> </v>
      </c>
      <c r="BG27" s="52"/>
      <c r="BH27" s="53"/>
      <c r="BI27" s="244">
        <f t="shared" si="13"/>
        <v>17</v>
      </c>
      <c r="BJ27" s="52"/>
      <c r="BK27" s="53"/>
      <c r="BL27" s="277"/>
      <c r="BM27" s="47"/>
      <c r="BN27" s="47"/>
      <c r="BO27" s="47"/>
      <c r="BP27" s="47"/>
      <c r="BQ27" s="47"/>
      <c r="BR27" s="47"/>
      <c r="BS27" s="47"/>
      <c r="BT27" s="47"/>
      <c r="BU27" s="53"/>
      <c r="BV27" s="243">
        <f t="shared" si="14"/>
        <v>17</v>
      </c>
      <c r="BW27" s="48"/>
      <c r="BX27" s="797" t="str">
        <f ca="1">IF(CELL("type",BW27)="L","",IF(BW27*($K27+$AS27)=0,"",IF($AS27&gt;0,+$AS27*BW27*8.34,$K27*BW27*8.34)))</f>
        <v/>
      </c>
      <c r="BY27" s="51"/>
      <c r="BZ27" s="792" t="str">
        <f ca="1">IF(CELL("type",BY27)="L","",IF(BY27*($K27+$AS27)=0,"",IF($AS27&gt;0,+$AS27*BY27*8.34,$K27*BY27*8.34)))</f>
        <v/>
      </c>
      <c r="CA27" s="51"/>
      <c r="CB27" s="33"/>
      <c r="CC27" s="47"/>
      <c r="CD27" s="38"/>
      <c r="CE27" s="38"/>
      <c r="CF27" s="33"/>
      <c r="CG27" s="47"/>
      <c r="CH27" s="33"/>
      <c r="CI27" s="48"/>
      <c r="CJ27" s="739"/>
      <c r="CK27" s="275"/>
    </row>
    <row r="28" spans="1:89" ht="15" customHeight="1" x14ac:dyDescent="0.25">
      <c r="A28" s="214">
        <v>18</v>
      </c>
      <c r="B28" s="213" t="str">
        <f t="shared" si="5"/>
        <v>Sun</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Sun</v>
      </c>
      <c r="AS28" s="52"/>
      <c r="AT28" s="44" t="str">
        <f t="shared" si="17"/>
        <v/>
      </c>
      <c r="AU28" s="52"/>
      <c r="AV28" s="70" t="str">
        <f t="shared" si="18"/>
        <v/>
      </c>
      <c r="AW28" s="45" t="str">
        <f t="shared" ca="1" si="10"/>
        <v/>
      </c>
      <c r="AX28" s="56" t="str">
        <f t="shared" si="18"/>
        <v/>
      </c>
      <c r="AY28" s="52"/>
      <c r="AZ28" s="70" t="str">
        <f t="shared" si="19"/>
        <v/>
      </c>
      <c r="BA28" s="45" t="str">
        <f t="shared" ca="1" si="11"/>
        <v/>
      </c>
      <c r="BB28" s="44" t="str">
        <f t="shared" si="20"/>
        <v/>
      </c>
      <c r="BC28" s="52"/>
      <c r="BD28" s="71" t="str">
        <f t="shared" si="21"/>
        <v/>
      </c>
      <c r="BE28" s="46" t="str">
        <f t="shared" ca="1" si="12"/>
        <v/>
      </c>
      <c r="BF28" s="44" t="str">
        <f t="shared" si="22"/>
        <v/>
      </c>
      <c r="BG28" s="52"/>
      <c r="BH28" s="53"/>
      <c r="BI28" s="244">
        <f t="shared" si="13"/>
        <v>18</v>
      </c>
      <c r="BJ28" s="52"/>
      <c r="BK28" s="53"/>
      <c r="BL28" s="277"/>
      <c r="BM28" s="47"/>
      <c r="BN28" s="47"/>
      <c r="BO28" s="47"/>
      <c r="BP28" s="47"/>
      <c r="BQ28" s="47"/>
      <c r="BR28" s="47"/>
      <c r="BS28" s="47"/>
      <c r="BT28" s="47"/>
      <c r="BU28" s="53"/>
      <c r="BV28" s="243">
        <f t="shared" si="14"/>
        <v>18</v>
      </c>
      <c r="BW28" s="48"/>
      <c r="BX28" s="792" t="str">
        <f t="shared" ca="1" si="15"/>
        <v/>
      </c>
      <c r="BY28" s="51"/>
      <c r="BZ28" s="792" t="str">
        <f t="shared" ca="1" si="16"/>
        <v/>
      </c>
      <c r="CA28" s="51"/>
      <c r="CB28" s="33"/>
      <c r="CC28" s="47"/>
      <c r="CD28" s="38"/>
      <c r="CE28" s="38"/>
      <c r="CF28" s="33"/>
      <c r="CG28" s="47"/>
      <c r="CH28" s="33"/>
      <c r="CI28" s="48"/>
      <c r="CJ28" s="739"/>
      <c r="CK28" s="275"/>
    </row>
    <row r="29" spans="1:89" ht="15" customHeight="1" x14ac:dyDescent="0.25">
      <c r="A29" s="214">
        <v>19</v>
      </c>
      <c r="B29" s="213" t="str">
        <f t="shared" si="5"/>
        <v>Mon</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Mon</v>
      </c>
      <c r="AS29" s="52"/>
      <c r="AT29" s="44" t="str">
        <f t="shared" si="17"/>
        <v/>
      </c>
      <c r="AU29" s="52"/>
      <c r="AV29" s="70" t="str">
        <f t="shared" si="18"/>
        <v/>
      </c>
      <c r="AW29" s="45" t="str">
        <f t="shared" ca="1" si="10"/>
        <v/>
      </c>
      <c r="AX29" s="56" t="str">
        <f t="shared" si="18"/>
        <v/>
      </c>
      <c r="AY29" s="52"/>
      <c r="AZ29" s="70" t="str">
        <f t="shared" si="19"/>
        <v/>
      </c>
      <c r="BA29" s="45" t="str">
        <f t="shared" ca="1" si="11"/>
        <v/>
      </c>
      <c r="BB29" s="44" t="str">
        <f t="shared" si="20"/>
        <v/>
      </c>
      <c r="BC29" s="52"/>
      <c r="BD29" s="71" t="str">
        <f t="shared" si="21"/>
        <v/>
      </c>
      <c r="BE29" s="46" t="str">
        <f t="shared" ca="1" si="12"/>
        <v/>
      </c>
      <c r="BF29" s="44" t="str">
        <f t="shared" si="22"/>
        <v/>
      </c>
      <c r="BG29" s="52"/>
      <c r="BH29" s="53"/>
      <c r="BI29" s="244">
        <f t="shared" si="13"/>
        <v>19</v>
      </c>
      <c r="BJ29" s="52"/>
      <c r="BK29" s="53"/>
      <c r="BL29" s="277"/>
      <c r="BM29" s="47"/>
      <c r="BN29" s="47"/>
      <c r="BO29" s="47"/>
      <c r="BP29" s="47"/>
      <c r="BQ29" s="47"/>
      <c r="BR29" s="47"/>
      <c r="BS29" s="47"/>
      <c r="BT29" s="47"/>
      <c r="BU29" s="53"/>
      <c r="BV29" s="243">
        <f t="shared" si="14"/>
        <v>19</v>
      </c>
      <c r="BW29" s="48"/>
      <c r="BX29" s="792" t="str">
        <f t="shared" ca="1" si="15"/>
        <v/>
      </c>
      <c r="BY29" s="51"/>
      <c r="BZ29" s="792" t="str">
        <f t="shared" ca="1" si="16"/>
        <v/>
      </c>
      <c r="CA29" s="51"/>
      <c r="CB29" s="33"/>
      <c r="CC29" s="47"/>
      <c r="CD29" s="38"/>
      <c r="CE29" s="38"/>
      <c r="CF29" s="33"/>
      <c r="CG29" s="47"/>
      <c r="CH29" s="33"/>
      <c r="CI29" s="48"/>
      <c r="CJ29" s="739"/>
      <c r="CK29" s="275"/>
    </row>
    <row r="30" spans="1:89" ht="15" customHeight="1" thickBot="1" x14ac:dyDescent="0.3">
      <c r="A30" s="215">
        <v>20</v>
      </c>
      <c r="B30" s="216" t="str">
        <f t="shared" si="5"/>
        <v>Tue</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2"/>
      <c r="AI30" s="61"/>
      <c r="AJ30" s="57"/>
      <c r="AK30" t="str">
        <f t="shared" ca="1" si="9"/>
        <v/>
      </c>
      <c r="AL30" s="57"/>
      <c r="AM30" s="278"/>
      <c r="AN30" s="278"/>
      <c r="AO30" s="57"/>
      <c r="AP30" s="63"/>
      <c r="AQ30" s="215">
        <f t="shared" si="3"/>
        <v>20</v>
      </c>
      <c r="AR30" s="408" t="str">
        <f t="shared" si="4"/>
        <v>Tue</v>
      </c>
      <c r="AS30" s="62"/>
      <c r="AT30" s="67" t="str">
        <f t="shared" si="17"/>
        <v/>
      </c>
      <c r="AU30" s="62"/>
      <c r="AV30" s="65" t="str">
        <f t="shared" si="18"/>
        <v/>
      </c>
      <c r="AW30" s="88" t="str">
        <f t="shared" ca="1" si="10"/>
        <v/>
      </c>
      <c r="AX30" s="67" t="str">
        <f t="shared" si="18"/>
        <v/>
      </c>
      <c r="AY30" s="62"/>
      <c r="AZ30" s="65" t="str">
        <f t="shared" si="19"/>
        <v/>
      </c>
      <c r="BA30" s="88" t="str">
        <f t="shared" ca="1" si="11"/>
        <v/>
      </c>
      <c r="BB30" s="67" t="str">
        <f t="shared" si="20"/>
        <v/>
      </c>
      <c r="BC30" s="62"/>
      <c r="BD30" s="72" t="str">
        <f t="shared" si="21"/>
        <v/>
      </c>
      <c r="BE30" s="68" t="str">
        <f t="shared" ca="1" si="12"/>
        <v/>
      </c>
      <c r="BF30" s="67" t="str">
        <f t="shared" si="22"/>
        <v/>
      </c>
      <c r="BG30" s="62"/>
      <c r="BH30" s="63"/>
      <c r="BI30" s="245">
        <f t="shared" si="13"/>
        <v>20</v>
      </c>
      <c r="BJ30" s="62"/>
      <c r="BK30" s="63"/>
      <c r="BL30" s="278"/>
      <c r="BM30" s="57"/>
      <c r="BN30" s="57"/>
      <c r="BO30" s="57"/>
      <c r="BP30" s="57"/>
      <c r="BQ30" s="57"/>
      <c r="BR30" s="57"/>
      <c r="BS30" s="57"/>
      <c r="BT30" s="57"/>
      <c r="BU30" s="63"/>
      <c r="BV30" s="245">
        <f t="shared" si="14"/>
        <v>20</v>
      </c>
      <c r="BW30" s="58"/>
      <c r="BX30" s="794" t="str">
        <f t="shared" ca="1" si="15"/>
        <v/>
      </c>
      <c r="BY30" s="61"/>
      <c r="BZ30" s="794" t="str">
        <f t="shared" ca="1" si="16"/>
        <v/>
      </c>
      <c r="CA30" s="61"/>
      <c r="CB30" s="740"/>
      <c r="CC30" s="57"/>
      <c r="CD30" s="61"/>
      <c r="CE30" s="61"/>
      <c r="CF30" s="740"/>
      <c r="CG30" s="57"/>
      <c r="CH30" s="740"/>
      <c r="CI30" s="58"/>
      <c r="CJ30" s="736"/>
      <c r="CK30" s="743"/>
    </row>
    <row r="31" spans="1:89" ht="15" customHeight="1" x14ac:dyDescent="0.25">
      <c r="A31" s="212">
        <v>21</v>
      </c>
      <c r="B31" s="217" t="str">
        <f t="shared" si="5"/>
        <v>Wed</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3"/>
      <c r="AI31" s="38"/>
      <c r="AJ31" s="39"/>
      <c r="AK31" t="str">
        <f t="shared" ca="1" si="9"/>
        <v/>
      </c>
      <c r="AL31" s="39"/>
      <c r="AM31" s="276"/>
      <c r="AN31" s="276"/>
      <c r="AO31" s="39"/>
      <c r="AP31" s="41"/>
      <c r="AQ31" s="212">
        <f t="shared" si="3"/>
        <v>21</v>
      </c>
      <c r="AR31" s="407" t="str">
        <f t="shared" si="4"/>
        <v>Wed</v>
      </c>
      <c r="AS31" s="40"/>
      <c r="AT31" s="56" t="str">
        <f t="shared" si="17"/>
        <v/>
      </c>
      <c r="AU31" s="40"/>
      <c r="AV31" s="43" t="str">
        <f t="shared" si="18"/>
        <v/>
      </c>
      <c r="AW31" s="45" t="str">
        <f ca="1">IF(CELL("type",AU31)="L","",IF(AU31*($K31+$AS31)=0,"",IF($AS31&gt;0,+$AS31*AU31*8.34,$K31*AU31*8.34)))</f>
        <v/>
      </c>
      <c r="AX31" s="56" t="str">
        <f t="shared" si="18"/>
        <v/>
      </c>
      <c r="AY31" s="40"/>
      <c r="AZ31" s="43" t="str">
        <f t="shared" si="19"/>
        <v/>
      </c>
      <c r="BA31" s="45" t="str">
        <f ca="1">IF(CELL("type",AY31)="L","",IF(AY31*($K31+$AS31)=0,"",IF($AS31&gt;0,+$AS31*AY31*8.34,$K31*AY31*8.34)))</f>
        <v/>
      </c>
      <c r="BB31" s="56" t="str">
        <f t="shared" si="20"/>
        <v/>
      </c>
      <c r="BC31" s="40"/>
      <c r="BD31" s="69" t="str">
        <f t="shared" si="21"/>
        <v/>
      </c>
      <c r="BE31" s="46" t="str">
        <f ca="1">IF(CELL("type",BC31)="L","",IF(BC31*($K31+$AS31)=0,"",IF($AS31&gt;0,+$AS31*BC31*8.34,$K31*BC31*8.34)))</f>
        <v/>
      </c>
      <c r="BF31" s="56" t="str">
        <f t="shared" si="22"/>
        <v/>
      </c>
      <c r="BG31" s="40"/>
      <c r="BH31" s="41"/>
      <c r="BI31" s="243">
        <f t="shared" si="13"/>
        <v>21</v>
      </c>
      <c r="BJ31" s="40"/>
      <c r="BK31" s="41"/>
      <c r="BL31" s="276"/>
      <c r="BM31" s="39"/>
      <c r="BN31" s="39"/>
      <c r="BO31" s="39"/>
      <c r="BP31" s="39"/>
      <c r="BQ31" s="39"/>
      <c r="BR31" s="39"/>
      <c r="BS31" s="39"/>
      <c r="BT31" s="39"/>
      <c r="BU31" s="41"/>
      <c r="BV31" s="243">
        <f t="shared" si="14"/>
        <v>21</v>
      </c>
      <c r="BW31" s="35"/>
      <c r="BX31" s="765" t="str">
        <f ca="1">IF(CELL("type",BW31)="L","",IF(BW31*($K31+$AS31)=0,"",IF($AS31&gt;0,+$AS31*BW31*8.34,$K31*BW31*8.34)))</f>
        <v/>
      </c>
      <c r="BY31" s="38"/>
      <c r="BZ31" s="765" t="str">
        <f ca="1">IF(CELL("type",BY31)="L","",IF(BY31*($K31+$AS31)=0,"",IF($AS31&gt;0,+$AS31*BY31*8.34,$K31*BY31*8.34)))</f>
        <v/>
      </c>
      <c r="CA31" s="38"/>
      <c r="CB31" s="33"/>
      <c r="CC31" s="39"/>
      <c r="CD31" s="38"/>
      <c r="CE31" s="38"/>
      <c r="CF31" s="33"/>
      <c r="CG31" s="39"/>
      <c r="CH31" s="33"/>
      <c r="CI31" s="35"/>
      <c r="CJ31" s="739"/>
      <c r="CK31" s="275"/>
    </row>
    <row r="32" spans="1:89" ht="15" customHeight="1" x14ac:dyDescent="0.25">
      <c r="A32" s="214">
        <v>22</v>
      </c>
      <c r="B32" s="213" t="str">
        <f t="shared" si="5"/>
        <v>Thu</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47"/>
      <c r="AJ32" s="47"/>
      <c r="AK32" t="str">
        <f t="shared" ca="1" si="9"/>
        <v/>
      </c>
      <c r="AL32" s="47"/>
      <c r="AM32" s="277"/>
      <c r="AN32" s="277"/>
      <c r="AO32" s="47"/>
      <c r="AP32" s="53"/>
      <c r="AQ32" s="214">
        <f t="shared" si="3"/>
        <v>22</v>
      </c>
      <c r="AR32" s="407" t="str">
        <f t="shared" si="4"/>
        <v>Thu</v>
      </c>
      <c r="AS32" s="52"/>
      <c r="AT32" s="44" t="str">
        <f t="shared" si="17"/>
        <v/>
      </c>
      <c r="AU32" s="52"/>
      <c r="AV32" s="70" t="str">
        <f t="shared" si="18"/>
        <v/>
      </c>
      <c r="AW32" s="45" t="str">
        <f t="shared" ca="1" si="10"/>
        <v/>
      </c>
      <c r="AX32" s="56" t="str">
        <f t="shared" si="18"/>
        <v/>
      </c>
      <c r="AY32" s="52"/>
      <c r="AZ32" s="70" t="str">
        <f t="shared" si="19"/>
        <v/>
      </c>
      <c r="BA32" s="45" t="str">
        <f t="shared" ca="1" si="11"/>
        <v/>
      </c>
      <c r="BB32" s="44" t="str">
        <f t="shared" si="20"/>
        <v/>
      </c>
      <c r="BC32" s="52"/>
      <c r="BD32" s="71" t="str">
        <f t="shared" si="21"/>
        <v/>
      </c>
      <c r="BE32" s="46" t="str">
        <f t="shared" ca="1" si="12"/>
        <v/>
      </c>
      <c r="BF32" s="44" t="str">
        <f t="shared" si="22"/>
        <v/>
      </c>
      <c r="BG32" s="52"/>
      <c r="BH32" s="53"/>
      <c r="BI32" s="244">
        <f t="shared" si="13"/>
        <v>22</v>
      </c>
      <c r="BJ32" s="52"/>
      <c r="BK32" s="53"/>
      <c r="BL32" s="277"/>
      <c r="BM32" s="47"/>
      <c r="BN32" s="47"/>
      <c r="BO32" s="47"/>
      <c r="BP32" s="47"/>
      <c r="BQ32" s="47"/>
      <c r="BR32" s="47"/>
      <c r="BS32" s="47"/>
      <c r="BT32" s="47"/>
      <c r="BU32" s="53"/>
      <c r="BV32" s="243">
        <f t="shared" si="14"/>
        <v>22</v>
      </c>
      <c r="BW32" s="48"/>
      <c r="BX32" s="792" t="str">
        <f t="shared" ca="1" si="15"/>
        <v/>
      </c>
      <c r="BY32" s="51"/>
      <c r="BZ32" s="792" t="str">
        <f t="shared" ca="1" si="16"/>
        <v/>
      </c>
      <c r="CA32" s="51"/>
      <c r="CB32" s="33"/>
      <c r="CC32" s="47"/>
      <c r="CD32" s="38"/>
      <c r="CE32" s="38"/>
      <c r="CF32" s="33"/>
      <c r="CG32" s="47"/>
      <c r="CH32" s="33"/>
      <c r="CI32" s="48"/>
      <c r="CJ32" s="739"/>
      <c r="CK32" s="275"/>
    </row>
    <row r="33" spans="1:89" ht="15" customHeight="1" x14ac:dyDescent="0.25">
      <c r="A33" s="214">
        <v>23</v>
      </c>
      <c r="B33" s="213" t="str">
        <f t="shared" si="5"/>
        <v>Fri</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Fri</v>
      </c>
      <c r="AS33" s="52"/>
      <c r="AT33" s="44" t="str">
        <f t="shared" si="17"/>
        <v/>
      </c>
      <c r="AU33" s="52"/>
      <c r="AV33" s="70" t="str">
        <f t="shared" si="18"/>
        <v/>
      </c>
      <c r="AW33" s="45" t="str">
        <f t="shared" ca="1" si="10"/>
        <v/>
      </c>
      <c r="AX33" s="56" t="str">
        <f t="shared" si="18"/>
        <v/>
      </c>
      <c r="AY33" s="52"/>
      <c r="AZ33" s="70" t="str">
        <f t="shared" si="19"/>
        <v/>
      </c>
      <c r="BA33" s="45" t="str">
        <f t="shared" ca="1" si="11"/>
        <v/>
      </c>
      <c r="BB33" s="44" t="str">
        <f t="shared" si="20"/>
        <v/>
      </c>
      <c r="BC33" s="52"/>
      <c r="BD33" s="71" t="str">
        <f t="shared" si="21"/>
        <v/>
      </c>
      <c r="BE33" s="46" t="str">
        <f t="shared" ca="1" si="12"/>
        <v/>
      </c>
      <c r="BF33" s="44" t="str">
        <f t="shared" si="22"/>
        <v/>
      </c>
      <c r="BG33" s="52"/>
      <c r="BH33" s="53"/>
      <c r="BI33" s="244">
        <f t="shared" si="13"/>
        <v>23</v>
      </c>
      <c r="BJ33" s="52"/>
      <c r="BK33" s="53"/>
      <c r="BL33" s="277"/>
      <c r="BM33" s="47"/>
      <c r="BN33" s="47"/>
      <c r="BO33" s="47"/>
      <c r="BP33" s="47"/>
      <c r="BQ33" s="47"/>
      <c r="BR33" s="47"/>
      <c r="BS33" s="47"/>
      <c r="BT33" s="47"/>
      <c r="BU33" s="53"/>
      <c r="BV33" s="243">
        <f t="shared" si="14"/>
        <v>23</v>
      </c>
      <c r="BW33" s="48"/>
      <c r="BX33" s="792" t="str">
        <f t="shared" ca="1" si="15"/>
        <v/>
      </c>
      <c r="BY33" s="51"/>
      <c r="BZ33" s="792" t="str">
        <f t="shared" ca="1" si="16"/>
        <v/>
      </c>
      <c r="CA33" s="51"/>
      <c r="CB33" s="33"/>
      <c r="CC33" s="47"/>
      <c r="CD33" s="38"/>
      <c r="CE33" s="38"/>
      <c r="CF33" s="33"/>
      <c r="CG33" s="47"/>
      <c r="CH33" s="33"/>
      <c r="CI33" s="48"/>
      <c r="CJ33" s="739"/>
      <c r="CK33" s="275"/>
    </row>
    <row r="34" spans="1:89" ht="15" customHeight="1" x14ac:dyDescent="0.25">
      <c r="A34" s="214">
        <v>24</v>
      </c>
      <c r="B34" s="213" t="str">
        <f t="shared" si="5"/>
        <v>Sat</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Sat</v>
      </c>
      <c r="AS34" s="52"/>
      <c r="AT34" s="44" t="str">
        <f t="shared" si="17"/>
        <v xml:space="preserve"> </v>
      </c>
      <c r="AU34" s="52"/>
      <c r="AV34" s="70" t="str">
        <f t="shared" ref="AV34:AX40" si="23">IF(+$B34="Sat",IF(SUM(AU28:AU34)&gt;0,AVERAGE(AU28:AU34)," "),"")</f>
        <v xml:space="preserve"> </v>
      </c>
      <c r="AW34" s="45" t="str">
        <f t="shared" ca="1" si="10"/>
        <v/>
      </c>
      <c r="AX34" s="56" t="str">
        <f t="shared" ca="1" si="23"/>
        <v xml:space="preserve"> </v>
      </c>
      <c r="AY34" s="52"/>
      <c r="AZ34" s="70" t="str">
        <f t="shared" si="19"/>
        <v xml:space="preserve"> </v>
      </c>
      <c r="BA34" s="45" t="str">
        <f t="shared" ca="1" si="11"/>
        <v/>
      </c>
      <c r="BB34" s="44" t="str">
        <f t="shared" ca="1" si="20"/>
        <v xml:space="preserve"> </v>
      </c>
      <c r="BC34" s="52"/>
      <c r="BD34" s="71" t="str">
        <f t="shared" si="21"/>
        <v xml:space="preserve"> </v>
      </c>
      <c r="BE34" s="46" t="str">
        <f t="shared" ca="1" si="12"/>
        <v/>
      </c>
      <c r="BF34" s="44" t="str">
        <f t="shared" ca="1" si="22"/>
        <v xml:space="preserve"> </v>
      </c>
      <c r="BG34" s="52"/>
      <c r="BH34" s="53"/>
      <c r="BI34" s="244">
        <f t="shared" si="13"/>
        <v>24</v>
      </c>
      <c r="BJ34" s="52"/>
      <c r="BK34" s="53"/>
      <c r="BL34" s="277"/>
      <c r="BM34" s="47"/>
      <c r="BN34" s="47"/>
      <c r="BO34" s="47"/>
      <c r="BP34" s="47"/>
      <c r="BQ34" s="47"/>
      <c r="BR34" s="47"/>
      <c r="BS34" s="47"/>
      <c r="BT34" s="47"/>
      <c r="BU34" s="53"/>
      <c r="BV34" s="243">
        <f t="shared" si="14"/>
        <v>24</v>
      </c>
      <c r="BW34" s="48"/>
      <c r="BX34" s="792" t="str">
        <f t="shared" ca="1" si="15"/>
        <v/>
      </c>
      <c r="BY34" s="51"/>
      <c r="BZ34" s="792" t="str">
        <f t="shared" ca="1" si="16"/>
        <v/>
      </c>
      <c r="CA34" s="51"/>
      <c r="CB34" s="33"/>
      <c r="CC34" s="47"/>
      <c r="CD34" s="38"/>
      <c r="CE34" s="38"/>
      <c r="CF34" s="33"/>
      <c r="CG34" s="47"/>
      <c r="CH34" s="33"/>
      <c r="CI34" s="48"/>
      <c r="CJ34" s="739"/>
      <c r="CK34" s="275"/>
    </row>
    <row r="35" spans="1:89" ht="15" customHeight="1" thickBot="1" x14ac:dyDescent="0.3">
      <c r="A35" s="215">
        <v>25</v>
      </c>
      <c r="B35" s="216" t="str">
        <f t="shared" si="5"/>
        <v>Sun</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2"/>
      <c r="AI35" s="61"/>
      <c r="AJ35" s="57"/>
      <c r="AK35" t="str">
        <f t="shared" ca="1" si="9"/>
        <v/>
      </c>
      <c r="AL35" s="57"/>
      <c r="AM35" s="278"/>
      <c r="AN35" s="278"/>
      <c r="AO35" s="57"/>
      <c r="AP35" s="63"/>
      <c r="AQ35" s="215">
        <f t="shared" si="3"/>
        <v>25</v>
      </c>
      <c r="AR35" s="408" t="str">
        <f t="shared" si="4"/>
        <v>Sun</v>
      </c>
      <c r="AS35" s="62"/>
      <c r="AT35" s="67" t="str">
        <f t="shared" si="17"/>
        <v/>
      </c>
      <c r="AU35" s="62"/>
      <c r="AV35" s="65" t="str">
        <f t="shared" si="23"/>
        <v/>
      </c>
      <c r="AW35" s="88" t="str">
        <f t="shared" ca="1" si="10"/>
        <v/>
      </c>
      <c r="AX35" s="67" t="str">
        <f t="shared" si="23"/>
        <v/>
      </c>
      <c r="AY35" s="62"/>
      <c r="AZ35" s="65" t="str">
        <f t="shared" si="19"/>
        <v/>
      </c>
      <c r="BA35" s="88" t="str">
        <f t="shared" ca="1" si="11"/>
        <v/>
      </c>
      <c r="BB35" s="67" t="str">
        <f t="shared" si="20"/>
        <v/>
      </c>
      <c r="BC35" s="62"/>
      <c r="BD35" s="72" t="str">
        <f t="shared" si="21"/>
        <v/>
      </c>
      <c r="BE35" s="68" t="str">
        <f t="shared" ca="1" si="12"/>
        <v/>
      </c>
      <c r="BF35" s="67" t="str">
        <f t="shared" si="22"/>
        <v/>
      </c>
      <c r="BG35" s="62"/>
      <c r="BH35" s="63"/>
      <c r="BI35" s="245">
        <f t="shared" si="13"/>
        <v>25</v>
      </c>
      <c r="BJ35" s="62"/>
      <c r="BK35" s="63"/>
      <c r="BL35" s="278"/>
      <c r="BM35" s="57"/>
      <c r="BN35" s="57"/>
      <c r="BO35" s="57"/>
      <c r="BP35" s="57"/>
      <c r="BQ35" s="57"/>
      <c r="BR35" s="57"/>
      <c r="BS35" s="57"/>
      <c r="BT35" s="57"/>
      <c r="BU35" s="63"/>
      <c r="BV35" s="757">
        <f t="shared" si="14"/>
        <v>25</v>
      </c>
      <c r="BW35" s="58"/>
      <c r="BX35" s="794" t="str">
        <f ca="1">IF(CELL("type",BW35)="L","",IF(BW35*($K35+$AS35)=0,"",IF($AS35&gt;0,+$AS35*BW35*8.34,$K35*BW35*8.34)))</f>
        <v/>
      </c>
      <c r="BY35" s="61"/>
      <c r="BZ35" s="794" t="str">
        <f ca="1">IF(CELL("type",BY35)="L","",IF(BY35*($K35+$AS35)=0,"",IF($AS35&gt;0,+$AS35*BY35*8.34,$K35*BY35*8.34)))</f>
        <v/>
      </c>
      <c r="CA35" s="61"/>
      <c r="CB35" s="740"/>
      <c r="CC35" s="57"/>
      <c r="CD35" s="61"/>
      <c r="CE35" s="61"/>
      <c r="CF35" s="740"/>
      <c r="CG35" s="57"/>
      <c r="CH35" s="740"/>
      <c r="CI35" s="58"/>
      <c r="CJ35" s="736"/>
      <c r="CK35" s="743"/>
    </row>
    <row r="36" spans="1:89" ht="15" customHeight="1" thickBot="1" x14ac:dyDescent="0.3">
      <c r="A36" s="212">
        <v>26</v>
      </c>
      <c r="B36" s="217" t="str">
        <f t="shared" si="5"/>
        <v>Mon</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39"/>
      <c r="AM36" s="276"/>
      <c r="AN36" s="276"/>
      <c r="AO36" s="39"/>
      <c r="AP36" s="41"/>
      <c r="AQ36" s="212">
        <f t="shared" si="3"/>
        <v>26</v>
      </c>
      <c r="AR36" s="407" t="str">
        <f t="shared" si="4"/>
        <v>Mon</v>
      </c>
      <c r="AS36" s="40"/>
      <c r="AT36" s="56" t="str">
        <f t="shared" si="17"/>
        <v/>
      </c>
      <c r="AU36" s="40"/>
      <c r="AV36" s="43" t="str">
        <f t="shared" si="23"/>
        <v/>
      </c>
      <c r="AW36" s="45" t="str">
        <f t="shared" ca="1" si="10"/>
        <v/>
      </c>
      <c r="AX36" s="56" t="str">
        <f t="shared" si="23"/>
        <v/>
      </c>
      <c r="AY36" s="40"/>
      <c r="AZ36" s="43" t="str">
        <f t="shared" si="19"/>
        <v/>
      </c>
      <c r="BA36" s="45" t="str">
        <f t="shared" ca="1" si="11"/>
        <v/>
      </c>
      <c r="BB36" s="56" t="str">
        <f t="shared" si="20"/>
        <v/>
      </c>
      <c r="BC36" s="40"/>
      <c r="BD36" s="69" t="str">
        <f t="shared" si="21"/>
        <v/>
      </c>
      <c r="BE36" s="46" t="str">
        <f t="shared" ca="1" si="12"/>
        <v/>
      </c>
      <c r="BF36" s="56" t="str">
        <f t="shared" si="22"/>
        <v/>
      </c>
      <c r="BG36" s="40"/>
      <c r="BH36" s="41"/>
      <c r="BI36" s="243">
        <f t="shared" si="13"/>
        <v>26</v>
      </c>
      <c r="BJ36" s="40"/>
      <c r="BK36" s="41"/>
      <c r="BL36" s="276"/>
      <c r="BM36" s="39"/>
      <c r="BN36" s="39"/>
      <c r="BO36" s="39"/>
      <c r="BP36" s="39"/>
      <c r="BQ36" s="39"/>
      <c r="BR36" s="39"/>
      <c r="BS36" s="39"/>
      <c r="BT36" s="39"/>
      <c r="BU36" s="41"/>
      <c r="BV36" s="759">
        <f t="shared" si="14"/>
        <v>26</v>
      </c>
      <c r="BW36" s="35"/>
      <c r="BX36" s="765" t="str">
        <f t="shared" ca="1" si="15"/>
        <v/>
      </c>
      <c r="BY36" s="38"/>
      <c r="BZ36" s="765" t="str">
        <f t="shared" ca="1" si="16"/>
        <v/>
      </c>
      <c r="CA36" s="38"/>
      <c r="CB36" s="33"/>
      <c r="CC36" s="39"/>
      <c r="CD36" s="38"/>
      <c r="CE36" s="38"/>
      <c r="CF36" s="33"/>
      <c r="CG36" s="39"/>
      <c r="CH36" s="33"/>
      <c r="CI36" s="35"/>
      <c r="CJ36" s="739"/>
      <c r="CK36" s="275"/>
    </row>
    <row r="37" spans="1:89" ht="15" customHeight="1" x14ac:dyDescent="0.25">
      <c r="A37" s="214">
        <v>27</v>
      </c>
      <c r="B37" s="213" t="str">
        <f t="shared" si="5"/>
        <v>Tue</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Tue</v>
      </c>
      <c r="AS37" s="52"/>
      <c r="AT37" s="44" t="str">
        <f t="shared" si="17"/>
        <v/>
      </c>
      <c r="AU37" s="52"/>
      <c r="AV37" s="70" t="str">
        <f t="shared" si="23"/>
        <v/>
      </c>
      <c r="AW37" s="45" t="str">
        <f ca="1">IF(CELL("type",AU37)="L","",IF(AU37*($K37+$AS37)=0,"",IF($AS37&gt;0,+$AS37*AU37*8.34,$K37*AU37*8.34)))</f>
        <v/>
      </c>
      <c r="AX37" s="56" t="str">
        <f t="shared" si="23"/>
        <v/>
      </c>
      <c r="AY37" s="52"/>
      <c r="AZ37" s="70" t="str">
        <f t="shared" si="19"/>
        <v/>
      </c>
      <c r="BA37" s="45" t="str">
        <f ca="1">IF(CELL("type",AY37)="L","",IF(AY37*($K37+$AS37)=0,"",IF($AS37&gt;0,+$AS37*AY37*8.34,$K37*AY37*8.34)))</f>
        <v/>
      </c>
      <c r="BB37" s="44" t="str">
        <f t="shared" si="20"/>
        <v/>
      </c>
      <c r="BC37" s="52"/>
      <c r="BD37" s="71" t="str">
        <f t="shared" si="21"/>
        <v/>
      </c>
      <c r="BE37" s="46" t="str">
        <f ca="1">IF(CELL("type",BC37)="L","",IF(BC37*($K37+$AS37)=0,"",IF($AS37&gt;0,+$AS37*BC37*8.34,$K37*BC37*8.34)))</f>
        <v/>
      </c>
      <c r="BF37" s="44" t="str">
        <f t="shared" si="22"/>
        <v/>
      </c>
      <c r="BG37" s="52"/>
      <c r="BH37" s="53"/>
      <c r="BI37" s="244">
        <f t="shared" si="13"/>
        <v>27</v>
      </c>
      <c r="BJ37" s="52"/>
      <c r="BK37" s="53"/>
      <c r="BL37" s="277"/>
      <c r="BM37" s="47"/>
      <c r="BN37" s="47"/>
      <c r="BO37" s="47"/>
      <c r="BP37" s="47"/>
      <c r="BQ37" s="47"/>
      <c r="BR37" s="47"/>
      <c r="BS37" s="47"/>
      <c r="BT37" s="47"/>
      <c r="BU37" s="53"/>
      <c r="BV37" s="243">
        <f t="shared" si="14"/>
        <v>27</v>
      </c>
      <c r="BW37" s="48"/>
      <c r="BX37" s="792" t="str">
        <f t="shared" ca="1" si="15"/>
        <v/>
      </c>
      <c r="BY37" s="51"/>
      <c r="BZ37" s="792" t="str">
        <f t="shared" ca="1" si="16"/>
        <v/>
      </c>
      <c r="CA37" s="51"/>
      <c r="CB37" s="33"/>
      <c r="CC37" s="47"/>
      <c r="CD37" s="38"/>
      <c r="CE37" s="38"/>
      <c r="CF37" s="33"/>
      <c r="CG37" s="47"/>
      <c r="CH37" s="33"/>
      <c r="CI37" s="48"/>
      <c r="CJ37" s="739"/>
      <c r="CK37" s="275"/>
    </row>
    <row r="38" spans="1:89" ht="15" customHeight="1" x14ac:dyDescent="0.25">
      <c r="A38" s="214">
        <v>28</v>
      </c>
      <c r="B38" s="213" t="str">
        <f t="shared" si="5"/>
        <v>Wed</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Wed</v>
      </c>
      <c r="AS38" s="52"/>
      <c r="AT38" s="44" t="str">
        <f t="shared" si="17"/>
        <v/>
      </c>
      <c r="AU38" s="52"/>
      <c r="AV38" s="70" t="str">
        <f t="shared" si="23"/>
        <v/>
      </c>
      <c r="AW38" s="45" t="str">
        <f t="shared" ca="1" si="10"/>
        <v/>
      </c>
      <c r="AX38" s="56" t="str">
        <f t="shared" si="23"/>
        <v/>
      </c>
      <c r="AY38" s="52"/>
      <c r="AZ38" s="70" t="str">
        <f t="shared" si="19"/>
        <v/>
      </c>
      <c r="BA38" s="45" t="str">
        <f t="shared" ca="1" si="11"/>
        <v/>
      </c>
      <c r="BB38" s="44" t="str">
        <f t="shared" si="20"/>
        <v/>
      </c>
      <c r="BC38" s="52"/>
      <c r="BD38" s="71" t="str">
        <f t="shared" si="21"/>
        <v/>
      </c>
      <c r="BE38" s="46" t="str">
        <f t="shared" ca="1" si="12"/>
        <v/>
      </c>
      <c r="BF38" s="44" t="str">
        <f t="shared" si="22"/>
        <v/>
      </c>
      <c r="BG38" s="52"/>
      <c r="BH38" s="53"/>
      <c r="BI38" s="244">
        <f t="shared" si="13"/>
        <v>28</v>
      </c>
      <c r="BJ38" s="52"/>
      <c r="BK38" s="53"/>
      <c r="BL38" s="277"/>
      <c r="BM38" s="47"/>
      <c r="BN38" s="47"/>
      <c r="BO38" s="47"/>
      <c r="BP38" s="47"/>
      <c r="BQ38" s="47"/>
      <c r="BR38" s="47"/>
      <c r="BS38" s="47"/>
      <c r="BT38" s="47"/>
      <c r="BU38" s="53"/>
      <c r="BV38" s="243">
        <f t="shared" si="14"/>
        <v>28</v>
      </c>
      <c r="BW38" s="48"/>
      <c r="BX38" s="792" t="str">
        <f t="shared" ca="1" si="15"/>
        <v/>
      </c>
      <c r="BY38" s="51"/>
      <c r="BZ38" s="792" t="str">
        <f t="shared" ca="1" si="16"/>
        <v/>
      </c>
      <c r="CA38" s="51"/>
      <c r="CB38" s="33"/>
      <c r="CC38" s="47"/>
      <c r="CD38" s="38"/>
      <c r="CE38" s="38"/>
      <c r="CF38" s="33"/>
      <c r="CG38" s="47"/>
      <c r="CH38" s="33"/>
      <c r="CI38" s="48"/>
      <c r="CJ38" s="739"/>
      <c r="CK38" s="275"/>
    </row>
    <row r="39" spans="1:89" ht="15" customHeight="1" x14ac:dyDescent="0.25">
      <c r="A39" s="214">
        <v>29</v>
      </c>
      <c r="B39" s="213" t="str">
        <f t="shared" si="5"/>
        <v>Thu</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Thu</v>
      </c>
      <c r="AS39" s="52"/>
      <c r="AT39" s="44" t="str">
        <f t="shared" si="17"/>
        <v/>
      </c>
      <c r="AU39" s="52"/>
      <c r="AV39" s="70" t="str">
        <f t="shared" si="23"/>
        <v/>
      </c>
      <c r="AW39" s="45" t="str">
        <f t="shared" ca="1" si="10"/>
        <v/>
      </c>
      <c r="AX39" s="56" t="str">
        <f t="shared" si="23"/>
        <v/>
      </c>
      <c r="AY39" s="52"/>
      <c r="AZ39" s="70" t="str">
        <f t="shared" si="19"/>
        <v/>
      </c>
      <c r="BA39" s="45" t="str">
        <f t="shared" ca="1" si="11"/>
        <v/>
      </c>
      <c r="BB39" s="44" t="str">
        <f t="shared" si="20"/>
        <v/>
      </c>
      <c r="BC39" s="52"/>
      <c r="BD39" s="71" t="str">
        <f t="shared" si="21"/>
        <v/>
      </c>
      <c r="BE39" s="46" t="str">
        <f t="shared" ca="1" si="12"/>
        <v/>
      </c>
      <c r="BF39" s="44" t="str">
        <f t="shared" si="22"/>
        <v/>
      </c>
      <c r="BG39" s="52"/>
      <c r="BH39" s="53"/>
      <c r="BI39" s="244">
        <f t="shared" si="13"/>
        <v>29</v>
      </c>
      <c r="BJ39" s="52"/>
      <c r="BK39" s="53"/>
      <c r="BL39" s="277"/>
      <c r="BM39" s="47"/>
      <c r="BN39" s="47"/>
      <c r="BO39" s="47"/>
      <c r="BP39" s="47"/>
      <c r="BQ39" s="47"/>
      <c r="BR39" s="47"/>
      <c r="BS39" s="47"/>
      <c r="BT39" s="47"/>
      <c r="BU39" s="53"/>
      <c r="BV39" s="243">
        <f t="shared" si="14"/>
        <v>29</v>
      </c>
      <c r="BW39" s="48"/>
      <c r="BX39" s="792" t="str">
        <f t="shared" ca="1" si="15"/>
        <v/>
      </c>
      <c r="BY39" s="51"/>
      <c r="BZ39" s="792" t="str">
        <f t="shared" ca="1" si="16"/>
        <v/>
      </c>
      <c r="CA39" s="51"/>
      <c r="CB39" s="33"/>
      <c r="CC39" s="47"/>
      <c r="CD39" s="38"/>
      <c r="CE39" s="38"/>
      <c r="CF39" s="33"/>
      <c r="CG39" s="47"/>
      <c r="CH39" s="33"/>
      <c r="CI39" s="48"/>
      <c r="CJ39" s="739"/>
      <c r="CK39" s="275"/>
    </row>
    <row r="40" spans="1:89" ht="15" customHeight="1" x14ac:dyDescent="0.25">
      <c r="A40" s="214">
        <v>30</v>
      </c>
      <c r="B40" s="213" t="str">
        <f t="shared" si="5"/>
        <v>Fri</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47"/>
      <c r="AM40" s="277"/>
      <c r="AN40" s="277"/>
      <c r="AO40" s="47"/>
      <c r="AP40" s="53"/>
      <c r="AQ40" s="214">
        <f t="shared" si="3"/>
        <v>30</v>
      </c>
      <c r="AR40" s="407" t="str">
        <f t="shared" si="4"/>
        <v>Fri</v>
      </c>
      <c r="AS40" s="52"/>
      <c r="AT40" s="44" t="str">
        <f t="shared" si="17"/>
        <v/>
      </c>
      <c r="AU40" s="52"/>
      <c r="AV40" s="70" t="str">
        <f t="shared" si="23"/>
        <v/>
      </c>
      <c r="AW40" s="45" t="str">
        <f ca="1">IF(CELL("type",AU40)="L","",IF(AU40*($K40+$AS40)=0,"",IF($AS40&gt;0,+$AS40*AU40*8.34,$K40*AU40*8.34)))</f>
        <v/>
      </c>
      <c r="AX40" s="44" t="str">
        <f t="shared" si="23"/>
        <v/>
      </c>
      <c r="AY40" s="52"/>
      <c r="AZ40" s="70" t="str">
        <f t="shared" si="19"/>
        <v/>
      </c>
      <c r="BA40" s="45" t="str">
        <f ca="1">IF(CELL("type",AY40)="L","",IF(AY40*($K40+$AS40)=0,"",IF($AS40&gt;0,+$AS40*AY40*8.34,$K40*AY40*8.34)))</f>
        <v/>
      </c>
      <c r="BB40" s="44" t="str">
        <f t="shared" si="20"/>
        <v/>
      </c>
      <c r="BC40" s="52"/>
      <c r="BD40" s="71" t="str">
        <f t="shared" si="21"/>
        <v/>
      </c>
      <c r="BE40" s="46" t="str">
        <f ca="1">IF(CELL("type",BC40)="L","",IF(BC40*($K40+$AS40)=0,"",IF($AS40&gt;0,+$AS40*BC40*8.34,$K40*BC40*8.34)))</f>
        <v/>
      </c>
      <c r="BF40" s="44" t="str">
        <f t="shared" si="22"/>
        <v/>
      </c>
      <c r="BG40" s="52"/>
      <c r="BH40" s="53"/>
      <c r="BI40" s="244">
        <f t="shared" si="13"/>
        <v>30</v>
      </c>
      <c r="BJ40" s="52"/>
      <c r="BK40" s="53"/>
      <c r="BL40" s="277"/>
      <c r="BM40" s="47"/>
      <c r="BN40" s="47"/>
      <c r="BO40" s="47"/>
      <c r="BP40" s="47"/>
      <c r="BQ40" s="47"/>
      <c r="BR40" s="47"/>
      <c r="BS40" s="47"/>
      <c r="BT40" s="47"/>
      <c r="BU40" s="53"/>
      <c r="BV40" s="243">
        <f t="shared" si="14"/>
        <v>30</v>
      </c>
      <c r="BW40" s="48"/>
      <c r="BX40" s="792" t="str">
        <f t="shared" ca="1" si="15"/>
        <v/>
      </c>
      <c r="BY40" s="51"/>
      <c r="BZ40" s="792" t="str">
        <f t="shared" ca="1" si="16"/>
        <v/>
      </c>
      <c r="CA40" s="51"/>
      <c r="CB40" s="33"/>
      <c r="CC40" s="47"/>
      <c r="CD40" s="38"/>
      <c r="CE40" s="38"/>
      <c r="CF40" s="33"/>
      <c r="CG40" s="47"/>
      <c r="CH40" s="33"/>
      <c r="CI40" s="48"/>
      <c r="CJ40" s="739"/>
      <c r="CK40" s="275"/>
    </row>
    <row r="41" spans="1:89" ht="15" customHeight="1" thickBot="1" x14ac:dyDescent="0.3">
      <c r="A41" s="215">
        <v>31</v>
      </c>
      <c r="B41" s="216" t="str">
        <f t="shared" si="5"/>
        <v>Sat</v>
      </c>
      <c r="C41" s="57"/>
      <c r="D41" s="58"/>
      <c r="E41" s="58"/>
      <c r="F41" s="59"/>
      <c r="G41" s="60"/>
      <c r="H41" s="61"/>
      <c r="I41" s="57"/>
      <c r="J41" s="58"/>
      <c r="K41" s="62"/>
      <c r="L41" s="278"/>
      <c r="M41" s="57"/>
      <c r="N41" s="65" t="str">
        <f t="shared" ca="1" si="6"/>
        <v/>
      </c>
      <c r="O41" s="57"/>
      <c r="P41" s="65" t="str">
        <f t="shared" ca="1" si="7"/>
        <v/>
      </c>
      <c r="Q41" s="57"/>
      <c r="R41" s="57"/>
      <c r="S41" s="63"/>
      <c r="T41" s="222">
        <f t="shared" si="0"/>
        <v>31</v>
      </c>
      <c r="U41" s="404"/>
      <c r="V41" s="62"/>
      <c r="W41" s="57"/>
      <c r="X41" s="396" t="str">
        <f t="shared" si="1"/>
        <v/>
      </c>
      <c r="Y41" s="278"/>
      <c r="Z41" s="62"/>
      <c r="AA41" s="57"/>
      <c r="AB41" s="396" t="str">
        <f t="shared" si="2"/>
        <v/>
      </c>
      <c r="AC41" s="278"/>
      <c r="AD41" s="62"/>
      <c r="AE41" s="57"/>
      <c r="AF41" s="396" t="str">
        <f t="shared" si="8"/>
        <v/>
      </c>
      <c r="AG41" s="630"/>
      <c r="AH41" s="690"/>
      <c r="AI41" s="61"/>
      <c r="AJ41" s="57"/>
      <c r="AK41" t="str">
        <f t="shared" ca="1" si="9"/>
        <v/>
      </c>
      <c r="AL41" s="57"/>
      <c r="AM41" s="278"/>
      <c r="AN41" s="278"/>
      <c r="AO41" s="57"/>
      <c r="AP41" s="63"/>
      <c r="AQ41" s="215">
        <f t="shared" si="3"/>
        <v>31</v>
      </c>
      <c r="AR41" s="408" t="str">
        <f t="shared" si="4"/>
        <v>Sat</v>
      </c>
      <c r="AS41" s="62"/>
      <c r="AT41" s="67" t="str">
        <f>IF(SUM(AS35:AS41)=0,"",IF(+$B41="Sat",AVERAGE(AS35:AS41),IF(+$B41="Fri",AVERAGE(AS36:AS41,Jun!AS$11),IF(+$B41="Thu",AVERAGE(AS37:AS41,Jun!AS$11:AS$12),IF(+$B41="Wed",AVERAGE(AS38:AS41,Jun!AS$11:AS$13)," ")))))</f>
        <v/>
      </c>
      <c r="AU41" s="62"/>
      <c r="AV41" s="65" t="str">
        <f>IF(SUM(AU35:AU41)=0,"",IF(+$B41="Sat",AVERAGE(AU35:AU41),IF(+$B41="Fri",AVERAGE(AU36:AU41,Jun!AU$11),IF(+$B41="Thu",AVERAGE(AU37:AU41,Jun!AU$11:AU$12),IF(+$B41="Wed",AVERAGE(AU38:AU41,Jun!AU$11:AU$13)," ")))))</f>
        <v/>
      </c>
      <c r="AW41" s="88" t="str">
        <f t="shared" ca="1" si="10"/>
        <v/>
      </c>
      <c r="AX41" s="67" t="str">
        <f ca="1">IF(SUM(AW35:AW41)=0,"",IF(+$B41="Sat",AVERAGE(AW35:AW41),IF(+$B41="Fri",AVERAGE(AW36:AW41,Jun!AW$11),IF(+$B41="Thu",AVERAGE(AW37:AW41,Jun!AW$11:AW$12),IF(+$B41="Wed",AVERAGE(AW38:AW41,Jun!AW$11:AW$13)," ")))))</f>
        <v/>
      </c>
      <c r="AY41" s="62"/>
      <c r="AZ41" s="65" t="str">
        <f>IF(SUM(AY35:AY41)=0,"",IF(+$B41="Sat",AVERAGE(AY35:AY41),IF(+$B41="Fri",AVERAGE(AY36:AY41,Jun!AY$11),IF(+$B41="Thu",AVERAGE(AY37:AY41,Jun!AY$11:AY$12),IF(+$B41="Wed",AVERAGE(AY38:AY41,Jun!AY$11:AY$13)," ")))))</f>
        <v/>
      </c>
      <c r="BA41" s="88" t="str">
        <f t="shared" ca="1" si="11"/>
        <v/>
      </c>
      <c r="BB41" s="65" t="str">
        <f ca="1">IF(SUM(BA35:BA41)=0,"",IF(+$B41="Sat",AVERAGE(BA35:BA41),IF(+$B41="Fri",AVERAGE(BA36:BA41,Jun!BA$11),IF(+$B41="Thu",AVERAGE(BA37:BA41,Jun!BA$11:BA$12),IF(+$B41="Wed",AVERAGE(BA38:BA41,Jun!BA$11:BA$13)," ")))))</f>
        <v/>
      </c>
      <c r="BC41" s="62"/>
      <c r="BD41" s="72" t="str">
        <f>IF(SUM(BC35:BC41)=0,"",IF(+$B41="Sat",AVERAGE(BC35:BC41),IF(+$B41="Fri",AVERAGE(BC36:BC41,Jun!BC$11),IF(+$B41="Thu",AVERAGE(BC37:BC41,Jun!BC$11:BC$12),IF(+$B41="Wed",AVERAGE(BC38:BC41,Jun!BC$11:BC$13)," ")))))</f>
        <v/>
      </c>
      <c r="BE41" s="68" t="str">
        <f t="shared" ca="1" si="12"/>
        <v/>
      </c>
      <c r="BF41" s="65" t="str">
        <f ca="1">IF(SUM(BE35:BE41)=0,"",IF(+$B41="Sat",AVERAGE(BE35:BE41),IF(+$B41="Fri",AVERAGE(BE36:BE41,Jun!BE$11),IF(+$B41="Thu",AVERAGE(BE37:BE41,Jun!BE$11:BE$12),IF(+$B41="Wed",AVERAGE(BE38:BE41,Jun!BE$11:BE$13)," ")))))</f>
        <v/>
      </c>
      <c r="BG41" s="62"/>
      <c r="BH41" s="63"/>
      <c r="BI41" s="245">
        <f>+A41</f>
        <v>31</v>
      </c>
      <c r="BJ41" s="62"/>
      <c r="BK41" s="63"/>
      <c r="BL41" s="278"/>
      <c r="BM41" s="57"/>
      <c r="BN41" s="57"/>
      <c r="BO41" s="57"/>
      <c r="BP41" s="57"/>
      <c r="BQ41" s="57"/>
      <c r="BR41" s="57"/>
      <c r="BS41" s="57"/>
      <c r="BT41" s="57"/>
      <c r="BU41" s="63"/>
      <c r="BV41" s="243">
        <f t="shared" si="14"/>
        <v>31</v>
      </c>
      <c r="BW41" s="58"/>
      <c r="BX41" s="793" t="str">
        <f t="shared" ca="1" si="15"/>
        <v/>
      </c>
      <c r="BY41" s="61"/>
      <c r="BZ41" s="794" t="str">
        <f t="shared" ca="1" si="16"/>
        <v/>
      </c>
      <c r="CA41" s="61"/>
      <c r="CB41" s="740"/>
      <c r="CC41" s="57"/>
      <c r="CD41" s="61"/>
      <c r="CE41" s="61"/>
      <c r="CF41" s="740"/>
      <c r="CG41" s="57"/>
      <c r="CH41" s="740"/>
      <c r="CI41" s="57"/>
      <c r="CJ41" s="740"/>
      <c r="CK41" s="743"/>
    </row>
    <row r="42" spans="1:89" ht="15" customHeight="1" thickTop="1" thickBot="1" x14ac:dyDescent="0.3">
      <c r="A42" s="218" t="s">
        <v>36</v>
      </c>
      <c r="B42" s="219"/>
      <c r="C42" s="38"/>
      <c r="D42" s="74"/>
      <c r="E42" s="35"/>
      <c r="F42" s="75"/>
      <c r="G42" s="76"/>
      <c r="H42" s="4" t="str">
        <f>IF(SUM(H11:H41)&gt;0,AVERAGE(H11:H41)," ")</f>
        <v xml:space="preserve"> </v>
      </c>
      <c r="I42" s="43" t="str">
        <f>IF(SUM(I11:I41)&gt;0,AVERAGE(I11:I41)," ")</f>
        <v xml:space="preserve"> </v>
      </c>
      <c r="J42" s="69" t="str">
        <f>IF(SUM(J11:J41)&gt;0,AVERAGE(J11:J41)," ")</f>
        <v xml:space="preserve"> </v>
      </c>
      <c r="K42" s="42" t="str">
        <f>IF(SUM(K11:K41)&gt;0,AVERAGE(K11:K41)," ")</f>
        <v xml:space="preserve"> </v>
      </c>
      <c r="L42" s="279"/>
      <c r="M42" s="314" t="str">
        <f t="shared" ref="M42:S42" si="24">IF(SUM(M11:M41)&gt;0,AVERAGE(M11:M41)," ")</f>
        <v xml:space="preserve"> </v>
      </c>
      <c r="N42" s="43" t="str">
        <f ca="1">IF(SUM(N11:N41)&gt;0,AVERAGE(N11:N41)," ")</f>
        <v xml:space="preserve"> </v>
      </c>
      <c r="O42" s="314" t="str">
        <f t="shared" si="24"/>
        <v xml:space="preserve"> </v>
      </c>
      <c r="P42" s="43" t="str">
        <f ca="1">IF(SUM(P11:P41)&gt;0,AVERAGE(P11:P41)," ")</f>
        <v xml:space="preserve"> </v>
      </c>
      <c r="Q42" s="43" t="str">
        <f t="shared" si="24"/>
        <v xml:space="preserve"> </v>
      </c>
      <c r="R42" s="43" t="str">
        <f t="shared" si="24"/>
        <v xml:space="preserve"> </v>
      </c>
      <c r="S42" s="56" t="str">
        <f t="shared" si="24"/>
        <v xml:space="preserve"> </v>
      </c>
      <c r="T42" s="218" t="s">
        <v>37</v>
      </c>
      <c r="U42" s="401" t="str">
        <f>IF(SUM(U11:U41)&gt;0,AVERAGE(U11:U41)," ")</f>
        <v xml:space="preserve"> </v>
      </c>
      <c r="V42" s="315" t="str">
        <f t="shared" ref="V42:AG42" si="25">IF(SUM(V11:V41)&gt;0,AVERAGE(V11:V41)," ")</f>
        <v xml:space="preserve"> </v>
      </c>
      <c r="W42" s="314" t="str">
        <f t="shared" si="25"/>
        <v xml:space="preserve"> </v>
      </c>
      <c r="X42" s="314" t="str">
        <f t="shared" si="25"/>
        <v xml:space="preserve"> </v>
      </c>
      <c r="Y42" s="56" t="str">
        <f t="shared" si="25"/>
        <v xml:space="preserve"> </v>
      </c>
      <c r="Z42" s="315" t="str">
        <f t="shared" si="25"/>
        <v xml:space="preserve"> </v>
      </c>
      <c r="AA42" s="314" t="str">
        <f t="shared" si="25"/>
        <v xml:space="preserve"> </v>
      </c>
      <c r="AB42" s="314" t="str">
        <f t="shared" si="25"/>
        <v xml:space="preserve"> </v>
      </c>
      <c r="AC42" s="56" t="str">
        <f t="shared" si="25"/>
        <v xml:space="preserve"> </v>
      </c>
      <c r="AD42" s="315" t="str">
        <f t="shared" si="25"/>
        <v xml:space="preserve"> </v>
      </c>
      <c r="AE42" s="314" t="str">
        <f t="shared" si="25"/>
        <v xml:space="preserve"> </v>
      </c>
      <c r="AF42" s="314" t="str">
        <f t="shared" si="25"/>
        <v xml:space="preserve"> </v>
      </c>
      <c r="AG42" s="56" t="str">
        <f t="shared" si="25"/>
        <v xml:space="preserve"> </v>
      </c>
      <c r="AH42" s="544"/>
      <c r="AI42" s="620" t="str">
        <f>IF(SUM(AI11:AI41)&gt;0,AVERAGE(AI11:AI41)," ")</f>
        <v xml:space="preserve"> </v>
      </c>
      <c r="AJ42" s="678" t="str">
        <f>IF(SUM(AJ11:AJ41)&gt;0,AVERAGE(AJ11:AJ41)," ")</f>
        <v xml:space="preserve"> </v>
      </c>
      <c r="AK42" s="69"/>
      <c r="AL42" s="824" t="str">
        <f ca="1">IF(SUM(AK11:AK41)&gt;0,GEOMEAN(AK11:AK41),"")</f>
        <v/>
      </c>
      <c r="AM42" s="818"/>
      <c r="AN42" s="279"/>
      <c r="AO42" s="671" t="str">
        <f>IF(SUM(AO11:AO41)&gt;0,AVERAGE(AO11:AO41)," ")</f>
        <v xml:space="preserve"> </v>
      </c>
      <c r="AP42" s="56" t="str">
        <f>IF(SUM(AP11:AP41)&gt;0,AVERAGE(AP11:AP41)," ")</f>
        <v xml:space="preserve"> </v>
      </c>
      <c r="AQ42" s="943" t="s">
        <v>71</v>
      </c>
      <c r="AR42" s="1020"/>
      <c r="AS42" s="620" t="str">
        <f>IF(SUM(AS11:AS41)&gt;0,AVERAGE(AS11:AS41)," ")</f>
        <v xml:space="preserve"> </v>
      </c>
      <c r="AT42" s="78"/>
      <c r="AU42" s="660" t="str">
        <f>IF(SUM(AU11:AU41)&gt;0,AVERAGE(AU11:AU41)," ")</f>
        <v xml:space="preserve"> </v>
      </c>
      <c r="AV42" s="661"/>
      <c r="AW42" s="618" t="str">
        <f ca="1">IF(SUM(AW11:AW41)&gt;0,AVERAGE(AW11:AW41)," ")</f>
        <v xml:space="preserve"> </v>
      </c>
      <c r="AX42" s="661"/>
      <c r="AY42" s="660" t="str">
        <f>IF(SUM(AY11:AY41)&gt;0,AVERAGE(AY11:AY41)," ")</f>
        <v xml:space="preserve"> </v>
      </c>
      <c r="AZ42" s="619"/>
      <c r="BA42" s="618" t="str">
        <f ca="1">IF(SUM(BA11:BA41)&gt;0,AVERAGE(BA11:BA41)," ")</f>
        <v xml:space="preserve"> </v>
      </c>
      <c r="BB42" s="661"/>
      <c r="BC42" s="620" t="str">
        <f>IF(SUM(BC11:BC41)&gt;0,AVERAGE(BC11:BC41)," ")</f>
        <v xml:space="preserve"> </v>
      </c>
      <c r="BD42" s="661"/>
      <c r="BE42" s="618" t="str">
        <f ca="1">IF(SUM(BE11:BE41)&gt;0,AVERAGE(BE11:BE41)," ")</f>
        <v xml:space="preserve"> </v>
      </c>
      <c r="BF42" s="78"/>
      <c r="BG42" s="42" t="str">
        <f>IF(SUM(BG11:BG41)&gt;0,AVERAGE(BG11:BG41)," ")</f>
        <v xml:space="preserve"> </v>
      </c>
      <c r="BH42" s="56" t="str">
        <f>IF(SUM(BH11:BH41)&gt;0,AVERAGE(BH11:BH41)," ")</f>
        <v xml:space="preserve"> </v>
      </c>
      <c r="BI42" s="218" t="s">
        <v>37</v>
      </c>
      <c r="BJ42" s="42" t="str">
        <f>IF(SUM(BJ11:BJ41)&gt;0,AVERAGE(BJ11:BJ41)," ")</f>
        <v xml:space="preserve"> </v>
      </c>
      <c r="BK42" s="56" t="str">
        <f>IF(SUM(BK11:BK41)&gt;0,AVERAGE(BK11:BK41)," ")</f>
        <v xml:space="preserve"> </v>
      </c>
      <c r="BL42" s="77"/>
      <c r="BM42" s="43" t="str">
        <f t="shared" ref="BM42:BU42" si="26">IF(SUM(BM11:BM41)&gt;0,AVERAGE(BM11:BM41)," ")</f>
        <v xml:space="preserve"> </v>
      </c>
      <c r="BN42" s="314" t="str">
        <f t="shared" si="26"/>
        <v xml:space="preserve"> </v>
      </c>
      <c r="BO42" s="43" t="str">
        <f t="shared" si="26"/>
        <v xml:space="preserve"> </v>
      </c>
      <c r="BP42" s="43" t="str">
        <f t="shared" si="26"/>
        <v xml:space="preserve"> </v>
      </c>
      <c r="BQ42" s="43" t="str">
        <f t="shared" si="26"/>
        <v xml:space="preserve"> </v>
      </c>
      <c r="BR42" s="43" t="str">
        <f t="shared" si="26"/>
        <v xml:space="preserve"> </v>
      </c>
      <c r="BS42" s="43" t="str">
        <f t="shared" si="26"/>
        <v xml:space="preserve"> </v>
      </c>
      <c r="BT42" s="43" t="str">
        <f t="shared" si="26"/>
        <v xml:space="preserve"> </v>
      </c>
      <c r="BU42" s="56" t="str">
        <f t="shared" si="26"/>
        <v xml:space="preserve"> </v>
      </c>
      <c r="BV42" s="758" t="s">
        <v>37</v>
      </c>
      <c r="BW42" s="842" t="str">
        <f>IF(SUM(BW11:BW41)&gt;0,AVERAGE(BW11:BW41)," ")</f>
        <v xml:space="preserve"> </v>
      </c>
      <c r="BX42" s="618" t="str">
        <f ca="1">IF(SUM(BX11:BX41)&gt;0,AVERAGE(BX11:BX41)," ")</f>
        <v xml:space="preserve"> </v>
      </c>
      <c r="BY42" s="679" t="str">
        <f>IF(SUM(BY11:BY41)&gt;0,AVERAGE(BY11:BY41)," ")</f>
        <v xml:space="preserve"> </v>
      </c>
      <c r="BZ42" s="843" t="str">
        <f ca="1">IF(SUM(BZ11:BZ41)&gt;0,AVERAGE(BZ11:BZ41)," ")</f>
        <v xml:space="preserve"> </v>
      </c>
      <c r="CA42" s="744" t="str">
        <f t="shared" ref="CA42:CK42" si="27">IF(SUM(CA11:CA41)&gt;0,AVERAGE(CA11:CA41)," ")</f>
        <v xml:space="preserve"> </v>
      </c>
      <c r="CB42" s="45" t="str">
        <f t="shared" si="27"/>
        <v xml:space="preserve"> </v>
      </c>
      <c r="CC42" s="43" t="str">
        <f t="shared" si="27"/>
        <v xml:space="preserve"> </v>
      </c>
      <c r="CD42" s="46" t="str">
        <f>IF(SUM(CD11:CD41)&gt;0,AVERAGE(CD11:CD41)," ")</f>
        <v xml:space="preserve"> </v>
      </c>
      <c r="CE42" s="43" t="str">
        <f>IF(SUM(CE11:CE41)&gt;0,AVERAGE(CE11:CE41)," ")</f>
        <v xml:space="preserve"> </v>
      </c>
      <c r="CF42" s="46" t="str">
        <f t="shared" si="27"/>
        <v xml:space="preserve"> </v>
      </c>
      <c r="CG42" s="43" t="str">
        <f t="shared" si="27"/>
        <v xml:space="preserve"> </v>
      </c>
      <c r="CH42" s="45" t="str">
        <f t="shared" si="27"/>
        <v xml:space="preserve"> </v>
      </c>
      <c r="CI42" s="69" t="str">
        <f t="shared" si="27"/>
        <v xml:space="preserve"> </v>
      </c>
      <c r="CJ42" s="46" t="str">
        <f t="shared" si="27"/>
        <v xml:space="preserve"> </v>
      </c>
      <c r="CK42" s="745" t="str">
        <f t="shared" si="27"/>
        <v xml:space="preserve"> </v>
      </c>
    </row>
    <row r="43" spans="1:89" ht="15" customHeight="1" thickTop="1" thickBot="1" x14ac:dyDescent="0.3">
      <c r="A43" s="220" t="s">
        <v>38</v>
      </c>
      <c r="B43" s="221"/>
      <c r="C43" s="81"/>
      <c r="D43" s="80"/>
      <c r="E43" s="71" t="str">
        <f>IF(SUM(E11:E41)&gt;0,MAX(E11:E41)," ")</f>
        <v xml:space="preserve"> </v>
      </c>
      <c r="F43" s="82"/>
      <c r="G43" s="83"/>
      <c r="H43" s="84" t="str">
        <f t="shared" ref="H43:S43" si="28">IF(SUM(H11:H41)&gt;0,MAX(H11:H41)," ")</f>
        <v xml:space="preserve"> </v>
      </c>
      <c r="I43" s="70" t="str">
        <f t="shared" si="28"/>
        <v xml:space="preserve"> </v>
      </c>
      <c r="J43" s="71" t="str">
        <f t="shared" si="28"/>
        <v xml:space="preserve"> </v>
      </c>
      <c r="K43" s="54" t="str">
        <f t="shared" si="28"/>
        <v xml:space="preserve"> </v>
      </c>
      <c r="L43" s="280" t="str">
        <f t="shared" si="28"/>
        <v xml:space="preserve"> </v>
      </c>
      <c r="M43" s="70" t="str">
        <f t="shared" si="28"/>
        <v xml:space="preserve"> </v>
      </c>
      <c r="N43" s="85" t="str">
        <f ca="1">IF(SUM(N11:N41)&gt;0,MAX(N11:N41)," ")</f>
        <v xml:space="preserve"> </v>
      </c>
      <c r="O43" s="70" t="str">
        <f t="shared" si="28"/>
        <v xml:space="preserve"> </v>
      </c>
      <c r="P43" s="85" t="str">
        <f ca="1">IF(SUM(P11:P41)&gt;0,MAX(P11:P41)," ")</f>
        <v xml:space="preserve"> </v>
      </c>
      <c r="Q43" s="70" t="str">
        <f t="shared" si="28"/>
        <v xml:space="preserve"> </v>
      </c>
      <c r="R43" s="70" t="str">
        <f t="shared" si="28"/>
        <v xml:space="preserve"> </v>
      </c>
      <c r="S43" s="44" t="str">
        <f t="shared" si="28"/>
        <v xml:space="preserve"> </v>
      </c>
      <c r="T43" s="220" t="s">
        <v>39</v>
      </c>
      <c r="U43" s="55" t="str">
        <f>IF(SUM(U11:U41)&gt;0,MAX(U11:U41)," ")</f>
        <v xml:space="preserve"> </v>
      </c>
      <c r="V43" s="54" t="str">
        <f t="shared" ref="V43:AG43" si="29">IF(SUM(V11:V41)&gt;0,MAX(V11:V41)," ")</f>
        <v xml:space="preserve"> </v>
      </c>
      <c r="W43" s="70" t="str">
        <f t="shared" si="29"/>
        <v xml:space="preserve"> </v>
      </c>
      <c r="X43" s="395" t="str">
        <f t="shared" si="29"/>
        <v xml:space="preserve"> </v>
      </c>
      <c r="Y43" s="44" t="str">
        <f t="shared" si="29"/>
        <v xml:space="preserve"> </v>
      </c>
      <c r="Z43" s="54" t="str">
        <f t="shared" si="29"/>
        <v xml:space="preserve"> </v>
      </c>
      <c r="AA43" s="70" t="str">
        <f t="shared" si="29"/>
        <v xml:space="preserve"> </v>
      </c>
      <c r="AB43" s="395" t="str">
        <f t="shared" si="29"/>
        <v xml:space="preserve"> </v>
      </c>
      <c r="AC43" s="44" t="str">
        <f t="shared" si="29"/>
        <v xml:space="preserve"> </v>
      </c>
      <c r="AD43" s="54" t="str">
        <f t="shared" si="29"/>
        <v xml:space="preserve"> </v>
      </c>
      <c r="AE43" s="70" t="str">
        <f t="shared" si="29"/>
        <v xml:space="preserve"> </v>
      </c>
      <c r="AF43" s="395" t="str">
        <f t="shared" si="29"/>
        <v xml:space="preserve"> </v>
      </c>
      <c r="AG43" s="44" t="str">
        <f t="shared" si="29"/>
        <v xml:space="preserve"> </v>
      </c>
      <c r="AH43" s="637"/>
      <c r="AI43" s="679" t="str">
        <f>IF(SUM(AI11:AI41)&gt;0,MAX(AI11:AI41)," ")</f>
        <v xml:space="preserve"> </v>
      </c>
      <c r="AJ43" s="620" t="str">
        <f>IF(SUM(AJ11:AJ41)&gt;0,MAX(AJ11:AJ41)," ")</f>
        <v xml:space="preserve"> </v>
      </c>
      <c r="AK43" s="70" t="str">
        <f ca="1">IF(AL42&lt;&gt;"",MAX(AK11:AK41),"")</f>
        <v/>
      </c>
      <c r="AL43" s="827" t="str">
        <f ca="1">IF(AK43=63200,"TNTC",AK43)</f>
        <v/>
      </c>
      <c r="AM43" s="945" t="str">
        <f>IF(SUM(AM11:AN41)&gt;0,MAX(AM11:AN41)," ")</f>
        <v xml:space="preserve"> </v>
      </c>
      <c r="AN43" s="963"/>
      <c r="AO43" s="670" t="str">
        <f>IF(SUM(AO11:AO41)&gt;0,MAX(AO11:AO41)," ")</f>
        <v xml:space="preserve"> </v>
      </c>
      <c r="AP43" s="44" t="str">
        <f>IF(SUM(AP11:AP41)&gt;0,MAX(AP11:AP41)," ")</f>
        <v xml:space="preserve"> </v>
      </c>
      <c r="AQ43" s="952" t="s">
        <v>72</v>
      </c>
      <c r="AR43" s="953"/>
      <c r="AS43" s="54" t="str">
        <f t="shared" ref="AS43:BH43" si="30">IF(SUM(AS11:AS41)&gt;0,MAX(AS11:AS41)," ")</f>
        <v xml:space="preserve"> </v>
      </c>
      <c r="AT43" s="86" t="str">
        <f t="shared" si="30"/>
        <v xml:space="preserve"> </v>
      </c>
      <c r="AU43" s="662" t="str">
        <f t="shared" si="30"/>
        <v xml:space="preserve"> </v>
      </c>
      <c r="AV43" s="620" t="str">
        <f t="shared" si="30"/>
        <v xml:space="preserve"> </v>
      </c>
      <c r="AW43" s="663" t="str">
        <f t="shared" ca="1" si="30"/>
        <v xml:space="preserve"> </v>
      </c>
      <c r="AX43" s="620" t="str">
        <f t="shared" ca="1" si="30"/>
        <v xml:space="preserve"> </v>
      </c>
      <c r="AY43" s="664" t="str">
        <f t="shared" si="30"/>
        <v xml:space="preserve"> </v>
      </c>
      <c r="AZ43" s="620" t="str">
        <f t="shared" si="30"/>
        <v xml:space="preserve"> </v>
      </c>
      <c r="BA43" s="663" t="str">
        <f t="shared" ca="1" si="30"/>
        <v xml:space="preserve"> </v>
      </c>
      <c r="BB43" s="665" t="str">
        <f t="shared" ca="1" si="30"/>
        <v xml:space="preserve"> </v>
      </c>
      <c r="BC43" s="664" t="str">
        <f t="shared" si="30"/>
        <v xml:space="preserve"> </v>
      </c>
      <c r="BD43" s="620" t="str">
        <f t="shared" si="30"/>
        <v xml:space="preserve"> </v>
      </c>
      <c r="BE43" s="663" t="str">
        <f t="shared" ca="1" si="30"/>
        <v xml:space="preserve"> </v>
      </c>
      <c r="BF43" s="620" t="str">
        <f t="shared" ca="1" si="30"/>
        <v xml:space="preserve"> </v>
      </c>
      <c r="BG43" s="54" t="str">
        <f t="shared" si="30"/>
        <v xml:space="preserve"> </v>
      </c>
      <c r="BH43" s="44" t="str">
        <f t="shared" si="30"/>
        <v xml:space="preserve"> </v>
      </c>
      <c r="BI43" s="220" t="s">
        <v>39</v>
      </c>
      <c r="BJ43" s="54" t="str">
        <f>IF(SUM(BJ11:BJ41)&gt;0,MAX(BJ11:BJ41)," ")</f>
        <v xml:space="preserve"> </v>
      </c>
      <c r="BK43" s="44" t="str">
        <f t="shared" ref="BK43:BU43" si="31">IF(SUM(BK11:BK41)&gt;0,MAX(BK11:BK41)," ")</f>
        <v xml:space="preserve"> </v>
      </c>
      <c r="BL43" s="54" t="str">
        <f t="shared" si="31"/>
        <v xml:space="preserve"> </v>
      </c>
      <c r="BM43" s="70" t="str">
        <f t="shared" si="31"/>
        <v xml:space="preserve"> </v>
      </c>
      <c r="BN43" s="70" t="str">
        <f t="shared" si="31"/>
        <v xml:space="preserve"> </v>
      </c>
      <c r="BO43" s="70" t="str">
        <f t="shared" si="31"/>
        <v xml:space="preserve"> </v>
      </c>
      <c r="BP43" s="70" t="str">
        <f t="shared" si="31"/>
        <v xml:space="preserve"> </v>
      </c>
      <c r="BQ43" s="70" t="str">
        <f t="shared" si="31"/>
        <v xml:space="preserve"> </v>
      </c>
      <c r="BR43" s="70" t="str">
        <f t="shared" si="31"/>
        <v xml:space="preserve"> </v>
      </c>
      <c r="BS43" s="70" t="str">
        <f t="shared" si="31"/>
        <v xml:space="preserve"> </v>
      </c>
      <c r="BT43" s="70" t="str">
        <f t="shared" si="31"/>
        <v xml:space="preserve"> </v>
      </c>
      <c r="BU43" s="44" t="str">
        <f t="shared" si="31"/>
        <v xml:space="preserve"> </v>
      </c>
      <c r="BV43" s="244" t="s">
        <v>39</v>
      </c>
      <c r="BW43" s="844" t="str">
        <f>IF(SUM(BW11:BW41)&gt;0,MAX(BW11:BW41)," ")</f>
        <v xml:space="preserve"> </v>
      </c>
      <c r="BX43" s="845" t="str">
        <f ca="1">IF(SUM(BX11:BX41)&gt;0,MAX(BX11:BX41)," ")</f>
        <v xml:space="preserve"> </v>
      </c>
      <c r="BY43" s="844" t="str">
        <f>IF(SUM(BY11:BY41)&gt;0,MAX(BY11:BY41)," ")</f>
        <v xml:space="preserve"> </v>
      </c>
      <c r="BZ43" s="845" t="str">
        <f ca="1">IF(SUM(BZ11:BZ41)&gt;0,MAX(BZ11:BZ41)," ")</f>
        <v xml:space="preserve"> </v>
      </c>
      <c r="CA43" s="470" t="str">
        <f t="shared" ref="CA43:CK43" si="32">IF(SUM(CA11:CA41)&gt;0,MAX(CA11:CA41)," ")</f>
        <v xml:space="preserve"> </v>
      </c>
      <c r="CB43" s="746" t="str">
        <f t="shared" si="32"/>
        <v xml:space="preserve"> </v>
      </c>
      <c r="CC43" s="85" t="str">
        <f t="shared" si="32"/>
        <v xml:space="preserve"> </v>
      </c>
      <c r="CD43" s="747" t="str">
        <f>IF(SUM(CD11:CD41)&gt;0,MAX(CD11:CD41)," ")</f>
        <v xml:space="preserve"> </v>
      </c>
      <c r="CE43" s="85" t="str">
        <f>IF(SUM(CE11:CE41)&gt;0,MAX(CE11:CE41)," ")</f>
        <v xml:space="preserve"> </v>
      </c>
      <c r="CF43" s="747" t="str">
        <f t="shared" si="32"/>
        <v xml:space="preserve"> </v>
      </c>
      <c r="CG43" s="85" t="str">
        <f t="shared" si="32"/>
        <v xml:space="preserve"> </v>
      </c>
      <c r="CH43" s="746" t="str">
        <f t="shared" si="32"/>
        <v xml:space="preserve"> </v>
      </c>
      <c r="CI43" s="87" t="str">
        <f t="shared" si="32"/>
        <v xml:space="preserve"> </v>
      </c>
      <c r="CJ43" s="747" t="str">
        <f t="shared" si="32"/>
        <v xml:space="preserve"> </v>
      </c>
      <c r="CK43" s="748" t="str">
        <f t="shared" si="32"/>
        <v xml:space="preserve"> </v>
      </c>
    </row>
    <row r="44" spans="1:89" ht="15" customHeight="1" thickTop="1" thickBot="1" x14ac:dyDescent="0.3">
      <c r="A44" s="220" t="s">
        <v>40</v>
      </c>
      <c r="B44" s="221"/>
      <c r="C44" s="81"/>
      <c r="D44" s="80"/>
      <c r="E44" s="48"/>
      <c r="F44" s="82"/>
      <c r="G44" s="83"/>
      <c r="H44" s="55" t="str">
        <f>IF(SUM(H11:H41)&gt;0,MIN(H11:H41),"")</f>
        <v/>
      </c>
      <c r="I44" s="70" t="str">
        <f t="shared" ref="I44:S44" si="33">IF(SUM(I11:I41)&gt;0,MIN(I11:I41),"")</f>
        <v/>
      </c>
      <c r="J44" s="84" t="str">
        <f t="shared" si="33"/>
        <v/>
      </c>
      <c r="K44" s="54" t="str">
        <f t="shared" si="33"/>
        <v/>
      </c>
      <c r="L44" s="280" t="str">
        <f t="shared" si="33"/>
        <v/>
      </c>
      <c r="M44" s="70" t="str">
        <f t="shared" si="33"/>
        <v/>
      </c>
      <c r="N44" s="70" t="str">
        <f t="shared" ca="1" si="33"/>
        <v/>
      </c>
      <c r="O44" s="70" t="str">
        <f t="shared" si="33"/>
        <v/>
      </c>
      <c r="P44" s="70" t="str">
        <f t="shared" ca="1" si="33"/>
        <v/>
      </c>
      <c r="Q44" s="70" t="str">
        <f t="shared" si="33"/>
        <v/>
      </c>
      <c r="R44" s="70" t="str">
        <f t="shared" si="33"/>
        <v/>
      </c>
      <c r="S44" s="44" t="str">
        <f t="shared" si="33"/>
        <v/>
      </c>
      <c r="T44" s="220" t="s">
        <v>41</v>
      </c>
      <c r="U44" s="55" t="str">
        <f>IF(SUM(U11:U41)&gt;0,MIN(U11:U41),"")</f>
        <v/>
      </c>
      <c r="V44" s="54" t="str">
        <f t="shared" ref="V44:AG44" si="34">IF(SUM(V11:V41)&gt;0,MIN(V11:V41),"")</f>
        <v/>
      </c>
      <c r="W44" s="70" t="str">
        <f t="shared" si="34"/>
        <v/>
      </c>
      <c r="X44" s="395" t="str">
        <f t="shared" si="34"/>
        <v/>
      </c>
      <c r="Y44" s="44" t="str">
        <f t="shared" si="34"/>
        <v/>
      </c>
      <c r="Z44" s="54" t="str">
        <f t="shared" si="34"/>
        <v/>
      </c>
      <c r="AA44" s="70" t="str">
        <f t="shared" si="34"/>
        <v/>
      </c>
      <c r="AB44" s="395" t="str">
        <f t="shared" si="34"/>
        <v/>
      </c>
      <c r="AC44" s="44" t="str">
        <f t="shared" si="34"/>
        <v/>
      </c>
      <c r="AD44" s="54" t="str">
        <f t="shared" si="34"/>
        <v/>
      </c>
      <c r="AE44" s="70" t="str">
        <f t="shared" si="34"/>
        <v/>
      </c>
      <c r="AF44" s="395" t="str">
        <f t="shared" si="34"/>
        <v/>
      </c>
      <c r="AG44" s="44" t="str">
        <f t="shared" si="34"/>
        <v/>
      </c>
      <c r="AH44" s="624"/>
      <c r="AI44" s="680" t="str">
        <f>IF(SUM(AI11:AI41)&gt;0,MIN(AI11:AI41),"")</f>
        <v/>
      </c>
      <c r="AJ44" s="681" t="str">
        <f>IF(SUM(AJ11:AJ41)&gt;0,MIN(AJ11:AJ41),"")</f>
        <v/>
      </c>
      <c r="AK44" s="71"/>
      <c r="AL44" s="820" t="str">
        <f>IF(SUM(AL11:AL41)&gt;0,MIN(AL11:AL41),"")</f>
        <v/>
      </c>
      <c r="AM44" s="945" t="str">
        <f>IF(SUM(AM11:AN41)&gt;0,MIN(AM11:AN41),"")</f>
        <v/>
      </c>
      <c r="AN44" s="1016"/>
      <c r="AO44" s="620" t="str">
        <f>IF(SUM(AO11:AO41)&gt;0,MIN(AO11:AO41),"")</f>
        <v/>
      </c>
      <c r="AP44" s="623" t="str">
        <f>IF(SUM(AP11:AP41)&gt;0,MIN(AP11:AP41),"")</f>
        <v/>
      </c>
      <c r="AQ44" s="952" t="s">
        <v>73</v>
      </c>
      <c r="AR44" s="953"/>
      <c r="AS44" s="647" t="str">
        <f t="shared" ref="AS44:BH44" si="35">IF(SUM(AS11:AS41)&gt;0,MIN(AS11:AS41),"")</f>
        <v/>
      </c>
      <c r="AT44" s="674" t="str">
        <f t="shared" si="35"/>
        <v/>
      </c>
      <c r="AU44" s="648" t="str">
        <f t="shared" si="35"/>
        <v/>
      </c>
      <c r="AV44" s="666" t="str">
        <f t="shared" si="35"/>
        <v/>
      </c>
      <c r="AW44" s="667" t="str">
        <f t="shared" ca="1" si="35"/>
        <v/>
      </c>
      <c r="AX44" s="668" t="str">
        <f t="shared" ca="1" si="35"/>
        <v/>
      </c>
      <c r="AY44" s="648" t="str">
        <f t="shared" si="35"/>
        <v/>
      </c>
      <c r="AZ44" s="666" t="str">
        <f t="shared" si="35"/>
        <v/>
      </c>
      <c r="BA44" s="667" t="str">
        <f t="shared" ca="1" si="35"/>
        <v/>
      </c>
      <c r="BB44" s="668" t="str">
        <f t="shared" ca="1" si="35"/>
        <v/>
      </c>
      <c r="BC44" s="648" t="str">
        <f t="shared" si="35"/>
        <v/>
      </c>
      <c r="BD44" s="669" t="str">
        <f t="shared" si="35"/>
        <v/>
      </c>
      <c r="BE44" s="670" t="str">
        <f t="shared" ca="1" si="35"/>
        <v/>
      </c>
      <c r="BF44" s="668" t="str">
        <f t="shared" ca="1" si="35"/>
        <v/>
      </c>
      <c r="BG44" s="54" t="str">
        <f t="shared" si="35"/>
        <v/>
      </c>
      <c r="BH44" s="44" t="str">
        <f t="shared" si="35"/>
        <v/>
      </c>
      <c r="BI44" s="220" t="s">
        <v>41</v>
      </c>
      <c r="BJ44" s="647" t="str">
        <f t="shared" ref="BJ44:BU44" si="36">IF(SUM(BJ11:BJ41)&gt;0,MIN(BJ11:BJ41),"")</f>
        <v/>
      </c>
      <c r="BK44" s="674" t="str">
        <f t="shared" si="36"/>
        <v/>
      </c>
      <c r="BL44" s="54" t="str">
        <f t="shared" si="36"/>
        <v/>
      </c>
      <c r="BM44" s="673" t="str">
        <f t="shared" si="36"/>
        <v/>
      </c>
      <c r="BN44" s="673" t="str">
        <f t="shared" si="36"/>
        <v/>
      </c>
      <c r="BO44" s="673" t="str">
        <f t="shared" si="36"/>
        <v/>
      </c>
      <c r="BP44" s="673" t="str">
        <f t="shared" si="36"/>
        <v/>
      </c>
      <c r="BQ44" s="673" t="str">
        <f t="shared" si="36"/>
        <v/>
      </c>
      <c r="BR44" s="673" t="str">
        <f t="shared" si="36"/>
        <v/>
      </c>
      <c r="BS44" s="673" t="str">
        <f t="shared" si="36"/>
        <v/>
      </c>
      <c r="BT44" s="673" t="str">
        <f t="shared" si="36"/>
        <v/>
      </c>
      <c r="BU44" s="674" t="str">
        <f t="shared" si="36"/>
        <v/>
      </c>
      <c r="BV44" s="761" t="s">
        <v>41</v>
      </c>
      <c r="BW44" s="649" t="str">
        <f>IF(SUM(BW11:BW41)&gt;0,MIN(BW11:BW41),"")</f>
        <v/>
      </c>
      <c r="BX44" s="846" t="str">
        <f ca="1">IF(SUM(BX11:BX41)&gt;0,MIN(BX11:BX41),"")</f>
        <v/>
      </c>
      <c r="BY44" s="649" t="str">
        <f>IF(SUM(BY11:BY41)&gt;0,MIN(BY11:BY41),"")</f>
        <v/>
      </c>
      <c r="BZ44" s="846" t="str">
        <f ca="1">IF(SUM(BZ11:BZ41)&gt;0,MIN(BZ11:BZ41),"")</f>
        <v/>
      </c>
      <c r="CA44" s="639" t="str">
        <f t="shared" ref="CA44:CK44" si="37">IF(SUM(CA11:CA41)&gt;0,MIN(CA11:CA41),"")</f>
        <v/>
      </c>
      <c r="CB44" s="667" t="str">
        <f t="shared" si="37"/>
        <v/>
      </c>
      <c r="CC44" s="670" t="str">
        <f t="shared" si="37"/>
        <v/>
      </c>
      <c r="CD44" s="667" t="str">
        <f>IF(SUM(CD11:CD41)&gt;0,MIN(CD11:CD41),"")</f>
        <v/>
      </c>
      <c r="CE44" s="670" t="str">
        <f>IF(SUM(CE11:CE41)&gt;0,MIN(CE11:CE41),"")</f>
        <v/>
      </c>
      <c r="CF44" s="667" t="str">
        <f t="shared" si="37"/>
        <v/>
      </c>
      <c r="CG44" s="670" t="str">
        <f t="shared" si="37"/>
        <v/>
      </c>
      <c r="CH44" s="667" t="str">
        <f t="shared" si="37"/>
        <v/>
      </c>
      <c r="CI44" s="667" t="str">
        <f t="shared" si="37"/>
        <v/>
      </c>
      <c r="CJ44" s="670" t="str">
        <f t="shared" si="37"/>
        <v/>
      </c>
      <c r="CK44" s="749" t="str">
        <f t="shared" si="37"/>
        <v/>
      </c>
    </row>
    <row r="45" spans="1:89" ht="14.4" customHeight="1" thickTop="1" thickBot="1" x14ac:dyDescent="0.3">
      <c r="A45" s="532"/>
      <c r="B45" s="533"/>
      <c r="C45" s="533"/>
      <c r="D45" s="533"/>
      <c r="E45" s="534"/>
      <c r="F45" s="535"/>
      <c r="G45" s="536"/>
      <c r="H45" s="532"/>
      <c r="I45" s="533"/>
      <c r="J45" s="537"/>
      <c r="K45" s="533"/>
      <c r="L45" s="538"/>
      <c r="M45" s="533"/>
      <c r="N45" s="533"/>
      <c r="O45" s="533"/>
      <c r="P45" s="533"/>
      <c r="Q45" s="533"/>
      <c r="R45" s="533"/>
      <c r="S45" s="537"/>
      <c r="T45" s="973" t="s">
        <v>131</v>
      </c>
      <c r="U45" s="974"/>
      <c r="V45" s="975"/>
      <c r="W45" s="533"/>
      <c r="X45" s="533"/>
      <c r="Y45" s="555"/>
      <c r="Z45" s="533"/>
      <c r="AA45" s="539"/>
      <c r="AB45" s="533"/>
      <c r="AC45" s="537"/>
      <c r="AD45" s="533"/>
      <c r="AE45" s="533"/>
      <c r="AF45" s="533"/>
      <c r="AG45" s="537"/>
      <c r="AH45" s="533"/>
      <c r="AI45" s="533"/>
      <c r="AJ45" s="533"/>
      <c r="AK45" s="465"/>
      <c r="AL45" s="822" t="str">
        <f ca="1">'E.coli Standalone Calculation'!M38</f>
        <v/>
      </c>
      <c r="AM45" s="816"/>
      <c r="AN45" s="540"/>
      <c r="AO45" s="476"/>
      <c r="AP45" s="537"/>
      <c r="AQ45" s="979"/>
      <c r="AR45" s="980"/>
      <c r="AS45" s="532"/>
      <c r="AT45" s="533"/>
      <c r="AU45" s="532"/>
      <c r="AV45" s="533"/>
      <c r="AW45" s="541"/>
      <c r="AX45" s="533"/>
      <c r="AY45" s="532"/>
      <c r="AZ45" s="533"/>
      <c r="BA45" s="541"/>
      <c r="BB45" s="533"/>
      <c r="BC45" s="532"/>
      <c r="BD45" s="541"/>
      <c r="BE45" s="533"/>
      <c r="BF45" s="533"/>
      <c r="BG45" s="532"/>
      <c r="BH45" s="537"/>
      <c r="BI45" s="542"/>
      <c r="BJ45" s="532"/>
      <c r="BK45" s="537"/>
      <c r="BL45" s="532"/>
      <c r="BM45" s="533"/>
      <c r="BN45" s="533"/>
      <c r="BO45" s="533"/>
      <c r="BP45" s="533"/>
      <c r="BQ45" s="533"/>
      <c r="BR45" s="533"/>
      <c r="BS45" s="533"/>
      <c r="BT45" s="533"/>
      <c r="BU45" s="537"/>
      <c r="BV45" s="762"/>
      <c r="BW45" s="755"/>
      <c r="BX45" s="476"/>
      <c r="BY45" s="476"/>
      <c r="BZ45" s="476"/>
      <c r="CA45" s="476"/>
      <c r="CB45" s="750"/>
      <c r="CC45" s="750"/>
      <c r="CD45" s="750"/>
      <c r="CE45" s="750"/>
      <c r="CF45" s="750"/>
      <c r="CG45" s="750"/>
      <c r="CH45" s="750"/>
      <c r="CI45" s="750"/>
      <c r="CJ45" s="750"/>
      <c r="CK45" s="751"/>
    </row>
    <row r="46" spans="1:89" ht="14.4" customHeight="1" thickTop="1" thickBot="1" x14ac:dyDescent="0.3">
      <c r="A46" s="543"/>
      <c r="B46" s="544"/>
      <c r="C46" s="544"/>
      <c r="D46" s="544"/>
      <c r="E46" s="545"/>
      <c r="F46" s="546"/>
      <c r="G46" s="545"/>
      <c r="H46" s="544"/>
      <c r="I46" s="544"/>
      <c r="J46" s="547"/>
      <c r="K46" s="544"/>
      <c r="L46" s="548"/>
      <c r="M46" s="544"/>
      <c r="N46" s="544"/>
      <c r="O46" s="544"/>
      <c r="P46" s="544"/>
      <c r="Q46" s="544"/>
      <c r="R46" s="544"/>
      <c r="S46" s="547"/>
      <c r="T46" s="976" t="s">
        <v>132</v>
      </c>
      <c r="U46" s="977"/>
      <c r="V46" s="978"/>
      <c r="W46" s="549"/>
      <c r="X46" s="544"/>
      <c r="Y46" s="550"/>
      <c r="Z46" s="549"/>
      <c r="AA46" s="550"/>
      <c r="AB46" s="544"/>
      <c r="AC46" s="544"/>
      <c r="AD46" s="549"/>
      <c r="AE46" s="544"/>
      <c r="AF46" s="544"/>
      <c r="AG46" s="547"/>
      <c r="AH46" s="544"/>
      <c r="AI46" s="476"/>
      <c r="AJ46" s="476"/>
      <c r="AK46" s="465"/>
      <c r="AL46" s="817" t="str">
        <f ca="1">'E.coli Standalone Calculation'!M41</f>
        <v/>
      </c>
      <c r="AM46" s="551"/>
      <c r="AN46" s="552"/>
      <c r="AO46" s="544"/>
      <c r="AP46" s="547"/>
      <c r="AQ46" s="981"/>
      <c r="AR46" s="982"/>
      <c r="AS46" s="549"/>
      <c r="AT46" s="547"/>
      <c r="AU46" s="544"/>
      <c r="AV46" s="544"/>
      <c r="AW46" s="553"/>
      <c r="AX46" s="544"/>
      <c r="AY46" s="549"/>
      <c r="AZ46" s="544"/>
      <c r="BA46" s="553"/>
      <c r="BB46" s="547"/>
      <c r="BC46" s="544"/>
      <c r="BD46" s="553"/>
      <c r="BE46" s="544"/>
      <c r="BF46" s="544"/>
      <c r="BG46" s="549"/>
      <c r="BH46" s="547"/>
      <c r="BI46" s="554"/>
      <c r="BJ46" s="549"/>
      <c r="BK46" s="547"/>
      <c r="BL46" s="549"/>
      <c r="BM46" s="544"/>
      <c r="BN46" s="544"/>
      <c r="BO46" s="544"/>
      <c r="BP46" s="544"/>
      <c r="BQ46" s="544"/>
      <c r="BR46" s="544"/>
      <c r="BS46" s="544"/>
      <c r="BT46" s="544"/>
      <c r="BU46" s="547"/>
      <c r="BV46" s="763"/>
      <c r="BW46" s="754"/>
      <c r="BX46" s="752"/>
      <c r="BY46" s="752"/>
      <c r="BZ46" s="752"/>
      <c r="CA46" s="752"/>
      <c r="CB46" s="752"/>
      <c r="CC46" s="752"/>
      <c r="CD46" s="752"/>
      <c r="CE46" s="752"/>
      <c r="CF46" s="752"/>
      <c r="CG46" s="752"/>
      <c r="CH46" s="752"/>
      <c r="CI46" s="752"/>
      <c r="CJ46" s="752"/>
      <c r="CK46" s="753"/>
    </row>
    <row r="47" spans="1:89" ht="15" customHeight="1" thickBot="1" x14ac:dyDescent="0.3">
      <c r="A47" s="415" t="s">
        <v>42</v>
      </c>
      <c r="B47" s="226"/>
      <c r="C47" s="416"/>
      <c r="D47" s="124"/>
      <c r="E47" s="87">
        <f>COUNT(E11:E41)</f>
        <v>0</v>
      </c>
      <c r="F47" s="417">
        <f>COUNTA(F11:F41)</f>
        <v>0</v>
      </c>
      <c r="G47" s="418">
        <f>COUNTA(G11:G41)</f>
        <v>0</v>
      </c>
      <c r="H47" s="419">
        <f>COUNT(H11:H41)</f>
        <v>0</v>
      </c>
      <c r="I47" s="85">
        <f t="shared" ref="I47:BH47" si="38">COUNT(I11:I41)</f>
        <v>0</v>
      </c>
      <c r="J47" s="86">
        <f t="shared" si="38"/>
        <v>0</v>
      </c>
      <c r="K47" s="419">
        <f t="shared" si="38"/>
        <v>0</v>
      </c>
      <c r="L47" s="85">
        <f t="shared" si="38"/>
        <v>0</v>
      </c>
      <c r="M47" s="85">
        <f t="shared" si="38"/>
        <v>0</v>
      </c>
      <c r="N47" s="85">
        <f t="shared" ca="1" si="38"/>
        <v>0</v>
      </c>
      <c r="O47" s="85">
        <f t="shared" si="38"/>
        <v>0</v>
      </c>
      <c r="P47" s="85">
        <f t="shared" ca="1" si="38"/>
        <v>0</v>
      </c>
      <c r="Q47" s="85">
        <f t="shared" si="38"/>
        <v>0</v>
      </c>
      <c r="R47" s="85">
        <f t="shared" si="38"/>
        <v>0</v>
      </c>
      <c r="S47" s="86">
        <f t="shared" si="38"/>
        <v>0</v>
      </c>
      <c r="T47" s="222" t="s">
        <v>67</v>
      </c>
      <c r="U47" s="66">
        <f>COUNT(U11:U41)</f>
        <v>0</v>
      </c>
      <c r="V47" s="64">
        <f t="shared" ref="V47:AG47" si="39">COUNT(V11:V41)</f>
        <v>0</v>
      </c>
      <c r="W47" s="65">
        <f t="shared" si="39"/>
        <v>0</v>
      </c>
      <c r="X47" s="396">
        <f t="shared" si="39"/>
        <v>0</v>
      </c>
      <c r="Y47" s="67">
        <f t="shared" si="39"/>
        <v>0</v>
      </c>
      <c r="Z47" s="64">
        <f t="shared" si="39"/>
        <v>0</v>
      </c>
      <c r="AA47" s="65">
        <f t="shared" si="39"/>
        <v>0</v>
      </c>
      <c r="AB47" s="396">
        <f t="shared" si="39"/>
        <v>0</v>
      </c>
      <c r="AC47" s="67">
        <f t="shared" si="39"/>
        <v>0</v>
      </c>
      <c r="AD47" s="64">
        <f t="shared" si="39"/>
        <v>0</v>
      </c>
      <c r="AE47" s="65">
        <f t="shared" si="39"/>
        <v>0</v>
      </c>
      <c r="AF47" s="396">
        <f t="shared" si="39"/>
        <v>0</v>
      </c>
      <c r="AG47" s="67">
        <f t="shared" si="39"/>
        <v>0</v>
      </c>
      <c r="AH47" s="625"/>
      <c r="AI47" s="65">
        <f t="shared" ref="AI47:AP47" si="40">COUNT(AI11:AI41)</f>
        <v>0</v>
      </c>
      <c r="AJ47" s="65">
        <f t="shared" si="40"/>
        <v>0</v>
      </c>
      <c r="AK47" s="72"/>
      <c r="AL47" s="65">
        <f ca="1">COUNT(AK11:AK41)</f>
        <v>0</v>
      </c>
      <c r="AM47" s="1048">
        <f>COUNT(AM11:AN41)</f>
        <v>0</v>
      </c>
      <c r="AN47" s="1049"/>
      <c r="AO47" s="65">
        <f t="shared" si="40"/>
        <v>0</v>
      </c>
      <c r="AP47" s="67">
        <f t="shared" si="40"/>
        <v>0</v>
      </c>
      <c r="AQ47" s="1050" t="s">
        <v>67</v>
      </c>
      <c r="AR47" s="1051"/>
      <c r="AS47" s="64">
        <f t="shared" si="38"/>
        <v>0</v>
      </c>
      <c r="AT47" s="116">
        <f t="shared" si="38"/>
        <v>0</v>
      </c>
      <c r="AU47" s="64">
        <f t="shared" si="38"/>
        <v>0</v>
      </c>
      <c r="AV47" s="73">
        <f t="shared" si="38"/>
        <v>0</v>
      </c>
      <c r="AW47" s="73">
        <f t="shared" ca="1" si="38"/>
        <v>0</v>
      </c>
      <c r="AX47" s="116">
        <f t="shared" ca="1" si="38"/>
        <v>0</v>
      </c>
      <c r="AY47" s="64">
        <f t="shared" si="38"/>
        <v>0</v>
      </c>
      <c r="AZ47" s="73">
        <f t="shared" si="38"/>
        <v>0</v>
      </c>
      <c r="BA47" s="73">
        <f t="shared" ca="1" si="38"/>
        <v>0</v>
      </c>
      <c r="BB47" s="116">
        <f t="shared" ca="1" si="38"/>
        <v>0</v>
      </c>
      <c r="BC47" s="64">
        <f t="shared" si="38"/>
        <v>0</v>
      </c>
      <c r="BD47" s="73">
        <f t="shared" si="38"/>
        <v>0</v>
      </c>
      <c r="BE47" s="73">
        <f t="shared" ca="1" si="38"/>
        <v>0</v>
      </c>
      <c r="BF47" s="116">
        <f t="shared" ca="1" si="38"/>
        <v>0</v>
      </c>
      <c r="BG47" s="66">
        <f t="shared" si="38"/>
        <v>0</v>
      </c>
      <c r="BH47" s="67">
        <f t="shared" si="38"/>
        <v>0</v>
      </c>
      <c r="BI47" s="421" t="s">
        <v>67</v>
      </c>
      <c r="BJ47" s="422">
        <f>COUNT(BJ11:BJ41)</f>
        <v>0</v>
      </c>
      <c r="BK47" s="86">
        <f t="shared" ref="BK47:BU47" si="41">COUNT(BK11:BK41)</f>
        <v>0</v>
      </c>
      <c r="BL47" s="419">
        <f t="shared" si="41"/>
        <v>0</v>
      </c>
      <c r="BM47" s="85">
        <f t="shared" si="41"/>
        <v>0</v>
      </c>
      <c r="BN47" s="85">
        <f t="shared" si="41"/>
        <v>0</v>
      </c>
      <c r="BO47" s="85">
        <f t="shared" si="41"/>
        <v>0</v>
      </c>
      <c r="BP47" s="85">
        <f t="shared" si="41"/>
        <v>0</v>
      </c>
      <c r="BQ47" s="85">
        <f t="shared" si="41"/>
        <v>0</v>
      </c>
      <c r="BR47" s="85">
        <f t="shared" si="41"/>
        <v>0</v>
      </c>
      <c r="BS47" s="85">
        <f t="shared" si="41"/>
        <v>0</v>
      </c>
      <c r="BT47" s="85">
        <f t="shared" si="41"/>
        <v>0</v>
      </c>
      <c r="BU47" s="86">
        <f t="shared" si="41"/>
        <v>0</v>
      </c>
      <c r="BV47" s="764" t="s">
        <v>67</v>
      </c>
      <c r="BW47" s="73">
        <f>COUNT(BW11:BW41)</f>
        <v>0</v>
      </c>
      <c r="BX47" s="73">
        <f ca="1">COUNT(BX11:BX41)</f>
        <v>0</v>
      </c>
      <c r="BY47" s="73">
        <f>COUNT(BY11:BY41)</f>
        <v>0</v>
      </c>
      <c r="BZ47" s="732">
        <f ca="1">COUNT(BZ11:BZ41)</f>
        <v>0</v>
      </c>
      <c r="CA47" s="766">
        <f t="shared" ref="CA47:CK47" si="42">COUNT(CA11:CA41)</f>
        <v>0</v>
      </c>
      <c r="CB47" s="73">
        <f t="shared" si="42"/>
        <v>0</v>
      </c>
      <c r="CC47" s="73">
        <f t="shared" si="42"/>
        <v>0</v>
      </c>
      <c r="CD47" s="73">
        <f>COUNT(CD11:CD41)</f>
        <v>0</v>
      </c>
      <c r="CE47" s="73">
        <f>COUNT(CE11:CE41)</f>
        <v>0</v>
      </c>
      <c r="CF47" s="73">
        <f t="shared" si="42"/>
        <v>0</v>
      </c>
      <c r="CG47" s="73">
        <f t="shared" si="42"/>
        <v>0</v>
      </c>
      <c r="CH47" s="73">
        <f t="shared" si="42"/>
        <v>0</v>
      </c>
      <c r="CI47" s="73">
        <f t="shared" si="42"/>
        <v>0</v>
      </c>
      <c r="CJ47" s="73">
        <f t="shared" si="42"/>
        <v>0</v>
      </c>
      <c r="CK47" s="116">
        <f t="shared" si="42"/>
        <v>0</v>
      </c>
    </row>
    <row r="48" spans="1:89" ht="13.5" customHeight="1" thickBot="1" x14ac:dyDescent="0.35">
      <c r="A48" s="861" t="s">
        <v>124</v>
      </c>
      <c r="B48" s="1008"/>
      <c r="C48" s="1008"/>
      <c r="D48" s="1008"/>
      <c r="E48" s="1008"/>
      <c r="F48" s="1008"/>
      <c r="G48" s="1008"/>
      <c r="H48" s="1008"/>
      <c r="I48" s="1008"/>
      <c r="J48" s="1009"/>
      <c r="K48" s="442" t="s">
        <v>191</v>
      </c>
      <c r="L48" s="207"/>
      <c r="M48" s="207"/>
      <c r="N48" s="207"/>
      <c r="O48" s="207"/>
      <c r="P48" s="443"/>
      <c r="Q48" s="444" t="s">
        <v>125</v>
      </c>
      <c r="R48" s="207"/>
      <c r="S48" s="235"/>
      <c r="T48" s="310" t="s">
        <v>43</v>
      </c>
      <c r="U48" s="400"/>
      <c r="V48" s="207"/>
      <c r="W48" s="207"/>
      <c r="X48" s="207"/>
      <c r="Y48" s="207"/>
      <c r="Z48" s="207"/>
      <c r="AA48" s="207"/>
      <c r="AB48" s="207"/>
      <c r="AC48" s="207"/>
      <c r="AD48" s="207"/>
      <c r="AE48" s="207"/>
      <c r="AF48" s="207"/>
      <c r="AG48" s="207"/>
      <c r="AH48" s="207"/>
      <c r="AI48" s="207"/>
      <c r="AJ48" s="207"/>
      <c r="AK48" s="207"/>
      <c r="AL48" s="207"/>
      <c r="AM48" s="207"/>
      <c r="AN48" s="207"/>
      <c r="AO48" s="207"/>
      <c r="AP48" s="235"/>
      <c r="AQ48" s="207"/>
      <c r="AR48" s="200"/>
      <c r="AS48" s="200"/>
      <c r="AT48" s="200"/>
      <c r="AU48" s="200"/>
      <c r="AV48" s="200"/>
      <c r="AW48" s="200"/>
      <c r="AX48" s="200"/>
      <c r="AY48" s="200"/>
      <c r="AZ48" s="200"/>
      <c r="BA48" s="200"/>
      <c r="BB48" s="200"/>
      <c r="BC48" s="200"/>
      <c r="BD48" s="200"/>
      <c r="BE48" s="200"/>
      <c r="BF48" s="200"/>
      <c r="BG48" s="200"/>
      <c r="BH48" s="207"/>
      <c r="BI48" s="207"/>
      <c r="BJ48" s="207"/>
      <c r="BK48" s="207"/>
      <c r="BL48" s="207"/>
      <c r="BM48" s="207"/>
      <c r="BN48" s="207"/>
      <c r="BO48" s="207"/>
      <c r="BP48" s="207"/>
      <c r="BQ48" s="207"/>
      <c r="BR48" s="207"/>
      <c r="BS48" s="207"/>
      <c r="BT48" s="207"/>
      <c r="BU48" s="207"/>
      <c r="BV48" s="207"/>
      <c r="BW48" s="207"/>
      <c r="BX48" s="207"/>
      <c r="BY48" s="207"/>
      <c r="BZ48" s="207"/>
    </row>
    <row r="49" spans="1:86" x14ac:dyDescent="0.25">
      <c r="A49" s="1010"/>
      <c r="B49" s="1011"/>
      <c r="C49" s="1011"/>
      <c r="D49" s="1011"/>
      <c r="E49" s="1011"/>
      <c r="F49" s="1011"/>
      <c r="G49" s="1011"/>
      <c r="H49" s="1011"/>
      <c r="I49" s="1011"/>
      <c r="J49" s="1012"/>
      <c r="K49" s="886"/>
      <c r="L49" s="887"/>
      <c r="M49" s="887"/>
      <c r="N49" s="887"/>
      <c r="O49" s="887"/>
      <c r="P49" s="904"/>
      <c r="Q49" s="870"/>
      <c r="R49" s="871"/>
      <c r="S49" s="872"/>
      <c r="T49" s="877"/>
      <c r="U49" s="878"/>
      <c r="V49" s="878"/>
      <c r="W49" s="878"/>
      <c r="X49" s="878"/>
      <c r="Y49" s="878"/>
      <c r="Z49" s="878"/>
      <c r="AA49" s="878"/>
      <c r="AB49" s="878"/>
      <c r="AC49" s="878"/>
      <c r="AD49" s="878"/>
      <c r="AE49" s="878"/>
      <c r="AF49" s="878"/>
      <c r="AG49" s="878"/>
      <c r="AH49" s="878"/>
      <c r="AI49" s="878"/>
      <c r="AJ49" s="878"/>
      <c r="AK49" s="878"/>
      <c r="AL49" s="878"/>
      <c r="AM49" s="878"/>
      <c r="AN49" s="878"/>
      <c r="AO49" s="878"/>
      <c r="AP49" s="879"/>
      <c r="AQ49" s="200"/>
      <c r="AR49" s="200"/>
      <c r="AS49" s="93" t="s">
        <v>44</v>
      </c>
      <c r="AT49" s="94"/>
      <c r="AU49" s="94"/>
      <c r="AV49" s="94"/>
      <c r="AW49" s="94"/>
      <c r="AX49" s="94"/>
      <c r="AY49" s="94"/>
      <c r="AZ49" s="94"/>
      <c r="BA49" s="94"/>
      <c r="BB49" s="94"/>
      <c r="BC49" s="95"/>
      <c r="BD49" s="313" t="s">
        <v>45</v>
      </c>
      <c r="BE49" s="207"/>
      <c r="BF49" s="235"/>
      <c r="BG49" s="200"/>
      <c r="BH49" s="200"/>
      <c r="BI49" s="200"/>
      <c r="BJ49" s="964" t="s">
        <v>175</v>
      </c>
      <c r="BK49" s="965"/>
      <c r="BL49" s="965"/>
      <c r="BM49" s="965"/>
      <c r="BN49" s="965"/>
      <c r="BO49" s="965"/>
      <c r="BP49" s="965"/>
      <c r="BQ49" s="965"/>
      <c r="BR49" s="966"/>
      <c r="BS49" s="200"/>
      <c r="BT49" s="200"/>
      <c r="BU49" s="200"/>
      <c r="BV49" s="200"/>
      <c r="BW49" s="200"/>
      <c r="BX49" s="200"/>
      <c r="BY49" s="200"/>
      <c r="BZ49" s="200"/>
    </row>
    <row r="50" spans="1:86" x14ac:dyDescent="0.25">
      <c r="A50" s="1010"/>
      <c r="B50" s="1011"/>
      <c r="C50" s="1011"/>
      <c r="D50" s="1011"/>
      <c r="E50" s="1011"/>
      <c r="F50" s="1011"/>
      <c r="G50" s="1011"/>
      <c r="H50" s="1011"/>
      <c r="I50" s="1011"/>
      <c r="J50" s="1012"/>
      <c r="K50" s="905"/>
      <c r="L50" s="887"/>
      <c r="M50" s="887"/>
      <c r="N50" s="887"/>
      <c r="O50" s="887"/>
      <c r="P50" s="904"/>
      <c r="Q50" s="873"/>
      <c r="R50" s="871"/>
      <c r="S50" s="872"/>
      <c r="T50" s="877"/>
      <c r="U50" s="878"/>
      <c r="V50" s="878"/>
      <c r="W50" s="878"/>
      <c r="X50" s="878"/>
      <c r="Y50" s="878"/>
      <c r="Z50" s="878"/>
      <c r="AA50" s="878"/>
      <c r="AB50" s="878"/>
      <c r="AC50" s="878"/>
      <c r="AD50" s="878"/>
      <c r="AE50" s="878"/>
      <c r="AF50" s="878"/>
      <c r="AG50" s="878"/>
      <c r="AH50" s="878"/>
      <c r="AI50" s="878"/>
      <c r="AJ50" s="878"/>
      <c r="AK50" s="878"/>
      <c r="AL50" s="878"/>
      <c r="AM50" s="878"/>
      <c r="AN50" s="878"/>
      <c r="AO50" s="878"/>
      <c r="AP50" s="879"/>
      <c r="AQ50" s="200"/>
      <c r="AR50" s="200"/>
      <c r="AS50" s="250"/>
      <c r="AT50" s="221"/>
      <c r="AU50" s="251"/>
      <c r="AV50" s="254" t="s">
        <v>47</v>
      </c>
      <c r="AW50" s="255"/>
      <c r="AX50" s="254" t="s">
        <v>48</v>
      </c>
      <c r="AY50" s="255"/>
      <c r="AZ50" s="256" t="s">
        <v>49</v>
      </c>
      <c r="BA50" s="257"/>
      <c r="BB50" s="256" t="s">
        <v>50</v>
      </c>
      <c r="BC50" s="258"/>
      <c r="BD50" s="459" t="s">
        <v>51</v>
      </c>
      <c r="BE50" s="200"/>
      <c r="BF50" s="102">
        <f>IF(SUM(AS11:AS41)&gt;0,SUM(AS11:AS41),SUM(K11:K41))</f>
        <v>0</v>
      </c>
      <c r="BG50" s="200"/>
      <c r="BH50" s="200"/>
      <c r="BI50" s="200"/>
      <c r="BJ50" s="967"/>
      <c r="BK50" s="968"/>
      <c r="BL50" s="968"/>
      <c r="BM50" s="968"/>
      <c r="BN50" s="968"/>
      <c r="BO50" s="968"/>
      <c r="BP50" s="968"/>
      <c r="BQ50" s="968"/>
      <c r="BR50" s="969"/>
      <c r="BS50" s="200"/>
      <c r="BT50" s="200"/>
      <c r="BU50" s="200"/>
      <c r="BV50" s="200"/>
      <c r="BW50" s="200"/>
      <c r="BX50" s="200"/>
      <c r="BY50" s="200"/>
      <c r="BZ50" s="200"/>
    </row>
    <row r="51" spans="1:86" ht="14.4" thickBot="1" x14ac:dyDescent="0.35">
      <c r="A51" s="1010"/>
      <c r="B51" s="1011"/>
      <c r="C51" s="1011"/>
      <c r="D51" s="1011"/>
      <c r="E51" s="1011"/>
      <c r="F51" s="1011"/>
      <c r="G51" s="1011"/>
      <c r="H51" s="1011"/>
      <c r="I51" s="1011"/>
      <c r="J51" s="1012"/>
      <c r="K51" s="874"/>
      <c r="L51" s="875"/>
      <c r="M51" s="875"/>
      <c r="N51" s="875"/>
      <c r="O51" s="875"/>
      <c r="P51" s="876"/>
      <c r="Q51" s="445"/>
      <c r="R51" s="238"/>
      <c r="S51" s="239"/>
      <c r="T51" s="877"/>
      <c r="U51" s="878"/>
      <c r="V51" s="878"/>
      <c r="W51" s="878"/>
      <c r="X51" s="878"/>
      <c r="Y51" s="878"/>
      <c r="Z51" s="878"/>
      <c r="AA51" s="878"/>
      <c r="AB51" s="878"/>
      <c r="AC51" s="878"/>
      <c r="AD51" s="878"/>
      <c r="AE51" s="878"/>
      <c r="AF51" s="878"/>
      <c r="AG51" s="878"/>
      <c r="AH51" s="878"/>
      <c r="AI51" s="878"/>
      <c r="AJ51" s="878"/>
      <c r="AK51" s="878"/>
      <c r="AL51" s="878"/>
      <c r="AM51" s="878"/>
      <c r="AN51" s="878"/>
      <c r="AO51" s="878"/>
      <c r="AP51" s="879"/>
      <c r="AQ51" s="200"/>
      <c r="AR51" s="200"/>
      <c r="AS51" s="246" t="s">
        <v>46</v>
      </c>
      <c r="AT51" s="252"/>
      <c r="AU51" s="253"/>
      <c r="AV51" s="337" t="str">
        <f>IF(M42=" "," NA",(+M42-AU42)/M42*100)</f>
        <v xml:space="preserve"> NA</v>
      </c>
      <c r="AW51" s="338"/>
      <c r="AX51" s="337" t="str">
        <f>IF(O42=" "," NA",(+O42-AY42)/O42*100)</f>
        <v xml:space="preserve"> NA</v>
      </c>
      <c r="AY51" s="338"/>
      <c r="AZ51" s="337" t="str">
        <f>IF(R42=" "," NA",(+R42-BC42)/R42*100)</f>
        <v xml:space="preserve"> NA</v>
      </c>
      <c r="BA51" s="338"/>
      <c r="BB51" s="334" t="str">
        <f>IF(Q42=" "," NA",(+Q42-AP42)/Q42*100)</f>
        <v xml:space="preserve"> NA</v>
      </c>
      <c r="BC51" s="107"/>
      <c r="BD51" s="218"/>
      <c r="BE51" s="219"/>
      <c r="BF51" s="236"/>
      <c r="BG51" s="200"/>
      <c r="BH51" s="200"/>
      <c r="BI51" s="200"/>
      <c r="BJ51" s="967"/>
      <c r="BK51" s="968"/>
      <c r="BL51" s="968"/>
      <c r="BM51" s="968"/>
      <c r="BN51" s="968"/>
      <c r="BO51" s="968"/>
      <c r="BP51" s="968"/>
      <c r="BQ51" s="968"/>
      <c r="BR51" s="969"/>
      <c r="BS51" s="200"/>
      <c r="BT51" s="200"/>
      <c r="BU51" s="200"/>
      <c r="BV51" s="200"/>
      <c r="BW51" s="200"/>
      <c r="BX51" s="200"/>
      <c r="BY51" s="200"/>
      <c r="BZ51" s="200"/>
    </row>
    <row r="52" spans="1:86" ht="13.8" x14ac:dyDescent="0.3">
      <c r="A52" s="1010"/>
      <c r="B52" s="1011"/>
      <c r="C52" s="1011"/>
      <c r="D52" s="1011"/>
      <c r="E52" s="1011"/>
      <c r="F52" s="1011"/>
      <c r="G52" s="1011"/>
      <c r="H52" s="1011"/>
      <c r="I52" s="1011"/>
      <c r="J52" s="1012"/>
      <c r="K52" s="442" t="s">
        <v>192</v>
      </c>
      <c r="L52" s="446"/>
      <c r="M52" s="207"/>
      <c r="N52" s="207"/>
      <c r="O52" s="207"/>
      <c r="P52" s="447"/>
      <c r="Q52" s="444" t="s">
        <v>125</v>
      </c>
      <c r="R52" s="207"/>
      <c r="S52" s="235"/>
      <c r="T52" s="877"/>
      <c r="U52" s="878"/>
      <c r="V52" s="878"/>
      <c r="W52" s="878"/>
      <c r="X52" s="878"/>
      <c r="Y52" s="878"/>
      <c r="Z52" s="878"/>
      <c r="AA52" s="878"/>
      <c r="AB52" s="878"/>
      <c r="AC52" s="878"/>
      <c r="AD52" s="878"/>
      <c r="AE52" s="878"/>
      <c r="AF52" s="878"/>
      <c r="AG52" s="878"/>
      <c r="AH52" s="878"/>
      <c r="AI52" s="878"/>
      <c r="AJ52" s="878"/>
      <c r="AK52" s="878"/>
      <c r="AL52" s="878"/>
      <c r="AM52" s="878"/>
      <c r="AN52" s="878"/>
      <c r="AO52" s="878"/>
      <c r="AP52" s="879"/>
      <c r="AQ52" s="200"/>
      <c r="AR52" s="200"/>
      <c r="AS52" s="200"/>
      <c r="AT52" s="200"/>
      <c r="AU52" s="200"/>
      <c r="AV52" s="200"/>
      <c r="AW52" s="200"/>
      <c r="AX52" s="200"/>
      <c r="AY52" s="200"/>
      <c r="AZ52" s="200"/>
      <c r="BA52" s="200"/>
      <c r="BB52" s="200"/>
      <c r="BC52" s="200"/>
      <c r="BD52" s="852" t="s">
        <v>52</v>
      </c>
      <c r="BE52" s="853"/>
      <c r="BF52" s="854"/>
      <c r="BG52" s="200"/>
      <c r="BH52" s="200"/>
      <c r="BI52" s="200"/>
      <c r="BJ52" s="967"/>
      <c r="BK52" s="968"/>
      <c r="BL52" s="968"/>
      <c r="BM52" s="968"/>
      <c r="BN52" s="968"/>
      <c r="BO52" s="968"/>
      <c r="BP52" s="968"/>
      <c r="BQ52" s="968"/>
      <c r="BR52" s="969"/>
      <c r="BS52" s="200"/>
      <c r="BT52" s="200"/>
      <c r="BU52" s="200"/>
      <c r="BV52" s="200"/>
      <c r="BW52" s="200"/>
      <c r="BX52" s="200"/>
      <c r="BY52" s="200"/>
      <c r="BZ52" s="200"/>
    </row>
    <row r="53" spans="1:86" ht="15.6" x14ac:dyDescent="0.3">
      <c r="A53" s="1010"/>
      <c r="B53" s="1011"/>
      <c r="C53" s="1011"/>
      <c r="D53" s="1011"/>
      <c r="E53" s="1011"/>
      <c r="F53" s="1011"/>
      <c r="G53" s="1011"/>
      <c r="H53" s="1011"/>
      <c r="I53" s="1011"/>
      <c r="J53" s="1012"/>
      <c r="K53" s="448" t="s">
        <v>193</v>
      </c>
      <c r="L53" s="211"/>
      <c r="M53" s="211"/>
      <c r="N53" s="211"/>
      <c r="O53" s="211"/>
      <c r="P53" s="211"/>
      <c r="Q53" s="870"/>
      <c r="R53" s="871"/>
      <c r="S53" s="872"/>
      <c r="T53" s="877"/>
      <c r="U53" s="878"/>
      <c r="V53" s="878"/>
      <c r="W53" s="878"/>
      <c r="X53" s="878"/>
      <c r="Y53" s="878"/>
      <c r="Z53" s="878"/>
      <c r="AA53" s="878"/>
      <c r="AB53" s="878"/>
      <c r="AC53" s="878"/>
      <c r="AD53" s="878"/>
      <c r="AE53" s="878"/>
      <c r="AF53" s="878"/>
      <c r="AG53" s="878"/>
      <c r="AH53" s="878"/>
      <c r="AI53" s="878"/>
      <c r="AJ53" s="878"/>
      <c r="AK53" s="878"/>
      <c r="AL53" s="878"/>
      <c r="AM53" s="878"/>
      <c r="AN53" s="878"/>
      <c r="AO53" s="878"/>
      <c r="AP53" s="879"/>
      <c r="AQ53" s="200"/>
      <c r="AR53" s="202"/>
      <c r="AS53" s="202" t="str">
        <f>IF(OR(Q42=" ",AP42=" ",LEFT(Q10,4)&lt;&gt;"Phos",LEFT(AP10,4)&lt;&gt;"Phos"),"","Phosphorus limit would be")</f>
        <v/>
      </c>
      <c r="AT53" s="202"/>
      <c r="AU53" s="202"/>
      <c r="AV53" s="202"/>
      <c r="AW53" s="202" t="str">
        <f>IF(OR(Q42=" ",+AP42=" ",LEFT(Q10,4)&lt;&gt;"Phos",LEFT(AP10,4)&lt;&gt;"Phos"),"",IF(+Q42&gt;=5,1,IF(+Q42&gt;=4,80,IF(+Q42&gt;=3,75,IF(Q42&gt;=2,70,IF(Q42&gt;=1,65,60))))))</f>
        <v/>
      </c>
      <c r="AX53" s="202" t="str">
        <f>IF(OR(Q42=" ",+AP42=" ",LEFT(Q10,4)&lt;&gt;"Phos",LEFT(AP10,4)&lt;&gt;"Phos"),"",IF(+Q42&gt;=5,"mg/l.","% removal."))</f>
        <v/>
      </c>
      <c r="AY53" s="202"/>
      <c r="AZ53" s="202" t="str">
        <f>IF(OR(Q42=" ",+AP42=" ",LEFT(Q10,4)&lt;&gt;"Phos",LEFT(AP10,4)&lt;&gt;"Phos"),"",IF(OR(AND(+Q42&gt;=5,AP42&gt;1),AND(+Q42&gt;=4,+Q42&lt;5,BB51&lt;80),AND(+Q42&gt;=3,+Q42&lt;4,BB51&lt;75),AND(+Q42&gt;=2,+Q42&lt;3,BB51&lt;70),AND(+Q42&gt;=1,+Q42&lt;2,BB51&lt;65),AND(+Q42&lt;1,BB51&lt;60)),"(compliance not achieved)","(compliance achieved)"))</f>
        <v/>
      </c>
      <c r="BA53" s="202"/>
      <c r="BB53" s="202"/>
      <c r="BC53" s="200"/>
      <c r="BD53" s="460" t="s">
        <v>53</v>
      </c>
      <c r="BE53" s="200"/>
      <c r="BF53" s="103" t="str">
        <f>IF(AS47+K47=0,"",IF(AS47&gt;0,+AS42/O4,K42/O4))</f>
        <v/>
      </c>
      <c r="BG53" s="200"/>
      <c r="BH53" s="200"/>
      <c r="BI53" s="200"/>
      <c r="BJ53" s="967"/>
      <c r="BK53" s="968"/>
      <c r="BL53" s="968"/>
      <c r="BM53" s="968"/>
      <c r="BN53" s="968"/>
      <c r="BO53" s="968"/>
      <c r="BP53" s="968"/>
      <c r="BQ53" s="968"/>
      <c r="BR53" s="969"/>
      <c r="BS53" s="200"/>
      <c r="BT53" s="200"/>
      <c r="BU53" s="200"/>
      <c r="BV53" s="200"/>
      <c r="BW53" s="200"/>
      <c r="BX53" s="200"/>
      <c r="BY53" s="200"/>
      <c r="BZ53" s="200"/>
    </row>
    <row r="54" spans="1:86" ht="13.5" customHeight="1" thickBot="1" x14ac:dyDescent="0.3">
      <c r="A54" s="1010"/>
      <c r="B54" s="1011"/>
      <c r="C54" s="1011"/>
      <c r="D54" s="1011"/>
      <c r="E54" s="1011"/>
      <c r="F54" s="1011"/>
      <c r="G54" s="1011"/>
      <c r="H54" s="1011"/>
      <c r="I54" s="1011"/>
      <c r="J54" s="1012"/>
      <c r="K54" s="886"/>
      <c r="L54" s="887"/>
      <c r="M54" s="887"/>
      <c r="N54" s="887"/>
      <c r="O54" s="887"/>
      <c r="P54" s="888"/>
      <c r="Q54" s="873"/>
      <c r="R54" s="871"/>
      <c r="S54" s="872"/>
      <c r="T54" s="877"/>
      <c r="U54" s="878"/>
      <c r="V54" s="878"/>
      <c r="W54" s="878"/>
      <c r="X54" s="878"/>
      <c r="Y54" s="878"/>
      <c r="Z54" s="878"/>
      <c r="AA54" s="878"/>
      <c r="AB54" s="878"/>
      <c r="AC54" s="878"/>
      <c r="AD54" s="878"/>
      <c r="AE54" s="878"/>
      <c r="AF54" s="878"/>
      <c r="AG54" s="878"/>
      <c r="AH54" s="878"/>
      <c r="AI54" s="878"/>
      <c r="AJ54" s="878"/>
      <c r="AK54" s="878"/>
      <c r="AL54" s="878"/>
      <c r="AM54" s="878"/>
      <c r="AN54" s="878"/>
      <c r="AO54" s="878"/>
      <c r="AP54" s="879"/>
      <c r="AQ54" s="200"/>
      <c r="AR54" s="200"/>
      <c r="AS54" s="200"/>
      <c r="AT54" s="200"/>
      <c r="AU54" s="200"/>
      <c r="AV54" s="200"/>
      <c r="AW54" s="200"/>
      <c r="AX54" s="200"/>
      <c r="AY54" s="200"/>
      <c r="AZ54" s="200"/>
      <c r="BA54" s="200"/>
      <c r="BB54" s="200"/>
      <c r="BC54" s="200"/>
      <c r="BD54" s="240"/>
      <c r="BE54" s="233"/>
      <c r="BF54" s="242"/>
      <c r="BG54" s="200"/>
      <c r="BH54" s="200"/>
      <c r="BI54" s="200"/>
      <c r="BJ54" s="970"/>
      <c r="BK54" s="971"/>
      <c r="BL54" s="971"/>
      <c r="BM54" s="971"/>
      <c r="BN54" s="971"/>
      <c r="BO54" s="971"/>
      <c r="BP54" s="971"/>
      <c r="BQ54" s="971"/>
      <c r="BR54" s="972"/>
      <c r="BS54" s="200"/>
      <c r="BT54" s="200"/>
      <c r="BU54" s="200"/>
      <c r="BV54" s="200"/>
      <c r="BW54" s="200"/>
      <c r="BX54" s="200"/>
      <c r="BY54" s="200"/>
      <c r="BZ54" s="200"/>
    </row>
    <row r="55" spans="1:86" ht="25.5" customHeight="1" thickBot="1" x14ac:dyDescent="0.3">
      <c r="A55" s="1013"/>
      <c r="B55" s="1014"/>
      <c r="C55" s="1014"/>
      <c r="D55" s="1014"/>
      <c r="E55" s="1014"/>
      <c r="F55" s="1014"/>
      <c r="G55" s="1014"/>
      <c r="H55" s="1014"/>
      <c r="I55" s="1014"/>
      <c r="J55" s="1015"/>
      <c r="K55" s="889"/>
      <c r="L55" s="890"/>
      <c r="M55" s="890"/>
      <c r="N55" s="890"/>
      <c r="O55" s="890"/>
      <c r="P55" s="891"/>
      <c r="Q55" s="449"/>
      <c r="R55" s="233"/>
      <c r="S55" s="242"/>
      <c r="T55" s="880"/>
      <c r="U55" s="881"/>
      <c r="V55" s="881"/>
      <c r="W55" s="881"/>
      <c r="X55" s="881"/>
      <c r="Y55" s="881"/>
      <c r="Z55" s="881"/>
      <c r="AA55" s="881"/>
      <c r="AB55" s="881"/>
      <c r="AC55" s="881"/>
      <c r="AD55" s="881"/>
      <c r="AE55" s="881"/>
      <c r="AF55" s="881"/>
      <c r="AG55" s="881"/>
      <c r="AH55" s="881"/>
      <c r="AI55" s="881"/>
      <c r="AJ55" s="881"/>
      <c r="AK55" s="881"/>
      <c r="AL55" s="881"/>
      <c r="AM55" s="881"/>
      <c r="AN55" s="881"/>
      <c r="AO55" s="881"/>
      <c r="AP55" s="882"/>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row>
    <row r="56" spans="1:86" x14ac:dyDescent="0.25">
      <c r="A56" s="850" t="s">
        <v>201</v>
      </c>
      <c r="B56" s="850"/>
      <c r="C56" s="850"/>
      <c r="D56" s="850"/>
      <c r="E56" s="850"/>
      <c r="F56" s="850"/>
      <c r="G56" s="850"/>
      <c r="H56" s="850"/>
      <c r="I56" s="850"/>
      <c r="J56" s="850"/>
      <c r="K56" s="850"/>
      <c r="L56" s="850"/>
      <c r="M56" s="850"/>
      <c r="N56" s="850"/>
      <c r="O56" s="850"/>
      <c r="P56" s="850"/>
      <c r="Q56" s="850"/>
      <c r="R56" s="850"/>
      <c r="S56" s="850"/>
      <c r="T56" s="850" t="s">
        <v>202</v>
      </c>
      <c r="U56" s="850"/>
      <c r="V56" s="850"/>
      <c r="W56" s="850"/>
      <c r="X56" s="850"/>
      <c r="Y56" s="850"/>
      <c r="Z56" s="850"/>
      <c r="AA56" s="850"/>
      <c r="AB56" s="850"/>
      <c r="AC56" s="850"/>
      <c r="AD56" s="850"/>
      <c r="AE56" s="850"/>
      <c r="AF56" s="850"/>
      <c r="AG56" s="850"/>
      <c r="AH56" s="850"/>
      <c r="AI56" s="850"/>
      <c r="AJ56" s="850"/>
      <c r="AK56" s="850"/>
      <c r="AL56" s="850"/>
      <c r="AM56" s="850"/>
      <c r="AN56" s="850"/>
      <c r="AO56" s="850"/>
      <c r="AP56" s="850"/>
      <c r="AQ56" s="850" t="s">
        <v>203</v>
      </c>
      <c r="AR56" s="850"/>
      <c r="AS56" s="850"/>
      <c r="AT56" s="850"/>
      <c r="AU56" s="850"/>
      <c r="AV56" s="850"/>
      <c r="AW56" s="850"/>
      <c r="AX56" s="850"/>
      <c r="AY56" s="850"/>
      <c r="AZ56" s="850"/>
      <c r="BA56" s="850"/>
      <c r="BB56" s="850"/>
      <c r="BC56" s="850"/>
      <c r="BD56" s="850"/>
      <c r="BE56" s="850"/>
      <c r="BF56" s="850"/>
      <c r="BG56" s="850"/>
      <c r="BH56" s="850"/>
      <c r="BI56" s="850" t="s">
        <v>204</v>
      </c>
      <c r="BJ56" s="850"/>
      <c r="BK56" s="850"/>
      <c r="BL56" s="850"/>
      <c r="BM56" s="850"/>
      <c r="BN56" s="850"/>
      <c r="BO56" s="850"/>
      <c r="BP56" s="850"/>
      <c r="BQ56" s="850"/>
      <c r="BR56" s="850"/>
      <c r="BS56" s="850"/>
      <c r="BT56" s="850"/>
      <c r="BU56" s="850"/>
      <c r="BV56" s="850" t="s">
        <v>205</v>
      </c>
      <c r="BW56" s="850"/>
      <c r="BX56" s="850"/>
      <c r="BY56" s="850"/>
      <c r="BZ56" s="850"/>
      <c r="CA56" s="850"/>
      <c r="CB56" s="850"/>
      <c r="CC56" s="850"/>
      <c r="CD56" s="850"/>
      <c r="CE56" s="850"/>
      <c r="CF56" s="850"/>
      <c r="CG56" s="850"/>
      <c r="CH56" s="850"/>
    </row>
  </sheetData>
  <sheetProtection algorithmName="SHA-512" hashValue="fp9WWsIjwLGOUfyE5uFyEVupmI2uLxpbGAhhFral73wu0o8p/O4Jnybdk++cc59JjTlVMOSdyif5fKaSynXQUw==" saltValue="W+yj6+ynsTt2eawEe33FYg==" spinCount="100000" sheet="1" selectLockedCells="1"/>
  <mergeCells count="67">
    <mergeCell ref="CI8:CI10"/>
    <mergeCell ref="CJ8:CJ10"/>
    <mergeCell ref="CK8:CK10"/>
    <mergeCell ref="CC8:CC10"/>
    <mergeCell ref="CD8:CD10"/>
    <mergeCell ref="CE8:CE10"/>
    <mergeCell ref="CF8:CF10"/>
    <mergeCell ref="CG8:CG10"/>
    <mergeCell ref="CH8:CH10"/>
    <mergeCell ref="BY9:BZ9"/>
    <mergeCell ref="CA8:CA10"/>
    <mergeCell ref="CB8:CB10"/>
    <mergeCell ref="AM43:AN43"/>
    <mergeCell ref="AQ42:AR42"/>
    <mergeCell ref="BP6:BU7"/>
    <mergeCell ref="AE6:AL7"/>
    <mergeCell ref="BJ49:BR54"/>
    <mergeCell ref="AQ43:AR43"/>
    <mergeCell ref="T49:AP55"/>
    <mergeCell ref="BD52:BF52"/>
    <mergeCell ref="BR9:BR10"/>
    <mergeCell ref="BS9:BS10"/>
    <mergeCell ref="AQ47:AR47"/>
    <mergeCell ref="T45:V45"/>
    <mergeCell ref="AQ45:AR45"/>
    <mergeCell ref="K2:O2"/>
    <mergeCell ref="P2:R2"/>
    <mergeCell ref="AQ6:AS6"/>
    <mergeCell ref="AS8:BF8"/>
    <mergeCell ref="AY6:BD7"/>
    <mergeCell ref="Q4:S4"/>
    <mergeCell ref="K7:N7"/>
    <mergeCell ref="M5:Q5"/>
    <mergeCell ref="AD8:AG8"/>
    <mergeCell ref="AH8:AP8"/>
    <mergeCell ref="K5:L5"/>
    <mergeCell ref="P7:Q7"/>
    <mergeCell ref="R7:S7"/>
    <mergeCell ref="P6:Q6"/>
    <mergeCell ref="R6:S6"/>
    <mergeCell ref="A48:J55"/>
    <mergeCell ref="A56:S56"/>
    <mergeCell ref="T56:AP56"/>
    <mergeCell ref="BW8:BZ8"/>
    <mergeCell ref="BP9:BP10"/>
    <mergeCell ref="BL8:BU8"/>
    <mergeCell ref="AQ44:AR44"/>
    <mergeCell ref="AM44:AN44"/>
    <mergeCell ref="C8:C10"/>
    <mergeCell ref="F8:F10"/>
    <mergeCell ref="G8:G10"/>
    <mergeCell ref="D8:D10"/>
    <mergeCell ref="BQ9:BQ10"/>
    <mergeCell ref="BU9:BU10"/>
    <mergeCell ref="BT9:BT10"/>
    <mergeCell ref="BO9:BO10"/>
    <mergeCell ref="K51:P51"/>
    <mergeCell ref="BI56:BU56"/>
    <mergeCell ref="BV56:CH56"/>
    <mergeCell ref="T46:V46"/>
    <mergeCell ref="AQ46:AR46"/>
    <mergeCell ref="Q53:S54"/>
    <mergeCell ref="K54:P55"/>
    <mergeCell ref="AQ56:BH56"/>
    <mergeCell ref="AM47:AN47"/>
    <mergeCell ref="K49:P50"/>
    <mergeCell ref="Q49:S5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1" xr:uid="{00000000-0002-0000-0600-000000000000}">
      <formula1>$AG$4:$AG$5</formula1>
    </dataValidation>
  </dataValidations>
  <printOptions horizontalCentered="1" verticalCentered="1"/>
  <pageMargins left="0.25" right="0.25" top="0.2" bottom="0.2" header="0.5" footer="0.5"/>
  <pageSetup scale="79"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K55"/>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3320312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3.109375" customWidth="1"/>
    <col min="35" max="36" width="5.6640625" customWidth="1"/>
    <col min="37" max="37" width="0" hidden="1" customWidth="1"/>
    <col min="39" max="42" width="5.6640625" customWidth="1"/>
    <col min="43" max="44" width="3.6640625" customWidth="1"/>
    <col min="45" max="46" width="7.6640625" customWidth="1"/>
    <col min="60" max="60" width="5.6640625" customWidth="1"/>
    <col min="74" max="74" width="5.554687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31" t="str">
        <f>May!K2</f>
        <v>Exampleville</v>
      </c>
      <c r="L2" s="1032">
        <f>May!L2</f>
        <v>0</v>
      </c>
      <c r="M2" s="1032">
        <f>May!M2</f>
        <v>0</v>
      </c>
      <c r="N2" s="1032">
        <f>May!N2</f>
        <v>0</v>
      </c>
      <c r="O2" s="1033">
        <f>May!O2</f>
        <v>0</v>
      </c>
      <c r="P2" s="1034" t="str">
        <f>May!P2</f>
        <v>IN0000000</v>
      </c>
      <c r="Q2" s="1032">
        <f>May!Q2</f>
        <v>0</v>
      </c>
      <c r="R2" s="1032" t="str">
        <f>May!R2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60</v>
      </c>
      <c r="L4" s="299"/>
      <c r="M4" s="300">
        <f>May!M4</f>
        <v>2025</v>
      </c>
      <c r="N4" s="301"/>
      <c r="O4" s="719">
        <f>May!O4</f>
        <v>2E-3</v>
      </c>
      <c r="P4" s="302" t="s">
        <v>89</v>
      </c>
      <c r="Q4" s="1021" t="str">
        <f>May!Q4</f>
        <v>555/555-1234</v>
      </c>
      <c r="R4" s="1022">
        <f>May!R4</f>
        <v>0</v>
      </c>
      <c r="S4" s="1023">
        <f>May!S4</f>
        <v>0</v>
      </c>
      <c r="T4" s="413" t="str">
        <f>+Jan!T4</f>
        <v>State Form 53339 (R8 / 12-24)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(R8 / 12-24)</v>
      </c>
      <c r="AR4" s="201"/>
      <c r="AS4" s="200"/>
      <c r="AT4" s="200"/>
      <c r="AU4" s="200"/>
      <c r="AV4" s="200"/>
      <c r="AW4" s="200"/>
      <c r="AX4" s="200"/>
      <c r="AY4" s="200"/>
      <c r="AZ4" s="200"/>
      <c r="BA4" s="200"/>
      <c r="BB4" s="211"/>
      <c r="BC4" s="211"/>
      <c r="BD4" s="200"/>
      <c r="BE4" s="200"/>
      <c r="BF4" s="200"/>
      <c r="BG4" s="200"/>
      <c r="BH4" s="200"/>
      <c r="BI4" s="413" t="str">
        <f>+Jan!BI4</f>
        <v>State Form 53339 (R8 / 12-24)</v>
      </c>
      <c r="BJ4" s="200"/>
      <c r="BK4" s="200"/>
      <c r="BL4" s="200"/>
      <c r="BM4" s="200"/>
      <c r="BN4" s="200"/>
      <c r="BO4" s="200"/>
      <c r="BP4" s="200"/>
      <c r="BQ4" s="200"/>
      <c r="BR4" s="200"/>
      <c r="BS4" s="200"/>
      <c r="BT4" s="211"/>
      <c r="BU4" s="211"/>
      <c r="BV4" s="413" t="str">
        <f>+Jan!BV4</f>
        <v>State Form 53339 (R8 / 12-24)</v>
      </c>
      <c r="BW4" s="200"/>
      <c r="BX4" s="200"/>
      <c r="BY4" s="200"/>
      <c r="BZ4" s="200"/>
      <c r="CA4" s="200"/>
      <c r="CB4" s="200"/>
    </row>
    <row r="5" spans="1:89" ht="16.2" thickBot="1" x14ac:dyDescent="0.35">
      <c r="A5" s="200"/>
      <c r="B5" s="200"/>
      <c r="C5" s="200"/>
      <c r="D5" s="461" t="str">
        <f>+Jan!D5</f>
        <v>State Form 53339 (R8 / 12-24)</v>
      </c>
      <c r="E5" s="200"/>
      <c r="F5" s="201"/>
      <c r="G5" s="201"/>
      <c r="H5" s="201"/>
      <c r="I5" s="201"/>
      <c r="J5" s="202" t="str">
        <f>CONCATENATE("6/1/",M4)</f>
        <v>6/1/2025</v>
      </c>
      <c r="K5" s="915" t="s">
        <v>127</v>
      </c>
      <c r="L5" s="916"/>
      <c r="M5" s="1026" t="str">
        <f>+May!M5</f>
        <v>wwtp@city.org</v>
      </c>
      <c r="N5" s="1026"/>
      <c r="O5" s="1026"/>
      <c r="P5" s="1026"/>
      <c r="Q5" s="1026"/>
      <c r="R5" s="718" t="str">
        <f>Jan!R2</f>
        <v>001</v>
      </c>
      <c r="S5" s="830" t="str">
        <f>Jan!S2</f>
        <v>A</v>
      </c>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6" t="s">
        <v>6</v>
      </c>
      <c r="Q6" s="937"/>
      <c r="R6" s="936" t="s">
        <v>105</v>
      </c>
      <c r="S6" s="938"/>
      <c r="T6" s="428" t="str">
        <f>+K2</f>
        <v>Exampleville</v>
      </c>
      <c r="U6" s="324"/>
      <c r="V6" s="227"/>
      <c r="W6" s="228"/>
      <c r="X6" s="229" t="str">
        <f>+P2</f>
        <v>IN0000000</v>
      </c>
      <c r="Y6" s="230"/>
      <c r="Z6" s="231" t="str">
        <f>+K4</f>
        <v>June</v>
      </c>
      <c r="AA6" s="228"/>
      <c r="AB6" s="232">
        <f>+M4</f>
        <v>2025</v>
      </c>
      <c r="AC6" s="236"/>
      <c r="AD6" s="200"/>
      <c r="AE6" s="927"/>
      <c r="AF6" s="928"/>
      <c r="AG6" s="928"/>
      <c r="AH6" s="928"/>
      <c r="AI6" s="928"/>
      <c r="AJ6" s="928"/>
      <c r="AK6" s="928"/>
      <c r="AL6" s="928"/>
      <c r="AM6" s="309"/>
      <c r="AN6" s="309"/>
      <c r="AO6" s="237"/>
      <c r="AP6" s="238"/>
      <c r="AQ6" s="1035" t="str">
        <f>+K2</f>
        <v>Exampleville</v>
      </c>
      <c r="AR6" s="1036"/>
      <c r="AS6" s="1037"/>
      <c r="AT6" s="232" t="str">
        <f>+P2</f>
        <v>IN0000000</v>
      </c>
      <c r="AU6" s="227"/>
      <c r="AV6" s="232" t="str">
        <f>+K4</f>
        <v>June</v>
      </c>
      <c r="AW6" s="227"/>
      <c r="AX6" s="439">
        <f>+M4</f>
        <v>2025</v>
      </c>
      <c r="AY6" s="927"/>
      <c r="AZ6" s="927"/>
      <c r="BA6" s="927"/>
      <c r="BB6" s="927"/>
      <c r="BC6" s="927"/>
      <c r="BD6" s="927"/>
      <c r="BE6" s="224"/>
      <c r="BF6" s="238"/>
      <c r="BG6" s="224"/>
      <c r="BH6" s="238"/>
      <c r="BI6" s="428" t="str">
        <f>+K2</f>
        <v>Exampleville</v>
      </c>
      <c r="BJ6" s="219"/>
      <c r="BK6" s="232" t="str">
        <f>+P2</f>
        <v>IN0000000</v>
      </c>
      <c r="BL6" s="227"/>
      <c r="BM6" s="232" t="str">
        <f>+K4</f>
        <v>June</v>
      </c>
      <c r="BN6" s="227"/>
      <c r="BO6" s="439">
        <f>+M4</f>
        <v>2025</v>
      </c>
      <c r="BP6" s="927"/>
      <c r="BQ6" s="948"/>
      <c r="BR6" s="948"/>
      <c r="BS6" s="948"/>
      <c r="BT6" s="948"/>
      <c r="BU6" s="949"/>
      <c r="BV6" s="428" t="str">
        <f>BI6</f>
        <v>Exampleville</v>
      </c>
      <c r="BW6" s="219"/>
      <c r="BX6" s="232" t="str">
        <f>BK6</f>
        <v>IN0000000</v>
      </c>
      <c r="BY6" s="227"/>
      <c r="BZ6" s="232" t="str">
        <f>BM6</f>
        <v>June</v>
      </c>
      <c r="CA6" s="227"/>
      <c r="CB6" s="439">
        <f>BO6</f>
        <v>2025</v>
      </c>
    </row>
    <row r="7" spans="1:89" ht="13.8" thickBot="1" x14ac:dyDescent="0.3">
      <c r="A7" s="205"/>
      <c r="B7" s="200"/>
      <c r="C7" s="200"/>
      <c r="D7" s="200"/>
      <c r="E7" s="200"/>
      <c r="F7" s="200"/>
      <c r="G7" s="200"/>
      <c r="H7" s="200"/>
      <c r="I7" s="200"/>
      <c r="J7" s="200"/>
      <c r="K7" s="1024" t="str">
        <f>May!K7</f>
        <v>Chris A. Operator</v>
      </c>
      <c r="L7" s="1025">
        <f>May!L7</f>
        <v>0</v>
      </c>
      <c r="M7" s="1025">
        <f>May!M7</f>
        <v>0</v>
      </c>
      <c r="N7" s="1025">
        <f>May!N7</f>
        <v>0</v>
      </c>
      <c r="O7" s="303" t="str">
        <f>May!O7</f>
        <v>V</v>
      </c>
      <c r="P7" s="1027">
        <f>May!P7</f>
        <v>9999</v>
      </c>
      <c r="Q7" s="1028">
        <f>May!Q7</f>
        <v>0</v>
      </c>
      <c r="R7" s="1065">
        <f>May!R7</f>
        <v>39629</v>
      </c>
      <c r="S7" s="1066">
        <f>May!S7</f>
        <v>0</v>
      </c>
      <c r="T7" s="435"/>
      <c r="U7" s="436"/>
      <c r="V7" s="241"/>
      <c r="W7" s="241"/>
      <c r="X7" s="437"/>
      <c r="Y7" s="233"/>
      <c r="Z7" s="233"/>
      <c r="AA7" s="233"/>
      <c r="AB7" s="233"/>
      <c r="AC7" s="242"/>
      <c r="AD7" s="233"/>
      <c r="AE7" s="929"/>
      <c r="AF7" s="929"/>
      <c r="AG7" s="929"/>
      <c r="AH7" s="929"/>
      <c r="AI7" s="929"/>
      <c r="AJ7" s="929"/>
      <c r="AK7" s="929"/>
      <c r="AL7" s="929"/>
      <c r="AM7" s="268"/>
      <c r="AN7" s="268"/>
      <c r="AO7" s="233"/>
      <c r="AP7" s="233"/>
      <c r="AQ7" s="435"/>
      <c r="AR7" s="436"/>
      <c r="AS7" s="233"/>
      <c r="AT7" s="437"/>
      <c r="AU7" s="233"/>
      <c r="AV7" s="233"/>
      <c r="AW7" s="233"/>
      <c r="AX7" s="441"/>
      <c r="AY7" s="947"/>
      <c r="AZ7" s="947"/>
      <c r="BA7" s="947"/>
      <c r="BB7" s="947"/>
      <c r="BC7" s="947"/>
      <c r="BD7" s="947"/>
      <c r="BE7" s="225"/>
      <c r="BF7" s="233"/>
      <c r="BG7" s="225"/>
      <c r="BH7" s="233"/>
      <c r="BI7" s="435"/>
      <c r="BJ7" s="233"/>
      <c r="BK7" s="437"/>
      <c r="BL7" s="233"/>
      <c r="BM7" s="233"/>
      <c r="BN7" s="223"/>
      <c r="BO7" s="440"/>
      <c r="BP7" s="950"/>
      <c r="BQ7" s="950"/>
      <c r="BR7" s="950"/>
      <c r="BS7" s="950"/>
      <c r="BT7" s="950"/>
      <c r="BU7" s="951"/>
      <c r="BV7" s="435"/>
      <c r="BW7" s="233"/>
      <c r="BX7" s="437"/>
      <c r="BY7" s="233"/>
      <c r="BZ7" s="233"/>
      <c r="CA7" s="223"/>
      <c r="CB7" s="440"/>
    </row>
    <row r="8" spans="1:89" ht="12.75" customHeight="1" thickBot="1" x14ac:dyDescent="0.3">
      <c r="A8" s="565"/>
      <c r="B8" s="566"/>
      <c r="C8" s="1017" t="str">
        <f>+May!C8</f>
        <v>Man-Hours at Plant
(Plants less than 1 MGD only)</v>
      </c>
      <c r="D8" s="883" t="str">
        <f>+May!D8</f>
        <v>Air Temperature (optional)</v>
      </c>
      <c r="E8" s="259" t="s">
        <v>75</v>
      </c>
      <c r="F8" s="858" t="str">
        <f>+May!F8</f>
        <v>Bypass At Plant Site
("x" If Occurred)</v>
      </c>
      <c r="G8" s="906" t="str">
        <f>+May!G8</f>
        <v>Sanitary Sewer Overflow
("x" If Occurred)</v>
      </c>
      <c r="H8" s="567" t="s">
        <v>7</v>
      </c>
      <c r="I8" s="567"/>
      <c r="J8" s="567"/>
      <c r="K8" s="568" t="s">
        <v>8</v>
      </c>
      <c r="L8" s="567"/>
      <c r="M8" s="567"/>
      <c r="N8" s="567"/>
      <c r="O8" s="567"/>
      <c r="P8" s="567"/>
      <c r="Q8" s="567"/>
      <c r="R8" s="567"/>
      <c r="S8" s="569"/>
      <c r="T8" s="570" t="s">
        <v>9</v>
      </c>
      <c r="U8" s="570"/>
      <c r="V8" s="568" t="str">
        <f>+May!V8</f>
        <v>REACTOR # 1</v>
      </c>
      <c r="W8" s="567"/>
      <c r="X8" s="567"/>
      <c r="Y8" s="569"/>
      <c r="Z8" s="568" t="str">
        <f>+May!Z8</f>
        <v>REACTOR # 2</v>
      </c>
      <c r="AA8" s="567"/>
      <c r="AB8" s="567"/>
      <c r="AC8" s="569"/>
      <c r="AD8" s="571" t="str">
        <f>+May!AD8</f>
        <v>REACTOR # 3</v>
      </c>
      <c r="AE8" s="572"/>
      <c r="AF8" s="572"/>
      <c r="AG8" s="573"/>
      <c r="AH8" s="921" t="s">
        <v>10</v>
      </c>
      <c r="AI8" s="922"/>
      <c r="AJ8" s="922"/>
      <c r="AK8" s="922"/>
      <c r="AL8" s="922"/>
      <c r="AM8" s="922"/>
      <c r="AN8" s="922"/>
      <c r="AO8" s="922"/>
      <c r="AP8" s="923"/>
      <c r="AQ8" s="575" t="s">
        <v>9</v>
      </c>
      <c r="AR8" s="576"/>
      <c r="AS8" s="996" t="s">
        <v>10</v>
      </c>
      <c r="AT8" s="997"/>
      <c r="AU8" s="997"/>
      <c r="AV8" s="997"/>
      <c r="AW8" s="997"/>
      <c r="AX8" s="997"/>
      <c r="AY8" s="998"/>
      <c r="AZ8" s="998"/>
      <c r="BA8" s="998"/>
      <c r="BB8" s="998"/>
      <c r="BC8" s="998"/>
      <c r="BD8" s="998"/>
      <c r="BE8" s="998"/>
      <c r="BF8" s="998"/>
      <c r="BG8" s="420"/>
      <c r="BH8" s="414"/>
      <c r="BI8" s="247" t="s">
        <v>9</v>
      </c>
      <c r="BJ8" s="568" t="s">
        <v>11</v>
      </c>
      <c r="BK8" s="569"/>
      <c r="BL8" s="1041" t="str">
        <f>+Jan!BL8</f>
        <v>DIGESTER OPERATION</v>
      </c>
      <c r="BM8" s="957"/>
      <c r="BN8" s="957"/>
      <c r="BO8" s="957"/>
      <c r="BP8" s="958"/>
      <c r="BQ8" s="958"/>
      <c r="BR8" s="958"/>
      <c r="BS8" s="958"/>
      <c r="BT8" s="958"/>
      <c r="BU8" s="959"/>
      <c r="BV8" s="247" t="s">
        <v>9</v>
      </c>
      <c r="BW8" s="1000" t="str">
        <f>Jan!BW8</f>
        <v xml:space="preserve">Final Effluent </v>
      </c>
      <c r="BX8" s="1001"/>
      <c r="BY8" s="1001"/>
      <c r="BZ8" s="1002"/>
      <c r="CA8" s="1038">
        <f>Jan!CA8</f>
        <v>0</v>
      </c>
      <c r="CB8" s="1059" t="str">
        <f>Jan!CB8</f>
        <v xml:space="preserve"> </v>
      </c>
      <c r="CC8" s="883" t="str">
        <f>Jan!CC8</f>
        <v xml:space="preserve"> </v>
      </c>
      <c r="CD8" s="1053" t="str">
        <f>Jan!CD8</f>
        <v xml:space="preserve"> </v>
      </c>
      <c r="CE8" s="883" t="str">
        <f>Jan!CE8</f>
        <v xml:space="preserve"> </v>
      </c>
      <c r="CF8" s="1053" t="str">
        <f>Jan!CF8</f>
        <v xml:space="preserve"> </v>
      </c>
      <c r="CG8" s="1059" t="str">
        <f>Jan!CG8</f>
        <v xml:space="preserve"> </v>
      </c>
      <c r="CH8" s="883" t="str">
        <f>Jan!CH8</f>
        <v xml:space="preserve"> </v>
      </c>
      <c r="CI8" s="883" t="str">
        <f>Jan!CI8</f>
        <v xml:space="preserve"> </v>
      </c>
      <c r="CJ8" s="1053" t="str">
        <f>Jan!CJ8</f>
        <v xml:space="preserve"> </v>
      </c>
      <c r="CK8" s="1056" t="str">
        <f>Jan!CK8</f>
        <v xml:space="preserve"> </v>
      </c>
    </row>
    <row r="9" spans="1:89" ht="12.75" customHeight="1" thickBot="1" x14ac:dyDescent="0.3">
      <c r="A9" s="577"/>
      <c r="B9" s="578"/>
      <c r="C9" s="1018">
        <f>+Jan!C9</f>
        <v>0</v>
      </c>
      <c r="D9" s="884"/>
      <c r="E9" s="260">
        <f>SUM(E11:E40)</f>
        <v>0</v>
      </c>
      <c r="F9" s="859">
        <f>+Jan!F9</f>
        <v>0</v>
      </c>
      <c r="G9" s="907">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44" t="str">
        <f>+May!BO9</f>
        <v>Supernatant Withdrawn 
hrs. or Gal. x 1000</v>
      </c>
      <c r="BP9" s="1044" t="str">
        <f>+May!BP9</f>
        <v>Supernatant BOD5 mg/l 
or  NH3-N mg/l</v>
      </c>
      <c r="BQ9" s="1044" t="str">
        <f>+May!BQ9</f>
        <v>Total Solids in Incoming Sludge - %</v>
      </c>
      <c r="BR9" s="1042" t="str">
        <f>+May!BR9</f>
        <v>Total Solids in Digested Sludge - %</v>
      </c>
      <c r="BS9" s="1043" t="str">
        <f>+May!BS9</f>
        <v>Volatile Solids in Incoming Sludge - %</v>
      </c>
      <c r="BT9" s="1043" t="str">
        <f>+May!BT9</f>
        <v>Volatile Solids in Digested Sludge - %</v>
      </c>
      <c r="BU9" s="1046" t="str">
        <f>+May!BU9</f>
        <v>Digested Sludge Withdrawn 
hrs. or Gal. x 1000</v>
      </c>
      <c r="BV9" s="594"/>
      <c r="BW9" s="720" t="s">
        <v>50</v>
      </c>
      <c r="BX9" s="721"/>
      <c r="BY9" s="1000" t="str">
        <f>Jan!BY9</f>
        <v>Total Nitrogen</v>
      </c>
      <c r="BZ9" s="1002"/>
      <c r="CA9" s="1039"/>
      <c r="CB9" s="1060"/>
      <c r="CC9" s="884"/>
      <c r="CD9" s="1054"/>
      <c r="CE9" s="884"/>
      <c r="CF9" s="1054"/>
      <c r="CG9" s="1060"/>
      <c r="CH9" s="884"/>
      <c r="CI9" s="884"/>
      <c r="CJ9" s="1054"/>
      <c r="CK9" s="1057"/>
    </row>
    <row r="10" spans="1:89" ht="109.5" customHeight="1" thickBot="1" x14ac:dyDescent="0.3">
      <c r="A10" s="596" t="s">
        <v>20</v>
      </c>
      <c r="B10" s="597" t="s">
        <v>21</v>
      </c>
      <c r="C10" s="1019">
        <f>+Jan!C10</f>
        <v>0</v>
      </c>
      <c r="D10" s="885"/>
      <c r="E10" s="598" t="str">
        <f>+May!E10</f>
        <v>Precipitation - Inches</v>
      </c>
      <c r="F10" s="860">
        <f>+Jan!F10</f>
        <v>0</v>
      </c>
      <c r="G10" s="908">
        <f>+Jan!G10</f>
        <v>0</v>
      </c>
      <c r="H10" s="599" t="str">
        <f>+May!H10</f>
        <v>Chlorine - Lbs</v>
      </c>
      <c r="I10" s="601" t="str">
        <f>+May!I10</f>
        <v>Lbs or Gal</v>
      </c>
      <c r="J10" s="601" t="str">
        <f>+May!J10</f>
        <v>Lbs or Gal</v>
      </c>
      <c r="K10" s="600" t="str">
        <f>+May!K10</f>
        <v>Influent Flow Rate 
(if metered) MGD</v>
      </c>
      <c r="L10" s="601" t="str">
        <f>+May!L10</f>
        <v>pH</v>
      </c>
      <c r="M10" s="601" t="str">
        <f>+May!M10</f>
        <v>CBOD5 - mg/l</v>
      </c>
      <c r="N10" s="602" t="str">
        <f>+May!N10</f>
        <v>CBOD5 - lbs</v>
      </c>
      <c r="O10" s="601" t="str">
        <f>+May!O10</f>
        <v>Susp. Solids - mg/l</v>
      </c>
      <c r="P10" s="601" t="str">
        <f>+May!P10</f>
        <v>Susp. Solids - lbs</v>
      </c>
      <c r="Q10" s="601" t="str">
        <f>+May!Q10</f>
        <v xml:space="preserve">Phosphorus - mg/l </v>
      </c>
      <c r="R10" s="601" t="str">
        <f>+May!R10</f>
        <v>Ammonia - mg/l</v>
      </c>
      <c r="S10" s="603" t="str">
        <f>IF(+May!S10&lt;&gt;"",+May!S10,"")</f>
        <v/>
      </c>
      <c r="T10" s="604" t="s">
        <v>20</v>
      </c>
      <c r="U10" s="604" t="str">
        <f>+May!U10</f>
        <v>Temperature in Reactors</v>
      </c>
      <c r="V10" s="605" t="str">
        <f>+May!V10</f>
        <v>Settleable Solids % in 30 minutes</v>
      </c>
      <c r="W10" s="601" t="str">
        <f>+May!W10</f>
        <v>Susp. Solids - mg/l</v>
      </c>
      <c r="X10" s="606" t="str">
        <f>+May!X10</f>
        <v>Sludge Vol. Index - ml/gm</v>
      </c>
      <c r="Y10" s="603" t="str">
        <f>+May!Y10</f>
        <v>Dissolved Oxygen - mg/l</v>
      </c>
      <c r="Z10" s="605" t="str">
        <f>+May!Z10</f>
        <v>Settleable Solids % in 30 minutes</v>
      </c>
      <c r="AA10" s="601" t="str">
        <f>+May!AA10</f>
        <v>Susp. Solids - mg/l</v>
      </c>
      <c r="AB10" s="606" t="str">
        <f>+May!AB10</f>
        <v>Sludge Vol. Index - ml/gm</v>
      </c>
      <c r="AC10" s="603" t="str">
        <f>+May!AC10</f>
        <v>Dissolved Oxygen - mg/l</v>
      </c>
      <c r="AD10" s="605" t="str">
        <f>+May!AD10</f>
        <v>Settleable Solids % in 30 minutes</v>
      </c>
      <c r="AE10" s="601" t="str">
        <f>+May!AE10</f>
        <v>Susp. Solids - mg/l</v>
      </c>
      <c r="AF10" s="606" t="str">
        <f>+May!AF10</f>
        <v>Sludge Vol. Index - ml/gm</v>
      </c>
      <c r="AG10" s="603" t="str">
        <f>+May!AG10</f>
        <v>Dissolved Oxygen - mg/l</v>
      </c>
      <c r="AH10" s="634"/>
      <c r="AI10" s="601" t="str">
        <f>+May!AI10</f>
        <v>Residual Chlorine - Final</v>
      </c>
      <c r="AJ10" s="602" t="str">
        <f>+May!AJ10</f>
        <v>Residual Chlorine - Contact Tank</v>
      </c>
      <c r="AK10" s="608"/>
      <c r="AL10" s="601" t="str">
        <f>+May!AL10</f>
        <v>E. Coli - colony/100 ml</v>
      </c>
      <c r="AM10" s="601" t="str">
        <f>+May!AM10</f>
        <v>pH - daily low 
(or single sample)</v>
      </c>
      <c r="AN10" s="601" t="str">
        <f>+May!AN10</f>
        <v>pH - daily high  
(if multiple samples)</v>
      </c>
      <c r="AO10" s="602" t="str">
        <f>+May!AO10</f>
        <v>Dissolved Oxygen - mg/l</v>
      </c>
      <c r="AP10" s="609" t="str">
        <f>+May!AP10</f>
        <v xml:space="preserve">Phosphorus - mg/l </v>
      </c>
      <c r="AQ10" s="610" t="s">
        <v>20</v>
      </c>
      <c r="AR10" s="611" t="s">
        <v>21</v>
      </c>
      <c r="AS10" s="607" t="str">
        <f>+May!AS10</f>
        <v>Effluent Flow Rate (MGD)</v>
      </c>
      <c r="AT10" s="603" t="str">
        <f>+May!AT10</f>
        <v>Effluent Flow
Weekly Average</v>
      </c>
      <c r="AU10" s="607" t="str">
        <f>+May!AU10</f>
        <v>CBOD5 - mg/l</v>
      </c>
      <c r="AV10" s="601" t="str">
        <f>+May!AV10</f>
        <v>CBOD5 - mg/l
Weekly Average</v>
      </c>
      <c r="AW10" s="612" t="str">
        <f>+May!AW10</f>
        <v>CBOD5 - lbs</v>
      </c>
      <c r="AX10" s="603" t="str">
        <f>+May!AX10</f>
        <v>CBOD5 - lbs/day
Weekly Average</v>
      </c>
      <c r="AY10" s="607" t="str">
        <f>+May!AY10</f>
        <v>Susp. Solids - mg/l</v>
      </c>
      <c r="AZ10" s="601" t="str">
        <f>+May!AZ10</f>
        <v>Susp. Solids - mg/l
Weekly Average</v>
      </c>
      <c r="BA10" s="613" t="str">
        <f>+May!BA10</f>
        <v>Susp. Solids - lbs</v>
      </c>
      <c r="BB10" s="603" t="str">
        <f>+May!BB10</f>
        <v>Susp. Solids - lbs/day
Weekly Average</v>
      </c>
      <c r="BC10" s="607" t="str">
        <f>+May!BC10</f>
        <v>Ammonia - mg/l</v>
      </c>
      <c r="BD10" s="614" t="str">
        <f>+May!BD10</f>
        <v>Ammonia - mg/l
Weekly Average</v>
      </c>
      <c r="BE10" s="613" t="str">
        <f>+May!BE10</f>
        <v>Ammonia - lbs</v>
      </c>
      <c r="BF10" s="603" t="str">
        <f>+May!BF10</f>
        <v>Ammonia - lbs/day
Weekly Average</v>
      </c>
      <c r="BG10" s="615" t="str">
        <f>IF(+May!BG10&lt;&gt;"",+May!BG10,"")</f>
        <v/>
      </c>
      <c r="BH10" s="616" t="str">
        <f>IF(+May!BH10&lt;&gt;"",+May!BH10,"")</f>
        <v/>
      </c>
      <c r="BI10" s="617" t="s">
        <v>20</v>
      </c>
      <c r="BJ10" s="600" t="str">
        <f>+May!BJ10</f>
        <v xml:space="preserve"> </v>
      </c>
      <c r="BK10" s="603" t="str">
        <f>+May!BK10</f>
        <v>Waste Act. Sludge
Gal. x 1000</v>
      </c>
      <c r="BL10" s="600" t="str">
        <f>+May!BL10</f>
        <v>pH</v>
      </c>
      <c r="BM10" s="601" t="str">
        <f>+May!BM10</f>
        <v>Gas Production  
Cubic Ft. x 1000</v>
      </c>
      <c r="BN10" s="601" t="str">
        <f>+May!BN10</f>
        <v>Temperature - F</v>
      </c>
      <c r="BO10" s="1045"/>
      <c r="BP10" s="1045"/>
      <c r="BQ10" s="885"/>
      <c r="BR10" s="885"/>
      <c r="BS10" s="885"/>
      <c r="BT10" s="885"/>
      <c r="BU10" s="1047"/>
      <c r="BV10" s="799" t="s">
        <v>20</v>
      </c>
      <c r="BW10" s="729" t="str">
        <f>Jan!BW10</f>
        <v xml:space="preserve">Phosphorus - mg/l </v>
      </c>
      <c r="BX10" s="730" t="str">
        <f>Jan!BX10</f>
        <v>Phosphorus - lbs/day</v>
      </c>
      <c r="BY10" s="731" t="str">
        <f>Jan!BY10</f>
        <v>Total Nitrogen- mg/l</v>
      </c>
      <c r="BZ10" s="731" t="str">
        <f>Jan!BZ10</f>
        <v>Total Nitrogen- lbs/day</v>
      </c>
      <c r="CA10" s="1040"/>
      <c r="CB10" s="1061"/>
      <c r="CC10" s="1052"/>
      <c r="CD10" s="1055"/>
      <c r="CE10" s="1052"/>
      <c r="CF10" s="1055"/>
      <c r="CG10" s="1061"/>
      <c r="CH10" s="1052"/>
      <c r="CI10" s="1052"/>
      <c r="CJ10" s="1055"/>
      <c r="CK10" s="1058"/>
    </row>
    <row r="11" spans="1:89" ht="15" customHeight="1" x14ac:dyDescent="0.25">
      <c r="A11" s="212">
        <v>1</v>
      </c>
      <c r="B11" s="213" t="str">
        <f>TEXT(J$5 + A11-1,"DDD")</f>
        <v>Sun</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0" si="0">+A11</f>
        <v>1</v>
      </c>
      <c r="U11" s="402"/>
      <c r="V11" s="40"/>
      <c r="W11" s="39"/>
      <c r="X11" s="314" t="str">
        <f t="shared" ref="X11:X40" si="1">IF(V11*W11=0,"",IF(V11&lt;100,V11*10000/W11,V11*1000/W11))</f>
        <v/>
      </c>
      <c r="Y11" s="276"/>
      <c r="Z11" s="40"/>
      <c r="AA11" s="39"/>
      <c r="AB11" s="314" t="str">
        <f t="shared" ref="AB11:AB40" si="2">IF(Z11*AA11=0,"",IF(Z11&lt;100,Z11*10000/AA11,Z11*1000/AA11))</f>
        <v/>
      </c>
      <c r="AC11" s="276"/>
      <c r="AD11" s="40"/>
      <c r="AE11" s="39"/>
      <c r="AF11" s="314" t="str">
        <f>IF(AD11*AE11=0,"",IF(AD11&lt;100,AD11*10000/AE11,AD11*1000/AE11))</f>
        <v/>
      </c>
      <c r="AG11" s="631"/>
      <c r="AH11" s="690"/>
      <c r="AI11" s="38"/>
      <c r="AJ11" s="39"/>
      <c r="AK11" t="str">
        <f ca="1">IF(CELL("type",AL11)="b","",IF(AL11="tntc",63200,IF(AL11=0,1,AL11)))</f>
        <v/>
      </c>
      <c r="AL11" s="39"/>
      <c r="AM11" s="276"/>
      <c r="AN11" s="276"/>
      <c r="AO11" s="39"/>
      <c r="AP11" s="41"/>
      <c r="AQ11" s="212">
        <f t="shared" ref="AQ11:AQ40" si="3">+A11</f>
        <v>1</v>
      </c>
      <c r="AR11" s="407" t="str">
        <f t="shared" ref="AR11:AR40" si="4">+B11</f>
        <v>Sun</v>
      </c>
      <c r="AS11" s="40"/>
      <c r="AT11" s="56"/>
      <c r="AU11" s="40"/>
      <c r="AV11" s="43"/>
      <c r="AW11" s="43" t="str">
        <f ca="1">IF(CELL("type",AU11)="L","",IF(AU11*($K11+$AS11)=0,"",IF($AS11&gt;0,+$AS11*AU11*8.34,$K11*AU11*8.34)))</f>
        <v/>
      </c>
      <c r="AX11" s="56"/>
      <c r="AY11" s="40"/>
      <c r="AZ11" s="43"/>
      <c r="BA11" s="43" t="str">
        <f ca="1">IF(CELL("type",AY11)="L","",IF(AY11*($K11+$AS11)=0,"",IF($AS11&gt;0,+$AS11*AY11*8.34,$K11*AY11*8.34)))</f>
        <v/>
      </c>
      <c r="BB11" s="56"/>
      <c r="BC11" s="40"/>
      <c r="BD11" s="43"/>
      <c r="BE11" s="43" t="str">
        <f ca="1">IF(CELL("type",BC11)="L","",IF(BC11*($K11+$AS11)=0,"",IF($AS11&gt;0,+$AS11*BC11*8.34,$K11*BC11*8.34)))</f>
        <v/>
      </c>
      <c r="BF11" s="56"/>
      <c r="BG11" s="40"/>
      <c r="BH11" s="41"/>
      <c r="BI11" s="243">
        <f>+A11</f>
        <v>1</v>
      </c>
      <c r="BJ11" s="40"/>
      <c r="BK11" s="41"/>
      <c r="BL11" s="276"/>
      <c r="BM11" s="39"/>
      <c r="BN11" s="39"/>
      <c r="BO11" s="39"/>
      <c r="BP11" s="39"/>
      <c r="BQ11" s="39"/>
      <c r="BR11" s="39"/>
      <c r="BS11" s="39"/>
      <c r="BT11" s="39"/>
      <c r="BU11" s="41"/>
      <c r="BV11" s="243">
        <f>BI11</f>
        <v>1</v>
      </c>
      <c r="BW11" s="35"/>
      <c r="BX11" s="765" t="str">
        <f ca="1">IF(CELL("type",BW11)="L","",IF(BW11*($K11+$AS11)=0,"",IF($AS11&gt;0,+$AS11*BW11*8.345,$K11*BW11*8.345)))</f>
        <v/>
      </c>
      <c r="BY11" s="38"/>
      <c r="BZ11" s="797" t="str">
        <f ca="1">IF(CELL("type",BY11)="L","",IF(BY11*($K11+$AS11)=0,"",IF($AS11&gt;0,+$AS11*BY11*8.345,$K11*BY11*8.345)))</f>
        <v/>
      </c>
      <c r="CA11" s="38"/>
      <c r="CB11" s="39"/>
      <c r="CC11" s="39"/>
      <c r="CD11" s="39"/>
      <c r="CE11" s="39"/>
      <c r="CF11" s="39"/>
      <c r="CG11" s="39"/>
      <c r="CH11" s="39"/>
      <c r="CI11" s="39"/>
      <c r="CJ11" s="39"/>
      <c r="CK11" s="41"/>
    </row>
    <row r="12" spans="1:89" ht="15" customHeight="1" x14ac:dyDescent="0.25">
      <c r="A12" s="214">
        <v>2</v>
      </c>
      <c r="B12" s="213" t="str">
        <f t="shared" ref="B12:B40" si="5">TEXT(J$5 + A12-1,"DDD")</f>
        <v>Mon</v>
      </c>
      <c r="C12" s="47"/>
      <c r="D12" s="48"/>
      <c r="E12" s="48"/>
      <c r="F12" s="49"/>
      <c r="G12" s="50"/>
      <c r="H12" s="51"/>
      <c r="I12" s="47"/>
      <c r="J12" s="48"/>
      <c r="K12" s="52"/>
      <c r="L12" s="277"/>
      <c r="M12" s="47"/>
      <c r="N12" s="43" t="str">
        <f t="shared" ref="N12:N40" ca="1" si="6">IF(CELL("type",M12)="L","",IF(M12*(K12+AS12)=0,"",IF(K12&gt;0,+K12*M12*8.34,AS12*M12*8.34)))</f>
        <v/>
      </c>
      <c r="O12" s="47"/>
      <c r="P12" s="43" t="str">
        <f t="shared" ref="P12:P40"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0" si="8">IF(AD12*AE12=0,"",IF(AD12&lt;100,AD12*10000/AE12,AD12*1000/AE12))</f>
        <v/>
      </c>
      <c r="AG12" s="629"/>
      <c r="AH12" s="690"/>
      <c r="AI12" s="51"/>
      <c r="AJ12" s="47"/>
      <c r="AK12" t="str">
        <f t="shared" ref="AK12:AK40" ca="1" si="9">IF(CELL("type",AL12)="b","",IF(AL12="tntc",63200,IF(AL12=0,1,AL12)))</f>
        <v/>
      </c>
      <c r="AL12" s="47"/>
      <c r="AM12" s="277"/>
      <c r="AN12" s="277"/>
      <c r="AO12" s="47"/>
      <c r="AP12" s="53"/>
      <c r="AQ12" s="214">
        <f t="shared" si="3"/>
        <v>2</v>
      </c>
      <c r="AR12" s="407" t="str">
        <f t="shared" si="4"/>
        <v>Mon</v>
      </c>
      <c r="AS12" s="52"/>
      <c r="AT12" s="44"/>
      <c r="AU12" s="52"/>
      <c r="AV12" s="70"/>
      <c r="AW12" s="132" t="str">
        <f t="shared" ref="AW12:AW39" ca="1" si="10">IF(CELL("type",AU12)="L","",IF(AU12*($K12+$AS12)=0,"",IF($AS12&gt;0,+$AS12*AU12*8.34,$K12*AU12*8.34)))</f>
        <v/>
      </c>
      <c r="AX12" s="44"/>
      <c r="AY12" s="52"/>
      <c r="AZ12" s="70"/>
      <c r="BA12" s="132" t="str">
        <f t="shared" ref="BA12:BA39" ca="1" si="11">IF(CELL("type",AY12)="L","",IF(AY12*($K12+$AS12)=0,"",IF($AS12&gt;0,+$AS12*AY12*8.34,$K12*AY12*8.34)))</f>
        <v/>
      </c>
      <c r="BB12" s="44"/>
      <c r="BC12" s="52"/>
      <c r="BD12" s="70"/>
      <c r="BE12" s="132" t="str">
        <f t="shared" ref="BE12:BE39" ca="1" si="12">IF(CELL("type",BC12)="L","",IF(BC12*($K12+$AS12)=0,"",IF($AS12&gt;0,+$AS12*BC12*8.34,$K12*BC12*8.34)))</f>
        <v/>
      </c>
      <c r="BF12" s="44"/>
      <c r="BG12" s="52"/>
      <c r="BH12" s="53"/>
      <c r="BI12" s="244">
        <f t="shared" ref="BI12:BI40" si="13">+A12</f>
        <v>2</v>
      </c>
      <c r="BJ12" s="52"/>
      <c r="BK12" s="53"/>
      <c r="BL12" s="277"/>
      <c r="BM12" s="47"/>
      <c r="BN12" s="47"/>
      <c r="BO12" s="47"/>
      <c r="BP12" s="47"/>
      <c r="BQ12" s="47"/>
      <c r="BR12" s="47"/>
      <c r="BS12" s="47"/>
      <c r="BT12" s="47"/>
      <c r="BU12" s="53"/>
      <c r="BV12" s="243">
        <f t="shared" ref="BV12:BV40" si="14">BI12</f>
        <v>2</v>
      </c>
      <c r="BW12" s="48"/>
      <c r="BX12" s="792" t="str">
        <f t="shared" ref="BX12:BZ27" ca="1" si="15">IF(CELL("type",BW12)="L","",IF(BW12*($K12+$AS12)=0,"",IF($AS12&gt;0,+$AS12*BW12*8.345,$K12*BW12*8.345)))</f>
        <v/>
      </c>
      <c r="BY12" s="51"/>
      <c r="BZ12" s="792" t="str">
        <f t="shared" ca="1" si="15"/>
        <v/>
      </c>
      <c r="CA12" s="51"/>
      <c r="CB12" s="734"/>
      <c r="CC12" s="47"/>
      <c r="CD12" s="47"/>
      <c r="CE12" s="47"/>
      <c r="CF12" s="734"/>
      <c r="CG12" s="47"/>
      <c r="CH12" s="734"/>
      <c r="CI12" s="47"/>
      <c r="CJ12" s="734"/>
      <c r="CK12" s="735"/>
    </row>
    <row r="13" spans="1:89" ht="15" customHeight="1" x14ac:dyDescent="0.25">
      <c r="A13" s="214">
        <v>3</v>
      </c>
      <c r="B13" s="213" t="str">
        <f t="shared" si="5"/>
        <v>Tue</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Tue</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2" t="str">
        <f t="shared" ca="1" si="15"/>
        <v/>
      </c>
      <c r="BY13" s="51"/>
      <c r="BZ13" s="792" t="str">
        <f t="shared" ca="1" si="15"/>
        <v/>
      </c>
      <c r="CA13" s="51"/>
      <c r="CB13" s="734"/>
      <c r="CC13" s="47"/>
      <c r="CD13" s="47"/>
      <c r="CE13" s="47"/>
      <c r="CF13" s="734"/>
      <c r="CG13" s="47"/>
      <c r="CH13" s="734"/>
      <c r="CI13" s="47"/>
      <c r="CJ13" s="734"/>
      <c r="CK13" s="735"/>
    </row>
    <row r="14" spans="1:89" ht="15" customHeight="1" x14ac:dyDescent="0.25">
      <c r="A14" s="214">
        <v>4</v>
      </c>
      <c r="B14" s="213" t="str">
        <f t="shared" si="5"/>
        <v>Wed</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Wed</v>
      </c>
      <c r="AS14" s="52"/>
      <c r="AT14" s="44" t="str">
        <f>IF(+$B14="Sat",IF(SUM(AS$11:AS14)&gt;0,AVERAGE(AS$11:AS14,May!AS39:AS$41)," "),"")</f>
        <v/>
      </c>
      <c r="AU14" s="52"/>
      <c r="AV14" s="70" t="str">
        <f>IF(+$B14="Sat",IF(SUM(AU$11:AU14)&gt;0,AVERAGE(AU$11:AU14,May!AU39:AU$41)," "),"")</f>
        <v/>
      </c>
      <c r="AW14" s="132" t="str">
        <f t="shared" ca="1" si="10"/>
        <v/>
      </c>
      <c r="AX14" s="56" t="str">
        <f>IF(+$B14="Sat",IF(SUM(AW$11:AW14)&gt;0,AVERAGE(AW$11:AW14,May!AW39:AW$41)," "),"")</f>
        <v/>
      </c>
      <c r="AY14" s="52"/>
      <c r="AZ14" s="70" t="str">
        <f>IF(+$B14="Sat",IF(SUM(AY$11:AY14)&gt;0,AVERAGE(AY$11:AY14,May!AY39:AY$41)," "),"")</f>
        <v/>
      </c>
      <c r="BA14" s="132" t="str">
        <f t="shared" ca="1" si="11"/>
        <v/>
      </c>
      <c r="BB14" s="56" t="str">
        <f>IF(+$B14="Sat",IF(SUM(BA$11:BA14)&gt;0,AVERAGE(BA$11:BA14,May!BA39:BA$41)," "),"")</f>
        <v/>
      </c>
      <c r="BC14" s="52"/>
      <c r="BD14" s="70" t="str">
        <f>IF(+$B14="Sat",IF(SUM(BC$11:BC14)&gt;0,AVERAGE(BC$11:BC14,May!BC39:BC$41)," "),"")</f>
        <v/>
      </c>
      <c r="BE14" s="132" t="str">
        <f t="shared" ca="1" si="12"/>
        <v/>
      </c>
      <c r="BF14" s="56" t="str">
        <f>IF(+$B14="Sat",IF(SUM(BE$11:BE14)&gt;0,AVERAGE(BE$11:BE14,May!BE39:BE$41)," "),"")</f>
        <v/>
      </c>
      <c r="BG14" s="52"/>
      <c r="BH14" s="53"/>
      <c r="BI14" s="244">
        <f t="shared" si="13"/>
        <v>4</v>
      </c>
      <c r="BJ14" s="52"/>
      <c r="BK14" s="53"/>
      <c r="BL14" s="277"/>
      <c r="BM14" s="47"/>
      <c r="BN14" s="47"/>
      <c r="BO14" s="47"/>
      <c r="BP14" s="47"/>
      <c r="BQ14" s="47"/>
      <c r="BR14" s="47"/>
      <c r="BS14" s="47"/>
      <c r="BT14" s="47"/>
      <c r="BU14" s="53"/>
      <c r="BV14" s="243">
        <f t="shared" si="14"/>
        <v>4</v>
      </c>
      <c r="BW14" s="48"/>
      <c r="BX14" s="792" t="str">
        <f t="shared" ca="1" si="15"/>
        <v/>
      </c>
      <c r="BY14" s="51"/>
      <c r="BZ14" s="792" t="str">
        <f t="shared" ca="1" si="15"/>
        <v/>
      </c>
      <c r="CA14" s="51"/>
      <c r="CB14" s="734"/>
      <c r="CC14" s="47"/>
      <c r="CD14" s="47"/>
      <c r="CE14" s="47"/>
      <c r="CF14" s="734"/>
      <c r="CG14" s="47"/>
      <c r="CH14" s="734"/>
      <c r="CI14" s="47"/>
      <c r="CJ14" s="734"/>
      <c r="CK14" s="735"/>
    </row>
    <row r="15" spans="1:89" ht="15" customHeight="1" thickBot="1" x14ac:dyDescent="0.3">
      <c r="A15" s="215">
        <v>5</v>
      </c>
      <c r="B15" s="216" t="str">
        <f t="shared" si="5"/>
        <v>Thu</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2"/>
      <c r="AI15" s="61"/>
      <c r="AJ15" s="57"/>
      <c r="AK15" t="str">
        <f t="shared" ca="1" si="9"/>
        <v/>
      </c>
      <c r="AL15" s="57"/>
      <c r="AM15" s="278"/>
      <c r="AN15" s="278"/>
      <c r="AO15" s="57"/>
      <c r="AP15" s="63"/>
      <c r="AQ15" s="215">
        <f t="shared" si="3"/>
        <v>5</v>
      </c>
      <c r="AR15" s="408" t="str">
        <f t="shared" si="4"/>
        <v>Thu</v>
      </c>
      <c r="AS15" s="62"/>
      <c r="AT15" s="67" t="str">
        <f>IF(+$B15="Sat",IF(SUM(AS$11:AS15)&gt;0,AVERAGE(AS$11:AS15,May!AS40:AS$41)," "),"")</f>
        <v/>
      </c>
      <c r="AU15" s="62"/>
      <c r="AV15" s="65" t="str">
        <f>IF(+$B15="Sat",IF(SUM(AU$11:AU15)&gt;0,AVERAGE(AU$11:AU15,May!AU40:AU$41)," "),"")</f>
        <v/>
      </c>
      <c r="AW15" s="68" t="str">
        <f ca="1">IF(CELL("type",AU15)="L","",IF(AU15*($K15+$AS15)=0,"",IF($AS15&gt;0,+$AS15*AU15*8.34,$K15*AU15*8.34)))</f>
        <v/>
      </c>
      <c r="AX15" s="67" t="str">
        <f>IF(+$B15="Sat",IF(SUM(AW$11:AW15)&gt;0,AVERAGE(AW$11:AW15,May!AW40:AW$41)," "),"")</f>
        <v/>
      </c>
      <c r="AY15" s="62"/>
      <c r="AZ15" s="65" t="str">
        <f>IF(+$B15="Sat",IF(SUM(AY$11:AY15)&gt;0,AVERAGE(AY$11:AY15,May!AY40:AY$41)," "),"")</f>
        <v/>
      </c>
      <c r="BA15" s="68" t="str">
        <f ca="1">IF(CELL("type",AY15)="L","",IF(AY15*($K15+$AS15)=0,"",IF($AS15&gt;0,+$AS15*AY15*8.34,$K15*AY15*8.34)))</f>
        <v/>
      </c>
      <c r="BB15" s="67" t="str">
        <f>IF(+$B15="Sat",IF(SUM(BA$11:BA15)&gt;0,AVERAGE(BA$11:BA15,May!BA40:BA$41)," "),"")</f>
        <v/>
      </c>
      <c r="BC15" s="62"/>
      <c r="BD15" s="65" t="str">
        <f>IF(+$B15="Sat",IF(SUM(BC$11:BC15)&gt;0,AVERAGE(BC$11:BC15,May!BC40:BC$41)," "),"")</f>
        <v/>
      </c>
      <c r="BE15" s="68" t="str">
        <f ca="1">IF(CELL("type",BC15)="L","",IF(BC15*($K15+$AS15)=0,"",IF($AS15&gt;0,+$AS15*BC15*8.34,$K15*BC15*8.34)))</f>
        <v/>
      </c>
      <c r="BF15" s="67" t="str">
        <f>IF(+$B15="Sat",IF(SUM(BE$11:BE15)&gt;0,AVERAGE(BE$11:BE15,May!BE40:BE$41)," "),"")</f>
        <v/>
      </c>
      <c r="BG15" s="62"/>
      <c r="BH15" s="63"/>
      <c r="BI15" s="245">
        <f t="shared" si="13"/>
        <v>5</v>
      </c>
      <c r="BJ15" s="62"/>
      <c r="BK15" s="63"/>
      <c r="BL15" s="278"/>
      <c r="BM15" s="57"/>
      <c r="BN15" s="57"/>
      <c r="BO15" s="57"/>
      <c r="BP15" s="57"/>
      <c r="BQ15" s="57"/>
      <c r="BR15" s="57"/>
      <c r="BS15" s="57"/>
      <c r="BT15" s="57"/>
      <c r="BU15" s="63"/>
      <c r="BV15" s="757">
        <f t="shared" si="14"/>
        <v>5</v>
      </c>
      <c r="BW15" s="58"/>
      <c r="BX15" s="793" t="str">
        <f t="shared" ca="1" si="15"/>
        <v/>
      </c>
      <c r="BY15" s="61"/>
      <c r="BZ15" s="793" t="str">
        <f t="shared" ca="1" si="15"/>
        <v/>
      </c>
      <c r="CA15" s="61"/>
      <c r="CB15" s="736"/>
      <c r="CC15" s="57"/>
      <c r="CD15" s="57"/>
      <c r="CE15" s="57"/>
      <c r="CF15" s="736"/>
      <c r="CG15" s="57"/>
      <c r="CH15" s="736"/>
      <c r="CI15" s="57"/>
      <c r="CJ15" s="736"/>
      <c r="CK15" s="737"/>
    </row>
    <row r="16" spans="1:89" ht="15" customHeight="1" x14ac:dyDescent="0.25">
      <c r="A16" s="212">
        <v>6</v>
      </c>
      <c r="B16" s="217" t="str">
        <f t="shared" si="5"/>
        <v>Fri</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3"/>
      <c r="AI16" s="38"/>
      <c r="AJ16" s="39"/>
      <c r="AK16" t="str">
        <f t="shared" ca="1" si="9"/>
        <v/>
      </c>
      <c r="AL16" s="39"/>
      <c r="AM16" s="276"/>
      <c r="AN16" s="276"/>
      <c r="AO16" s="39"/>
      <c r="AP16" s="41"/>
      <c r="AQ16" s="212">
        <f t="shared" si="3"/>
        <v>6</v>
      </c>
      <c r="AR16" s="407" t="str">
        <f t="shared" si="4"/>
        <v>Fri</v>
      </c>
      <c r="AS16" s="40"/>
      <c r="AT16" s="56" t="str">
        <f>IF(+$B16="Sat",IF(SUM(AS$11:AS16)&gt;0,AVERAGE(AS$11:AS16,May!AS41:AS$41)," "),"")</f>
        <v/>
      </c>
      <c r="AU16" s="40"/>
      <c r="AV16" s="43" t="str">
        <f>IF(+$B16="Sat",IF(SUM(AU$11:AU16)&gt;0,AVERAGE(AU$11:AU16,May!AU41:AU$41)," "),"")</f>
        <v/>
      </c>
      <c r="AW16" s="45" t="str">
        <f t="shared" ca="1" si="10"/>
        <v/>
      </c>
      <c r="AX16" s="56" t="str">
        <f>IF(+$B16="Sat",IF(SUM(AW$11:AW16)&gt;0,AVERAGE(AW$11:AW16,May!AW41:AW$41)," "),"")</f>
        <v/>
      </c>
      <c r="AY16" s="40"/>
      <c r="AZ16" s="43" t="str">
        <f>IF(+$B16="Sat",IF(SUM(AY$11:AY16)&gt;0,AVERAGE(AY$11:AY16,May!AY41:AY$41)," "),"")</f>
        <v/>
      </c>
      <c r="BA16" s="45" t="str">
        <f t="shared" ca="1" si="11"/>
        <v/>
      </c>
      <c r="BB16" s="56" t="str">
        <f>IF(+$B16="Sat",IF(SUM(BA$11:BA16)&gt;0,AVERAGE(BA$11:BA16,May!BA41:BA$41)," "),"")</f>
        <v/>
      </c>
      <c r="BC16" s="40"/>
      <c r="BD16" s="69" t="str">
        <f>IF(+$B16="Sat",IF(SUM(BC$11:BC16)&gt;0,AVERAGE(BC$11:BC16,May!BC41:BC$41)," "),"")</f>
        <v/>
      </c>
      <c r="BE16" s="133" t="str">
        <f t="shared" ca="1" si="12"/>
        <v/>
      </c>
      <c r="BF16" s="56" t="str">
        <f>IF(+$B16="Sat",IF(SUM(BE$11:BE16)&gt;0,AVERAGE(BE$11:BE16,May!BE41:BE$41)," "),"")</f>
        <v/>
      </c>
      <c r="BG16" s="40"/>
      <c r="BH16" s="41"/>
      <c r="BI16" s="243">
        <f t="shared" si="13"/>
        <v>6</v>
      </c>
      <c r="BJ16" s="40"/>
      <c r="BK16" s="41"/>
      <c r="BL16" s="276"/>
      <c r="BM16" s="39"/>
      <c r="BN16" s="39"/>
      <c r="BO16" s="39"/>
      <c r="BP16" s="39"/>
      <c r="BQ16" s="39"/>
      <c r="BR16" s="39"/>
      <c r="BS16" s="39"/>
      <c r="BT16" s="39"/>
      <c r="BU16" s="41"/>
      <c r="BV16" s="758">
        <f t="shared" si="14"/>
        <v>6</v>
      </c>
      <c r="BW16" s="35"/>
      <c r="BX16" s="765" t="str">
        <f t="shared" ca="1" si="15"/>
        <v/>
      </c>
      <c r="BY16" s="38"/>
      <c r="BZ16" s="765" t="str">
        <f t="shared" ca="1" si="15"/>
        <v/>
      </c>
      <c r="CA16" s="38"/>
      <c r="CB16" s="33"/>
      <c r="CC16" s="39"/>
      <c r="CD16" s="38"/>
      <c r="CE16" s="38"/>
      <c r="CF16" s="33"/>
      <c r="CG16" s="39"/>
      <c r="CH16" s="33"/>
      <c r="CI16" s="39"/>
      <c r="CJ16" s="33"/>
      <c r="CK16" s="738"/>
    </row>
    <row r="17" spans="1:89" ht="15" customHeight="1" x14ac:dyDescent="0.25">
      <c r="A17" s="214">
        <v>7</v>
      </c>
      <c r="B17" s="213" t="str">
        <f t="shared" si="5"/>
        <v>Sat</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Sat</v>
      </c>
      <c r="AS17" s="52"/>
      <c r="AT17" s="44" t="str">
        <f>IF(+$B17="Sat",IF(SUM(AS11:AS17)&gt;0,AVERAGE(AS11:AS17)," "),"")</f>
        <v xml:space="preserve"> </v>
      </c>
      <c r="AU17" s="52"/>
      <c r="AV17" s="70" t="str">
        <f>IF(+$B17="Sat",IF(SUM(AU11:AU17)&gt;0,AVERAGE(AU11:AU17)," "),"")</f>
        <v xml:space="preserve"> </v>
      </c>
      <c r="AW17" s="45" t="str">
        <f t="shared" ca="1" si="10"/>
        <v/>
      </c>
      <c r="AX17" s="56" t="str">
        <f ca="1">IF(+$B17="Sat",IF(SUM(AW11:AW17)&gt;0,AVERAGE(AW11:AW17)," "),"")</f>
        <v xml:space="preserve"> </v>
      </c>
      <c r="AY17" s="52"/>
      <c r="AZ17" s="70" t="str">
        <f>IF(+$B17="Sat",IF(SUM(AY11:AY17)&gt;0,AVERAGE(AY11:AY17)," "),"")</f>
        <v xml:space="preserve"> </v>
      </c>
      <c r="BA17" s="45" t="str">
        <f t="shared" ca="1" si="11"/>
        <v/>
      </c>
      <c r="BB17" s="44" t="str">
        <f ca="1">IF(+$B17="Sat",IF(SUM(BA11:BA17)&gt;0,AVERAGE(BA11:BA17)," "),"")</f>
        <v xml:space="preserve"> </v>
      </c>
      <c r="BC17" s="52"/>
      <c r="BD17" s="71" t="str">
        <f>IF(+$B17="Sat",IF(SUM(BC11:BC17)&gt;0,AVERAGE(BC11:BC17)," "),"")</f>
        <v xml:space="preserve"> </v>
      </c>
      <c r="BE17" s="46" t="str">
        <f t="shared" ca="1" si="12"/>
        <v/>
      </c>
      <c r="BF17" s="44" t="str">
        <f ca="1">IF(+$B17="Sat",IF(SUM(BE11:BE17)&gt;0,AVERAGE(BE11:BE17)," "),"")</f>
        <v xml:space="preserve"> </v>
      </c>
      <c r="BG17" s="52"/>
      <c r="BH17" s="53"/>
      <c r="BI17" s="244">
        <f t="shared" si="13"/>
        <v>7</v>
      </c>
      <c r="BJ17" s="52"/>
      <c r="BK17" s="53"/>
      <c r="BL17" s="277"/>
      <c r="BM17" s="47"/>
      <c r="BN17" s="47"/>
      <c r="BO17" s="47"/>
      <c r="BP17" s="47"/>
      <c r="BQ17" s="47"/>
      <c r="BR17" s="47"/>
      <c r="BS17" s="47"/>
      <c r="BT17" s="47"/>
      <c r="BU17" s="53"/>
      <c r="BV17" s="243">
        <f t="shared" si="14"/>
        <v>7</v>
      </c>
      <c r="BW17" s="48"/>
      <c r="BX17" s="792" t="str">
        <f t="shared" ca="1" si="15"/>
        <v/>
      </c>
      <c r="BY17" s="51"/>
      <c r="BZ17" s="792" t="str">
        <f t="shared" ca="1" si="15"/>
        <v/>
      </c>
      <c r="CA17" s="51"/>
      <c r="CB17" s="33"/>
      <c r="CC17" s="47"/>
      <c r="CD17" s="38"/>
      <c r="CE17" s="38"/>
      <c r="CF17" s="33"/>
      <c r="CG17" s="47"/>
      <c r="CH17" s="33"/>
      <c r="CI17" s="48"/>
      <c r="CJ17" s="739"/>
      <c r="CK17" s="738"/>
    </row>
    <row r="18" spans="1:89" ht="15" customHeight="1" x14ac:dyDescent="0.25">
      <c r="A18" s="214">
        <v>8</v>
      </c>
      <c r="B18" s="213" t="str">
        <f t="shared" si="5"/>
        <v>Sun</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Sun</v>
      </c>
      <c r="AS18" s="52"/>
      <c r="AT18" s="44" t="str">
        <f t="shared" ref="AT18:AT39" si="16">IF(+$B18="Sat",IF(SUM(AS12:AS18)&gt;0,AVERAGE(AS12:AS18)," "),"")</f>
        <v/>
      </c>
      <c r="AU18" s="52"/>
      <c r="AV18" s="70" t="str">
        <f t="shared" ref="AV18:AX33" si="17">IF(+$B18="Sat",IF(SUM(AU12:AU18)&gt;0,AVERAGE(AU12:AU18)," "),"")</f>
        <v/>
      </c>
      <c r="AW18" s="45" t="str">
        <f t="shared" ca="1" si="10"/>
        <v/>
      </c>
      <c r="AX18" s="56" t="str">
        <f t="shared" si="17"/>
        <v/>
      </c>
      <c r="AY18" s="52"/>
      <c r="AZ18" s="70" t="str">
        <f t="shared" ref="AZ18:AZ39" si="18">IF(+$B18="Sat",IF(SUM(AY12:AY18)&gt;0,AVERAGE(AY12:AY18)," "),"")</f>
        <v/>
      </c>
      <c r="BA18" s="45" t="str">
        <f t="shared" ca="1" si="11"/>
        <v/>
      </c>
      <c r="BB18" s="44" t="str">
        <f t="shared" ref="BB18:BB39" si="19">IF(+$B18="Sat",IF(SUM(BA12:BA18)&gt;0,AVERAGE(BA12:BA18)," "),"")</f>
        <v/>
      </c>
      <c r="BC18" s="52"/>
      <c r="BD18" s="71" t="str">
        <f t="shared" ref="BD18:BD39" si="20">IF(+$B18="Sat",IF(SUM(BC12:BC18)&gt;0,AVERAGE(BC12:BC18)," "),"")</f>
        <v/>
      </c>
      <c r="BE18" s="46" t="str">
        <f t="shared" ca="1" si="12"/>
        <v/>
      </c>
      <c r="BF18" s="44" t="str">
        <f t="shared" ref="BF18:BF39" si="21">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92" t="str">
        <f t="shared" ca="1" si="15"/>
        <v/>
      </c>
      <c r="BY18" s="51"/>
      <c r="BZ18" s="792" t="str">
        <f t="shared" ca="1" si="15"/>
        <v/>
      </c>
      <c r="CA18" s="51"/>
      <c r="CB18" s="33"/>
      <c r="CC18" s="47"/>
      <c r="CD18" s="38"/>
      <c r="CE18" s="38"/>
      <c r="CF18" s="33"/>
      <c r="CG18" s="47"/>
      <c r="CH18" s="33"/>
      <c r="CI18" s="48"/>
      <c r="CJ18" s="739"/>
      <c r="CK18" s="738"/>
    </row>
    <row r="19" spans="1:89" ht="15" customHeight="1" x14ac:dyDescent="0.25">
      <c r="A19" s="214">
        <v>9</v>
      </c>
      <c r="B19" s="213" t="str">
        <f t="shared" si="5"/>
        <v>Mon</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Mon</v>
      </c>
      <c r="AS19" s="52"/>
      <c r="AT19" s="44" t="str">
        <f t="shared" si="16"/>
        <v/>
      </c>
      <c r="AU19" s="52"/>
      <c r="AV19" s="70" t="str">
        <f t="shared" si="17"/>
        <v/>
      </c>
      <c r="AW19" s="45" t="str">
        <f ca="1">IF(CELL("type",AU19)="L","",IF(AU19*($K19+$AS19)=0,"",IF($AS19&gt;0,+$AS19*AU19*8.34,$K19*AU19*8.34)))</f>
        <v/>
      </c>
      <c r="AX19" s="56" t="str">
        <f t="shared" si="17"/>
        <v/>
      </c>
      <c r="AY19" s="52"/>
      <c r="AZ19" s="70" t="str">
        <f t="shared" si="18"/>
        <v/>
      </c>
      <c r="BA19" s="45" t="str">
        <f ca="1">IF(CELL("type",AY19)="L","",IF(AY19*($K19+$AS19)=0,"",IF($AS19&gt;0,+$AS19*AY19*8.34,$K19*AY19*8.34)))</f>
        <v/>
      </c>
      <c r="BB19" s="44" t="str">
        <f t="shared" si="19"/>
        <v/>
      </c>
      <c r="BC19" s="52"/>
      <c r="BD19" s="71" t="str">
        <f t="shared" si="20"/>
        <v/>
      </c>
      <c r="BE19" s="46" t="str">
        <f ca="1">IF(CELL("type",BC19)="L","",IF(BC19*($K19+$AS19)=0,"",IF($AS19&gt;0,+$AS19*BC19*8.34,$K19*BC19*8.34)))</f>
        <v/>
      </c>
      <c r="BF19" s="44" t="str">
        <f t="shared" si="21"/>
        <v/>
      </c>
      <c r="BG19" s="52"/>
      <c r="BH19" s="53"/>
      <c r="BI19" s="244">
        <f t="shared" si="13"/>
        <v>9</v>
      </c>
      <c r="BJ19" s="52"/>
      <c r="BK19" s="53"/>
      <c r="BL19" s="277"/>
      <c r="BM19" s="47"/>
      <c r="BN19" s="47"/>
      <c r="BO19" s="47"/>
      <c r="BP19" s="47"/>
      <c r="BQ19" s="47"/>
      <c r="BR19" s="47"/>
      <c r="BS19" s="47"/>
      <c r="BT19" s="47"/>
      <c r="BU19" s="53"/>
      <c r="BV19" s="243">
        <f t="shared" si="14"/>
        <v>9</v>
      </c>
      <c r="BW19" s="48"/>
      <c r="BX19" s="792" t="str">
        <f t="shared" ca="1" si="15"/>
        <v/>
      </c>
      <c r="BY19" s="51"/>
      <c r="BZ19" s="792" t="str">
        <f t="shared" ca="1" si="15"/>
        <v/>
      </c>
      <c r="CA19" s="51"/>
      <c r="CB19" s="33"/>
      <c r="CC19" s="47"/>
      <c r="CD19" s="38"/>
      <c r="CE19" s="38"/>
      <c r="CF19" s="33"/>
      <c r="CG19" s="47"/>
      <c r="CH19" s="33"/>
      <c r="CI19" s="48"/>
      <c r="CJ19" s="739"/>
      <c r="CK19" s="738"/>
    </row>
    <row r="20" spans="1:89" ht="15" customHeight="1" thickBot="1" x14ac:dyDescent="0.3">
      <c r="A20" s="215">
        <v>10</v>
      </c>
      <c r="B20" s="216" t="str">
        <f t="shared" si="5"/>
        <v>Tue</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2"/>
      <c r="AI20" s="61"/>
      <c r="AJ20" s="57"/>
      <c r="AK20" t="str">
        <f t="shared" ca="1" si="9"/>
        <v/>
      </c>
      <c r="AL20" s="57"/>
      <c r="AM20" s="278"/>
      <c r="AN20" s="278"/>
      <c r="AO20" s="57"/>
      <c r="AP20" s="63"/>
      <c r="AQ20" s="215">
        <f t="shared" si="3"/>
        <v>10</v>
      </c>
      <c r="AR20" s="408" t="str">
        <f t="shared" si="4"/>
        <v>Tue</v>
      </c>
      <c r="AS20" s="62"/>
      <c r="AT20" s="67" t="str">
        <f t="shared" si="16"/>
        <v/>
      </c>
      <c r="AU20" s="62"/>
      <c r="AV20" s="65" t="str">
        <f t="shared" si="17"/>
        <v/>
      </c>
      <c r="AW20" s="88" t="str">
        <f t="shared" ca="1" si="10"/>
        <v/>
      </c>
      <c r="AX20" s="67" t="str">
        <f t="shared" si="17"/>
        <v/>
      </c>
      <c r="AY20" s="62"/>
      <c r="AZ20" s="65" t="str">
        <f t="shared" si="18"/>
        <v/>
      </c>
      <c r="BA20" s="88" t="str">
        <f t="shared" ca="1" si="11"/>
        <v/>
      </c>
      <c r="BB20" s="67" t="str">
        <f t="shared" si="19"/>
        <v/>
      </c>
      <c r="BC20" s="62"/>
      <c r="BD20" s="72" t="str">
        <f t="shared" si="20"/>
        <v/>
      </c>
      <c r="BE20" s="68" t="str">
        <f t="shared" ca="1" si="12"/>
        <v/>
      </c>
      <c r="BF20" s="67" t="str">
        <f t="shared" si="21"/>
        <v/>
      </c>
      <c r="BG20" s="62"/>
      <c r="BH20" s="63"/>
      <c r="BI20" s="245">
        <f t="shared" si="13"/>
        <v>10</v>
      </c>
      <c r="BJ20" s="62"/>
      <c r="BK20" s="63"/>
      <c r="BL20" s="278"/>
      <c r="BM20" s="57"/>
      <c r="BN20" s="57"/>
      <c r="BO20" s="57"/>
      <c r="BP20" s="57"/>
      <c r="BQ20" s="57"/>
      <c r="BR20" s="57"/>
      <c r="BS20" s="57"/>
      <c r="BT20" s="57"/>
      <c r="BU20" s="63"/>
      <c r="BV20" s="757">
        <f t="shared" si="14"/>
        <v>10</v>
      </c>
      <c r="BW20" s="58"/>
      <c r="BX20" s="794" t="str">
        <f t="shared" ca="1" si="15"/>
        <v/>
      </c>
      <c r="BY20" s="61"/>
      <c r="BZ20" s="794" t="str">
        <f t="shared" ca="1" si="15"/>
        <v/>
      </c>
      <c r="CA20" s="61"/>
      <c r="CB20" s="740"/>
      <c r="CC20" s="57"/>
      <c r="CD20" s="61"/>
      <c r="CE20" s="61"/>
      <c r="CF20" s="740"/>
      <c r="CG20" s="57"/>
      <c r="CH20" s="740"/>
      <c r="CI20" s="58"/>
      <c r="CJ20" s="736"/>
      <c r="CK20" s="737"/>
    </row>
    <row r="21" spans="1:89" ht="15" customHeight="1" x14ac:dyDescent="0.25">
      <c r="A21" s="212">
        <v>11</v>
      </c>
      <c r="B21" s="217" t="str">
        <f t="shared" si="5"/>
        <v>Wed</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3"/>
      <c r="AI21" s="38"/>
      <c r="AJ21" s="39"/>
      <c r="AK21" t="str">
        <f t="shared" ca="1" si="9"/>
        <v/>
      </c>
      <c r="AL21" s="39"/>
      <c r="AM21" s="276"/>
      <c r="AN21" s="276"/>
      <c r="AO21" s="39"/>
      <c r="AP21" s="41"/>
      <c r="AQ21" s="212">
        <f t="shared" si="3"/>
        <v>11</v>
      </c>
      <c r="AR21" s="407" t="str">
        <f t="shared" si="4"/>
        <v>Wed</v>
      </c>
      <c r="AS21" s="40"/>
      <c r="AT21" s="56" t="str">
        <f t="shared" si="16"/>
        <v/>
      </c>
      <c r="AU21" s="40"/>
      <c r="AV21" s="43" t="str">
        <f t="shared" si="17"/>
        <v/>
      </c>
      <c r="AW21" s="45" t="str">
        <f t="shared" ca="1" si="10"/>
        <v/>
      </c>
      <c r="AX21" s="56" t="str">
        <f t="shared" si="17"/>
        <v/>
      </c>
      <c r="AY21" s="40"/>
      <c r="AZ21" s="43" t="str">
        <f t="shared" si="18"/>
        <v/>
      </c>
      <c r="BA21" s="45" t="str">
        <f t="shared" ca="1" si="11"/>
        <v/>
      </c>
      <c r="BB21" s="56" t="str">
        <f t="shared" si="19"/>
        <v/>
      </c>
      <c r="BC21" s="40"/>
      <c r="BD21" s="69" t="str">
        <f t="shared" si="20"/>
        <v/>
      </c>
      <c r="BE21" s="133" t="str">
        <f t="shared" ca="1" si="12"/>
        <v/>
      </c>
      <c r="BF21" s="56" t="str">
        <f t="shared" si="21"/>
        <v/>
      </c>
      <c r="BG21" s="40"/>
      <c r="BH21" s="41"/>
      <c r="BI21" s="243">
        <f t="shared" si="13"/>
        <v>11</v>
      </c>
      <c r="BJ21" s="40"/>
      <c r="BK21" s="41"/>
      <c r="BL21" s="276"/>
      <c r="BM21" s="39"/>
      <c r="BN21" s="39"/>
      <c r="BO21" s="39"/>
      <c r="BP21" s="39"/>
      <c r="BQ21" s="39"/>
      <c r="BR21" s="39"/>
      <c r="BS21" s="39"/>
      <c r="BT21" s="39"/>
      <c r="BU21" s="41"/>
      <c r="BV21" s="758">
        <f t="shared" si="14"/>
        <v>11</v>
      </c>
      <c r="BW21" s="35"/>
      <c r="BX21" s="765" t="str">
        <f t="shared" ca="1" si="15"/>
        <v/>
      </c>
      <c r="BY21" s="38"/>
      <c r="BZ21" s="765" t="str">
        <f t="shared" ca="1" si="15"/>
        <v/>
      </c>
      <c r="CA21" s="38"/>
      <c r="CB21" s="33"/>
      <c r="CC21" s="39"/>
      <c r="CD21" s="38"/>
      <c r="CE21" s="38"/>
      <c r="CF21" s="33"/>
      <c r="CG21" s="39"/>
      <c r="CH21" s="33"/>
      <c r="CI21" s="35"/>
      <c r="CJ21" s="741"/>
      <c r="CK21" s="738"/>
    </row>
    <row r="22" spans="1:89" ht="15" customHeight="1" x14ac:dyDescent="0.25">
      <c r="A22" s="214">
        <v>12</v>
      </c>
      <c r="B22" s="213" t="str">
        <f t="shared" si="5"/>
        <v>Thu</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Thu</v>
      </c>
      <c r="AS22" s="52"/>
      <c r="AT22" s="44" t="str">
        <f t="shared" si="16"/>
        <v/>
      </c>
      <c r="AU22" s="52"/>
      <c r="AV22" s="70" t="str">
        <f t="shared" si="17"/>
        <v/>
      </c>
      <c r="AW22" s="45" t="str">
        <f t="shared" ca="1" si="10"/>
        <v/>
      </c>
      <c r="AX22" s="56" t="str">
        <f t="shared" si="17"/>
        <v/>
      </c>
      <c r="AY22" s="52"/>
      <c r="AZ22" s="70" t="str">
        <f t="shared" si="18"/>
        <v/>
      </c>
      <c r="BA22" s="45" t="str">
        <f t="shared" ca="1" si="11"/>
        <v/>
      </c>
      <c r="BB22" s="44" t="str">
        <f t="shared" si="19"/>
        <v/>
      </c>
      <c r="BC22" s="52"/>
      <c r="BD22" s="71" t="str">
        <f t="shared" si="20"/>
        <v/>
      </c>
      <c r="BE22" s="46" t="str">
        <f t="shared" ca="1" si="12"/>
        <v/>
      </c>
      <c r="BF22" s="44" t="str">
        <f t="shared" si="21"/>
        <v/>
      </c>
      <c r="BG22" s="52"/>
      <c r="BH22" s="53"/>
      <c r="BI22" s="244">
        <f t="shared" si="13"/>
        <v>12</v>
      </c>
      <c r="BJ22" s="52"/>
      <c r="BK22" s="53"/>
      <c r="BL22" s="277"/>
      <c r="BM22" s="47"/>
      <c r="BN22" s="47"/>
      <c r="BO22" s="47"/>
      <c r="BP22" s="47"/>
      <c r="BQ22" s="47"/>
      <c r="BR22" s="47"/>
      <c r="BS22" s="47"/>
      <c r="BT22" s="47"/>
      <c r="BU22" s="53"/>
      <c r="BV22" s="243">
        <f t="shared" si="14"/>
        <v>12</v>
      </c>
      <c r="BW22" s="48"/>
      <c r="BX22" s="792" t="str">
        <f t="shared" ca="1" si="15"/>
        <v/>
      </c>
      <c r="BY22" s="51"/>
      <c r="BZ22" s="792" t="str">
        <f t="shared" ca="1" si="15"/>
        <v/>
      </c>
      <c r="CA22" s="51"/>
      <c r="CB22" s="33"/>
      <c r="CC22" s="47"/>
      <c r="CD22" s="38"/>
      <c r="CE22" s="38"/>
      <c r="CF22" s="33"/>
      <c r="CG22" s="47"/>
      <c r="CH22" s="33"/>
      <c r="CI22" s="48"/>
      <c r="CJ22" s="739"/>
      <c r="CK22" s="742"/>
    </row>
    <row r="23" spans="1:89" ht="15" customHeight="1" x14ac:dyDescent="0.25">
      <c r="A23" s="214">
        <v>13</v>
      </c>
      <c r="B23" s="213" t="str">
        <f t="shared" si="5"/>
        <v>Fri</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Fri</v>
      </c>
      <c r="AS23" s="52"/>
      <c r="AT23" s="44" t="str">
        <f t="shared" si="16"/>
        <v/>
      </c>
      <c r="AU23" s="52"/>
      <c r="AV23" s="70" t="str">
        <f t="shared" si="17"/>
        <v/>
      </c>
      <c r="AW23" s="45" t="str">
        <f ca="1">IF(CELL("type",AU23)="L","",IF(AU23*($K23+$AS23)=0,"",IF($AS23&gt;0,+$AS23*AU23*8.34,$K23*AU23*8.34)))</f>
        <v/>
      </c>
      <c r="AX23" s="56" t="str">
        <f t="shared" si="17"/>
        <v/>
      </c>
      <c r="AY23" s="52"/>
      <c r="AZ23" s="70" t="str">
        <f t="shared" si="18"/>
        <v/>
      </c>
      <c r="BA23" s="45" t="str">
        <f ca="1">IF(CELL("type",AY23)="L","",IF(AY23*($K23+$AS23)=0,"",IF($AS23&gt;0,+$AS23*AY23*8.34,$K23*AY23*8.34)))</f>
        <v/>
      </c>
      <c r="BB23" s="44" t="str">
        <f t="shared" si="19"/>
        <v/>
      </c>
      <c r="BC23" s="52"/>
      <c r="BD23" s="71" t="str">
        <f t="shared" si="20"/>
        <v/>
      </c>
      <c r="BE23" s="46" t="str">
        <f ca="1">IF(CELL("type",BC23)="L","",IF(BC23*($K23+$AS23)=0,"",IF($AS23&gt;0,+$AS23*BC23*8.34,$K23*BC23*8.34)))</f>
        <v/>
      </c>
      <c r="BF23" s="44" t="str">
        <f t="shared" si="21"/>
        <v/>
      </c>
      <c r="BG23" s="52"/>
      <c r="BH23" s="53"/>
      <c r="BI23" s="244">
        <f t="shared" si="13"/>
        <v>13</v>
      </c>
      <c r="BJ23" s="52"/>
      <c r="BK23" s="53"/>
      <c r="BL23" s="277"/>
      <c r="BM23" s="47"/>
      <c r="BN23" s="47"/>
      <c r="BO23" s="47"/>
      <c r="BP23" s="47"/>
      <c r="BQ23" s="47"/>
      <c r="BR23" s="47"/>
      <c r="BS23" s="47"/>
      <c r="BT23" s="47"/>
      <c r="BU23" s="53"/>
      <c r="BV23" s="243">
        <f t="shared" si="14"/>
        <v>13</v>
      </c>
      <c r="BW23" s="48"/>
      <c r="BX23" s="792" t="str">
        <f t="shared" ca="1" si="15"/>
        <v/>
      </c>
      <c r="BY23" s="51"/>
      <c r="BZ23" s="792" t="str">
        <f t="shared" ca="1" si="15"/>
        <v/>
      </c>
      <c r="CA23" s="51"/>
      <c r="CB23" s="33"/>
      <c r="CC23" s="47"/>
      <c r="CD23" s="38"/>
      <c r="CE23" s="38"/>
      <c r="CF23" s="33"/>
      <c r="CG23" s="47"/>
      <c r="CH23" s="33"/>
      <c r="CI23" s="48"/>
      <c r="CJ23" s="739"/>
      <c r="CK23" s="275"/>
    </row>
    <row r="24" spans="1:89" ht="15" customHeight="1" x14ac:dyDescent="0.25">
      <c r="A24" s="214">
        <v>14</v>
      </c>
      <c r="B24" s="213" t="str">
        <f t="shared" si="5"/>
        <v>Sat</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Sat</v>
      </c>
      <c r="AS24" s="52"/>
      <c r="AT24" s="44" t="str">
        <f t="shared" si="16"/>
        <v xml:space="preserve"> </v>
      </c>
      <c r="AU24" s="52"/>
      <c r="AV24" s="70" t="str">
        <f t="shared" si="17"/>
        <v xml:space="preserve"> </v>
      </c>
      <c r="AW24" s="45" t="str">
        <f t="shared" ca="1" si="10"/>
        <v/>
      </c>
      <c r="AX24" s="56" t="str">
        <f t="shared" ca="1" si="17"/>
        <v xml:space="preserve"> </v>
      </c>
      <c r="AY24" s="52"/>
      <c r="AZ24" s="70" t="str">
        <f t="shared" si="18"/>
        <v xml:space="preserve"> </v>
      </c>
      <c r="BA24" s="45" t="str">
        <f t="shared" ca="1" si="11"/>
        <v/>
      </c>
      <c r="BB24" s="44" t="str">
        <f t="shared" ca="1" si="19"/>
        <v xml:space="preserve"> </v>
      </c>
      <c r="BC24" s="52"/>
      <c r="BD24" s="71" t="str">
        <f t="shared" si="20"/>
        <v xml:space="preserve"> </v>
      </c>
      <c r="BE24" s="46" t="str">
        <f t="shared" ca="1" si="12"/>
        <v/>
      </c>
      <c r="BF24" s="44" t="str">
        <f t="shared" ca="1" si="21"/>
        <v xml:space="preserve"> </v>
      </c>
      <c r="BG24" s="52"/>
      <c r="BH24" s="53"/>
      <c r="BI24" s="244">
        <f t="shared" si="13"/>
        <v>14</v>
      </c>
      <c r="BJ24" s="52"/>
      <c r="BK24" s="53"/>
      <c r="BL24" s="277"/>
      <c r="BM24" s="47"/>
      <c r="BN24" s="47"/>
      <c r="BO24" s="47"/>
      <c r="BP24" s="47"/>
      <c r="BQ24" s="47"/>
      <c r="BR24" s="47"/>
      <c r="BS24" s="47"/>
      <c r="BT24" s="47"/>
      <c r="BU24" s="53"/>
      <c r="BV24" s="243">
        <f t="shared" si="14"/>
        <v>14</v>
      </c>
      <c r="BW24" s="48"/>
      <c r="BX24" s="792" t="str">
        <f t="shared" ca="1" si="15"/>
        <v/>
      </c>
      <c r="BY24" s="51"/>
      <c r="BZ24" s="792" t="str">
        <f t="shared" ca="1" si="15"/>
        <v/>
      </c>
      <c r="CA24" s="51"/>
      <c r="CB24" s="33"/>
      <c r="CC24" s="47"/>
      <c r="CD24" s="38"/>
      <c r="CE24" s="38"/>
      <c r="CF24" s="33"/>
      <c r="CG24" s="47"/>
      <c r="CH24" s="33"/>
      <c r="CI24" s="48"/>
      <c r="CJ24" s="739"/>
      <c r="CK24" s="275"/>
    </row>
    <row r="25" spans="1:89" ht="15" customHeight="1" thickBot="1" x14ac:dyDescent="0.3">
      <c r="A25" s="215">
        <v>15</v>
      </c>
      <c r="B25" s="216" t="str">
        <f t="shared" si="5"/>
        <v>Sun</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Sun</v>
      </c>
      <c r="AS25" s="62"/>
      <c r="AT25" s="67" t="str">
        <f t="shared" si="16"/>
        <v/>
      </c>
      <c r="AU25" s="62"/>
      <c r="AV25" s="65" t="str">
        <f t="shared" si="17"/>
        <v/>
      </c>
      <c r="AW25" s="88" t="str">
        <f t="shared" ca="1" si="10"/>
        <v/>
      </c>
      <c r="AX25" s="67" t="str">
        <f t="shared" si="17"/>
        <v/>
      </c>
      <c r="AY25" s="62"/>
      <c r="AZ25" s="65" t="str">
        <f t="shared" si="18"/>
        <v/>
      </c>
      <c r="BA25" s="88" t="str">
        <f t="shared" ca="1" si="11"/>
        <v/>
      </c>
      <c r="BB25" s="67" t="str">
        <f t="shared" si="19"/>
        <v/>
      </c>
      <c r="BC25" s="62"/>
      <c r="BD25" s="72" t="str">
        <f t="shared" si="20"/>
        <v/>
      </c>
      <c r="BE25" s="68" t="str">
        <f t="shared" ca="1" si="12"/>
        <v/>
      </c>
      <c r="BF25" s="67" t="str">
        <f t="shared" si="21"/>
        <v/>
      </c>
      <c r="BG25" s="62"/>
      <c r="BH25" s="63"/>
      <c r="BI25" s="245">
        <f t="shared" si="13"/>
        <v>15</v>
      </c>
      <c r="BJ25" s="62"/>
      <c r="BK25" s="63"/>
      <c r="BL25" s="278"/>
      <c r="BM25" s="57"/>
      <c r="BN25" s="57"/>
      <c r="BO25" s="57"/>
      <c r="BP25" s="57"/>
      <c r="BQ25" s="57"/>
      <c r="BR25" s="57"/>
      <c r="BS25" s="57"/>
      <c r="BT25" s="57"/>
      <c r="BU25" s="63"/>
      <c r="BV25" s="245">
        <f t="shared" si="14"/>
        <v>15</v>
      </c>
      <c r="BW25" s="58"/>
      <c r="BX25" s="794" t="str">
        <f t="shared" ca="1" si="15"/>
        <v/>
      </c>
      <c r="BY25" s="61"/>
      <c r="BZ25" s="794" t="str">
        <f t="shared" ca="1" si="15"/>
        <v/>
      </c>
      <c r="CA25" s="61"/>
      <c r="CB25" s="740"/>
      <c r="CC25" s="57"/>
      <c r="CD25" s="61"/>
      <c r="CE25" s="61"/>
      <c r="CF25" s="740"/>
      <c r="CG25" s="57"/>
      <c r="CH25" s="740"/>
      <c r="CI25" s="58"/>
      <c r="CJ25" s="736"/>
      <c r="CK25" s="743"/>
    </row>
    <row r="26" spans="1:89" ht="15" customHeight="1" x14ac:dyDescent="0.25">
      <c r="A26" s="212">
        <v>16</v>
      </c>
      <c r="B26" s="217" t="str">
        <f t="shared" si="5"/>
        <v>Mon</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Mon</v>
      </c>
      <c r="AS26" s="40"/>
      <c r="AT26" s="56" t="str">
        <f t="shared" si="16"/>
        <v/>
      </c>
      <c r="AU26" s="40"/>
      <c r="AV26" s="43" t="str">
        <f t="shared" si="17"/>
        <v/>
      </c>
      <c r="AW26" s="45" t="str">
        <f t="shared" ca="1" si="10"/>
        <v/>
      </c>
      <c r="AX26" s="56" t="str">
        <f t="shared" si="17"/>
        <v/>
      </c>
      <c r="AY26" s="40"/>
      <c r="AZ26" s="43" t="str">
        <f t="shared" si="18"/>
        <v/>
      </c>
      <c r="BA26" s="45" t="str">
        <f t="shared" ca="1" si="11"/>
        <v/>
      </c>
      <c r="BB26" s="56" t="str">
        <f t="shared" si="19"/>
        <v/>
      </c>
      <c r="BC26" s="40"/>
      <c r="BD26" s="69" t="str">
        <f t="shared" si="20"/>
        <v/>
      </c>
      <c r="BE26" s="46" t="str">
        <f t="shared" ca="1" si="12"/>
        <v/>
      </c>
      <c r="BF26" s="56" t="str">
        <f t="shared" si="21"/>
        <v/>
      </c>
      <c r="BG26" s="40"/>
      <c r="BH26" s="41"/>
      <c r="BI26" s="243">
        <f t="shared" si="13"/>
        <v>16</v>
      </c>
      <c r="BJ26" s="40"/>
      <c r="BK26" s="41"/>
      <c r="BL26" s="276"/>
      <c r="BM26" s="39"/>
      <c r="BN26" s="39"/>
      <c r="BO26" s="39"/>
      <c r="BP26" s="39"/>
      <c r="BQ26" s="39"/>
      <c r="BR26" s="39"/>
      <c r="BS26" s="39"/>
      <c r="BT26" s="39"/>
      <c r="BU26" s="41"/>
      <c r="BV26" s="243">
        <f t="shared" si="14"/>
        <v>16</v>
      </c>
      <c r="BW26" s="35"/>
      <c r="BX26" s="765" t="str">
        <f t="shared" ca="1" si="15"/>
        <v/>
      </c>
      <c r="BY26" s="38"/>
      <c r="BZ26" s="765" t="str">
        <f t="shared" ca="1" si="15"/>
        <v/>
      </c>
      <c r="CA26" s="38"/>
      <c r="CB26" s="33"/>
      <c r="CC26" s="39"/>
      <c r="CD26" s="38"/>
      <c r="CE26" s="38"/>
      <c r="CF26" s="33"/>
      <c r="CG26" s="39"/>
      <c r="CH26" s="33"/>
      <c r="CI26" s="35"/>
      <c r="CJ26" s="739"/>
      <c r="CK26" s="275"/>
    </row>
    <row r="27" spans="1:89" ht="15" customHeight="1" x14ac:dyDescent="0.25">
      <c r="A27" s="214">
        <v>17</v>
      </c>
      <c r="B27" s="213" t="str">
        <f t="shared" si="5"/>
        <v>Tue</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Tue</v>
      </c>
      <c r="AS27" s="52"/>
      <c r="AT27" s="44" t="str">
        <f t="shared" si="16"/>
        <v/>
      </c>
      <c r="AU27" s="52"/>
      <c r="AV27" s="70" t="str">
        <f t="shared" si="17"/>
        <v/>
      </c>
      <c r="AW27" s="45" t="str">
        <f ca="1">IF(CELL("type",AU27)="L","",IF(AU27*($K27+$AS27)=0,"",IF($AS27&gt;0,+$AS27*AU27*8.34,$K27*AU27*8.34)))</f>
        <v/>
      </c>
      <c r="AX27" s="56" t="str">
        <f t="shared" si="17"/>
        <v/>
      </c>
      <c r="AY27" s="52"/>
      <c r="AZ27" s="70" t="str">
        <f t="shared" si="18"/>
        <v/>
      </c>
      <c r="BA27" s="45" t="str">
        <f ca="1">IF(CELL("type",AY27)="L","",IF(AY27*($K27+$AS27)=0,"",IF($AS27&gt;0,+$AS27*AY27*8.34,$K27*AY27*8.34)))</f>
        <v/>
      </c>
      <c r="BB27" s="44" t="str">
        <f t="shared" si="19"/>
        <v/>
      </c>
      <c r="BC27" s="52"/>
      <c r="BD27" s="71" t="str">
        <f t="shared" si="20"/>
        <v/>
      </c>
      <c r="BE27" s="46" t="str">
        <f ca="1">IF(CELL("type",BC27)="L","",IF(BC27*($K27+$AS27)=0,"",IF($AS27&gt;0,+$AS27*BC27*8.34,$K27*BC27*8.34)))</f>
        <v/>
      </c>
      <c r="BF27" s="44" t="str">
        <f t="shared" si="21"/>
        <v/>
      </c>
      <c r="BG27" s="52"/>
      <c r="BH27" s="53"/>
      <c r="BI27" s="244">
        <f t="shared" si="13"/>
        <v>17</v>
      </c>
      <c r="BJ27" s="52"/>
      <c r="BK27" s="53"/>
      <c r="BL27" s="277"/>
      <c r="BM27" s="47"/>
      <c r="BN27" s="47"/>
      <c r="BO27" s="47"/>
      <c r="BP27" s="47"/>
      <c r="BQ27" s="47"/>
      <c r="BR27" s="47"/>
      <c r="BS27" s="47"/>
      <c r="BT27" s="47"/>
      <c r="BU27" s="53"/>
      <c r="BV27" s="243">
        <f t="shared" si="14"/>
        <v>17</v>
      </c>
      <c r="BW27" s="48"/>
      <c r="BX27" s="797" t="str">
        <f t="shared" ca="1" si="15"/>
        <v/>
      </c>
      <c r="BY27" s="51"/>
      <c r="BZ27" s="792" t="str">
        <f t="shared" ca="1" si="15"/>
        <v/>
      </c>
      <c r="CA27" s="51"/>
      <c r="CB27" s="33"/>
      <c r="CC27" s="47"/>
      <c r="CD27" s="38"/>
      <c r="CE27" s="38"/>
      <c r="CF27" s="33"/>
      <c r="CG27" s="47"/>
      <c r="CH27" s="33"/>
      <c r="CI27" s="48"/>
      <c r="CJ27" s="739"/>
      <c r="CK27" s="275"/>
    </row>
    <row r="28" spans="1:89" ht="15" customHeight="1" x14ac:dyDescent="0.25">
      <c r="A28" s="214">
        <v>18</v>
      </c>
      <c r="B28" s="213" t="str">
        <f t="shared" si="5"/>
        <v>Wed</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Wed</v>
      </c>
      <c r="AS28" s="52"/>
      <c r="AT28" s="44" t="str">
        <f t="shared" si="16"/>
        <v/>
      </c>
      <c r="AU28" s="52"/>
      <c r="AV28" s="70" t="str">
        <f t="shared" si="17"/>
        <v/>
      </c>
      <c r="AW28" s="45" t="str">
        <f t="shared" ca="1" si="10"/>
        <v/>
      </c>
      <c r="AX28" s="56" t="str">
        <f t="shared" si="17"/>
        <v/>
      </c>
      <c r="AY28" s="52"/>
      <c r="AZ28" s="70" t="str">
        <f t="shared" si="18"/>
        <v/>
      </c>
      <c r="BA28" s="45" t="str">
        <f t="shared" ca="1" si="11"/>
        <v/>
      </c>
      <c r="BB28" s="44" t="str">
        <f t="shared" si="19"/>
        <v/>
      </c>
      <c r="BC28" s="52"/>
      <c r="BD28" s="71" t="str">
        <f t="shared" si="20"/>
        <v/>
      </c>
      <c r="BE28" s="46" t="str">
        <f t="shared" ca="1" si="12"/>
        <v/>
      </c>
      <c r="BF28" s="44" t="str">
        <f t="shared" si="21"/>
        <v/>
      </c>
      <c r="BG28" s="52"/>
      <c r="BH28" s="53"/>
      <c r="BI28" s="244">
        <f t="shared" si="13"/>
        <v>18</v>
      </c>
      <c r="BJ28" s="52"/>
      <c r="BK28" s="53"/>
      <c r="BL28" s="277"/>
      <c r="BM28" s="47"/>
      <c r="BN28" s="47"/>
      <c r="BO28" s="47"/>
      <c r="BP28" s="47"/>
      <c r="BQ28" s="47"/>
      <c r="BR28" s="47"/>
      <c r="BS28" s="47"/>
      <c r="BT28" s="47"/>
      <c r="BU28" s="53"/>
      <c r="BV28" s="243">
        <f t="shared" si="14"/>
        <v>18</v>
      </c>
      <c r="BW28" s="48"/>
      <c r="BX28" s="792" t="str">
        <f t="shared" ref="BX28:BZ40" ca="1" si="22">IF(CELL("type",BW28)="L","",IF(BW28*($K28+$AS28)=0,"",IF($AS28&gt;0,+$AS28*BW28*8.345,$K28*BW28*8.345)))</f>
        <v/>
      </c>
      <c r="BY28" s="51"/>
      <c r="BZ28" s="792" t="str">
        <f t="shared" ca="1" si="22"/>
        <v/>
      </c>
      <c r="CA28" s="51"/>
      <c r="CB28" s="33"/>
      <c r="CC28" s="47"/>
      <c r="CD28" s="38"/>
      <c r="CE28" s="38"/>
      <c r="CF28" s="33"/>
      <c r="CG28" s="47"/>
      <c r="CH28" s="33"/>
      <c r="CI28" s="48"/>
      <c r="CJ28" s="739"/>
      <c r="CK28" s="275"/>
    </row>
    <row r="29" spans="1:89" ht="15" customHeight="1" x14ac:dyDescent="0.25">
      <c r="A29" s="214">
        <v>19</v>
      </c>
      <c r="B29" s="213" t="str">
        <f t="shared" si="5"/>
        <v>Thu</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Thu</v>
      </c>
      <c r="AS29" s="52"/>
      <c r="AT29" s="44" t="str">
        <f t="shared" si="16"/>
        <v/>
      </c>
      <c r="AU29" s="52"/>
      <c r="AV29" s="70" t="str">
        <f t="shared" si="17"/>
        <v/>
      </c>
      <c r="AW29" s="45" t="str">
        <f t="shared" ca="1" si="10"/>
        <v/>
      </c>
      <c r="AX29" s="56" t="str">
        <f t="shared" si="17"/>
        <v/>
      </c>
      <c r="AY29" s="52"/>
      <c r="AZ29" s="70" t="str">
        <f t="shared" si="18"/>
        <v/>
      </c>
      <c r="BA29" s="45" t="str">
        <f t="shared" ca="1" si="11"/>
        <v/>
      </c>
      <c r="BB29" s="44" t="str">
        <f t="shared" si="19"/>
        <v/>
      </c>
      <c r="BC29" s="52"/>
      <c r="BD29" s="71" t="str">
        <f t="shared" si="20"/>
        <v/>
      </c>
      <c r="BE29" s="46" t="str">
        <f t="shared" ca="1" si="12"/>
        <v/>
      </c>
      <c r="BF29" s="44" t="str">
        <f t="shared" si="21"/>
        <v/>
      </c>
      <c r="BG29" s="52"/>
      <c r="BH29" s="53"/>
      <c r="BI29" s="244">
        <f t="shared" si="13"/>
        <v>19</v>
      </c>
      <c r="BJ29" s="52"/>
      <c r="BK29" s="53"/>
      <c r="BL29" s="277"/>
      <c r="BM29" s="47"/>
      <c r="BN29" s="47"/>
      <c r="BO29" s="47"/>
      <c r="BP29" s="47"/>
      <c r="BQ29" s="47"/>
      <c r="BR29" s="47"/>
      <c r="BS29" s="47"/>
      <c r="BT29" s="47"/>
      <c r="BU29" s="53"/>
      <c r="BV29" s="243">
        <f t="shared" si="14"/>
        <v>19</v>
      </c>
      <c r="BW29" s="48"/>
      <c r="BX29" s="792" t="str">
        <f t="shared" ca="1" si="22"/>
        <v/>
      </c>
      <c r="BY29" s="51"/>
      <c r="BZ29" s="792" t="str">
        <f t="shared" ca="1" si="22"/>
        <v/>
      </c>
      <c r="CA29" s="51"/>
      <c r="CB29" s="33"/>
      <c r="CC29" s="47"/>
      <c r="CD29" s="38"/>
      <c r="CE29" s="38"/>
      <c r="CF29" s="33"/>
      <c r="CG29" s="47"/>
      <c r="CH29" s="33"/>
      <c r="CI29" s="48"/>
      <c r="CJ29" s="739"/>
      <c r="CK29" s="275"/>
    </row>
    <row r="30" spans="1:89" ht="15" customHeight="1" thickBot="1" x14ac:dyDescent="0.3">
      <c r="A30" s="215">
        <v>20</v>
      </c>
      <c r="B30" s="216" t="str">
        <f t="shared" si="5"/>
        <v>Fri</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1"/>
      <c r="AI30" s="61"/>
      <c r="AJ30" s="57"/>
      <c r="AK30" t="str">
        <f t="shared" ca="1" si="9"/>
        <v/>
      </c>
      <c r="AL30" s="57"/>
      <c r="AM30" s="278"/>
      <c r="AN30" s="278"/>
      <c r="AO30" s="57"/>
      <c r="AP30" s="63"/>
      <c r="AQ30" s="215">
        <f t="shared" si="3"/>
        <v>20</v>
      </c>
      <c r="AR30" s="408" t="str">
        <f t="shared" si="4"/>
        <v>Fri</v>
      </c>
      <c r="AS30" s="62"/>
      <c r="AT30" s="67" t="str">
        <f t="shared" si="16"/>
        <v/>
      </c>
      <c r="AU30" s="62"/>
      <c r="AV30" s="65" t="str">
        <f t="shared" si="17"/>
        <v/>
      </c>
      <c r="AW30" s="88" t="str">
        <f t="shared" ca="1" si="10"/>
        <v/>
      </c>
      <c r="AX30" s="67" t="str">
        <f t="shared" si="17"/>
        <v/>
      </c>
      <c r="AY30" s="62"/>
      <c r="AZ30" s="65" t="str">
        <f t="shared" si="18"/>
        <v/>
      </c>
      <c r="BA30" s="88" t="str">
        <f t="shared" ca="1" si="11"/>
        <v/>
      </c>
      <c r="BB30" s="67" t="str">
        <f t="shared" si="19"/>
        <v/>
      </c>
      <c r="BC30" s="62"/>
      <c r="BD30" s="72" t="str">
        <f t="shared" si="20"/>
        <v/>
      </c>
      <c r="BE30" s="68" t="str">
        <f t="shared" ca="1" si="12"/>
        <v/>
      </c>
      <c r="BF30" s="67" t="str">
        <f t="shared" si="21"/>
        <v/>
      </c>
      <c r="BG30" s="62"/>
      <c r="BH30" s="63"/>
      <c r="BI30" s="245">
        <f t="shared" si="13"/>
        <v>20</v>
      </c>
      <c r="BJ30" s="62"/>
      <c r="BK30" s="63"/>
      <c r="BL30" s="278"/>
      <c r="BM30" s="57"/>
      <c r="BN30" s="57"/>
      <c r="BO30" s="57"/>
      <c r="BP30" s="57"/>
      <c r="BQ30" s="57"/>
      <c r="BR30" s="57"/>
      <c r="BS30" s="57"/>
      <c r="BT30" s="57"/>
      <c r="BU30" s="63"/>
      <c r="BV30" s="245">
        <f t="shared" si="14"/>
        <v>20</v>
      </c>
      <c r="BW30" s="58"/>
      <c r="BX30" s="794" t="str">
        <f t="shared" ca="1" si="22"/>
        <v/>
      </c>
      <c r="BY30" s="61"/>
      <c r="BZ30" s="794" t="str">
        <f t="shared" ca="1" si="22"/>
        <v/>
      </c>
      <c r="CA30" s="61"/>
      <c r="CB30" s="740"/>
      <c r="CC30" s="57"/>
      <c r="CD30" s="61"/>
      <c r="CE30" s="61"/>
      <c r="CF30" s="740"/>
      <c r="CG30" s="57"/>
      <c r="CH30" s="740"/>
      <c r="CI30" s="58"/>
      <c r="CJ30" s="736"/>
      <c r="CK30" s="743"/>
    </row>
    <row r="31" spans="1:89" ht="15" customHeight="1" x14ac:dyDescent="0.25">
      <c r="A31" s="212">
        <v>21</v>
      </c>
      <c r="B31" s="217" t="str">
        <f t="shared" si="5"/>
        <v>Sat</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0"/>
      <c r="AI31" s="38"/>
      <c r="AJ31" s="39"/>
      <c r="AK31" t="str">
        <f t="shared" ca="1" si="9"/>
        <v/>
      </c>
      <c r="AL31" s="39"/>
      <c r="AM31" s="276"/>
      <c r="AN31" s="276"/>
      <c r="AO31" s="39"/>
      <c r="AP31" s="41"/>
      <c r="AQ31" s="212">
        <f t="shared" si="3"/>
        <v>21</v>
      </c>
      <c r="AR31" s="407" t="str">
        <f t="shared" si="4"/>
        <v>Sat</v>
      </c>
      <c r="AS31" s="40"/>
      <c r="AT31" s="56" t="str">
        <f t="shared" si="16"/>
        <v xml:space="preserve"> </v>
      </c>
      <c r="AU31" s="40"/>
      <c r="AV31" s="43" t="str">
        <f t="shared" si="17"/>
        <v xml:space="preserve"> </v>
      </c>
      <c r="AW31" s="45" t="str">
        <f ca="1">IF(CELL("type",AU31)="L","",IF(AU31*($K31+$AS31)=0,"",IF($AS31&gt;0,+$AS31*AU31*8.34,$K31*AU31*8.34)))</f>
        <v/>
      </c>
      <c r="AX31" s="56" t="str">
        <f t="shared" ca="1" si="17"/>
        <v xml:space="preserve"> </v>
      </c>
      <c r="AY31" s="40"/>
      <c r="AZ31" s="43" t="str">
        <f t="shared" si="18"/>
        <v xml:space="preserve"> </v>
      </c>
      <c r="BA31" s="45" t="str">
        <f ca="1">IF(CELL("type",AY31)="L","",IF(AY31*($K31+$AS31)=0,"",IF($AS31&gt;0,+$AS31*AY31*8.34,$K31*AY31*8.34)))</f>
        <v/>
      </c>
      <c r="BB31" s="56" t="str">
        <f t="shared" ca="1" si="19"/>
        <v xml:space="preserve"> </v>
      </c>
      <c r="BC31" s="40"/>
      <c r="BD31" s="69" t="str">
        <f t="shared" si="20"/>
        <v xml:space="preserve"> </v>
      </c>
      <c r="BE31" s="46" t="str">
        <f ca="1">IF(CELL("type",BC31)="L","",IF(BC31*($K31+$AS31)=0,"",IF($AS31&gt;0,+$AS31*BC31*8.34,$K31*BC31*8.34)))</f>
        <v/>
      </c>
      <c r="BF31" s="56" t="str">
        <f t="shared" ca="1" si="21"/>
        <v xml:space="preserve"> </v>
      </c>
      <c r="BG31" s="40"/>
      <c r="BH31" s="41"/>
      <c r="BI31" s="243">
        <f t="shared" si="13"/>
        <v>21</v>
      </c>
      <c r="BJ31" s="40"/>
      <c r="BK31" s="41"/>
      <c r="BL31" s="276"/>
      <c r="BM31" s="39"/>
      <c r="BN31" s="39"/>
      <c r="BO31" s="39"/>
      <c r="BP31" s="39"/>
      <c r="BQ31" s="39"/>
      <c r="BR31" s="39"/>
      <c r="BS31" s="39"/>
      <c r="BT31" s="39"/>
      <c r="BU31" s="41"/>
      <c r="BV31" s="243">
        <f t="shared" si="14"/>
        <v>21</v>
      </c>
      <c r="BW31" s="35"/>
      <c r="BX31" s="765" t="str">
        <f t="shared" ca="1" si="22"/>
        <v/>
      </c>
      <c r="BY31" s="38"/>
      <c r="BZ31" s="765" t="str">
        <f t="shared" ca="1" si="22"/>
        <v/>
      </c>
      <c r="CA31" s="38"/>
      <c r="CB31" s="33"/>
      <c r="CC31" s="39"/>
      <c r="CD31" s="38"/>
      <c r="CE31" s="38"/>
      <c r="CF31" s="33"/>
      <c r="CG31" s="39"/>
      <c r="CH31" s="33"/>
      <c r="CI31" s="35"/>
      <c r="CJ31" s="739"/>
      <c r="CK31" s="275"/>
    </row>
    <row r="32" spans="1:89" ht="15" customHeight="1" x14ac:dyDescent="0.25">
      <c r="A32" s="214">
        <v>22</v>
      </c>
      <c r="B32" s="213" t="str">
        <f t="shared" si="5"/>
        <v>Sun</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Sun</v>
      </c>
      <c r="AS32" s="52"/>
      <c r="AT32" s="44" t="str">
        <f t="shared" si="16"/>
        <v/>
      </c>
      <c r="AU32" s="52"/>
      <c r="AV32" s="70" t="str">
        <f t="shared" si="17"/>
        <v/>
      </c>
      <c r="AW32" s="45" t="str">
        <f ca="1">IF(CELL("type",AU32)="L","",IF(AU32*($K32+$AS32)=0,"",IF($AS32&gt;0,+$AS32*AU32*8.34,$K32*AU32*8.34)))</f>
        <v/>
      </c>
      <c r="AX32" s="56" t="str">
        <f t="shared" si="17"/>
        <v/>
      </c>
      <c r="AY32" s="52"/>
      <c r="AZ32" s="70" t="str">
        <f t="shared" si="18"/>
        <v/>
      </c>
      <c r="BA32" s="45" t="str">
        <f ca="1">IF(CELL("type",AY32)="L","",IF(AY32*($K32+$AS32)=0,"",IF($AS32&gt;0,+$AS32*AY32*8.34,$K32*AY32*8.34)))</f>
        <v/>
      </c>
      <c r="BB32" s="44" t="str">
        <f t="shared" si="19"/>
        <v/>
      </c>
      <c r="BC32" s="52"/>
      <c r="BD32" s="71" t="str">
        <f t="shared" si="20"/>
        <v/>
      </c>
      <c r="BE32" s="46" t="str">
        <f ca="1">IF(CELL("type",BC32)="L","",IF(BC32*($K32+$AS32)=0,"",IF($AS32&gt;0,+$AS32*BC32*8.34,$K32*BC32*8.34)))</f>
        <v/>
      </c>
      <c r="BF32" s="44" t="str">
        <f t="shared" si="21"/>
        <v/>
      </c>
      <c r="BG32" s="52"/>
      <c r="BH32" s="53"/>
      <c r="BI32" s="244">
        <f t="shared" si="13"/>
        <v>22</v>
      </c>
      <c r="BJ32" s="52"/>
      <c r="BK32" s="53"/>
      <c r="BL32" s="277"/>
      <c r="BM32" s="47"/>
      <c r="BN32" s="47"/>
      <c r="BO32" s="47"/>
      <c r="BP32" s="47"/>
      <c r="BQ32" s="47"/>
      <c r="BR32" s="47"/>
      <c r="BS32" s="47"/>
      <c r="BT32" s="47"/>
      <c r="BU32" s="53"/>
      <c r="BV32" s="243">
        <f t="shared" si="14"/>
        <v>22</v>
      </c>
      <c r="BW32" s="48"/>
      <c r="BX32" s="792" t="str">
        <f t="shared" ca="1" si="22"/>
        <v/>
      </c>
      <c r="BY32" s="51"/>
      <c r="BZ32" s="792" t="str">
        <f t="shared" ca="1" si="22"/>
        <v/>
      </c>
      <c r="CA32" s="51"/>
      <c r="CB32" s="33"/>
      <c r="CC32" s="47"/>
      <c r="CD32" s="38"/>
      <c r="CE32" s="38"/>
      <c r="CF32" s="33"/>
      <c r="CG32" s="47"/>
      <c r="CH32" s="33"/>
      <c r="CI32" s="48"/>
      <c r="CJ32" s="739"/>
      <c r="CK32" s="275"/>
    </row>
    <row r="33" spans="1:89" ht="15" customHeight="1" x14ac:dyDescent="0.25">
      <c r="A33" s="214">
        <v>23</v>
      </c>
      <c r="B33" s="213" t="str">
        <f t="shared" si="5"/>
        <v>Mon</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Mon</v>
      </c>
      <c r="AS33" s="52"/>
      <c r="AT33" s="44" t="str">
        <f t="shared" si="16"/>
        <v/>
      </c>
      <c r="AU33" s="52"/>
      <c r="AV33" s="70" t="str">
        <f t="shared" si="17"/>
        <v/>
      </c>
      <c r="AW33" s="45" t="str">
        <f t="shared" ca="1" si="10"/>
        <v/>
      </c>
      <c r="AX33" s="56" t="str">
        <f t="shared" si="17"/>
        <v/>
      </c>
      <c r="AY33" s="52"/>
      <c r="AZ33" s="70" t="str">
        <f t="shared" si="18"/>
        <v/>
      </c>
      <c r="BA33" s="45" t="str">
        <f t="shared" ca="1" si="11"/>
        <v/>
      </c>
      <c r="BB33" s="44" t="str">
        <f t="shared" si="19"/>
        <v/>
      </c>
      <c r="BC33" s="52"/>
      <c r="BD33" s="71" t="str">
        <f t="shared" si="20"/>
        <v/>
      </c>
      <c r="BE33" s="46" t="str">
        <f t="shared" ca="1" si="12"/>
        <v/>
      </c>
      <c r="BF33" s="44" t="str">
        <f t="shared" si="21"/>
        <v/>
      </c>
      <c r="BG33" s="52"/>
      <c r="BH33" s="53"/>
      <c r="BI33" s="244">
        <f t="shared" si="13"/>
        <v>23</v>
      </c>
      <c r="BJ33" s="52"/>
      <c r="BK33" s="53"/>
      <c r="BL33" s="277"/>
      <c r="BM33" s="47"/>
      <c r="BN33" s="47"/>
      <c r="BO33" s="47"/>
      <c r="BP33" s="47"/>
      <c r="BQ33" s="47"/>
      <c r="BR33" s="47"/>
      <c r="BS33" s="47"/>
      <c r="BT33" s="47"/>
      <c r="BU33" s="53"/>
      <c r="BV33" s="243">
        <f t="shared" si="14"/>
        <v>23</v>
      </c>
      <c r="BW33" s="48"/>
      <c r="BX33" s="792" t="str">
        <f t="shared" ca="1" si="22"/>
        <v/>
      </c>
      <c r="BY33" s="51"/>
      <c r="BZ33" s="792" t="str">
        <f t="shared" ca="1" si="22"/>
        <v/>
      </c>
      <c r="CA33" s="51"/>
      <c r="CB33" s="33"/>
      <c r="CC33" s="47"/>
      <c r="CD33" s="38"/>
      <c r="CE33" s="38"/>
      <c r="CF33" s="33"/>
      <c r="CG33" s="47"/>
      <c r="CH33" s="33"/>
      <c r="CI33" s="48"/>
      <c r="CJ33" s="739"/>
      <c r="CK33" s="275"/>
    </row>
    <row r="34" spans="1:89" ht="15" customHeight="1" x14ac:dyDescent="0.25">
      <c r="A34" s="214">
        <v>24</v>
      </c>
      <c r="B34" s="213" t="str">
        <f t="shared" si="5"/>
        <v>Tue</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Tue</v>
      </c>
      <c r="AS34" s="52"/>
      <c r="AT34" s="44" t="str">
        <f t="shared" si="16"/>
        <v/>
      </c>
      <c r="AU34" s="52"/>
      <c r="AV34" s="70" t="str">
        <f t="shared" ref="AV34:AX39" si="23">IF(+$B34="Sat",IF(SUM(AU28:AU34)&gt;0,AVERAGE(AU28:AU34)," "),"")</f>
        <v/>
      </c>
      <c r="AW34" s="45" t="str">
        <f t="shared" ca="1" si="10"/>
        <v/>
      </c>
      <c r="AX34" s="56" t="str">
        <f t="shared" si="23"/>
        <v/>
      </c>
      <c r="AY34" s="52"/>
      <c r="AZ34" s="70" t="str">
        <f t="shared" si="18"/>
        <v/>
      </c>
      <c r="BA34" s="45" t="str">
        <f t="shared" ca="1" si="11"/>
        <v/>
      </c>
      <c r="BB34" s="44" t="str">
        <f t="shared" si="19"/>
        <v/>
      </c>
      <c r="BC34" s="52"/>
      <c r="BD34" s="71" t="str">
        <f t="shared" si="20"/>
        <v/>
      </c>
      <c r="BE34" s="46" t="str">
        <f t="shared" ca="1" si="12"/>
        <v/>
      </c>
      <c r="BF34" s="44" t="str">
        <f t="shared" si="21"/>
        <v/>
      </c>
      <c r="BG34" s="52"/>
      <c r="BH34" s="53"/>
      <c r="BI34" s="244">
        <f t="shared" si="13"/>
        <v>24</v>
      </c>
      <c r="BJ34" s="52"/>
      <c r="BK34" s="53"/>
      <c r="BL34" s="277"/>
      <c r="BM34" s="47"/>
      <c r="BN34" s="47"/>
      <c r="BO34" s="47"/>
      <c r="BP34" s="47"/>
      <c r="BQ34" s="47"/>
      <c r="BR34" s="47"/>
      <c r="BS34" s="47"/>
      <c r="BT34" s="47"/>
      <c r="BU34" s="53"/>
      <c r="BV34" s="243">
        <f t="shared" si="14"/>
        <v>24</v>
      </c>
      <c r="BW34" s="48"/>
      <c r="BX34" s="792" t="str">
        <f t="shared" ca="1" si="22"/>
        <v/>
      </c>
      <c r="BY34" s="51"/>
      <c r="BZ34" s="792" t="str">
        <f t="shared" ca="1" si="22"/>
        <v/>
      </c>
      <c r="CA34" s="51"/>
      <c r="CB34" s="33"/>
      <c r="CC34" s="47"/>
      <c r="CD34" s="38"/>
      <c r="CE34" s="38"/>
      <c r="CF34" s="33"/>
      <c r="CG34" s="47"/>
      <c r="CH34" s="33"/>
      <c r="CI34" s="48"/>
      <c r="CJ34" s="739"/>
      <c r="CK34" s="275"/>
    </row>
    <row r="35" spans="1:89" ht="15" customHeight="1" thickBot="1" x14ac:dyDescent="0.3">
      <c r="A35" s="215">
        <v>25</v>
      </c>
      <c r="B35" s="216" t="str">
        <f t="shared" si="5"/>
        <v>Wed</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1"/>
      <c r="AI35" s="61"/>
      <c r="AJ35" s="57"/>
      <c r="AK35" t="str">
        <f t="shared" ca="1" si="9"/>
        <v/>
      </c>
      <c r="AL35" s="57"/>
      <c r="AM35" s="278"/>
      <c r="AN35" s="278"/>
      <c r="AO35" s="57"/>
      <c r="AP35" s="63"/>
      <c r="AQ35" s="215">
        <f t="shared" si="3"/>
        <v>25</v>
      </c>
      <c r="AR35" s="408" t="str">
        <f t="shared" si="4"/>
        <v>Wed</v>
      </c>
      <c r="AS35" s="62"/>
      <c r="AT35" s="67" t="str">
        <f t="shared" si="16"/>
        <v/>
      </c>
      <c r="AU35" s="62"/>
      <c r="AV35" s="65" t="str">
        <f t="shared" si="23"/>
        <v/>
      </c>
      <c r="AW35" s="88" t="str">
        <f t="shared" ca="1" si="10"/>
        <v/>
      </c>
      <c r="AX35" s="67" t="str">
        <f t="shared" si="23"/>
        <v/>
      </c>
      <c r="AY35" s="62"/>
      <c r="AZ35" s="65" t="str">
        <f t="shared" si="18"/>
        <v/>
      </c>
      <c r="BA35" s="88" t="str">
        <f t="shared" ca="1" si="11"/>
        <v/>
      </c>
      <c r="BB35" s="67" t="str">
        <f t="shared" si="19"/>
        <v/>
      </c>
      <c r="BC35" s="62"/>
      <c r="BD35" s="72" t="str">
        <f t="shared" si="20"/>
        <v/>
      </c>
      <c r="BE35" s="68" t="str">
        <f t="shared" ca="1" si="12"/>
        <v/>
      </c>
      <c r="BF35" s="67" t="str">
        <f t="shared" si="21"/>
        <v/>
      </c>
      <c r="BG35" s="62"/>
      <c r="BH35" s="63"/>
      <c r="BI35" s="245">
        <f t="shared" si="13"/>
        <v>25</v>
      </c>
      <c r="BJ35" s="62"/>
      <c r="BK35" s="63"/>
      <c r="BL35" s="278"/>
      <c r="BM35" s="57"/>
      <c r="BN35" s="57"/>
      <c r="BO35" s="57"/>
      <c r="BP35" s="57"/>
      <c r="BQ35" s="57"/>
      <c r="BR35" s="57"/>
      <c r="BS35" s="57"/>
      <c r="BT35" s="57"/>
      <c r="BU35" s="63"/>
      <c r="BV35" s="757">
        <f t="shared" si="14"/>
        <v>25</v>
      </c>
      <c r="BW35" s="58"/>
      <c r="BX35" s="794" t="str">
        <f t="shared" ca="1" si="22"/>
        <v/>
      </c>
      <c r="BY35" s="61"/>
      <c r="BZ35" s="794" t="str">
        <f t="shared" ca="1" si="22"/>
        <v/>
      </c>
      <c r="CA35" s="61"/>
      <c r="CB35" s="740"/>
      <c r="CC35" s="57"/>
      <c r="CD35" s="61"/>
      <c r="CE35" s="61"/>
      <c r="CF35" s="740"/>
      <c r="CG35" s="57"/>
      <c r="CH35" s="740"/>
      <c r="CI35" s="58"/>
      <c r="CJ35" s="736"/>
      <c r="CK35" s="743"/>
    </row>
    <row r="36" spans="1:89" ht="15" customHeight="1" thickBot="1" x14ac:dyDescent="0.3">
      <c r="A36" s="212">
        <v>26</v>
      </c>
      <c r="B36" s="217" t="str">
        <f t="shared" si="5"/>
        <v>Thu</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652"/>
      <c r="AK36" t="str">
        <f t="shared" ca="1" si="9"/>
        <v/>
      </c>
      <c r="AL36" s="39"/>
      <c r="AM36" s="276"/>
      <c r="AN36" s="276"/>
      <c r="AO36" s="39"/>
      <c r="AP36" s="41"/>
      <c r="AQ36" s="212">
        <f t="shared" si="3"/>
        <v>26</v>
      </c>
      <c r="AR36" s="407" t="str">
        <f t="shared" si="4"/>
        <v>Thu</v>
      </c>
      <c r="AS36" s="40"/>
      <c r="AT36" s="56" t="str">
        <f t="shared" si="16"/>
        <v/>
      </c>
      <c r="AU36" s="40"/>
      <c r="AV36" s="43" t="str">
        <f t="shared" si="23"/>
        <v/>
      </c>
      <c r="AW36" s="45" t="str">
        <f ca="1">IF(CELL("type",AU36)="L","",IF(AU36*($K36+$AS36)=0,"",IF($AS36&gt;0,+$AS36*AU36*8.34,$K36*AU36*8.34)))</f>
        <v/>
      </c>
      <c r="AX36" s="56" t="str">
        <f t="shared" si="23"/>
        <v/>
      </c>
      <c r="AY36" s="40"/>
      <c r="AZ36" s="43" t="str">
        <f t="shared" si="18"/>
        <v/>
      </c>
      <c r="BA36" s="45" t="str">
        <f ca="1">IF(CELL("type",AY36)="L","",IF(AY36*($K36+$AS36)=0,"",IF($AS36&gt;0,+$AS36*AY36*8.34,$K36*AY36*8.34)))</f>
        <v/>
      </c>
      <c r="BB36" s="56" t="str">
        <f t="shared" si="19"/>
        <v/>
      </c>
      <c r="BC36" s="40"/>
      <c r="BD36" s="69" t="str">
        <f t="shared" si="20"/>
        <v/>
      </c>
      <c r="BE36" s="46" t="str">
        <f ca="1">IF(CELL("type",BC36)="L","",IF(BC36*($K36+$AS36)=0,"",IF($AS36&gt;0,+$AS36*BC36*8.34,$K36*BC36*8.34)))</f>
        <v/>
      </c>
      <c r="BF36" s="56" t="str">
        <f t="shared" si="21"/>
        <v/>
      </c>
      <c r="BG36" s="40"/>
      <c r="BH36" s="41"/>
      <c r="BI36" s="243">
        <f t="shared" si="13"/>
        <v>26</v>
      </c>
      <c r="BJ36" s="40"/>
      <c r="BK36" s="41"/>
      <c r="BL36" s="276"/>
      <c r="BM36" s="39"/>
      <c r="BN36" s="39"/>
      <c r="BO36" s="39"/>
      <c r="BP36" s="39"/>
      <c r="BQ36" s="39"/>
      <c r="BR36" s="39"/>
      <c r="BS36" s="39"/>
      <c r="BT36" s="39"/>
      <c r="BU36" s="41"/>
      <c r="BV36" s="759">
        <f t="shared" si="14"/>
        <v>26</v>
      </c>
      <c r="BW36" s="35"/>
      <c r="BX36" s="765" t="str">
        <f t="shared" ca="1" si="22"/>
        <v/>
      </c>
      <c r="BY36" s="38"/>
      <c r="BZ36" s="765" t="str">
        <f t="shared" ca="1" si="22"/>
        <v/>
      </c>
      <c r="CA36" s="38"/>
      <c r="CB36" s="33"/>
      <c r="CC36" s="39"/>
      <c r="CD36" s="38"/>
      <c r="CE36" s="38"/>
      <c r="CF36" s="33"/>
      <c r="CG36" s="39"/>
      <c r="CH36" s="33"/>
      <c r="CI36" s="35"/>
      <c r="CJ36" s="739"/>
      <c r="CK36" s="275"/>
    </row>
    <row r="37" spans="1:89" ht="15" customHeight="1" x14ac:dyDescent="0.25">
      <c r="A37" s="214">
        <v>27</v>
      </c>
      <c r="B37" s="213" t="str">
        <f t="shared" si="5"/>
        <v>Fri</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Fri</v>
      </c>
      <c r="AS37" s="52"/>
      <c r="AT37" s="44" t="str">
        <f t="shared" si="16"/>
        <v/>
      </c>
      <c r="AU37" s="52"/>
      <c r="AV37" s="70" t="str">
        <f t="shared" si="23"/>
        <v/>
      </c>
      <c r="AW37" s="45" t="str">
        <f t="shared" ca="1" si="10"/>
        <v/>
      </c>
      <c r="AX37" s="56" t="str">
        <f t="shared" si="23"/>
        <v/>
      </c>
      <c r="AY37" s="52"/>
      <c r="AZ37" s="70" t="str">
        <f t="shared" si="18"/>
        <v/>
      </c>
      <c r="BA37" s="45" t="str">
        <f t="shared" ca="1" si="11"/>
        <v/>
      </c>
      <c r="BB37" s="44" t="str">
        <f t="shared" si="19"/>
        <v/>
      </c>
      <c r="BC37" s="52"/>
      <c r="BD37" s="71" t="str">
        <f t="shared" si="20"/>
        <v/>
      </c>
      <c r="BE37" s="46" t="str">
        <f t="shared" ca="1" si="12"/>
        <v/>
      </c>
      <c r="BF37" s="44" t="str">
        <f t="shared" si="21"/>
        <v/>
      </c>
      <c r="BG37" s="52"/>
      <c r="BH37" s="53"/>
      <c r="BI37" s="244">
        <f t="shared" si="13"/>
        <v>27</v>
      </c>
      <c r="BJ37" s="52"/>
      <c r="BK37" s="53"/>
      <c r="BL37" s="277"/>
      <c r="BM37" s="47"/>
      <c r="BN37" s="47"/>
      <c r="BO37" s="47"/>
      <c r="BP37" s="47"/>
      <c r="BQ37" s="47"/>
      <c r="BR37" s="47"/>
      <c r="BS37" s="47"/>
      <c r="BT37" s="47"/>
      <c r="BU37" s="53"/>
      <c r="BV37" s="243">
        <f t="shared" si="14"/>
        <v>27</v>
      </c>
      <c r="BW37" s="48"/>
      <c r="BX37" s="792" t="str">
        <f t="shared" ca="1" si="22"/>
        <v/>
      </c>
      <c r="BY37" s="51"/>
      <c r="BZ37" s="792" t="str">
        <f t="shared" ca="1" si="22"/>
        <v/>
      </c>
      <c r="CA37" s="51"/>
      <c r="CB37" s="33"/>
      <c r="CC37" s="47"/>
      <c r="CD37" s="38"/>
      <c r="CE37" s="38"/>
      <c r="CF37" s="33"/>
      <c r="CG37" s="47"/>
      <c r="CH37" s="33"/>
      <c r="CI37" s="48"/>
      <c r="CJ37" s="739"/>
      <c r="CK37" s="275"/>
    </row>
    <row r="38" spans="1:89" ht="15" customHeight="1" x14ac:dyDescent="0.25">
      <c r="A38" s="214">
        <v>28</v>
      </c>
      <c r="B38" s="213" t="str">
        <f t="shared" si="5"/>
        <v>Sat</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Sat</v>
      </c>
      <c r="AS38" s="52"/>
      <c r="AT38" s="44" t="str">
        <f t="shared" si="16"/>
        <v xml:space="preserve"> </v>
      </c>
      <c r="AU38" s="52"/>
      <c r="AV38" s="70" t="str">
        <f t="shared" si="23"/>
        <v xml:space="preserve"> </v>
      </c>
      <c r="AW38" s="45" t="str">
        <f t="shared" ca="1" si="10"/>
        <v/>
      </c>
      <c r="AX38" s="56" t="str">
        <f t="shared" ca="1" si="23"/>
        <v xml:space="preserve"> </v>
      </c>
      <c r="AY38" s="52"/>
      <c r="AZ38" s="70" t="str">
        <f t="shared" si="18"/>
        <v xml:space="preserve"> </v>
      </c>
      <c r="BA38" s="45" t="str">
        <f t="shared" ca="1" si="11"/>
        <v/>
      </c>
      <c r="BB38" s="44" t="str">
        <f t="shared" ca="1" si="19"/>
        <v xml:space="preserve"> </v>
      </c>
      <c r="BC38" s="52"/>
      <c r="BD38" s="71" t="str">
        <f t="shared" si="20"/>
        <v xml:space="preserve"> </v>
      </c>
      <c r="BE38" s="46" t="str">
        <f t="shared" ca="1" si="12"/>
        <v/>
      </c>
      <c r="BF38" s="44" t="str">
        <f t="shared" ca="1" si="21"/>
        <v xml:space="preserve"> </v>
      </c>
      <c r="BG38" s="52"/>
      <c r="BH38" s="53"/>
      <c r="BI38" s="244">
        <f t="shared" si="13"/>
        <v>28</v>
      </c>
      <c r="BJ38" s="52"/>
      <c r="BK38" s="53"/>
      <c r="BL38" s="277"/>
      <c r="BM38" s="47"/>
      <c r="BN38" s="47"/>
      <c r="BO38" s="47"/>
      <c r="BP38" s="47"/>
      <c r="BQ38" s="47"/>
      <c r="BR38" s="47"/>
      <c r="BS38" s="47"/>
      <c r="BT38" s="47"/>
      <c r="BU38" s="53"/>
      <c r="BV38" s="243">
        <f t="shared" si="14"/>
        <v>28</v>
      </c>
      <c r="BW38" s="48"/>
      <c r="BX38" s="792" t="str">
        <f t="shared" ca="1" si="22"/>
        <v/>
      </c>
      <c r="BY38" s="51"/>
      <c r="BZ38" s="792" t="str">
        <f t="shared" ca="1" si="22"/>
        <v/>
      </c>
      <c r="CA38" s="51"/>
      <c r="CB38" s="33"/>
      <c r="CC38" s="47"/>
      <c r="CD38" s="38"/>
      <c r="CE38" s="38"/>
      <c r="CF38" s="33"/>
      <c r="CG38" s="47"/>
      <c r="CH38" s="33"/>
      <c r="CI38" s="48"/>
      <c r="CJ38" s="739"/>
      <c r="CK38" s="275"/>
    </row>
    <row r="39" spans="1:89" ht="15" customHeight="1" x14ac:dyDescent="0.25">
      <c r="A39" s="214">
        <v>29</v>
      </c>
      <c r="B39" s="213" t="str">
        <f t="shared" si="5"/>
        <v>Sun</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Sun</v>
      </c>
      <c r="AS39" s="52"/>
      <c r="AT39" s="44" t="str">
        <f t="shared" si="16"/>
        <v/>
      </c>
      <c r="AU39" s="52"/>
      <c r="AV39" s="70" t="str">
        <f t="shared" si="23"/>
        <v/>
      </c>
      <c r="AW39" s="45" t="str">
        <f t="shared" ca="1" si="10"/>
        <v/>
      </c>
      <c r="AX39" s="56" t="str">
        <f t="shared" si="23"/>
        <v/>
      </c>
      <c r="AY39" s="52"/>
      <c r="AZ39" s="70" t="str">
        <f t="shared" si="18"/>
        <v/>
      </c>
      <c r="BA39" s="45" t="str">
        <f t="shared" ca="1" si="11"/>
        <v/>
      </c>
      <c r="BB39" s="44" t="str">
        <f t="shared" si="19"/>
        <v/>
      </c>
      <c r="BC39" s="52"/>
      <c r="BD39" s="71" t="str">
        <f t="shared" si="20"/>
        <v/>
      </c>
      <c r="BE39" s="46" t="str">
        <f t="shared" ca="1" si="12"/>
        <v/>
      </c>
      <c r="BF39" s="44" t="str">
        <f t="shared" si="21"/>
        <v/>
      </c>
      <c r="BG39" s="52"/>
      <c r="BH39" s="53"/>
      <c r="BI39" s="244">
        <f t="shared" si="13"/>
        <v>29</v>
      </c>
      <c r="BJ39" s="52"/>
      <c r="BK39" s="53"/>
      <c r="BL39" s="277"/>
      <c r="BM39" s="47"/>
      <c r="BN39" s="47"/>
      <c r="BO39" s="47"/>
      <c r="BP39" s="47"/>
      <c r="BQ39" s="47"/>
      <c r="BR39" s="47"/>
      <c r="BS39" s="47"/>
      <c r="BT39" s="47"/>
      <c r="BU39" s="53"/>
      <c r="BV39" s="243">
        <f t="shared" si="14"/>
        <v>29</v>
      </c>
      <c r="BW39" s="48"/>
      <c r="BX39" s="792" t="str">
        <f t="shared" ca="1" si="22"/>
        <v/>
      </c>
      <c r="BY39" s="51"/>
      <c r="BZ39" s="792" t="str">
        <f t="shared" ca="1" si="22"/>
        <v/>
      </c>
      <c r="CA39" s="51"/>
      <c r="CB39" s="33"/>
      <c r="CC39" s="47"/>
      <c r="CD39" s="38"/>
      <c r="CE39" s="38"/>
      <c r="CF39" s="33"/>
      <c r="CG39" s="47"/>
      <c r="CH39" s="33"/>
      <c r="CI39" s="48"/>
      <c r="CJ39" s="739"/>
      <c r="CK39" s="275"/>
    </row>
    <row r="40" spans="1:89" ht="15" customHeight="1" thickBot="1" x14ac:dyDescent="0.3">
      <c r="A40" s="214">
        <v>30</v>
      </c>
      <c r="B40" s="213" t="str">
        <f t="shared" si="5"/>
        <v>Mon</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819"/>
      <c r="AM40" s="277"/>
      <c r="AN40" s="277"/>
      <c r="AO40" s="47"/>
      <c r="AP40" s="53"/>
      <c r="AQ40" s="214">
        <f t="shared" si="3"/>
        <v>30</v>
      </c>
      <c r="AR40" s="407" t="str">
        <f t="shared" si="4"/>
        <v>Mon</v>
      </c>
      <c r="AS40" s="52"/>
      <c r="AT40" s="44" t="str">
        <f>IF(SUM(AS34:AS40)=0,"",IF(+$B40="Sat",AVERAGE(AS34:AS40),IF(+$B40="Fri",AVERAGE(AS35:AS40,Jul!AS$11),IF(+$B40="Thu",AVERAGE(AS36:AS40,Jul!AS$11:AS$12),IF(+$B40="Wed",AVERAGE(AS37:AS40,Jul!AS$11:AS$13)," ")))))</f>
        <v/>
      </c>
      <c r="AU40" s="52"/>
      <c r="AV40" s="70" t="str">
        <f>IF(SUM(AU34:AU40)=0,"",IF(+$B40="Sat",AVERAGE(AU34:AU40),IF(+$B40="Fri",AVERAGE(AU35:AU40,Jul!AU$11),IF(+$B40="Thu",AVERAGE(AU36:AU40,Jul!AU$11:AU$12),IF(+$B40="Wed",AVERAGE(AU37:AU40,Jul!AU$11:AU$13)," ")))))</f>
        <v/>
      </c>
      <c r="AW40" s="45" t="str">
        <f ca="1">IF(CELL("type",AU40)="L","",IF(AU40*($K40+$AS40)=0,"",IF($AS40&gt;0,+$AS40*AU40*8.34,$K40*AU40*8.34)))</f>
        <v/>
      </c>
      <c r="AX40" s="44" t="str">
        <f ca="1">IF(SUM(AW34:AW40)=0,"",IF(+$B40="Sat",AVERAGE(AW34:AW40),IF(+$B40="Fri",AVERAGE(AW35:AW40,Jul!AW$11),IF(+$B40="Thu",AVERAGE(AW36:AW40,Jul!AW$11:AW$12),IF(+$B40="Wed",AVERAGE(AW37:AW40,Jul!AW$11:AW$13)," ")))))</f>
        <v/>
      </c>
      <c r="AY40" s="52"/>
      <c r="AZ40" s="70" t="str">
        <f>IF(SUM(AY34:AY40)=0,"",IF(+$B40="Sat",AVERAGE(AY34:AY40),IF(+$B40="Fri",AVERAGE(AY35:AY40,Jul!AY$11),IF(+$B40="Thu",AVERAGE(AY36:AY40,Jul!AY$11:AY$12),IF(+$B40="Wed",AVERAGE(AY37:AY40,Jul!AY$11:AY$13)," ")))))</f>
        <v/>
      </c>
      <c r="BA40" s="45" t="str">
        <f ca="1">IF(CELL("type",AY40)="L","",IF(AY40*($K40+$AS40)=0,"",IF($AS40&gt;0,+$AS40*AY40*8.34,$K40*AY40*8.34)))</f>
        <v/>
      </c>
      <c r="BB40" s="44" t="str">
        <f ca="1">IF(SUM(BA34:BA40)=0,"",IF(+$B40="Sat",AVERAGE(BA34:BA40),IF(+$B40="Fri",AVERAGE(BA35:BA40,Jul!BA$11),IF(+$B40="Thu",AVERAGE(BA36:BA40,Jul!BA$11:BA$12),IF(+$B40="Wed",AVERAGE(BA37:BA40,Jul!BA$11:BA$13)," ")))))</f>
        <v/>
      </c>
      <c r="BC40" s="52"/>
      <c r="BD40" s="71" t="str">
        <f>IF(SUM(BC34:BC40)=0,"",IF(+$B40="Sat",AVERAGE(BC34:BC40),IF(+$B40="Fri",AVERAGE(BC35:BC40,Jul!BC$11),IF(+$B40="Thu",AVERAGE(BC36:BC40,Jul!BC$11:BC$12),IF(+$B40="Wed",AVERAGE(BC37:BC40,Jul!BC$11:BC$13)," ")))))</f>
        <v/>
      </c>
      <c r="BE40" s="46" t="str">
        <f ca="1">IF(CELL("type",BC40)="L","",IF(BC40*($K40+$AS40)=0,"",IF($AS40&gt;0,+$AS40*BC40*8.34,$K40*BC40*8.34)))</f>
        <v/>
      </c>
      <c r="BF40" s="44" t="str">
        <f ca="1">IF(SUM(BE34:BE40)=0,"",IF(+$B40="Sat",AVERAGE(BE34:BE40),IF(+$B40="Fri",AVERAGE(BE35:BE40,Jul!BE$11),IF(+$B40="Thu",AVERAGE(BE36:BE40,Jul!BE$11:BE$12),IF(+$B40="Wed",AVERAGE(BE37:BE40,Jul!BE$11:BE$13)," ")))))</f>
        <v/>
      </c>
      <c r="BG40" s="52"/>
      <c r="BH40" s="53"/>
      <c r="BI40" s="244">
        <f t="shared" si="13"/>
        <v>30</v>
      </c>
      <c r="BJ40" s="52"/>
      <c r="BK40" s="53"/>
      <c r="BL40" s="277"/>
      <c r="BM40" s="47"/>
      <c r="BN40" s="47"/>
      <c r="BO40" s="47"/>
      <c r="BP40" s="47"/>
      <c r="BQ40" s="47"/>
      <c r="BR40" s="47"/>
      <c r="BS40" s="47"/>
      <c r="BT40" s="47"/>
      <c r="BU40" s="53"/>
      <c r="BV40" s="243">
        <f t="shared" si="14"/>
        <v>30</v>
      </c>
      <c r="BW40" s="48"/>
      <c r="BX40" s="792" t="str">
        <f t="shared" ca="1" si="22"/>
        <v/>
      </c>
      <c r="BY40" s="51"/>
      <c r="BZ40" s="792" t="str">
        <f t="shared" ca="1" si="22"/>
        <v/>
      </c>
      <c r="CA40" s="51"/>
      <c r="CB40" s="33"/>
      <c r="CC40" s="47"/>
      <c r="CD40" s="38"/>
      <c r="CE40" s="38"/>
      <c r="CF40" s="33"/>
      <c r="CG40" s="47"/>
      <c r="CH40" s="33"/>
      <c r="CI40" s="48"/>
      <c r="CJ40" s="739"/>
      <c r="CK40" s="275"/>
    </row>
    <row r="41" spans="1:89" ht="15" customHeight="1" thickTop="1" thickBot="1" x14ac:dyDescent="0.3">
      <c r="A41" s="218" t="s">
        <v>36</v>
      </c>
      <c r="B41" s="219"/>
      <c r="C41" s="38"/>
      <c r="D41" s="74"/>
      <c r="E41" s="35"/>
      <c r="F41" s="75"/>
      <c r="G41" s="76"/>
      <c r="H41" s="4" t="str">
        <f>IF(SUM(H11:H40)&gt;0,AVERAGE(H11:H40)," ")</f>
        <v xml:space="preserve"> </v>
      </c>
      <c r="I41" s="43" t="str">
        <f>IF(SUM(I11:I40)&gt;0,AVERAGE(I11:I40)," ")</f>
        <v xml:space="preserve"> </v>
      </c>
      <c r="J41" s="69" t="str">
        <f>IF(SUM(J11:J40)&gt;0,AVERAGE(J11:J40)," ")</f>
        <v xml:space="preserve"> </v>
      </c>
      <c r="K41" s="42" t="str">
        <f>IF(SUM(K11:K40)&gt;0,AVERAGE(K11:K40)," ")</f>
        <v xml:space="preserve"> </v>
      </c>
      <c r="L41" s="279"/>
      <c r="M41" s="314" t="str">
        <f t="shared" ref="M41:S41" si="24">IF(SUM(M11:M40)&gt;0,AVERAGE(M11:M40)," ")</f>
        <v xml:space="preserve"> </v>
      </c>
      <c r="N41" s="43" t="str">
        <f t="shared" ca="1" si="24"/>
        <v xml:space="preserve"> </v>
      </c>
      <c r="O41" s="314" t="str">
        <f t="shared" si="24"/>
        <v xml:space="preserve"> </v>
      </c>
      <c r="P41" s="43" t="str">
        <f t="shared" ca="1" si="24"/>
        <v xml:space="preserve"> </v>
      </c>
      <c r="Q41" s="43" t="str">
        <f t="shared" si="24"/>
        <v xml:space="preserve"> </v>
      </c>
      <c r="R41" s="43" t="str">
        <f t="shared" si="24"/>
        <v xml:space="preserve"> </v>
      </c>
      <c r="S41" s="56" t="str">
        <f t="shared" si="24"/>
        <v xml:space="preserve"> </v>
      </c>
      <c r="T41" s="218" t="s">
        <v>37</v>
      </c>
      <c r="U41" s="401" t="str">
        <f t="shared" ref="U41:AG41" si="25">IF(SUM(U11:U40)&gt;0,AVERAGE(U11:U40)," ")</f>
        <v xml:space="preserve"> </v>
      </c>
      <c r="V41" s="315" t="str">
        <f t="shared" si="25"/>
        <v xml:space="preserve"> </v>
      </c>
      <c r="W41" s="314" t="str">
        <f t="shared" si="25"/>
        <v xml:space="preserve"> </v>
      </c>
      <c r="X41" s="314" t="str">
        <f t="shared" si="25"/>
        <v xml:space="preserve"> </v>
      </c>
      <c r="Y41" s="56" t="str">
        <f t="shared" si="25"/>
        <v xml:space="preserve"> </v>
      </c>
      <c r="Z41" s="315" t="str">
        <f t="shared" si="25"/>
        <v xml:space="preserve"> </v>
      </c>
      <c r="AA41" s="314" t="str">
        <f t="shared" si="25"/>
        <v xml:space="preserve"> </v>
      </c>
      <c r="AB41" s="314" t="str">
        <f t="shared" si="25"/>
        <v xml:space="preserve"> </v>
      </c>
      <c r="AC41" s="56" t="str">
        <f t="shared" si="25"/>
        <v xml:space="preserve"> </v>
      </c>
      <c r="AD41" s="315" t="str">
        <f t="shared" si="25"/>
        <v xml:space="preserve"> </v>
      </c>
      <c r="AE41" s="314" t="str">
        <f t="shared" si="25"/>
        <v xml:space="preserve"> </v>
      </c>
      <c r="AF41" s="314" t="str">
        <f t="shared" si="25"/>
        <v xml:space="preserve"> </v>
      </c>
      <c r="AG41" s="56" t="str">
        <f t="shared" si="25"/>
        <v xml:space="preserve"> </v>
      </c>
      <c r="AH41" s="636"/>
      <c r="AI41" s="620" t="str">
        <f>IF(SUM(AI11:AI40)&gt;0,AVERAGE(AI11:AI40)," ")</f>
        <v xml:space="preserve"> </v>
      </c>
      <c r="AJ41" s="678" t="str">
        <f>IF(SUM(AJ11:AJ40)&gt;0,AVERAGE(AJ11:AJ40)," ")</f>
        <v xml:space="preserve"> </v>
      </c>
      <c r="AK41" s="69"/>
      <c r="AL41" s="824" t="str">
        <f ca="1">IF(SUM(AK11:AK40)&gt;0,GEOMEAN(AK11:AK40),"")</f>
        <v/>
      </c>
      <c r="AM41" s="818"/>
      <c r="AN41" s="279"/>
      <c r="AO41" s="671" t="str">
        <f>IF(SUM(AO11:AO40)&gt;0,AVERAGE(AO11:AO40)," ")</f>
        <v xml:space="preserve"> </v>
      </c>
      <c r="AP41" s="56" t="str">
        <f>IF(SUM(AP11:AP40)&gt;0,AVERAGE(AP11:AP40)," ")</f>
        <v xml:space="preserve"> </v>
      </c>
      <c r="AQ41" s="943" t="s">
        <v>71</v>
      </c>
      <c r="AR41" s="1020"/>
      <c r="AS41" s="620" t="str">
        <f>IF(SUM(AS11:AS40)&gt;0,AVERAGE(AS11:AS40)," ")</f>
        <v xml:space="preserve"> </v>
      </c>
      <c r="AT41" s="78"/>
      <c r="AU41" s="660" t="str">
        <f>IF(SUM(AU11:AU40)&gt;0,AVERAGE(AU11:AU40)," ")</f>
        <v xml:space="preserve"> </v>
      </c>
      <c r="AV41" s="661"/>
      <c r="AW41" s="618" t="str">
        <f ca="1">IF(SUM(AW11:AW40)&gt;0,AVERAGE(AW11:AW40)," ")</f>
        <v xml:space="preserve"> </v>
      </c>
      <c r="AX41" s="661"/>
      <c r="AY41" s="660" t="str">
        <f>IF(SUM(AY11:AY40)&gt;0,AVERAGE(AY11:AY40)," ")</f>
        <v xml:space="preserve"> </v>
      </c>
      <c r="AZ41" s="619"/>
      <c r="BA41" s="618" t="str">
        <f ca="1">IF(SUM(BA11:BA40)&gt;0,AVERAGE(BA11:BA40)," ")</f>
        <v xml:space="preserve"> </v>
      </c>
      <c r="BB41" s="661"/>
      <c r="BC41" s="620" t="str">
        <f>IF(SUM(BC11:BC40)&gt;0,AVERAGE(BC11:BC40)," ")</f>
        <v xml:space="preserve"> </v>
      </c>
      <c r="BD41" s="661"/>
      <c r="BE41" s="618" t="str">
        <f ca="1">IF(SUM(BE11:BE40)&gt;0,AVERAGE(BE11:BE40)," ")</f>
        <v xml:space="preserve"> </v>
      </c>
      <c r="BF41" s="78"/>
      <c r="BG41" s="42" t="str">
        <f>IF(SUM(BG11:BG40)&gt;0,AVERAGE(BG11:BG40)," ")</f>
        <v xml:space="preserve"> </v>
      </c>
      <c r="BH41" s="56" t="str">
        <f>IF(SUM(BH11:BH40)&gt;0,AVERAGE(BH11:BH40)," ")</f>
        <v xml:space="preserve"> </v>
      </c>
      <c r="BI41" s="218" t="s">
        <v>37</v>
      </c>
      <c r="BJ41" s="42" t="str">
        <f>IF(SUM(BJ11:BJ40)&gt;0,AVERAGE(BJ11:BJ40)," ")</f>
        <v xml:space="preserve"> </v>
      </c>
      <c r="BK41" s="56" t="str">
        <f>IF(SUM(BK11:BK40)&gt;0,AVERAGE(BK11:BK40)," ")</f>
        <v xml:space="preserve"> </v>
      </c>
      <c r="BL41" s="77"/>
      <c r="BM41" s="43" t="str">
        <f t="shared" ref="BM41:BU41" si="26">IF(SUM(BM11:BM40)&gt;0,AVERAGE(BM11:BM40)," ")</f>
        <v xml:space="preserve"> </v>
      </c>
      <c r="BN41" s="314" t="str">
        <f t="shared" si="26"/>
        <v xml:space="preserve"> </v>
      </c>
      <c r="BO41" s="43" t="str">
        <f t="shared" si="26"/>
        <v xml:space="preserve"> </v>
      </c>
      <c r="BP41" s="43" t="str">
        <f t="shared" si="26"/>
        <v xml:space="preserve"> </v>
      </c>
      <c r="BQ41" s="43" t="str">
        <f t="shared" si="26"/>
        <v xml:space="preserve"> </v>
      </c>
      <c r="BR41" s="43" t="str">
        <f t="shared" si="26"/>
        <v xml:space="preserve"> </v>
      </c>
      <c r="BS41" s="43" t="str">
        <f t="shared" si="26"/>
        <v xml:space="preserve"> </v>
      </c>
      <c r="BT41" s="43" t="str">
        <f t="shared" si="26"/>
        <v xml:space="preserve"> </v>
      </c>
      <c r="BU41" s="56" t="str">
        <f t="shared" si="26"/>
        <v xml:space="preserve"> </v>
      </c>
      <c r="BV41" s="758" t="s">
        <v>37</v>
      </c>
      <c r="BW41" s="842" t="str">
        <f t="shared" ref="BW41:CK41" si="27">IF(SUM(BW11:BW40)&gt;0,AVERAGE(BW11:BW40)," ")</f>
        <v xml:space="preserve"> </v>
      </c>
      <c r="BX41" s="618" t="str">
        <f t="shared" ca="1" si="27"/>
        <v xml:space="preserve"> </v>
      </c>
      <c r="BY41" s="679" t="str">
        <f t="shared" si="27"/>
        <v xml:space="preserve"> </v>
      </c>
      <c r="BZ41" s="843" t="str">
        <f t="shared" ca="1" si="27"/>
        <v xml:space="preserve"> </v>
      </c>
      <c r="CA41" s="744" t="str">
        <f t="shared" si="27"/>
        <v xml:space="preserve"> </v>
      </c>
      <c r="CB41" s="45" t="str">
        <f t="shared" si="27"/>
        <v xml:space="preserve"> </v>
      </c>
      <c r="CC41" s="43" t="str">
        <f t="shared" si="27"/>
        <v xml:space="preserve"> </v>
      </c>
      <c r="CD41" s="46" t="str">
        <f t="shared" si="27"/>
        <v xml:space="preserve"> </v>
      </c>
      <c r="CE41" s="43" t="str">
        <f t="shared" si="27"/>
        <v xml:space="preserve"> </v>
      </c>
      <c r="CF41" s="46" t="str">
        <f t="shared" si="27"/>
        <v xml:space="preserve"> </v>
      </c>
      <c r="CG41" s="43" t="str">
        <f t="shared" si="27"/>
        <v xml:space="preserve"> </v>
      </c>
      <c r="CH41" s="45" t="str">
        <f t="shared" si="27"/>
        <v xml:space="preserve"> </v>
      </c>
      <c r="CI41" s="69" t="str">
        <f t="shared" si="27"/>
        <v xml:space="preserve"> </v>
      </c>
      <c r="CJ41" s="46" t="str">
        <f t="shared" si="27"/>
        <v xml:space="preserve"> </v>
      </c>
      <c r="CK41" s="745" t="str">
        <f t="shared" si="27"/>
        <v xml:space="preserve"> </v>
      </c>
    </row>
    <row r="42" spans="1:89" ht="15" customHeight="1" thickTop="1" thickBot="1" x14ac:dyDescent="0.3">
      <c r="A42" s="220" t="s">
        <v>38</v>
      </c>
      <c r="B42" s="221"/>
      <c r="C42" s="81"/>
      <c r="D42" s="80"/>
      <c r="E42" s="71" t="str">
        <f>IF(SUM(E11:E40)&gt;0,MAX(E11:E40)," ")</f>
        <v xml:space="preserve"> </v>
      </c>
      <c r="F42" s="82"/>
      <c r="G42" s="83"/>
      <c r="H42" s="84" t="str">
        <f t="shared" ref="H42:S42" si="28">IF(SUM(H11:H40)&gt;0,MAX(H11:H40)," ")</f>
        <v xml:space="preserve"> </v>
      </c>
      <c r="I42" s="70" t="str">
        <f t="shared" si="28"/>
        <v xml:space="preserve"> </v>
      </c>
      <c r="J42" s="71" t="str">
        <f t="shared" si="28"/>
        <v xml:space="preserve"> </v>
      </c>
      <c r="K42" s="54" t="str">
        <f t="shared" si="28"/>
        <v xml:space="preserve"> </v>
      </c>
      <c r="L42" s="280" t="str">
        <f t="shared" si="28"/>
        <v xml:space="preserve"> </v>
      </c>
      <c r="M42" s="70" t="str">
        <f t="shared" si="28"/>
        <v xml:space="preserve"> </v>
      </c>
      <c r="N42" s="85" t="str">
        <f t="shared" ca="1" si="28"/>
        <v xml:space="preserve"> </v>
      </c>
      <c r="O42" s="70" t="str">
        <f t="shared" si="28"/>
        <v xml:space="preserve"> </v>
      </c>
      <c r="P42" s="85" t="str">
        <f t="shared" ca="1" si="28"/>
        <v xml:space="preserve"> </v>
      </c>
      <c r="Q42" s="70" t="str">
        <f t="shared" si="28"/>
        <v xml:space="preserve"> </v>
      </c>
      <c r="R42" s="70" t="str">
        <f t="shared" si="28"/>
        <v xml:space="preserve"> </v>
      </c>
      <c r="S42" s="44" t="str">
        <f t="shared" si="28"/>
        <v xml:space="preserve"> </v>
      </c>
      <c r="T42" s="220" t="s">
        <v>39</v>
      </c>
      <c r="U42" s="55" t="str">
        <f t="shared" ref="U42:AG42" si="29">IF(SUM(U11:U40)&gt;0,MAX(U11:U40)," ")</f>
        <v xml:space="preserve"> </v>
      </c>
      <c r="V42" s="54" t="str">
        <f t="shared" si="29"/>
        <v xml:space="preserve"> </v>
      </c>
      <c r="W42" s="70" t="str">
        <f t="shared" si="29"/>
        <v xml:space="preserve"> </v>
      </c>
      <c r="X42" s="395" t="str">
        <f t="shared" si="29"/>
        <v xml:space="preserve"> </v>
      </c>
      <c r="Y42" s="44" t="str">
        <f t="shared" si="29"/>
        <v xml:space="preserve"> </v>
      </c>
      <c r="Z42" s="54" t="str">
        <f t="shared" si="29"/>
        <v xml:space="preserve"> </v>
      </c>
      <c r="AA42" s="70" t="str">
        <f t="shared" si="29"/>
        <v xml:space="preserve"> </v>
      </c>
      <c r="AB42" s="395" t="str">
        <f t="shared" si="29"/>
        <v xml:space="preserve"> </v>
      </c>
      <c r="AC42" s="44" t="str">
        <f t="shared" si="29"/>
        <v xml:space="preserve"> </v>
      </c>
      <c r="AD42" s="54" t="str">
        <f t="shared" si="29"/>
        <v xml:space="preserve"> </v>
      </c>
      <c r="AE42" s="70" t="str">
        <f t="shared" si="29"/>
        <v xml:space="preserve"> </v>
      </c>
      <c r="AF42" s="395" t="str">
        <f t="shared" si="29"/>
        <v xml:space="preserve"> </v>
      </c>
      <c r="AG42" s="44" t="str">
        <f t="shared" si="29"/>
        <v xml:space="preserve"> </v>
      </c>
      <c r="AH42" s="637"/>
      <c r="AI42" s="679" t="str">
        <f>IF(SUM(AI11:AI40)&gt;0,MAX(AI11:AI40)," ")</f>
        <v xml:space="preserve"> </v>
      </c>
      <c r="AJ42" s="620" t="str">
        <f>IF(SUM(AJ11:AJ40)&gt;0,MAX(AJ11:AJ40)," ")</f>
        <v xml:space="preserve"> </v>
      </c>
      <c r="AK42" s="70" t="str">
        <f ca="1">IF(AL41&lt;&gt;"",MAX(AK11:AK40),"")</f>
        <v/>
      </c>
      <c r="AL42" s="827" t="str">
        <f ca="1">IF(AK42=63200,"TNTC",AK42)</f>
        <v/>
      </c>
      <c r="AM42" s="945" t="str">
        <f>IF(SUM(AM11:AN40)&gt;0,MAX(AM11:AN40)," ")</f>
        <v xml:space="preserve"> </v>
      </c>
      <c r="AN42" s="963"/>
      <c r="AO42" s="670" t="str">
        <f>IF(SUM(AO11:AO40)&gt;0,MAX(AO11:AO40)," ")</f>
        <v xml:space="preserve"> </v>
      </c>
      <c r="AP42" s="44" t="str">
        <f>IF(SUM(AP11:AP40)&gt;0,MAX(AP11:AP40)," ")</f>
        <v xml:space="preserve"> </v>
      </c>
      <c r="AQ42" s="952" t="s">
        <v>72</v>
      </c>
      <c r="AR42" s="953"/>
      <c r="AS42" s="54" t="str">
        <f t="shared" ref="AS42:AX42" si="30">IF(SUM(AS11:AS40)&gt;0,MAX(AS11:AS40)," ")</f>
        <v xml:space="preserve"> </v>
      </c>
      <c r="AT42" s="86" t="str">
        <f t="shared" si="30"/>
        <v xml:space="preserve"> </v>
      </c>
      <c r="AU42" s="662" t="str">
        <f t="shared" si="30"/>
        <v xml:space="preserve"> </v>
      </c>
      <c r="AV42" s="620" t="str">
        <f t="shared" si="30"/>
        <v xml:space="preserve"> </v>
      </c>
      <c r="AW42" s="663" t="str">
        <f t="shared" ca="1" si="30"/>
        <v xml:space="preserve"> </v>
      </c>
      <c r="AX42" s="620" t="str">
        <f t="shared" ca="1" si="30"/>
        <v xml:space="preserve"> </v>
      </c>
      <c r="AY42" s="664" t="str">
        <f>IF(SUM(AY11:AY40)&gt;0,MAX(AY11:AY40)," ")</f>
        <v xml:space="preserve"> </v>
      </c>
      <c r="AZ42" s="620" t="str">
        <f t="shared" ref="AZ42:BH42" si="31">IF(SUM(AZ11:AZ40)&gt;0,MAX(AZ11:AZ40)," ")</f>
        <v xml:space="preserve"> </v>
      </c>
      <c r="BA42" s="663" t="str">
        <f t="shared" ca="1" si="31"/>
        <v xml:space="preserve"> </v>
      </c>
      <c r="BB42" s="665" t="str">
        <f t="shared" ca="1" si="31"/>
        <v xml:space="preserve"> </v>
      </c>
      <c r="BC42" s="664" t="str">
        <f t="shared" si="31"/>
        <v xml:space="preserve"> </v>
      </c>
      <c r="BD42" s="620" t="str">
        <f t="shared" si="31"/>
        <v xml:space="preserve"> </v>
      </c>
      <c r="BE42" s="663" t="str">
        <f t="shared" ca="1" si="31"/>
        <v xml:space="preserve"> </v>
      </c>
      <c r="BF42" s="620" t="str">
        <f t="shared" ca="1" si="31"/>
        <v xml:space="preserve"> </v>
      </c>
      <c r="BG42" s="54" t="str">
        <f t="shared" si="31"/>
        <v xml:space="preserve"> </v>
      </c>
      <c r="BH42" s="44" t="str">
        <f t="shared" si="31"/>
        <v xml:space="preserve"> </v>
      </c>
      <c r="BI42" s="220" t="s">
        <v>39</v>
      </c>
      <c r="BJ42" s="54" t="str">
        <f t="shared" ref="BJ42:BU42" si="32">IF(SUM(BJ11:BJ40)&gt;0,MAX(BJ11:BJ40)," ")</f>
        <v xml:space="preserve"> </v>
      </c>
      <c r="BK42" s="44" t="str">
        <f t="shared" si="32"/>
        <v xml:space="preserve"> </v>
      </c>
      <c r="BL42" s="54" t="str">
        <f t="shared" si="32"/>
        <v xml:space="preserve"> </v>
      </c>
      <c r="BM42" s="70" t="str">
        <f t="shared" si="32"/>
        <v xml:space="preserve"> </v>
      </c>
      <c r="BN42" s="70" t="str">
        <f t="shared" si="32"/>
        <v xml:space="preserve"> </v>
      </c>
      <c r="BO42" s="70" t="str">
        <f t="shared" si="32"/>
        <v xml:space="preserve"> </v>
      </c>
      <c r="BP42" s="70" t="str">
        <f t="shared" si="32"/>
        <v xml:space="preserve"> </v>
      </c>
      <c r="BQ42" s="70" t="str">
        <f t="shared" si="32"/>
        <v xml:space="preserve"> </v>
      </c>
      <c r="BR42" s="70" t="str">
        <f t="shared" si="32"/>
        <v xml:space="preserve"> </v>
      </c>
      <c r="BS42" s="70" t="str">
        <f t="shared" si="32"/>
        <v xml:space="preserve"> </v>
      </c>
      <c r="BT42" s="70" t="str">
        <f t="shared" si="32"/>
        <v xml:space="preserve"> </v>
      </c>
      <c r="BU42" s="44" t="str">
        <f t="shared" si="32"/>
        <v xml:space="preserve"> </v>
      </c>
      <c r="BV42" s="244" t="s">
        <v>39</v>
      </c>
      <c r="BW42" s="844" t="str">
        <f t="shared" ref="BW42:CK42" si="33">IF(SUM(BW11:BW40)&gt;0,MAX(BW11:BW40)," ")</f>
        <v xml:space="preserve"> </v>
      </c>
      <c r="BX42" s="845" t="str">
        <f t="shared" ca="1" si="33"/>
        <v xml:space="preserve"> </v>
      </c>
      <c r="BY42" s="844" t="str">
        <f t="shared" si="33"/>
        <v xml:space="preserve"> </v>
      </c>
      <c r="BZ42" s="845" t="str">
        <f t="shared" ca="1" si="33"/>
        <v xml:space="preserve"> </v>
      </c>
      <c r="CA42" s="470" t="str">
        <f t="shared" si="33"/>
        <v xml:space="preserve"> </v>
      </c>
      <c r="CB42" s="746" t="str">
        <f t="shared" si="33"/>
        <v xml:space="preserve"> </v>
      </c>
      <c r="CC42" s="85" t="str">
        <f t="shared" si="33"/>
        <v xml:space="preserve"> </v>
      </c>
      <c r="CD42" s="747" t="str">
        <f t="shared" si="33"/>
        <v xml:space="preserve"> </v>
      </c>
      <c r="CE42" s="85" t="str">
        <f t="shared" si="33"/>
        <v xml:space="preserve"> </v>
      </c>
      <c r="CF42" s="747" t="str">
        <f t="shared" si="33"/>
        <v xml:space="preserve"> </v>
      </c>
      <c r="CG42" s="85" t="str">
        <f t="shared" si="33"/>
        <v xml:space="preserve"> </v>
      </c>
      <c r="CH42" s="746" t="str">
        <f t="shared" si="33"/>
        <v xml:space="preserve"> </v>
      </c>
      <c r="CI42" s="87" t="str">
        <f t="shared" si="33"/>
        <v xml:space="preserve"> </v>
      </c>
      <c r="CJ42" s="747" t="str">
        <f t="shared" si="33"/>
        <v xml:space="preserve"> </v>
      </c>
      <c r="CK42" s="748" t="str">
        <f t="shared" si="33"/>
        <v xml:space="preserve"> </v>
      </c>
    </row>
    <row r="43" spans="1:89" ht="15" customHeight="1" thickTop="1" thickBot="1" x14ac:dyDescent="0.3">
      <c r="A43" s="220" t="s">
        <v>40</v>
      </c>
      <c r="B43" s="221"/>
      <c r="C43" s="81"/>
      <c r="D43" s="80"/>
      <c r="E43" s="48"/>
      <c r="F43" s="82"/>
      <c r="G43" s="83"/>
      <c r="H43" s="55" t="str">
        <f t="shared" ref="H43:S43" si="34">IF(SUM(H11:H40)&gt;0,MIN(H11:H40),"")</f>
        <v/>
      </c>
      <c r="I43" s="70" t="str">
        <f t="shared" si="34"/>
        <v/>
      </c>
      <c r="J43" s="84" t="str">
        <f t="shared" si="34"/>
        <v/>
      </c>
      <c r="K43" s="54" t="str">
        <f t="shared" si="34"/>
        <v/>
      </c>
      <c r="L43" s="280" t="str">
        <f t="shared" si="34"/>
        <v/>
      </c>
      <c r="M43" s="70" t="str">
        <f t="shared" si="34"/>
        <v/>
      </c>
      <c r="N43" s="70" t="str">
        <f t="shared" ca="1" si="34"/>
        <v/>
      </c>
      <c r="O43" s="70" t="str">
        <f t="shared" si="34"/>
        <v/>
      </c>
      <c r="P43" s="70" t="str">
        <f t="shared" ca="1" si="34"/>
        <v/>
      </c>
      <c r="Q43" s="70" t="str">
        <f t="shared" si="34"/>
        <v/>
      </c>
      <c r="R43" s="70" t="str">
        <f t="shared" si="34"/>
        <v/>
      </c>
      <c r="S43" s="44" t="str">
        <f t="shared" si="34"/>
        <v/>
      </c>
      <c r="T43" s="220" t="s">
        <v>41</v>
      </c>
      <c r="U43" s="55" t="str">
        <f t="shared" ref="U43:AG43" si="35">IF(SUM(U11:U40)&gt;0,MIN(U11:U40),"")</f>
        <v/>
      </c>
      <c r="V43" s="54" t="str">
        <f t="shared" si="35"/>
        <v/>
      </c>
      <c r="W43" s="70" t="str">
        <f t="shared" si="35"/>
        <v/>
      </c>
      <c r="X43" s="395" t="str">
        <f t="shared" si="35"/>
        <v/>
      </c>
      <c r="Y43" s="44" t="str">
        <f t="shared" si="35"/>
        <v/>
      </c>
      <c r="Z43" s="54" t="str">
        <f t="shared" si="35"/>
        <v/>
      </c>
      <c r="AA43" s="70" t="str">
        <f t="shared" si="35"/>
        <v/>
      </c>
      <c r="AB43" s="395" t="str">
        <f t="shared" si="35"/>
        <v/>
      </c>
      <c r="AC43" s="44" t="str">
        <f t="shared" si="35"/>
        <v/>
      </c>
      <c r="AD43" s="54" t="str">
        <f t="shared" si="35"/>
        <v/>
      </c>
      <c r="AE43" s="70" t="str">
        <f t="shared" si="35"/>
        <v/>
      </c>
      <c r="AF43" s="395" t="str">
        <f t="shared" si="35"/>
        <v/>
      </c>
      <c r="AG43" s="44" t="str">
        <f t="shared" si="35"/>
        <v/>
      </c>
      <c r="AH43" s="637"/>
      <c r="AI43" s="680" t="str">
        <f>IF(SUM(AI11:AI40)&gt;0,MIN(AI11:AI40),"")</f>
        <v/>
      </c>
      <c r="AJ43" s="681" t="str">
        <f>IF(SUM(AJ11:AJ40)&gt;0,MIN(AJ11:AJ40),"")</f>
        <v/>
      </c>
      <c r="AK43" s="71"/>
      <c r="AL43" s="820" t="str">
        <f>IF(SUM(AL11:AL40)&gt;0,MIN(AL11:AL40),"")</f>
        <v/>
      </c>
      <c r="AM43" s="945" t="str">
        <f>IF(SUM(AM11:AN40)&gt;0,MIN(AM11:AN40),"")</f>
        <v/>
      </c>
      <c r="AN43" s="1016"/>
      <c r="AO43" s="620" t="str">
        <f>IF(SUM(AO11:AO40)&gt;0,MIN(AO11:AO40),"")</f>
        <v/>
      </c>
      <c r="AP43" s="623" t="str">
        <f>IF(SUM(AP11:AP40)&gt;0,MIN(AP11:AP40),"")</f>
        <v/>
      </c>
      <c r="AQ43" s="952" t="s">
        <v>73</v>
      </c>
      <c r="AR43" s="953"/>
      <c r="AS43" s="648" t="str">
        <f t="shared" ref="AS43:BH43" si="36">IF(SUM(AS11:AS40)&gt;0,MIN(AS11:AS40),"")</f>
        <v/>
      </c>
      <c r="AT43" s="666" t="str">
        <f t="shared" si="36"/>
        <v/>
      </c>
      <c r="AU43" s="648" t="str">
        <f t="shared" si="36"/>
        <v/>
      </c>
      <c r="AV43" s="666" t="str">
        <f t="shared" si="36"/>
        <v/>
      </c>
      <c r="AW43" s="667" t="str">
        <f t="shared" ca="1" si="36"/>
        <v/>
      </c>
      <c r="AX43" s="668" t="str">
        <f t="shared" ca="1" si="36"/>
        <v/>
      </c>
      <c r="AY43" s="648" t="str">
        <f t="shared" si="36"/>
        <v/>
      </c>
      <c r="AZ43" s="666" t="str">
        <f t="shared" si="36"/>
        <v/>
      </c>
      <c r="BA43" s="667" t="str">
        <f t="shared" ca="1" si="36"/>
        <v/>
      </c>
      <c r="BB43" s="668" t="str">
        <f t="shared" ca="1" si="36"/>
        <v/>
      </c>
      <c r="BC43" s="648" t="str">
        <f t="shared" si="36"/>
        <v/>
      </c>
      <c r="BD43" s="669" t="str">
        <f t="shared" si="36"/>
        <v/>
      </c>
      <c r="BE43" s="670" t="str">
        <f t="shared" ca="1" si="36"/>
        <v/>
      </c>
      <c r="BF43" s="668" t="str">
        <f t="shared" ca="1" si="36"/>
        <v/>
      </c>
      <c r="BG43" s="54" t="str">
        <f t="shared" si="36"/>
        <v/>
      </c>
      <c r="BH43" s="44" t="str">
        <f t="shared" si="36"/>
        <v/>
      </c>
      <c r="BI43" s="220" t="s">
        <v>41</v>
      </c>
      <c r="BJ43" s="647" t="str">
        <f t="shared" ref="BJ43:BU43" si="37">IF(SUM(BJ11:BJ40)&gt;0,MIN(BJ11:BJ40),"")</f>
        <v/>
      </c>
      <c r="BK43" s="674" t="str">
        <f t="shared" si="37"/>
        <v/>
      </c>
      <c r="BL43" s="54" t="str">
        <f t="shared" si="37"/>
        <v/>
      </c>
      <c r="BM43" s="673" t="str">
        <f t="shared" si="37"/>
        <v/>
      </c>
      <c r="BN43" s="673" t="str">
        <f t="shared" si="37"/>
        <v/>
      </c>
      <c r="BO43" s="673" t="str">
        <f t="shared" si="37"/>
        <v/>
      </c>
      <c r="BP43" s="673" t="str">
        <f t="shared" si="37"/>
        <v/>
      </c>
      <c r="BQ43" s="673" t="str">
        <f t="shared" si="37"/>
        <v/>
      </c>
      <c r="BR43" s="673" t="str">
        <f t="shared" si="37"/>
        <v/>
      </c>
      <c r="BS43" s="673" t="str">
        <f t="shared" si="37"/>
        <v/>
      </c>
      <c r="BT43" s="673" t="str">
        <f t="shared" si="37"/>
        <v/>
      </c>
      <c r="BU43" s="674" t="str">
        <f t="shared" si="37"/>
        <v/>
      </c>
      <c r="BV43" s="761" t="s">
        <v>41</v>
      </c>
      <c r="BW43" s="649" t="str">
        <f t="shared" ref="BW43:CK43" si="38">IF(SUM(BW11:BW40)&gt;0,MIN(BW11:BW40),"")</f>
        <v/>
      </c>
      <c r="BX43" s="846" t="str">
        <f t="shared" ca="1" si="38"/>
        <v/>
      </c>
      <c r="BY43" s="649" t="str">
        <f t="shared" si="38"/>
        <v/>
      </c>
      <c r="BZ43" s="846" t="str">
        <f t="shared" ca="1" si="38"/>
        <v/>
      </c>
      <c r="CA43" s="639" t="str">
        <f t="shared" si="38"/>
        <v/>
      </c>
      <c r="CB43" s="667" t="str">
        <f t="shared" si="38"/>
        <v/>
      </c>
      <c r="CC43" s="670" t="str">
        <f t="shared" si="38"/>
        <v/>
      </c>
      <c r="CD43" s="667" t="str">
        <f t="shared" si="38"/>
        <v/>
      </c>
      <c r="CE43" s="670" t="str">
        <f t="shared" si="38"/>
        <v/>
      </c>
      <c r="CF43" s="667" t="str">
        <f t="shared" si="38"/>
        <v/>
      </c>
      <c r="CG43" s="670" t="str">
        <f t="shared" si="38"/>
        <v/>
      </c>
      <c r="CH43" s="667" t="str">
        <f t="shared" si="38"/>
        <v/>
      </c>
      <c r="CI43" s="667" t="str">
        <f t="shared" si="38"/>
        <v/>
      </c>
      <c r="CJ43" s="670" t="str">
        <f t="shared" si="38"/>
        <v/>
      </c>
      <c r="CK43" s="749" t="str">
        <f t="shared" si="38"/>
        <v/>
      </c>
    </row>
    <row r="44" spans="1:89" ht="14.4" customHeight="1" thickTop="1" thickBot="1" x14ac:dyDescent="0.3">
      <c r="A44" s="532"/>
      <c r="B44" s="533"/>
      <c r="C44" s="533"/>
      <c r="D44" s="533"/>
      <c r="E44" s="534"/>
      <c r="F44" s="535"/>
      <c r="G44" s="536"/>
      <c r="H44" s="532"/>
      <c r="I44" s="533"/>
      <c r="J44" s="537"/>
      <c r="K44" s="533"/>
      <c r="L44" s="538"/>
      <c r="M44" s="533"/>
      <c r="N44" s="533"/>
      <c r="O44" s="533"/>
      <c r="P44" s="533"/>
      <c r="Q44" s="533"/>
      <c r="R44" s="533"/>
      <c r="S44" s="537"/>
      <c r="T44" s="973" t="s">
        <v>131</v>
      </c>
      <c r="U44" s="974"/>
      <c r="V44" s="975"/>
      <c r="W44" s="533"/>
      <c r="X44" s="533"/>
      <c r="Y44" s="555"/>
      <c r="Z44" s="533"/>
      <c r="AA44" s="539"/>
      <c r="AB44" s="533"/>
      <c r="AC44" s="537"/>
      <c r="AD44" s="533"/>
      <c r="AE44" s="533"/>
      <c r="AF44" s="533"/>
      <c r="AG44" s="537"/>
      <c r="AH44" s="533"/>
      <c r="AI44" s="533"/>
      <c r="AJ44" s="533"/>
      <c r="AK44" s="465"/>
      <c r="AL44" s="822" t="str">
        <f ca="1">'E.coli Standalone Calculation'!N38</f>
        <v/>
      </c>
      <c r="AM44" s="816"/>
      <c r="AN44" s="540"/>
      <c r="AO44" s="476"/>
      <c r="AP44" s="537"/>
      <c r="AQ44" s="979"/>
      <c r="AR44" s="980"/>
      <c r="AS44" s="532"/>
      <c r="AT44" s="533"/>
      <c r="AU44" s="532"/>
      <c r="AV44" s="533"/>
      <c r="AW44" s="541"/>
      <c r="AX44" s="533"/>
      <c r="AY44" s="532"/>
      <c r="AZ44" s="533"/>
      <c r="BA44" s="541"/>
      <c r="BB44" s="533"/>
      <c r="BC44" s="532"/>
      <c r="BD44" s="541"/>
      <c r="BE44" s="533"/>
      <c r="BF44" s="533"/>
      <c r="BG44" s="532"/>
      <c r="BH44" s="537"/>
      <c r="BI44" s="542"/>
      <c r="BJ44" s="532"/>
      <c r="BK44" s="537"/>
      <c r="BL44" s="532"/>
      <c r="BM44" s="533"/>
      <c r="BN44" s="533"/>
      <c r="BO44" s="533"/>
      <c r="BP44" s="533"/>
      <c r="BQ44" s="533"/>
      <c r="BR44" s="533"/>
      <c r="BS44" s="533"/>
      <c r="BT44" s="533"/>
      <c r="BU44" s="537"/>
      <c r="BV44" s="762"/>
      <c r="BW44" s="755"/>
      <c r="BX44" s="476"/>
      <c r="BY44" s="476"/>
      <c r="BZ44" s="476"/>
      <c r="CA44" s="476"/>
      <c r="CB44" s="750"/>
      <c r="CC44" s="750"/>
      <c r="CD44" s="750"/>
      <c r="CE44" s="750"/>
      <c r="CF44" s="750"/>
      <c r="CG44" s="750"/>
      <c r="CH44" s="750"/>
      <c r="CI44" s="750"/>
      <c r="CJ44" s="750"/>
      <c r="CK44" s="751"/>
    </row>
    <row r="45" spans="1:89" ht="14.4" customHeight="1" thickTop="1" thickBot="1" x14ac:dyDescent="0.3">
      <c r="A45" s="543"/>
      <c r="B45" s="544"/>
      <c r="C45" s="544"/>
      <c r="D45" s="544"/>
      <c r="E45" s="545"/>
      <c r="F45" s="546"/>
      <c r="G45" s="545"/>
      <c r="H45" s="544"/>
      <c r="I45" s="544"/>
      <c r="J45" s="547"/>
      <c r="K45" s="544"/>
      <c r="L45" s="548"/>
      <c r="M45" s="544"/>
      <c r="N45" s="544"/>
      <c r="O45" s="544"/>
      <c r="P45" s="544"/>
      <c r="Q45" s="544"/>
      <c r="R45" s="544"/>
      <c r="S45" s="547"/>
      <c r="T45" s="976" t="s">
        <v>132</v>
      </c>
      <c r="U45" s="977"/>
      <c r="V45" s="978"/>
      <c r="W45" s="549"/>
      <c r="X45" s="544"/>
      <c r="Y45" s="550"/>
      <c r="Z45" s="549"/>
      <c r="AA45" s="550"/>
      <c r="AB45" s="544"/>
      <c r="AC45" s="544"/>
      <c r="AD45" s="549"/>
      <c r="AE45" s="544"/>
      <c r="AF45" s="544"/>
      <c r="AG45" s="547"/>
      <c r="AH45" s="544"/>
      <c r="AI45" s="476"/>
      <c r="AJ45" s="476"/>
      <c r="AK45" s="465"/>
      <c r="AL45" s="817" t="str">
        <f ca="1">'E.coli Standalone Calculation'!N41</f>
        <v/>
      </c>
      <c r="AM45" s="551"/>
      <c r="AN45" s="552"/>
      <c r="AO45" s="544"/>
      <c r="AP45" s="547"/>
      <c r="AQ45" s="981"/>
      <c r="AR45" s="982"/>
      <c r="AS45" s="549"/>
      <c r="AT45" s="547"/>
      <c r="AU45" s="544"/>
      <c r="AV45" s="544"/>
      <c r="AW45" s="553"/>
      <c r="AX45" s="544"/>
      <c r="AY45" s="549"/>
      <c r="AZ45" s="544"/>
      <c r="BA45" s="553"/>
      <c r="BB45" s="547"/>
      <c r="BC45" s="544"/>
      <c r="BD45" s="553"/>
      <c r="BE45" s="544"/>
      <c r="BF45" s="544"/>
      <c r="BG45" s="549"/>
      <c r="BH45" s="547"/>
      <c r="BI45" s="554"/>
      <c r="BJ45" s="549"/>
      <c r="BK45" s="547"/>
      <c r="BL45" s="549"/>
      <c r="BM45" s="544"/>
      <c r="BN45" s="544"/>
      <c r="BO45" s="544"/>
      <c r="BP45" s="544"/>
      <c r="BQ45" s="544"/>
      <c r="BR45" s="544"/>
      <c r="BS45" s="544"/>
      <c r="BT45" s="544"/>
      <c r="BU45" s="547"/>
      <c r="BV45" s="763"/>
      <c r="BW45" s="754"/>
      <c r="BX45" s="752"/>
      <c r="BY45" s="752"/>
      <c r="BZ45" s="752"/>
      <c r="CA45" s="752"/>
      <c r="CB45" s="752"/>
      <c r="CC45" s="752"/>
      <c r="CD45" s="752"/>
      <c r="CE45" s="752"/>
      <c r="CF45" s="752"/>
      <c r="CG45" s="752"/>
      <c r="CH45" s="752"/>
      <c r="CI45" s="752"/>
      <c r="CJ45" s="752"/>
      <c r="CK45" s="753"/>
    </row>
    <row r="46" spans="1:89" ht="15" customHeight="1" thickBot="1" x14ac:dyDescent="0.3">
      <c r="A46" s="415" t="s">
        <v>42</v>
      </c>
      <c r="B46" s="226"/>
      <c r="C46" s="416"/>
      <c r="D46" s="124"/>
      <c r="E46" s="87">
        <f>COUNT(E11:E40)</f>
        <v>0</v>
      </c>
      <c r="F46" s="417">
        <f>COUNTA(F11:F40)</f>
        <v>0</v>
      </c>
      <c r="G46" s="418">
        <f>COUNTA(G11:G40)</f>
        <v>0</v>
      </c>
      <c r="H46" s="419">
        <f t="shared" ref="H46:S46" si="39">COUNT(H11:H40)</f>
        <v>0</v>
      </c>
      <c r="I46" s="85">
        <f t="shared" si="39"/>
        <v>0</v>
      </c>
      <c r="J46" s="86">
        <f t="shared" si="39"/>
        <v>0</v>
      </c>
      <c r="K46" s="419">
        <f t="shared" si="39"/>
        <v>0</v>
      </c>
      <c r="L46" s="85">
        <f t="shared" si="39"/>
        <v>0</v>
      </c>
      <c r="M46" s="85">
        <f t="shared" si="39"/>
        <v>0</v>
      </c>
      <c r="N46" s="85">
        <f t="shared" ca="1" si="39"/>
        <v>0</v>
      </c>
      <c r="O46" s="85">
        <f t="shared" si="39"/>
        <v>0</v>
      </c>
      <c r="P46" s="85">
        <f t="shared" ca="1" si="39"/>
        <v>0</v>
      </c>
      <c r="Q46" s="85">
        <f t="shared" si="39"/>
        <v>0</v>
      </c>
      <c r="R46" s="85">
        <f t="shared" si="39"/>
        <v>0</v>
      </c>
      <c r="S46" s="86">
        <f t="shared" si="39"/>
        <v>0</v>
      </c>
      <c r="T46" s="222" t="s">
        <v>67</v>
      </c>
      <c r="U46" s="66">
        <f t="shared" ref="U46:AG46" si="40">COUNT(U11:U40)</f>
        <v>0</v>
      </c>
      <c r="V46" s="64">
        <f t="shared" si="40"/>
        <v>0</v>
      </c>
      <c r="W46" s="65">
        <f t="shared" si="40"/>
        <v>0</v>
      </c>
      <c r="X46" s="396">
        <f t="shared" si="40"/>
        <v>0</v>
      </c>
      <c r="Y46" s="67">
        <f t="shared" si="40"/>
        <v>0</v>
      </c>
      <c r="Z46" s="64">
        <f t="shared" si="40"/>
        <v>0</v>
      </c>
      <c r="AA46" s="65">
        <f t="shared" si="40"/>
        <v>0</v>
      </c>
      <c r="AB46" s="396">
        <f t="shared" si="40"/>
        <v>0</v>
      </c>
      <c r="AC46" s="67">
        <f t="shared" si="40"/>
        <v>0</v>
      </c>
      <c r="AD46" s="64">
        <f t="shared" si="40"/>
        <v>0</v>
      </c>
      <c r="AE46" s="65">
        <f t="shared" si="40"/>
        <v>0</v>
      </c>
      <c r="AF46" s="396">
        <f t="shared" si="40"/>
        <v>0</v>
      </c>
      <c r="AG46" s="67">
        <f t="shared" si="40"/>
        <v>0</v>
      </c>
      <c r="AH46" s="625"/>
      <c r="AI46" s="65">
        <f>COUNT(AI11:AI40)</f>
        <v>0</v>
      </c>
      <c r="AJ46" s="65">
        <f>COUNT(AJ11:AJ40)</f>
        <v>0</v>
      </c>
      <c r="AK46" s="72"/>
      <c r="AL46" s="65">
        <f ca="1">COUNT(AK11:AK40)</f>
        <v>0</v>
      </c>
      <c r="AM46" s="1048">
        <f>COUNT(AM11:AN40)</f>
        <v>0</v>
      </c>
      <c r="AN46" s="1049"/>
      <c r="AO46" s="65">
        <f>COUNT(AO11:AO40)</f>
        <v>0</v>
      </c>
      <c r="AP46" s="67">
        <f>COUNT(AP11:AP40)</f>
        <v>0</v>
      </c>
      <c r="AQ46" s="1050" t="s">
        <v>67</v>
      </c>
      <c r="AR46" s="1051"/>
      <c r="AS46" s="64">
        <f t="shared" ref="AS46:BH46" si="41">COUNT(AS11:AS40)</f>
        <v>0</v>
      </c>
      <c r="AT46" s="116">
        <f t="shared" si="41"/>
        <v>0</v>
      </c>
      <c r="AU46" s="64">
        <f t="shared" si="41"/>
        <v>0</v>
      </c>
      <c r="AV46" s="73">
        <f t="shared" si="41"/>
        <v>0</v>
      </c>
      <c r="AW46" s="73">
        <f t="shared" ca="1" si="41"/>
        <v>0</v>
      </c>
      <c r="AX46" s="116">
        <f t="shared" ca="1" si="41"/>
        <v>0</v>
      </c>
      <c r="AY46" s="64">
        <f t="shared" si="41"/>
        <v>0</v>
      </c>
      <c r="AZ46" s="73">
        <f t="shared" si="41"/>
        <v>0</v>
      </c>
      <c r="BA46" s="73">
        <f t="shared" ca="1" si="41"/>
        <v>0</v>
      </c>
      <c r="BB46" s="116">
        <f t="shared" ca="1" si="41"/>
        <v>0</v>
      </c>
      <c r="BC46" s="64">
        <f t="shared" si="41"/>
        <v>0</v>
      </c>
      <c r="BD46" s="73">
        <f t="shared" si="41"/>
        <v>0</v>
      </c>
      <c r="BE46" s="73">
        <f t="shared" ca="1" si="41"/>
        <v>0</v>
      </c>
      <c r="BF46" s="116">
        <f t="shared" ca="1" si="41"/>
        <v>0</v>
      </c>
      <c r="BG46" s="66">
        <f t="shared" si="41"/>
        <v>0</v>
      </c>
      <c r="BH46" s="67">
        <f t="shared" si="41"/>
        <v>0</v>
      </c>
      <c r="BI46" s="246" t="s">
        <v>67</v>
      </c>
      <c r="BJ46" s="66">
        <f t="shared" ref="BJ46:BU46" si="42">COUNT(BJ11:BJ40)</f>
        <v>0</v>
      </c>
      <c r="BK46" s="67">
        <f t="shared" si="42"/>
        <v>0</v>
      </c>
      <c r="BL46" s="64">
        <f t="shared" si="42"/>
        <v>0</v>
      </c>
      <c r="BM46" s="65">
        <f t="shared" si="42"/>
        <v>0</v>
      </c>
      <c r="BN46" s="65">
        <f t="shared" si="42"/>
        <v>0</v>
      </c>
      <c r="BO46" s="65">
        <f t="shared" si="42"/>
        <v>0</v>
      </c>
      <c r="BP46" s="65">
        <f t="shared" si="42"/>
        <v>0</v>
      </c>
      <c r="BQ46" s="65">
        <f t="shared" si="42"/>
        <v>0</v>
      </c>
      <c r="BR46" s="65">
        <f t="shared" si="42"/>
        <v>0</v>
      </c>
      <c r="BS46" s="65">
        <f t="shared" si="42"/>
        <v>0</v>
      </c>
      <c r="BT46" s="65">
        <f t="shared" si="42"/>
        <v>0</v>
      </c>
      <c r="BU46" s="67">
        <f t="shared" si="42"/>
        <v>0</v>
      </c>
      <c r="BV46" s="764" t="s">
        <v>67</v>
      </c>
      <c r="BW46" s="73">
        <f t="shared" ref="BW46:CK46" si="43">COUNT(BW11:BW40)</f>
        <v>0</v>
      </c>
      <c r="BX46" s="73">
        <f t="shared" ca="1" si="43"/>
        <v>0</v>
      </c>
      <c r="BY46" s="73">
        <f t="shared" si="43"/>
        <v>0</v>
      </c>
      <c r="BZ46" s="732">
        <f t="shared" ca="1" si="43"/>
        <v>0</v>
      </c>
      <c r="CA46" s="766">
        <f t="shared" si="43"/>
        <v>0</v>
      </c>
      <c r="CB46" s="73">
        <f t="shared" si="43"/>
        <v>0</v>
      </c>
      <c r="CC46" s="73">
        <f t="shared" si="43"/>
        <v>0</v>
      </c>
      <c r="CD46" s="73">
        <f t="shared" si="43"/>
        <v>0</v>
      </c>
      <c r="CE46" s="73">
        <f t="shared" si="43"/>
        <v>0</v>
      </c>
      <c r="CF46" s="73">
        <f t="shared" si="43"/>
        <v>0</v>
      </c>
      <c r="CG46" s="73">
        <f t="shared" si="43"/>
        <v>0</v>
      </c>
      <c r="CH46" s="73">
        <f t="shared" si="43"/>
        <v>0</v>
      </c>
      <c r="CI46" s="73">
        <f t="shared" si="43"/>
        <v>0</v>
      </c>
      <c r="CJ46" s="73">
        <f t="shared" si="43"/>
        <v>0</v>
      </c>
      <c r="CK46" s="116">
        <f t="shared" si="43"/>
        <v>0</v>
      </c>
    </row>
    <row r="47" spans="1:89" ht="12.75" customHeight="1" thickBot="1" x14ac:dyDescent="0.35">
      <c r="A47" s="861" t="s">
        <v>124</v>
      </c>
      <c r="B47" s="1008"/>
      <c r="C47" s="1008"/>
      <c r="D47" s="1008"/>
      <c r="E47" s="1008"/>
      <c r="F47" s="1008"/>
      <c r="G47" s="1008"/>
      <c r="H47" s="1008"/>
      <c r="I47" s="1008"/>
      <c r="J47" s="1009"/>
      <c r="K47" s="442" t="s">
        <v>191</v>
      </c>
      <c r="L47" s="207"/>
      <c r="M47" s="207"/>
      <c r="N47" s="207"/>
      <c r="O47" s="207"/>
      <c r="P47" s="443"/>
      <c r="Q47" s="444" t="s">
        <v>125</v>
      </c>
      <c r="R47" s="207"/>
      <c r="S47" s="235"/>
      <c r="T47" s="310" t="s">
        <v>43</v>
      </c>
      <c r="U47" s="400"/>
      <c r="V47" s="207"/>
      <c r="W47" s="207"/>
      <c r="X47" s="207"/>
      <c r="Y47" s="207"/>
      <c r="Z47" s="207"/>
      <c r="AA47" s="207"/>
      <c r="AB47" s="207"/>
      <c r="AC47" s="207"/>
      <c r="AD47" s="207"/>
      <c r="AE47" s="207"/>
      <c r="AF47" s="207"/>
      <c r="AG47" s="207"/>
      <c r="AH47" s="207"/>
      <c r="AI47" s="207"/>
      <c r="AJ47" s="207"/>
      <c r="AK47" s="207"/>
      <c r="AL47" s="207"/>
      <c r="AM47" s="207"/>
      <c r="AN47" s="207"/>
      <c r="AO47" s="207"/>
      <c r="AP47" s="235"/>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row>
    <row r="48" spans="1:89" x14ac:dyDescent="0.25">
      <c r="A48" s="1010"/>
      <c r="B48" s="1011"/>
      <c r="C48" s="1011"/>
      <c r="D48" s="1011"/>
      <c r="E48" s="1011"/>
      <c r="F48" s="1011"/>
      <c r="G48" s="1011"/>
      <c r="H48" s="1011"/>
      <c r="I48" s="1011"/>
      <c r="J48" s="1012"/>
      <c r="K48" s="886"/>
      <c r="L48" s="887"/>
      <c r="M48" s="887"/>
      <c r="N48" s="887"/>
      <c r="O48" s="887"/>
      <c r="P48" s="904"/>
      <c r="Q48" s="870"/>
      <c r="R48" s="871"/>
      <c r="S48" s="872"/>
      <c r="T48" s="877"/>
      <c r="U48" s="878"/>
      <c r="V48" s="878"/>
      <c r="W48" s="878"/>
      <c r="X48" s="878"/>
      <c r="Y48" s="878"/>
      <c r="Z48" s="878"/>
      <c r="AA48" s="878"/>
      <c r="AB48" s="878"/>
      <c r="AC48" s="878"/>
      <c r="AD48" s="878"/>
      <c r="AE48" s="878"/>
      <c r="AF48" s="878"/>
      <c r="AG48" s="878"/>
      <c r="AH48" s="878"/>
      <c r="AI48" s="878"/>
      <c r="AJ48" s="878"/>
      <c r="AK48" s="878"/>
      <c r="AL48" s="878"/>
      <c r="AM48" s="878"/>
      <c r="AN48" s="878"/>
      <c r="AO48" s="878"/>
      <c r="AP48" s="879"/>
      <c r="AQ48" s="200"/>
      <c r="AR48" s="200"/>
      <c r="AS48" s="93" t="s">
        <v>44</v>
      </c>
      <c r="AT48" s="94"/>
      <c r="AU48" s="94"/>
      <c r="AV48" s="94"/>
      <c r="AW48" s="94"/>
      <c r="AX48" s="94"/>
      <c r="AY48" s="94"/>
      <c r="AZ48" s="94"/>
      <c r="BA48" s="94"/>
      <c r="BB48" s="94"/>
      <c r="BC48" s="95"/>
      <c r="BD48" s="313" t="s">
        <v>45</v>
      </c>
      <c r="BE48" s="207"/>
      <c r="BF48" s="235"/>
      <c r="BG48" s="200"/>
      <c r="BH48" s="200"/>
      <c r="BI48" s="200"/>
      <c r="BJ48" s="964" t="s">
        <v>175</v>
      </c>
      <c r="BK48" s="965"/>
      <c r="BL48" s="965"/>
      <c r="BM48" s="965"/>
      <c r="BN48" s="965"/>
      <c r="BO48" s="965"/>
      <c r="BP48" s="965"/>
      <c r="BQ48" s="965"/>
      <c r="BR48" s="966"/>
      <c r="BS48" s="200"/>
      <c r="BT48" s="200"/>
      <c r="BU48" s="200"/>
      <c r="BV48" s="200"/>
      <c r="BW48" s="200"/>
      <c r="BX48" s="200"/>
      <c r="BY48" s="200"/>
      <c r="BZ48" s="200"/>
    </row>
    <row r="49" spans="1:86" x14ac:dyDescent="0.25">
      <c r="A49" s="1010"/>
      <c r="B49" s="1011"/>
      <c r="C49" s="1011"/>
      <c r="D49" s="1011"/>
      <c r="E49" s="1011"/>
      <c r="F49" s="1011"/>
      <c r="G49" s="1011"/>
      <c r="H49" s="1011"/>
      <c r="I49" s="1011"/>
      <c r="J49" s="1012"/>
      <c r="K49" s="905"/>
      <c r="L49" s="887"/>
      <c r="M49" s="887"/>
      <c r="N49" s="887"/>
      <c r="O49" s="887"/>
      <c r="P49" s="904"/>
      <c r="Q49" s="873"/>
      <c r="R49" s="871"/>
      <c r="S49" s="872"/>
      <c r="T49" s="877"/>
      <c r="U49" s="878"/>
      <c r="V49" s="878"/>
      <c r="W49" s="878"/>
      <c r="X49" s="878"/>
      <c r="Y49" s="878"/>
      <c r="Z49" s="878"/>
      <c r="AA49" s="878"/>
      <c r="AB49" s="878"/>
      <c r="AC49" s="878"/>
      <c r="AD49" s="878"/>
      <c r="AE49" s="878"/>
      <c r="AF49" s="878"/>
      <c r="AG49" s="878"/>
      <c r="AH49" s="878"/>
      <c r="AI49" s="878"/>
      <c r="AJ49" s="878"/>
      <c r="AK49" s="878"/>
      <c r="AL49" s="878"/>
      <c r="AM49" s="878"/>
      <c r="AN49" s="878"/>
      <c r="AO49" s="878"/>
      <c r="AP49" s="879"/>
      <c r="AQ49" s="200"/>
      <c r="AR49" s="200"/>
      <c r="AS49" s="250"/>
      <c r="AT49" s="221"/>
      <c r="AU49" s="251"/>
      <c r="AV49" s="254" t="s">
        <v>47</v>
      </c>
      <c r="AW49" s="255"/>
      <c r="AX49" s="254" t="s">
        <v>48</v>
      </c>
      <c r="AY49" s="255"/>
      <c r="AZ49" s="256" t="s">
        <v>49</v>
      </c>
      <c r="BA49" s="257"/>
      <c r="BB49" s="256" t="s">
        <v>50</v>
      </c>
      <c r="BC49" s="258"/>
      <c r="BD49" s="459" t="s">
        <v>51</v>
      </c>
      <c r="BE49" s="200"/>
      <c r="BF49" s="102">
        <f>IF(SUM(AS11:AS40)&gt;0,SUM(AS11:AS40),SUM(K11:K40))</f>
        <v>0</v>
      </c>
      <c r="BG49" s="200"/>
      <c r="BH49" s="200"/>
      <c r="BI49" s="200"/>
      <c r="BJ49" s="967"/>
      <c r="BK49" s="968"/>
      <c r="BL49" s="968"/>
      <c r="BM49" s="968"/>
      <c r="BN49" s="968"/>
      <c r="BO49" s="968"/>
      <c r="BP49" s="968"/>
      <c r="BQ49" s="968"/>
      <c r="BR49" s="969"/>
      <c r="BS49" s="200"/>
      <c r="BT49" s="200"/>
      <c r="BU49" s="200"/>
      <c r="BV49" s="200"/>
      <c r="BW49" s="200"/>
      <c r="BX49" s="200"/>
      <c r="BY49" s="200"/>
      <c r="BZ49" s="200"/>
    </row>
    <row r="50" spans="1:86" ht="14.4" thickBot="1" x14ac:dyDescent="0.35">
      <c r="A50" s="1010"/>
      <c r="B50" s="1011"/>
      <c r="C50" s="1011"/>
      <c r="D50" s="1011"/>
      <c r="E50" s="1011"/>
      <c r="F50" s="1011"/>
      <c r="G50" s="1011"/>
      <c r="H50" s="1011"/>
      <c r="I50" s="1011"/>
      <c r="J50" s="1012"/>
      <c r="K50" s="874"/>
      <c r="L50" s="875"/>
      <c r="M50" s="875"/>
      <c r="N50" s="875"/>
      <c r="O50" s="875"/>
      <c r="P50" s="876"/>
      <c r="Q50" s="445"/>
      <c r="R50" s="238"/>
      <c r="S50" s="239"/>
      <c r="T50" s="877"/>
      <c r="U50" s="878"/>
      <c r="V50" s="878"/>
      <c r="W50" s="878"/>
      <c r="X50" s="878"/>
      <c r="Y50" s="878"/>
      <c r="Z50" s="878"/>
      <c r="AA50" s="878"/>
      <c r="AB50" s="878"/>
      <c r="AC50" s="878"/>
      <c r="AD50" s="878"/>
      <c r="AE50" s="878"/>
      <c r="AF50" s="878"/>
      <c r="AG50" s="878"/>
      <c r="AH50" s="878"/>
      <c r="AI50" s="878"/>
      <c r="AJ50" s="878"/>
      <c r="AK50" s="878"/>
      <c r="AL50" s="878"/>
      <c r="AM50" s="878"/>
      <c r="AN50" s="878"/>
      <c r="AO50" s="878"/>
      <c r="AP50" s="879"/>
      <c r="AQ50" s="200"/>
      <c r="AR50" s="200"/>
      <c r="AS50" s="246" t="s">
        <v>46</v>
      </c>
      <c r="AT50" s="252"/>
      <c r="AU50" s="253"/>
      <c r="AV50" s="337" t="str">
        <f>IF(M41=" "," NA",(+M41-AU41)/M41*100)</f>
        <v xml:space="preserve"> NA</v>
      </c>
      <c r="AW50" s="338"/>
      <c r="AX50" s="337" t="str">
        <f>IF(O41=" "," NA",(+O41-AY41)/O41*100)</f>
        <v xml:space="preserve"> NA</v>
      </c>
      <c r="AY50" s="338"/>
      <c r="AZ50" s="337" t="str">
        <f>IF(R41=" "," NA",(+R41-BC41)/R41*100)</f>
        <v xml:space="preserve"> NA</v>
      </c>
      <c r="BA50" s="338"/>
      <c r="BB50" s="334" t="str">
        <f>IF(Q41=" "," NA",(+Q41-AP41)/Q41*100)</f>
        <v xml:space="preserve"> NA</v>
      </c>
      <c r="BC50" s="107"/>
      <c r="BD50" s="218"/>
      <c r="BE50" s="219"/>
      <c r="BF50" s="236"/>
      <c r="BG50" s="200"/>
      <c r="BH50" s="200"/>
      <c r="BI50" s="200"/>
      <c r="BJ50" s="967"/>
      <c r="BK50" s="968"/>
      <c r="BL50" s="968"/>
      <c r="BM50" s="968"/>
      <c r="BN50" s="968"/>
      <c r="BO50" s="968"/>
      <c r="BP50" s="968"/>
      <c r="BQ50" s="968"/>
      <c r="BR50" s="969"/>
      <c r="BS50" s="200"/>
      <c r="BT50" s="200"/>
      <c r="BU50" s="200"/>
      <c r="BV50" s="200"/>
      <c r="BW50" s="200"/>
      <c r="BX50" s="200"/>
      <c r="BY50" s="200"/>
      <c r="BZ50" s="200"/>
    </row>
    <row r="51" spans="1:86" ht="13.8" x14ac:dyDescent="0.3">
      <c r="A51" s="1010"/>
      <c r="B51" s="1011"/>
      <c r="C51" s="1011"/>
      <c r="D51" s="1011"/>
      <c r="E51" s="1011"/>
      <c r="F51" s="1011"/>
      <c r="G51" s="1011"/>
      <c r="H51" s="1011"/>
      <c r="I51" s="1011"/>
      <c r="J51" s="1012"/>
      <c r="K51" s="442" t="s">
        <v>192</v>
      </c>
      <c r="L51" s="446"/>
      <c r="M51" s="207"/>
      <c r="N51" s="207"/>
      <c r="O51" s="207"/>
      <c r="P51" s="447"/>
      <c r="Q51" s="444" t="s">
        <v>125</v>
      </c>
      <c r="R51" s="207"/>
      <c r="S51" s="235"/>
      <c r="T51" s="877"/>
      <c r="U51" s="878"/>
      <c r="V51" s="878"/>
      <c r="W51" s="878"/>
      <c r="X51" s="878"/>
      <c r="Y51" s="878"/>
      <c r="Z51" s="878"/>
      <c r="AA51" s="878"/>
      <c r="AB51" s="878"/>
      <c r="AC51" s="878"/>
      <c r="AD51" s="878"/>
      <c r="AE51" s="878"/>
      <c r="AF51" s="878"/>
      <c r="AG51" s="878"/>
      <c r="AH51" s="878"/>
      <c r="AI51" s="878"/>
      <c r="AJ51" s="878"/>
      <c r="AK51" s="878"/>
      <c r="AL51" s="878"/>
      <c r="AM51" s="878"/>
      <c r="AN51" s="878"/>
      <c r="AO51" s="878"/>
      <c r="AP51" s="879"/>
      <c r="AQ51" s="200"/>
      <c r="AR51" s="200"/>
      <c r="AS51" s="200"/>
      <c r="AT51" s="200"/>
      <c r="AU51" s="200"/>
      <c r="AV51" s="200"/>
      <c r="AW51" s="200"/>
      <c r="AX51" s="200"/>
      <c r="AY51" s="200"/>
      <c r="AZ51" s="200"/>
      <c r="BA51" s="200"/>
      <c r="BB51" s="200"/>
      <c r="BC51" s="200"/>
      <c r="BD51" s="852" t="s">
        <v>52</v>
      </c>
      <c r="BE51" s="853"/>
      <c r="BF51" s="854"/>
      <c r="BG51" s="200"/>
      <c r="BH51" s="200"/>
      <c r="BI51" s="200"/>
      <c r="BJ51" s="967"/>
      <c r="BK51" s="968"/>
      <c r="BL51" s="968"/>
      <c r="BM51" s="968"/>
      <c r="BN51" s="968"/>
      <c r="BO51" s="968"/>
      <c r="BP51" s="968"/>
      <c r="BQ51" s="968"/>
      <c r="BR51" s="969"/>
      <c r="BS51" s="200"/>
      <c r="BT51" s="200"/>
      <c r="BU51" s="200"/>
      <c r="BV51" s="200"/>
      <c r="BW51" s="200"/>
      <c r="BX51" s="200"/>
      <c r="BY51" s="200"/>
      <c r="BZ51" s="200"/>
    </row>
    <row r="52" spans="1:86" ht="15.6" x14ac:dyDescent="0.3">
      <c r="A52" s="1010"/>
      <c r="B52" s="1011"/>
      <c r="C52" s="1011"/>
      <c r="D52" s="1011"/>
      <c r="E52" s="1011"/>
      <c r="F52" s="1011"/>
      <c r="G52" s="1011"/>
      <c r="H52" s="1011"/>
      <c r="I52" s="1011"/>
      <c r="J52" s="1012"/>
      <c r="K52" s="448" t="s">
        <v>193</v>
      </c>
      <c r="L52" s="211"/>
      <c r="M52" s="211"/>
      <c r="N52" s="211"/>
      <c r="O52" s="211"/>
      <c r="P52" s="211"/>
      <c r="Q52" s="870"/>
      <c r="R52" s="871"/>
      <c r="S52" s="872"/>
      <c r="T52" s="877"/>
      <c r="U52" s="878"/>
      <c r="V52" s="878"/>
      <c r="W52" s="878"/>
      <c r="X52" s="878"/>
      <c r="Y52" s="878"/>
      <c r="Z52" s="878"/>
      <c r="AA52" s="878"/>
      <c r="AB52" s="878"/>
      <c r="AC52" s="878"/>
      <c r="AD52" s="878"/>
      <c r="AE52" s="878"/>
      <c r="AF52" s="878"/>
      <c r="AG52" s="878"/>
      <c r="AH52" s="878"/>
      <c r="AI52" s="878"/>
      <c r="AJ52" s="878"/>
      <c r="AK52" s="878"/>
      <c r="AL52" s="878"/>
      <c r="AM52" s="878"/>
      <c r="AN52" s="878"/>
      <c r="AO52" s="878"/>
      <c r="AP52" s="879"/>
      <c r="AQ52" s="200"/>
      <c r="AR52" s="200"/>
      <c r="AS52" s="202" t="str">
        <f>IF(OR(Q41=" ",AP41=" ",LEFT(Q10,4)&lt;&gt;"Phos",LEFT(AP10,4)&lt;&gt;"Phos"),"","Phosphorus limit would be")</f>
        <v/>
      </c>
      <c r="AT52" s="202"/>
      <c r="AU52" s="202"/>
      <c r="AV52" s="202"/>
      <c r="AW52" s="202" t="str">
        <f>IF(OR(Q41=" ",+AP41=" ",LEFT(Q10,4)&lt;&gt;"Phos",LEFT(AP10,4)&lt;&gt;"Phos"),"",IF(+Q41&gt;=5,1,IF(+Q41&gt;=4,80,IF(+Q41&gt;=3,75,IF(Q41&gt;=2,70,IF(Q41&gt;=1,65,60))))))</f>
        <v/>
      </c>
      <c r="AX52" s="202" t="str">
        <f>IF(OR(Q41=" ",+AP41=" ",LEFT(Q10,4)&lt;&gt;"Phos",LEFT(AP10,4)&lt;&gt;"Phos"),"",IF(+Q41&gt;=5,"mg/l.","% removal."))</f>
        <v/>
      </c>
      <c r="AY52" s="202"/>
      <c r="AZ52" s="202" t="str">
        <f>IF(OR(Q41=" ",+AP41=" ",LEFT(Q10,4)&lt;&gt;"Phos",LEFT(AP10,4)&lt;&gt;"Phos"),"",IF(OR(AND(+Q41&gt;=5,AP41&gt;1),AND(+Q41&gt;=4,+Q41&lt;5,BB50&lt;80),AND(+Q41&gt;=3,+Q41&lt;4,BB50&lt;75),AND(+Q41&gt;=2,+Q41&lt;3,BB50&lt;70),AND(+Q41&gt;=1,+Q41&lt;2,BB50&lt;65),AND(+Q41&lt;1,BB50&lt;60)),"(compliance not achieved)","(compliance achieved)"))</f>
        <v/>
      </c>
      <c r="BA52" s="202"/>
      <c r="BB52" s="202"/>
      <c r="BC52" s="200"/>
      <c r="BD52" s="460" t="s">
        <v>53</v>
      </c>
      <c r="BE52" s="200"/>
      <c r="BF52" s="103" t="str">
        <f>IF(AS46+K46=0,"",IF(AS46&gt;0,+AS41/O4,K41/O4))</f>
        <v/>
      </c>
      <c r="BG52" s="200"/>
      <c r="BH52" s="200"/>
      <c r="BI52" s="200"/>
      <c r="BJ52" s="967"/>
      <c r="BK52" s="968"/>
      <c r="BL52" s="968"/>
      <c r="BM52" s="968"/>
      <c r="BN52" s="968"/>
      <c r="BO52" s="968"/>
      <c r="BP52" s="968"/>
      <c r="BQ52" s="968"/>
      <c r="BR52" s="969"/>
      <c r="BS52" s="200"/>
      <c r="BT52" s="200"/>
      <c r="BU52" s="200"/>
      <c r="BV52" s="200"/>
      <c r="BW52" s="200"/>
      <c r="BX52" s="200"/>
      <c r="BY52" s="200"/>
      <c r="BZ52" s="200"/>
    </row>
    <row r="53" spans="1:86" ht="13.5" customHeight="1" thickBot="1" x14ac:dyDescent="0.3">
      <c r="A53" s="1010"/>
      <c r="B53" s="1011"/>
      <c r="C53" s="1011"/>
      <c r="D53" s="1011"/>
      <c r="E53" s="1011"/>
      <c r="F53" s="1011"/>
      <c r="G53" s="1011"/>
      <c r="H53" s="1011"/>
      <c r="I53" s="1011"/>
      <c r="J53" s="1012"/>
      <c r="K53" s="886"/>
      <c r="L53" s="887"/>
      <c r="M53" s="887"/>
      <c r="N53" s="887"/>
      <c r="O53" s="887"/>
      <c r="P53" s="888"/>
      <c r="Q53" s="873"/>
      <c r="R53" s="871"/>
      <c r="S53" s="872"/>
      <c r="T53" s="877"/>
      <c r="U53" s="878"/>
      <c r="V53" s="878"/>
      <c r="W53" s="878"/>
      <c r="X53" s="878"/>
      <c r="Y53" s="878"/>
      <c r="Z53" s="878"/>
      <c r="AA53" s="878"/>
      <c r="AB53" s="878"/>
      <c r="AC53" s="878"/>
      <c r="AD53" s="878"/>
      <c r="AE53" s="878"/>
      <c r="AF53" s="878"/>
      <c r="AG53" s="878"/>
      <c r="AH53" s="878"/>
      <c r="AI53" s="878"/>
      <c r="AJ53" s="878"/>
      <c r="AK53" s="878"/>
      <c r="AL53" s="878"/>
      <c r="AM53" s="878"/>
      <c r="AN53" s="878"/>
      <c r="AO53" s="878"/>
      <c r="AP53" s="879"/>
      <c r="AQ53" s="200"/>
      <c r="AR53" s="200"/>
      <c r="AS53" s="200"/>
      <c r="AT53" s="200"/>
      <c r="AU53" s="200"/>
      <c r="AV53" s="200"/>
      <c r="AW53" s="200"/>
      <c r="AX53" s="200"/>
      <c r="AY53" s="200"/>
      <c r="AZ53" s="200"/>
      <c r="BA53" s="200"/>
      <c r="BB53" s="200"/>
      <c r="BC53" s="200"/>
      <c r="BD53" s="240"/>
      <c r="BE53" s="233"/>
      <c r="BF53" s="242"/>
      <c r="BG53" s="200"/>
      <c r="BH53" s="200"/>
      <c r="BI53" s="200"/>
      <c r="BJ53" s="970"/>
      <c r="BK53" s="971"/>
      <c r="BL53" s="971"/>
      <c r="BM53" s="971"/>
      <c r="BN53" s="971"/>
      <c r="BO53" s="971"/>
      <c r="BP53" s="971"/>
      <c r="BQ53" s="971"/>
      <c r="BR53" s="972"/>
      <c r="BS53" s="200"/>
      <c r="BT53" s="200"/>
      <c r="BU53" s="200"/>
      <c r="BV53" s="200"/>
      <c r="BW53" s="200"/>
      <c r="BX53" s="200"/>
      <c r="BY53" s="200"/>
      <c r="BZ53" s="200"/>
    </row>
    <row r="54" spans="1:86" ht="28.5" customHeight="1" thickBot="1" x14ac:dyDescent="0.3">
      <c r="A54" s="1062"/>
      <c r="B54" s="1063"/>
      <c r="C54" s="1063"/>
      <c r="D54" s="1063"/>
      <c r="E54" s="1063"/>
      <c r="F54" s="1063"/>
      <c r="G54" s="1063"/>
      <c r="H54" s="1063"/>
      <c r="I54" s="1063"/>
      <c r="J54" s="1064"/>
      <c r="K54" s="889"/>
      <c r="L54" s="890"/>
      <c r="M54" s="890"/>
      <c r="N54" s="890"/>
      <c r="O54" s="890"/>
      <c r="P54" s="891"/>
      <c r="Q54" s="449"/>
      <c r="R54" s="233"/>
      <c r="S54" s="242"/>
      <c r="T54" s="880"/>
      <c r="U54" s="881"/>
      <c r="V54" s="881"/>
      <c r="W54" s="881"/>
      <c r="X54" s="881"/>
      <c r="Y54" s="881"/>
      <c r="Z54" s="881"/>
      <c r="AA54" s="881"/>
      <c r="AB54" s="881"/>
      <c r="AC54" s="881"/>
      <c r="AD54" s="881"/>
      <c r="AE54" s="881"/>
      <c r="AF54" s="881"/>
      <c r="AG54" s="881"/>
      <c r="AH54" s="881"/>
      <c r="AI54" s="881"/>
      <c r="AJ54" s="881"/>
      <c r="AK54" s="881"/>
      <c r="AL54" s="881"/>
      <c r="AM54" s="881"/>
      <c r="AN54" s="881"/>
      <c r="AO54" s="881"/>
      <c r="AP54" s="882"/>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row>
    <row r="55" spans="1:86" x14ac:dyDescent="0.25">
      <c r="A55" s="850" t="s">
        <v>201</v>
      </c>
      <c r="B55" s="850"/>
      <c r="C55" s="850"/>
      <c r="D55" s="850"/>
      <c r="E55" s="850"/>
      <c r="F55" s="850"/>
      <c r="G55" s="850"/>
      <c r="H55" s="850"/>
      <c r="I55" s="850"/>
      <c r="J55" s="850"/>
      <c r="K55" s="850"/>
      <c r="L55" s="850"/>
      <c r="M55" s="850"/>
      <c r="N55" s="850"/>
      <c r="O55" s="850"/>
      <c r="P55" s="850"/>
      <c r="Q55" s="850"/>
      <c r="R55" s="850"/>
      <c r="S55" s="850"/>
      <c r="T55" s="850" t="s">
        <v>202</v>
      </c>
      <c r="U55" s="850"/>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t="s">
        <v>203</v>
      </c>
      <c r="AR55" s="850"/>
      <c r="AS55" s="850"/>
      <c r="AT55" s="850"/>
      <c r="AU55" s="850"/>
      <c r="AV55" s="850"/>
      <c r="AW55" s="850"/>
      <c r="AX55" s="850"/>
      <c r="AY55" s="850"/>
      <c r="AZ55" s="850"/>
      <c r="BA55" s="850"/>
      <c r="BB55" s="850"/>
      <c r="BC55" s="850"/>
      <c r="BD55" s="850"/>
      <c r="BE55" s="850"/>
      <c r="BF55" s="850"/>
      <c r="BG55" s="850"/>
      <c r="BH55" s="850"/>
      <c r="BI55" s="850" t="s">
        <v>204</v>
      </c>
      <c r="BJ55" s="850"/>
      <c r="BK55" s="850"/>
      <c r="BL55" s="850"/>
      <c r="BM55" s="850"/>
      <c r="BN55" s="850"/>
      <c r="BO55" s="850"/>
      <c r="BP55" s="850"/>
      <c r="BQ55" s="850"/>
      <c r="BR55" s="850"/>
      <c r="BS55" s="850"/>
      <c r="BT55" s="850"/>
      <c r="BU55" s="850"/>
      <c r="BV55" s="850" t="s">
        <v>205</v>
      </c>
      <c r="BW55" s="850"/>
      <c r="BX55" s="850"/>
      <c r="BY55" s="850"/>
      <c r="BZ55" s="850"/>
      <c r="CA55" s="850"/>
      <c r="CB55" s="850"/>
      <c r="CC55" s="850"/>
      <c r="CD55" s="850"/>
      <c r="CE55" s="850"/>
      <c r="CF55" s="850"/>
      <c r="CG55" s="850"/>
      <c r="CH55" s="850"/>
    </row>
  </sheetData>
  <sheetProtection algorithmName="SHA-512" hashValue="DLKp3aN6aD+qmj0gvs1v06BuOrrNZ0pvRRV/ZnpKLo45OQg15FvWLUgDQuF+nCo8P5EJtExgefOoIk06M3hS0A==" saltValue="Ghd1ZMuUOdB9430tzHrovg==" spinCount="100000" sheet="1" selectLockedCells="1"/>
  <mergeCells count="66">
    <mergeCell ref="CJ8:CJ10"/>
    <mergeCell ref="CK8:CK10"/>
    <mergeCell ref="CD8:CD10"/>
    <mergeCell ref="CE8:CE10"/>
    <mergeCell ref="CF8:CF10"/>
    <mergeCell ref="CG8:CG10"/>
    <mergeCell ref="CH8:CH10"/>
    <mergeCell ref="CI8:CI10"/>
    <mergeCell ref="BY9:BZ9"/>
    <mergeCell ref="CA8:CA10"/>
    <mergeCell ref="CB8:CB10"/>
    <mergeCell ref="CC8:CC10"/>
    <mergeCell ref="AM42:AN42"/>
    <mergeCell ref="AQ41:AR41"/>
    <mergeCell ref="BO9:BO10"/>
    <mergeCell ref="BP6:BU7"/>
    <mergeCell ref="AE6:AL7"/>
    <mergeCell ref="BJ48:BR53"/>
    <mergeCell ref="AQ42:AR42"/>
    <mergeCell ref="T48:AP54"/>
    <mergeCell ref="BD51:BF51"/>
    <mergeCell ref="BR9:BR10"/>
    <mergeCell ref="BS9:BS10"/>
    <mergeCell ref="T44:V44"/>
    <mergeCell ref="AQ44:AR44"/>
    <mergeCell ref="T45:V45"/>
    <mergeCell ref="AQ45:AR45"/>
    <mergeCell ref="AM46:AN46"/>
    <mergeCell ref="AQ46:AR46"/>
    <mergeCell ref="K2:O2"/>
    <mergeCell ref="P2:R2"/>
    <mergeCell ref="AQ6:AS6"/>
    <mergeCell ref="AS8:BF8"/>
    <mergeCell ref="AY6:BD7"/>
    <mergeCell ref="Q4:S4"/>
    <mergeCell ref="K7:N7"/>
    <mergeCell ref="M5:Q5"/>
    <mergeCell ref="AH8:AP8"/>
    <mergeCell ref="K5:L5"/>
    <mergeCell ref="P7:Q7"/>
    <mergeCell ref="R7:S7"/>
    <mergeCell ref="P6:Q6"/>
    <mergeCell ref="R6:S6"/>
    <mergeCell ref="A47:J54"/>
    <mergeCell ref="A55:S55"/>
    <mergeCell ref="T55:AP55"/>
    <mergeCell ref="AQ55:BH55"/>
    <mergeCell ref="BW8:BZ8"/>
    <mergeCell ref="BP9:BP10"/>
    <mergeCell ref="BL8:BU8"/>
    <mergeCell ref="AQ43:AR43"/>
    <mergeCell ref="AM43:AN43"/>
    <mergeCell ref="C8:C10"/>
    <mergeCell ref="F8:F10"/>
    <mergeCell ref="G8:G10"/>
    <mergeCell ref="D8:D10"/>
    <mergeCell ref="BQ9:BQ10"/>
    <mergeCell ref="BU9:BU10"/>
    <mergeCell ref="BT9:BT10"/>
    <mergeCell ref="K48:P49"/>
    <mergeCell ref="Q48:S49"/>
    <mergeCell ref="K50:P50"/>
    <mergeCell ref="BI55:BU55"/>
    <mergeCell ref="BV55:CH55"/>
    <mergeCell ref="Q52:S53"/>
    <mergeCell ref="K53:P54"/>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0" xr:uid="{00000000-0002-0000-07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CK56"/>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44140625" customWidth="1"/>
    <col min="23" max="24" width="6.6640625" customWidth="1"/>
    <col min="25" max="26" width="5.6640625" customWidth="1"/>
    <col min="28" max="28" width="6.6640625" customWidth="1"/>
    <col min="29" max="30" width="5.6640625" customWidth="1"/>
    <col min="32" max="32" width="6.6640625" customWidth="1"/>
    <col min="33" max="33" width="5.6640625" customWidth="1"/>
    <col min="34" max="34" width="2.88671875" customWidth="1"/>
    <col min="35" max="36" width="5.6640625" customWidth="1"/>
    <col min="37" max="37" width="0" hidden="1" customWidth="1"/>
    <col min="39" max="42" width="5.6640625" customWidth="1"/>
    <col min="43" max="44" width="3.6640625" customWidth="1"/>
    <col min="45" max="46" width="7.6640625" customWidth="1"/>
    <col min="60" max="60" width="5.6640625" customWidth="1"/>
    <col min="74" max="74" width="5.10937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31" t="str">
        <f>Jun!K2</f>
        <v>Exampleville</v>
      </c>
      <c r="L2" s="1032">
        <f>Jun!L2</f>
        <v>0</v>
      </c>
      <c r="M2" s="1032">
        <f>Jun!M2</f>
        <v>0</v>
      </c>
      <c r="N2" s="1032">
        <f>Jun!N2</f>
        <v>0</v>
      </c>
      <c r="O2" s="1033">
        <f>Jun!O2</f>
        <v>0</v>
      </c>
      <c r="P2" s="1034" t="str">
        <f>Jun!P2</f>
        <v>IN0000000</v>
      </c>
      <c r="Q2" s="1032">
        <f>Jun!Q2</f>
        <v>0</v>
      </c>
      <c r="R2" s="1032" t="str">
        <f>Jun!R2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61</v>
      </c>
      <c r="L4" s="299"/>
      <c r="M4" s="300">
        <f>Jun!M4</f>
        <v>2025</v>
      </c>
      <c r="N4" s="301"/>
      <c r="O4" s="719">
        <f>Jun!O4</f>
        <v>2E-3</v>
      </c>
      <c r="P4" s="302" t="s">
        <v>89</v>
      </c>
      <c r="Q4" s="1021" t="str">
        <f>Jun!Q4</f>
        <v>555/555-1234</v>
      </c>
      <c r="R4" s="1022">
        <f>Jun!R4</f>
        <v>0</v>
      </c>
      <c r="S4" s="1023">
        <f>Jun!S4</f>
        <v>0</v>
      </c>
      <c r="T4" s="413" t="str">
        <f>+Jan!T4</f>
        <v>State Form 53339 (R8 / 12-24)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(R8 / 12-24)</v>
      </c>
      <c r="AR4" s="201"/>
      <c r="AS4" s="200"/>
      <c r="AT4" s="200"/>
      <c r="AU4" s="200"/>
      <c r="AV4" s="200"/>
      <c r="AW4" s="200"/>
      <c r="AX4" s="200"/>
      <c r="AY4" s="200"/>
      <c r="AZ4" s="200"/>
      <c r="BA4" s="200"/>
      <c r="BB4" s="211"/>
      <c r="BC4" s="211"/>
      <c r="BD4" s="200"/>
      <c r="BE4" s="200"/>
      <c r="BF4" s="200"/>
      <c r="BG4" s="200"/>
      <c r="BH4" s="200"/>
      <c r="BI4" s="413" t="str">
        <f>+Jan!BI4</f>
        <v>State Form 53339 (R8 / 12-24)</v>
      </c>
      <c r="BJ4" s="200"/>
      <c r="BK4" s="200"/>
      <c r="BL4" s="200"/>
      <c r="BM4" s="200"/>
      <c r="BN4" s="200"/>
      <c r="BO4" s="200"/>
      <c r="BP4" s="200"/>
      <c r="BQ4" s="200"/>
      <c r="BR4" s="200"/>
      <c r="BS4" s="200"/>
      <c r="BT4" s="211"/>
      <c r="BU4" s="211"/>
      <c r="BV4" s="413" t="str">
        <f>+Jan!BV4</f>
        <v>State Form 53339 (R8 / 12-24)</v>
      </c>
      <c r="BW4" s="200"/>
      <c r="BX4" s="200"/>
      <c r="BY4" s="200"/>
      <c r="BZ4" s="200"/>
      <c r="CA4" s="200"/>
      <c r="CB4" s="200"/>
    </row>
    <row r="5" spans="1:89" ht="16.2" thickBot="1" x14ac:dyDescent="0.35">
      <c r="A5" s="200"/>
      <c r="B5" s="200"/>
      <c r="C5" s="200"/>
      <c r="D5" s="461" t="str">
        <f>+Jan!D5</f>
        <v>State Form 53339 (R8 / 12-24)</v>
      </c>
      <c r="E5" s="200"/>
      <c r="F5" s="201"/>
      <c r="G5" s="201"/>
      <c r="H5" s="201"/>
      <c r="I5" s="201"/>
      <c r="J5" s="202" t="str">
        <f>CONCATENATE("7/1/",M4)</f>
        <v>7/1/2025</v>
      </c>
      <c r="K5" s="915" t="s">
        <v>127</v>
      </c>
      <c r="L5" s="916"/>
      <c r="M5" s="1026" t="str">
        <f>+Jun!M5</f>
        <v>wwtp@city.org</v>
      </c>
      <c r="N5" s="1026"/>
      <c r="O5" s="1026"/>
      <c r="P5" s="1026"/>
      <c r="Q5" s="1026"/>
      <c r="R5" s="718" t="str">
        <f>Jan!R2</f>
        <v>001</v>
      </c>
      <c r="S5" s="830" t="str">
        <f>Jan!S2</f>
        <v>A</v>
      </c>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6" t="s">
        <v>6</v>
      </c>
      <c r="Q6" s="937"/>
      <c r="R6" s="1067" t="s">
        <v>105</v>
      </c>
      <c r="S6" s="1068"/>
      <c r="T6" s="428" t="str">
        <f>+K2</f>
        <v>Exampleville</v>
      </c>
      <c r="U6" s="324"/>
      <c r="V6" s="227"/>
      <c r="W6" s="228"/>
      <c r="X6" s="229" t="str">
        <f>+P2</f>
        <v>IN0000000</v>
      </c>
      <c r="Y6" s="230"/>
      <c r="Z6" s="231" t="str">
        <f>+K4</f>
        <v>July</v>
      </c>
      <c r="AA6" s="228"/>
      <c r="AB6" s="232">
        <f>+M4</f>
        <v>2025</v>
      </c>
      <c r="AC6" s="236"/>
      <c r="AD6" s="200"/>
      <c r="AE6" s="927"/>
      <c r="AF6" s="928"/>
      <c r="AG6" s="928"/>
      <c r="AH6" s="928"/>
      <c r="AI6" s="928"/>
      <c r="AJ6" s="928"/>
      <c r="AK6" s="928"/>
      <c r="AL6" s="928"/>
      <c r="AM6" s="309"/>
      <c r="AN6" s="309"/>
      <c r="AO6" s="237"/>
      <c r="AP6" s="238"/>
      <c r="AQ6" s="1035" t="str">
        <f>+K2</f>
        <v>Exampleville</v>
      </c>
      <c r="AR6" s="1036"/>
      <c r="AS6" s="1037"/>
      <c r="AT6" s="232" t="str">
        <f>+P2</f>
        <v>IN0000000</v>
      </c>
      <c r="AU6" s="227"/>
      <c r="AV6" s="232" t="str">
        <f>+K4</f>
        <v>July</v>
      </c>
      <c r="AW6" s="227"/>
      <c r="AX6" s="439">
        <f>+M4</f>
        <v>2025</v>
      </c>
      <c r="AY6" s="927"/>
      <c r="AZ6" s="927"/>
      <c r="BA6" s="927"/>
      <c r="BB6" s="927"/>
      <c r="BC6" s="927"/>
      <c r="BD6" s="927"/>
      <c r="BE6" s="224"/>
      <c r="BF6" s="238"/>
      <c r="BG6" s="224"/>
      <c r="BH6" s="238"/>
      <c r="BI6" s="428" t="str">
        <f>+K2</f>
        <v>Exampleville</v>
      </c>
      <c r="BJ6" s="219"/>
      <c r="BK6" s="232" t="str">
        <f>+P2</f>
        <v>IN0000000</v>
      </c>
      <c r="BL6" s="227"/>
      <c r="BM6" s="232" t="str">
        <f>+K4</f>
        <v>July</v>
      </c>
      <c r="BN6" s="227"/>
      <c r="BO6" s="439">
        <f>+M4</f>
        <v>2025</v>
      </c>
      <c r="BP6" s="927"/>
      <c r="BQ6" s="948"/>
      <c r="BR6" s="948"/>
      <c r="BS6" s="948"/>
      <c r="BT6" s="948"/>
      <c r="BU6" s="949"/>
      <c r="BV6" s="428" t="str">
        <f>BI6</f>
        <v>Exampleville</v>
      </c>
      <c r="BW6" s="219"/>
      <c r="BX6" s="232" t="str">
        <f>BK6</f>
        <v>IN0000000</v>
      </c>
      <c r="BY6" s="227"/>
      <c r="BZ6" s="232" t="str">
        <f>BM6</f>
        <v>July</v>
      </c>
      <c r="CA6" s="227"/>
      <c r="CB6" s="439">
        <f>BO6</f>
        <v>2025</v>
      </c>
    </row>
    <row r="7" spans="1:89" ht="13.8" thickBot="1" x14ac:dyDescent="0.3">
      <c r="A7" s="205"/>
      <c r="B7" s="200"/>
      <c r="C7" s="200"/>
      <c r="D7" s="200"/>
      <c r="E7" s="200"/>
      <c r="F7" s="200"/>
      <c r="G7" s="200"/>
      <c r="H7" s="200"/>
      <c r="I7" s="200"/>
      <c r="J7" s="200"/>
      <c r="K7" s="1024" t="str">
        <f>Jun!K7</f>
        <v>Chris A. Operator</v>
      </c>
      <c r="L7" s="1025">
        <f>Jun!L7</f>
        <v>0</v>
      </c>
      <c r="M7" s="1025">
        <f>Jun!M7</f>
        <v>0</v>
      </c>
      <c r="N7" s="1025">
        <f>Jun!N7</f>
        <v>0</v>
      </c>
      <c r="O7" s="303" t="str">
        <f>Jun!O7</f>
        <v>V</v>
      </c>
      <c r="P7" s="1027">
        <f>Jun!P7</f>
        <v>9999</v>
      </c>
      <c r="Q7" s="1028">
        <f>Jun!Q7</f>
        <v>0</v>
      </c>
      <c r="R7" s="1071">
        <f>Jun!R7</f>
        <v>39629</v>
      </c>
      <c r="S7" s="1072">
        <f>Jun!S7</f>
        <v>0</v>
      </c>
      <c r="T7" s="435"/>
      <c r="U7" s="436"/>
      <c r="V7" s="241"/>
      <c r="W7" s="241"/>
      <c r="X7" s="437"/>
      <c r="Y7" s="233"/>
      <c r="Z7" s="233"/>
      <c r="AA7" s="233"/>
      <c r="AB7" s="233"/>
      <c r="AC7" s="242"/>
      <c r="AD7" s="233"/>
      <c r="AE7" s="929"/>
      <c r="AF7" s="929"/>
      <c r="AG7" s="929"/>
      <c r="AH7" s="929"/>
      <c r="AI7" s="929"/>
      <c r="AJ7" s="929"/>
      <c r="AK7" s="929"/>
      <c r="AL7" s="929"/>
      <c r="AM7" s="268"/>
      <c r="AN7" s="268"/>
      <c r="AO7" s="233"/>
      <c r="AP7" s="233"/>
      <c r="AQ7" s="435"/>
      <c r="AR7" s="436"/>
      <c r="AS7" s="233"/>
      <c r="AT7" s="437"/>
      <c r="AU7" s="233"/>
      <c r="AV7" s="233"/>
      <c r="AW7" s="233"/>
      <c r="AX7" s="441"/>
      <c r="AY7" s="947"/>
      <c r="AZ7" s="947"/>
      <c r="BA7" s="947"/>
      <c r="BB7" s="947"/>
      <c r="BC7" s="947"/>
      <c r="BD7" s="947"/>
      <c r="BE7" s="225"/>
      <c r="BF7" s="233"/>
      <c r="BG7" s="225"/>
      <c r="BH7" s="233"/>
      <c r="BI7" s="435"/>
      <c r="BJ7" s="233"/>
      <c r="BK7" s="437"/>
      <c r="BL7" s="233"/>
      <c r="BM7" s="233"/>
      <c r="BN7" s="223"/>
      <c r="BO7" s="440"/>
      <c r="BP7" s="1069"/>
      <c r="BQ7" s="1069"/>
      <c r="BR7" s="1069"/>
      <c r="BS7" s="1069"/>
      <c r="BT7" s="1069"/>
      <c r="BU7" s="1070"/>
      <c r="BV7" s="435"/>
      <c r="BW7" s="233"/>
      <c r="BX7" s="437"/>
      <c r="BY7" s="233"/>
      <c r="BZ7" s="233"/>
      <c r="CA7" s="223"/>
      <c r="CB7" s="440"/>
    </row>
    <row r="8" spans="1:89" ht="12.75" customHeight="1" thickBot="1" x14ac:dyDescent="0.3">
      <c r="A8" s="565"/>
      <c r="B8" s="566"/>
      <c r="C8" s="1017" t="str">
        <f>+Jun!C8</f>
        <v>Man-Hours at Plant
(Plants less than 1 MGD only)</v>
      </c>
      <c r="D8" s="883" t="str">
        <f>+Jun!D8</f>
        <v>Air Temperature (optional)</v>
      </c>
      <c r="E8" s="259" t="s">
        <v>75</v>
      </c>
      <c r="F8" s="858" t="str">
        <f>+Jun!F8</f>
        <v>Bypass At Plant Site
("x" If Occurred)</v>
      </c>
      <c r="G8" s="906" t="str">
        <f>+Jun!G8</f>
        <v>Sanitary Sewer Overflow
("x" If Occurred)</v>
      </c>
      <c r="H8" s="567" t="s">
        <v>7</v>
      </c>
      <c r="I8" s="567"/>
      <c r="J8" s="567"/>
      <c r="K8" s="568" t="s">
        <v>8</v>
      </c>
      <c r="L8" s="567"/>
      <c r="M8" s="567"/>
      <c r="N8" s="567"/>
      <c r="O8" s="567"/>
      <c r="P8" s="567"/>
      <c r="Q8" s="567"/>
      <c r="R8" s="567"/>
      <c r="S8" s="569"/>
      <c r="T8" s="570" t="s">
        <v>9</v>
      </c>
      <c r="U8" s="570"/>
      <c r="V8" s="568" t="str">
        <f>+Jun!V8</f>
        <v>REACTOR # 1</v>
      </c>
      <c r="W8" s="567"/>
      <c r="X8" s="567"/>
      <c r="Y8" s="569"/>
      <c r="Z8" s="568" t="str">
        <f>+Jun!Z8</f>
        <v>REACTOR # 2</v>
      </c>
      <c r="AA8" s="567"/>
      <c r="AB8" s="567"/>
      <c r="AC8" s="569"/>
      <c r="AD8" s="571" t="str">
        <f>+Jun!AD8</f>
        <v>REACTOR # 3</v>
      </c>
      <c r="AE8" s="572"/>
      <c r="AF8" s="572"/>
      <c r="AG8" s="569"/>
      <c r="AH8" s="921" t="s">
        <v>10</v>
      </c>
      <c r="AI8" s="922"/>
      <c r="AJ8" s="922"/>
      <c r="AK8" s="922"/>
      <c r="AL8" s="922"/>
      <c r="AM8" s="922"/>
      <c r="AN8" s="922"/>
      <c r="AO8" s="922"/>
      <c r="AP8" s="923"/>
      <c r="AQ8" s="575" t="s">
        <v>9</v>
      </c>
      <c r="AR8" s="576"/>
      <c r="AS8" s="996" t="s">
        <v>10</v>
      </c>
      <c r="AT8" s="997"/>
      <c r="AU8" s="997"/>
      <c r="AV8" s="997"/>
      <c r="AW8" s="997"/>
      <c r="AX8" s="997"/>
      <c r="AY8" s="998"/>
      <c r="AZ8" s="998"/>
      <c r="BA8" s="998"/>
      <c r="BB8" s="998"/>
      <c r="BC8" s="998"/>
      <c r="BD8" s="998"/>
      <c r="BE8" s="998"/>
      <c r="BF8" s="998"/>
      <c r="BG8" s="420"/>
      <c r="BH8" s="414"/>
      <c r="BI8" s="247" t="s">
        <v>9</v>
      </c>
      <c r="BJ8" s="568" t="s">
        <v>11</v>
      </c>
      <c r="BK8" s="569"/>
      <c r="BL8" s="1041" t="str">
        <f>+Jan!BL8</f>
        <v>DIGESTER OPERATION</v>
      </c>
      <c r="BM8" s="957"/>
      <c r="BN8" s="957"/>
      <c r="BO8" s="957"/>
      <c r="BP8" s="958"/>
      <c r="BQ8" s="958"/>
      <c r="BR8" s="958"/>
      <c r="BS8" s="958"/>
      <c r="BT8" s="958"/>
      <c r="BU8" s="959"/>
      <c r="BV8" s="247" t="s">
        <v>9</v>
      </c>
      <c r="BW8" s="1000" t="str">
        <f>Jan!BW8</f>
        <v xml:space="preserve">Final Effluent </v>
      </c>
      <c r="BX8" s="1001"/>
      <c r="BY8" s="1001"/>
      <c r="BZ8" s="1002"/>
      <c r="CA8" s="1038">
        <f>Jan!CA8</f>
        <v>0</v>
      </c>
      <c r="CB8" s="1059" t="str">
        <f>Jan!CB8</f>
        <v xml:space="preserve"> </v>
      </c>
      <c r="CC8" s="883" t="str">
        <f>Jan!CC8</f>
        <v xml:space="preserve"> </v>
      </c>
      <c r="CD8" s="1053" t="str">
        <f>Jan!CD8</f>
        <v xml:space="preserve"> </v>
      </c>
      <c r="CE8" s="883" t="str">
        <f>Jan!CE8</f>
        <v xml:space="preserve"> </v>
      </c>
      <c r="CF8" s="1053" t="str">
        <f>Jan!CF8</f>
        <v xml:space="preserve"> </v>
      </c>
      <c r="CG8" s="1059" t="str">
        <f>Jan!CG8</f>
        <v xml:space="preserve"> </v>
      </c>
      <c r="CH8" s="883" t="str">
        <f>Jan!CH8</f>
        <v xml:space="preserve"> </v>
      </c>
      <c r="CI8" s="883" t="str">
        <f>Jan!CI8</f>
        <v xml:space="preserve"> </v>
      </c>
      <c r="CJ8" s="1053" t="str">
        <f>Jan!CJ8</f>
        <v xml:space="preserve"> </v>
      </c>
      <c r="CK8" s="1056" t="str">
        <f>Jan!CK8</f>
        <v xml:space="preserve"> </v>
      </c>
    </row>
    <row r="9" spans="1:89" ht="12.75" customHeight="1" thickBot="1" x14ac:dyDescent="0.3">
      <c r="A9" s="577"/>
      <c r="B9" s="578"/>
      <c r="C9" s="1018">
        <f>+Jan!C9</f>
        <v>0</v>
      </c>
      <c r="D9" s="884"/>
      <c r="E9" s="260">
        <f>SUM(E11:E41)</f>
        <v>0</v>
      </c>
      <c r="F9" s="859">
        <f>+Jan!F9</f>
        <v>0</v>
      </c>
      <c r="G9" s="907">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44" t="str">
        <f>+Jun!BO9</f>
        <v>Supernatant Withdrawn 
hrs. or Gal. x 1000</v>
      </c>
      <c r="BP9" s="1044" t="str">
        <f>+Jun!BP9</f>
        <v>Supernatant BOD5 mg/l 
or  NH3-N mg/l</v>
      </c>
      <c r="BQ9" s="1044" t="str">
        <f>+Jun!BQ9</f>
        <v>Total Solids in Incoming Sludge - %</v>
      </c>
      <c r="BR9" s="1042" t="str">
        <f>+Jun!BR9</f>
        <v>Total Solids in Digested Sludge - %</v>
      </c>
      <c r="BS9" s="1043" t="str">
        <f>+Jun!BS9</f>
        <v>Volatile Solids in Incoming Sludge - %</v>
      </c>
      <c r="BT9" s="1043" t="str">
        <f>+Jun!BT9</f>
        <v>Volatile Solids in Digested Sludge - %</v>
      </c>
      <c r="BU9" s="1046" t="str">
        <f>+Jun!BU9</f>
        <v>Digested Sludge Withdrawn 
hrs. or Gal. x 1000</v>
      </c>
      <c r="BV9" s="594"/>
      <c r="BW9" s="720" t="s">
        <v>50</v>
      </c>
      <c r="BX9" s="721"/>
      <c r="BY9" s="1000" t="str">
        <f>Jan!BY9</f>
        <v>Total Nitrogen</v>
      </c>
      <c r="BZ9" s="1002"/>
      <c r="CA9" s="1039"/>
      <c r="CB9" s="1060"/>
      <c r="CC9" s="884"/>
      <c r="CD9" s="1054"/>
      <c r="CE9" s="884"/>
      <c r="CF9" s="1054"/>
      <c r="CG9" s="1060"/>
      <c r="CH9" s="884"/>
      <c r="CI9" s="884"/>
      <c r="CJ9" s="1054"/>
      <c r="CK9" s="1057"/>
    </row>
    <row r="10" spans="1:89" ht="109.5" customHeight="1" thickBot="1" x14ac:dyDescent="0.3">
      <c r="A10" s="596" t="s">
        <v>20</v>
      </c>
      <c r="B10" s="597" t="s">
        <v>21</v>
      </c>
      <c r="C10" s="1019">
        <f>+Jan!C10</f>
        <v>0</v>
      </c>
      <c r="D10" s="885"/>
      <c r="E10" s="598" t="str">
        <f>+Jun!E10</f>
        <v>Precipitation - Inches</v>
      </c>
      <c r="F10" s="860">
        <f>+Jan!F10</f>
        <v>0</v>
      </c>
      <c r="G10" s="908">
        <f>+Jan!G10</f>
        <v>0</v>
      </c>
      <c r="H10" s="599" t="str">
        <f>+Jun!H10</f>
        <v>Chlorine - Lbs</v>
      </c>
      <c r="I10" s="601" t="str">
        <f>+Jun!I10</f>
        <v>Lbs or Gal</v>
      </c>
      <c r="J10" s="601" t="str">
        <f>+Jun!J10</f>
        <v>Lbs or Gal</v>
      </c>
      <c r="K10" s="600" t="str">
        <f>+Jun!K10</f>
        <v>Influent Flow Rate 
(if metered) MGD</v>
      </c>
      <c r="L10" s="601" t="str">
        <f>+Jun!L10</f>
        <v>pH</v>
      </c>
      <c r="M10" s="601" t="str">
        <f>+Jun!M10</f>
        <v>CBOD5 - mg/l</v>
      </c>
      <c r="N10" s="602" t="str">
        <f>+Jun!N10</f>
        <v>CBOD5 - lbs</v>
      </c>
      <c r="O10" s="601" t="str">
        <f>+Jun!O10</f>
        <v>Susp. Solids - mg/l</v>
      </c>
      <c r="P10" s="601" t="str">
        <f>+Jun!P10</f>
        <v>Susp. Solids - lbs</v>
      </c>
      <c r="Q10" s="601" t="str">
        <f>+Jun!Q10</f>
        <v xml:space="preserve">Phosphorus - mg/l </v>
      </c>
      <c r="R10" s="601" t="str">
        <f>+Jun!R10</f>
        <v>Ammonia - mg/l</v>
      </c>
      <c r="S10" s="603" t="str">
        <f>IF(+Jun!S10&lt;&gt;"",+Jun!S10,"")</f>
        <v/>
      </c>
      <c r="T10" s="604" t="s">
        <v>20</v>
      </c>
      <c r="U10" s="604" t="str">
        <f>+Jun!U10</f>
        <v>Temperature in Reactors</v>
      </c>
      <c r="V10" s="605" t="str">
        <f>+Jun!V10</f>
        <v>Settleable Solids % in 30 minutes</v>
      </c>
      <c r="W10" s="601" t="str">
        <f>+Jun!W10</f>
        <v>Susp. Solids - mg/l</v>
      </c>
      <c r="X10" s="606" t="str">
        <f>+Jun!X10</f>
        <v>Sludge Vol. Index - ml/gm</v>
      </c>
      <c r="Y10" s="603" t="str">
        <f>+Jun!Y10</f>
        <v>Dissolved Oxygen - mg/l</v>
      </c>
      <c r="Z10" s="605" t="str">
        <f>+Jun!Z10</f>
        <v>Settleable Solids % in 30 minutes</v>
      </c>
      <c r="AA10" s="601" t="str">
        <f>+Jun!AA10</f>
        <v>Susp. Solids - mg/l</v>
      </c>
      <c r="AB10" s="606" t="str">
        <f>+Jun!AB10</f>
        <v>Sludge Vol. Index - ml/gm</v>
      </c>
      <c r="AC10" s="603" t="str">
        <f>+Jun!AC10</f>
        <v>Dissolved Oxygen - mg/l</v>
      </c>
      <c r="AD10" s="605" t="str">
        <f>+Jun!AD10</f>
        <v>Settleable Solids % in 30 minutes</v>
      </c>
      <c r="AE10" s="601" t="str">
        <f>+Jun!AE10</f>
        <v>Susp. Solids - mg/l</v>
      </c>
      <c r="AF10" s="606" t="str">
        <f>+Jun!AF10</f>
        <v>Sludge Vol. Index - ml/gm</v>
      </c>
      <c r="AG10" s="603" t="str">
        <f>+Jun!AG10</f>
        <v>Dissolved Oxygen - mg/l</v>
      </c>
      <c r="AH10" s="634"/>
      <c r="AI10" s="633" t="str">
        <f>+Jun!AI10</f>
        <v>Residual Chlorine - Final</v>
      </c>
      <c r="AJ10" s="602" t="str">
        <f>+Jun!AJ10</f>
        <v>Residual Chlorine - Contact Tank</v>
      </c>
      <c r="AK10" s="608"/>
      <c r="AL10" s="601" t="str">
        <f>+Jun!AL10</f>
        <v>E. Coli - colony/100 ml</v>
      </c>
      <c r="AM10" s="601" t="str">
        <f>+Jun!AM10</f>
        <v>pH - daily low 
(or single sample)</v>
      </c>
      <c r="AN10" s="601" t="str">
        <f>+Jun!AN10</f>
        <v>pH - daily high  
(if multiple samples)</v>
      </c>
      <c r="AO10" s="602" t="str">
        <f>+Jun!AO10</f>
        <v>Dissolved Oxygen - mg/l</v>
      </c>
      <c r="AP10" s="609" t="str">
        <f>+Jun!AP10</f>
        <v xml:space="preserve">Phosphorus - mg/l </v>
      </c>
      <c r="AQ10" s="610" t="s">
        <v>20</v>
      </c>
      <c r="AR10" s="611" t="s">
        <v>21</v>
      </c>
      <c r="AS10" s="607" t="str">
        <f>+Jun!AS10</f>
        <v>Effluent Flow Rate (MGD)</v>
      </c>
      <c r="AT10" s="603" t="str">
        <f>+Jun!AT10</f>
        <v>Effluent Flow
Weekly Average</v>
      </c>
      <c r="AU10" s="607" t="str">
        <f>+Jun!AU10</f>
        <v>CBOD5 - mg/l</v>
      </c>
      <c r="AV10" s="601" t="str">
        <f>+Jun!AV10</f>
        <v>CBOD5 - mg/l
Weekly Average</v>
      </c>
      <c r="AW10" s="612" t="str">
        <f>+Jun!AW10</f>
        <v>CBOD5 - lbs</v>
      </c>
      <c r="AX10" s="603" t="str">
        <f>+Jun!AX10</f>
        <v>CBOD5 - lbs/day
Weekly Average</v>
      </c>
      <c r="AY10" s="607" t="str">
        <f>+Jun!AY10</f>
        <v>Susp. Solids - mg/l</v>
      </c>
      <c r="AZ10" s="601" t="str">
        <f>+Jun!AZ10</f>
        <v>Susp. Solids - mg/l
Weekly Average</v>
      </c>
      <c r="BA10" s="613" t="str">
        <f>+Jun!BA10</f>
        <v>Susp. Solids - lbs</v>
      </c>
      <c r="BB10" s="603" t="str">
        <f>+Jun!BB10</f>
        <v>Susp. Solids - lbs/day
Weekly Average</v>
      </c>
      <c r="BC10" s="607" t="str">
        <f>+Jun!BC10</f>
        <v>Ammonia - mg/l</v>
      </c>
      <c r="BD10" s="614" t="str">
        <f>+Jun!BD10</f>
        <v>Ammonia - mg/l
Weekly Average</v>
      </c>
      <c r="BE10" s="613" t="str">
        <f>+Jun!BE10</f>
        <v>Ammonia - lbs</v>
      </c>
      <c r="BF10" s="603" t="str">
        <f>+Jun!BF10</f>
        <v>Ammonia - lbs/day
Weekly Average</v>
      </c>
      <c r="BG10" s="615" t="str">
        <f>IF(+Jun!BG10&lt;&gt;"",+Jun!BG10,"")</f>
        <v/>
      </c>
      <c r="BH10" s="616" t="str">
        <f>IF(+Jun!BH10&lt;&gt;"",+Jun!BH10,"")</f>
        <v/>
      </c>
      <c r="BI10" s="617" t="s">
        <v>20</v>
      </c>
      <c r="BJ10" s="600" t="str">
        <f>+Jun!BJ10</f>
        <v xml:space="preserve"> </v>
      </c>
      <c r="BK10" s="603" t="str">
        <f>+Jun!BK10</f>
        <v>Waste Act. Sludge
Gal. x 1000</v>
      </c>
      <c r="BL10" s="600" t="str">
        <f>+Jun!BL10</f>
        <v>pH</v>
      </c>
      <c r="BM10" s="601" t="str">
        <f>+Jun!BM10</f>
        <v>Gas Production  
Cubic Ft. x 1000</v>
      </c>
      <c r="BN10" s="601" t="str">
        <f>+Jun!BN10</f>
        <v>Temperature - F</v>
      </c>
      <c r="BO10" s="1045"/>
      <c r="BP10" s="1045"/>
      <c r="BQ10" s="885"/>
      <c r="BR10" s="885"/>
      <c r="BS10" s="885"/>
      <c r="BT10" s="885"/>
      <c r="BU10" s="1047"/>
      <c r="BV10" s="799" t="s">
        <v>20</v>
      </c>
      <c r="BW10" s="729" t="str">
        <f>Jan!BW10</f>
        <v xml:space="preserve">Phosphorus - mg/l </v>
      </c>
      <c r="BX10" s="730" t="str">
        <f>Jan!BX10</f>
        <v>Phosphorus - lbs/day</v>
      </c>
      <c r="BY10" s="731" t="str">
        <f>Jan!BY10</f>
        <v>Total Nitrogen- mg/l</v>
      </c>
      <c r="BZ10" s="731" t="str">
        <f>Jan!BZ10</f>
        <v>Total Nitrogen- lbs/day</v>
      </c>
      <c r="CA10" s="1040"/>
      <c r="CB10" s="1061"/>
      <c r="CC10" s="1052"/>
      <c r="CD10" s="1055"/>
      <c r="CE10" s="1052"/>
      <c r="CF10" s="1055"/>
      <c r="CG10" s="1061"/>
      <c r="CH10" s="1052"/>
      <c r="CI10" s="1052"/>
      <c r="CJ10" s="1055"/>
      <c r="CK10" s="1058"/>
    </row>
    <row r="11" spans="1:89" ht="15" customHeight="1" x14ac:dyDescent="0.25">
      <c r="A11" s="212">
        <v>1</v>
      </c>
      <c r="B11" s="213" t="str">
        <f>TEXT(J$5 + A11-1,"DDD")</f>
        <v>Tue</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1" si="0">+A11</f>
        <v>1</v>
      </c>
      <c r="U11" s="402"/>
      <c r="V11" s="40"/>
      <c r="W11" s="39"/>
      <c r="X11" s="314" t="str">
        <f t="shared" ref="X11:X41" si="1">IF(V11*W11=0,"",IF(V11&lt;100,V11*10000/W11,V11*1000/W11))</f>
        <v/>
      </c>
      <c r="Y11" s="276"/>
      <c r="Z11" s="40"/>
      <c r="AA11" s="39"/>
      <c r="AB11" s="314" t="str">
        <f t="shared" ref="AB11:AB41" si="2">IF(Z11*AA11=0,"",IF(Z11&lt;100,Z11*10000/AA11,Z11*1000/AA11))</f>
        <v/>
      </c>
      <c r="AC11" s="276"/>
      <c r="AD11" s="40"/>
      <c r="AE11" s="39"/>
      <c r="AF11" s="314" t="str">
        <f>IF(AD11*AE11=0,"",IF(AD11&lt;100,AD11*10000/AE11,AD11*1000/AE11))</f>
        <v/>
      </c>
      <c r="AG11" s="631"/>
      <c r="AH11" s="690"/>
      <c r="AI11" s="38"/>
      <c r="AJ11" s="39"/>
      <c r="AK11" t="str">
        <f ca="1">IF(CELL("type",AL11)="b","",IF(AL11="tntc",63200,IF(AL11=0,1,AL11)))</f>
        <v/>
      </c>
      <c r="AL11" s="39"/>
      <c r="AM11" s="276"/>
      <c r="AN11" s="276"/>
      <c r="AO11" s="39"/>
      <c r="AP11" s="41"/>
      <c r="AQ11" s="212">
        <f t="shared" ref="AQ11:AQ41" si="3">+A11</f>
        <v>1</v>
      </c>
      <c r="AR11" s="407" t="str">
        <f t="shared" ref="AR11:AR41" si="4">+B11</f>
        <v>Tue</v>
      </c>
      <c r="AS11" s="40"/>
      <c r="AT11" s="56"/>
      <c r="AU11" s="40"/>
      <c r="AV11" s="43"/>
      <c r="AW11" s="43" t="str">
        <f ca="1">IF(CELL("type",AU11)="L","",IF(AU11*($K11+$AS11)=0,"",IF($AS11&gt;0,+$AS11*AU11*8.34,$K11*AU11*8.34)))</f>
        <v/>
      </c>
      <c r="AX11" s="56"/>
      <c r="AY11" s="40"/>
      <c r="AZ11" s="43"/>
      <c r="BA11" s="43" t="str">
        <f ca="1">IF(CELL("type",AY11)="L","",IF(AY11*($K11+$AS11)=0,"",IF($AS11&gt;0,+$AS11*AY11*8.34,$K11*AY11*8.34)))</f>
        <v/>
      </c>
      <c r="BB11" s="56"/>
      <c r="BC11" s="40"/>
      <c r="BD11" s="43"/>
      <c r="BE11" s="43" t="str">
        <f ca="1">IF(CELL("type",BC11)="L","",IF(BC11*($K11+$AS11)=0,"",IF($AS11&gt;0,+$AS11*BC11*8.34,$K11*BC11*8.34)))</f>
        <v/>
      </c>
      <c r="BF11" s="56"/>
      <c r="BG11" s="40"/>
      <c r="BH11" s="41"/>
      <c r="BI11" s="243">
        <f>+A11</f>
        <v>1</v>
      </c>
      <c r="BJ11" s="40"/>
      <c r="BK11" s="41"/>
      <c r="BL11" s="276"/>
      <c r="BM11" s="39"/>
      <c r="BN11" s="39"/>
      <c r="BO11" s="39"/>
      <c r="BP11" s="39"/>
      <c r="BQ11" s="39"/>
      <c r="BR11" s="39"/>
      <c r="BS11" s="39"/>
      <c r="BT11" s="39"/>
      <c r="BU11" s="41"/>
      <c r="BV11" s="243">
        <f>BI11</f>
        <v>1</v>
      </c>
      <c r="BW11" s="35"/>
      <c r="BX11" s="765" t="str">
        <f ca="1">IF(CELL("type",BW11)="L","",IF(BW11*($K11+$AS11)=0,"",IF($AS11&gt;0,+$AS11*BW11*8.34,$K11*BW11*8.34)))</f>
        <v/>
      </c>
      <c r="BY11" s="38"/>
      <c r="BZ11" s="797" t="str">
        <f ca="1">IF(CELL("type",BY11)="L","",IF(BY11*($K11+$AS11)=0,"",IF($AS11&gt;0,+$AS11*BY11*8.34,$K11*BY11*8.34)))</f>
        <v/>
      </c>
      <c r="CA11" s="38"/>
      <c r="CB11" s="39"/>
      <c r="CC11" s="39"/>
      <c r="CD11" s="39"/>
      <c r="CE11" s="39"/>
      <c r="CF11" s="39"/>
      <c r="CG11" s="39"/>
      <c r="CH11" s="39"/>
      <c r="CI11" s="39"/>
      <c r="CJ11" s="39"/>
      <c r="CK11" s="41"/>
    </row>
    <row r="12" spans="1:89" ht="15" customHeight="1" x14ac:dyDescent="0.25">
      <c r="A12" s="214">
        <v>2</v>
      </c>
      <c r="B12" s="213" t="str">
        <f t="shared" ref="B12:B41" si="5">TEXT(J$5 + A12-1,"DDD")</f>
        <v>Wed</v>
      </c>
      <c r="C12" s="47"/>
      <c r="D12" s="48"/>
      <c r="E12" s="48"/>
      <c r="F12" s="49"/>
      <c r="G12" s="50"/>
      <c r="H12" s="51"/>
      <c r="I12" s="47"/>
      <c r="J12" s="48"/>
      <c r="K12" s="52"/>
      <c r="L12" s="277"/>
      <c r="M12" s="47"/>
      <c r="N12" s="43" t="str">
        <f t="shared" ref="N12:N41" ca="1" si="6">IF(CELL("type",M12)="L","",IF(M12*(K12+AS12)=0,"",IF(K12&gt;0,+K12*M12*8.34,AS12*M12*8.34)))</f>
        <v/>
      </c>
      <c r="O12" s="47"/>
      <c r="P12" s="43" t="str">
        <f t="shared" ref="P12:P41"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1" si="8">IF(AD12*AE12=0,"",IF(AD12&lt;100,AD12*10000/AE12,AD12*1000/AE12))</f>
        <v/>
      </c>
      <c r="AG12" s="629"/>
      <c r="AH12" s="690"/>
      <c r="AI12" s="51"/>
      <c r="AJ12" s="47"/>
      <c r="AK12" t="str">
        <f t="shared" ref="AK12:AK41" ca="1" si="9">IF(CELL("type",AL12)="b","",IF(AL12="tntc",63200,IF(AL12=0,1,AL12)))</f>
        <v/>
      </c>
      <c r="AL12" s="47"/>
      <c r="AM12" s="277"/>
      <c r="AN12" s="277"/>
      <c r="AO12" s="47"/>
      <c r="AP12" s="53"/>
      <c r="AQ12" s="214">
        <f t="shared" si="3"/>
        <v>2</v>
      </c>
      <c r="AR12" s="407" t="str">
        <f t="shared" si="4"/>
        <v>Wed</v>
      </c>
      <c r="AS12" s="52"/>
      <c r="AT12" s="44"/>
      <c r="AU12" s="52"/>
      <c r="AV12" s="70"/>
      <c r="AW12" s="132" t="str">
        <f t="shared" ref="AW12:AW41" ca="1" si="10">IF(CELL("type",AU12)="L","",IF(AU12*($K12+$AS12)=0,"",IF($AS12&gt;0,+$AS12*AU12*8.34,$K12*AU12*8.34)))</f>
        <v/>
      </c>
      <c r="AX12" s="44"/>
      <c r="AY12" s="52"/>
      <c r="AZ12" s="70"/>
      <c r="BA12" s="132" t="str">
        <f t="shared" ref="BA12:BA41" ca="1" si="11">IF(CELL("type",AY12)="L","",IF(AY12*($K12+$AS12)=0,"",IF($AS12&gt;0,+$AS12*AY12*8.34,$K12*AY12*8.34)))</f>
        <v/>
      </c>
      <c r="BB12" s="44"/>
      <c r="BC12" s="52"/>
      <c r="BD12" s="70"/>
      <c r="BE12" s="132" t="str">
        <f t="shared" ref="BE12:BE41" ca="1" si="12">IF(CELL("type",BC12)="L","",IF(BC12*($K12+$AS12)=0,"",IF($AS12&gt;0,+$AS12*BC12*8.34,$K12*BC12*8.34)))</f>
        <v/>
      </c>
      <c r="BF12" s="44"/>
      <c r="BG12" s="52"/>
      <c r="BH12" s="53"/>
      <c r="BI12" s="244">
        <f t="shared" ref="BI12:BI40" si="13">+A12</f>
        <v>2</v>
      </c>
      <c r="BJ12" s="52"/>
      <c r="BK12" s="53"/>
      <c r="BL12" s="277"/>
      <c r="BM12" s="47"/>
      <c r="BN12" s="47"/>
      <c r="BO12" s="47"/>
      <c r="BP12" s="47"/>
      <c r="BQ12" s="47"/>
      <c r="BR12" s="47"/>
      <c r="BS12" s="47"/>
      <c r="BT12" s="47"/>
      <c r="BU12" s="53"/>
      <c r="BV12" s="243">
        <f t="shared" ref="BV12:BV41" si="14">BI12</f>
        <v>2</v>
      </c>
      <c r="BW12" s="48"/>
      <c r="BX12" s="792" t="str">
        <f t="shared" ref="BX12:BX41" ca="1" si="15">IF(CELL("type",BW12)="L","",IF(BW12*($K12+$AS12)=0,"",IF($AS12&gt;0,+$AS12*BW12*8.34,$K12*BW12*8.34)))</f>
        <v/>
      </c>
      <c r="BY12" s="51"/>
      <c r="BZ12" s="792" t="str">
        <f t="shared" ref="BZ12:BZ41" ca="1" si="16">IF(CELL("type",BY12)="L","",IF(BY12*($K12+$AS12)=0,"",IF($AS12&gt;0,+$AS12*BY12*8.34,$K12*BY12*8.34)))</f>
        <v/>
      </c>
      <c r="CA12" s="51"/>
      <c r="CB12" s="734"/>
      <c r="CC12" s="47"/>
      <c r="CD12" s="47"/>
      <c r="CE12" s="47"/>
      <c r="CF12" s="734"/>
      <c r="CG12" s="47"/>
      <c r="CH12" s="734"/>
      <c r="CI12" s="47"/>
      <c r="CJ12" s="734"/>
      <c r="CK12" s="735"/>
    </row>
    <row r="13" spans="1:89" ht="15" customHeight="1" x14ac:dyDescent="0.25">
      <c r="A13" s="214">
        <v>3</v>
      </c>
      <c r="B13" s="213" t="str">
        <f t="shared" si="5"/>
        <v>Thu</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Thu</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2" t="str">
        <f t="shared" ca="1" si="15"/>
        <v/>
      </c>
      <c r="BY13" s="51"/>
      <c r="BZ13" s="792" t="str">
        <f t="shared" ca="1" si="16"/>
        <v/>
      </c>
      <c r="CA13" s="51"/>
      <c r="CB13" s="734"/>
      <c r="CC13" s="47"/>
      <c r="CD13" s="47"/>
      <c r="CE13" s="47"/>
      <c r="CF13" s="734"/>
      <c r="CG13" s="47"/>
      <c r="CH13" s="734"/>
      <c r="CI13" s="47"/>
      <c r="CJ13" s="734"/>
      <c r="CK13" s="735"/>
    </row>
    <row r="14" spans="1:89" ht="15" customHeight="1" x14ac:dyDescent="0.25">
      <c r="A14" s="214">
        <v>4</v>
      </c>
      <c r="B14" s="213" t="str">
        <f t="shared" si="5"/>
        <v>Fri</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Fri</v>
      </c>
      <c r="AS14" s="52"/>
      <c r="AT14" s="44" t="str">
        <f>IF(+$B14="Sat",IF(SUM(AS$11:AS14)&gt;0,AVERAGE(AS$11:AS14,Jun!AS38:AS$40)," "),"")</f>
        <v/>
      </c>
      <c r="AU14" s="52"/>
      <c r="AV14" s="70" t="str">
        <f>IF(+$B14="Sat",IF(SUM(AU$11:AU14)&gt;0,AVERAGE(AU$11:AU14,Jun!AU38:AU$40)," "),"")</f>
        <v/>
      </c>
      <c r="AW14" s="132" t="str">
        <f t="shared" ca="1" si="10"/>
        <v/>
      </c>
      <c r="AX14" s="56" t="str">
        <f>IF(+$B14="Sat",IF(SUM(AW$11:AW14)&gt;0,AVERAGE(AW$11:AW14,Jun!AW38:AW$40)," "),"")</f>
        <v/>
      </c>
      <c r="AY14" s="52"/>
      <c r="AZ14" s="70" t="str">
        <f>IF(+$B14="Sat",IF(SUM(AY$11:AY14)&gt;0,AVERAGE(AY$11:AY14,Jun!AY38:AY$40)," "),"")</f>
        <v/>
      </c>
      <c r="BA14" s="132" t="str">
        <f t="shared" ca="1" si="11"/>
        <v/>
      </c>
      <c r="BB14" s="56" t="str">
        <f>IF(+$B14="Sat",IF(SUM(BA$11:BA14)&gt;0,AVERAGE(BA$11:BA14,Jun!BA38:BA$40)," "),"")</f>
        <v/>
      </c>
      <c r="BC14" s="52"/>
      <c r="BD14" s="70" t="str">
        <f>IF(+$B14="Sat",IF(SUM(BC$11:BC14)&gt;0,AVERAGE(BC$11:BC14,Jun!BC38:BC$40)," "),"")</f>
        <v/>
      </c>
      <c r="BE14" s="132" t="str">
        <f t="shared" ca="1" si="12"/>
        <v/>
      </c>
      <c r="BF14" s="56" t="str">
        <f>IF(+$B14="Sat",IF(SUM(BE$11:BE14)&gt;0,AVERAGE(BE$11:BE14,Jun!BE38:BE$40)," "),"")</f>
        <v/>
      </c>
      <c r="BG14" s="52"/>
      <c r="BH14" s="53"/>
      <c r="BI14" s="244">
        <f t="shared" si="13"/>
        <v>4</v>
      </c>
      <c r="BJ14" s="52"/>
      <c r="BK14" s="53"/>
      <c r="BL14" s="277"/>
      <c r="BM14" s="47"/>
      <c r="BN14" s="47"/>
      <c r="BO14" s="47"/>
      <c r="BP14" s="47"/>
      <c r="BQ14" s="47"/>
      <c r="BR14" s="47"/>
      <c r="BS14" s="47"/>
      <c r="BT14" s="47"/>
      <c r="BU14" s="53"/>
      <c r="BV14" s="243">
        <f t="shared" si="14"/>
        <v>4</v>
      </c>
      <c r="BW14" s="48"/>
      <c r="BX14" s="792" t="str">
        <f t="shared" ca="1" si="15"/>
        <v/>
      </c>
      <c r="BY14" s="51"/>
      <c r="BZ14" s="792" t="str">
        <f t="shared" ca="1" si="16"/>
        <v/>
      </c>
      <c r="CA14" s="51"/>
      <c r="CB14" s="734"/>
      <c r="CC14" s="47"/>
      <c r="CD14" s="47"/>
      <c r="CE14" s="47"/>
      <c r="CF14" s="734"/>
      <c r="CG14" s="47"/>
      <c r="CH14" s="734"/>
      <c r="CI14" s="47"/>
      <c r="CJ14" s="734"/>
      <c r="CK14" s="735"/>
    </row>
    <row r="15" spans="1:89" ht="15" customHeight="1" thickBot="1" x14ac:dyDescent="0.3">
      <c r="A15" s="215">
        <v>5</v>
      </c>
      <c r="B15" s="216" t="str">
        <f t="shared" si="5"/>
        <v>Sat</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1"/>
      <c r="AI15" s="61"/>
      <c r="AJ15" s="57"/>
      <c r="AK15" t="str">
        <f t="shared" ca="1" si="9"/>
        <v/>
      </c>
      <c r="AL15" s="57"/>
      <c r="AM15" s="278"/>
      <c r="AN15" s="278"/>
      <c r="AO15" s="57"/>
      <c r="AP15" s="63"/>
      <c r="AQ15" s="215">
        <f t="shared" si="3"/>
        <v>5</v>
      </c>
      <c r="AR15" s="408" t="str">
        <f t="shared" si="4"/>
        <v>Sat</v>
      </c>
      <c r="AS15" s="62"/>
      <c r="AT15" s="67" t="str">
        <f>IF(+$B15="Sat",IF(SUM(AS$11:AS15)&gt;0,AVERAGE(AS$11:AS15,Jun!AS39:AS$40)," "),"")</f>
        <v xml:space="preserve"> </v>
      </c>
      <c r="AU15" s="62"/>
      <c r="AV15" s="65" t="str">
        <f>IF(+$B15="Sat",IF(SUM(AU$11:AU15)&gt;0,AVERAGE(AU$11:AU15,Jun!AU39:AU$40)," "),"")</f>
        <v xml:space="preserve"> </v>
      </c>
      <c r="AW15" s="68" t="str">
        <f ca="1">IF(CELL("type",AU15)="L","",IF(AU15*($K15+$AS15)=0,"",IF($AS15&gt;0,+$AS15*AU15*8.34,$K15*AU15*8.34)))</f>
        <v/>
      </c>
      <c r="AX15" s="67" t="str">
        <f ca="1">IF(+$B15="Sat",IF(SUM(AW$11:AW15)&gt;0,AVERAGE(AW$11:AW15,Jun!AW39:AW$40)," "),"")</f>
        <v xml:space="preserve"> </v>
      </c>
      <c r="AY15" s="62"/>
      <c r="AZ15" s="65" t="str">
        <f>IF(+$B15="Sat",IF(SUM(AY$11:AY15)&gt;0,AVERAGE(AY$11:AY15,Jun!AY39:AY$40)," "),"")</f>
        <v xml:space="preserve"> </v>
      </c>
      <c r="BA15" s="68" t="str">
        <f ca="1">IF(CELL("type",AY15)="L","",IF(AY15*($K15+$AS15)=0,"",IF($AS15&gt;0,+$AS15*AY15*8.34,$K15*AY15*8.34)))</f>
        <v/>
      </c>
      <c r="BB15" s="67" t="str">
        <f ca="1">IF(+$B15="Sat",IF(SUM(BA$11:BA15)&gt;0,AVERAGE(BA$11:BA15,Jun!BA39:BA$40)," "),"")</f>
        <v xml:space="preserve"> </v>
      </c>
      <c r="BC15" s="62"/>
      <c r="BD15" s="65" t="str">
        <f>IF(+$B15="Sat",IF(SUM(BC$11:BC15)&gt;0,AVERAGE(BC$11:BC15,Jun!BC39:BC$40)," "),"")</f>
        <v xml:space="preserve"> </v>
      </c>
      <c r="BE15" s="68" t="str">
        <f ca="1">IF(CELL("type",BC15)="L","",IF(BC15*($K15+$AS15)=0,"",IF($AS15&gt;0,+$AS15*BC15*8.34,$K15*BC15*8.34)))</f>
        <v/>
      </c>
      <c r="BF15" s="67" t="str">
        <f ca="1">IF(+$B15="Sat",IF(SUM(BE$11:BE15)&gt;0,AVERAGE(BE$11:BE15,Jun!BE39:BE$40)," "),"")</f>
        <v xml:space="preserve"> </v>
      </c>
      <c r="BG15" s="62"/>
      <c r="BH15" s="63"/>
      <c r="BI15" s="245">
        <f t="shared" si="13"/>
        <v>5</v>
      </c>
      <c r="BJ15" s="62"/>
      <c r="BK15" s="63"/>
      <c r="BL15" s="278"/>
      <c r="BM15" s="57"/>
      <c r="BN15" s="57"/>
      <c r="BO15" s="57"/>
      <c r="BP15" s="57"/>
      <c r="BQ15" s="57"/>
      <c r="BR15" s="57"/>
      <c r="BS15" s="57"/>
      <c r="BT15" s="57"/>
      <c r="BU15" s="63"/>
      <c r="BV15" s="757">
        <f t="shared" si="14"/>
        <v>5</v>
      </c>
      <c r="BW15" s="58"/>
      <c r="BX15" s="793" t="str">
        <f ca="1">IF(CELL("type",BW15)="L","",IF(BW15*($K15+$AS15)=0,"",IF($AS15&gt;0,+$AS15*BW15*8.34,$K15*BW15*8.34)))</f>
        <v/>
      </c>
      <c r="BY15" s="61"/>
      <c r="BZ15" s="793" t="str">
        <f ca="1">IF(CELL("type",BY15)="L","",IF(BY15*($K15+$AS15)=0,"",IF($AS15&gt;0,+$AS15*BY15*8.34,$K15*BY15*8.34)))</f>
        <v/>
      </c>
      <c r="CA15" s="61"/>
      <c r="CB15" s="736"/>
      <c r="CC15" s="57"/>
      <c r="CD15" s="57"/>
      <c r="CE15" s="57"/>
      <c r="CF15" s="736"/>
      <c r="CG15" s="57"/>
      <c r="CH15" s="736"/>
      <c r="CI15" s="57"/>
      <c r="CJ15" s="736"/>
      <c r="CK15" s="737"/>
    </row>
    <row r="16" spans="1:89" ht="15" customHeight="1" x14ac:dyDescent="0.25">
      <c r="A16" s="212">
        <v>6</v>
      </c>
      <c r="B16" s="217" t="str">
        <f t="shared" si="5"/>
        <v>Sun</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0"/>
      <c r="AI16" s="38"/>
      <c r="AJ16" s="39"/>
      <c r="AK16" t="str">
        <f t="shared" ca="1" si="9"/>
        <v/>
      </c>
      <c r="AL16" s="39"/>
      <c r="AM16" s="276"/>
      <c r="AN16" s="276"/>
      <c r="AO16" s="39"/>
      <c r="AP16" s="41"/>
      <c r="AQ16" s="212">
        <f t="shared" si="3"/>
        <v>6</v>
      </c>
      <c r="AR16" s="407" t="str">
        <f t="shared" si="4"/>
        <v>Sun</v>
      </c>
      <c r="AS16" s="40"/>
      <c r="AT16" s="56" t="str">
        <f>IF(+$B16="Sat",IF(SUM(AS$11:AS16)&gt;0,AVERAGE(AS$11:AS16,Jun!AS40:AS$40)," "),"")</f>
        <v/>
      </c>
      <c r="AU16" s="40"/>
      <c r="AV16" s="43" t="str">
        <f>IF(+$B16="Sat",IF(SUM(AU$11:AU16)&gt;0,AVERAGE(AU$11:AU16,Jun!AU40:AU$40)," "),"")</f>
        <v/>
      </c>
      <c r="AW16" s="45" t="str">
        <f t="shared" ca="1" si="10"/>
        <v/>
      </c>
      <c r="AX16" s="56" t="str">
        <f>IF(+$B16="Sat",IF(SUM(AW$11:AW16)&gt;0,AVERAGE(AW$11:AW16,Jun!AW40:AW$40)," "),"")</f>
        <v/>
      </c>
      <c r="AY16" s="40"/>
      <c r="AZ16" s="43" t="str">
        <f>IF(+$B16="Sat",IF(SUM(AY$11:AY16)&gt;0,AVERAGE(AY$11:AY16,Jun!AY40:AY$40)," "),"")</f>
        <v/>
      </c>
      <c r="BA16" s="45" t="str">
        <f t="shared" ca="1" si="11"/>
        <v/>
      </c>
      <c r="BB16" s="56" t="str">
        <f>IF(+$B16="Sat",IF(SUM(BA$11:BA16)&gt;0,AVERAGE(BA$11:BA16,Jun!BA40:BA$40)," "),"")</f>
        <v/>
      </c>
      <c r="BC16" s="40"/>
      <c r="BD16" s="69" t="str">
        <f>IF(+$B16="Sat",IF(SUM(BC$11:BC16)&gt;0,AVERAGE(BC$11:BC16,Jun!BC40:BC$40)," "),"")</f>
        <v/>
      </c>
      <c r="BE16" s="133" t="str">
        <f t="shared" ca="1" si="12"/>
        <v/>
      </c>
      <c r="BF16" s="56" t="str">
        <f>IF(+$B16="Sat",IF(SUM(BE$11:BE16)&gt;0,AVERAGE(BE$11:BE16,Jun!BE40:BE$40)," "),"")</f>
        <v/>
      </c>
      <c r="BG16" s="40"/>
      <c r="BH16" s="41"/>
      <c r="BI16" s="243">
        <f t="shared" si="13"/>
        <v>6</v>
      </c>
      <c r="BJ16" s="40"/>
      <c r="BK16" s="41"/>
      <c r="BL16" s="276"/>
      <c r="BM16" s="39"/>
      <c r="BN16" s="39"/>
      <c r="BO16" s="39"/>
      <c r="BP16" s="39"/>
      <c r="BQ16" s="39"/>
      <c r="BR16" s="39"/>
      <c r="BS16" s="39"/>
      <c r="BT16" s="39"/>
      <c r="BU16" s="41"/>
      <c r="BV16" s="758">
        <f t="shared" si="14"/>
        <v>6</v>
      </c>
      <c r="BW16" s="35"/>
      <c r="BX16" s="765" t="str">
        <f t="shared" ca="1" si="15"/>
        <v/>
      </c>
      <c r="BY16" s="38"/>
      <c r="BZ16" s="765" t="str">
        <f t="shared" ca="1" si="16"/>
        <v/>
      </c>
      <c r="CA16" s="38"/>
      <c r="CB16" s="33"/>
      <c r="CC16" s="39"/>
      <c r="CD16" s="38"/>
      <c r="CE16" s="38"/>
      <c r="CF16" s="33"/>
      <c r="CG16" s="39"/>
      <c r="CH16" s="33"/>
      <c r="CI16" s="39"/>
      <c r="CJ16" s="33"/>
      <c r="CK16" s="738"/>
    </row>
    <row r="17" spans="1:89" ht="15" customHeight="1" x14ac:dyDescent="0.25">
      <c r="A17" s="214">
        <v>7</v>
      </c>
      <c r="B17" s="213" t="str">
        <f t="shared" si="5"/>
        <v>Mon</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Mon</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2" t="str">
        <f t="shared" ca="1" si="15"/>
        <v/>
      </c>
      <c r="BY17" s="51"/>
      <c r="BZ17" s="792" t="str">
        <f t="shared" ca="1" si="16"/>
        <v/>
      </c>
      <c r="CA17" s="51"/>
      <c r="CB17" s="33"/>
      <c r="CC17" s="47"/>
      <c r="CD17" s="38"/>
      <c r="CE17" s="38"/>
      <c r="CF17" s="33"/>
      <c r="CG17" s="47"/>
      <c r="CH17" s="33"/>
      <c r="CI17" s="48"/>
      <c r="CJ17" s="739"/>
      <c r="CK17" s="738"/>
    </row>
    <row r="18" spans="1:89" ht="15" customHeight="1" x14ac:dyDescent="0.25">
      <c r="A18" s="214">
        <v>8</v>
      </c>
      <c r="B18" s="213" t="str">
        <f t="shared" si="5"/>
        <v>Tue</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Tue</v>
      </c>
      <c r="AS18" s="52"/>
      <c r="AT18" s="44" t="str">
        <f t="shared" ref="AT18:AT40" si="17">IF(+$B18="Sat",IF(SUM(AS12:AS18)&gt;0,AVERAGE(AS12:AS18)," "),"")</f>
        <v/>
      </c>
      <c r="AU18" s="52"/>
      <c r="AV18" s="70" t="str">
        <f t="shared" ref="AV18:AX33" si="18">IF(+$B18="Sat",IF(SUM(AU12:AU18)&gt;0,AVERAGE(AU12:AU18)," "),"")</f>
        <v/>
      </c>
      <c r="AW18" s="45" t="str">
        <f t="shared" ca="1" si="10"/>
        <v/>
      </c>
      <c r="AX18" s="56" t="str">
        <f t="shared" si="18"/>
        <v/>
      </c>
      <c r="AY18" s="52"/>
      <c r="AZ18" s="70" t="str">
        <f t="shared" ref="AZ18:AZ40" si="19">IF(+$B18="Sat",IF(SUM(AY12:AY18)&gt;0,AVERAGE(AY12:AY18)," "),"")</f>
        <v/>
      </c>
      <c r="BA18" s="45" t="str">
        <f t="shared" ca="1" si="11"/>
        <v/>
      </c>
      <c r="BB18" s="44" t="str">
        <f t="shared" ref="BB18:BB40" si="20">IF(+$B18="Sat",IF(SUM(BA12:BA18)&gt;0,AVERAGE(BA12:BA18)," "),"")</f>
        <v/>
      </c>
      <c r="BC18" s="52"/>
      <c r="BD18" s="71" t="str">
        <f t="shared" ref="BD18:BD40" si="21">IF(+$B18="Sat",IF(SUM(BC12:BC18)&gt;0,AVERAGE(BC12:BC18)," "),"")</f>
        <v/>
      </c>
      <c r="BE18" s="46" t="str">
        <f t="shared" ca="1" si="12"/>
        <v/>
      </c>
      <c r="BF18" s="44" t="str">
        <f t="shared" ref="BF18:BF40" si="22">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92" t="str">
        <f t="shared" ca="1" si="15"/>
        <v/>
      </c>
      <c r="BY18" s="51"/>
      <c r="BZ18" s="792" t="str">
        <f t="shared" ca="1" si="16"/>
        <v/>
      </c>
      <c r="CA18" s="51"/>
      <c r="CB18" s="33"/>
      <c r="CC18" s="47"/>
      <c r="CD18" s="38"/>
      <c r="CE18" s="38"/>
      <c r="CF18" s="33"/>
      <c r="CG18" s="47"/>
      <c r="CH18" s="33"/>
      <c r="CI18" s="48"/>
      <c r="CJ18" s="739"/>
      <c r="CK18" s="738"/>
    </row>
    <row r="19" spans="1:89" ht="15" customHeight="1" x14ac:dyDescent="0.25">
      <c r="A19" s="214">
        <v>9</v>
      </c>
      <c r="B19" s="213" t="str">
        <f t="shared" si="5"/>
        <v>Wed</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Wed</v>
      </c>
      <c r="AS19" s="52"/>
      <c r="AT19" s="44" t="str">
        <f t="shared" si="17"/>
        <v/>
      </c>
      <c r="AU19" s="52"/>
      <c r="AV19" s="70" t="str">
        <f t="shared" si="18"/>
        <v/>
      </c>
      <c r="AW19" s="45" t="str">
        <f ca="1">IF(CELL("type",AU19)="L","",IF(AU19*($K19+$AS19)=0,"",IF($AS19&gt;0,+$AS19*AU19*8.34,$K19*AU19*8.34)))</f>
        <v/>
      </c>
      <c r="AX19" s="56" t="str">
        <f t="shared" si="18"/>
        <v/>
      </c>
      <c r="AY19" s="52"/>
      <c r="AZ19" s="70" t="str">
        <f t="shared" si="19"/>
        <v/>
      </c>
      <c r="BA19" s="45" t="str">
        <f ca="1">IF(CELL("type",AY19)="L","",IF(AY19*($K19+$AS19)=0,"",IF($AS19&gt;0,+$AS19*AY19*8.34,$K19*AY19*8.34)))</f>
        <v/>
      </c>
      <c r="BB19" s="44" t="str">
        <f t="shared" si="20"/>
        <v/>
      </c>
      <c r="BC19" s="52"/>
      <c r="BD19" s="71" t="str">
        <f t="shared" si="21"/>
        <v/>
      </c>
      <c r="BE19" s="46" t="str">
        <f ca="1">IF(CELL("type",BC19)="L","",IF(BC19*($K19+$AS19)=0,"",IF($AS19&gt;0,+$AS19*BC19*8.34,$K19*BC19*8.34)))</f>
        <v/>
      </c>
      <c r="BF19" s="44" t="str">
        <f t="shared" si="22"/>
        <v/>
      </c>
      <c r="BG19" s="52"/>
      <c r="BH19" s="53"/>
      <c r="BI19" s="244">
        <f t="shared" si="13"/>
        <v>9</v>
      </c>
      <c r="BJ19" s="52"/>
      <c r="BK19" s="53"/>
      <c r="BL19" s="277"/>
      <c r="BM19" s="47"/>
      <c r="BN19" s="47"/>
      <c r="BO19" s="47"/>
      <c r="BP19" s="47"/>
      <c r="BQ19" s="47"/>
      <c r="BR19" s="47"/>
      <c r="BS19" s="47"/>
      <c r="BT19" s="47"/>
      <c r="BU19" s="53"/>
      <c r="BV19" s="243">
        <f t="shared" si="14"/>
        <v>9</v>
      </c>
      <c r="BW19" s="48"/>
      <c r="BX19" s="792" t="str">
        <f ca="1">IF(CELL("type",BW19)="L","",IF(BW19*($K19+$AS19)=0,"",IF($AS19&gt;0,+$AS19*BW19*8.34,$K19*BW19*8.34)))</f>
        <v/>
      </c>
      <c r="BY19" s="51"/>
      <c r="BZ19" s="792" t="str">
        <f ca="1">IF(CELL("type",BY19)="L","",IF(BY19*($K19+$AS19)=0,"",IF($AS19&gt;0,+$AS19*BY19*8.34,$K19*BY19*8.34)))</f>
        <v/>
      </c>
      <c r="CA19" s="51"/>
      <c r="CB19" s="33"/>
      <c r="CC19" s="47"/>
      <c r="CD19" s="38"/>
      <c r="CE19" s="38"/>
      <c r="CF19" s="33"/>
      <c r="CG19" s="47"/>
      <c r="CH19" s="33"/>
      <c r="CI19" s="48"/>
      <c r="CJ19" s="739"/>
      <c r="CK19" s="738"/>
    </row>
    <row r="20" spans="1:89" ht="15" customHeight="1" thickBot="1" x14ac:dyDescent="0.3">
      <c r="A20" s="215">
        <v>10</v>
      </c>
      <c r="B20" s="216" t="str">
        <f t="shared" si="5"/>
        <v>Thu</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2"/>
      <c r="AI20" s="61"/>
      <c r="AJ20" s="57"/>
      <c r="AK20" t="str">
        <f t="shared" ca="1" si="9"/>
        <v/>
      </c>
      <c r="AL20" s="57"/>
      <c r="AM20" s="278"/>
      <c r="AN20" s="278"/>
      <c r="AO20" s="57"/>
      <c r="AP20" s="63"/>
      <c r="AQ20" s="215">
        <f t="shared" si="3"/>
        <v>10</v>
      </c>
      <c r="AR20" s="408" t="str">
        <f t="shared" si="4"/>
        <v>Thu</v>
      </c>
      <c r="AS20" s="62"/>
      <c r="AT20" s="67" t="str">
        <f t="shared" si="17"/>
        <v/>
      </c>
      <c r="AU20" s="62"/>
      <c r="AV20" s="65" t="str">
        <f t="shared" si="18"/>
        <v/>
      </c>
      <c r="AW20" s="88" t="str">
        <f t="shared" ca="1" si="10"/>
        <v/>
      </c>
      <c r="AX20" s="67" t="str">
        <f t="shared" si="18"/>
        <v/>
      </c>
      <c r="AY20" s="62"/>
      <c r="AZ20" s="65" t="str">
        <f t="shared" si="19"/>
        <v/>
      </c>
      <c r="BA20" s="88" t="str">
        <f t="shared" ca="1" si="11"/>
        <v/>
      </c>
      <c r="BB20" s="67" t="str">
        <f t="shared" si="20"/>
        <v/>
      </c>
      <c r="BC20" s="62"/>
      <c r="BD20" s="72" t="str">
        <f t="shared" si="21"/>
        <v/>
      </c>
      <c r="BE20" s="68" t="str">
        <f t="shared" ca="1" si="12"/>
        <v/>
      </c>
      <c r="BF20" s="67" t="str">
        <f t="shared" si="22"/>
        <v/>
      </c>
      <c r="BG20" s="62"/>
      <c r="BH20" s="63"/>
      <c r="BI20" s="245">
        <f t="shared" si="13"/>
        <v>10</v>
      </c>
      <c r="BJ20" s="62"/>
      <c r="BK20" s="63"/>
      <c r="BL20" s="278"/>
      <c r="BM20" s="57"/>
      <c r="BN20" s="57"/>
      <c r="BO20" s="57"/>
      <c r="BP20" s="57"/>
      <c r="BQ20" s="57"/>
      <c r="BR20" s="57"/>
      <c r="BS20" s="57"/>
      <c r="BT20" s="57"/>
      <c r="BU20" s="63"/>
      <c r="BV20" s="757">
        <f t="shared" si="14"/>
        <v>10</v>
      </c>
      <c r="BW20" s="58"/>
      <c r="BX20" s="794" t="str">
        <f t="shared" ca="1" si="15"/>
        <v/>
      </c>
      <c r="BY20" s="61"/>
      <c r="BZ20" s="794" t="str">
        <f t="shared" ca="1" si="16"/>
        <v/>
      </c>
      <c r="CA20" s="61"/>
      <c r="CB20" s="740"/>
      <c r="CC20" s="57"/>
      <c r="CD20" s="61"/>
      <c r="CE20" s="61"/>
      <c r="CF20" s="740"/>
      <c r="CG20" s="57"/>
      <c r="CH20" s="740"/>
      <c r="CI20" s="58"/>
      <c r="CJ20" s="736"/>
      <c r="CK20" s="737"/>
    </row>
    <row r="21" spans="1:89" ht="15" customHeight="1" x14ac:dyDescent="0.25">
      <c r="A21" s="212">
        <v>11</v>
      </c>
      <c r="B21" s="217" t="str">
        <f t="shared" si="5"/>
        <v>Fri</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3"/>
      <c r="AI21" s="38"/>
      <c r="AJ21" s="39"/>
      <c r="AK21" t="str">
        <f t="shared" ca="1" si="9"/>
        <v/>
      </c>
      <c r="AL21" s="39"/>
      <c r="AM21" s="276"/>
      <c r="AN21" s="276"/>
      <c r="AO21" s="39"/>
      <c r="AP21" s="41"/>
      <c r="AQ21" s="212">
        <f t="shared" si="3"/>
        <v>11</v>
      </c>
      <c r="AR21" s="407" t="str">
        <f t="shared" si="4"/>
        <v>Fri</v>
      </c>
      <c r="AS21" s="40"/>
      <c r="AT21" s="56" t="str">
        <f t="shared" si="17"/>
        <v/>
      </c>
      <c r="AU21" s="40"/>
      <c r="AV21" s="43" t="str">
        <f t="shared" si="18"/>
        <v/>
      </c>
      <c r="AW21" s="45" t="str">
        <f t="shared" ca="1" si="10"/>
        <v/>
      </c>
      <c r="AX21" s="56" t="str">
        <f t="shared" si="18"/>
        <v/>
      </c>
      <c r="AY21" s="40"/>
      <c r="AZ21" s="43" t="str">
        <f t="shared" si="19"/>
        <v/>
      </c>
      <c r="BA21" s="45" t="str">
        <f t="shared" ca="1" si="11"/>
        <v/>
      </c>
      <c r="BB21" s="56" t="str">
        <f t="shared" si="20"/>
        <v/>
      </c>
      <c r="BC21" s="40"/>
      <c r="BD21" s="69" t="str">
        <f t="shared" si="21"/>
        <v/>
      </c>
      <c r="BE21" s="133" t="str">
        <f t="shared" ca="1" si="12"/>
        <v/>
      </c>
      <c r="BF21" s="56" t="str">
        <f t="shared" si="22"/>
        <v/>
      </c>
      <c r="BG21" s="40"/>
      <c r="BH21" s="41"/>
      <c r="BI21" s="243">
        <f t="shared" si="13"/>
        <v>11</v>
      </c>
      <c r="BJ21" s="40"/>
      <c r="BK21" s="41"/>
      <c r="BL21" s="276"/>
      <c r="BM21" s="39"/>
      <c r="BN21" s="39"/>
      <c r="BO21" s="39"/>
      <c r="BP21" s="39"/>
      <c r="BQ21" s="39"/>
      <c r="BR21" s="39"/>
      <c r="BS21" s="39"/>
      <c r="BT21" s="39"/>
      <c r="BU21" s="41"/>
      <c r="BV21" s="758">
        <f t="shared" si="14"/>
        <v>11</v>
      </c>
      <c r="BW21" s="35"/>
      <c r="BX21" s="765" t="str">
        <f t="shared" ca="1" si="15"/>
        <v/>
      </c>
      <c r="BY21" s="38"/>
      <c r="BZ21" s="765" t="str">
        <f t="shared" ca="1" si="16"/>
        <v/>
      </c>
      <c r="CA21" s="38"/>
      <c r="CB21" s="33"/>
      <c r="CC21" s="39"/>
      <c r="CD21" s="38"/>
      <c r="CE21" s="38"/>
      <c r="CF21" s="33"/>
      <c r="CG21" s="39"/>
      <c r="CH21" s="33"/>
      <c r="CI21" s="35"/>
      <c r="CJ21" s="741"/>
      <c r="CK21" s="738"/>
    </row>
    <row r="22" spans="1:89" ht="15" customHeight="1" x14ac:dyDescent="0.25">
      <c r="A22" s="214">
        <v>12</v>
      </c>
      <c r="B22" s="213" t="str">
        <f t="shared" si="5"/>
        <v>Sat</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Sat</v>
      </c>
      <c r="AS22" s="52"/>
      <c r="AT22" s="44" t="str">
        <f t="shared" si="17"/>
        <v xml:space="preserve"> </v>
      </c>
      <c r="AU22" s="52"/>
      <c r="AV22" s="70" t="str">
        <f t="shared" si="18"/>
        <v xml:space="preserve"> </v>
      </c>
      <c r="AW22" s="45" t="str">
        <f t="shared" ca="1" si="10"/>
        <v/>
      </c>
      <c r="AX22" s="56" t="str">
        <f t="shared" ca="1" si="18"/>
        <v xml:space="preserve"> </v>
      </c>
      <c r="AY22" s="52"/>
      <c r="AZ22" s="70" t="str">
        <f t="shared" si="19"/>
        <v xml:space="preserve"> </v>
      </c>
      <c r="BA22" s="45" t="str">
        <f t="shared" ca="1" si="11"/>
        <v/>
      </c>
      <c r="BB22" s="44" t="str">
        <f t="shared" ca="1" si="20"/>
        <v xml:space="preserve"> </v>
      </c>
      <c r="BC22" s="52"/>
      <c r="BD22" s="71" t="str">
        <f t="shared" si="21"/>
        <v xml:space="preserve"> </v>
      </c>
      <c r="BE22" s="46" t="str">
        <f t="shared" ca="1" si="12"/>
        <v/>
      </c>
      <c r="BF22" s="44" t="str">
        <f t="shared" ca="1" si="22"/>
        <v xml:space="preserve"> </v>
      </c>
      <c r="BG22" s="52"/>
      <c r="BH22" s="53"/>
      <c r="BI22" s="244">
        <f t="shared" si="13"/>
        <v>12</v>
      </c>
      <c r="BJ22" s="52"/>
      <c r="BK22" s="53"/>
      <c r="BL22" s="277"/>
      <c r="BM22" s="47"/>
      <c r="BN22" s="47"/>
      <c r="BO22" s="47"/>
      <c r="BP22" s="47"/>
      <c r="BQ22" s="47"/>
      <c r="BR22" s="47"/>
      <c r="BS22" s="47"/>
      <c r="BT22" s="47"/>
      <c r="BU22" s="53"/>
      <c r="BV22" s="243">
        <f t="shared" si="14"/>
        <v>12</v>
      </c>
      <c r="BW22" s="48"/>
      <c r="BX22" s="792" t="str">
        <f t="shared" ca="1" si="15"/>
        <v/>
      </c>
      <c r="BY22" s="51"/>
      <c r="BZ22" s="792" t="str">
        <f t="shared" ca="1" si="16"/>
        <v/>
      </c>
      <c r="CA22" s="51"/>
      <c r="CB22" s="33"/>
      <c r="CC22" s="47"/>
      <c r="CD22" s="38"/>
      <c r="CE22" s="38"/>
      <c r="CF22" s="33"/>
      <c r="CG22" s="47"/>
      <c r="CH22" s="33"/>
      <c r="CI22" s="48"/>
      <c r="CJ22" s="739"/>
      <c r="CK22" s="742"/>
    </row>
    <row r="23" spans="1:89" ht="15" customHeight="1" x14ac:dyDescent="0.25">
      <c r="A23" s="214">
        <v>13</v>
      </c>
      <c r="B23" s="213" t="str">
        <f t="shared" si="5"/>
        <v>Sun</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Sun</v>
      </c>
      <c r="AS23" s="52"/>
      <c r="AT23" s="44" t="str">
        <f t="shared" si="17"/>
        <v/>
      </c>
      <c r="AU23" s="52"/>
      <c r="AV23" s="70" t="str">
        <f t="shared" si="18"/>
        <v/>
      </c>
      <c r="AW23" s="45" t="str">
        <f ca="1">IF(CELL("type",AU23)="L","",IF(AU23*($K23+$AS23)=0,"",IF($AS23&gt;0,+$AS23*AU23*8.34,$K23*AU23*8.34)))</f>
        <v/>
      </c>
      <c r="AX23" s="56" t="str">
        <f t="shared" si="18"/>
        <v/>
      </c>
      <c r="AY23" s="52"/>
      <c r="AZ23" s="70" t="str">
        <f t="shared" si="19"/>
        <v/>
      </c>
      <c r="BA23" s="45" t="str">
        <f ca="1">IF(CELL("type",AY23)="L","",IF(AY23*($K23+$AS23)=0,"",IF($AS23&gt;0,+$AS23*AY23*8.34,$K23*AY23*8.34)))</f>
        <v/>
      </c>
      <c r="BB23" s="44" t="str">
        <f t="shared" si="20"/>
        <v/>
      </c>
      <c r="BC23" s="52"/>
      <c r="BD23" s="71" t="str">
        <f t="shared" si="21"/>
        <v/>
      </c>
      <c r="BE23" s="46" t="str">
        <f ca="1">IF(CELL("type",BC23)="L","",IF(BC23*($K23+$AS23)=0,"",IF($AS23&gt;0,+$AS23*BC23*8.34,$K23*BC23*8.34)))</f>
        <v/>
      </c>
      <c r="BF23" s="44" t="str">
        <f t="shared" si="22"/>
        <v/>
      </c>
      <c r="BG23" s="52"/>
      <c r="BH23" s="53"/>
      <c r="BI23" s="244">
        <f t="shared" si="13"/>
        <v>13</v>
      </c>
      <c r="BJ23" s="52"/>
      <c r="BK23" s="53"/>
      <c r="BL23" s="277"/>
      <c r="BM23" s="47"/>
      <c r="BN23" s="47"/>
      <c r="BO23" s="47"/>
      <c r="BP23" s="47"/>
      <c r="BQ23" s="47"/>
      <c r="BR23" s="47"/>
      <c r="BS23" s="47"/>
      <c r="BT23" s="47"/>
      <c r="BU23" s="53"/>
      <c r="BV23" s="243">
        <f t="shared" si="14"/>
        <v>13</v>
      </c>
      <c r="BW23" s="48"/>
      <c r="BX23" s="792" t="str">
        <f ca="1">IF(CELL("type",BW23)="L","",IF(BW23*($K23+$AS23)=0,"",IF($AS23&gt;0,+$AS23*BW23*8.34,$K23*BW23*8.34)))</f>
        <v/>
      </c>
      <c r="BY23" s="51"/>
      <c r="BZ23" s="792" t="str">
        <f ca="1">IF(CELL("type",BY23)="L","",IF(BY23*($K23+$AS23)=0,"",IF($AS23&gt;0,+$AS23*BY23*8.34,$K23*BY23*8.34)))</f>
        <v/>
      </c>
      <c r="CA23" s="51"/>
      <c r="CB23" s="33"/>
      <c r="CC23" s="47"/>
      <c r="CD23" s="38"/>
      <c r="CE23" s="38"/>
      <c r="CF23" s="33"/>
      <c r="CG23" s="47"/>
      <c r="CH23" s="33"/>
      <c r="CI23" s="48"/>
      <c r="CJ23" s="739"/>
      <c r="CK23" s="275"/>
    </row>
    <row r="24" spans="1:89" ht="15" customHeight="1" x14ac:dyDescent="0.25">
      <c r="A24" s="214">
        <v>14</v>
      </c>
      <c r="B24" s="213" t="str">
        <f t="shared" si="5"/>
        <v>Mon</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Mon</v>
      </c>
      <c r="AS24" s="52"/>
      <c r="AT24" s="44" t="str">
        <f t="shared" si="17"/>
        <v/>
      </c>
      <c r="AU24" s="52"/>
      <c r="AV24" s="70" t="str">
        <f t="shared" si="18"/>
        <v/>
      </c>
      <c r="AW24" s="45" t="str">
        <f t="shared" ca="1" si="10"/>
        <v/>
      </c>
      <c r="AX24" s="56" t="str">
        <f t="shared" si="18"/>
        <v/>
      </c>
      <c r="AY24" s="52"/>
      <c r="AZ24" s="70" t="str">
        <f t="shared" si="19"/>
        <v/>
      </c>
      <c r="BA24" s="45" t="str">
        <f t="shared" ca="1" si="11"/>
        <v/>
      </c>
      <c r="BB24" s="44" t="str">
        <f t="shared" si="20"/>
        <v/>
      </c>
      <c r="BC24" s="52"/>
      <c r="BD24" s="71" t="str">
        <f t="shared" si="21"/>
        <v/>
      </c>
      <c r="BE24" s="46" t="str">
        <f t="shared" ca="1" si="12"/>
        <v/>
      </c>
      <c r="BF24" s="44" t="str">
        <f t="shared" si="22"/>
        <v/>
      </c>
      <c r="BG24" s="52"/>
      <c r="BH24" s="53"/>
      <c r="BI24" s="244">
        <f t="shared" si="13"/>
        <v>14</v>
      </c>
      <c r="BJ24" s="52"/>
      <c r="BK24" s="53"/>
      <c r="BL24" s="277"/>
      <c r="BM24" s="47"/>
      <c r="BN24" s="47"/>
      <c r="BO24" s="47"/>
      <c r="BP24" s="47"/>
      <c r="BQ24" s="47"/>
      <c r="BR24" s="47"/>
      <c r="BS24" s="47"/>
      <c r="BT24" s="47"/>
      <c r="BU24" s="53"/>
      <c r="BV24" s="243">
        <f t="shared" si="14"/>
        <v>14</v>
      </c>
      <c r="BW24" s="48"/>
      <c r="BX24" s="792" t="str">
        <f t="shared" ca="1" si="15"/>
        <v/>
      </c>
      <c r="BY24" s="51"/>
      <c r="BZ24" s="792" t="str">
        <f t="shared" ca="1" si="16"/>
        <v/>
      </c>
      <c r="CA24" s="51"/>
      <c r="CB24" s="33"/>
      <c r="CC24" s="47"/>
      <c r="CD24" s="38"/>
      <c r="CE24" s="38"/>
      <c r="CF24" s="33"/>
      <c r="CG24" s="47"/>
      <c r="CH24" s="33"/>
      <c r="CI24" s="48"/>
      <c r="CJ24" s="739"/>
      <c r="CK24" s="275"/>
    </row>
    <row r="25" spans="1:89" ht="15" customHeight="1" thickBot="1" x14ac:dyDescent="0.3">
      <c r="A25" s="215">
        <v>15</v>
      </c>
      <c r="B25" s="216" t="str">
        <f t="shared" si="5"/>
        <v>Tue</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Tue</v>
      </c>
      <c r="AS25" s="62"/>
      <c r="AT25" s="67" t="str">
        <f t="shared" si="17"/>
        <v/>
      </c>
      <c r="AU25" s="62"/>
      <c r="AV25" s="65" t="str">
        <f t="shared" si="18"/>
        <v/>
      </c>
      <c r="AW25" s="88" t="str">
        <f t="shared" ca="1" si="10"/>
        <v/>
      </c>
      <c r="AX25" s="67" t="str">
        <f t="shared" si="18"/>
        <v/>
      </c>
      <c r="AY25" s="62"/>
      <c r="AZ25" s="65" t="str">
        <f t="shared" si="19"/>
        <v/>
      </c>
      <c r="BA25" s="88" t="str">
        <f t="shared" ca="1" si="11"/>
        <v/>
      </c>
      <c r="BB25" s="67" t="str">
        <f t="shared" si="20"/>
        <v/>
      </c>
      <c r="BC25" s="62"/>
      <c r="BD25" s="72" t="str">
        <f t="shared" si="21"/>
        <v/>
      </c>
      <c r="BE25" s="68" t="str">
        <f t="shared" ca="1" si="12"/>
        <v/>
      </c>
      <c r="BF25" s="67" t="str">
        <f t="shared" si="22"/>
        <v/>
      </c>
      <c r="BG25" s="62"/>
      <c r="BH25" s="63"/>
      <c r="BI25" s="245">
        <f t="shared" si="13"/>
        <v>15</v>
      </c>
      <c r="BJ25" s="62"/>
      <c r="BK25" s="63"/>
      <c r="BL25" s="278"/>
      <c r="BM25" s="57"/>
      <c r="BN25" s="57"/>
      <c r="BO25" s="57"/>
      <c r="BP25" s="57"/>
      <c r="BQ25" s="57"/>
      <c r="BR25" s="57"/>
      <c r="BS25" s="57"/>
      <c r="BT25" s="57"/>
      <c r="BU25" s="63"/>
      <c r="BV25" s="245">
        <f t="shared" si="14"/>
        <v>15</v>
      </c>
      <c r="BW25" s="58"/>
      <c r="BX25" s="794" t="str">
        <f t="shared" ca="1" si="15"/>
        <v/>
      </c>
      <c r="BY25" s="61"/>
      <c r="BZ25" s="794" t="str">
        <f t="shared" ca="1" si="16"/>
        <v/>
      </c>
      <c r="CA25" s="61"/>
      <c r="CB25" s="740"/>
      <c r="CC25" s="57"/>
      <c r="CD25" s="61"/>
      <c r="CE25" s="61"/>
      <c r="CF25" s="740"/>
      <c r="CG25" s="57"/>
      <c r="CH25" s="740"/>
      <c r="CI25" s="58"/>
      <c r="CJ25" s="736"/>
      <c r="CK25" s="743"/>
    </row>
    <row r="26" spans="1:89" ht="15" customHeight="1" x14ac:dyDescent="0.25">
      <c r="A26" s="212">
        <v>16</v>
      </c>
      <c r="B26" s="217" t="str">
        <f t="shared" si="5"/>
        <v>Wed</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Wed</v>
      </c>
      <c r="AS26" s="40"/>
      <c r="AT26" s="56" t="str">
        <f t="shared" si="17"/>
        <v/>
      </c>
      <c r="AU26" s="40"/>
      <c r="AV26" s="43" t="str">
        <f t="shared" si="18"/>
        <v/>
      </c>
      <c r="AW26" s="45" t="str">
        <f t="shared" ca="1" si="10"/>
        <v/>
      </c>
      <c r="AX26" s="56" t="str">
        <f t="shared" si="18"/>
        <v/>
      </c>
      <c r="AY26" s="40"/>
      <c r="AZ26" s="43" t="str">
        <f t="shared" si="19"/>
        <v/>
      </c>
      <c r="BA26" s="45" t="str">
        <f t="shared" ca="1" si="11"/>
        <v/>
      </c>
      <c r="BB26" s="56" t="str">
        <f t="shared" si="20"/>
        <v/>
      </c>
      <c r="BC26" s="40"/>
      <c r="BD26" s="69" t="str">
        <f t="shared" si="21"/>
        <v/>
      </c>
      <c r="BE26" s="46" t="str">
        <f t="shared" ca="1" si="12"/>
        <v/>
      </c>
      <c r="BF26" s="56" t="str">
        <f t="shared" si="22"/>
        <v/>
      </c>
      <c r="BG26" s="40"/>
      <c r="BH26" s="41"/>
      <c r="BI26" s="243">
        <f t="shared" si="13"/>
        <v>16</v>
      </c>
      <c r="BJ26" s="40"/>
      <c r="BK26" s="41"/>
      <c r="BL26" s="276"/>
      <c r="BM26" s="39"/>
      <c r="BN26" s="39"/>
      <c r="BO26" s="39"/>
      <c r="BP26" s="39"/>
      <c r="BQ26" s="39"/>
      <c r="BR26" s="39"/>
      <c r="BS26" s="39"/>
      <c r="BT26" s="39"/>
      <c r="BU26" s="41"/>
      <c r="BV26" s="243">
        <f t="shared" si="14"/>
        <v>16</v>
      </c>
      <c r="BW26" s="35"/>
      <c r="BX26" s="765" t="str">
        <f t="shared" ca="1" si="15"/>
        <v/>
      </c>
      <c r="BY26" s="38"/>
      <c r="BZ26" s="765" t="str">
        <f t="shared" ca="1" si="16"/>
        <v/>
      </c>
      <c r="CA26" s="38"/>
      <c r="CB26" s="33"/>
      <c r="CC26" s="39"/>
      <c r="CD26" s="38"/>
      <c r="CE26" s="38"/>
      <c r="CF26" s="33"/>
      <c r="CG26" s="39"/>
      <c r="CH26" s="33"/>
      <c r="CI26" s="35"/>
      <c r="CJ26" s="739"/>
      <c r="CK26" s="275"/>
    </row>
    <row r="27" spans="1:89" ht="15" customHeight="1" x14ac:dyDescent="0.25">
      <c r="A27" s="214">
        <v>17</v>
      </c>
      <c r="B27" s="213" t="str">
        <f t="shared" si="5"/>
        <v>Thu</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Thu</v>
      </c>
      <c r="AS27" s="52"/>
      <c r="AT27" s="44" t="str">
        <f t="shared" si="17"/>
        <v/>
      </c>
      <c r="AU27" s="52"/>
      <c r="AV27" s="70" t="str">
        <f t="shared" si="18"/>
        <v/>
      </c>
      <c r="AW27" s="45" t="str">
        <f ca="1">IF(CELL("type",AU27)="L","",IF(AU27*($K27+$AS27)=0,"",IF($AS27&gt;0,+$AS27*AU27*8.34,$K27*AU27*8.34)))</f>
        <v/>
      </c>
      <c r="AX27" s="56" t="str">
        <f t="shared" si="18"/>
        <v/>
      </c>
      <c r="AY27" s="52"/>
      <c r="AZ27" s="70" t="str">
        <f t="shared" si="19"/>
        <v/>
      </c>
      <c r="BA27" s="45" t="str">
        <f ca="1">IF(CELL("type",AY27)="L","",IF(AY27*($K27+$AS27)=0,"",IF($AS27&gt;0,+$AS27*AY27*8.34,$K27*AY27*8.34)))</f>
        <v/>
      </c>
      <c r="BB27" s="44" t="str">
        <f t="shared" si="20"/>
        <v/>
      </c>
      <c r="BC27" s="52"/>
      <c r="BD27" s="71" t="str">
        <f t="shared" si="21"/>
        <v/>
      </c>
      <c r="BE27" s="46" t="str">
        <f ca="1">IF(CELL("type",BC27)="L","",IF(BC27*($K27+$AS27)=0,"",IF($AS27&gt;0,+$AS27*BC27*8.34,$K27*BC27*8.34)))</f>
        <v/>
      </c>
      <c r="BF27" s="44" t="str">
        <f t="shared" si="22"/>
        <v/>
      </c>
      <c r="BG27" s="52"/>
      <c r="BH27" s="53"/>
      <c r="BI27" s="244">
        <f t="shared" si="13"/>
        <v>17</v>
      </c>
      <c r="BJ27" s="52"/>
      <c r="BK27" s="53"/>
      <c r="BL27" s="277"/>
      <c r="BM27" s="47"/>
      <c r="BN27" s="47"/>
      <c r="BO27" s="47"/>
      <c r="BP27" s="47"/>
      <c r="BQ27" s="47"/>
      <c r="BR27" s="47"/>
      <c r="BS27" s="47"/>
      <c r="BT27" s="47"/>
      <c r="BU27" s="53"/>
      <c r="BV27" s="243">
        <f t="shared" si="14"/>
        <v>17</v>
      </c>
      <c r="BW27" s="48"/>
      <c r="BX27" s="797" t="str">
        <f ca="1">IF(CELL("type",BW27)="L","",IF(BW27*($K27+$AS27)=0,"",IF($AS27&gt;0,+$AS27*BW27*8.34,$K27*BW27*8.34)))</f>
        <v/>
      </c>
      <c r="BY27" s="51"/>
      <c r="BZ27" s="792" t="str">
        <f ca="1">IF(CELL("type",BY27)="L","",IF(BY27*($K27+$AS27)=0,"",IF($AS27&gt;0,+$AS27*BY27*8.34,$K27*BY27*8.34)))</f>
        <v/>
      </c>
      <c r="CA27" s="51"/>
      <c r="CB27" s="33"/>
      <c r="CC27" s="47"/>
      <c r="CD27" s="38"/>
      <c r="CE27" s="38"/>
      <c r="CF27" s="33"/>
      <c r="CG27" s="47"/>
      <c r="CH27" s="33"/>
      <c r="CI27" s="48"/>
      <c r="CJ27" s="739"/>
      <c r="CK27" s="275"/>
    </row>
    <row r="28" spans="1:89" ht="15" customHeight="1" x14ac:dyDescent="0.25">
      <c r="A28" s="214">
        <v>18</v>
      </c>
      <c r="B28" s="213" t="str">
        <f t="shared" si="5"/>
        <v>Fri</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Fri</v>
      </c>
      <c r="AS28" s="52"/>
      <c r="AT28" s="44" t="str">
        <f t="shared" si="17"/>
        <v/>
      </c>
      <c r="AU28" s="52"/>
      <c r="AV28" s="70" t="str">
        <f t="shared" si="18"/>
        <v/>
      </c>
      <c r="AW28" s="45" t="str">
        <f t="shared" ca="1" si="10"/>
        <v/>
      </c>
      <c r="AX28" s="56" t="str">
        <f t="shared" si="18"/>
        <v/>
      </c>
      <c r="AY28" s="52"/>
      <c r="AZ28" s="70" t="str">
        <f t="shared" si="19"/>
        <v/>
      </c>
      <c r="BA28" s="45" t="str">
        <f t="shared" ca="1" si="11"/>
        <v/>
      </c>
      <c r="BB28" s="44" t="str">
        <f t="shared" si="20"/>
        <v/>
      </c>
      <c r="BC28" s="52"/>
      <c r="BD28" s="71" t="str">
        <f t="shared" si="21"/>
        <v/>
      </c>
      <c r="BE28" s="46" t="str">
        <f t="shared" ca="1" si="12"/>
        <v/>
      </c>
      <c r="BF28" s="44" t="str">
        <f t="shared" si="22"/>
        <v/>
      </c>
      <c r="BG28" s="52"/>
      <c r="BH28" s="53"/>
      <c r="BI28" s="244">
        <f t="shared" si="13"/>
        <v>18</v>
      </c>
      <c r="BJ28" s="52"/>
      <c r="BK28" s="53"/>
      <c r="BL28" s="277"/>
      <c r="BM28" s="47"/>
      <c r="BN28" s="47"/>
      <c r="BO28" s="47"/>
      <c r="BP28" s="47"/>
      <c r="BQ28" s="47"/>
      <c r="BR28" s="47"/>
      <c r="BS28" s="47"/>
      <c r="BT28" s="47"/>
      <c r="BU28" s="53"/>
      <c r="BV28" s="243">
        <f t="shared" si="14"/>
        <v>18</v>
      </c>
      <c r="BW28" s="48"/>
      <c r="BX28" s="792" t="str">
        <f t="shared" ca="1" si="15"/>
        <v/>
      </c>
      <c r="BY28" s="51"/>
      <c r="BZ28" s="792" t="str">
        <f t="shared" ca="1" si="16"/>
        <v/>
      </c>
      <c r="CA28" s="51"/>
      <c r="CB28" s="33"/>
      <c r="CC28" s="47"/>
      <c r="CD28" s="38"/>
      <c r="CE28" s="38"/>
      <c r="CF28" s="33"/>
      <c r="CG28" s="47"/>
      <c r="CH28" s="33"/>
      <c r="CI28" s="48"/>
      <c r="CJ28" s="739"/>
      <c r="CK28" s="275"/>
    </row>
    <row r="29" spans="1:89" ht="15" customHeight="1" x14ac:dyDescent="0.25">
      <c r="A29" s="214">
        <v>19</v>
      </c>
      <c r="B29" s="213" t="str">
        <f t="shared" si="5"/>
        <v>Sat</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Sat</v>
      </c>
      <c r="AS29" s="52"/>
      <c r="AT29" s="44" t="str">
        <f t="shared" si="17"/>
        <v xml:space="preserve"> </v>
      </c>
      <c r="AU29" s="52"/>
      <c r="AV29" s="70" t="str">
        <f t="shared" si="18"/>
        <v xml:space="preserve"> </v>
      </c>
      <c r="AW29" s="45" t="str">
        <f t="shared" ca="1" si="10"/>
        <v/>
      </c>
      <c r="AX29" s="56" t="str">
        <f t="shared" ca="1" si="18"/>
        <v xml:space="preserve"> </v>
      </c>
      <c r="AY29" s="52"/>
      <c r="AZ29" s="70" t="str">
        <f t="shared" si="19"/>
        <v xml:space="preserve"> </v>
      </c>
      <c r="BA29" s="45" t="str">
        <f t="shared" ca="1" si="11"/>
        <v/>
      </c>
      <c r="BB29" s="44" t="str">
        <f t="shared" ca="1" si="20"/>
        <v xml:space="preserve"> </v>
      </c>
      <c r="BC29" s="52"/>
      <c r="BD29" s="71" t="str">
        <f t="shared" si="21"/>
        <v xml:space="preserve"> </v>
      </c>
      <c r="BE29" s="46" t="str">
        <f t="shared" ca="1" si="12"/>
        <v/>
      </c>
      <c r="BF29" s="44" t="str">
        <f t="shared" ca="1" si="22"/>
        <v xml:space="preserve"> </v>
      </c>
      <c r="BG29" s="52"/>
      <c r="BH29" s="53"/>
      <c r="BI29" s="244">
        <f t="shared" si="13"/>
        <v>19</v>
      </c>
      <c r="BJ29" s="52"/>
      <c r="BK29" s="53"/>
      <c r="BL29" s="277"/>
      <c r="BM29" s="47"/>
      <c r="BN29" s="47"/>
      <c r="BO29" s="47"/>
      <c r="BP29" s="47"/>
      <c r="BQ29" s="47"/>
      <c r="BR29" s="47"/>
      <c r="BS29" s="47"/>
      <c r="BT29" s="47"/>
      <c r="BU29" s="53"/>
      <c r="BV29" s="243">
        <f t="shared" si="14"/>
        <v>19</v>
      </c>
      <c r="BW29" s="48"/>
      <c r="BX29" s="792" t="str">
        <f t="shared" ca="1" si="15"/>
        <v/>
      </c>
      <c r="BY29" s="51"/>
      <c r="BZ29" s="792" t="str">
        <f t="shared" ca="1" si="16"/>
        <v/>
      </c>
      <c r="CA29" s="51"/>
      <c r="CB29" s="33"/>
      <c r="CC29" s="47"/>
      <c r="CD29" s="38"/>
      <c r="CE29" s="38"/>
      <c r="CF29" s="33"/>
      <c r="CG29" s="47"/>
      <c r="CH29" s="33"/>
      <c r="CI29" s="48"/>
      <c r="CJ29" s="739"/>
      <c r="CK29" s="275"/>
    </row>
    <row r="30" spans="1:89" ht="15" customHeight="1" thickBot="1" x14ac:dyDescent="0.3">
      <c r="A30" s="215">
        <v>20</v>
      </c>
      <c r="B30" s="216" t="str">
        <f t="shared" si="5"/>
        <v>Sun</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2"/>
      <c r="AI30" s="61"/>
      <c r="AJ30" s="57"/>
      <c r="AK30" t="str">
        <f t="shared" ca="1" si="9"/>
        <v/>
      </c>
      <c r="AL30" s="57"/>
      <c r="AM30" s="278"/>
      <c r="AN30" s="278"/>
      <c r="AO30" s="57"/>
      <c r="AP30" s="63"/>
      <c r="AQ30" s="215">
        <f t="shared" si="3"/>
        <v>20</v>
      </c>
      <c r="AR30" s="408" t="str">
        <f t="shared" si="4"/>
        <v>Sun</v>
      </c>
      <c r="AS30" s="62"/>
      <c r="AT30" s="67" t="str">
        <f t="shared" si="17"/>
        <v/>
      </c>
      <c r="AU30" s="62"/>
      <c r="AV30" s="65" t="str">
        <f t="shared" si="18"/>
        <v/>
      </c>
      <c r="AW30" s="88" t="str">
        <f t="shared" ca="1" si="10"/>
        <v/>
      </c>
      <c r="AX30" s="67" t="str">
        <f t="shared" si="18"/>
        <v/>
      </c>
      <c r="AY30" s="62"/>
      <c r="AZ30" s="65" t="str">
        <f t="shared" si="19"/>
        <v/>
      </c>
      <c r="BA30" s="88" t="str">
        <f t="shared" ca="1" si="11"/>
        <v/>
      </c>
      <c r="BB30" s="67" t="str">
        <f t="shared" si="20"/>
        <v/>
      </c>
      <c r="BC30" s="62"/>
      <c r="BD30" s="72" t="str">
        <f t="shared" si="21"/>
        <v/>
      </c>
      <c r="BE30" s="68" t="str">
        <f t="shared" ca="1" si="12"/>
        <v/>
      </c>
      <c r="BF30" s="67" t="str">
        <f t="shared" si="22"/>
        <v/>
      </c>
      <c r="BG30" s="62"/>
      <c r="BH30" s="63"/>
      <c r="BI30" s="245">
        <f t="shared" si="13"/>
        <v>20</v>
      </c>
      <c r="BJ30" s="62"/>
      <c r="BK30" s="63"/>
      <c r="BL30" s="278"/>
      <c r="BM30" s="57"/>
      <c r="BN30" s="57"/>
      <c r="BO30" s="57"/>
      <c r="BP30" s="57"/>
      <c r="BQ30" s="57"/>
      <c r="BR30" s="57"/>
      <c r="BS30" s="57"/>
      <c r="BT30" s="57"/>
      <c r="BU30" s="63"/>
      <c r="BV30" s="245">
        <f t="shared" si="14"/>
        <v>20</v>
      </c>
      <c r="BW30" s="58"/>
      <c r="BX30" s="794" t="str">
        <f t="shared" ca="1" si="15"/>
        <v/>
      </c>
      <c r="BY30" s="61"/>
      <c r="BZ30" s="794" t="str">
        <f t="shared" ca="1" si="16"/>
        <v/>
      </c>
      <c r="CA30" s="61"/>
      <c r="CB30" s="740"/>
      <c r="CC30" s="57"/>
      <c r="CD30" s="61"/>
      <c r="CE30" s="61"/>
      <c r="CF30" s="740"/>
      <c r="CG30" s="57"/>
      <c r="CH30" s="740"/>
      <c r="CI30" s="58"/>
      <c r="CJ30" s="736"/>
      <c r="CK30" s="743"/>
    </row>
    <row r="31" spans="1:89" ht="15" customHeight="1" x14ac:dyDescent="0.25">
      <c r="A31" s="212">
        <v>21</v>
      </c>
      <c r="B31" s="217" t="str">
        <f t="shared" si="5"/>
        <v>Mon</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3"/>
      <c r="AI31" s="38"/>
      <c r="AJ31" s="39"/>
      <c r="AK31" t="str">
        <f t="shared" ca="1" si="9"/>
        <v/>
      </c>
      <c r="AL31" s="39"/>
      <c r="AM31" s="276"/>
      <c r="AN31" s="276"/>
      <c r="AO31" s="39"/>
      <c r="AP31" s="41"/>
      <c r="AQ31" s="212">
        <f t="shared" si="3"/>
        <v>21</v>
      </c>
      <c r="AR31" s="407" t="str">
        <f t="shared" si="4"/>
        <v>Mon</v>
      </c>
      <c r="AS31" s="40"/>
      <c r="AT31" s="56" t="str">
        <f t="shared" si="17"/>
        <v/>
      </c>
      <c r="AU31" s="40"/>
      <c r="AV31" s="43" t="str">
        <f t="shared" si="18"/>
        <v/>
      </c>
      <c r="AW31" s="45" t="str">
        <f ca="1">IF(CELL("type",AU31)="L","",IF(AU31*($K31+$AS31)=0,"",IF($AS31&gt;0,+$AS31*AU31*8.34,$K31*AU31*8.34)))</f>
        <v/>
      </c>
      <c r="AX31" s="56" t="str">
        <f t="shared" si="18"/>
        <v/>
      </c>
      <c r="AY31" s="40"/>
      <c r="AZ31" s="43" t="str">
        <f t="shared" si="19"/>
        <v/>
      </c>
      <c r="BA31" s="45" t="str">
        <f ca="1">IF(CELL("type",AY31)="L","",IF(AY31*($K31+$AS31)=0,"",IF($AS31&gt;0,+$AS31*AY31*8.34,$K31*AY31*8.34)))</f>
        <v/>
      </c>
      <c r="BB31" s="56" t="str">
        <f t="shared" si="20"/>
        <v/>
      </c>
      <c r="BC31" s="40"/>
      <c r="BD31" s="69" t="str">
        <f t="shared" si="21"/>
        <v/>
      </c>
      <c r="BE31" s="46" t="str">
        <f ca="1">IF(CELL("type",BC31)="L","",IF(BC31*($K31+$AS31)=0,"",IF($AS31&gt;0,+$AS31*BC31*8.34,$K31*BC31*8.34)))</f>
        <v/>
      </c>
      <c r="BF31" s="56" t="str">
        <f t="shared" si="22"/>
        <v/>
      </c>
      <c r="BG31" s="40"/>
      <c r="BH31" s="41"/>
      <c r="BI31" s="243">
        <f t="shared" si="13"/>
        <v>21</v>
      </c>
      <c r="BJ31" s="40"/>
      <c r="BK31" s="41"/>
      <c r="BL31" s="276"/>
      <c r="BM31" s="39"/>
      <c r="BN31" s="39"/>
      <c r="BO31" s="39"/>
      <c r="BP31" s="39"/>
      <c r="BQ31" s="39"/>
      <c r="BR31" s="39"/>
      <c r="BS31" s="39"/>
      <c r="BT31" s="39"/>
      <c r="BU31" s="41"/>
      <c r="BV31" s="243">
        <f t="shared" si="14"/>
        <v>21</v>
      </c>
      <c r="BW31" s="35"/>
      <c r="BX31" s="765" t="str">
        <f ca="1">IF(CELL("type",BW31)="L","",IF(BW31*($K31+$AS31)=0,"",IF($AS31&gt;0,+$AS31*BW31*8.34,$K31*BW31*8.34)))</f>
        <v/>
      </c>
      <c r="BY31" s="38"/>
      <c r="BZ31" s="765" t="str">
        <f ca="1">IF(CELL("type",BY31)="L","",IF(BY31*($K31+$AS31)=0,"",IF($AS31&gt;0,+$AS31*BY31*8.34,$K31*BY31*8.34)))</f>
        <v/>
      </c>
      <c r="CA31" s="38"/>
      <c r="CB31" s="33"/>
      <c r="CC31" s="39"/>
      <c r="CD31" s="38"/>
      <c r="CE31" s="38"/>
      <c r="CF31" s="33"/>
      <c r="CG31" s="39"/>
      <c r="CH31" s="33"/>
      <c r="CI31" s="35"/>
      <c r="CJ31" s="739"/>
      <c r="CK31" s="275"/>
    </row>
    <row r="32" spans="1:89" ht="15" customHeight="1" x14ac:dyDescent="0.25">
      <c r="A32" s="214">
        <v>22</v>
      </c>
      <c r="B32" s="213" t="str">
        <f t="shared" si="5"/>
        <v>Tue</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Tue</v>
      </c>
      <c r="AS32" s="52"/>
      <c r="AT32" s="44" t="str">
        <f t="shared" si="17"/>
        <v/>
      </c>
      <c r="AU32" s="52"/>
      <c r="AV32" s="70" t="str">
        <f t="shared" si="18"/>
        <v/>
      </c>
      <c r="AW32" s="45" t="str">
        <f t="shared" ca="1" si="10"/>
        <v/>
      </c>
      <c r="AX32" s="56" t="str">
        <f t="shared" si="18"/>
        <v/>
      </c>
      <c r="AY32" s="52"/>
      <c r="AZ32" s="70" t="str">
        <f t="shared" si="19"/>
        <v/>
      </c>
      <c r="BA32" s="45" t="str">
        <f t="shared" ca="1" si="11"/>
        <v/>
      </c>
      <c r="BB32" s="44" t="str">
        <f t="shared" si="20"/>
        <v/>
      </c>
      <c r="BC32" s="52"/>
      <c r="BD32" s="71" t="str">
        <f t="shared" si="21"/>
        <v/>
      </c>
      <c r="BE32" s="46" t="str">
        <f t="shared" ca="1" si="12"/>
        <v/>
      </c>
      <c r="BF32" s="44" t="str">
        <f t="shared" si="22"/>
        <v/>
      </c>
      <c r="BG32" s="52"/>
      <c r="BH32" s="53"/>
      <c r="BI32" s="244">
        <f t="shared" si="13"/>
        <v>22</v>
      </c>
      <c r="BJ32" s="52"/>
      <c r="BK32" s="53"/>
      <c r="BL32" s="277"/>
      <c r="BM32" s="47"/>
      <c r="BN32" s="47"/>
      <c r="BO32" s="47"/>
      <c r="BP32" s="47"/>
      <c r="BQ32" s="47"/>
      <c r="BR32" s="47"/>
      <c r="BS32" s="47"/>
      <c r="BT32" s="47"/>
      <c r="BU32" s="53"/>
      <c r="BV32" s="243">
        <f t="shared" si="14"/>
        <v>22</v>
      </c>
      <c r="BW32" s="48"/>
      <c r="BX32" s="792" t="str">
        <f t="shared" ca="1" si="15"/>
        <v/>
      </c>
      <c r="BY32" s="51"/>
      <c r="BZ32" s="792" t="str">
        <f t="shared" ca="1" si="16"/>
        <v/>
      </c>
      <c r="CA32" s="51"/>
      <c r="CB32" s="33"/>
      <c r="CC32" s="47"/>
      <c r="CD32" s="38"/>
      <c r="CE32" s="38"/>
      <c r="CF32" s="33"/>
      <c r="CG32" s="47"/>
      <c r="CH32" s="33"/>
      <c r="CI32" s="48"/>
      <c r="CJ32" s="739"/>
      <c r="CK32" s="275"/>
    </row>
    <row r="33" spans="1:89" ht="15" customHeight="1" x14ac:dyDescent="0.25">
      <c r="A33" s="214">
        <v>23</v>
      </c>
      <c r="B33" s="213" t="str">
        <f t="shared" si="5"/>
        <v>Wed</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Wed</v>
      </c>
      <c r="AS33" s="52"/>
      <c r="AT33" s="44" t="str">
        <f t="shared" si="17"/>
        <v/>
      </c>
      <c r="AU33" s="52"/>
      <c r="AV33" s="70" t="str">
        <f t="shared" si="18"/>
        <v/>
      </c>
      <c r="AW33" s="45" t="str">
        <f t="shared" ca="1" si="10"/>
        <v/>
      </c>
      <c r="AX33" s="56" t="str">
        <f t="shared" si="18"/>
        <v/>
      </c>
      <c r="AY33" s="52"/>
      <c r="AZ33" s="70" t="str">
        <f t="shared" si="19"/>
        <v/>
      </c>
      <c r="BA33" s="45" t="str">
        <f t="shared" ca="1" si="11"/>
        <v/>
      </c>
      <c r="BB33" s="44" t="str">
        <f t="shared" si="20"/>
        <v/>
      </c>
      <c r="BC33" s="52"/>
      <c r="BD33" s="71" t="str">
        <f t="shared" si="21"/>
        <v/>
      </c>
      <c r="BE33" s="46" t="str">
        <f t="shared" ca="1" si="12"/>
        <v/>
      </c>
      <c r="BF33" s="44" t="str">
        <f t="shared" si="22"/>
        <v/>
      </c>
      <c r="BG33" s="52"/>
      <c r="BH33" s="53"/>
      <c r="BI33" s="244">
        <f t="shared" si="13"/>
        <v>23</v>
      </c>
      <c r="BJ33" s="52"/>
      <c r="BK33" s="53"/>
      <c r="BL33" s="277"/>
      <c r="BM33" s="47"/>
      <c r="BN33" s="47"/>
      <c r="BO33" s="47"/>
      <c r="BP33" s="47"/>
      <c r="BQ33" s="47"/>
      <c r="BR33" s="47"/>
      <c r="BS33" s="47"/>
      <c r="BT33" s="47"/>
      <c r="BU33" s="53"/>
      <c r="BV33" s="243">
        <f t="shared" si="14"/>
        <v>23</v>
      </c>
      <c r="BW33" s="48"/>
      <c r="BX33" s="792" t="str">
        <f t="shared" ca="1" si="15"/>
        <v/>
      </c>
      <c r="BY33" s="51"/>
      <c r="BZ33" s="792" t="str">
        <f t="shared" ca="1" si="16"/>
        <v/>
      </c>
      <c r="CA33" s="51"/>
      <c r="CB33" s="33"/>
      <c r="CC33" s="47"/>
      <c r="CD33" s="38"/>
      <c r="CE33" s="38"/>
      <c r="CF33" s="33"/>
      <c r="CG33" s="47"/>
      <c r="CH33" s="33"/>
      <c r="CI33" s="48"/>
      <c r="CJ33" s="739"/>
      <c r="CK33" s="275"/>
    </row>
    <row r="34" spans="1:89" ht="15" customHeight="1" x14ac:dyDescent="0.25">
      <c r="A34" s="214">
        <v>24</v>
      </c>
      <c r="B34" s="213" t="str">
        <f t="shared" si="5"/>
        <v>Thu</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Thu</v>
      </c>
      <c r="AS34" s="52"/>
      <c r="AT34" s="44" t="str">
        <f t="shared" si="17"/>
        <v/>
      </c>
      <c r="AU34" s="52"/>
      <c r="AV34" s="70" t="str">
        <f t="shared" ref="AV34:AX40" si="23">IF(+$B34="Sat",IF(SUM(AU28:AU34)&gt;0,AVERAGE(AU28:AU34)," "),"")</f>
        <v/>
      </c>
      <c r="AW34" s="45" t="str">
        <f t="shared" ca="1" si="10"/>
        <v/>
      </c>
      <c r="AX34" s="56" t="str">
        <f t="shared" si="23"/>
        <v/>
      </c>
      <c r="AY34" s="52"/>
      <c r="AZ34" s="70" t="str">
        <f t="shared" si="19"/>
        <v/>
      </c>
      <c r="BA34" s="45" t="str">
        <f t="shared" ca="1" si="11"/>
        <v/>
      </c>
      <c r="BB34" s="44" t="str">
        <f t="shared" si="20"/>
        <v/>
      </c>
      <c r="BC34" s="52"/>
      <c r="BD34" s="71" t="str">
        <f t="shared" si="21"/>
        <v/>
      </c>
      <c r="BE34" s="46" t="str">
        <f t="shared" ca="1" si="12"/>
        <v/>
      </c>
      <c r="BF34" s="44" t="str">
        <f t="shared" si="22"/>
        <v/>
      </c>
      <c r="BG34" s="52"/>
      <c r="BH34" s="53"/>
      <c r="BI34" s="244">
        <f t="shared" si="13"/>
        <v>24</v>
      </c>
      <c r="BJ34" s="52"/>
      <c r="BK34" s="53"/>
      <c r="BL34" s="277"/>
      <c r="BM34" s="47"/>
      <c r="BN34" s="47"/>
      <c r="BO34" s="47"/>
      <c r="BP34" s="47"/>
      <c r="BQ34" s="47"/>
      <c r="BR34" s="47"/>
      <c r="BS34" s="47"/>
      <c r="BT34" s="47"/>
      <c r="BU34" s="53"/>
      <c r="BV34" s="243">
        <f t="shared" si="14"/>
        <v>24</v>
      </c>
      <c r="BW34" s="48"/>
      <c r="BX34" s="792" t="str">
        <f t="shared" ca="1" si="15"/>
        <v/>
      </c>
      <c r="BY34" s="51"/>
      <c r="BZ34" s="792" t="str">
        <f t="shared" ca="1" si="16"/>
        <v/>
      </c>
      <c r="CA34" s="51"/>
      <c r="CB34" s="33"/>
      <c r="CC34" s="47"/>
      <c r="CD34" s="38"/>
      <c r="CE34" s="38"/>
      <c r="CF34" s="33"/>
      <c r="CG34" s="47"/>
      <c r="CH34" s="33"/>
      <c r="CI34" s="48"/>
      <c r="CJ34" s="739"/>
      <c r="CK34" s="275"/>
    </row>
    <row r="35" spans="1:89" ht="15" customHeight="1" thickBot="1" x14ac:dyDescent="0.3">
      <c r="A35" s="215">
        <v>25</v>
      </c>
      <c r="B35" s="216" t="str">
        <f t="shared" si="5"/>
        <v>Fri</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1"/>
      <c r="AI35" s="61"/>
      <c r="AJ35" s="57"/>
      <c r="AK35" t="str">
        <f t="shared" ca="1" si="9"/>
        <v/>
      </c>
      <c r="AL35" s="57"/>
      <c r="AM35" s="278"/>
      <c r="AN35" s="278"/>
      <c r="AO35" s="57"/>
      <c r="AP35" s="63"/>
      <c r="AQ35" s="215">
        <f t="shared" si="3"/>
        <v>25</v>
      </c>
      <c r="AR35" s="408" t="str">
        <f t="shared" si="4"/>
        <v>Fri</v>
      </c>
      <c r="AS35" s="62"/>
      <c r="AT35" s="67" t="str">
        <f t="shared" si="17"/>
        <v/>
      </c>
      <c r="AU35" s="62"/>
      <c r="AV35" s="65" t="str">
        <f t="shared" si="23"/>
        <v/>
      </c>
      <c r="AW35" s="88" t="str">
        <f t="shared" ca="1" si="10"/>
        <v/>
      </c>
      <c r="AX35" s="67" t="str">
        <f t="shared" si="23"/>
        <v/>
      </c>
      <c r="AY35" s="62"/>
      <c r="AZ35" s="65" t="str">
        <f t="shared" si="19"/>
        <v/>
      </c>
      <c r="BA35" s="88" t="str">
        <f t="shared" ca="1" si="11"/>
        <v/>
      </c>
      <c r="BB35" s="67" t="str">
        <f t="shared" si="20"/>
        <v/>
      </c>
      <c r="BC35" s="62"/>
      <c r="BD35" s="72" t="str">
        <f t="shared" si="21"/>
        <v/>
      </c>
      <c r="BE35" s="68" t="str">
        <f t="shared" ca="1" si="12"/>
        <v/>
      </c>
      <c r="BF35" s="67" t="str">
        <f t="shared" si="22"/>
        <v/>
      </c>
      <c r="BG35" s="62"/>
      <c r="BH35" s="63"/>
      <c r="BI35" s="245">
        <f t="shared" si="13"/>
        <v>25</v>
      </c>
      <c r="BJ35" s="62"/>
      <c r="BK35" s="63"/>
      <c r="BL35" s="278"/>
      <c r="BM35" s="57"/>
      <c r="BN35" s="57"/>
      <c r="BO35" s="57"/>
      <c r="BP35" s="57"/>
      <c r="BQ35" s="57"/>
      <c r="BR35" s="57"/>
      <c r="BS35" s="57"/>
      <c r="BT35" s="57"/>
      <c r="BU35" s="63"/>
      <c r="BV35" s="757">
        <f t="shared" si="14"/>
        <v>25</v>
      </c>
      <c r="BW35" s="58"/>
      <c r="BX35" s="794" t="str">
        <f ca="1">IF(CELL("type",BW35)="L","",IF(BW35*($K35+$AS35)=0,"",IF($AS35&gt;0,+$AS35*BW35*8.34,$K35*BW35*8.34)))</f>
        <v/>
      </c>
      <c r="BY35" s="61"/>
      <c r="BZ35" s="794" t="str">
        <f ca="1">IF(CELL("type",BY35)="L","",IF(BY35*($K35+$AS35)=0,"",IF($AS35&gt;0,+$AS35*BY35*8.34,$K35*BY35*8.34)))</f>
        <v/>
      </c>
      <c r="CA35" s="61"/>
      <c r="CB35" s="740"/>
      <c r="CC35" s="57"/>
      <c r="CD35" s="61"/>
      <c r="CE35" s="61"/>
      <c r="CF35" s="740"/>
      <c r="CG35" s="57"/>
      <c r="CH35" s="740"/>
      <c r="CI35" s="58"/>
      <c r="CJ35" s="736"/>
      <c r="CK35" s="743"/>
    </row>
    <row r="36" spans="1:89" ht="15" customHeight="1" thickBot="1" x14ac:dyDescent="0.3">
      <c r="A36" s="212">
        <v>26</v>
      </c>
      <c r="B36" s="217" t="str">
        <f t="shared" si="5"/>
        <v>Sat</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39"/>
      <c r="AM36" s="276"/>
      <c r="AN36" s="276"/>
      <c r="AO36" s="39"/>
      <c r="AP36" s="41"/>
      <c r="AQ36" s="212">
        <f t="shared" si="3"/>
        <v>26</v>
      </c>
      <c r="AR36" s="407" t="str">
        <f t="shared" si="4"/>
        <v>Sat</v>
      </c>
      <c r="AS36" s="40"/>
      <c r="AT36" s="56" t="str">
        <f t="shared" si="17"/>
        <v xml:space="preserve"> </v>
      </c>
      <c r="AU36" s="40"/>
      <c r="AV36" s="43" t="str">
        <f t="shared" si="23"/>
        <v xml:space="preserve"> </v>
      </c>
      <c r="AW36" s="45" t="str">
        <f t="shared" ca="1" si="10"/>
        <v/>
      </c>
      <c r="AX36" s="56" t="str">
        <f t="shared" ca="1" si="23"/>
        <v xml:space="preserve"> </v>
      </c>
      <c r="AY36" s="40"/>
      <c r="AZ36" s="43" t="str">
        <f t="shared" si="19"/>
        <v xml:space="preserve"> </v>
      </c>
      <c r="BA36" s="45" t="str">
        <f t="shared" ca="1" si="11"/>
        <v/>
      </c>
      <c r="BB36" s="56" t="str">
        <f t="shared" ca="1" si="20"/>
        <v xml:space="preserve"> </v>
      </c>
      <c r="BC36" s="40"/>
      <c r="BD36" s="69" t="str">
        <f t="shared" si="21"/>
        <v xml:space="preserve"> </v>
      </c>
      <c r="BE36" s="46" t="str">
        <f t="shared" ca="1" si="12"/>
        <v/>
      </c>
      <c r="BF36" s="56" t="str">
        <f t="shared" ca="1" si="22"/>
        <v xml:space="preserve"> </v>
      </c>
      <c r="BG36" s="40"/>
      <c r="BH36" s="41"/>
      <c r="BI36" s="243">
        <f t="shared" si="13"/>
        <v>26</v>
      </c>
      <c r="BJ36" s="40"/>
      <c r="BK36" s="41"/>
      <c r="BL36" s="276"/>
      <c r="BM36" s="39"/>
      <c r="BN36" s="39"/>
      <c r="BO36" s="39"/>
      <c r="BP36" s="39"/>
      <c r="BQ36" s="39"/>
      <c r="BR36" s="39"/>
      <c r="BS36" s="39"/>
      <c r="BT36" s="39"/>
      <c r="BU36" s="41"/>
      <c r="BV36" s="759">
        <f t="shared" si="14"/>
        <v>26</v>
      </c>
      <c r="BW36" s="35"/>
      <c r="BX36" s="765" t="str">
        <f t="shared" ca="1" si="15"/>
        <v/>
      </c>
      <c r="BY36" s="38"/>
      <c r="BZ36" s="765" t="str">
        <f t="shared" ca="1" si="16"/>
        <v/>
      </c>
      <c r="CA36" s="38"/>
      <c r="CB36" s="33"/>
      <c r="CC36" s="39"/>
      <c r="CD36" s="38"/>
      <c r="CE36" s="38"/>
      <c r="CF36" s="33"/>
      <c r="CG36" s="39"/>
      <c r="CH36" s="33"/>
      <c r="CI36" s="35"/>
      <c r="CJ36" s="739"/>
      <c r="CK36" s="275"/>
    </row>
    <row r="37" spans="1:89" ht="15" customHeight="1" x14ac:dyDescent="0.25">
      <c r="A37" s="214">
        <v>27</v>
      </c>
      <c r="B37" s="213" t="str">
        <f t="shared" si="5"/>
        <v>Sun</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Sun</v>
      </c>
      <c r="AS37" s="52"/>
      <c r="AT37" s="44" t="str">
        <f t="shared" si="17"/>
        <v/>
      </c>
      <c r="AU37" s="52"/>
      <c r="AV37" s="70" t="str">
        <f t="shared" si="23"/>
        <v/>
      </c>
      <c r="AW37" s="45" t="str">
        <f ca="1">IF(CELL("type",AU37)="L","",IF(AU37*($K37+$AS37)=0,"",IF($AS37&gt;0,+$AS37*AU37*8.34,$K37*AU37*8.34)))</f>
        <v/>
      </c>
      <c r="AX37" s="56" t="str">
        <f t="shared" si="23"/>
        <v/>
      </c>
      <c r="AY37" s="52"/>
      <c r="AZ37" s="70" t="str">
        <f t="shared" si="19"/>
        <v/>
      </c>
      <c r="BA37" s="45" t="str">
        <f ca="1">IF(CELL("type",AY37)="L","",IF(AY37*($K37+$AS37)=0,"",IF($AS37&gt;0,+$AS37*AY37*8.34,$K37*AY37*8.34)))</f>
        <v/>
      </c>
      <c r="BB37" s="44" t="str">
        <f t="shared" si="20"/>
        <v/>
      </c>
      <c r="BC37" s="52"/>
      <c r="BD37" s="71" t="str">
        <f t="shared" si="21"/>
        <v/>
      </c>
      <c r="BE37" s="46" t="str">
        <f ca="1">IF(CELL("type",BC37)="L","",IF(BC37*($K37+$AS37)=0,"",IF($AS37&gt;0,+$AS37*BC37*8.34,$K37*BC37*8.34)))</f>
        <v/>
      </c>
      <c r="BF37" s="44" t="str">
        <f t="shared" si="22"/>
        <v/>
      </c>
      <c r="BG37" s="52"/>
      <c r="BH37" s="53"/>
      <c r="BI37" s="244">
        <f t="shared" si="13"/>
        <v>27</v>
      </c>
      <c r="BJ37" s="52"/>
      <c r="BK37" s="53"/>
      <c r="BL37" s="277"/>
      <c r="BM37" s="47"/>
      <c r="BN37" s="47"/>
      <c r="BO37" s="47"/>
      <c r="BP37" s="47"/>
      <c r="BQ37" s="47"/>
      <c r="BR37" s="47"/>
      <c r="BS37" s="47"/>
      <c r="BT37" s="47"/>
      <c r="BU37" s="53"/>
      <c r="BV37" s="243">
        <f t="shared" si="14"/>
        <v>27</v>
      </c>
      <c r="BW37" s="48"/>
      <c r="BX37" s="792" t="str">
        <f t="shared" ca="1" si="15"/>
        <v/>
      </c>
      <c r="BY37" s="51"/>
      <c r="BZ37" s="792" t="str">
        <f t="shared" ca="1" si="16"/>
        <v/>
      </c>
      <c r="CA37" s="51"/>
      <c r="CB37" s="33"/>
      <c r="CC37" s="47"/>
      <c r="CD37" s="38"/>
      <c r="CE37" s="38"/>
      <c r="CF37" s="33"/>
      <c r="CG37" s="47"/>
      <c r="CH37" s="33"/>
      <c r="CI37" s="48"/>
      <c r="CJ37" s="739"/>
      <c r="CK37" s="275"/>
    </row>
    <row r="38" spans="1:89" ht="15" customHeight="1" x14ac:dyDescent="0.25">
      <c r="A38" s="214">
        <v>28</v>
      </c>
      <c r="B38" s="213" t="str">
        <f t="shared" si="5"/>
        <v>Mon</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Mon</v>
      </c>
      <c r="AS38" s="52"/>
      <c r="AT38" s="44" t="str">
        <f t="shared" si="17"/>
        <v/>
      </c>
      <c r="AU38" s="52"/>
      <c r="AV38" s="70" t="str">
        <f t="shared" si="23"/>
        <v/>
      </c>
      <c r="AW38" s="45" t="str">
        <f t="shared" ca="1" si="10"/>
        <v/>
      </c>
      <c r="AX38" s="56" t="str">
        <f t="shared" si="23"/>
        <v/>
      </c>
      <c r="AY38" s="52"/>
      <c r="AZ38" s="70" t="str">
        <f t="shared" si="19"/>
        <v/>
      </c>
      <c r="BA38" s="45" t="str">
        <f t="shared" ca="1" si="11"/>
        <v/>
      </c>
      <c r="BB38" s="44" t="str">
        <f t="shared" si="20"/>
        <v/>
      </c>
      <c r="BC38" s="52"/>
      <c r="BD38" s="71" t="str">
        <f t="shared" si="21"/>
        <v/>
      </c>
      <c r="BE38" s="46" t="str">
        <f t="shared" ca="1" si="12"/>
        <v/>
      </c>
      <c r="BF38" s="44" t="str">
        <f t="shared" si="22"/>
        <v/>
      </c>
      <c r="BG38" s="52"/>
      <c r="BH38" s="53"/>
      <c r="BI38" s="244">
        <f t="shared" si="13"/>
        <v>28</v>
      </c>
      <c r="BJ38" s="52"/>
      <c r="BK38" s="53"/>
      <c r="BL38" s="277"/>
      <c r="BM38" s="47"/>
      <c r="BN38" s="47"/>
      <c r="BO38" s="47"/>
      <c r="BP38" s="47"/>
      <c r="BQ38" s="47"/>
      <c r="BR38" s="47"/>
      <c r="BS38" s="47"/>
      <c r="BT38" s="47"/>
      <c r="BU38" s="53"/>
      <c r="BV38" s="243">
        <f t="shared" si="14"/>
        <v>28</v>
      </c>
      <c r="BW38" s="48"/>
      <c r="BX38" s="792" t="str">
        <f t="shared" ca="1" si="15"/>
        <v/>
      </c>
      <c r="BY38" s="51"/>
      <c r="BZ38" s="792" t="str">
        <f t="shared" ca="1" si="16"/>
        <v/>
      </c>
      <c r="CA38" s="51"/>
      <c r="CB38" s="33"/>
      <c r="CC38" s="47"/>
      <c r="CD38" s="38"/>
      <c r="CE38" s="38"/>
      <c r="CF38" s="33"/>
      <c r="CG38" s="47"/>
      <c r="CH38" s="33"/>
      <c r="CI38" s="48"/>
      <c r="CJ38" s="739"/>
      <c r="CK38" s="275"/>
    </row>
    <row r="39" spans="1:89" ht="15" customHeight="1" x14ac:dyDescent="0.25">
      <c r="A39" s="214">
        <v>29</v>
      </c>
      <c r="B39" s="213" t="str">
        <f t="shared" si="5"/>
        <v>Tue</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Tue</v>
      </c>
      <c r="AS39" s="52"/>
      <c r="AT39" s="44" t="str">
        <f t="shared" si="17"/>
        <v/>
      </c>
      <c r="AU39" s="52"/>
      <c r="AV39" s="70" t="str">
        <f t="shared" si="23"/>
        <v/>
      </c>
      <c r="AW39" s="45" t="str">
        <f t="shared" ca="1" si="10"/>
        <v/>
      </c>
      <c r="AX39" s="56" t="str">
        <f t="shared" si="23"/>
        <v/>
      </c>
      <c r="AY39" s="52"/>
      <c r="AZ39" s="70" t="str">
        <f t="shared" si="19"/>
        <v/>
      </c>
      <c r="BA39" s="45" t="str">
        <f t="shared" ca="1" si="11"/>
        <v/>
      </c>
      <c r="BB39" s="44" t="str">
        <f t="shared" si="20"/>
        <v/>
      </c>
      <c r="BC39" s="52"/>
      <c r="BD39" s="71" t="str">
        <f t="shared" si="21"/>
        <v/>
      </c>
      <c r="BE39" s="46" t="str">
        <f t="shared" ca="1" si="12"/>
        <v/>
      </c>
      <c r="BF39" s="44" t="str">
        <f t="shared" si="22"/>
        <v/>
      </c>
      <c r="BG39" s="52"/>
      <c r="BH39" s="53"/>
      <c r="BI39" s="244">
        <f t="shared" si="13"/>
        <v>29</v>
      </c>
      <c r="BJ39" s="52"/>
      <c r="BK39" s="53"/>
      <c r="BL39" s="277"/>
      <c r="BM39" s="47"/>
      <c r="BN39" s="47"/>
      <c r="BO39" s="47"/>
      <c r="BP39" s="47"/>
      <c r="BQ39" s="47"/>
      <c r="BR39" s="47"/>
      <c r="BS39" s="47"/>
      <c r="BT39" s="47"/>
      <c r="BU39" s="53"/>
      <c r="BV39" s="243">
        <f t="shared" si="14"/>
        <v>29</v>
      </c>
      <c r="BW39" s="48"/>
      <c r="BX39" s="792" t="str">
        <f t="shared" ca="1" si="15"/>
        <v/>
      </c>
      <c r="BY39" s="51"/>
      <c r="BZ39" s="792" t="str">
        <f t="shared" ca="1" si="16"/>
        <v/>
      </c>
      <c r="CA39" s="51"/>
      <c r="CB39" s="33"/>
      <c r="CC39" s="47"/>
      <c r="CD39" s="38"/>
      <c r="CE39" s="38"/>
      <c r="CF39" s="33"/>
      <c r="CG39" s="47"/>
      <c r="CH39" s="33"/>
      <c r="CI39" s="48"/>
      <c r="CJ39" s="739"/>
      <c r="CK39" s="275"/>
    </row>
    <row r="40" spans="1:89" ht="15" customHeight="1" x14ac:dyDescent="0.25">
      <c r="A40" s="214">
        <v>30</v>
      </c>
      <c r="B40" s="213" t="str">
        <f t="shared" si="5"/>
        <v>Wed</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47"/>
      <c r="AM40" s="277"/>
      <c r="AN40" s="277"/>
      <c r="AO40" s="47"/>
      <c r="AP40" s="53"/>
      <c r="AQ40" s="214">
        <f t="shared" si="3"/>
        <v>30</v>
      </c>
      <c r="AR40" s="407" t="str">
        <f t="shared" si="4"/>
        <v>Wed</v>
      </c>
      <c r="AS40" s="52"/>
      <c r="AT40" s="44" t="str">
        <f t="shared" si="17"/>
        <v/>
      </c>
      <c r="AU40" s="52"/>
      <c r="AV40" s="70" t="str">
        <f t="shared" si="23"/>
        <v/>
      </c>
      <c r="AW40" s="45" t="str">
        <f ca="1">IF(CELL("type",AU40)="L","",IF(AU40*($K40+$AS40)=0,"",IF($AS40&gt;0,+$AS40*AU40*8.34,$K40*AU40*8.34)))</f>
        <v/>
      </c>
      <c r="AX40" s="44" t="str">
        <f t="shared" si="23"/>
        <v/>
      </c>
      <c r="AY40" s="52"/>
      <c r="AZ40" s="70" t="str">
        <f t="shared" si="19"/>
        <v/>
      </c>
      <c r="BA40" s="45" t="str">
        <f ca="1">IF(CELL("type",AY40)="L","",IF(AY40*($K40+$AS40)=0,"",IF($AS40&gt;0,+$AS40*AY40*8.34,$K40*AY40*8.34)))</f>
        <v/>
      </c>
      <c r="BB40" s="44" t="str">
        <f t="shared" si="20"/>
        <v/>
      </c>
      <c r="BC40" s="52"/>
      <c r="BD40" s="71" t="str">
        <f t="shared" si="21"/>
        <v/>
      </c>
      <c r="BE40" s="46" t="str">
        <f ca="1">IF(CELL("type",BC40)="L","",IF(BC40*($K40+$AS40)=0,"",IF($AS40&gt;0,+$AS40*BC40*8.34,$K40*BC40*8.34)))</f>
        <v/>
      </c>
      <c r="BF40" s="44" t="str">
        <f t="shared" si="22"/>
        <v/>
      </c>
      <c r="BG40" s="52"/>
      <c r="BH40" s="53"/>
      <c r="BI40" s="244">
        <f t="shared" si="13"/>
        <v>30</v>
      </c>
      <c r="BJ40" s="52"/>
      <c r="BK40" s="53"/>
      <c r="BL40" s="277"/>
      <c r="BM40" s="47"/>
      <c r="BN40" s="47"/>
      <c r="BO40" s="47"/>
      <c r="BP40" s="47"/>
      <c r="BQ40" s="47"/>
      <c r="BR40" s="47"/>
      <c r="BS40" s="47"/>
      <c r="BT40" s="47"/>
      <c r="BU40" s="53"/>
      <c r="BV40" s="243">
        <f t="shared" si="14"/>
        <v>30</v>
      </c>
      <c r="BW40" s="48"/>
      <c r="BX40" s="792" t="str">
        <f t="shared" ca="1" si="15"/>
        <v/>
      </c>
      <c r="BY40" s="51"/>
      <c r="BZ40" s="792" t="str">
        <f t="shared" ca="1" si="16"/>
        <v/>
      </c>
      <c r="CA40" s="51"/>
      <c r="CB40" s="33"/>
      <c r="CC40" s="47"/>
      <c r="CD40" s="38"/>
      <c r="CE40" s="38"/>
      <c r="CF40" s="33"/>
      <c r="CG40" s="47"/>
      <c r="CH40" s="33"/>
      <c r="CI40" s="48"/>
      <c r="CJ40" s="739"/>
      <c r="CK40" s="275"/>
    </row>
    <row r="41" spans="1:89" ht="15" customHeight="1" thickBot="1" x14ac:dyDescent="0.3">
      <c r="A41" s="215">
        <v>31</v>
      </c>
      <c r="B41" s="216" t="str">
        <f t="shared" si="5"/>
        <v>Thu</v>
      </c>
      <c r="C41" s="57"/>
      <c r="D41" s="58"/>
      <c r="E41" s="58"/>
      <c r="F41" s="59"/>
      <c r="G41" s="60"/>
      <c r="H41" s="61"/>
      <c r="I41" s="57"/>
      <c r="J41" s="58"/>
      <c r="K41" s="62"/>
      <c r="L41" s="278"/>
      <c r="M41" s="57"/>
      <c r="N41" s="65" t="str">
        <f t="shared" ca="1" si="6"/>
        <v/>
      </c>
      <c r="O41" s="57"/>
      <c r="P41" s="65" t="str">
        <f t="shared" ca="1" si="7"/>
        <v/>
      </c>
      <c r="Q41" s="57"/>
      <c r="R41" s="57"/>
      <c r="S41" s="63"/>
      <c r="T41" s="222">
        <f t="shared" si="0"/>
        <v>31</v>
      </c>
      <c r="U41" s="404"/>
      <c r="V41" s="62"/>
      <c r="W41" s="57"/>
      <c r="X41" s="396" t="str">
        <f t="shared" si="1"/>
        <v/>
      </c>
      <c r="Y41" s="278"/>
      <c r="Z41" s="62"/>
      <c r="AA41" s="57"/>
      <c r="AB41" s="396" t="str">
        <f t="shared" si="2"/>
        <v/>
      </c>
      <c r="AC41" s="278"/>
      <c r="AD41" s="62"/>
      <c r="AE41" s="57"/>
      <c r="AF41" s="396" t="str">
        <f t="shared" si="8"/>
        <v/>
      </c>
      <c r="AG41" s="630"/>
      <c r="AH41" s="690"/>
      <c r="AI41" s="61"/>
      <c r="AJ41" s="57"/>
      <c r="AK41" t="str">
        <f t="shared" ca="1" si="9"/>
        <v/>
      </c>
      <c r="AL41" s="57"/>
      <c r="AM41" s="278"/>
      <c r="AN41" s="278"/>
      <c r="AO41" s="57"/>
      <c r="AP41" s="63"/>
      <c r="AQ41" s="215">
        <f t="shared" si="3"/>
        <v>31</v>
      </c>
      <c r="AR41" s="408" t="str">
        <f t="shared" si="4"/>
        <v>Thu</v>
      </c>
      <c r="AS41" s="62"/>
      <c r="AT41" s="67" t="str">
        <f>IF(SUM(AS35:AS41)=0,"",IF(+$B41="Sat",AVERAGE(AS35:AS41),IF(+$B41="Fri",AVERAGE(AS36:AS41,Aug!AS$11),IF(+$B41="Thu",AVERAGE(AS37:AS41,Aug!AS$11:AS$12),IF(+$B41="Wed",AVERAGE(AS38:AS41,Aug!AS$11:AS$13)," ")))))</f>
        <v/>
      </c>
      <c r="AU41" s="62"/>
      <c r="AV41" s="65" t="str">
        <f>IF(SUM(AU35:AU41)=0,"",IF(+$B41="Sat",AVERAGE(AU35:AU41),IF(+$B41="Fri",AVERAGE(AU36:AU41,Aug!AU$11),IF(+$B41="Thu",AVERAGE(AU37:AU41,Aug!AU$11:AU$12),IF(+$B41="Wed",AVERAGE(AU38:AU41,Aug!AU$11:AU$13)," ")))))</f>
        <v/>
      </c>
      <c r="AW41" s="88" t="str">
        <f t="shared" ca="1" si="10"/>
        <v/>
      </c>
      <c r="AX41" s="67" t="str">
        <f ca="1">IF(SUM(AW35:AW41)=0,"",IF(+$B41="Sat",AVERAGE(AW35:AW41),IF(+$B41="Fri",AVERAGE(AW36:AW41,Aug!AW$11),IF(+$B41="Thu",AVERAGE(AW37:AW41,Aug!AW$11:AW$12),IF(+$B41="Wed",AVERAGE(AW38:AW41,Aug!AW$11:AW$13)," ")))))</f>
        <v/>
      </c>
      <c r="AY41" s="62"/>
      <c r="AZ41" s="65" t="str">
        <f>IF(SUM(AY35:AY41)=0,"",IF(+$B41="Sat",AVERAGE(AY35:AY41),IF(+$B41="Fri",AVERAGE(AY36:AY41,Aug!AY$11),IF(+$B41="Thu",AVERAGE(AY37:AY41,Aug!AY$11:AY$12),IF(+$B41="Wed",AVERAGE(AY38:AY41,Aug!AY$11:AY$13)," ")))))</f>
        <v/>
      </c>
      <c r="BA41" s="88" t="str">
        <f t="shared" ca="1" si="11"/>
        <v/>
      </c>
      <c r="BB41" s="65" t="str">
        <f ca="1">IF(SUM(BA35:BA41)=0,"",IF(+$B41="Sat",AVERAGE(BA35:BA41),IF(+$B41="Fri",AVERAGE(BA36:BA41,Aug!BA$11),IF(+$B41="Thu",AVERAGE(BA37:BA41,Aug!BA$11:BA$12),IF(+$B41="Wed",AVERAGE(BA38:BA41,Aug!BA$11:BA$13)," ")))))</f>
        <v/>
      </c>
      <c r="BC41" s="62"/>
      <c r="BD41" s="72" t="str">
        <f>IF(SUM(BC35:BC41)=0,"",IF(+$B41="Sat",AVERAGE(BC35:BC41),IF(+$B41="Fri",AVERAGE(BC36:BC41,Aug!BC$11),IF(+$B41="Thu",AVERAGE(BC37:BC41,Aug!BC$11:BC$12),IF(+$B41="Wed",AVERAGE(BC38:BC41,Aug!BC$11:BC$13)," ")))))</f>
        <v/>
      </c>
      <c r="BE41" s="68" t="str">
        <f t="shared" ca="1" si="12"/>
        <v/>
      </c>
      <c r="BF41" s="65" t="str">
        <f ca="1">IF(SUM(BE35:BE41)=0,"",IF(+$B41="Sat",AVERAGE(BE35:BE41),IF(+$B41="Fri",AVERAGE(BE36:BE41,Aug!BE$11),IF(+$B41="Thu",AVERAGE(BE37:BE41,Aug!BE$11:BE$12),IF(+$B41="Wed",AVERAGE(BE38:BE41,Aug!BE$11:BE$13)," ")))))</f>
        <v/>
      </c>
      <c r="BG41" s="62"/>
      <c r="BH41" s="63"/>
      <c r="BI41" s="245">
        <f>+A41</f>
        <v>31</v>
      </c>
      <c r="BJ41" s="62"/>
      <c r="BK41" s="63"/>
      <c r="BL41" s="278"/>
      <c r="BM41" s="57"/>
      <c r="BN41" s="57"/>
      <c r="BO41" s="57"/>
      <c r="BP41" s="57"/>
      <c r="BQ41" s="57"/>
      <c r="BR41" s="57"/>
      <c r="BS41" s="57"/>
      <c r="BT41" s="57"/>
      <c r="BU41" s="63"/>
      <c r="BV41" s="243">
        <f t="shared" si="14"/>
        <v>31</v>
      </c>
      <c r="BW41" s="58"/>
      <c r="BX41" s="793" t="str">
        <f t="shared" ca="1" si="15"/>
        <v/>
      </c>
      <c r="BY41" s="61"/>
      <c r="BZ41" s="794" t="str">
        <f t="shared" ca="1" si="16"/>
        <v/>
      </c>
      <c r="CA41" s="61"/>
      <c r="CB41" s="740"/>
      <c r="CC41" s="57"/>
      <c r="CD41" s="61"/>
      <c r="CE41" s="61"/>
      <c r="CF41" s="740"/>
      <c r="CG41" s="57"/>
      <c r="CH41" s="740"/>
      <c r="CI41" s="57"/>
      <c r="CJ41" s="740"/>
      <c r="CK41" s="743"/>
    </row>
    <row r="42" spans="1:89" ht="15" customHeight="1" thickTop="1" thickBot="1" x14ac:dyDescent="0.3">
      <c r="A42" s="218" t="s">
        <v>36</v>
      </c>
      <c r="B42" s="219"/>
      <c r="C42" s="38"/>
      <c r="D42" s="74"/>
      <c r="E42" s="35"/>
      <c r="F42" s="75"/>
      <c r="G42" s="76"/>
      <c r="H42" s="4" t="str">
        <f>IF(SUM(H11:H41)&gt;0,AVERAGE(H11:H41)," ")</f>
        <v xml:space="preserve"> </v>
      </c>
      <c r="I42" s="43" t="str">
        <f>IF(SUM(I11:I41)&gt;0,AVERAGE(I11:I41)," ")</f>
        <v xml:space="preserve"> </v>
      </c>
      <c r="J42" s="69" t="str">
        <f>IF(SUM(J11:J41)&gt;0,AVERAGE(J11:J41)," ")</f>
        <v xml:space="preserve"> </v>
      </c>
      <c r="K42" s="42" t="str">
        <f>IF(SUM(K11:K41)&gt;0,AVERAGE(K11:K41)," ")</f>
        <v xml:space="preserve"> </v>
      </c>
      <c r="L42" s="279"/>
      <c r="M42" s="314" t="str">
        <f t="shared" ref="M42:S42" si="24">IF(SUM(M11:M41)&gt;0,AVERAGE(M11:M41)," ")</f>
        <v xml:space="preserve"> </v>
      </c>
      <c r="N42" s="43" t="str">
        <f ca="1">IF(SUM(N11:N41)&gt;0,AVERAGE(N11:N41)," ")</f>
        <v xml:space="preserve"> </v>
      </c>
      <c r="O42" s="314" t="str">
        <f t="shared" si="24"/>
        <v xml:space="preserve"> </v>
      </c>
      <c r="P42" s="43" t="str">
        <f ca="1">IF(SUM(P11:P41)&gt;0,AVERAGE(P11:P41)," ")</f>
        <v xml:space="preserve"> </v>
      </c>
      <c r="Q42" s="43" t="str">
        <f t="shared" si="24"/>
        <v xml:space="preserve"> </v>
      </c>
      <c r="R42" s="43" t="str">
        <f t="shared" si="24"/>
        <v xml:space="preserve"> </v>
      </c>
      <c r="S42" s="56" t="str">
        <f t="shared" si="24"/>
        <v xml:space="preserve"> </v>
      </c>
      <c r="T42" s="218" t="s">
        <v>37</v>
      </c>
      <c r="U42" s="401" t="str">
        <f>IF(SUM(U11:U41)&gt;0,AVERAGE(U11:U41)," ")</f>
        <v xml:space="preserve"> </v>
      </c>
      <c r="V42" s="315" t="str">
        <f t="shared" ref="V42:AG42" si="25">IF(SUM(V11:V41)&gt;0,AVERAGE(V11:V41)," ")</f>
        <v xml:space="preserve"> </v>
      </c>
      <c r="W42" s="314" t="str">
        <f t="shared" si="25"/>
        <v xml:space="preserve"> </v>
      </c>
      <c r="X42" s="314" t="str">
        <f t="shared" si="25"/>
        <v xml:space="preserve"> </v>
      </c>
      <c r="Y42" s="56" t="str">
        <f t="shared" si="25"/>
        <v xml:space="preserve"> </v>
      </c>
      <c r="Z42" s="315" t="str">
        <f t="shared" si="25"/>
        <v xml:space="preserve"> </v>
      </c>
      <c r="AA42" s="314" t="str">
        <f t="shared" si="25"/>
        <v xml:space="preserve"> </v>
      </c>
      <c r="AB42" s="314" t="str">
        <f t="shared" si="25"/>
        <v xml:space="preserve"> </v>
      </c>
      <c r="AC42" s="56" t="str">
        <f t="shared" si="25"/>
        <v xml:space="preserve"> </v>
      </c>
      <c r="AD42" s="315" t="str">
        <f t="shared" si="25"/>
        <v xml:space="preserve"> </v>
      </c>
      <c r="AE42" s="314" t="str">
        <f t="shared" si="25"/>
        <v xml:space="preserve"> </v>
      </c>
      <c r="AF42" s="314" t="str">
        <f t="shared" si="25"/>
        <v xml:space="preserve"> </v>
      </c>
      <c r="AG42" s="56" t="str">
        <f t="shared" si="25"/>
        <v xml:space="preserve"> </v>
      </c>
      <c r="AH42" s="636"/>
      <c r="AI42" s="620" t="str">
        <f>IF(SUM(AI11:AI41)&gt;0,AVERAGE(AI11:AI41)," ")</f>
        <v xml:space="preserve"> </v>
      </c>
      <c r="AJ42" s="678" t="str">
        <f>IF(SUM(AJ11:AJ41)&gt;0,AVERAGE(AJ11:AJ41)," ")</f>
        <v xml:space="preserve"> </v>
      </c>
      <c r="AK42" s="69"/>
      <c r="AL42" s="824" t="str">
        <f ca="1">IF(SUM(AK11:AK41)&gt;0,GEOMEAN(AK11:AK41),"")</f>
        <v/>
      </c>
      <c r="AM42" s="818"/>
      <c r="AN42" s="279"/>
      <c r="AO42" s="671" t="str">
        <f>IF(SUM(AO11:AO41)&gt;0,AVERAGE(AO11:AO41)," ")</f>
        <v xml:space="preserve"> </v>
      </c>
      <c r="AP42" s="56" t="str">
        <f>IF(SUM(AP11:AP41)&gt;0,AVERAGE(AP11:AP41)," ")</f>
        <v xml:space="preserve"> </v>
      </c>
      <c r="AQ42" s="943" t="s">
        <v>71</v>
      </c>
      <c r="AR42" s="1020"/>
      <c r="AS42" s="620" t="str">
        <f>IF(SUM(AS11:AS41)&gt;0,AVERAGE(AS11:AS41)," ")</f>
        <v xml:space="preserve"> </v>
      </c>
      <c r="AT42" s="78"/>
      <c r="AU42" s="660" t="str">
        <f>IF(SUM(AU11:AU41)&gt;0,AVERAGE(AU11:AU41)," ")</f>
        <v xml:space="preserve"> </v>
      </c>
      <c r="AV42" s="661"/>
      <c r="AW42" s="618" t="str">
        <f ca="1">IF(SUM(AW11:AW41)&gt;0,AVERAGE(AW11:AW41)," ")</f>
        <v xml:space="preserve"> </v>
      </c>
      <c r="AX42" s="661"/>
      <c r="AY42" s="660" t="str">
        <f>IF(SUM(AY11:AY41)&gt;0,AVERAGE(AY11:AY41)," ")</f>
        <v xml:space="preserve"> </v>
      </c>
      <c r="AZ42" s="619"/>
      <c r="BA42" s="618" t="str">
        <f ca="1">IF(SUM(BA11:BA41)&gt;0,AVERAGE(BA11:BA41)," ")</f>
        <v xml:space="preserve"> </v>
      </c>
      <c r="BB42" s="661"/>
      <c r="BC42" s="620" t="str">
        <f>IF(SUM(BC11:BC41)&gt;0,AVERAGE(BC11:BC41)," ")</f>
        <v xml:space="preserve"> </v>
      </c>
      <c r="BD42" s="661"/>
      <c r="BE42" s="618" t="str">
        <f ca="1">IF(SUM(BE11:BE41)&gt;0,AVERAGE(BE11:BE41)," ")</f>
        <v xml:space="preserve"> </v>
      </c>
      <c r="BF42" s="78"/>
      <c r="BG42" s="42" t="str">
        <f>IF(SUM(BG11:BG41)&gt;0,AVERAGE(BG11:BG41)," ")</f>
        <v xml:space="preserve"> </v>
      </c>
      <c r="BH42" s="56" t="str">
        <f>IF(SUM(BH11:BH41)&gt;0,AVERAGE(BH11:BH41)," ")</f>
        <v xml:space="preserve"> </v>
      </c>
      <c r="BI42" s="218" t="s">
        <v>37</v>
      </c>
      <c r="BJ42" s="42" t="str">
        <f>IF(SUM(BJ11:BJ41)&gt;0,AVERAGE(BJ11:BJ41)," ")</f>
        <v xml:space="preserve"> </v>
      </c>
      <c r="BK42" s="56" t="str">
        <f>IF(SUM(BK11:BK41)&gt;0,AVERAGE(BK11:BK41)," ")</f>
        <v xml:space="preserve"> </v>
      </c>
      <c r="BL42" s="77"/>
      <c r="BM42" s="43" t="str">
        <f t="shared" ref="BM42:BU42" si="26">IF(SUM(BM11:BM41)&gt;0,AVERAGE(BM11:BM41)," ")</f>
        <v xml:space="preserve"> </v>
      </c>
      <c r="BN42" s="314" t="str">
        <f t="shared" si="26"/>
        <v xml:space="preserve"> </v>
      </c>
      <c r="BO42" s="43" t="str">
        <f t="shared" si="26"/>
        <v xml:space="preserve"> </v>
      </c>
      <c r="BP42" s="43" t="str">
        <f t="shared" si="26"/>
        <v xml:space="preserve"> </v>
      </c>
      <c r="BQ42" s="43" t="str">
        <f t="shared" si="26"/>
        <v xml:space="preserve"> </v>
      </c>
      <c r="BR42" s="43" t="str">
        <f t="shared" si="26"/>
        <v xml:space="preserve"> </v>
      </c>
      <c r="BS42" s="43" t="str">
        <f t="shared" si="26"/>
        <v xml:space="preserve"> </v>
      </c>
      <c r="BT42" s="43" t="str">
        <f t="shared" si="26"/>
        <v xml:space="preserve"> </v>
      </c>
      <c r="BU42" s="56" t="str">
        <f t="shared" si="26"/>
        <v xml:space="preserve"> </v>
      </c>
      <c r="BV42" s="758" t="s">
        <v>37</v>
      </c>
      <c r="BW42" s="842" t="str">
        <f>IF(SUM(BW11:BW41)&gt;0,AVERAGE(BW11:BW41)," ")</f>
        <v xml:space="preserve"> </v>
      </c>
      <c r="BX42" s="618" t="str">
        <f ca="1">IF(SUM(BX11:BX41)&gt;0,AVERAGE(BX11:BX41)," ")</f>
        <v xml:space="preserve"> </v>
      </c>
      <c r="BY42" s="679" t="str">
        <f>IF(SUM(BY11:BY41)&gt;0,AVERAGE(BY11:BY41)," ")</f>
        <v xml:space="preserve"> </v>
      </c>
      <c r="BZ42" s="843" t="str">
        <f ca="1">IF(SUM(BZ11:BZ41)&gt;0,AVERAGE(BZ11:BZ41)," ")</f>
        <v xml:space="preserve"> </v>
      </c>
      <c r="CA42" s="744" t="str">
        <f t="shared" ref="CA42:CK42" si="27">IF(SUM(CA11:CA41)&gt;0,AVERAGE(CA11:CA41)," ")</f>
        <v xml:space="preserve"> </v>
      </c>
      <c r="CB42" s="45" t="str">
        <f t="shared" si="27"/>
        <v xml:space="preserve"> </v>
      </c>
      <c r="CC42" s="43" t="str">
        <f t="shared" si="27"/>
        <v xml:space="preserve"> </v>
      </c>
      <c r="CD42" s="46" t="str">
        <f>IF(SUM(CD11:CD41)&gt;0,AVERAGE(CD11:CD41)," ")</f>
        <v xml:space="preserve"> </v>
      </c>
      <c r="CE42" s="43" t="str">
        <f>IF(SUM(CE11:CE41)&gt;0,AVERAGE(CE11:CE41)," ")</f>
        <v xml:space="preserve"> </v>
      </c>
      <c r="CF42" s="46" t="str">
        <f t="shared" si="27"/>
        <v xml:space="preserve"> </v>
      </c>
      <c r="CG42" s="43" t="str">
        <f t="shared" si="27"/>
        <v xml:space="preserve"> </v>
      </c>
      <c r="CH42" s="45" t="str">
        <f t="shared" si="27"/>
        <v xml:space="preserve"> </v>
      </c>
      <c r="CI42" s="69" t="str">
        <f t="shared" si="27"/>
        <v xml:space="preserve"> </v>
      </c>
      <c r="CJ42" s="46" t="str">
        <f t="shared" si="27"/>
        <v xml:space="preserve"> </v>
      </c>
      <c r="CK42" s="745" t="str">
        <f t="shared" si="27"/>
        <v xml:space="preserve"> </v>
      </c>
    </row>
    <row r="43" spans="1:89" ht="15" customHeight="1" thickTop="1" thickBot="1" x14ac:dyDescent="0.3">
      <c r="A43" s="220" t="s">
        <v>38</v>
      </c>
      <c r="B43" s="221"/>
      <c r="C43" s="81"/>
      <c r="D43" s="80"/>
      <c r="E43" s="71" t="str">
        <f>IF(SUM(E11:E41)&gt;0,MAX(E11:E41)," ")</f>
        <v xml:space="preserve"> </v>
      </c>
      <c r="F43" s="82"/>
      <c r="G43" s="83"/>
      <c r="H43" s="84" t="str">
        <f t="shared" ref="H43:S43" si="28">IF(SUM(H11:H41)&gt;0,MAX(H11:H41)," ")</f>
        <v xml:space="preserve"> </v>
      </c>
      <c r="I43" s="70" t="str">
        <f t="shared" si="28"/>
        <v xml:space="preserve"> </v>
      </c>
      <c r="J43" s="71" t="str">
        <f t="shared" si="28"/>
        <v xml:space="preserve"> </v>
      </c>
      <c r="K43" s="54" t="str">
        <f t="shared" si="28"/>
        <v xml:space="preserve"> </v>
      </c>
      <c r="L43" s="280" t="str">
        <f t="shared" si="28"/>
        <v xml:space="preserve"> </v>
      </c>
      <c r="M43" s="70" t="str">
        <f t="shared" si="28"/>
        <v xml:space="preserve"> </v>
      </c>
      <c r="N43" s="85" t="str">
        <f ca="1">IF(SUM(N11:N41)&gt;0,MAX(N11:N41)," ")</f>
        <v xml:space="preserve"> </v>
      </c>
      <c r="O43" s="70" t="str">
        <f t="shared" si="28"/>
        <v xml:space="preserve"> </v>
      </c>
      <c r="P43" s="85" t="str">
        <f ca="1">IF(SUM(P11:P41)&gt;0,MAX(P11:P41)," ")</f>
        <v xml:space="preserve"> </v>
      </c>
      <c r="Q43" s="70" t="str">
        <f t="shared" si="28"/>
        <v xml:space="preserve"> </v>
      </c>
      <c r="R43" s="70" t="str">
        <f t="shared" si="28"/>
        <v xml:space="preserve"> </v>
      </c>
      <c r="S43" s="44" t="str">
        <f t="shared" si="28"/>
        <v xml:space="preserve"> </v>
      </c>
      <c r="T43" s="220" t="s">
        <v>39</v>
      </c>
      <c r="U43" s="55" t="str">
        <f>IF(SUM(U11:U41)&gt;0,MAX(U11:U41)," ")</f>
        <v xml:space="preserve"> </v>
      </c>
      <c r="V43" s="54" t="str">
        <f t="shared" ref="V43:AG43" si="29">IF(SUM(V11:V41)&gt;0,MAX(V11:V41)," ")</f>
        <v xml:space="preserve"> </v>
      </c>
      <c r="W43" s="70" t="str">
        <f t="shared" si="29"/>
        <v xml:space="preserve"> </v>
      </c>
      <c r="X43" s="395" t="str">
        <f t="shared" si="29"/>
        <v xml:space="preserve"> </v>
      </c>
      <c r="Y43" s="44" t="str">
        <f t="shared" si="29"/>
        <v xml:space="preserve"> </v>
      </c>
      <c r="Z43" s="54" t="str">
        <f t="shared" si="29"/>
        <v xml:space="preserve"> </v>
      </c>
      <c r="AA43" s="70" t="str">
        <f t="shared" si="29"/>
        <v xml:space="preserve"> </v>
      </c>
      <c r="AB43" s="395" t="str">
        <f t="shared" si="29"/>
        <v xml:space="preserve"> </v>
      </c>
      <c r="AC43" s="44" t="str">
        <f t="shared" si="29"/>
        <v xml:space="preserve"> </v>
      </c>
      <c r="AD43" s="54" t="str">
        <f t="shared" si="29"/>
        <v xml:space="preserve"> </v>
      </c>
      <c r="AE43" s="70" t="str">
        <f t="shared" si="29"/>
        <v xml:space="preserve"> </v>
      </c>
      <c r="AF43" s="395" t="str">
        <f t="shared" si="29"/>
        <v xml:space="preserve"> </v>
      </c>
      <c r="AG43" s="44" t="str">
        <f t="shared" si="29"/>
        <v xml:space="preserve"> </v>
      </c>
      <c r="AH43" s="637"/>
      <c r="AI43" s="679" t="str">
        <f>IF(SUM(AI11:AI41)&gt;0,MAX(AI11:AI41)," ")</f>
        <v xml:space="preserve"> </v>
      </c>
      <c r="AJ43" s="620" t="str">
        <f>IF(SUM(AJ11:AJ41)&gt;0,MAX(AJ11:AJ41)," ")</f>
        <v xml:space="preserve"> </v>
      </c>
      <c r="AK43" s="70" t="str">
        <f ca="1">IF(AL42&lt;&gt;"",MAX(AK11:AK41),"")</f>
        <v/>
      </c>
      <c r="AL43" s="827" t="str">
        <f ca="1">IF(AK43=63200,"TNTC",AK43)</f>
        <v/>
      </c>
      <c r="AM43" s="945" t="str">
        <f>IF(SUM(AM11:AN41)&gt;0,MAX(AM11:AN41)," ")</f>
        <v xml:space="preserve"> </v>
      </c>
      <c r="AN43" s="963"/>
      <c r="AO43" s="670" t="str">
        <f>IF(SUM(AO11:AO41)&gt;0,MAX(AO11:AO41)," ")</f>
        <v xml:space="preserve"> </v>
      </c>
      <c r="AP43" s="44" t="str">
        <f>IF(SUM(AP11:AP41)&gt;0,MAX(AP11:AP41)," ")</f>
        <v xml:space="preserve"> </v>
      </c>
      <c r="AQ43" s="952" t="s">
        <v>72</v>
      </c>
      <c r="AR43" s="953"/>
      <c r="AS43" s="54" t="str">
        <f t="shared" ref="AS43:BH43" si="30">IF(SUM(AS11:AS41)&gt;0,MAX(AS11:AS41)," ")</f>
        <v xml:space="preserve"> </v>
      </c>
      <c r="AT43" s="86" t="str">
        <f t="shared" si="30"/>
        <v xml:space="preserve"> </v>
      </c>
      <c r="AU43" s="662" t="str">
        <f t="shared" si="30"/>
        <v xml:space="preserve"> </v>
      </c>
      <c r="AV43" s="620" t="str">
        <f t="shared" si="30"/>
        <v xml:space="preserve"> </v>
      </c>
      <c r="AW43" s="663" t="str">
        <f t="shared" ca="1" si="30"/>
        <v xml:space="preserve"> </v>
      </c>
      <c r="AX43" s="620" t="str">
        <f t="shared" ca="1" si="30"/>
        <v xml:space="preserve"> </v>
      </c>
      <c r="AY43" s="664" t="str">
        <f t="shared" si="30"/>
        <v xml:space="preserve"> </v>
      </c>
      <c r="AZ43" s="620" t="str">
        <f t="shared" si="30"/>
        <v xml:space="preserve"> </v>
      </c>
      <c r="BA43" s="663" t="str">
        <f t="shared" ca="1" si="30"/>
        <v xml:space="preserve"> </v>
      </c>
      <c r="BB43" s="665" t="str">
        <f t="shared" ca="1" si="30"/>
        <v xml:space="preserve"> </v>
      </c>
      <c r="BC43" s="664" t="str">
        <f t="shared" si="30"/>
        <v xml:space="preserve"> </v>
      </c>
      <c r="BD43" s="620" t="str">
        <f t="shared" si="30"/>
        <v xml:space="preserve"> </v>
      </c>
      <c r="BE43" s="663" t="str">
        <f t="shared" ca="1" si="30"/>
        <v xml:space="preserve"> </v>
      </c>
      <c r="BF43" s="620" t="str">
        <f t="shared" ca="1" si="30"/>
        <v xml:space="preserve"> </v>
      </c>
      <c r="BG43" s="54" t="str">
        <f t="shared" si="30"/>
        <v xml:space="preserve"> </v>
      </c>
      <c r="BH43" s="44" t="str">
        <f t="shared" si="30"/>
        <v xml:space="preserve"> </v>
      </c>
      <c r="BI43" s="220" t="s">
        <v>39</v>
      </c>
      <c r="BJ43" s="54" t="str">
        <f>IF(SUM(BJ11:BJ41)&gt;0,MAX(BJ11:BJ41)," ")</f>
        <v xml:space="preserve"> </v>
      </c>
      <c r="BK43" s="44" t="str">
        <f t="shared" ref="BK43:BU43" si="31">IF(SUM(BK11:BK41)&gt;0,MAX(BK11:BK41)," ")</f>
        <v xml:space="preserve"> </v>
      </c>
      <c r="BL43" s="54" t="str">
        <f t="shared" si="31"/>
        <v xml:space="preserve"> </v>
      </c>
      <c r="BM43" s="70" t="str">
        <f t="shared" si="31"/>
        <v xml:space="preserve"> </v>
      </c>
      <c r="BN43" s="70" t="str">
        <f t="shared" si="31"/>
        <v xml:space="preserve"> </v>
      </c>
      <c r="BO43" s="70" t="str">
        <f t="shared" si="31"/>
        <v xml:space="preserve"> </v>
      </c>
      <c r="BP43" s="70" t="str">
        <f t="shared" si="31"/>
        <v xml:space="preserve"> </v>
      </c>
      <c r="BQ43" s="70" t="str">
        <f t="shared" si="31"/>
        <v xml:space="preserve"> </v>
      </c>
      <c r="BR43" s="70" t="str">
        <f t="shared" si="31"/>
        <v xml:space="preserve"> </v>
      </c>
      <c r="BS43" s="70" t="str">
        <f t="shared" si="31"/>
        <v xml:space="preserve"> </v>
      </c>
      <c r="BT43" s="70" t="str">
        <f t="shared" si="31"/>
        <v xml:space="preserve"> </v>
      </c>
      <c r="BU43" s="44" t="str">
        <f t="shared" si="31"/>
        <v xml:space="preserve"> </v>
      </c>
      <c r="BV43" s="244" t="s">
        <v>39</v>
      </c>
      <c r="BW43" s="844" t="str">
        <f>IF(SUM(BW11:BW41)&gt;0,MAX(BW11:BW41)," ")</f>
        <v xml:space="preserve"> </v>
      </c>
      <c r="BX43" s="845" t="str">
        <f ca="1">IF(SUM(BX11:BX41)&gt;0,MAX(BX11:BX41)," ")</f>
        <v xml:space="preserve"> </v>
      </c>
      <c r="BY43" s="844" t="str">
        <f>IF(SUM(BY11:BY41)&gt;0,MAX(BY11:BY41)," ")</f>
        <v xml:space="preserve"> </v>
      </c>
      <c r="BZ43" s="845" t="str">
        <f ca="1">IF(SUM(BZ11:BZ41)&gt;0,MAX(BZ11:BZ41)," ")</f>
        <v xml:space="preserve"> </v>
      </c>
      <c r="CA43" s="470" t="str">
        <f t="shared" ref="CA43:CK43" si="32">IF(SUM(CA11:CA41)&gt;0,MAX(CA11:CA41)," ")</f>
        <v xml:space="preserve"> </v>
      </c>
      <c r="CB43" s="746" t="str">
        <f t="shared" si="32"/>
        <v xml:space="preserve"> </v>
      </c>
      <c r="CC43" s="85" t="str">
        <f t="shared" si="32"/>
        <v xml:space="preserve"> </v>
      </c>
      <c r="CD43" s="747" t="str">
        <f>IF(SUM(CD11:CD41)&gt;0,MAX(CD11:CD41)," ")</f>
        <v xml:space="preserve"> </v>
      </c>
      <c r="CE43" s="85" t="str">
        <f>IF(SUM(CE11:CE41)&gt;0,MAX(CE11:CE41)," ")</f>
        <v xml:space="preserve"> </v>
      </c>
      <c r="CF43" s="747" t="str">
        <f t="shared" si="32"/>
        <v xml:space="preserve"> </v>
      </c>
      <c r="CG43" s="85" t="str">
        <f t="shared" si="32"/>
        <v xml:space="preserve"> </v>
      </c>
      <c r="CH43" s="746" t="str">
        <f t="shared" si="32"/>
        <v xml:space="preserve"> </v>
      </c>
      <c r="CI43" s="87" t="str">
        <f t="shared" si="32"/>
        <v xml:space="preserve"> </v>
      </c>
      <c r="CJ43" s="747" t="str">
        <f t="shared" si="32"/>
        <v xml:space="preserve"> </v>
      </c>
      <c r="CK43" s="748" t="str">
        <f t="shared" si="32"/>
        <v xml:space="preserve"> </v>
      </c>
    </row>
    <row r="44" spans="1:89" ht="15" customHeight="1" thickTop="1" thickBot="1" x14ac:dyDescent="0.3">
      <c r="A44" s="220" t="s">
        <v>40</v>
      </c>
      <c r="B44" s="221"/>
      <c r="C44" s="81"/>
      <c r="D44" s="80"/>
      <c r="E44" s="48"/>
      <c r="F44" s="82"/>
      <c r="G44" s="83"/>
      <c r="H44" s="55" t="str">
        <f>IF(SUM(H11:H41)&gt;0,MIN(H11:H41),"")</f>
        <v/>
      </c>
      <c r="I44" s="70" t="str">
        <f t="shared" ref="I44:S44" si="33">IF(SUM(I11:I41)&gt;0,MIN(I11:I41),"")</f>
        <v/>
      </c>
      <c r="J44" s="84" t="str">
        <f t="shared" si="33"/>
        <v/>
      </c>
      <c r="K44" s="54" t="str">
        <f t="shared" si="33"/>
        <v/>
      </c>
      <c r="L44" s="280" t="str">
        <f t="shared" si="33"/>
        <v/>
      </c>
      <c r="M44" s="70" t="str">
        <f t="shared" si="33"/>
        <v/>
      </c>
      <c r="N44" s="70" t="str">
        <f t="shared" ca="1" si="33"/>
        <v/>
      </c>
      <c r="O44" s="70" t="str">
        <f t="shared" si="33"/>
        <v/>
      </c>
      <c r="P44" s="70" t="str">
        <f t="shared" ca="1" si="33"/>
        <v/>
      </c>
      <c r="Q44" s="70" t="str">
        <f t="shared" si="33"/>
        <v/>
      </c>
      <c r="R44" s="70" t="str">
        <f t="shared" si="33"/>
        <v/>
      </c>
      <c r="S44" s="44" t="str">
        <f t="shared" si="33"/>
        <v/>
      </c>
      <c r="T44" s="220" t="s">
        <v>41</v>
      </c>
      <c r="U44" s="55" t="str">
        <f>IF(SUM(U11:U41)&gt;0,MIN(U11:U41),"")</f>
        <v/>
      </c>
      <c r="V44" s="54" t="str">
        <f t="shared" ref="V44:AG44" si="34">IF(SUM(V11:V41)&gt;0,MIN(V11:V41),"")</f>
        <v/>
      </c>
      <c r="W44" s="70" t="str">
        <f t="shared" si="34"/>
        <v/>
      </c>
      <c r="X44" s="395" t="str">
        <f t="shared" si="34"/>
        <v/>
      </c>
      <c r="Y44" s="44" t="str">
        <f t="shared" si="34"/>
        <v/>
      </c>
      <c r="Z44" s="54" t="str">
        <f t="shared" si="34"/>
        <v/>
      </c>
      <c r="AA44" s="70" t="str">
        <f t="shared" si="34"/>
        <v/>
      </c>
      <c r="AB44" s="395" t="str">
        <f t="shared" si="34"/>
        <v/>
      </c>
      <c r="AC44" s="44" t="str">
        <f t="shared" si="34"/>
        <v/>
      </c>
      <c r="AD44" s="54" t="str">
        <f t="shared" si="34"/>
        <v/>
      </c>
      <c r="AE44" s="70" t="str">
        <f t="shared" si="34"/>
        <v/>
      </c>
      <c r="AF44" s="395" t="str">
        <f t="shared" si="34"/>
        <v/>
      </c>
      <c r="AG44" s="44" t="str">
        <f t="shared" si="34"/>
        <v/>
      </c>
      <c r="AH44" s="637"/>
      <c r="AI44" s="680" t="str">
        <f>IF(SUM(AI11:AI41)&gt;0,MIN(AI11:AI41),"")</f>
        <v/>
      </c>
      <c r="AJ44" s="681" t="str">
        <f>IF(SUM(AJ11:AJ41)&gt;0,MIN(AJ11:AJ41),"")</f>
        <v/>
      </c>
      <c r="AK44" s="71"/>
      <c r="AL44" s="820" t="str">
        <f>IF(SUM(AL11:AL41)&gt;0,MIN(AL11:AL41),"")</f>
        <v/>
      </c>
      <c r="AM44" s="945" t="str">
        <f>IF(SUM(AM11:AN41)&gt;0,MIN(AM11:AN41),"")</f>
        <v/>
      </c>
      <c r="AN44" s="1016"/>
      <c r="AO44" s="620" t="str">
        <f>IF(SUM(AO11:AO41)&gt;0,MIN(AO11:AO41),"")</f>
        <v/>
      </c>
      <c r="AP44" s="623" t="str">
        <f>IF(SUM(AP11:AP41)&gt;0,MIN(AP11:AP41),"")</f>
        <v/>
      </c>
      <c r="AQ44" s="952" t="s">
        <v>73</v>
      </c>
      <c r="AR44" s="953"/>
      <c r="AS44" s="647" t="str">
        <f t="shared" ref="AS44:BH44" si="35">IF(SUM(AS11:AS41)&gt;0,MIN(AS11:AS41),"")</f>
        <v/>
      </c>
      <c r="AT44" s="674" t="str">
        <f t="shared" si="35"/>
        <v/>
      </c>
      <c r="AU44" s="648" t="str">
        <f t="shared" si="35"/>
        <v/>
      </c>
      <c r="AV44" s="666" t="str">
        <f t="shared" si="35"/>
        <v/>
      </c>
      <c r="AW44" s="667" t="str">
        <f t="shared" ca="1" si="35"/>
        <v/>
      </c>
      <c r="AX44" s="668" t="str">
        <f t="shared" ca="1" si="35"/>
        <v/>
      </c>
      <c r="AY44" s="648" t="str">
        <f t="shared" si="35"/>
        <v/>
      </c>
      <c r="AZ44" s="666" t="str">
        <f t="shared" si="35"/>
        <v/>
      </c>
      <c r="BA44" s="667" t="str">
        <f t="shared" ca="1" si="35"/>
        <v/>
      </c>
      <c r="BB44" s="668" t="str">
        <f t="shared" ca="1" si="35"/>
        <v/>
      </c>
      <c r="BC44" s="648" t="str">
        <f t="shared" si="35"/>
        <v/>
      </c>
      <c r="BD44" s="669" t="str">
        <f t="shared" si="35"/>
        <v/>
      </c>
      <c r="BE44" s="670" t="str">
        <f t="shared" ca="1" si="35"/>
        <v/>
      </c>
      <c r="BF44" s="668" t="str">
        <f t="shared" ca="1" si="35"/>
        <v/>
      </c>
      <c r="BG44" s="54" t="str">
        <f t="shared" si="35"/>
        <v/>
      </c>
      <c r="BH44" s="44" t="str">
        <f t="shared" si="35"/>
        <v/>
      </c>
      <c r="BI44" s="220" t="s">
        <v>41</v>
      </c>
      <c r="BJ44" s="647" t="str">
        <f t="shared" ref="BJ44:BU44" si="36">IF(SUM(BJ11:BJ41)&gt;0,MIN(BJ11:BJ41),"")</f>
        <v/>
      </c>
      <c r="BK44" s="674" t="str">
        <f t="shared" si="36"/>
        <v/>
      </c>
      <c r="BL44" s="54" t="str">
        <f t="shared" si="36"/>
        <v/>
      </c>
      <c r="BM44" s="673" t="str">
        <f t="shared" si="36"/>
        <v/>
      </c>
      <c r="BN44" s="673" t="str">
        <f t="shared" si="36"/>
        <v/>
      </c>
      <c r="BO44" s="673" t="str">
        <f t="shared" si="36"/>
        <v/>
      </c>
      <c r="BP44" s="673" t="str">
        <f t="shared" si="36"/>
        <v/>
      </c>
      <c r="BQ44" s="673" t="str">
        <f t="shared" si="36"/>
        <v/>
      </c>
      <c r="BR44" s="673" t="str">
        <f t="shared" si="36"/>
        <v/>
      </c>
      <c r="BS44" s="673" t="str">
        <f t="shared" si="36"/>
        <v/>
      </c>
      <c r="BT44" s="673" t="str">
        <f t="shared" si="36"/>
        <v/>
      </c>
      <c r="BU44" s="674" t="str">
        <f t="shared" si="36"/>
        <v/>
      </c>
      <c r="BV44" s="761" t="s">
        <v>41</v>
      </c>
      <c r="BW44" s="649" t="str">
        <f>IF(SUM(BW11:BW41)&gt;0,MIN(BW11:BW41),"")</f>
        <v/>
      </c>
      <c r="BX44" s="846" t="str">
        <f ca="1">IF(SUM(BX11:BX41)&gt;0,MIN(BX11:BX41),"")</f>
        <v/>
      </c>
      <c r="BY44" s="649" t="str">
        <f>IF(SUM(BY11:BY41)&gt;0,MIN(BY11:BY41),"")</f>
        <v/>
      </c>
      <c r="BZ44" s="846" t="str">
        <f ca="1">IF(SUM(BZ11:BZ41)&gt;0,MIN(BZ11:BZ41),"")</f>
        <v/>
      </c>
      <c r="CA44" s="639" t="str">
        <f t="shared" ref="CA44:CK44" si="37">IF(SUM(CA11:CA41)&gt;0,MIN(CA11:CA41),"")</f>
        <v/>
      </c>
      <c r="CB44" s="667" t="str">
        <f t="shared" si="37"/>
        <v/>
      </c>
      <c r="CC44" s="670" t="str">
        <f t="shared" si="37"/>
        <v/>
      </c>
      <c r="CD44" s="667" t="str">
        <f>IF(SUM(CD11:CD41)&gt;0,MIN(CD11:CD41),"")</f>
        <v/>
      </c>
      <c r="CE44" s="670" t="str">
        <f>IF(SUM(CE11:CE41)&gt;0,MIN(CE11:CE41),"")</f>
        <v/>
      </c>
      <c r="CF44" s="667" t="str">
        <f t="shared" si="37"/>
        <v/>
      </c>
      <c r="CG44" s="670" t="str">
        <f t="shared" si="37"/>
        <v/>
      </c>
      <c r="CH44" s="667" t="str">
        <f t="shared" si="37"/>
        <v/>
      </c>
      <c r="CI44" s="667" t="str">
        <f t="shared" si="37"/>
        <v/>
      </c>
      <c r="CJ44" s="670" t="str">
        <f t="shared" si="37"/>
        <v/>
      </c>
      <c r="CK44" s="749" t="str">
        <f t="shared" si="37"/>
        <v/>
      </c>
    </row>
    <row r="45" spans="1:89" ht="14.4" customHeight="1" thickTop="1" thickBot="1" x14ac:dyDescent="0.3">
      <c r="A45" s="532"/>
      <c r="B45" s="533"/>
      <c r="C45" s="533"/>
      <c r="D45" s="533"/>
      <c r="E45" s="534"/>
      <c r="F45" s="535"/>
      <c r="G45" s="536"/>
      <c r="H45" s="532"/>
      <c r="I45" s="533"/>
      <c r="J45" s="537"/>
      <c r="K45" s="533"/>
      <c r="L45" s="538"/>
      <c r="M45" s="533"/>
      <c r="N45" s="533"/>
      <c r="O45" s="533"/>
      <c r="P45" s="533"/>
      <c r="Q45" s="533"/>
      <c r="R45" s="533"/>
      <c r="S45" s="537"/>
      <c r="T45" s="973" t="s">
        <v>131</v>
      </c>
      <c r="U45" s="974"/>
      <c r="V45" s="975"/>
      <c r="W45" s="533"/>
      <c r="X45" s="533"/>
      <c r="Y45" s="555"/>
      <c r="Z45" s="533"/>
      <c r="AA45" s="539"/>
      <c r="AB45" s="533"/>
      <c r="AC45" s="537"/>
      <c r="AD45" s="533"/>
      <c r="AE45" s="533"/>
      <c r="AF45" s="533"/>
      <c r="AG45" s="537"/>
      <c r="AH45" s="533"/>
      <c r="AI45" s="533"/>
      <c r="AJ45" s="533"/>
      <c r="AK45" s="465"/>
      <c r="AL45" s="822" t="str">
        <f ca="1">'E.coli Standalone Calculation'!O38</f>
        <v/>
      </c>
      <c r="AM45" s="816"/>
      <c r="AN45" s="540"/>
      <c r="AO45" s="476"/>
      <c r="AP45" s="537"/>
      <c r="AQ45" s="979"/>
      <c r="AR45" s="980"/>
      <c r="AS45" s="532"/>
      <c r="AT45" s="533"/>
      <c r="AU45" s="532"/>
      <c r="AV45" s="533"/>
      <c r="AW45" s="541"/>
      <c r="AX45" s="533"/>
      <c r="AY45" s="532"/>
      <c r="AZ45" s="533"/>
      <c r="BA45" s="541"/>
      <c r="BB45" s="533"/>
      <c r="BC45" s="532"/>
      <c r="BD45" s="541"/>
      <c r="BE45" s="533"/>
      <c r="BF45" s="533"/>
      <c r="BG45" s="532"/>
      <c r="BH45" s="537"/>
      <c r="BI45" s="542"/>
      <c r="BJ45" s="532"/>
      <c r="BK45" s="537"/>
      <c r="BL45" s="532"/>
      <c r="BM45" s="533"/>
      <c r="BN45" s="533"/>
      <c r="BO45" s="533"/>
      <c r="BP45" s="533"/>
      <c r="BQ45" s="533"/>
      <c r="BR45" s="533"/>
      <c r="BS45" s="533"/>
      <c r="BT45" s="533"/>
      <c r="BU45" s="537"/>
      <c r="BV45" s="762"/>
      <c r="BW45" s="755"/>
      <c r="BX45" s="476"/>
      <c r="BY45" s="476"/>
      <c r="BZ45" s="476"/>
      <c r="CA45" s="476"/>
      <c r="CB45" s="750"/>
      <c r="CC45" s="750"/>
      <c r="CD45" s="750"/>
      <c r="CE45" s="750"/>
      <c r="CF45" s="750"/>
      <c r="CG45" s="750"/>
      <c r="CH45" s="750"/>
      <c r="CI45" s="750"/>
      <c r="CJ45" s="750"/>
      <c r="CK45" s="751"/>
    </row>
    <row r="46" spans="1:89" ht="14.4" customHeight="1" thickTop="1" thickBot="1" x14ac:dyDescent="0.3">
      <c r="A46" s="543"/>
      <c r="B46" s="544"/>
      <c r="C46" s="544"/>
      <c r="D46" s="544"/>
      <c r="E46" s="545"/>
      <c r="F46" s="546"/>
      <c r="G46" s="545"/>
      <c r="H46" s="544"/>
      <c r="I46" s="544"/>
      <c r="J46" s="547"/>
      <c r="K46" s="544"/>
      <c r="L46" s="548"/>
      <c r="M46" s="544"/>
      <c r="N46" s="544"/>
      <c r="O46" s="544"/>
      <c r="P46" s="544"/>
      <c r="Q46" s="544"/>
      <c r="R46" s="544"/>
      <c r="S46" s="547"/>
      <c r="T46" s="976" t="s">
        <v>132</v>
      </c>
      <c r="U46" s="977"/>
      <c r="V46" s="978"/>
      <c r="W46" s="549"/>
      <c r="X46" s="544"/>
      <c r="Y46" s="550"/>
      <c r="Z46" s="549"/>
      <c r="AA46" s="550"/>
      <c r="AB46" s="544"/>
      <c r="AC46" s="544"/>
      <c r="AD46" s="549"/>
      <c r="AE46" s="544"/>
      <c r="AF46" s="544"/>
      <c r="AG46" s="547"/>
      <c r="AH46" s="544"/>
      <c r="AI46" s="476"/>
      <c r="AJ46" s="476"/>
      <c r="AK46" s="465"/>
      <c r="AL46" s="817" t="str">
        <f ca="1">'E.coli Standalone Calculation'!O41</f>
        <v/>
      </c>
      <c r="AM46" s="551"/>
      <c r="AN46" s="552"/>
      <c r="AO46" s="544"/>
      <c r="AP46" s="547"/>
      <c r="AQ46" s="981"/>
      <c r="AR46" s="982"/>
      <c r="AS46" s="549"/>
      <c r="AT46" s="547"/>
      <c r="AU46" s="544"/>
      <c r="AV46" s="544"/>
      <c r="AW46" s="553"/>
      <c r="AX46" s="544"/>
      <c r="AY46" s="549"/>
      <c r="AZ46" s="544"/>
      <c r="BA46" s="553"/>
      <c r="BB46" s="547"/>
      <c r="BC46" s="544"/>
      <c r="BD46" s="553"/>
      <c r="BE46" s="544"/>
      <c r="BF46" s="544"/>
      <c r="BG46" s="549"/>
      <c r="BH46" s="547"/>
      <c r="BI46" s="554"/>
      <c r="BJ46" s="549"/>
      <c r="BK46" s="547"/>
      <c r="BL46" s="549"/>
      <c r="BM46" s="544"/>
      <c r="BN46" s="544"/>
      <c r="BO46" s="544"/>
      <c r="BP46" s="544"/>
      <c r="BQ46" s="544"/>
      <c r="BR46" s="544"/>
      <c r="BS46" s="544"/>
      <c r="BT46" s="544"/>
      <c r="BU46" s="547"/>
      <c r="BV46" s="763"/>
      <c r="BW46" s="754"/>
      <c r="BX46" s="752"/>
      <c r="BY46" s="752"/>
      <c r="BZ46" s="752"/>
      <c r="CA46" s="752"/>
      <c r="CB46" s="752"/>
      <c r="CC46" s="752"/>
      <c r="CD46" s="752"/>
      <c r="CE46" s="752"/>
      <c r="CF46" s="752"/>
      <c r="CG46" s="752"/>
      <c r="CH46" s="752"/>
      <c r="CI46" s="752"/>
      <c r="CJ46" s="752"/>
      <c r="CK46" s="753"/>
    </row>
    <row r="47" spans="1:89" ht="15" customHeight="1" thickBot="1" x14ac:dyDescent="0.3">
      <c r="A47" s="415" t="s">
        <v>42</v>
      </c>
      <c r="B47" s="226"/>
      <c r="C47" s="416"/>
      <c r="D47" s="124"/>
      <c r="E47" s="87">
        <f>COUNT(E11:E41)</f>
        <v>0</v>
      </c>
      <c r="F47" s="417">
        <f>COUNTA(F11:F41)</f>
        <v>0</v>
      </c>
      <c r="G47" s="418">
        <f>COUNTA(G11:G41)</f>
        <v>0</v>
      </c>
      <c r="H47" s="419">
        <f>COUNT(H11:H41)</f>
        <v>0</v>
      </c>
      <c r="I47" s="85">
        <f t="shared" ref="I47:BH47" si="38">COUNT(I11:I41)</f>
        <v>0</v>
      </c>
      <c r="J47" s="86">
        <f t="shared" si="38"/>
        <v>0</v>
      </c>
      <c r="K47" s="419">
        <f t="shared" si="38"/>
        <v>0</v>
      </c>
      <c r="L47" s="85">
        <f t="shared" si="38"/>
        <v>0</v>
      </c>
      <c r="M47" s="85">
        <f t="shared" si="38"/>
        <v>0</v>
      </c>
      <c r="N47" s="85">
        <f t="shared" ca="1" si="38"/>
        <v>0</v>
      </c>
      <c r="O47" s="85">
        <f t="shared" si="38"/>
        <v>0</v>
      </c>
      <c r="P47" s="85">
        <f t="shared" ca="1" si="38"/>
        <v>0</v>
      </c>
      <c r="Q47" s="85">
        <f t="shared" si="38"/>
        <v>0</v>
      </c>
      <c r="R47" s="85">
        <f t="shared" si="38"/>
        <v>0</v>
      </c>
      <c r="S47" s="86">
        <f t="shared" si="38"/>
        <v>0</v>
      </c>
      <c r="T47" s="222" t="s">
        <v>67</v>
      </c>
      <c r="U47" s="66">
        <f>COUNT(U11:U41)</f>
        <v>0</v>
      </c>
      <c r="V47" s="64">
        <f t="shared" ref="V47:AG47" si="39">COUNT(V11:V41)</f>
        <v>0</v>
      </c>
      <c r="W47" s="65">
        <f t="shared" si="39"/>
        <v>0</v>
      </c>
      <c r="X47" s="396">
        <f t="shared" si="39"/>
        <v>0</v>
      </c>
      <c r="Y47" s="67">
        <f t="shared" si="39"/>
        <v>0</v>
      </c>
      <c r="Z47" s="64">
        <f t="shared" si="39"/>
        <v>0</v>
      </c>
      <c r="AA47" s="65">
        <f t="shared" si="39"/>
        <v>0</v>
      </c>
      <c r="AB47" s="396">
        <f t="shared" si="39"/>
        <v>0</v>
      </c>
      <c r="AC47" s="67">
        <f t="shared" si="39"/>
        <v>0</v>
      </c>
      <c r="AD47" s="64">
        <f t="shared" si="39"/>
        <v>0</v>
      </c>
      <c r="AE47" s="65">
        <f t="shared" si="39"/>
        <v>0</v>
      </c>
      <c r="AF47" s="396">
        <f t="shared" si="39"/>
        <v>0</v>
      </c>
      <c r="AG47" s="67">
        <f t="shared" si="39"/>
        <v>0</v>
      </c>
      <c r="AH47" s="625"/>
      <c r="AI47" s="65">
        <f t="shared" ref="AI47:AP47" si="40">COUNT(AI11:AI41)</f>
        <v>0</v>
      </c>
      <c r="AJ47" s="65">
        <f t="shared" si="40"/>
        <v>0</v>
      </c>
      <c r="AK47" s="72"/>
      <c r="AL47" s="65">
        <f ca="1">COUNT(AK11:AK41)</f>
        <v>0</v>
      </c>
      <c r="AM47" s="1048">
        <f>COUNT(AM11:AN41)</f>
        <v>0</v>
      </c>
      <c r="AN47" s="1049"/>
      <c r="AO47" s="65">
        <f t="shared" si="40"/>
        <v>0</v>
      </c>
      <c r="AP47" s="67">
        <f t="shared" si="40"/>
        <v>0</v>
      </c>
      <c r="AQ47" s="1050" t="s">
        <v>67</v>
      </c>
      <c r="AR47" s="1051"/>
      <c r="AS47" s="64">
        <f t="shared" si="38"/>
        <v>0</v>
      </c>
      <c r="AT47" s="116">
        <f t="shared" si="38"/>
        <v>0</v>
      </c>
      <c r="AU47" s="64">
        <f t="shared" si="38"/>
        <v>0</v>
      </c>
      <c r="AV47" s="73">
        <f t="shared" si="38"/>
        <v>0</v>
      </c>
      <c r="AW47" s="73">
        <f t="shared" ca="1" si="38"/>
        <v>0</v>
      </c>
      <c r="AX47" s="116">
        <f t="shared" ca="1" si="38"/>
        <v>0</v>
      </c>
      <c r="AY47" s="64">
        <f t="shared" si="38"/>
        <v>0</v>
      </c>
      <c r="AZ47" s="73">
        <f t="shared" si="38"/>
        <v>0</v>
      </c>
      <c r="BA47" s="73">
        <f t="shared" ca="1" si="38"/>
        <v>0</v>
      </c>
      <c r="BB47" s="116">
        <f t="shared" ca="1" si="38"/>
        <v>0</v>
      </c>
      <c r="BC47" s="64">
        <f t="shared" si="38"/>
        <v>0</v>
      </c>
      <c r="BD47" s="73">
        <f t="shared" si="38"/>
        <v>0</v>
      </c>
      <c r="BE47" s="73">
        <f t="shared" ca="1" si="38"/>
        <v>0</v>
      </c>
      <c r="BF47" s="116">
        <f t="shared" ca="1" si="38"/>
        <v>0</v>
      </c>
      <c r="BG47" s="66">
        <f t="shared" si="38"/>
        <v>0</v>
      </c>
      <c r="BH47" s="67">
        <f t="shared" si="38"/>
        <v>0</v>
      </c>
      <c r="BI47" s="246" t="s">
        <v>67</v>
      </c>
      <c r="BJ47" s="66">
        <f>COUNT(BJ11:BJ41)</f>
        <v>0</v>
      </c>
      <c r="BK47" s="67">
        <f t="shared" ref="BK47:BU47" si="41">COUNT(BK11:BK41)</f>
        <v>0</v>
      </c>
      <c r="BL47" s="64">
        <f t="shared" si="41"/>
        <v>0</v>
      </c>
      <c r="BM47" s="65">
        <f t="shared" si="41"/>
        <v>0</v>
      </c>
      <c r="BN47" s="65">
        <f t="shared" si="41"/>
        <v>0</v>
      </c>
      <c r="BO47" s="65">
        <f t="shared" si="41"/>
        <v>0</v>
      </c>
      <c r="BP47" s="65">
        <f t="shared" si="41"/>
        <v>0</v>
      </c>
      <c r="BQ47" s="65">
        <f t="shared" si="41"/>
        <v>0</v>
      </c>
      <c r="BR47" s="65">
        <f t="shared" si="41"/>
        <v>0</v>
      </c>
      <c r="BS47" s="65">
        <f t="shared" si="41"/>
        <v>0</v>
      </c>
      <c r="BT47" s="65">
        <f t="shared" si="41"/>
        <v>0</v>
      </c>
      <c r="BU47" s="67">
        <f t="shared" si="41"/>
        <v>0</v>
      </c>
      <c r="BV47" s="764" t="s">
        <v>67</v>
      </c>
      <c r="BW47" s="73">
        <f>COUNT(BW11:BW41)</f>
        <v>0</v>
      </c>
      <c r="BX47" s="73">
        <f ca="1">COUNT(BX11:BX41)</f>
        <v>0</v>
      </c>
      <c r="BY47" s="73">
        <f>COUNT(BY11:BY41)</f>
        <v>0</v>
      </c>
      <c r="BZ47" s="732">
        <f ca="1">COUNT(BZ11:BZ41)</f>
        <v>0</v>
      </c>
      <c r="CA47" s="766">
        <f t="shared" ref="CA47:CK47" si="42">COUNT(CA11:CA41)</f>
        <v>0</v>
      </c>
      <c r="CB47" s="73">
        <f t="shared" si="42"/>
        <v>0</v>
      </c>
      <c r="CC47" s="73">
        <f t="shared" si="42"/>
        <v>0</v>
      </c>
      <c r="CD47" s="73">
        <f>COUNT(CD11:CD41)</f>
        <v>0</v>
      </c>
      <c r="CE47" s="73">
        <f>COUNT(CE11:CE41)</f>
        <v>0</v>
      </c>
      <c r="CF47" s="73">
        <f t="shared" si="42"/>
        <v>0</v>
      </c>
      <c r="CG47" s="73">
        <f t="shared" si="42"/>
        <v>0</v>
      </c>
      <c r="CH47" s="73">
        <f t="shared" si="42"/>
        <v>0</v>
      </c>
      <c r="CI47" s="73">
        <f t="shared" si="42"/>
        <v>0</v>
      </c>
      <c r="CJ47" s="73">
        <f t="shared" si="42"/>
        <v>0</v>
      </c>
      <c r="CK47" s="116">
        <f t="shared" si="42"/>
        <v>0</v>
      </c>
    </row>
    <row r="48" spans="1:89" ht="12" customHeight="1" thickBot="1" x14ac:dyDescent="0.35">
      <c r="A48" s="861" t="s">
        <v>124</v>
      </c>
      <c r="B48" s="1008"/>
      <c r="C48" s="1008"/>
      <c r="D48" s="1008"/>
      <c r="E48" s="1008"/>
      <c r="F48" s="1008"/>
      <c r="G48" s="1008"/>
      <c r="H48" s="1008"/>
      <c r="I48" s="1008"/>
      <c r="J48" s="1009"/>
      <c r="K48" s="442" t="s">
        <v>191</v>
      </c>
      <c r="L48" s="207"/>
      <c r="M48" s="207"/>
      <c r="N48" s="207"/>
      <c r="O48" s="207"/>
      <c r="P48" s="443"/>
      <c r="Q48" s="444" t="s">
        <v>125</v>
      </c>
      <c r="R48" s="207"/>
      <c r="S48" s="235"/>
      <c r="T48" s="310" t="s">
        <v>43</v>
      </c>
      <c r="U48" s="400"/>
      <c r="V48" s="207"/>
      <c r="W48" s="207"/>
      <c r="X48" s="207"/>
      <c r="Y48" s="207"/>
      <c r="Z48" s="207"/>
      <c r="AA48" s="207"/>
      <c r="AB48" s="207"/>
      <c r="AC48" s="207"/>
      <c r="AD48" s="207"/>
      <c r="AE48" s="207"/>
      <c r="AF48" s="207"/>
      <c r="AG48" s="207"/>
      <c r="AH48" s="207"/>
      <c r="AI48" s="207"/>
      <c r="AJ48" s="207"/>
      <c r="AK48" s="207"/>
      <c r="AL48" s="207"/>
      <c r="AM48" s="207"/>
      <c r="AN48" s="207"/>
      <c r="AO48" s="207"/>
      <c r="AP48" s="235"/>
      <c r="AQ48" s="207"/>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7"/>
    </row>
    <row r="49" spans="1:86" x14ac:dyDescent="0.25">
      <c r="A49" s="1010"/>
      <c r="B49" s="1011"/>
      <c r="C49" s="1011"/>
      <c r="D49" s="1011"/>
      <c r="E49" s="1011"/>
      <c r="F49" s="1011"/>
      <c r="G49" s="1011"/>
      <c r="H49" s="1011"/>
      <c r="I49" s="1011"/>
      <c r="J49" s="1012"/>
      <c r="K49" s="886"/>
      <c r="L49" s="887"/>
      <c r="M49" s="887"/>
      <c r="N49" s="887"/>
      <c r="O49" s="887"/>
      <c r="P49" s="904"/>
      <c r="Q49" s="870"/>
      <c r="R49" s="871"/>
      <c r="S49" s="872"/>
      <c r="T49" s="877"/>
      <c r="U49" s="878"/>
      <c r="V49" s="878"/>
      <c r="W49" s="878"/>
      <c r="X49" s="878"/>
      <c r="Y49" s="878"/>
      <c r="Z49" s="878"/>
      <c r="AA49" s="878"/>
      <c r="AB49" s="878"/>
      <c r="AC49" s="878"/>
      <c r="AD49" s="878"/>
      <c r="AE49" s="878"/>
      <c r="AF49" s="878"/>
      <c r="AG49" s="878"/>
      <c r="AH49" s="878"/>
      <c r="AI49" s="878"/>
      <c r="AJ49" s="878"/>
      <c r="AK49" s="878"/>
      <c r="AL49" s="878"/>
      <c r="AM49" s="878"/>
      <c r="AN49" s="878"/>
      <c r="AO49" s="878"/>
      <c r="AP49" s="879"/>
      <c r="AQ49" s="200"/>
      <c r="AR49" s="200"/>
      <c r="AS49" s="93" t="s">
        <v>44</v>
      </c>
      <c r="AT49" s="94"/>
      <c r="AU49" s="94"/>
      <c r="AV49" s="94"/>
      <c r="AW49" s="94"/>
      <c r="AX49" s="94"/>
      <c r="AY49" s="94"/>
      <c r="AZ49" s="94"/>
      <c r="BA49" s="94"/>
      <c r="BB49" s="94"/>
      <c r="BC49" s="95"/>
      <c r="BD49" s="313" t="s">
        <v>45</v>
      </c>
      <c r="BE49" s="207"/>
      <c r="BF49" s="235"/>
      <c r="BG49" s="200"/>
      <c r="BH49" s="200"/>
      <c r="BI49" s="200"/>
      <c r="BJ49" s="964" t="s">
        <v>175</v>
      </c>
      <c r="BK49" s="965"/>
      <c r="BL49" s="965"/>
      <c r="BM49" s="965"/>
      <c r="BN49" s="965"/>
      <c r="BO49" s="965"/>
      <c r="BP49" s="965"/>
      <c r="BQ49" s="965"/>
      <c r="BR49" s="966"/>
      <c r="BS49" s="200"/>
      <c r="BT49" s="200"/>
      <c r="BU49" s="200"/>
      <c r="BV49" s="200"/>
      <c r="BW49" s="200"/>
      <c r="BX49" s="200"/>
      <c r="BY49" s="200"/>
      <c r="BZ49" s="200"/>
    </row>
    <row r="50" spans="1:86" x14ac:dyDescent="0.25">
      <c r="A50" s="1010"/>
      <c r="B50" s="1011"/>
      <c r="C50" s="1011"/>
      <c r="D50" s="1011"/>
      <c r="E50" s="1011"/>
      <c r="F50" s="1011"/>
      <c r="G50" s="1011"/>
      <c r="H50" s="1011"/>
      <c r="I50" s="1011"/>
      <c r="J50" s="1012"/>
      <c r="K50" s="905"/>
      <c r="L50" s="887"/>
      <c r="M50" s="887"/>
      <c r="N50" s="887"/>
      <c r="O50" s="887"/>
      <c r="P50" s="904"/>
      <c r="Q50" s="873"/>
      <c r="R50" s="871"/>
      <c r="S50" s="872"/>
      <c r="T50" s="877"/>
      <c r="U50" s="878"/>
      <c r="V50" s="878"/>
      <c r="W50" s="878"/>
      <c r="X50" s="878"/>
      <c r="Y50" s="878"/>
      <c r="Z50" s="878"/>
      <c r="AA50" s="878"/>
      <c r="AB50" s="878"/>
      <c r="AC50" s="878"/>
      <c r="AD50" s="878"/>
      <c r="AE50" s="878"/>
      <c r="AF50" s="878"/>
      <c r="AG50" s="878"/>
      <c r="AH50" s="878"/>
      <c r="AI50" s="878"/>
      <c r="AJ50" s="878"/>
      <c r="AK50" s="878"/>
      <c r="AL50" s="878"/>
      <c r="AM50" s="878"/>
      <c r="AN50" s="878"/>
      <c r="AO50" s="878"/>
      <c r="AP50" s="879"/>
      <c r="AQ50" s="200"/>
      <c r="AR50" s="200"/>
      <c r="AS50" s="250"/>
      <c r="AT50" s="221"/>
      <c r="AU50" s="251"/>
      <c r="AV50" s="254" t="s">
        <v>47</v>
      </c>
      <c r="AW50" s="255"/>
      <c r="AX50" s="254" t="s">
        <v>48</v>
      </c>
      <c r="AY50" s="255"/>
      <c r="AZ50" s="256" t="s">
        <v>49</v>
      </c>
      <c r="BA50" s="257"/>
      <c r="BB50" s="256" t="s">
        <v>50</v>
      </c>
      <c r="BC50" s="258"/>
      <c r="BD50" s="459" t="s">
        <v>51</v>
      </c>
      <c r="BE50" s="200"/>
      <c r="BF50" s="102">
        <f>IF(SUM(AS11:AS41)&gt;0,SUM(AS11:AS41),SUM(K11:K41))</f>
        <v>0</v>
      </c>
      <c r="BG50" s="200"/>
      <c r="BH50" s="200"/>
      <c r="BI50" s="200"/>
      <c r="BJ50" s="967"/>
      <c r="BK50" s="968"/>
      <c r="BL50" s="968"/>
      <c r="BM50" s="968"/>
      <c r="BN50" s="968"/>
      <c r="BO50" s="968"/>
      <c r="BP50" s="968"/>
      <c r="BQ50" s="968"/>
      <c r="BR50" s="969"/>
      <c r="BS50" s="200"/>
      <c r="BT50" s="200"/>
      <c r="BU50" s="200"/>
      <c r="BV50" s="200"/>
      <c r="BW50" s="200"/>
      <c r="BX50" s="200"/>
      <c r="BY50" s="200"/>
      <c r="BZ50" s="200"/>
    </row>
    <row r="51" spans="1:86" ht="14.4" thickBot="1" x14ac:dyDescent="0.35">
      <c r="A51" s="1010"/>
      <c r="B51" s="1011"/>
      <c r="C51" s="1011"/>
      <c r="D51" s="1011"/>
      <c r="E51" s="1011"/>
      <c r="F51" s="1011"/>
      <c r="G51" s="1011"/>
      <c r="H51" s="1011"/>
      <c r="I51" s="1011"/>
      <c r="J51" s="1012"/>
      <c r="K51" s="874"/>
      <c r="L51" s="875"/>
      <c r="M51" s="875"/>
      <c r="N51" s="875"/>
      <c r="O51" s="875"/>
      <c r="P51" s="876"/>
      <c r="Q51" s="445"/>
      <c r="R51" s="238"/>
      <c r="S51" s="239"/>
      <c r="T51" s="877"/>
      <c r="U51" s="878"/>
      <c r="V51" s="878"/>
      <c r="W51" s="878"/>
      <c r="X51" s="878"/>
      <c r="Y51" s="878"/>
      <c r="Z51" s="878"/>
      <c r="AA51" s="878"/>
      <c r="AB51" s="878"/>
      <c r="AC51" s="878"/>
      <c r="AD51" s="878"/>
      <c r="AE51" s="878"/>
      <c r="AF51" s="878"/>
      <c r="AG51" s="878"/>
      <c r="AH51" s="878"/>
      <c r="AI51" s="878"/>
      <c r="AJ51" s="878"/>
      <c r="AK51" s="878"/>
      <c r="AL51" s="878"/>
      <c r="AM51" s="878"/>
      <c r="AN51" s="878"/>
      <c r="AO51" s="878"/>
      <c r="AP51" s="879"/>
      <c r="AQ51" s="200"/>
      <c r="AR51" s="200"/>
      <c r="AS51" s="246" t="s">
        <v>46</v>
      </c>
      <c r="AT51" s="252"/>
      <c r="AU51" s="253"/>
      <c r="AV51" s="337" t="str">
        <f>IF(M42=" "," NA",(+M42-AU42)/M42*100)</f>
        <v xml:space="preserve"> NA</v>
      </c>
      <c r="AW51" s="338"/>
      <c r="AX51" s="337" t="str">
        <f>IF(O42=" "," NA",(+O42-AY42)/O42*100)</f>
        <v xml:space="preserve"> NA</v>
      </c>
      <c r="AY51" s="338"/>
      <c r="AZ51" s="337" t="str">
        <f>IF(R42=" "," NA",(+R42-BC42)/R42*100)</f>
        <v xml:space="preserve"> NA</v>
      </c>
      <c r="BA51" s="338"/>
      <c r="BB51" s="334" t="str">
        <f>IF(Q42=" "," NA",(+Q42-AP42)/Q42*100)</f>
        <v xml:space="preserve"> NA</v>
      </c>
      <c r="BC51" s="107"/>
      <c r="BD51" s="218"/>
      <c r="BE51" s="219"/>
      <c r="BF51" s="236"/>
      <c r="BG51" s="200"/>
      <c r="BH51" s="200"/>
      <c r="BI51" s="200"/>
      <c r="BJ51" s="967"/>
      <c r="BK51" s="968"/>
      <c r="BL51" s="968"/>
      <c r="BM51" s="968"/>
      <c r="BN51" s="968"/>
      <c r="BO51" s="968"/>
      <c r="BP51" s="968"/>
      <c r="BQ51" s="968"/>
      <c r="BR51" s="969"/>
      <c r="BS51" s="200"/>
      <c r="BT51" s="200"/>
      <c r="BU51" s="200"/>
      <c r="BV51" s="200"/>
      <c r="BW51" s="200"/>
      <c r="BX51" s="200"/>
      <c r="BY51" s="200"/>
      <c r="BZ51" s="200"/>
    </row>
    <row r="52" spans="1:86" ht="13.8" x14ac:dyDescent="0.3">
      <c r="A52" s="1010"/>
      <c r="B52" s="1011"/>
      <c r="C52" s="1011"/>
      <c r="D52" s="1011"/>
      <c r="E52" s="1011"/>
      <c r="F52" s="1011"/>
      <c r="G52" s="1011"/>
      <c r="H52" s="1011"/>
      <c r="I52" s="1011"/>
      <c r="J52" s="1012"/>
      <c r="K52" s="442" t="s">
        <v>192</v>
      </c>
      <c r="L52" s="446"/>
      <c r="M52" s="207"/>
      <c r="N52" s="207"/>
      <c r="O52" s="207"/>
      <c r="P52" s="447"/>
      <c r="Q52" s="444" t="s">
        <v>125</v>
      </c>
      <c r="R52" s="207"/>
      <c r="S52" s="235"/>
      <c r="T52" s="877"/>
      <c r="U52" s="878"/>
      <c r="V52" s="878"/>
      <c r="W52" s="878"/>
      <c r="X52" s="878"/>
      <c r="Y52" s="878"/>
      <c r="Z52" s="878"/>
      <c r="AA52" s="878"/>
      <c r="AB52" s="878"/>
      <c r="AC52" s="878"/>
      <c r="AD52" s="878"/>
      <c r="AE52" s="878"/>
      <c r="AF52" s="878"/>
      <c r="AG52" s="878"/>
      <c r="AH52" s="878"/>
      <c r="AI52" s="878"/>
      <c r="AJ52" s="878"/>
      <c r="AK52" s="878"/>
      <c r="AL52" s="878"/>
      <c r="AM52" s="878"/>
      <c r="AN52" s="878"/>
      <c r="AO52" s="878"/>
      <c r="AP52" s="879"/>
      <c r="AQ52" s="200"/>
      <c r="AR52" s="200"/>
      <c r="AS52" s="200"/>
      <c r="AT52" s="200"/>
      <c r="AU52" s="200"/>
      <c r="AV52" s="200"/>
      <c r="AW52" s="200"/>
      <c r="AX52" s="200"/>
      <c r="AY52" s="200"/>
      <c r="AZ52" s="200"/>
      <c r="BA52" s="200"/>
      <c r="BB52" s="200"/>
      <c r="BC52" s="200"/>
      <c r="BD52" s="852" t="s">
        <v>52</v>
      </c>
      <c r="BE52" s="853"/>
      <c r="BF52" s="854"/>
      <c r="BG52" s="200"/>
      <c r="BH52" s="200"/>
      <c r="BI52" s="200"/>
      <c r="BJ52" s="967"/>
      <c r="BK52" s="968"/>
      <c r="BL52" s="968"/>
      <c r="BM52" s="968"/>
      <c r="BN52" s="968"/>
      <c r="BO52" s="968"/>
      <c r="BP52" s="968"/>
      <c r="BQ52" s="968"/>
      <c r="BR52" s="969"/>
      <c r="BS52" s="200"/>
      <c r="BT52" s="200"/>
      <c r="BU52" s="200"/>
      <c r="BV52" s="200"/>
      <c r="BW52" s="200"/>
      <c r="BX52" s="200"/>
      <c r="BY52" s="200"/>
      <c r="BZ52" s="200"/>
    </row>
    <row r="53" spans="1:86" ht="15.6" x14ac:dyDescent="0.3">
      <c r="A53" s="1010"/>
      <c r="B53" s="1011"/>
      <c r="C53" s="1011"/>
      <c r="D53" s="1011"/>
      <c r="E53" s="1011"/>
      <c r="F53" s="1011"/>
      <c r="G53" s="1011"/>
      <c r="H53" s="1011"/>
      <c r="I53" s="1011"/>
      <c r="J53" s="1012"/>
      <c r="K53" s="448" t="s">
        <v>193</v>
      </c>
      <c r="L53" s="211"/>
      <c r="M53" s="211"/>
      <c r="N53" s="211"/>
      <c r="O53" s="211"/>
      <c r="P53" s="211"/>
      <c r="Q53" s="870"/>
      <c r="R53" s="871"/>
      <c r="S53" s="872"/>
      <c r="T53" s="877"/>
      <c r="U53" s="878"/>
      <c r="V53" s="878"/>
      <c r="W53" s="878"/>
      <c r="X53" s="878"/>
      <c r="Y53" s="878"/>
      <c r="Z53" s="878"/>
      <c r="AA53" s="878"/>
      <c r="AB53" s="878"/>
      <c r="AC53" s="878"/>
      <c r="AD53" s="878"/>
      <c r="AE53" s="878"/>
      <c r="AF53" s="878"/>
      <c r="AG53" s="878"/>
      <c r="AH53" s="878"/>
      <c r="AI53" s="878"/>
      <c r="AJ53" s="878"/>
      <c r="AK53" s="878"/>
      <c r="AL53" s="878"/>
      <c r="AM53" s="878"/>
      <c r="AN53" s="878"/>
      <c r="AO53" s="878"/>
      <c r="AP53" s="879"/>
      <c r="AQ53" s="200"/>
      <c r="AR53" s="200"/>
      <c r="AS53" s="202" t="str">
        <f>IF(OR(Q42=" ",AP42=" ",LEFT(Q10,4)&lt;&gt;"Phos",LEFT(AP10,4)&lt;&gt;"Phos"),"","Phosphorus limit would be")</f>
        <v/>
      </c>
      <c r="AT53" s="202"/>
      <c r="AU53" s="202"/>
      <c r="AV53" s="202"/>
      <c r="AW53" s="202" t="str">
        <f>IF(OR(Q42=" ",+AP42=" ",LEFT(Q10,4)&lt;&gt;"Phos",LEFT(AP10,4)&lt;&gt;"Phos"),"",IF(+Q42&gt;=5,1,IF(+Q42&gt;=4,80,IF(+Q42&gt;=3,75,IF(Q42&gt;=2,70,IF(Q42&gt;=1,65,60))))))</f>
        <v/>
      </c>
      <c r="AX53" s="202" t="str">
        <f>IF(OR(Q42=" ",+AP42=" ",LEFT(Q10,4)&lt;&gt;"Phos",LEFT(AP10,4)&lt;&gt;"Phos"),"",IF(+Q42&gt;=5,"mg/l.","% removal."))</f>
        <v/>
      </c>
      <c r="AY53" s="202"/>
      <c r="AZ53" s="202" t="str">
        <f>IF(OR(Q42=" ",+AP42=" ",LEFT(Q10,4)&lt;&gt;"Phos",LEFT(AP10,4)&lt;&gt;"Phos"),"",IF(OR(AND(+Q42&gt;=5,AP42&gt;1),AND(+Q42&gt;=4,+Q42&lt;5,BB51&lt;80),AND(+Q42&gt;=3,+Q42&lt;4,BB51&lt;75),AND(+Q42&gt;=2,+Q42&lt;3,BB51&lt;70),AND(+Q42&gt;=1,+Q42&lt;2,BB51&lt;65),AND(+Q42&lt;1,BB51&lt;60)),"(compliance not achieved)","(compliance achieved)"))</f>
        <v/>
      </c>
      <c r="BA53" s="202"/>
      <c r="BB53" s="202"/>
      <c r="BC53" s="200"/>
      <c r="BD53" s="460" t="s">
        <v>53</v>
      </c>
      <c r="BE53" s="200"/>
      <c r="BF53" s="103" t="str">
        <f>IF(AS47+K47=0,"",IF(AS47&gt;0,+AS42/O4,K42/O4))</f>
        <v/>
      </c>
      <c r="BG53" s="200"/>
      <c r="BH53" s="200"/>
      <c r="BI53" s="200"/>
      <c r="BJ53" s="967"/>
      <c r="BK53" s="968"/>
      <c r="BL53" s="968"/>
      <c r="BM53" s="968"/>
      <c r="BN53" s="968"/>
      <c r="BO53" s="968"/>
      <c r="BP53" s="968"/>
      <c r="BQ53" s="968"/>
      <c r="BR53" s="969"/>
      <c r="BS53" s="200"/>
      <c r="BT53" s="200"/>
      <c r="BU53" s="200"/>
      <c r="BV53" s="200"/>
      <c r="BW53" s="200"/>
      <c r="BX53" s="200"/>
      <c r="BY53" s="200"/>
      <c r="BZ53" s="200"/>
    </row>
    <row r="54" spans="1:86" ht="13.5" customHeight="1" thickBot="1" x14ac:dyDescent="0.3">
      <c r="A54" s="1010"/>
      <c r="B54" s="1011"/>
      <c r="C54" s="1011"/>
      <c r="D54" s="1011"/>
      <c r="E54" s="1011"/>
      <c r="F54" s="1011"/>
      <c r="G54" s="1011"/>
      <c r="H54" s="1011"/>
      <c r="I54" s="1011"/>
      <c r="J54" s="1012"/>
      <c r="K54" s="886"/>
      <c r="L54" s="887"/>
      <c r="M54" s="887"/>
      <c r="N54" s="887"/>
      <c r="O54" s="887"/>
      <c r="P54" s="888"/>
      <c r="Q54" s="873"/>
      <c r="R54" s="871"/>
      <c r="S54" s="872"/>
      <c r="T54" s="877"/>
      <c r="U54" s="878"/>
      <c r="V54" s="878"/>
      <c r="W54" s="878"/>
      <c r="X54" s="878"/>
      <c r="Y54" s="878"/>
      <c r="Z54" s="878"/>
      <c r="AA54" s="878"/>
      <c r="AB54" s="878"/>
      <c r="AC54" s="878"/>
      <c r="AD54" s="878"/>
      <c r="AE54" s="878"/>
      <c r="AF54" s="878"/>
      <c r="AG54" s="878"/>
      <c r="AH54" s="878"/>
      <c r="AI54" s="878"/>
      <c r="AJ54" s="878"/>
      <c r="AK54" s="878"/>
      <c r="AL54" s="878"/>
      <c r="AM54" s="878"/>
      <c r="AN54" s="878"/>
      <c r="AO54" s="878"/>
      <c r="AP54" s="879"/>
      <c r="AQ54" s="200"/>
      <c r="AR54" s="200"/>
      <c r="AS54" s="200"/>
      <c r="AT54" s="200"/>
      <c r="AU54" s="200"/>
      <c r="AV54" s="200"/>
      <c r="AW54" s="200"/>
      <c r="AX54" s="200"/>
      <c r="AY54" s="200"/>
      <c r="AZ54" s="200"/>
      <c r="BA54" s="200"/>
      <c r="BB54" s="200"/>
      <c r="BC54" s="200"/>
      <c r="BD54" s="240"/>
      <c r="BE54" s="233"/>
      <c r="BF54" s="242"/>
      <c r="BG54" s="200"/>
      <c r="BH54" s="200"/>
      <c r="BI54" s="200"/>
      <c r="BJ54" s="970"/>
      <c r="BK54" s="971"/>
      <c r="BL54" s="971"/>
      <c r="BM54" s="971"/>
      <c r="BN54" s="971"/>
      <c r="BO54" s="971"/>
      <c r="BP54" s="971"/>
      <c r="BQ54" s="971"/>
      <c r="BR54" s="972"/>
      <c r="BS54" s="200"/>
      <c r="BT54" s="200"/>
      <c r="BU54" s="200"/>
      <c r="BV54" s="200"/>
      <c r="BW54" s="200"/>
      <c r="BX54" s="200"/>
      <c r="BY54" s="200"/>
      <c r="BZ54" s="200"/>
    </row>
    <row r="55" spans="1:86" ht="29.25" customHeight="1" thickBot="1" x14ac:dyDescent="0.3">
      <c r="A55" s="1013"/>
      <c r="B55" s="1014"/>
      <c r="C55" s="1014"/>
      <c r="D55" s="1014"/>
      <c r="E55" s="1014"/>
      <c r="F55" s="1014"/>
      <c r="G55" s="1014"/>
      <c r="H55" s="1014"/>
      <c r="I55" s="1014"/>
      <c r="J55" s="1015"/>
      <c r="K55" s="889"/>
      <c r="L55" s="890"/>
      <c r="M55" s="890"/>
      <c r="N55" s="890"/>
      <c r="O55" s="890"/>
      <c r="P55" s="891"/>
      <c r="Q55" s="449"/>
      <c r="R55" s="233"/>
      <c r="S55" s="242"/>
      <c r="T55" s="880"/>
      <c r="U55" s="881"/>
      <c r="V55" s="881"/>
      <c r="W55" s="881"/>
      <c r="X55" s="881"/>
      <c r="Y55" s="881"/>
      <c r="Z55" s="881"/>
      <c r="AA55" s="881"/>
      <c r="AB55" s="881"/>
      <c r="AC55" s="881"/>
      <c r="AD55" s="881"/>
      <c r="AE55" s="881"/>
      <c r="AF55" s="881"/>
      <c r="AG55" s="881"/>
      <c r="AH55" s="881"/>
      <c r="AI55" s="881"/>
      <c r="AJ55" s="881"/>
      <c r="AK55" s="881"/>
      <c r="AL55" s="881"/>
      <c r="AM55" s="881"/>
      <c r="AN55" s="881"/>
      <c r="AO55" s="881"/>
      <c r="AP55" s="882"/>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row>
    <row r="56" spans="1:86" x14ac:dyDescent="0.25">
      <c r="A56" s="850" t="s">
        <v>201</v>
      </c>
      <c r="B56" s="850"/>
      <c r="C56" s="850"/>
      <c r="D56" s="850"/>
      <c r="E56" s="850"/>
      <c r="F56" s="850"/>
      <c r="G56" s="850"/>
      <c r="H56" s="850"/>
      <c r="I56" s="850"/>
      <c r="J56" s="850"/>
      <c r="K56" s="850"/>
      <c r="L56" s="850"/>
      <c r="M56" s="850"/>
      <c r="N56" s="850"/>
      <c r="O56" s="850"/>
      <c r="P56" s="850"/>
      <c r="Q56" s="850"/>
      <c r="R56" s="850"/>
      <c r="S56" s="850"/>
      <c r="T56" s="850" t="s">
        <v>202</v>
      </c>
      <c r="U56" s="850"/>
      <c r="V56" s="850"/>
      <c r="W56" s="850"/>
      <c r="X56" s="850"/>
      <c r="Y56" s="850"/>
      <c r="Z56" s="850"/>
      <c r="AA56" s="850"/>
      <c r="AB56" s="850"/>
      <c r="AC56" s="850"/>
      <c r="AD56" s="850"/>
      <c r="AE56" s="850"/>
      <c r="AF56" s="850"/>
      <c r="AG56" s="850"/>
      <c r="AH56" s="850"/>
      <c r="AI56" s="850"/>
      <c r="AJ56" s="850"/>
      <c r="AK56" s="850"/>
      <c r="AL56" s="850"/>
      <c r="AM56" s="850"/>
      <c r="AN56" s="850"/>
      <c r="AO56" s="850"/>
      <c r="AP56" s="850"/>
      <c r="AQ56" s="850" t="s">
        <v>203</v>
      </c>
      <c r="AR56" s="850"/>
      <c r="AS56" s="850"/>
      <c r="AT56" s="850"/>
      <c r="AU56" s="850"/>
      <c r="AV56" s="850"/>
      <c r="AW56" s="850"/>
      <c r="AX56" s="850"/>
      <c r="AY56" s="850"/>
      <c r="AZ56" s="850"/>
      <c r="BA56" s="850"/>
      <c r="BB56" s="850"/>
      <c r="BC56" s="850"/>
      <c r="BD56" s="850"/>
      <c r="BE56" s="850"/>
      <c r="BF56" s="850"/>
      <c r="BG56" s="850"/>
      <c r="BH56" s="850"/>
      <c r="BI56" s="850" t="s">
        <v>204</v>
      </c>
      <c r="BJ56" s="850"/>
      <c r="BK56" s="850"/>
      <c r="BL56" s="850"/>
      <c r="BM56" s="850"/>
      <c r="BN56" s="850"/>
      <c r="BO56" s="850"/>
      <c r="BP56" s="850"/>
      <c r="BQ56" s="850"/>
      <c r="BR56" s="850"/>
      <c r="BS56" s="850"/>
      <c r="BT56" s="850"/>
      <c r="BU56" s="850"/>
      <c r="BV56" s="850" t="s">
        <v>205</v>
      </c>
      <c r="BW56" s="850"/>
      <c r="BX56" s="850"/>
      <c r="BY56" s="850"/>
      <c r="BZ56" s="850"/>
      <c r="CA56" s="850"/>
      <c r="CB56" s="850"/>
      <c r="CC56" s="850"/>
      <c r="CD56" s="850"/>
      <c r="CE56" s="850"/>
      <c r="CF56" s="850"/>
      <c r="CG56" s="850"/>
      <c r="CH56" s="850"/>
    </row>
  </sheetData>
  <sheetProtection algorithmName="SHA-512" hashValue="5B7Bvgzv4wOtzswzN628dP3Kl+DNTUHXJ8hvPPUjfvpP+AXtDmxu6igF6oH7VI46xmZ4ny2ixQsc+ElMt/193w==" saltValue="3KIOfVxtxVff6EyTT4Wrbg==" spinCount="100000" sheet="1" selectLockedCells="1"/>
  <mergeCells count="66">
    <mergeCell ref="CG8:CG10"/>
    <mergeCell ref="CH8:CH10"/>
    <mergeCell ref="CI8:CI10"/>
    <mergeCell ref="CJ8:CJ10"/>
    <mergeCell ref="CK8:CK10"/>
    <mergeCell ref="CF8:CF10"/>
    <mergeCell ref="BJ49:BR54"/>
    <mergeCell ref="T45:V45"/>
    <mergeCell ref="AQ45:AR45"/>
    <mergeCell ref="T46:V46"/>
    <mergeCell ref="AQ46:AR46"/>
    <mergeCell ref="BP9:BP10"/>
    <mergeCell ref="BT9:BT10"/>
    <mergeCell ref="BU9:BU10"/>
    <mergeCell ref="BQ9:BQ10"/>
    <mergeCell ref="CA8:CA10"/>
    <mergeCell ref="CB8:CB10"/>
    <mergeCell ref="CC8:CC10"/>
    <mergeCell ref="CD8:CD10"/>
    <mergeCell ref="CE8:CE10"/>
    <mergeCell ref="AQ47:AR47"/>
    <mergeCell ref="BW8:BZ8"/>
    <mergeCell ref="AQ44:AR44"/>
    <mergeCell ref="BR9:BR10"/>
    <mergeCell ref="BS9:BS10"/>
    <mergeCell ref="BO9:BO10"/>
    <mergeCell ref="BL8:BU8"/>
    <mergeCell ref="AS8:BF8"/>
    <mergeCell ref="C8:C10"/>
    <mergeCell ref="F8:F10"/>
    <mergeCell ref="G8:G10"/>
    <mergeCell ref="D8:D10"/>
    <mergeCell ref="K2:O2"/>
    <mergeCell ref="P2:R2"/>
    <mergeCell ref="Q4:S4"/>
    <mergeCell ref="K7:N7"/>
    <mergeCell ref="M5:Q5"/>
    <mergeCell ref="P6:Q6"/>
    <mergeCell ref="P7:Q7"/>
    <mergeCell ref="R7:S7"/>
    <mergeCell ref="A48:J55"/>
    <mergeCell ref="A56:S56"/>
    <mergeCell ref="T56:AP56"/>
    <mergeCell ref="T49:AP55"/>
    <mergeCell ref="BI56:BU56"/>
    <mergeCell ref="BD52:BF52"/>
    <mergeCell ref="K49:P50"/>
    <mergeCell ref="Q49:S50"/>
    <mergeCell ref="K51:P51"/>
    <mergeCell ref="Q53:S54"/>
    <mergeCell ref="BV56:CH56"/>
    <mergeCell ref="K54:P55"/>
    <mergeCell ref="K5:L5"/>
    <mergeCell ref="AQ56:BH56"/>
    <mergeCell ref="AM43:AN43"/>
    <mergeCell ref="AM44:AN44"/>
    <mergeCell ref="AM47:AN47"/>
    <mergeCell ref="AQ42:AR42"/>
    <mergeCell ref="AQ43:AR43"/>
    <mergeCell ref="R6:S6"/>
    <mergeCell ref="AH8:AP8"/>
    <mergeCell ref="BY9:BZ9"/>
    <mergeCell ref="BP6:BU7"/>
    <mergeCell ref="AE6:AL7"/>
    <mergeCell ref="AQ6:AS6"/>
    <mergeCell ref="AY6:BD7"/>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1" xr:uid="{00000000-0002-0000-08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CK56"/>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44140625" customWidth="1"/>
    <col min="23" max="24" width="6.6640625" customWidth="1"/>
    <col min="25" max="26" width="5.6640625" customWidth="1"/>
    <col min="28" max="28" width="6.6640625" customWidth="1"/>
    <col min="29" max="30" width="5.6640625" customWidth="1"/>
    <col min="32" max="32" width="6.6640625" customWidth="1"/>
    <col min="33" max="33" width="5.6640625" customWidth="1"/>
    <col min="34" max="34" width="3.44140625" customWidth="1"/>
    <col min="35" max="36" width="5.6640625" customWidth="1"/>
    <col min="37" max="37" width="0" hidden="1" customWidth="1"/>
    <col min="39" max="42" width="5.6640625" customWidth="1"/>
    <col min="43" max="44" width="3.6640625" customWidth="1"/>
    <col min="45" max="46" width="7.6640625" customWidth="1"/>
    <col min="60" max="60" width="5.6640625" customWidth="1"/>
    <col min="74" max="74" width="5.554687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31" t="str">
        <f>Jul!K2</f>
        <v>Exampleville</v>
      </c>
      <c r="L2" s="1032">
        <f>Jul!L2</f>
        <v>0</v>
      </c>
      <c r="M2" s="1032">
        <f>Jul!M2</f>
        <v>0</v>
      </c>
      <c r="N2" s="1032">
        <f>Jul!N2</f>
        <v>0</v>
      </c>
      <c r="O2" s="1033">
        <f>Jul!O2</f>
        <v>0</v>
      </c>
      <c r="P2" s="1034" t="str">
        <f>Jul!P2</f>
        <v>IN0000000</v>
      </c>
      <c r="Q2" s="1032">
        <f>Jul!Q2</f>
        <v>0</v>
      </c>
      <c r="R2" s="1032" t="str">
        <f>Jul!R2</f>
        <v>001</v>
      </c>
      <c r="S2" s="210"/>
      <c r="T2" s="454" t="s">
        <v>129</v>
      </c>
      <c r="U2" s="201"/>
      <c r="V2" s="211"/>
      <c r="W2" s="211"/>
      <c r="X2" s="200"/>
      <c r="Y2" s="200"/>
      <c r="Z2" s="211"/>
      <c r="AA2" s="211"/>
      <c r="AB2" s="200"/>
      <c r="AC2" s="200"/>
      <c r="AG2" s="423"/>
      <c r="AH2" s="423"/>
      <c r="AI2" s="424"/>
      <c r="AJ2" s="424"/>
      <c r="AK2" s="424"/>
      <c r="AL2" s="424"/>
      <c r="AM2" s="424"/>
      <c r="AN2" s="424"/>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E3" s="2"/>
      <c r="AG3" s="2"/>
      <c r="AH3" s="2"/>
      <c r="AO3" s="2"/>
      <c r="AP3" s="450"/>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62</v>
      </c>
      <c r="L4" s="299"/>
      <c r="M4" s="300">
        <f>Jul!M4</f>
        <v>2025</v>
      </c>
      <c r="N4" s="301"/>
      <c r="O4" s="719">
        <f>Jul!O4</f>
        <v>2E-3</v>
      </c>
      <c r="P4" s="302" t="s">
        <v>89</v>
      </c>
      <c r="Q4" s="1021" t="str">
        <f>Jul!Q4</f>
        <v>555/555-1234</v>
      </c>
      <c r="R4" s="1022">
        <f>Jul!R4</f>
        <v>0</v>
      </c>
      <c r="S4" s="1023">
        <f>Jul!S4</f>
        <v>0</v>
      </c>
      <c r="T4" s="413" t="str">
        <f>+Jan!T4</f>
        <v>State Form 53339 (R8 / 12-24)</v>
      </c>
      <c r="U4" s="201"/>
      <c r="V4" s="211"/>
      <c r="W4" s="211"/>
      <c r="X4" s="200"/>
      <c r="Y4" s="200"/>
      <c r="Z4" s="200"/>
      <c r="AA4" s="200"/>
      <c r="AB4" s="200"/>
      <c r="AC4" s="200"/>
      <c r="AG4" s="202" t="s">
        <v>194</v>
      </c>
      <c r="AM4" s="3"/>
      <c r="AN4" s="3"/>
      <c r="AO4" s="3"/>
      <c r="AQ4" s="413" t="str">
        <f>+Jan!AQ4</f>
        <v>State Form 53339 (R8 / 12-24)</v>
      </c>
      <c r="AR4" s="201"/>
      <c r="AS4" s="200"/>
      <c r="AT4" s="200"/>
      <c r="AU4" s="200"/>
      <c r="AV4" s="200"/>
      <c r="AW4" s="200"/>
      <c r="AX4" s="200"/>
      <c r="AY4" s="200"/>
      <c r="AZ4" s="200"/>
      <c r="BA4" s="200"/>
      <c r="BB4" s="211"/>
      <c r="BC4" s="211"/>
      <c r="BD4" s="200"/>
      <c r="BE4" s="200"/>
      <c r="BF4" s="200"/>
      <c r="BG4" s="200"/>
      <c r="BH4" s="200"/>
      <c r="BI4" s="413" t="str">
        <f>+Jan!BI4</f>
        <v>State Form 53339 (R8 / 12-24)</v>
      </c>
      <c r="BJ4" s="200"/>
      <c r="BK4" s="200"/>
      <c r="BL4" s="200"/>
      <c r="BM4" s="200"/>
      <c r="BN4" s="200"/>
      <c r="BO4" s="200"/>
      <c r="BP4" s="200"/>
      <c r="BQ4" s="200"/>
      <c r="BR4" s="200"/>
      <c r="BS4" s="200"/>
      <c r="BT4" s="211"/>
      <c r="BU4" s="211"/>
      <c r="BV4" s="413" t="str">
        <f>+Jan!BV4</f>
        <v>State Form 53339 (R8 / 12-24)</v>
      </c>
      <c r="BW4" s="200"/>
      <c r="BX4" s="200"/>
      <c r="BY4" s="200"/>
      <c r="BZ4" s="200"/>
      <c r="CA4" s="200"/>
      <c r="CB4" s="200"/>
    </row>
    <row r="5" spans="1:89" ht="16.2" thickBot="1" x14ac:dyDescent="0.35">
      <c r="A5" s="200"/>
      <c r="B5" s="200"/>
      <c r="C5" s="200"/>
      <c r="D5" s="461" t="str">
        <f>+Jan!D5</f>
        <v>State Form 53339 (R8 / 12-24)</v>
      </c>
      <c r="E5" s="200"/>
      <c r="F5" s="201"/>
      <c r="G5" s="201"/>
      <c r="H5" s="201"/>
      <c r="I5" s="201"/>
      <c r="J5" s="202" t="str">
        <f>CONCATENATE("8/1/",M4)</f>
        <v>8/1/2025</v>
      </c>
      <c r="K5" s="915" t="s">
        <v>127</v>
      </c>
      <c r="L5" s="916"/>
      <c r="M5" s="1026" t="str">
        <f>+Jul!M5</f>
        <v>wwtp@city.org</v>
      </c>
      <c r="N5" s="1026"/>
      <c r="O5" s="1026"/>
      <c r="P5" s="1026"/>
      <c r="Q5" s="1026"/>
      <c r="R5" s="718" t="str">
        <f>Jan!R2</f>
        <v>001</v>
      </c>
      <c r="S5" s="830" t="str">
        <f>Jan!S2</f>
        <v>A</v>
      </c>
      <c r="T5" s="430" t="s">
        <v>0</v>
      </c>
      <c r="U5" s="431"/>
      <c r="V5" s="206"/>
      <c r="W5" s="432"/>
      <c r="X5" s="433" t="s">
        <v>1</v>
      </c>
      <c r="Y5" s="434"/>
      <c r="Z5" s="433" t="s">
        <v>3</v>
      </c>
      <c r="AA5" s="432"/>
      <c r="AB5" s="433" t="s">
        <v>4</v>
      </c>
      <c r="AC5" s="235"/>
      <c r="AG5" s="202"/>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6" t="s">
        <v>6</v>
      </c>
      <c r="Q6" s="937"/>
      <c r="R6" s="936" t="s">
        <v>105</v>
      </c>
      <c r="S6" s="938"/>
      <c r="T6" s="428" t="str">
        <f>+K2</f>
        <v>Exampleville</v>
      </c>
      <c r="U6" s="324"/>
      <c r="V6" s="227"/>
      <c r="W6" s="228"/>
      <c r="X6" s="229" t="str">
        <f>+P2</f>
        <v>IN0000000</v>
      </c>
      <c r="Y6" s="230"/>
      <c r="Z6" s="231" t="str">
        <f>+K4</f>
        <v>August</v>
      </c>
      <c r="AA6" s="228"/>
      <c r="AB6" s="232">
        <f>+M4</f>
        <v>2025</v>
      </c>
      <c r="AC6" s="236"/>
      <c r="AE6" s="1075"/>
      <c r="AF6" s="928"/>
      <c r="AG6" s="928"/>
      <c r="AH6" s="928"/>
      <c r="AI6" s="928"/>
      <c r="AJ6" s="928"/>
      <c r="AK6" s="928"/>
      <c r="AL6" s="928"/>
      <c r="AM6" s="425"/>
      <c r="AN6" s="425"/>
      <c r="AO6" s="2"/>
      <c r="AP6" s="450"/>
      <c r="AQ6" s="1035" t="str">
        <f>+K2</f>
        <v>Exampleville</v>
      </c>
      <c r="AR6" s="1036"/>
      <c r="AS6" s="1037"/>
      <c r="AT6" s="232" t="str">
        <f>+P2</f>
        <v>IN0000000</v>
      </c>
      <c r="AU6" s="227"/>
      <c r="AV6" s="232" t="str">
        <f>+K4</f>
        <v>August</v>
      </c>
      <c r="AW6" s="227"/>
      <c r="AX6" s="439">
        <f>+M4</f>
        <v>2025</v>
      </c>
      <c r="AY6" s="927"/>
      <c r="AZ6" s="927"/>
      <c r="BA6" s="927"/>
      <c r="BB6" s="927"/>
      <c r="BC6" s="927"/>
      <c r="BD6" s="927"/>
      <c r="BE6" s="224"/>
      <c r="BF6" s="238"/>
      <c r="BG6" s="224"/>
      <c r="BH6" s="238"/>
      <c r="BI6" s="428" t="str">
        <f>+K2</f>
        <v>Exampleville</v>
      </c>
      <c r="BJ6" s="219"/>
      <c r="BK6" s="232" t="str">
        <f>+P2</f>
        <v>IN0000000</v>
      </c>
      <c r="BL6" s="227"/>
      <c r="BM6" s="232" t="str">
        <f>+K4</f>
        <v>August</v>
      </c>
      <c r="BN6" s="227"/>
      <c r="BO6" s="439">
        <f>+M4</f>
        <v>2025</v>
      </c>
      <c r="BP6" s="927"/>
      <c r="BQ6" s="948"/>
      <c r="BR6" s="948"/>
      <c r="BS6" s="948"/>
      <c r="BT6" s="948"/>
      <c r="BU6" s="949"/>
      <c r="BV6" s="428" t="str">
        <f>BI6</f>
        <v>Exampleville</v>
      </c>
      <c r="BW6" s="219"/>
      <c r="BX6" s="232" t="str">
        <f>BK6</f>
        <v>IN0000000</v>
      </c>
      <c r="BY6" s="227"/>
      <c r="BZ6" s="232" t="str">
        <f>BM6</f>
        <v>August</v>
      </c>
      <c r="CA6" s="227"/>
      <c r="CB6" s="439">
        <f>BO6</f>
        <v>2025</v>
      </c>
    </row>
    <row r="7" spans="1:89" ht="13.8" thickBot="1" x14ac:dyDescent="0.3">
      <c r="A7" s="205"/>
      <c r="B7" s="200"/>
      <c r="C7" s="200"/>
      <c r="D7" s="200"/>
      <c r="E7" s="200"/>
      <c r="F7" s="200"/>
      <c r="G7" s="200"/>
      <c r="H7" s="200"/>
      <c r="I7" s="200"/>
      <c r="J7" s="200"/>
      <c r="K7" s="1024" t="str">
        <f>Jul!K7</f>
        <v>Chris A. Operator</v>
      </c>
      <c r="L7" s="1025">
        <f>Jul!L7</f>
        <v>0</v>
      </c>
      <c r="M7" s="1025">
        <f>Jul!M7</f>
        <v>0</v>
      </c>
      <c r="N7" s="1025">
        <f>Jul!N7</f>
        <v>0</v>
      </c>
      <c r="O7" s="303" t="str">
        <f>Jul!O7</f>
        <v>V</v>
      </c>
      <c r="P7" s="1027">
        <f>Jul!P7</f>
        <v>9999</v>
      </c>
      <c r="Q7" s="1028">
        <f>Jul!Q7</f>
        <v>0</v>
      </c>
      <c r="R7" s="1073">
        <f>Jul!R7</f>
        <v>39629</v>
      </c>
      <c r="S7" s="1074">
        <f>Jul!S7</f>
        <v>0</v>
      </c>
      <c r="T7" s="435"/>
      <c r="U7" s="436"/>
      <c r="V7" s="241"/>
      <c r="W7" s="241"/>
      <c r="X7" s="437"/>
      <c r="Y7" s="233"/>
      <c r="Z7" s="233"/>
      <c r="AA7" s="233"/>
      <c r="AB7" s="233"/>
      <c r="AC7" s="242"/>
      <c r="AD7" s="383"/>
      <c r="AE7" s="929"/>
      <c r="AF7" s="929"/>
      <c r="AG7" s="929"/>
      <c r="AH7" s="929"/>
      <c r="AI7" s="929"/>
      <c r="AJ7" s="929"/>
      <c r="AK7" s="929"/>
      <c r="AL7" s="929"/>
      <c r="AM7" s="426"/>
      <c r="AN7" s="426"/>
      <c r="AO7" s="383"/>
      <c r="AP7" s="383"/>
      <c r="AQ7" s="435"/>
      <c r="AR7" s="436"/>
      <c r="AS7" s="233"/>
      <c r="AT7" s="437"/>
      <c r="AU7" s="233"/>
      <c r="AV7" s="233"/>
      <c r="AW7" s="233"/>
      <c r="AX7" s="441"/>
      <c r="AY7" s="947"/>
      <c r="AZ7" s="947"/>
      <c r="BA7" s="947"/>
      <c r="BB7" s="947"/>
      <c r="BC7" s="947"/>
      <c r="BD7" s="947"/>
      <c r="BE7" s="225"/>
      <c r="BF7" s="233"/>
      <c r="BG7" s="225"/>
      <c r="BH7" s="233"/>
      <c r="BI7" s="435"/>
      <c r="BJ7" s="233"/>
      <c r="BK7" s="437"/>
      <c r="BL7" s="233"/>
      <c r="BM7" s="233"/>
      <c r="BN7" s="233"/>
      <c r="BO7" s="451"/>
      <c r="BP7" s="950"/>
      <c r="BQ7" s="950"/>
      <c r="BR7" s="950"/>
      <c r="BS7" s="950"/>
      <c r="BT7" s="950"/>
      <c r="BU7" s="951"/>
      <c r="BV7" s="435"/>
      <c r="BW7" s="233"/>
      <c r="BX7" s="437"/>
      <c r="BY7" s="233"/>
      <c r="BZ7" s="233"/>
      <c r="CA7" s="223"/>
      <c r="CB7" s="440"/>
    </row>
    <row r="8" spans="1:89" ht="12.75" customHeight="1" thickBot="1" x14ac:dyDescent="0.3">
      <c r="A8" s="565"/>
      <c r="B8" s="566"/>
      <c r="C8" s="1017" t="str">
        <f>+Jul!C8</f>
        <v>Man-Hours at Plant
(Plants less than 1 MGD only)</v>
      </c>
      <c r="D8" s="883" t="str">
        <f>+Jul!D8</f>
        <v>Air Temperature (optional)</v>
      </c>
      <c r="E8" s="259" t="s">
        <v>75</v>
      </c>
      <c r="F8" s="858" t="str">
        <f>+Jul!F8</f>
        <v>Bypass At Plant Site
("x" If Occurred)</v>
      </c>
      <c r="G8" s="906" t="str">
        <f>+Jul!G8</f>
        <v>Sanitary Sewer Overflow
("x" If Occurred)</v>
      </c>
      <c r="H8" s="567" t="s">
        <v>7</v>
      </c>
      <c r="I8" s="567"/>
      <c r="J8" s="567"/>
      <c r="K8" s="568" t="s">
        <v>8</v>
      </c>
      <c r="L8" s="567"/>
      <c r="M8" s="567"/>
      <c r="N8" s="567"/>
      <c r="O8" s="567"/>
      <c r="P8" s="567"/>
      <c r="Q8" s="567"/>
      <c r="R8" s="567"/>
      <c r="S8" s="569"/>
      <c r="T8" s="570" t="s">
        <v>9</v>
      </c>
      <c r="U8" s="570"/>
      <c r="V8" s="568" t="str">
        <f>+Jul!V8</f>
        <v>REACTOR # 1</v>
      </c>
      <c r="W8" s="567"/>
      <c r="X8" s="567"/>
      <c r="Y8" s="569"/>
      <c r="Z8" s="568" t="str">
        <f>+Jul!Z8</f>
        <v>REACTOR # 2</v>
      </c>
      <c r="AA8" s="567"/>
      <c r="AB8" s="567"/>
      <c r="AC8" s="569"/>
      <c r="AD8" s="571" t="str">
        <f>+Jul!AD8</f>
        <v>REACTOR # 3</v>
      </c>
      <c r="AE8" s="572"/>
      <c r="AF8" s="572"/>
      <c r="AG8" s="573"/>
      <c r="AH8" s="921" t="s">
        <v>10</v>
      </c>
      <c r="AI8" s="922"/>
      <c r="AJ8" s="922"/>
      <c r="AK8" s="922"/>
      <c r="AL8" s="922"/>
      <c r="AM8" s="922"/>
      <c r="AN8" s="922"/>
      <c r="AO8" s="922"/>
      <c r="AP8" s="923"/>
      <c r="AQ8" s="575" t="s">
        <v>9</v>
      </c>
      <c r="AR8" s="576"/>
      <c r="AS8" s="996" t="s">
        <v>10</v>
      </c>
      <c r="AT8" s="997"/>
      <c r="AU8" s="997"/>
      <c r="AV8" s="997"/>
      <c r="AW8" s="997"/>
      <c r="AX8" s="997"/>
      <c r="AY8" s="998"/>
      <c r="AZ8" s="998"/>
      <c r="BA8" s="998"/>
      <c r="BB8" s="998"/>
      <c r="BC8" s="998"/>
      <c r="BD8" s="998"/>
      <c r="BE8" s="998"/>
      <c r="BF8" s="998"/>
      <c r="BG8" s="420"/>
      <c r="BH8" s="414"/>
      <c r="BI8" s="247" t="s">
        <v>9</v>
      </c>
      <c r="BJ8" s="568" t="s">
        <v>11</v>
      </c>
      <c r="BK8" s="569"/>
      <c r="BL8" s="1041" t="str">
        <f>+Jan!BL8</f>
        <v>DIGESTER OPERATION</v>
      </c>
      <c r="BM8" s="957"/>
      <c r="BN8" s="957"/>
      <c r="BO8" s="957"/>
      <c r="BP8" s="958"/>
      <c r="BQ8" s="958"/>
      <c r="BR8" s="958"/>
      <c r="BS8" s="958"/>
      <c r="BT8" s="958"/>
      <c r="BU8" s="959"/>
      <c r="BV8" s="247" t="s">
        <v>9</v>
      </c>
      <c r="BW8" s="1000" t="str">
        <f>Jan!BW8</f>
        <v xml:space="preserve">Final Effluent </v>
      </c>
      <c r="BX8" s="1001"/>
      <c r="BY8" s="1001"/>
      <c r="BZ8" s="1002"/>
      <c r="CA8" s="1038">
        <f>Jan!CA8</f>
        <v>0</v>
      </c>
      <c r="CB8" s="1059" t="str">
        <f>Jan!CB8</f>
        <v xml:space="preserve"> </v>
      </c>
      <c r="CC8" s="883" t="str">
        <f>Jan!CC8</f>
        <v xml:space="preserve"> </v>
      </c>
      <c r="CD8" s="1053" t="str">
        <f>Jan!CD8</f>
        <v xml:space="preserve"> </v>
      </c>
      <c r="CE8" s="883" t="str">
        <f>Jan!CE8</f>
        <v xml:space="preserve"> </v>
      </c>
      <c r="CF8" s="1053" t="str">
        <f>Jan!CF8</f>
        <v xml:space="preserve"> </v>
      </c>
      <c r="CG8" s="1059" t="str">
        <f>Jan!CG8</f>
        <v xml:space="preserve"> </v>
      </c>
      <c r="CH8" s="883" t="str">
        <f>Jan!CH8</f>
        <v xml:space="preserve"> </v>
      </c>
      <c r="CI8" s="883" t="str">
        <f>Jan!CI8</f>
        <v xml:space="preserve"> </v>
      </c>
      <c r="CJ8" s="1053" t="str">
        <f>Jan!CJ8</f>
        <v xml:space="preserve"> </v>
      </c>
      <c r="CK8" s="1056" t="str">
        <f>Jan!CK8</f>
        <v xml:space="preserve"> </v>
      </c>
    </row>
    <row r="9" spans="1:89" ht="12.75" customHeight="1" thickBot="1" x14ac:dyDescent="0.3">
      <c r="A9" s="577"/>
      <c r="B9" s="578"/>
      <c r="C9" s="1018">
        <f>+Jan!C9</f>
        <v>0</v>
      </c>
      <c r="D9" s="884"/>
      <c r="E9" s="260">
        <f>SUM(E11:E41)</f>
        <v>0</v>
      </c>
      <c r="F9" s="859">
        <f>+Jan!F9</f>
        <v>0</v>
      </c>
      <c r="G9" s="907">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653"/>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44" t="str">
        <f>+Jul!BO9</f>
        <v>Supernatant Withdrawn 
hrs. or Gal. x 1000</v>
      </c>
      <c r="BP9" s="1044" t="str">
        <f>+Jul!BP9</f>
        <v>Supernatant BOD5 mg/l 
or  NH3-N mg/l</v>
      </c>
      <c r="BQ9" s="1044" t="str">
        <f>+Jul!BQ9</f>
        <v>Total Solids in Incoming Sludge - %</v>
      </c>
      <c r="BR9" s="1042" t="str">
        <f>+Jul!BR9</f>
        <v>Total Solids in Digested Sludge - %</v>
      </c>
      <c r="BS9" s="1043" t="str">
        <f>+Jul!BS9</f>
        <v>Volatile Solids in Incoming Sludge - %</v>
      </c>
      <c r="BT9" s="1043" t="str">
        <f>+Jul!BT9</f>
        <v>Volatile Solids in Digested Sludge - %</v>
      </c>
      <c r="BU9" s="1046" t="str">
        <f>+Jul!BU9</f>
        <v>Digested Sludge Withdrawn 
hrs. or Gal. x 1000</v>
      </c>
      <c r="BV9" s="594"/>
      <c r="BW9" s="720" t="s">
        <v>50</v>
      </c>
      <c r="BX9" s="721"/>
      <c r="BY9" s="1000" t="str">
        <f>Jan!BY9</f>
        <v>Total Nitrogen</v>
      </c>
      <c r="BZ9" s="1002"/>
      <c r="CA9" s="1039"/>
      <c r="CB9" s="1060"/>
      <c r="CC9" s="884"/>
      <c r="CD9" s="1054"/>
      <c r="CE9" s="884"/>
      <c r="CF9" s="1054"/>
      <c r="CG9" s="1060"/>
      <c r="CH9" s="884"/>
      <c r="CI9" s="884"/>
      <c r="CJ9" s="1054"/>
      <c r="CK9" s="1057"/>
    </row>
    <row r="10" spans="1:89" ht="109.5" customHeight="1" thickBot="1" x14ac:dyDescent="0.3">
      <c r="A10" s="596" t="s">
        <v>20</v>
      </c>
      <c r="B10" s="597" t="s">
        <v>21</v>
      </c>
      <c r="C10" s="1019">
        <f>+Jan!C10</f>
        <v>0</v>
      </c>
      <c r="D10" s="885"/>
      <c r="E10" s="598" t="str">
        <f>+Jul!E10</f>
        <v>Precipitation - Inches</v>
      </c>
      <c r="F10" s="860">
        <f>+Jan!F10</f>
        <v>0</v>
      </c>
      <c r="G10" s="908">
        <f>+Jan!G10</f>
        <v>0</v>
      </c>
      <c r="H10" s="599" t="str">
        <f>+Jul!H10</f>
        <v>Chlorine - Lbs</v>
      </c>
      <c r="I10" s="601" t="str">
        <f>+Jul!I10</f>
        <v>Lbs or Gal</v>
      </c>
      <c r="J10" s="601" t="str">
        <f>+Jul!J10</f>
        <v>Lbs or Gal</v>
      </c>
      <c r="K10" s="600" t="str">
        <f>+Jul!K10</f>
        <v>Influent Flow Rate 
(if metered) MGD</v>
      </c>
      <c r="L10" s="601" t="str">
        <f>+Jul!L10</f>
        <v>pH</v>
      </c>
      <c r="M10" s="601" t="str">
        <f>+Jul!M10</f>
        <v>CBOD5 - mg/l</v>
      </c>
      <c r="N10" s="602" t="str">
        <f>+Jul!N10</f>
        <v>CBOD5 - lbs</v>
      </c>
      <c r="O10" s="601" t="str">
        <f>+Jul!O10</f>
        <v>Susp. Solids - mg/l</v>
      </c>
      <c r="P10" s="601" t="str">
        <f>+Jul!P10</f>
        <v>Susp. Solids - lbs</v>
      </c>
      <c r="Q10" s="601" t="str">
        <f>+Jul!Q10</f>
        <v xml:space="preserve">Phosphorus - mg/l </v>
      </c>
      <c r="R10" s="601" t="str">
        <f>+Jul!R10</f>
        <v>Ammonia - mg/l</v>
      </c>
      <c r="S10" s="603" t="str">
        <f>IF(+Jul!S10&lt;&gt;"",+Jul!S10,"")</f>
        <v/>
      </c>
      <c r="T10" s="604" t="s">
        <v>20</v>
      </c>
      <c r="U10" s="604" t="str">
        <f>+Jul!U10</f>
        <v>Temperature in Reactors</v>
      </c>
      <c r="V10" s="605" t="str">
        <f>+Jul!V10</f>
        <v>Settleable Solids % in 30 minutes</v>
      </c>
      <c r="W10" s="601" t="str">
        <f>+Jul!W10</f>
        <v>Susp. Solids - mg/l</v>
      </c>
      <c r="X10" s="606" t="str">
        <f>+Jul!X10</f>
        <v>Sludge Vol. Index - ml/gm</v>
      </c>
      <c r="Y10" s="603" t="str">
        <f>+Jul!Y10</f>
        <v>Dissolved Oxygen - mg/l</v>
      </c>
      <c r="Z10" s="605" t="str">
        <f>+Jul!Z10</f>
        <v>Settleable Solids % in 30 minutes</v>
      </c>
      <c r="AA10" s="601" t="str">
        <f>+Jul!AA10</f>
        <v>Susp. Solids - mg/l</v>
      </c>
      <c r="AB10" s="606" t="str">
        <f>+Jul!AB10</f>
        <v>Sludge Vol. Index - ml/gm</v>
      </c>
      <c r="AC10" s="603" t="str">
        <f>+Jul!AC10</f>
        <v>Dissolved Oxygen - mg/l</v>
      </c>
      <c r="AD10" s="605" t="str">
        <f>+Jul!AD10</f>
        <v>Settleable Solids % in 30 minutes</v>
      </c>
      <c r="AE10" s="601" t="str">
        <f>+Jul!AE10</f>
        <v>Susp. Solids - mg/l</v>
      </c>
      <c r="AF10" s="606" t="str">
        <f>+Jul!AF10</f>
        <v>Sludge Vol. Index - ml/gm</v>
      </c>
      <c r="AG10" s="603" t="str">
        <f>+Jul!AG10</f>
        <v>Dissolved Oxygen - mg/l</v>
      </c>
      <c r="AH10" s="634"/>
      <c r="AI10" s="633" t="str">
        <f>+Jul!AI10</f>
        <v>Residual Chlorine - Final</v>
      </c>
      <c r="AJ10" s="602" t="str">
        <f>+Jul!AJ10</f>
        <v>Residual Chlorine - Contact Tank</v>
      </c>
      <c r="AK10" s="608"/>
      <c r="AL10" s="601" t="str">
        <f>+Jul!AL10</f>
        <v>E. Coli - colony/100 ml</v>
      </c>
      <c r="AM10" s="601" t="str">
        <f>+Jul!AM10</f>
        <v>pH - daily low 
(or single sample)</v>
      </c>
      <c r="AN10" s="601" t="str">
        <f>+Jul!AN10</f>
        <v>pH - daily high  
(if multiple samples)</v>
      </c>
      <c r="AO10" s="602" t="str">
        <f>+Jul!AO10</f>
        <v>Dissolved Oxygen - mg/l</v>
      </c>
      <c r="AP10" s="609" t="str">
        <f>+Jul!AP10</f>
        <v xml:space="preserve">Phosphorus - mg/l </v>
      </c>
      <c r="AQ10" s="610" t="s">
        <v>20</v>
      </c>
      <c r="AR10" s="611" t="s">
        <v>21</v>
      </c>
      <c r="AS10" s="607" t="str">
        <f>+Jul!AS10</f>
        <v>Effluent Flow Rate (MGD)</v>
      </c>
      <c r="AT10" s="603" t="str">
        <f>+Jul!AT10</f>
        <v>Effluent Flow
Weekly Average</v>
      </c>
      <c r="AU10" s="607" t="str">
        <f>+Jul!AU10</f>
        <v>CBOD5 - mg/l</v>
      </c>
      <c r="AV10" s="601" t="str">
        <f>+Jul!AV10</f>
        <v>CBOD5 - mg/l
Weekly Average</v>
      </c>
      <c r="AW10" s="612" t="str">
        <f>+Jul!AW10</f>
        <v>CBOD5 - lbs</v>
      </c>
      <c r="AX10" s="603" t="str">
        <f>+Jul!AX10</f>
        <v>CBOD5 - lbs/day
Weekly Average</v>
      </c>
      <c r="AY10" s="607" t="str">
        <f>+Jul!AY10</f>
        <v>Susp. Solids - mg/l</v>
      </c>
      <c r="AZ10" s="601" t="str">
        <f>+Jul!AZ10</f>
        <v>Susp. Solids - mg/l
Weekly Average</v>
      </c>
      <c r="BA10" s="613" t="str">
        <f>+Jul!BA10</f>
        <v>Susp. Solids - lbs</v>
      </c>
      <c r="BB10" s="603" t="str">
        <f>+Jul!BB10</f>
        <v>Susp. Solids - lbs/day
Weekly Average</v>
      </c>
      <c r="BC10" s="607" t="str">
        <f>+Jul!BC10</f>
        <v>Ammonia - mg/l</v>
      </c>
      <c r="BD10" s="614" t="str">
        <f>+Jul!BD10</f>
        <v>Ammonia - mg/l
Weekly Average</v>
      </c>
      <c r="BE10" s="613" t="str">
        <f>+Jul!BE10</f>
        <v>Ammonia - lbs</v>
      </c>
      <c r="BF10" s="603" t="str">
        <f>+Jul!BF10</f>
        <v>Ammonia - lbs/day
Weekly Average</v>
      </c>
      <c r="BG10" s="615" t="str">
        <f>IF(+Jul!BG10&lt;&gt;"",+Jul!BG10,"")</f>
        <v/>
      </c>
      <c r="BH10" s="616" t="str">
        <f>IF(+Jul!BH10&lt;&gt;"",+Jul!BH10,"")</f>
        <v/>
      </c>
      <c r="BI10" s="617" t="s">
        <v>20</v>
      </c>
      <c r="BJ10" s="600" t="str">
        <f>+Jul!BJ10</f>
        <v xml:space="preserve"> </v>
      </c>
      <c r="BK10" s="603" t="str">
        <f>+Jul!BK10</f>
        <v>Waste Act. Sludge
Gal. x 1000</v>
      </c>
      <c r="BL10" s="600" t="str">
        <f>+Jul!BL10</f>
        <v>pH</v>
      </c>
      <c r="BM10" s="601" t="str">
        <f>+Jul!BM10</f>
        <v>Gas Production  
Cubic Ft. x 1000</v>
      </c>
      <c r="BN10" s="601" t="str">
        <f>+Jul!BN10</f>
        <v>Temperature - F</v>
      </c>
      <c r="BO10" s="1045"/>
      <c r="BP10" s="1045"/>
      <c r="BQ10" s="885"/>
      <c r="BR10" s="885"/>
      <c r="BS10" s="885"/>
      <c r="BT10" s="885"/>
      <c r="BU10" s="1047"/>
      <c r="BV10" s="799" t="s">
        <v>20</v>
      </c>
      <c r="BW10" s="729" t="str">
        <f>Jan!BW10</f>
        <v xml:space="preserve">Phosphorus - mg/l </v>
      </c>
      <c r="BX10" s="730" t="str">
        <f>Jan!BX10</f>
        <v>Phosphorus - lbs/day</v>
      </c>
      <c r="BY10" s="731" t="str">
        <f>Jan!BY10</f>
        <v>Total Nitrogen- mg/l</v>
      </c>
      <c r="BZ10" s="731" t="str">
        <f>Jan!BZ10</f>
        <v>Total Nitrogen- lbs/day</v>
      </c>
      <c r="CA10" s="1040"/>
      <c r="CB10" s="1061"/>
      <c r="CC10" s="1052"/>
      <c r="CD10" s="1055"/>
      <c r="CE10" s="1052"/>
      <c r="CF10" s="1055"/>
      <c r="CG10" s="1061"/>
      <c r="CH10" s="1052"/>
      <c r="CI10" s="1052"/>
      <c r="CJ10" s="1055"/>
      <c r="CK10" s="1058"/>
    </row>
    <row r="11" spans="1:89" ht="15" customHeight="1" x14ac:dyDescent="0.25">
      <c r="A11" s="212">
        <v>1</v>
      </c>
      <c r="B11" s="213" t="str">
        <f>TEXT(J$5 + A11-1,"DDD")</f>
        <v>Fri</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1" si="0">+A11</f>
        <v>1</v>
      </c>
      <c r="U11" s="402"/>
      <c r="V11" s="40"/>
      <c r="W11" s="39"/>
      <c r="X11" s="314" t="str">
        <f t="shared" ref="X11:X41" si="1">IF(V11*W11=0,"",IF(V11&lt;100,V11*10000/W11,V11*1000/W11))</f>
        <v/>
      </c>
      <c r="Y11" s="276"/>
      <c r="Z11" s="40"/>
      <c r="AA11" s="39"/>
      <c r="AB11" s="314" t="str">
        <f t="shared" ref="AB11:AB41" si="2">IF(Z11*AA11=0,"",IF(Z11&lt;100,Z11*10000/AA11,Z11*1000/AA11))</f>
        <v/>
      </c>
      <c r="AC11" s="276"/>
      <c r="AD11" s="40"/>
      <c r="AE11" s="39"/>
      <c r="AF11" s="314" t="str">
        <f>IF(AD11*AE11=0,"",IF(AD11&lt;100,AD11*10000/AE11,AD11*1000/AE11))</f>
        <v/>
      </c>
      <c r="AG11" s="631"/>
      <c r="AH11" s="690"/>
      <c r="AI11" s="38"/>
      <c r="AJ11" s="39"/>
      <c r="AK11" t="str">
        <f ca="1">IF(CELL("type",AL11)="b","",IF(AL11="tntc",63200,IF(AL11=0,1,AL11)))</f>
        <v/>
      </c>
      <c r="AL11" s="39"/>
      <c r="AM11" s="276"/>
      <c r="AN11" s="276"/>
      <c r="AO11" s="39"/>
      <c r="AP11" s="41"/>
      <c r="AQ11" s="212">
        <f t="shared" ref="AQ11:AQ41" si="3">+A11</f>
        <v>1</v>
      </c>
      <c r="AR11" s="407" t="str">
        <f t="shared" ref="AR11:AR41" si="4">+B11</f>
        <v>Fri</v>
      </c>
      <c r="AS11" s="40"/>
      <c r="AT11" s="56"/>
      <c r="AU11" s="40"/>
      <c r="AV11" s="43"/>
      <c r="AW11" s="43" t="str">
        <f ca="1">IF(CELL("type",AU11)="L","",IF(AU11*($K11+$AS11)=0,"",IF($AS11&gt;0,+$AS11*AU11*8.34,$K11*AU11*8.34)))</f>
        <v/>
      </c>
      <c r="AX11" s="56"/>
      <c r="AY11" s="40"/>
      <c r="AZ11" s="43"/>
      <c r="BA11" s="43" t="str">
        <f ca="1">IF(CELL("type",AY11)="L","",IF(AY11*($K11+$AS11)=0,"",IF($AS11&gt;0,+$AS11*AY11*8.34,$K11*AY11*8.34)))</f>
        <v/>
      </c>
      <c r="BB11" s="56"/>
      <c r="BC11" s="40"/>
      <c r="BD11" s="43"/>
      <c r="BE11" s="43" t="str">
        <f ca="1">IF(CELL("type",BC11)="L","",IF(BC11*($K11+$AS11)=0,"",IF($AS11&gt;0,+$AS11*BC11*8.34,$K11*BC11*8.34)))</f>
        <v/>
      </c>
      <c r="BF11" s="56"/>
      <c r="BG11" s="40"/>
      <c r="BH11" s="41"/>
      <c r="BI11" s="243">
        <f>+A11</f>
        <v>1</v>
      </c>
      <c r="BJ11" s="40"/>
      <c r="BK11" s="41"/>
      <c r="BL11" s="276"/>
      <c r="BM11" s="39"/>
      <c r="BN11" s="39"/>
      <c r="BO11" s="39"/>
      <c r="BP11" s="39"/>
      <c r="BQ11" s="39"/>
      <c r="BR11" s="39"/>
      <c r="BS11" s="39"/>
      <c r="BT11" s="39"/>
      <c r="BU11" s="41"/>
      <c r="BV11" s="243">
        <f>BI11</f>
        <v>1</v>
      </c>
      <c r="BW11" s="35"/>
      <c r="BX11" s="765" t="str">
        <f ca="1">IF(CELL("type",BW11)="L","",IF(BW11*($K11+$AS11)=0,"",IF($AS11&gt;0,+$AS11*BW11*8.34,$K11*BW11*8.34)))</f>
        <v/>
      </c>
      <c r="BY11" s="38"/>
      <c r="BZ11" s="797" t="str">
        <f ca="1">IF(CELL("type",BY11)="L","",IF(BY11*($K11+$AS11)=0,"",IF($AS11&gt;0,+$AS11*BY11*8.34,$K11*BY11*8.34)))</f>
        <v/>
      </c>
      <c r="CA11" s="38"/>
      <c r="CB11" s="39"/>
      <c r="CC11" s="39"/>
      <c r="CD11" s="39"/>
      <c r="CE11" s="39"/>
      <c r="CF11" s="39"/>
      <c r="CG11" s="39"/>
      <c r="CH11" s="39"/>
      <c r="CI11" s="39"/>
      <c r="CJ11" s="39"/>
      <c r="CK11" s="41"/>
    </row>
    <row r="12" spans="1:89" ht="15" customHeight="1" x14ac:dyDescent="0.25">
      <c r="A12" s="214">
        <v>2</v>
      </c>
      <c r="B12" s="213" t="str">
        <f t="shared" ref="B12:B41" si="5">TEXT(J$5 + A12-1,"DDD")</f>
        <v>Sat</v>
      </c>
      <c r="C12" s="47"/>
      <c r="D12" s="48"/>
      <c r="E12" s="48"/>
      <c r="F12" s="49"/>
      <c r="G12" s="50"/>
      <c r="H12" s="51"/>
      <c r="I12" s="47"/>
      <c r="J12" s="48"/>
      <c r="K12" s="52"/>
      <c r="L12" s="277"/>
      <c r="M12" s="47"/>
      <c r="N12" s="43" t="str">
        <f t="shared" ref="N12:N41" ca="1" si="6">IF(CELL("type",M12)="L","",IF(M12*(K12+AS12)=0,"",IF(K12&gt;0,+K12*M12*8.34,AS12*M12*8.34)))</f>
        <v/>
      </c>
      <c r="O12" s="47"/>
      <c r="P12" s="43" t="str">
        <f t="shared" ref="P12:P41"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1" si="8">IF(AD12*AE12=0,"",IF(AD12&lt;100,AD12*10000/AE12,AD12*1000/AE12))</f>
        <v/>
      </c>
      <c r="AG12" s="629"/>
      <c r="AH12" s="690"/>
      <c r="AI12" s="51"/>
      <c r="AJ12" s="47"/>
      <c r="AK12" t="str">
        <f t="shared" ref="AK12:AK41" ca="1" si="9">IF(CELL("type",AL12)="b","",IF(AL12="tntc",63200,IF(AL12=0,1,AL12)))</f>
        <v/>
      </c>
      <c r="AL12" s="47"/>
      <c r="AM12" s="277"/>
      <c r="AN12" s="277"/>
      <c r="AO12" s="47"/>
      <c r="AP12" s="53"/>
      <c r="AQ12" s="214">
        <f t="shared" si="3"/>
        <v>2</v>
      </c>
      <c r="AR12" s="407" t="str">
        <f t="shared" si="4"/>
        <v>Sat</v>
      </c>
      <c r="AS12" s="52"/>
      <c r="AT12" s="44"/>
      <c r="AU12" s="52"/>
      <c r="AV12" s="70"/>
      <c r="AW12" s="132" t="str">
        <f t="shared" ref="AW12:AW41" ca="1" si="10">IF(CELL("type",AU12)="L","",IF(AU12*($K12+$AS12)=0,"",IF($AS12&gt;0,+$AS12*AU12*8.34,$K12*AU12*8.34)))</f>
        <v/>
      </c>
      <c r="AX12" s="44"/>
      <c r="AY12" s="52"/>
      <c r="AZ12" s="70"/>
      <c r="BA12" s="132" t="str">
        <f t="shared" ref="BA12:BA41" ca="1" si="11">IF(CELL("type",AY12)="L","",IF(AY12*($K12+$AS12)=0,"",IF($AS12&gt;0,+$AS12*AY12*8.34,$K12*AY12*8.34)))</f>
        <v/>
      </c>
      <c r="BB12" s="44"/>
      <c r="BC12" s="52"/>
      <c r="BD12" s="70"/>
      <c r="BE12" s="132" t="str">
        <f t="shared" ref="BE12:BE41" ca="1" si="12">IF(CELL("type",BC12)="L","",IF(BC12*($K12+$AS12)=0,"",IF($AS12&gt;0,+$AS12*BC12*8.34,$K12*BC12*8.34)))</f>
        <v/>
      </c>
      <c r="BF12" s="44"/>
      <c r="BG12" s="52"/>
      <c r="BH12" s="53"/>
      <c r="BI12" s="244">
        <f t="shared" ref="BI12:BI40" si="13">+A12</f>
        <v>2</v>
      </c>
      <c r="BJ12" s="52"/>
      <c r="BK12" s="53"/>
      <c r="BL12" s="277"/>
      <c r="BM12" s="47"/>
      <c r="BN12" s="47"/>
      <c r="BO12" s="47"/>
      <c r="BP12" s="47"/>
      <c r="BQ12" s="47"/>
      <c r="BR12" s="47"/>
      <c r="BS12" s="47"/>
      <c r="BT12" s="47"/>
      <c r="BU12" s="53"/>
      <c r="BV12" s="243">
        <f t="shared" ref="BV12:BV41" si="14">BI12</f>
        <v>2</v>
      </c>
      <c r="BW12" s="48"/>
      <c r="BX12" s="792" t="str">
        <f t="shared" ref="BX12:BX41" ca="1" si="15">IF(CELL("type",BW12)="L","",IF(BW12*($K12+$AS12)=0,"",IF($AS12&gt;0,+$AS12*BW12*8.34,$K12*BW12*8.34)))</f>
        <v/>
      </c>
      <c r="BY12" s="51"/>
      <c r="BZ12" s="792" t="str">
        <f t="shared" ref="BZ12:BZ41" ca="1" si="16">IF(CELL("type",BY12)="L","",IF(BY12*($K12+$AS12)=0,"",IF($AS12&gt;0,+$AS12*BY12*8.34,$K12*BY12*8.34)))</f>
        <v/>
      </c>
      <c r="CA12" s="51"/>
      <c r="CB12" s="734"/>
      <c r="CC12" s="47"/>
      <c r="CD12" s="47"/>
      <c r="CE12" s="47"/>
      <c r="CF12" s="734"/>
      <c r="CG12" s="47"/>
      <c r="CH12" s="734"/>
      <c r="CI12" s="47"/>
      <c r="CJ12" s="734"/>
      <c r="CK12" s="735"/>
    </row>
    <row r="13" spans="1:89" ht="15" customHeight="1" x14ac:dyDescent="0.25">
      <c r="A13" s="214">
        <v>3</v>
      </c>
      <c r="B13" s="213" t="str">
        <f t="shared" si="5"/>
        <v>Sun</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Sun</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2" t="str">
        <f t="shared" ca="1" si="15"/>
        <v/>
      </c>
      <c r="BY13" s="51"/>
      <c r="BZ13" s="792" t="str">
        <f t="shared" ca="1" si="16"/>
        <v/>
      </c>
      <c r="CA13" s="51"/>
      <c r="CB13" s="734"/>
      <c r="CC13" s="47"/>
      <c r="CD13" s="47"/>
      <c r="CE13" s="47"/>
      <c r="CF13" s="734"/>
      <c r="CG13" s="47"/>
      <c r="CH13" s="734"/>
      <c r="CI13" s="47"/>
      <c r="CJ13" s="734"/>
      <c r="CK13" s="735"/>
    </row>
    <row r="14" spans="1:89" ht="15" customHeight="1" x14ac:dyDescent="0.25">
      <c r="A14" s="214">
        <v>4</v>
      </c>
      <c r="B14" s="213" t="str">
        <f t="shared" si="5"/>
        <v>Mon</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Mon</v>
      </c>
      <c r="AS14" s="52"/>
      <c r="AT14" s="44" t="str">
        <f>IF(+$B14="Sat",IF(SUM(AS$11:AS14)&gt;0,AVERAGE(AS$11:AS14,Jul!AS39:AS$41)," "),"")</f>
        <v/>
      </c>
      <c r="AU14" s="52"/>
      <c r="AV14" s="70" t="str">
        <f>IF(+$B14="Sat",IF(SUM(AU$11:AU14)&gt;0,AVERAGE(AU$11:AU14,Jul!AU39:AU$41)," "),"")</f>
        <v/>
      </c>
      <c r="AW14" s="132" t="str">
        <f t="shared" ca="1" si="10"/>
        <v/>
      </c>
      <c r="AX14" s="56" t="str">
        <f>IF(+$B14="Sat",IF(SUM(AW$11:AW14)&gt;0,AVERAGE(AW$11:AW14,Jul!AW39:AW$41)," "),"")</f>
        <v/>
      </c>
      <c r="AY14" s="52"/>
      <c r="AZ14" s="70" t="str">
        <f>IF(+$B14="Sat",IF(SUM(AY$11:AY14)&gt;0,AVERAGE(AY$11:AY14,Jul!AY39:AY$41)," "),"")</f>
        <v/>
      </c>
      <c r="BA14" s="132" t="str">
        <f t="shared" ca="1" si="11"/>
        <v/>
      </c>
      <c r="BB14" s="56" t="str">
        <f>IF(+$B14="Sat",IF(SUM(BA$11:BA14)&gt;0,AVERAGE(BA$11:BA14,Jul!BA39:BA$41)," "),"")</f>
        <v/>
      </c>
      <c r="BC14" s="52"/>
      <c r="BD14" s="70" t="str">
        <f>IF(+$B14="Sat",IF(SUM(BC$11:BC14)&gt;0,AVERAGE(BC$11:BC14,Jul!BC39:BC$41)," "),"")</f>
        <v/>
      </c>
      <c r="BE14" s="132" t="str">
        <f t="shared" ca="1" si="12"/>
        <v/>
      </c>
      <c r="BF14" s="56" t="str">
        <f>IF(+$B14="Sat",IF(SUM(BE$11:BE14)&gt;0,AVERAGE(BE$11:BE14,Jul!BE39:BE$41)," "),"")</f>
        <v/>
      </c>
      <c r="BG14" s="52"/>
      <c r="BH14" s="53"/>
      <c r="BI14" s="244">
        <f t="shared" si="13"/>
        <v>4</v>
      </c>
      <c r="BJ14" s="52"/>
      <c r="BK14" s="53"/>
      <c r="BL14" s="277"/>
      <c r="BM14" s="47"/>
      <c r="BN14" s="47"/>
      <c r="BO14" s="47"/>
      <c r="BP14" s="47"/>
      <c r="BQ14" s="47"/>
      <c r="BR14" s="47"/>
      <c r="BS14" s="47"/>
      <c r="BT14" s="47"/>
      <c r="BU14" s="53"/>
      <c r="BV14" s="243">
        <f t="shared" si="14"/>
        <v>4</v>
      </c>
      <c r="BW14" s="48"/>
      <c r="BX14" s="792" t="str">
        <f t="shared" ca="1" si="15"/>
        <v/>
      </c>
      <c r="BY14" s="51"/>
      <c r="BZ14" s="792" t="str">
        <f t="shared" ca="1" si="16"/>
        <v/>
      </c>
      <c r="CA14" s="51"/>
      <c r="CB14" s="734"/>
      <c r="CC14" s="47"/>
      <c r="CD14" s="47"/>
      <c r="CE14" s="47"/>
      <c r="CF14" s="734"/>
      <c r="CG14" s="47"/>
      <c r="CH14" s="734"/>
      <c r="CI14" s="47"/>
      <c r="CJ14" s="734"/>
      <c r="CK14" s="735"/>
    </row>
    <row r="15" spans="1:89" ht="15" customHeight="1" thickBot="1" x14ac:dyDescent="0.3">
      <c r="A15" s="215">
        <v>5</v>
      </c>
      <c r="B15" s="216" t="str">
        <f t="shared" si="5"/>
        <v>Tue</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2"/>
      <c r="AI15" s="61"/>
      <c r="AJ15" s="57"/>
      <c r="AK15" t="str">
        <f t="shared" ca="1" si="9"/>
        <v/>
      </c>
      <c r="AL15" s="57"/>
      <c r="AM15" s="278"/>
      <c r="AN15" s="278"/>
      <c r="AO15" s="57"/>
      <c r="AP15" s="63"/>
      <c r="AQ15" s="215">
        <f t="shared" si="3"/>
        <v>5</v>
      </c>
      <c r="AR15" s="408" t="str">
        <f t="shared" si="4"/>
        <v>Tue</v>
      </c>
      <c r="AS15" s="62"/>
      <c r="AT15" s="67" t="str">
        <f>IF(+$B15="Sat",IF(SUM(AS$11:AS15)&gt;0,AVERAGE(AS$11:AS15,Jul!AS40:AS$41)," "),"")</f>
        <v/>
      </c>
      <c r="AU15" s="62"/>
      <c r="AV15" s="65" t="str">
        <f>IF(+$B15="Sat",IF(SUM(AU$11:AU15)&gt;0,AVERAGE(AU$11:AU15,Jul!AU40:AU$41)," "),"")</f>
        <v/>
      </c>
      <c r="AW15" s="68" t="str">
        <f ca="1">IF(CELL("type",AU15)="L","",IF(AU15*($K15+$AS15)=0,"",IF($AS15&gt;0,+$AS15*AU15*8.34,$K15*AU15*8.34)))</f>
        <v/>
      </c>
      <c r="AX15" s="67" t="str">
        <f>IF(+$B15="Sat",IF(SUM(AW$11:AW15)&gt;0,AVERAGE(AW$11:AW15,Jul!AW40:AW$41)," "),"")</f>
        <v/>
      </c>
      <c r="AY15" s="62"/>
      <c r="AZ15" s="65" t="str">
        <f>IF(+$B15="Sat",IF(SUM(AY$11:AY15)&gt;0,AVERAGE(AY$11:AY15,Jul!AY40:AY$41)," "),"")</f>
        <v/>
      </c>
      <c r="BA15" s="68" t="str">
        <f ca="1">IF(CELL("type",AY15)="L","",IF(AY15*($K15+$AS15)=0,"",IF($AS15&gt;0,+$AS15*AY15*8.34,$K15*AY15*8.34)))</f>
        <v/>
      </c>
      <c r="BB15" s="67" t="str">
        <f>IF(+$B15="Sat",IF(SUM(BA$11:BA15)&gt;0,AVERAGE(BA$11:BA15,Jul!BA40:BA$41)," "),"")</f>
        <v/>
      </c>
      <c r="BC15" s="62"/>
      <c r="BD15" s="65" t="str">
        <f>IF(+$B15="Sat",IF(SUM(BC$11:BC15)&gt;0,AVERAGE(BC$11:BC15,Jul!BC40:BC$41)," "),"")</f>
        <v/>
      </c>
      <c r="BE15" s="68" t="str">
        <f ca="1">IF(CELL("type",BC15)="L","",IF(BC15*($K15+$AS15)=0,"",IF($AS15&gt;0,+$AS15*BC15*8.34,$K15*BC15*8.34)))</f>
        <v/>
      </c>
      <c r="BF15" s="67" t="str">
        <f>IF(+$B15="Sat",IF(SUM(BE$11:BE15)&gt;0,AVERAGE(BE$11:BE15,Jul!BE40:BE$41)," "),"")</f>
        <v/>
      </c>
      <c r="BG15" s="62"/>
      <c r="BH15" s="63"/>
      <c r="BI15" s="245">
        <f t="shared" si="13"/>
        <v>5</v>
      </c>
      <c r="BJ15" s="62"/>
      <c r="BK15" s="63"/>
      <c r="BL15" s="278"/>
      <c r="BM15" s="57"/>
      <c r="BN15" s="57"/>
      <c r="BO15" s="57"/>
      <c r="BP15" s="57"/>
      <c r="BQ15" s="57"/>
      <c r="BR15" s="57"/>
      <c r="BS15" s="57"/>
      <c r="BT15" s="57"/>
      <c r="BU15" s="63"/>
      <c r="BV15" s="757">
        <f t="shared" si="14"/>
        <v>5</v>
      </c>
      <c r="BW15" s="58"/>
      <c r="BX15" s="793" t="str">
        <f ca="1">IF(CELL("type",BW15)="L","",IF(BW15*($K15+$AS15)=0,"",IF($AS15&gt;0,+$AS15*BW15*8.34,$K15*BW15*8.34)))</f>
        <v/>
      </c>
      <c r="BY15" s="61"/>
      <c r="BZ15" s="793" t="str">
        <f ca="1">IF(CELL("type",BY15)="L","",IF(BY15*($K15+$AS15)=0,"",IF($AS15&gt;0,+$AS15*BY15*8.34,$K15*BY15*8.34)))</f>
        <v/>
      </c>
      <c r="CA15" s="61"/>
      <c r="CB15" s="736"/>
      <c r="CC15" s="57"/>
      <c r="CD15" s="57"/>
      <c r="CE15" s="57"/>
      <c r="CF15" s="736"/>
      <c r="CG15" s="57"/>
      <c r="CH15" s="736"/>
      <c r="CI15" s="57"/>
      <c r="CJ15" s="736"/>
      <c r="CK15" s="737"/>
    </row>
    <row r="16" spans="1:89" ht="15" customHeight="1" x14ac:dyDescent="0.25">
      <c r="A16" s="212">
        <v>6</v>
      </c>
      <c r="B16" s="217" t="str">
        <f t="shared" si="5"/>
        <v>Wed</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3"/>
      <c r="AI16" s="38"/>
      <c r="AJ16" s="39"/>
      <c r="AK16" t="str">
        <f t="shared" ca="1" si="9"/>
        <v/>
      </c>
      <c r="AL16" s="39"/>
      <c r="AM16" s="276"/>
      <c r="AN16" s="276"/>
      <c r="AO16" s="39"/>
      <c r="AP16" s="41"/>
      <c r="AQ16" s="212">
        <f t="shared" si="3"/>
        <v>6</v>
      </c>
      <c r="AR16" s="407" t="str">
        <f t="shared" si="4"/>
        <v>Wed</v>
      </c>
      <c r="AS16" s="40"/>
      <c r="AT16" s="56" t="str">
        <f>IF(+$B16="Sat",IF(SUM(AS$11:AS16)&gt;0,AVERAGE(AS$11:AS16,Jul!AS41:AS$41)," "),"")</f>
        <v/>
      </c>
      <c r="AU16" s="40"/>
      <c r="AV16" s="43" t="str">
        <f>IF(+$B16="Sat",IF(SUM(AU$11:AU16)&gt;0,AVERAGE(AU$11:AU16,Jul!AU41:AU$41)," "),"")</f>
        <v/>
      </c>
      <c r="AW16" s="45" t="str">
        <f t="shared" ca="1" si="10"/>
        <v/>
      </c>
      <c r="AX16" s="56" t="str">
        <f>IF(+$B16="Sat",IF(SUM(AW$11:AW16)&gt;0,AVERAGE(AW$11:AW16,Jul!AW41:AW$41)," "),"")</f>
        <v/>
      </c>
      <c r="AY16" s="40"/>
      <c r="AZ16" s="43" t="str">
        <f>IF(+$B16="Sat",IF(SUM(AY$11:AY16)&gt;0,AVERAGE(AY$11:AY16,Jul!AY41:AY$41)," "),"")</f>
        <v/>
      </c>
      <c r="BA16" s="45" t="str">
        <f t="shared" ca="1" si="11"/>
        <v/>
      </c>
      <c r="BB16" s="56" t="str">
        <f>IF(+$B16="Sat",IF(SUM(BA$11:BA16)&gt;0,AVERAGE(BA$11:BA16,Jul!BA41:BA$41)," "),"")</f>
        <v/>
      </c>
      <c r="BC16" s="40"/>
      <c r="BD16" s="69" t="str">
        <f>IF(+$B16="Sat",IF(SUM(BC$11:BC16)&gt;0,AVERAGE(BC$11:BC16,Jul!BC41:BC$41)," "),"")</f>
        <v/>
      </c>
      <c r="BE16" s="133" t="str">
        <f t="shared" ca="1" si="12"/>
        <v/>
      </c>
      <c r="BF16" s="56" t="str">
        <f>IF(+$B16="Sat",IF(SUM(BE$11:BE16)&gt;0,AVERAGE(BE$11:BE16,Jul!BE41:BE$41)," "),"")</f>
        <v/>
      </c>
      <c r="BG16" s="40"/>
      <c r="BH16" s="41"/>
      <c r="BI16" s="243">
        <f t="shared" si="13"/>
        <v>6</v>
      </c>
      <c r="BJ16" s="40"/>
      <c r="BK16" s="41"/>
      <c r="BL16" s="276"/>
      <c r="BM16" s="39"/>
      <c r="BN16" s="39"/>
      <c r="BO16" s="39"/>
      <c r="BP16" s="39"/>
      <c r="BQ16" s="39"/>
      <c r="BR16" s="39"/>
      <c r="BS16" s="39"/>
      <c r="BT16" s="39"/>
      <c r="BU16" s="41"/>
      <c r="BV16" s="758">
        <f t="shared" si="14"/>
        <v>6</v>
      </c>
      <c r="BW16" s="35"/>
      <c r="BX16" s="765" t="str">
        <f t="shared" ca="1" si="15"/>
        <v/>
      </c>
      <c r="BY16" s="38"/>
      <c r="BZ16" s="765" t="str">
        <f t="shared" ca="1" si="16"/>
        <v/>
      </c>
      <c r="CA16" s="38"/>
      <c r="CB16" s="33"/>
      <c r="CC16" s="39"/>
      <c r="CD16" s="38"/>
      <c r="CE16" s="38"/>
      <c r="CF16" s="33"/>
      <c r="CG16" s="39"/>
      <c r="CH16" s="33"/>
      <c r="CI16" s="39"/>
      <c r="CJ16" s="33"/>
      <c r="CK16" s="738"/>
    </row>
    <row r="17" spans="1:89" ht="15" customHeight="1" x14ac:dyDescent="0.25">
      <c r="A17" s="214">
        <v>7</v>
      </c>
      <c r="B17" s="213" t="str">
        <f t="shared" si="5"/>
        <v>Thu</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Thu</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2" t="str">
        <f t="shared" ca="1" si="15"/>
        <v/>
      </c>
      <c r="BY17" s="51"/>
      <c r="BZ17" s="792" t="str">
        <f t="shared" ca="1" si="16"/>
        <v/>
      </c>
      <c r="CA17" s="51"/>
      <c r="CB17" s="33"/>
      <c r="CC17" s="47"/>
      <c r="CD17" s="38"/>
      <c r="CE17" s="38"/>
      <c r="CF17" s="33"/>
      <c r="CG17" s="47"/>
      <c r="CH17" s="33"/>
      <c r="CI17" s="48"/>
      <c r="CJ17" s="739"/>
      <c r="CK17" s="738"/>
    </row>
    <row r="18" spans="1:89" ht="15" customHeight="1" x14ac:dyDescent="0.25">
      <c r="A18" s="214">
        <v>8</v>
      </c>
      <c r="B18" s="213" t="str">
        <f t="shared" si="5"/>
        <v>Fri</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Fri</v>
      </c>
      <c r="AS18" s="52"/>
      <c r="AT18" s="44" t="str">
        <f t="shared" ref="AT18:AT40" si="17">IF(+$B18="Sat",IF(SUM(AS12:AS18)&gt;0,AVERAGE(AS12:AS18)," "),"")</f>
        <v/>
      </c>
      <c r="AU18" s="52"/>
      <c r="AV18" s="70" t="str">
        <f t="shared" ref="AV18:AX33" si="18">IF(+$B18="Sat",IF(SUM(AU12:AU18)&gt;0,AVERAGE(AU12:AU18)," "),"")</f>
        <v/>
      </c>
      <c r="AW18" s="45" t="str">
        <f t="shared" ca="1" si="10"/>
        <v/>
      </c>
      <c r="AX18" s="56" t="str">
        <f t="shared" si="18"/>
        <v/>
      </c>
      <c r="AY18" s="52"/>
      <c r="AZ18" s="70" t="str">
        <f t="shared" ref="AZ18:AZ40" si="19">IF(+$B18="Sat",IF(SUM(AY12:AY18)&gt;0,AVERAGE(AY12:AY18)," "),"")</f>
        <v/>
      </c>
      <c r="BA18" s="45" t="str">
        <f t="shared" ca="1" si="11"/>
        <v/>
      </c>
      <c r="BB18" s="44" t="str">
        <f t="shared" ref="BB18:BB40" si="20">IF(+$B18="Sat",IF(SUM(BA12:BA18)&gt;0,AVERAGE(BA12:BA18)," "),"")</f>
        <v/>
      </c>
      <c r="BC18" s="52"/>
      <c r="BD18" s="71" t="str">
        <f t="shared" ref="BD18:BD40" si="21">IF(+$B18="Sat",IF(SUM(BC12:BC18)&gt;0,AVERAGE(BC12:BC18)," "),"")</f>
        <v/>
      </c>
      <c r="BE18" s="46" t="str">
        <f t="shared" ca="1" si="12"/>
        <v/>
      </c>
      <c r="BF18" s="44" t="str">
        <f t="shared" ref="BF18:BF40" si="22">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92" t="str">
        <f t="shared" ca="1" si="15"/>
        <v/>
      </c>
      <c r="BY18" s="51"/>
      <c r="BZ18" s="792" t="str">
        <f t="shared" ca="1" si="16"/>
        <v/>
      </c>
      <c r="CA18" s="51"/>
      <c r="CB18" s="33"/>
      <c r="CC18" s="47"/>
      <c r="CD18" s="38"/>
      <c r="CE18" s="38"/>
      <c r="CF18" s="33"/>
      <c r="CG18" s="47"/>
      <c r="CH18" s="33"/>
      <c r="CI18" s="48"/>
      <c r="CJ18" s="739"/>
      <c r="CK18" s="738"/>
    </row>
    <row r="19" spans="1:89" ht="15" customHeight="1" x14ac:dyDescent="0.25">
      <c r="A19" s="214">
        <v>9</v>
      </c>
      <c r="B19" s="213" t="str">
        <f t="shared" si="5"/>
        <v>Sat</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Sat</v>
      </c>
      <c r="AS19" s="52"/>
      <c r="AT19" s="44" t="str">
        <f t="shared" si="17"/>
        <v xml:space="preserve"> </v>
      </c>
      <c r="AU19" s="52"/>
      <c r="AV19" s="70" t="str">
        <f t="shared" si="18"/>
        <v xml:space="preserve"> </v>
      </c>
      <c r="AW19" s="45" t="str">
        <f ca="1">IF(CELL("type",AU19)="L","",IF(AU19*($K19+$AS19)=0,"",IF($AS19&gt;0,+$AS19*AU19*8.34,$K19*AU19*8.34)))</f>
        <v/>
      </c>
      <c r="AX19" s="56" t="str">
        <f t="shared" ca="1" si="18"/>
        <v xml:space="preserve"> </v>
      </c>
      <c r="AY19" s="52"/>
      <c r="AZ19" s="70" t="str">
        <f t="shared" si="19"/>
        <v xml:space="preserve"> </v>
      </c>
      <c r="BA19" s="45" t="str">
        <f ca="1">IF(CELL("type",AY19)="L","",IF(AY19*($K19+$AS19)=0,"",IF($AS19&gt;0,+$AS19*AY19*8.34,$K19*AY19*8.34)))</f>
        <v/>
      </c>
      <c r="BB19" s="44" t="str">
        <f t="shared" ca="1" si="20"/>
        <v xml:space="preserve"> </v>
      </c>
      <c r="BC19" s="52"/>
      <c r="BD19" s="71" t="str">
        <f t="shared" si="21"/>
        <v xml:space="preserve"> </v>
      </c>
      <c r="BE19" s="46" t="str">
        <f ca="1">IF(CELL("type",BC19)="L","",IF(BC19*($K19+$AS19)=0,"",IF($AS19&gt;0,+$AS19*BC19*8.34,$K19*BC19*8.34)))</f>
        <v/>
      </c>
      <c r="BF19" s="44" t="str">
        <f t="shared" ca="1" si="22"/>
        <v xml:space="preserve"> </v>
      </c>
      <c r="BG19" s="52"/>
      <c r="BH19" s="53"/>
      <c r="BI19" s="244">
        <f t="shared" si="13"/>
        <v>9</v>
      </c>
      <c r="BJ19" s="52"/>
      <c r="BK19" s="53"/>
      <c r="BL19" s="277"/>
      <c r="BM19" s="47"/>
      <c r="BN19" s="47"/>
      <c r="BO19" s="47"/>
      <c r="BP19" s="47"/>
      <c r="BQ19" s="47"/>
      <c r="BR19" s="47"/>
      <c r="BS19" s="47"/>
      <c r="BT19" s="47"/>
      <c r="BU19" s="53"/>
      <c r="BV19" s="243">
        <f t="shared" si="14"/>
        <v>9</v>
      </c>
      <c r="BW19" s="48"/>
      <c r="BX19" s="792" t="str">
        <f ca="1">IF(CELL("type",BW19)="L","",IF(BW19*($K19+$AS19)=0,"",IF($AS19&gt;0,+$AS19*BW19*8.34,$K19*BW19*8.34)))</f>
        <v/>
      </c>
      <c r="BY19" s="51"/>
      <c r="BZ19" s="792" t="str">
        <f ca="1">IF(CELL("type",BY19)="L","",IF(BY19*($K19+$AS19)=0,"",IF($AS19&gt;0,+$AS19*BY19*8.34,$K19*BY19*8.34)))</f>
        <v/>
      </c>
      <c r="CA19" s="51"/>
      <c r="CB19" s="33"/>
      <c r="CC19" s="47"/>
      <c r="CD19" s="38"/>
      <c r="CE19" s="38"/>
      <c r="CF19" s="33"/>
      <c r="CG19" s="47"/>
      <c r="CH19" s="33"/>
      <c r="CI19" s="48"/>
      <c r="CJ19" s="739"/>
      <c r="CK19" s="738"/>
    </row>
    <row r="20" spans="1:89" ht="15" customHeight="1" thickBot="1" x14ac:dyDescent="0.3">
      <c r="A20" s="215">
        <v>10</v>
      </c>
      <c r="B20" s="216" t="str">
        <f t="shared" si="5"/>
        <v>Sun</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1"/>
      <c r="AI20" s="61"/>
      <c r="AJ20" s="57"/>
      <c r="AK20" t="str">
        <f t="shared" ca="1" si="9"/>
        <v/>
      </c>
      <c r="AL20" s="57"/>
      <c r="AM20" s="278"/>
      <c r="AN20" s="278"/>
      <c r="AO20" s="57"/>
      <c r="AP20" s="63"/>
      <c r="AQ20" s="215">
        <f t="shared" si="3"/>
        <v>10</v>
      </c>
      <c r="AR20" s="408" t="str">
        <f t="shared" si="4"/>
        <v>Sun</v>
      </c>
      <c r="AS20" s="62"/>
      <c r="AT20" s="67" t="str">
        <f t="shared" si="17"/>
        <v/>
      </c>
      <c r="AU20" s="62"/>
      <c r="AV20" s="65" t="str">
        <f t="shared" si="18"/>
        <v/>
      </c>
      <c r="AW20" s="88" t="str">
        <f t="shared" ca="1" si="10"/>
        <v/>
      </c>
      <c r="AX20" s="67" t="str">
        <f t="shared" si="18"/>
        <v/>
      </c>
      <c r="AY20" s="62"/>
      <c r="AZ20" s="65" t="str">
        <f t="shared" si="19"/>
        <v/>
      </c>
      <c r="BA20" s="88" t="str">
        <f t="shared" ca="1" si="11"/>
        <v/>
      </c>
      <c r="BB20" s="67" t="str">
        <f t="shared" si="20"/>
        <v/>
      </c>
      <c r="BC20" s="62"/>
      <c r="BD20" s="72" t="str">
        <f t="shared" si="21"/>
        <v/>
      </c>
      <c r="BE20" s="68" t="str">
        <f t="shared" ca="1" si="12"/>
        <v/>
      </c>
      <c r="BF20" s="67" t="str">
        <f t="shared" si="22"/>
        <v/>
      </c>
      <c r="BG20" s="62"/>
      <c r="BH20" s="63"/>
      <c r="BI20" s="245">
        <f t="shared" si="13"/>
        <v>10</v>
      </c>
      <c r="BJ20" s="62"/>
      <c r="BK20" s="63"/>
      <c r="BL20" s="278"/>
      <c r="BM20" s="57"/>
      <c r="BN20" s="57"/>
      <c r="BO20" s="57"/>
      <c r="BP20" s="57"/>
      <c r="BQ20" s="57"/>
      <c r="BR20" s="57"/>
      <c r="BS20" s="57"/>
      <c r="BT20" s="57"/>
      <c r="BU20" s="63"/>
      <c r="BV20" s="757">
        <f t="shared" si="14"/>
        <v>10</v>
      </c>
      <c r="BW20" s="58"/>
      <c r="BX20" s="794" t="str">
        <f t="shared" ca="1" si="15"/>
        <v/>
      </c>
      <c r="BY20" s="61"/>
      <c r="BZ20" s="794" t="str">
        <f t="shared" ca="1" si="16"/>
        <v/>
      </c>
      <c r="CA20" s="61"/>
      <c r="CB20" s="740"/>
      <c r="CC20" s="57"/>
      <c r="CD20" s="61"/>
      <c r="CE20" s="61"/>
      <c r="CF20" s="740"/>
      <c r="CG20" s="57"/>
      <c r="CH20" s="740"/>
      <c r="CI20" s="58"/>
      <c r="CJ20" s="736"/>
      <c r="CK20" s="737"/>
    </row>
    <row r="21" spans="1:89" ht="15" customHeight="1" x14ac:dyDescent="0.25">
      <c r="A21" s="212">
        <v>11</v>
      </c>
      <c r="B21" s="217" t="str">
        <f t="shared" si="5"/>
        <v>Mon</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0"/>
      <c r="AI21" s="38"/>
      <c r="AJ21" s="39"/>
      <c r="AK21" t="str">
        <f t="shared" ca="1" si="9"/>
        <v/>
      </c>
      <c r="AL21" s="39"/>
      <c r="AM21" s="276"/>
      <c r="AN21" s="276"/>
      <c r="AO21" s="39"/>
      <c r="AP21" s="41"/>
      <c r="AQ21" s="212">
        <f t="shared" si="3"/>
        <v>11</v>
      </c>
      <c r="AR21" s="407" t="str">
        <f t="shared" si="4"/>
        <v>Mon</v>
      </c>
      <c r="AS21" s="40"/>
      <c r="AT21" s="56" t="str">
        <f t="shared" si="17"/>
        <v/>
      </c>
      <c r="AU21" s="40"/>
      <c r="AV21" s="43" t="str">
        <f t="shared" si="18"/>
        <v/>
      </c>
      <c r="AW21" s="45" t="str">
        <f t="shared" ca="1" si="10"/>
        <v/>
      </c>
      <c r="AX21" s="56" t="str">
        <f t="shared" si="18"/>
        <v/>
      </c>
      <c r="AY21" s="40"/>
      <c r="AZ21" s="43" t="str">
        <f t="shared" si="19"/>
        <v/>
      </c>
      <c r="BA21" s="45" t="str">
        <f t="shared" ca="1" si="11"/>
        <v/>
      </c>
      <c r="BB21" s="56" t="str">
        <f t="shared" si="20"/>
        <v/>
      </c>
      <c r="BC21" s="40"/>
      <c r="BD21" s="69" t="str">
        <f t="shared" si="21"/>
        <v/>
      </c>
      <c r="BE21" s="133" t="str">
        <f t="shared" ca="1" si="12"/>
        <v/>
      </c>
      <c r="BF21" s="56" t="str">
        <f t="shared" si="22"/>
        <v/>
      </c>
      <c r="BG21" s="40"/>
      <c r="BH21" s="41"/>
      <c r="BI21" s="243">
        <f t="shared" si="13"/>
        <v>11</v>
      </c>
      <c r="BJ21" s="40"/>
      <c r="BK21" s="41"/>
      <c r="BL21" s="276"/>
      <c r="BM21" s="39"/>
      <c r="BN21" s="39"/>
      <c r="BO21" s="39"/>
      <c r="BP21" s="39"/>
      <c r="BQ21" s="39"/>
      <c r="BR21" s="39"/>
      <c r="BS21" s="39"/>
      <c r="BT21" s="39"/>
      <c r="BU21" s="41"/>
      <c r="BV21" s="758">
        <f t="shared" si="14"/>
        <v>11</v>
      </c>
      <c r="BW21" s="35"/>
      <c r="BX21" s="765" t="str">
        <f t="shared" ca="1" si="15"/>
        <v/>
      </c>
      <c r="BY21" s="38"/>
      <c r="BZ21" s="765" t="str">
        <f t="shared" ca="1" si="16"/>
        <v/>
      </c>
      <c r="CA21" s="38"/>
      <c r="CB21" s="33"/>
      <c r="CC21" s="39"/>
      <c r="CD21" s="38"/>
      <c r="CE21" s="38"/>
      <c r="CF21" s="33"/>
      <c r="CG21" s="39"/>
      <c r="CH21" s="33"/>
      <c r="CI21" s="35"/>
      <c r="CJ21" s="741"/>
      <c r="CK21" s="738"/>
    </row>
    <row r="22" spans="1:89" ht="15" customHeight="1" x14ac:dyDescent="0.25">
      <c r="A22" s="214">
        <v>12</v>
      </c>
      <c r="B22" s="213" t="str">
        <f t="shared" si="5"/>
        <v>Tue</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Tue</v>
      </c>
      <c r="AS22" s="52"/>
      <c r="AT22" s="44" t="str">
        <f t="shared" si="17"/>
        <v/>
      </c>
      <c r="AU22" s="52"/>
      <c r="AV22" s="70" t="str">
        <f t="shared" si="18"/>
        <v/>
      </c>
      <c r="AW22" s="45" t="str">
        <f t="shared" ca="1" si="10"/>
        <v/>
      </c>
      <c r="AX22" s="56" t="str">
        <f t="shared" si="18"/>
        <v/>
      </c>
      <c r="AY22" s="52"/>
      <c r="AZ22" s="70" t="str">
        <f t="shared" si="19"/>
        <v/>
      </c>
      <c r="BA22" s="45" t="str">
        <f t="shared" ca="1" si="11"/>
        <v/>
      </c>
      <c r="BB22" s="44" t="str">
        <f t="shared" si="20"/>
        <v/>
      </c>
      <c r="BC22" s="52"/>
      <c r="BD22" s="71" t="str">
        <f t="shared" si="21"/>
        <v/>
      </c>
      <c r="BE22" s="46" t="str">
        <f t="shared" ca="1" si="12"/>
        <v/>
      </c>
      <c r="BF22" s="44" t="str">
        <f t="shared" si="22"/>
        <v/>
      </c>
      <c r="BG22" s="52"/>
      <c r="BH22" s="53"/>
      <c r="BI22" s="244">
        <f t="shared" si="13"/>
        <v>12</v>
      </c>
      <c r="BJ22" s="52"/>
      <c r="BK22" s="53"/>
      <c r="BL22" s="277"/>
      <c r="BM22" s="47"/>
      <c r="BN22" s="47"/>
      <c r="BO22" s="47"/>
      <c r="BP22" s="47"/>
      <c r="BQ22" s="47"/>
      <c r="BR22" s="47"/>
      <c r="BS22" s="47"/>
      <c r="BT22" s="47"/>
      <c r="BU22" s="53"/>
      <c r="BV22" s="243">
        <f t="shared" si="14"/>
        <v>12</v>
      </c>
      <c r="BW22" s="48"/>
      <c r="BX22" s="792" t="str">
        <f t="shared" ca="1" si="15"/>
        <v/>
      </c>
      <c r="BY22" s="51"/>
      <c r="BZ22" s="792" t="str">
        <f t="shared" ca="1" si="16"/>
        <v/>
      </c>
      <c r="CA22" s="51"/>
      <c r="CB22" s="33"/>
      <c r="CC22" s="47"/>
      <c r="CD22" s="38"/>
      <c r="CE22" s="38"/>
      <c r="CF22" s="33"/>
      <c r="CG22" s="47"/>
      <c r="CH22" s="33"/>
      <c r="CI22" s="48"/>
      <c r="CJ22" s="739"/>
      <c r="CK22" s="742"/>
    </row>
    <row r="23" spans="1:89" ht="15" customHeight="1" x14ac:dyDescent="0.25">
      <c r="A23" s="214">
        <v>13</v>
      </c>
      <c r="B23" s="213" t="str">
        <f t="shared" si="5"/>
        <v>Wed</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Wed</v>
      </c>
      <c r="AS23" s="52"/>
      <c r="AT23" s="44" t="str">
        <f t="shared" si="17"/>
        <v/>
      </c>
      <c r="AU23" s="52"/>
      <c r="AV23" s="70" t="str">
        <f t="shared" si="18"/>
        <v/>
      </c>
      <c r="AW23" s="45" t="str">
        <f ca="1">IF(CELL("type",AU23)="L","",IF(AU23*($K23+$AS23)=0,"",IF($AS23&gt;0,+$AS23*AU23*8.34,$K23*AU23*8.34)))</f>
        <v/>
      </c>
      <c r="AX23" s="56" t="str">
        <f t="shared" si="18"/>
        <v/>
      </c>
      <c r="AY23" s="52"/>
      <c r="AZ23" s="70" t="str">
        <f t="shared" si="19"/>
        <v/>
      </c>
      <c r="BA23" s="45" t="str">
        <f ca="1">IF(CELL("type",AY23)="L","",IF(AY23*($K23+$AS23)=0,"",IF($AS23&gt;0,+$AS23*AY23*8.34,$K23*AY23*8.34)))</f>
        <v/>
      </c>
      <c r="BB23" s="44" t="str">
        <f t="shared" si="20"/>
        <v/>
      </c>
      <c r="BC23" s="52"/>
      <c r="BD23" s="71" t="str">
        <f t="shared" si="21"/>
        <v/>
      </c>
      <c r="BE23" s="46" t="str">
        <f ca="1">IF(CELL("type",BC23)="L","",IF(BC23*($K23+$AS23)=0,"",IF($AS23&gt;0,+$AS23*BC23*8.34,$K23*BC23*8.34)))</f>
        <v/>
      </c>
      <c r="BF23" s="44" t="str">
        <f t="shared" si="22"/>
        <v/>
      </c>
      <c r="BG23" s="52"/>
      <c r="BH23" s="53"/>
      <c r="BI23" s="244">
        <f t="shared" si="13"/>
        <v>13</v>
      </c>
      <c r="BJ23" s="52"/>
      <c r="BK23" s="53"/>
      <c r="BL23" s="277"/>
      <c r="BM23" s="47"/>
      <c r="BN23" s="47"/>
      <c r="BO23" s="47"/>
      <c r="BP23" s="47"/>
      <c r="BQ23" s="47"/>
      <c r="BR23" s="47"/>
      <c r="BS23" s="47"/>
      <c r="BT23" s="47"/>
      <c r="BU23" s="53"/>
      <c r="BV23" s="243">
        <f t="shared" si="14"/>
        <v>13</v>
      </c>
      <c r="BW23" s="48"/>
      <c r="BX23" s="792" t="str">
        <f ca="1">IF(CELL("type",BW23)="L","",IF(BW23*($K23+$AS23)=0,"",IF($AS23&gt;0,+$AS23*BW23*8.34,$K23*BW23*8.34)))</f>
        <v/>
      </c>
      <c r="BY23" s="51"/>
      <c r="BZ23" s="792" t="str">
        <f ca="1">IF(CELL("type",BY23)="L","",IF(BY23*($K23+$AS23)=0,"",IF($AS23&gt;0,+$AS23*BY23*8.34,$K23*BY23*8.34)))</f>
        <v/>
      </c>
      <c r="CA23" s="51"/>
      <c r="CB23" s="33"/>
      <c r="CC23" s="47"/>
      <c r="CD23" s="38"/>
      <c r="CE23" s="38"/>
      <c r="CF23" s="33"/>
      <c r="CG23" s="47"/>
      <c r="CH23" s="33"/>
      <c r="CI23" s="48"/>
      <c r="CJ23" s="739"/>
      <c r="CK23" s="275"/>
    </row>
    <row r="24" spans="1:89" ht="15" customHeight="1" x14ac:dyDescent="0.25">
      <c r="A24" s="214">
        <v>14</v>
      </c>
      <c r="B24" s="213" t="str">
        <f t="shared" si="5"/>
        <v>Thu</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Thu</v>
      </c>
      <c r="AS24" s="52"/>
      <c r="AT24" s="44" t="str">
        <f t="shared" si="17"/>
        <v/>
      </c>
      <c r="AU24" s="52"/>
      <c r="AV24" s="70" t="str">
        <f t="shared" si="18"/>
        <v/>
      </c>
      <c r="AW24" s="45" t="str">
        <f t="shared" ca="1" si="10"/>
        <v/>
      </c>
      <c r="AX24" s="56" t="str">
        <f t="shared" si="18"/>
        <v/>
      </c>
      <c r="AY24" s="52"/>
      <c r="AZ24" s="70" t="str">
        <f t="shared" si="19"/>
        <v/>
      </c>
      <c r="BA24" s="45" t="str">
        <f t="shared" ca="1" si="11"/>
        <v/>
      </c>
      <c r="BB24" s="44" t="str">
        <f t="shared" si="20"/>
        <v/>
      </c>
      <c r="BC24" s="52"/>
      <c r="BD24" s="71" t="str">
        <f t="shared" si="21"/>
        <v/>
      </c>
      <c r="BE24" s="46" t="str">
        <f t="shared" ca="1" si="12"/>
        <v/>
      </c>
      <c r="BF24" s="44" t="str">
        <f t="shared" si="22"/>
        <v/>
      </c>
      <c r="BG24" s="52"/>
      <c r="BH24" s="53"/>
      <c r="BI24" s="244">
        <f t="shared" si="13"/>
        <v>14</v>
      </c>
      <c r="BJ24" s="52"/>
      <c r="BK24" s="53"/>
      <c r="BL24" s="277"/>
      <c r="BM24" s="47"/>
      <c r="BN24" s="47"/>
      <c r="BO24" s="47"/>
      <c r="BP24" s="47"/>
      <c r="BQ24" s="47"/>
      <c r="BR24" s="47"/>
      <c r="BS24" s="47"/>
      <c r="BT24" s="47"/>
      <c r="BU24" s="53"/>
      <c r="BV24" s="243">
        <f t="shared" si="14"/>
        <v>14</v>
      </c>
      <c r="BW24" s="48"/>
      <c r="BX24" s="792" t="str">
        <f t="shared" ca="1" si="15"/>
        <v/>
      </c>
      <c r="BY24" s="51"/>
      <c r="BZ24" s="792" t="str">
        <f t="shared" ca="1" si="16"/>
        <v/>
      </c>
      <c r="CA24" s="51"/>
      <c r="CB24" s="33"/>
      <c r="CC24" s="47"/>
      <c r="CD24" s="38"/>
      <c r="CE24" s="38"/>
      <c r="CF24" s="33"/>
      <c r="CG24" s="47"/>
      <c r="CH24" s="33"/>
      <c r="CI24" s="48"/>
      <c r="CJ24" s="739"/>
      <c r="CK24" s="275"/>
    </row>
    <row r="25" spans="1:89" ht="15" customHeight="1" thickBot="1" x14ac:dyDescent="0.3">
      <c r="A25" s="215">
        <v>15</v>
      </c>
      <c r="B25" s="216" t="str">
        <f t="shared" si="5"/>
        <v>Fri</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Fri</v>
      </c>
      <c r="AS25" s="62"/>
      <c r="AT25" s="67" t="str">
        <f t="shared" si="17"/>
        <v/>
      </c>
      <c r="AU25" s="62"/>
      <c r="AV25" s="65" t="str">
        <f t="shared" si="18"/>
        <v/>
      </c>
      <c r="AW25" s="88" t="str">
        <f t="shared" ca="1" si="10"/>
        <v/>
      </c>
      <c r="AX25" s="67" t="str">
        <f t="shared" si="18"/>
        <v/>
      </c>
      <c r="AY25" s="62"/>
      <c r="AZ25" s="65" t="str">
        <f t="shared" si="19"/>
        <v/>
      </c>
      <c r="BA25" s="88" t="str">
        <f t="shared" ca="1" si="11"/>
        <v/>
      </c>
      <c r="BB25" s="67" t="str">
        <f t="shared" si="20"/>
        <v/>
      </c>
      <c r="BC25" s="62"/>
      <c r="BD25" s="72" t="str">
        <f t="shared" si="21"/>
        <v/>
      </c>
      <c r="BE25" s="68" t="str">
        <f t="shared" ca="1" si="12"/>
        <v/>
      </c>
      <c r="BF25" s="67" t="str">
        <f t="shared" si="22"/>
        <v/>
      </c>
      <c r="BG25" s="62"/>
      <c r="BH25" s="63"/>
      <c r="BI25" s="245">
        <f t="shared" si="13"/>
        <v>15</v>
      </c>
      <c r="BJ25" s="62"/>
      <c r="BK25" s="63"/>
      <c r="BL25" s="278"/>
      <c r="BM25" s="57"/>
      <c r="BN25" s="57"/>
      <c r="BO25" s="57"/>
      <c r="BP25" s="57"/>
      <c r="BQ25" s="57"/>
      <c r="BR25" s="57"/>
      <c r="BS25" s="57"/>
      <c r="BT25" s="57"/>
      <c r="BU25" s="63"/>
      <c r="BV25" s="245">
        <f t="shared" si="14"/>
        <v>15</v>
      </c>
      <c r="BW25" s="58"/>
      <c r="BX25" s="794" t="str">
        <f t="shared" ca="1" si="15"/>
        <v/>
      </c>
      <c r="BY25" s="61"/>
      <c r="BZ25" s="794" t="str">
        <f t="shared" ca="1" si="16"/>
        <v/>
      </c>
      <c r="CA25" s="61"/>
      <c r="CB25" s="740"/>
      <c r="CC25" s="57"/>
      <c r="CD25" s="61"/>
      <c r="CE25" s="61"/>
      <c r="CF25" s="740"/>
      <c r="CG25" s="57"/>
      <c r="CH25" s="740"/>
      <c r="CI25" s="58"/>
      <c r="CJ25" s="736"/>
      <c r="CK25" s="743"/>
    </row>
    <row r="26" spans="1:89" ht="15" customHeight="1" x14ac:dyDescent="0.25">
      <c r="A26" s="212">
        <v>16</v>
      </c>
      <c r="B26" s="217" t="str">
        <f t="shared" si="5"/>
        <v>Sat</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Sat</v>
      </c>
      <c r="AS26" s="40"/>
      <c r="AT26" s="56" t="str">
        <f t="shared" si="17"/>
        <v xml:space="preserve"> </v>
      </c>
      <c r="AU26" s="40"/>
      <c r="AV26" s="43" t="str">
        <f t="shared" si="18"/>
        <v xml:space="preserve"> </v>
      </c>
      <c r="AW26" s="45" t="str">
        <f t="shared" ca="1" si="10"/>
        <v/>
      </c>
      <c r="AX26" s="56" t="str">
        <f t="shared" ca="1" si="18"/>
        <v xml:space="preserve"> </v>
      </c>
      <c r="AY26" s="40"/>
      <c r="AZ26" s="43" t="str">
        <f t="shared" si="19"/>
        <v xml:space="preserve"> </v>
      </c>
      <c r="BA26" s="45" t="str">
        <f t="shared" ca="1" si="11"/>
        <v/>
      </c>
      <c r="BB26" s="56" t="str">
        <f t="shared" ca="1" si="20"/>
        <v xml:space="preserve"> </v>
      </c>
      <c r="BC26" s="40"/>
      <c r="BD26" s="69" t="str">
        <f t="shared" si="21"/>
        <v xml:space="preserve"> </v>
      </c>
      <c r="BE26" s="46" t="str">
        <f t="shared" ca="1" si="12"/>
        <v/>
      </c>
      <c r="BF26" s="56" t="str">
        <f t="shared" ca="1" si="22"/>
        <v xml:space="preserve"> </v>
      </c>
      <c r="BG26" s="40"/>
      <c r="BH26" s="41"/>
      <c r="BI26" s="243">
        <f t="shared" si="13"/>
        <v>16</v>
      </c>
      <c r="BJ26" s="40"/>
      <c r="BK26" s="41"/>
      <c r="BL26" s="276"/>
      <c r="BM26" s="39"/>
      <c r="BN26" s="39"/>
      <c r="BO26" s="39"/>
      <c r="BP26" s="39"/>
      <c r="BQ26" s="39"/>
      <c r="BR26" s="39"/>
      <c r="BS26" s="39"/>
      <c r="BT26" s="39"/>
      <c r="BU26" s="41"/>
      <c r="BV26" s="243">
        <f t="shared" si="14"/>
        <v>16</v>
      </c>
      <c r="BW26" s="35"/>
      <c r="BX26" s="765" t="str">
        <f t="shared" ca="1" si="15"/>
        <v/>
      </c>
      <c r="BY26" s="38"/>
      <c r="BZ26" s="765" t="str">
        <f t="shared" ca="1" si="16"/>
        <v/>
      </c>
      <c r="CA26" s="38"/>
      <c r="CB26" s="33"/>
      <c r="CC26" s="39"/>
      <c r="CD26" s="38"/>
      <c r="CE26" s="38"/>
      <c r="CF26" s="33"/>
      <c r="CG26" s="39"/>
      <c r="CH26" s="33"/>
      <c r="CI26" s="35"/>
      <c r="CJ26" s="739"/>
      <c r="CK26" s="275"/>
    </row>
    <row r="27" spans="1:89" ht="15" customHeight="1" x14ac:dyDescent="0.25">
      <c r="A27" s="214">
        <v>17</v>
      </c>
      <c r="B27" s="213" t="str">
        <f t="shared" si="5"/>
        <v>Sun</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Sun</v>
      </c>
      <c r="AS27" s="52"/>
      <c r="AT27" s="44" t="str">
        <f t="shared" si="17"/>
        <v/>
      </c>
      <c r="AU27" s="52"/>
      <c r="AV27" s="70" t="str">
        <f t="shared" si="18"/>
        <v/>
      </c>
      <c r="AW27" s="45" t="str">
        <f ca="1">IF(CELL("type",AU27)="L","",IF(AU27*($K27+$AS27)=0,"",IF($AS27&gt;0,+$AS27*AU27*8.34,$K27*AU27*8.34)))</f>
        <v/>
      </c>
      <c r="AX27" s="56" t="str">
        <f t="shared" si="18"/>
        <v/>
      </c>
      <c r="AY27" s="52"/>
      <c r="AZ27" s="70" t="str">
        <f t="shared" si="19"/>
        <v/>
      </c>
      <c r="BA27" s="45" t="str">
        <f ca="1">IF(CELL("type",AY27)="L","",IF(AY27*($K27+$AS27)=0,"",IF($AS27&gt;0,+$AS27*AY27*8.34,$K27*AY27*8.34)))</f>
        <v/>
      </c>
      <c r="BB27" s="44" t="str">
        <f t="shared" si="20"/>
        <v/>
      </c>
      <c r="BC27" s="52"/>
      <c r="BD27" s="71" t="str">
        <f t="shared" si="21"/>
        <v/>
      </c>
      <c r="BE27" s="46" t="str">
        <f ca="1">IF(CELL("type",BC27)="L","",IF(BC27*($K27+$AS27)=0,"",IF($AS27&gt;0,+$AS27*BC27*8.34,$K27*BC27*8.34)))</f>
        <v/>
      </c>
      <c r="BF27" s="44" t="str">
        <f t="shared" si="22"/>
        <v/>
      </c>
      <c r="BG27" s="52"/>
      <c r="BH27" s="53"/>
      <c r="BI27" s="244">
        <f t="shared" si="13"/>
        <v>17</v>
      </c>
      <c r="BJ27" s="52"/>
      <c r="BK27" s="53"/>
      <c r="BL27" s="277"/>
      <c r="BM27" s="47"/>
      <c r="BN27" s="47"/>
      <c r="BO27" s="47"/>
      <c r="BP27" s="47"/>
      <c r="BQ27" s="47"/>
      <c r="BR27" s="47"/>
      <c r="BS27" s="47"/>
      <c r="BT27" s="47"/>
      <c r="BU27" s="53"/>
      <c r="BV27" s="243">
        <f t="shared" si="14"/>
        <v>17</v>
      </c>
      <c r="BW27" s="48"/>
      <c r="BX27" s="797" t="str">
        <f ca="1">IF(CELL("type",BW27)="L","",IF(BW27*($K27+$AS27)=0,"",IF($AS27&gt;0,+$AS27*BW27*8.34,$K27*BW27*8.34)))</f>
        <v/>
      </c>
      <c r="BY27" s="51"/>
      <c r="BZ27" s="792" t="str">
        <f ca="1">IF(CELL("type",BY27)="L","",IF(BY27*($K27+$AS27)=0,"",IF($AS27&gt;0,+$AS27*BY27*8.34,$K27*BY27*8.34)))</f>
        <v/>
      </c>
      <c r="CA27" s="51"/>
      <c r="CB27" s="33"/>
      <c r="CC27" s="47"/>
      <c r="CD27" s="38"/>
      <c r="CE27" s="38"/>
      <c r="CF27" s="33"/>
      <c r="CG27" s="47"/>
      <c r="CH27" s="33"/>
      <c r="CI27" s="48"/>
      <c r="CJ27" s="739"/>
      <c r="CK27" s="275"/>
    </row>
    <row r="28" spans="1:89" ht="15" customHeight="1" x14ac:dyDescent="0.25">
      <c r="A28" s="214">
        <v>18</v>
      </c>
      <c r="B28" s="213" t="str">
        <f t="shared" si="5"/>
        <v>Mon</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Mon</v>
      </c>
      <c r="AS28" s="52"/>
      <c r="AT28" s="44" t="str">
        <f t="shared" si="17"/>
        <v/>
      </c>
      <c r="AU28" s="52"/>
      <c r="AV28" s="70" t="str">
        <f t="shared" si="18"/>
        <v/>
      </c>
      <c r="AW28" s="45" t="str">
        <f t="shared" ca="1" si="10"/>
        <v/>
      </c>
      <c r="AX28" s="56" t="str">
        <f t="shared" si="18"/>
        <v/>
      </c>
      <c r="AY28" s="52"/>
      <c r="AZ28" s="70" t="str">
        <f t="shared" si="19"/>
        <v/>
      </c>
      <c r="BA28" s="45" t="str">
        <f t="shared" ca="1" si="11"/>
        <v/>
      </c>
      <c r="BB28" s="44" t="str">
        <f t="shared" si="20"/>
        <v/>
      </c>
      <c r="BC28" s="52"/>
      <c r="BD28" s="71" t="str">
        <f t="shared" si="21"/>
        <v/>
      </c>
      <c r="BE28" s="46" t="str">
        <f t="shared" ca="1" si="12"/>
        <v/>
      </c>
      <c r="BF28" s="44" t="str">
        <f t="shared" si="22"/>
        <v/>
      </c>
      <c r="BG28" s="52"/>
      <c r="BH28" s="53"/>
      <c r="BI28" s="244">
        <f t="shared" si="13"/>
        <v>18</v>
      </c>
      <c r="BJ28" s="52"/>
      <c r="BK28" s="53"/>
      <c r="BL28" s="277"/>
      <c r="BM28" s="47"/>
      <c r="BN28" s="47"/>
      <c r="BO28" s="47"/>
      <c r="BP28" s="47"/>
      <c r="BQ28" s="47"/>
      <c r="BR28" s="47"/>
      <c r="BS28" s="47"/>
      <c r="BT28" s="47"/>
      <c r="BU28" s="53"/>
      <c r="BV28" s="243">
        <f t="shared" si="14"/>
        <v>18</v>
      </c>
      <c r="BW28" s="48"/>
      <c r="BX28" s="792" t="str">
        <f t="shared" ca="1" si="15"/>
        <v/>
      </c>
      <c r="BY28" s="51"/>
      <c r="BZ28" s="792" t="str">
        <f t="shared" ca="1" si="16"/>
        <v/>
      </c>
      <c r="CA28" s="51"/>
      <c r="CB28" s="33"/>
      <c r="CC28" s="47"/>
      <c r="CD28" s="38"/>
      <c r="CE28" s="38"/>
      <c r="CF28" s="33"/>
      <c r="CG28" s="47"/>
      <c r="CH28" s="33"/>
      <c r="CI28" s="48"/>
      <c r="CJ28" s="739"/>
      <c r="CK28" s="275"/>
    </row>
    <row r="29" spans="1:89" ht="15" customHeight="1" x14ac:dyDescent="0.25">
      <c r="A29" s="214">
        <v>19</v>
      </c>
      <c r="B29" s="213" t="str">
        <f t="shared" si="5"/>
        <v>Tue</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Tue</v>
      </c>
      <c r="AS29" s="52"/>
      <c r="AT29" s="44" t="str">
        <f t="shared" si="17"/>
        <v/>
      </c>
      <c r="AU29" s="52"/>
      <c r="AV29" s="70" t="str">
        <f t="shared" si="18"/>
        <v/>
      </c>
      <c r="AW29" s="45" t="str">
        <f t="shared" ca="1" si="10"/>
        <v/>
      </c>
      <c r="AX29" s="56" t="str">
        <f t="shared" si="18"/>
        <v/>
      </c>
      <c r="AY29" s="52"/>
      <c r="AZ29" s="70" t="str">
        <f t="shared" si="19"/>
        <v/>
      </c>
      <c r="BA29" s="45" t="str">
        <f t="shared" ca="1" si="11"/>
        <v/>
      </c>
      <c r="BB29" s="44" t="str">
        <f t="shared" si="20"/>
        <v/>
      </c>
      <c r="BC29" s="52"/>
      <c r="BD29" s="71" t="str">
        <f t="shared" si="21"/>
        <v/>
      </c>
      <c r="BE29" s="46" t="str">
        <f t="shared" ca="1" si="12"/>
        <v/>
      </c>
      <c r="BF29" s="44" t="str">
        <f t="shared" si="22"/>
        <v/>
      </c>
      <c r="BG29" s="52"/>
      <c r="BH29" s="53"/>
      <c r="BI29" s="244">
        <f t="shared" si="13"/>
        <v>19</v>
      </c>
      <c r="BJ29" s="52"/>
      <c r="BK29" s="53"/>
      <c r="BL29" s="277"/>
      <c r="BM29" s="47"/>
      <c r="BN29" s="47"/>
      <c r="BO29" s="47"/>
      <c r="BP29" s="47"/>
      <c r="BQ29" s="47"/>
      <c r="BR29" s="47"/>
      <c r="BS29" s="47"/>
      <c r="BT29" s="47"/>
      <c r="BU29" s="53"/>
      <c r="BV29" s="243">
        <f t="shared" si="14"/>
        <v>19</v>
      </c>
      <c r="BW29" s="48"/>
      <c r="BX29" s="792" t="str">
        <f t="shared" ca="1" si="15"/>
        <v/>
      </c>
      <c r="BY29" s="51"/>
      <c r="BZ29" s="792" t="str">
        <f t="shared" ca="1" si="16"/>
        <v/>
      </c>
      <c r="CA29" s="51"/>
      <c r="CB29" s="33"/>
      <c r="CC29" s="47"/>
      <c r="CD29" s="38"/>
      <c r="CE29" s="38"/>
      <c r="CF29" s="33"/>
      <c r="CG29" s="47"/>
      <c r="CH29" s="33"/>
      <c r="CI29" s="48"/>
      <c r="CJ29" s="739"/>
      <c r="CK29" s="275"/>
    </row>
    <row r="30" spans="1:89" ht="15" customHeight="1" thickBot="1" x14ac:dyDescent="0.3">
      <c r="A30" s="215">
        <v>20</v>
      </c>
      <c r="B30" s="216" t="str">
        <f t="shared" si="5"/>
        <v>Wed</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2"/>
      <c r="AI30" s="61"/>
      <c r="AJ30" s="57"/>
      <c r="AK30" t="str">
        <f t="shared" ca="1" si="9"/>
        <v/>
      </c>
      <c r="AL30" s="57"/>
      <c r="AM30" s="278"/>
      <c r="AN30" s="278"/>
      <c r="AO30" s="57"/>
      <c r="AP30" s="63"/>
      <c r="AQ30" s="215">
        <f t="shared" si="3"/>
        <v>20</v>
      </c>
      <c r="AR30" s="408" t="str">
        <f t="shared" si="4"/>
        <v>Wed</v>
      </c>
      <c r="AS30" s="62"/>
      <c r="AT30" s="67" t="str">
        <f t="shared" si="17"/>
        <v/>
      </c>
      <c r="AU30" s="62"/>
      <c r="AV30" s="65" t="str">
        <f t="shared" si="18"/>
        <v/>
      </c>
      <c r="AW30" s="88" t="str">
        <f t="shared" ca="1" si="10"/>
        <v/>
      </c>
      <c r="AX30" s="67" t="str">
        <f t="shared" si="18"/>
        <v/>
      </c>
      <c r="AY30" s="62"/>
      <c r="AZ30" s="65" t="str">
        <f t="shared" si="19"/>
        <v/>
      </c>
      <c r="BA30" s="88" t="str">
        <f t="shared" ca="1" si="11"/>
        <v/>
      </c>
      <c r="BB30" s="67" t="str">
        <f t="shared" si="20"/>
        <v/>
      </c>
      <c r="BC30" s="62"/>
      <c r="BD30" s="72" t="str">
        <f t="shared" si="21"/>
        <v/>
      </c>
      <c r="BE30" s="68" t="str">
        <f t="shared" ca="1" si="12"/>
        <v/>
      </c>
      <c r="BF30" s="67" t="str">
        <f t="shared" si="22"/>
        <v/>
      </c>
      <c r="BG30" s="62"/>
      <c r="BH30" s="63"/>
      <c r="BI30" s="245">
        <f t="shared" si="13"/>
        <v>20</v>
      </c>
      <c r="BJ30" s="62"/>
      <c r="BK30" s="63"/>
      <c r="BL30" s="278"/>
      <c r="BM30" s="57"/>
      <c r="BN30" s="57"/>
      <c r="BO30" s="57"/>
      <c r="BP30" s="57"/>
      <c r="BQ30" s="57"/>
      <c r="BR30" s="57"/>
      <c r="BS30" s="57"/>
      <c r="BT30" s="57"/>
      <c r="BU30" s="63"/>
      <c r="BV30" s="245">
        <f t="shared" si="14"/>
        <v>20</v>
      </c>
      <c r="BW30" s="58"/>
      <c r="BX30" s="794" t="str">
        <f t="shared" ca="1" si="15"/>
        <v/>
      </c>
      <c r="BY30" s="61"/>
      <c r="BZ30" s="794" t="str">
        <f t="shared" ca="1" si="16"/>
        <v/>
      </c>
      <c r="CA30" s="61"/>
      <c r="CB30" s="740"/>
      <c r="CC30" s="57"/>
      <c r="CD30" s="61"/>
      <c r="CE30" s="61"/>
      <c r="CF30" s="740"/>
      <c r="CG30" s="57"/>
      <c r="CH30" s="740"/>
      <c r="CI30" s="58"/>
      <c r="CJ30" s="736"/>
      <c r="CK30" s="743"/>
    </row>
    <row r="31" spans="1:89" ht="15" customHeight="1" x14ac:dyDescent="0.25">
      <c r="A31" s="212">
        <v>21</v>
      </c>
      <c r="B31" s="217" t="str">
        <f t="shared" si="5"/>
        <v>Thu</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3"/>
      <c r="AI31" s="38"/>
      <c r="AJ31" s="39"/>
      <c r="AK31" t="str">
        <f t="shared" ca="1" si="9"/>
        <v/>
      </c>
      <c r="AL31" s="39"/>
      <c r="AM31" s="276"/>
      <c r="AN31" s="276"/>
      <c r="AO31" s="39"/>
      <c r="AP31" s="41"/>
      <c r="AQ31" s="212">
        <f t="shared" si="3"/>
        <v>21</v>
      </c>
      <c r="AR31" s="407" t="str">
        <f t="shared" si="4"/>
        <v>Thu</v>
      </c>
      <c r="AS31" s="40"/>
      <c r="AT31" s="56" t="str">
        <f t="shared" si="17"/>
        <v/>
      </c>
      <c r="AU31" s="40"/>
      <c r="AV31" s="43" t="str">
        <f t="shared" si="18"/>
        <v/>
      </c>
      <c r="AW31" s="45" t="str">
        <f ca="1">IF(CELL("type",AU31)="L","",IF(AU31*($K31+$AS31)=0,"",IF($AS31&gt;0,+$AS31*AU31*8.34,$K31*AU31*8.34)))</f>
        <v/>
      </c>
      <c r="AX31" s="56" t="str">
        <f t="shared" si="18"/>
        <v/>
      </c>
      <c r="AY31" s="40"/>
      <c r="AZ31" s="43" t="str">
        <f t="shared" si="19"/>
        <v/>
      </c>
      <c r="BA31" s="45" t="str">
        <f ca="1">IF(CELL("type",AY31)="L","",IF(AY31*($K31+$AS31)=0,"",IF($AS31&gt;0,+$AS31*AY31*8.34,$K31*AY31*8.34)))</f>
        <v/>
      </c>
      <c r="BB31" s="56" t="str">
        <f t="shared" si="20"/>
        <v/>
      </c>
      <c r="BC31" s="40"/>
      <c r="BD31" s="69" t="str">
        <f t="shared" si="21"/>
        <v/>
      </c>
      <c r="BE31" s="46" t="str">
        <f ca="1">IF(CELL("type",BC31)="L","",IF(BC31*($K31+$AS31)=0,"",IF($AS31&gt;0,+$AS31*BC31*8.34,$K31*BC31*8.34)))</f>
        <v/>
      </c>
      <c r="BF31" s="56" t="str">
        <f t="shared" si="22"/>
        <v/>
      </c>
      <c r="BG31" s="40"/>
      <c r="BH31" s="41"/>
      <c r="BI31" s="243">
        <f t="shared" si="13"/>
        <v>21</v>
      </c>
      <c r="BJ31" s="40"/>
      <c r="BK31" s="41"/>
      <c r="BL31" s="276"/>
      <c r="BM31" s="39"/>
      <c r="BN31" s="39"/>
      <c r="BO31" s="39"/>
      <c r="BP31" s="39"/>
      <c r="BQ31" s="39"/>
      <c r="BR31" s="39"/>
      <c r="BS31" s="39"/>
      <c r="BT31" s="39"/>
      <c r="BU31" s="41"/>
      <c r="BV31" s="243">
        <f t="shared" si="14"/>
        <v>21</v>
      </c>
      <c r="BW31" s="35"/>
      <c r="BX31" s="765" t="str">
        <f ca="1">IF(CELL("type",BW31)="L","",IF(BW31*($K31+$AS31)=0,"",IF($AS31&gt;0,+$AS31*BW31*8.34,$K31*BW31*8.34)))</f>
        <v/>
      </c>
      <c r="BY31" s="38"/>
      <c r="BZ31" s="765" t="str">
        <f ca="1">IF(CELL("type",BY31)="L","",IF(BY31*($K31+$AS31)=0,"",IF($AS31&gt;0,+$AS31*BY31*8.34,$K31*BY31*8.34)))</f>
        <v/>
      </c>
      <c r="CA31" s="38"/>
      <c r="CB31" s="33"/>
      <c r="CC31" s="39"/>
      <c r="CD31" s="38"/>
      <c r="CE31" s="38"/>
      <c r="CF31" s="33"/>
      <c r="CG31" s="39"/>
      <c r="CH31" s="33"/>
      <c r="CI31" s="35"/>
      <c r="CJ31" s="739"/>
      <c r="CK31" s="275"/>
    </row>
    <row r="32" spans="1:89" ht="15" customHeight="1" x14ac:dyDescent="0.25">
      <c r="A32" s="214">
        <v>22</v>
      </c>
      <c r="B32" s="213" t="str">
        <f t="shared" si="5"/>
        <v>Fri</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Fri</v>
      </c>
      <c r="AS32" s="52"/>
      <c r="AT32" s="44" t="str">
        <f t="shared" si="17"/>
        <v/>
      </c>
      <c r="AU32" s="52"/>
      <c r="AV32" s="70" t="str">
        <f t="shared" si="18"/>
        <v/>
      </c>
      <c r="AW32" s="45" t="str">
        <f t="shared" ca="1" si="10"/>
        <v/>
      </c>
      <c r="AX32" s="56" t="str">
        <f t="shared" si="18"/>
        <v/>
      </c>
      <c r="AY32" s="52"/>
      <c r="AZ32" s="70" t="str">
        <f t="shared" si="19"/>
        <v/>
      </c>
      <c r="BA32" s="45" t="str">
        <f t="shared" ca="1" si="11"/>
        <v/>
      </c>
      <c r="BB32" s="44" t="str">
        <f t="shared" si="20"/>
        <v/>
      </c>
      <c r="BC32" s="52"/>
      <c r="BD32" s="71" t="str">
        <f t="shared" si="21"/>
        <v/>
      </c>
      <c r="BE32" s="46" t="str">
        <f t="shared" ca="1" si="12"/>
        <v/>
      </c>
      <c r="BF32" s="44" t="str">
        <f t="shared" si="22"/>
        <v/>
      </c>
      <c r="BG32" s="52"/>
      <c r="BH32" s="53"/>
      <c r="BI32" s="244">
        <f t="shared" si="13"/>
        <v>22</v>
      </c>
      <c r="BJ32" s="52"/>
      <c r="BK32" s="53"/>
      <c r="BL32" s="277"/>
      <c r="BM32" s="47"/>
      <c r="BN32" s="47"/>
      <c r="BO32" s="47"/>
      <c r="BP32" s="47"/>
      <c r="BQ32" s="47"/>
      <c r="BR32" s="47"/>
      <c r="BS32" s="47"/>
      <c r="BT32" s="47"/>
      <c r="BU32" s="53"/>
      <c r="BV32" s="243">
        <f t="shared" si="14"/>
        <v>22</v>
      </c>
      <c r="BW32" s="48"/>
      <c r="BX32" s="792" t="str">
        <f t="shared" ca="1" si="15"/>
        <v/>
      </c>
      <c r="BY32" s="51"/>
      <c r="BZ32" s="792" t="str">
        <f t="shared" ca="1" si="16"/>
        <v/>
      </c>
      <c r="CA32" s="51"/>
      <c r="CB32" s="33"/>
      <c r="CC32" s="47"/>
      <c r="CD32" s="38"/>
      <c r="CE32" s="38"/>
      <c r="CF32" s="33"/>
      <c r="CG32" s="47"/>
      <c r="CH32" s="33"/>
      <c r="CI32" s="48"/>
      <c r="CJ32" s="739"/>
      <c r="CK32" s="275"/>
    </row>
    <row r="33" spans="1:89" ht="15" customHeight="1" x14ac:dyDescent="0.25">
      <c r="A33" s="214">
        <v>23</v>
      </c>
      <c r="B33" s="213" t="str">
        <f t="shared" si="5"/>
        <v>Sat</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Sat</v>
      </c>
      <c r="AS33" s="52"/>
      <c r="AT33" s="44" t="str">
        <f t="shared" si="17"/>
        <v xml:space="preserve"> </v>
      </c>
      <c r="AU33" s="52"/>
      <c r="AV33" s="70" t="str">
        <f t="shared" si="18"/>
        <v xml:space="preserve"> </v>
      </c>
      <c r="AW33" s="45" t="str">
        <f t="shared" ca="1" si="10"/>
        <v/>
      </c>
      <c r="AX33" s="56" t="str">
        <f t="shared" ca="1" si="18"/>
        <v xml:space="preserve"> </v>
      </c>
      <c r="AY33" s="52"/>
      <c r="AZ33" s="70" t="str">
        <f t="shared" si="19"/>
        <v xml:space="preserve"> </v>
      </c>
      <c r="BA33" s="45" t="str">
        <f t="shared" ca="1" si="11"/>
        <v/>
      </c>
      <c r="BB33" s="44" t="str">
        <f t="shared" ca="1" si="20"/>
        <v xml:space="preserve"> </v>
      </c>
      <c r="BC33" s="52"/>
      <c r="BD33" s="71" t="str">
        <f t="shared" si="21"/>
        <v xml:space="preserve"> </v>
      </c>
      <c r="BE33" s="46" t="str">
        <f t="shared" ca="1" si="12"/>
        <v/>
      </c>
      <c r="BF33" s="44" t="str">
        <f t="shared" ca="1" si="22"/>
        <v xml:space="preserve"> </v>
      </c>
      <c r="BG33" s="52"/>
      <c r="BH33" s="53"/>
      <c r="BI33" s="244">
        <f t="shared" si="13"/>
        <v>23</v>
      </c>
      <c r="BJ33" s="52"/>
      <c r="BK33" s="53"/>
      <c r="BL33" s="277"/>
      <c r="BM33" s="47"/>
      <c r="BN33" s="47"/>
      <c r="BO33" s="47"/>
      <c r="BP33" s="47"/>
      <c r="BQ33" s="47"/>
      <c r="BR33" s="47"/>
      <c r="BS33" s="47"/>
      <c r="BT33" s="47"/>
      <c r="BU33" s="53"/>
      <c r="BV33" s="243">
        <f t="shared" si="14"/>
        <v>23</v>
      </c>
      <c r="BW33" s="48"/>
      <c r="BX33" s="792" t="str">
        <f t="shared" ca="1" si="15"/>
        <v/>
      </c>
      <c r="BY33" s="51"/>
      <c r="BZ33" s="792" t="str">
        <f t="shared" ca="1" si="16"/>
        <v/>
      </c>
      <c r="CA33" s="51"/>
      <c r="CB33" s="33"/>
      <c r="CC33" s="47"/>
      <c r="CD33" s="38"/>
      <c r="CE33" s="38"/>
      <c r="CF33" s="33"/>
      <c r="CG33" s="47"/>
      <c r="CH33" s="33"/>
      <c r="CI33" s="48"/>
      <c r="CJ33" s="739"/>
      <c r="CK33" s="275"/>
    </row>
    <row r="34" spans="1:89" ht="15" customHeight="1" x14ac:dyDescent="0.25">
      <c r="A34" s="214">
        <v>24</v>
      </c>
      <c r="B34" s="213" t="str">
        <f t="shared" si="5"/>
        <v>Sun</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Sun</v>
      </c>
      <c r="AS34" s="52"/>
      <c r="AT34" s="44" t="str">
        <f t="shared" si="17"/>
        <v/>
      </c>
      <c r="AU34" s="52"/>
      <c r="AV34" s="70" t="str">
        <f t="shared" ref="AV34:AX40" si="23">IF(+$B34="Sat",IF(SUM(AU28:AU34)&gt;0,AVERAGE(AU28:AU34)," "),"")</f>
        <v/>
      </c>
      <c r="AW34" s="45" t="str">
        <f t="shared" ca="1" si="10"/>
        <v/>
      </c>
      <c r="AX34" s="56" t="str">
        <f t="shared" si="23"/>
        <v/>
      </c>
      <c r="AY34" s="52"/>
      <c r="AZ34" s="70" t="str">
        <f t="shared" si="19"/>
        <v/>
      </c>
      <c r="BA34" s="45" t="str">
        <f t="shared" ca="1" si="11"/>
        <v/>
      </c>
      <c r="BB34" s="44" t="str">
        <f t="shared" si="20"/>
        <v/>
      </c>
      <c r="BC34" s="52"/>
      <c r="BD34" s="71" t="str">
        <f t="shared" si="21"/>
        <v/>
      </c>
      <c r="BE34" s="46" t="str">
        <f t="shared" ca="1" si="12"/>
        <v/>
      </c>
      <c r="BF34" s="44" t="str">
        <f t="shared" si="22"/>
        <v/>
      </c>
      <c r="BG34" s="52"/>
      <c r="BH34" s="53"/>
      <c r="BI34" s="244">
        <f t="shared" si="13"/>
        <v>24</v>
      </c>
      <c r="BJ34" s="52"/>
      <c r="BK34" s="53"/>
      <c r="BL34" s="277"/>
      <c r="BM34" s="47"/>
      <c r="BN34" s="47"/>
      <c r="BO34" s="47"/>
      <c r="BP34" s="47"/>
      <c r="BQ34" s="47"/>
      <c r="BR34" s="47"/>
      <c r="BS34" s="47"/>
      <c r="BT34" s="47"/>
      <c r="BU34" s="53"/>
      <c r="BV34" s="243">
        <f t="shared" si="14"/>
        <v>24</v>
      </c>
      <c r="BW34" s="48"/>
      <c r="BX34" s="792" t="str">
        <f t="shared" ca="1" si="15"/>
        <v/>
      </c>
      <c r="BY34" s="51"/>
      <c r="BZ34" s="792" t="str">
        <f t="shared" ca="1" si="16"/>
        <v/>
      </c>
      <c r="CA34" s="51"/>
      <c r="CB34" s="33"/>
      <c r="CC34" s="47"/>
      <c r="CD34" s="38"/>
      <c r="CE34" s="38"/>
      <c r="CF34" s="33"/>
      <c r="CG34" s="47"/>
      <c r="CH34" s="33"/>
      <c r="CI34" s="48"/>
      <c r="CJ34" s="739"/>
      <c r="CK34" s="275"/>
    </row>
    <row r="35" spans="1:89" ht="15" customHeight="1" thickBot="1" x14ac:dyDescent="0.3">
      <c r="A35" s="215">
        <v>25</v>
      </c>
      <c r="B35" s="216" t="str">
        <f t="shared" si="5"/>
        <v>Mon</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1"/>
      <c r="AI35" s="61"/>
      <c r="AJ35" s="57"/>
      <c r="AK35" t="str">
        <f t="shared" ca="1" si="9"/>
        <v/>
      </c>
      <c r="AL35" s="57"/>
      <c r="AM35" s="278"/>
      <c r="AN35" s="278"/>
      <c r="AO35" s="57"/>
      <c r="AP35" s="63"/>
      <c r="AQ35" s="215">
        <f t="shared" si="3"/>
        <v>25</v>
      </c>
      <c r="AR35" s="408" t="str">
        <f t="shared" si="4"/>
        <v>Mon</v>
      </c>
      <c r="AS35" s="62"/>
      <c r="AT35" s="67" t="str">
        <f t="shared" si="17"/>
        <v/>
      </c>
      <c r="AU35" s="62"/>
      <c r="AV35" s="65" t="str">
        <f t="shared" si="23"/>
        <v/>
      </c>
      <c r="AW35" s="88" t="str">
        <f t="shared" ca="1" si="10"/>
        <v/>
      </c>
      <c r="AX35" s="67" t="str">
        <f t="shared" si="23"/>
        <v/>
      </c>
      <c r="AY35" s="62"/>
      <c r="AZ35" s="65" t="str">
        <f t="shared" si="19"/>
        <v/>
      </c>
      <c r="BA35" s="88" t="str">
        <f t="shared" ca="1" si="11"/>
        <v/>
      </c>
      <c r="BB35" s="67" t="str">
        <f t="shared" si="20"/>
        <v/>
      </c>
      <c r="BC35" s="62"/>
      <c r="BD35" s="72" t="str">
        <f t="shared" si="21"/>
        <v/>
      </c>
      <c r="BE35" s="68" t="str">
        <f t="shared" ca="1" si="12"/>
        <v/>
      </c>
      <c r="BF35" s="67" t="str">
        <f t="shared" si="22"/>
        <v/>
      </c>
      <c r="BG35" s="62"/>
      <c r="BH35" s="63"/>
      <c r="BI35" s="245">
        <f t="shared" si="13"/>
        <v>25</v>
      </c>
      <c r="BJ35" s="62"/>
      <c r="BK35" s="63"/>
      <c r="BL35" s="278"/>
      <c r="BM35" s="57"/>
      <c r="BN35" s="57"/>
      <c r="BO35" s="57"/>
      <c r="BP35" s="57"/>
      <c r="BQ35" s="57"/>
      <c r="BR35" s="57"/>
      <c r="BS35" s="57"/>
      <c r="BT35" s="57"/>
      <c r="BU35" s="63"/>
      <c r="BV35" s="757">
        <f t="shared" si="14"/>
        <v>25</v>
      </c>
      <c r="BW35" s="58"/>
      <c r="BX35" s="794" t="str">
        <f ca="1">IF(CELL("type",BW35)="L","",IF(BW35*($K35+$AS35)=0,"",IF($AS35&gt;0,+$AS35*BW35*8.34,$K35*BW35*8.34)))</f>
        <v/>
      </c>
      <c r="BY35" s="61"/>
      <c r="BZ35" s="794" t="str">
        <f ca="1">IF(CELL("type",BY35)="L","",IF(BY35*($K35+$AS35)=0,"",IF($AS35&gt;0,+$AS35*BY35*8.34,$K35*BY35*8.34)))</f>
        <v/>
      </c>
      <c r="CA35" s="61"/>
      <c r="CB35" s="740"/>
      <c r="CC35" s="57"/>
      <c r="CD35" s="61"/>
      <c r="CE35" s="61"/>
      <c r="CF35" s="740"/>
      <c r="CG35" s="57"/>
      <c r="CH35" s="740"/>
      <c r="CI35" s="58"/>
      <c r="CJ35" s="736"/>
      <c r="CK35" s="743"/>
    </row>
    <row r="36" spans="1:89" ht="15" customHeight="1" thickBot="1" x14ac:dyDescent="0.3">
      <c r="A36" s="212">
        <v>26</v>
      </c>
      <c r="B36" s="217" t="str">
        <f t="shared" si="5"/>
        <v>Tue</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39"/>
      <c r="AM36" s="276"/>
      <c r="AN36" s="276"/>
      <c r="AO36" s="39"/>
      <c r="AP36" s="41"/>
      <c r="AQ36" s="212">
        <f t="shared" si="3"/>
        <v>26</v>
      </c>
      <c r="AR36" s="407" t="str">
        <f t="shared" si="4"/>
        <v>Tue</v>
      </c>
      <c r="AS36" s="40"/>
      <c r="AT36" s="56" t="str">
        <f t="shared" si="17"/>
        <v/>
      </c>
      <c r="AU36" s="40"/>
      <c r="AV36" s="43" t="str">
        <f t="shared" si="23"/>
        <v/>
      </c>
      <c r="AW36" s="45" t="str">
        <f t="shared" ca="1" si="10"/>
        <v/>
      </c>
      <c r="AX36" s="56" t="str">
        <f t="shared" si="23"/>
        <v/>
      </c>
      <c r="AY36" s="40"/>
      <c r="AZ36" s="43" t="str">
        <f t="shared" si="19"/>
        <v/>
      </c>
      <c r="BA36" s="45" t="str">
        <f t="shared" ca="1" si="11"/>
        <v/>
      </c>
      <c r="BB36" s="56" t="str">
        <f t="shared" si="20"/>
        <v/>
      </c>
      <c r="BC36" s="40"/>
      <c r="BD36" s="69" t="str">
        <f t="shared" si="21"/>
        <v/>
      </c>
      <c r="BE36" s="46" t="str">
        <f t="shared" ca="1" si="12"/>
        <v/>
      </c>
      <c r="BF36" s="56" t="str">
        <f t="shared" si="22"/>
        <v/>
      </c>
      <c r="BG36" s="40"/>
      <c r="BH36" s="41"/>
      <c r="BI36" s="243">
        <f t="shared" si="13"/>
        <v>26</v>
      </c>
      <c r="BJ36" s="40"/>
      <c r="BK36" s="41"/>
      <c r="BL36" s="276"/>
      <c r="BM36" s="39"/>
      <c r="BN36" s="39"/>
      <c r="BO36" s="39"/>
      <c r="BP36" s="39"/>
      <c r="BQ36" s="39"/>
      <c r="BR36" s="39"/>
      <c r="BS36" s="39"/>
      <c r="BT36" s="39"/>
      <c r="BU36" s="41"/>
      <c r="BV36" s="759">
        <f t="shared" si="14"/>
        <v>26</v>
      </c>
      <c r="BW36" s="35"/>
      <c r="BX36" s="765" t="str">
        <f t="shared" ca="1" si="15"/>
        <v/>
      </c>
      <c r="BY36" s="38"/>
      <c r="BZ36" s="765" t="str">
        <f t="shared" ca="1" si="16"/>
        <v/>
      </c>
      <c r="CA36" s="38"/>
      <c r="CB36" s="33"/>
      <c r="CC36" s="39"/>
      <c r="CD36" s="38"/>
      <c r="CE36" s="38"/>
      <c r="CF36" s="33"/>
      <c r="CG36" s="39"/>
      <c r="CH36" s="33"/>
      <c r="CI36" s="35"/>
      <c r="CJ36" s="739"/>
      <c r="CK36" s="275"/>
    </row>
    <row r="37" spans="1:89" ht="15" customHeight="1" x14ac:dyDescent="0.25">
      <c r="A37" s="214">
        <v>27</v>
      </c>
      <c r="B37" s="213" t="str">
        <f t="shared" si="5"/>
        <v>Wed</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Wed</v>
      </c>
      <c r="AS37" s="52"/>
      <c r="AT37" s="44" t="str">
        <f t="shared" si="17"/>
        <v/>
      </c>
      <c r="AU37" s="52"/>
      <c r="AV37" s="70" t="str">
        <f t="shared" si="23"/>
        <v/>
      </c>
      <c r="AW37" s="45" t="str">
        <f ca="1">IF(CELL("type",AU37)="L","",IF(AU37*($K37+$AS37)=0,"",IF($AS37&gt;0,+$AS37*AU37*8.34,$K37*AU37*8.34)))</f>
        <v/>
      </c>
      <c r="AX37" s="56" t="str">
        <f t="shared" si="23"/>
        <v/>
      </c>
      <c r="AY37" s="52"/>
      <c r="AZ37" s="70" t="str">
        <f t="shared" si="19"/>
        <v/>
      </c>
      <c r="BA37" s="45" t="str">
        <f ca="1">IF(CELL("type",AY37)="L","",IF(AY37*($K37+$AS37)=0,"",IF($AS37&gt;0,+$AS37*AY37*8.34,$K37*AY37*8.34)))</f>
        <v/>
      </c>
      <c r="BB37" s="44" t="str">
        <f t="shared" si="20"/>
        <v/>
      </c>
      <c r="BC37" s="52"/>
      <c r="BD37" s="71" t="str">
        <f t="shared" si="21"/>
        <v/>
      </c>
      <c r="BE37" s="46" t="str">
        <f ca="1">IF(CELL("type",BC37)="L","",IF(BC37*($K37+$AS37)=0,"",IF($AS37&gt;0,+$AS37*BC37*8.34,$K37*BC37*8.34)))</f>
        <v/>
      </c>
      <c r="BF37" s="44" t="str">
        <f t="shared" si="22"/>
        <v/>
      </c>
      <c r="BG37" s="52"/>
      <c r="BH37" s="53"/>
      <c r="BI37" s="244">
        <f t="shared" si="13"/>
        <v>27</v>
      </c>
      <c r="BJ37" s="52"/>
      <c r="BK37" s="53"/>
      <c r="BL37" s="277"/>
      <c r="BM37" s="47"/>
      <c r="BN37" s="47"/>
      <c r="BO37" s="47"/>
      <c r="BP37" s="47"/>
      <c r="BQ37" s="47"/>
      <c r="BR37" s="47"/>
      <c r="BS37" s="47"/>
      <c r="BT37" s="47"/>
      <c r="BU37" s="53"/>
      <c r="BV37" s="243">
        <f t="shared" si="14"/>
        <v>27</v>
      </c>
      <c r="BW37" s="48"/>
      <c r="BX37" s="792" t="str">
        <f t="shared" ca="1" si="15"/>
        <v/>
      </c>
      <c r="BY37" s="51"/>
      <c r="BZ37" s="792" t="str">
        <f t="shared" ca="1" si="16"/>
        <v/>
      </c>
      <c r="CA37" s="51"/>
      <c r="CB37" s="33"/>
      <c r="CC37" s="47"/>
      <c r="CD37" s="38"/>
      <c r="CE37" s="38"/>
      <c r="CF37" s="33"/>
      <c r="CG37" s="47"/>
      <c r="CH37" s="33"/>
      <c r="CI37" s="48"/>
      <c r="CJ37" s="739"/>
      <c r="CK37" s="275"/>
    </row>
    <row r="38" spans="1:89" ht="15" customHeight="1" x14ac:dyDescent="0.25">
      <c r="A38" s="214">
        <v>28</v>
      </c>
      <c r="B38" s="213" t="str">
        <f t="shared" si="5"/>
        <v>Thu</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Thu</v>
      </c>
      <c r="AS38" s="52"/>
      <c r="AT38" s="44" t="str">
        <f t="shared" si="17"/>
        <v/>
      </c>
      <c r="AU38" s="52"/>
      <c r="AV38" s="70" t="str">
        <f t="shared" si="23"/>
        <v/>
      </c>
      <c r="AW38" s="45" t="str">
        <f t="shared" ca="1" si="10"/>
        <v/>
      </c>
      <c r="AX38" s="56" t="str">
        <f t="shared" si="23"/>
        <v/>
      </c>
      <c r="AY38" s="52"/>
      <c r="AZ38" s="70" t="str">
        <f t="shared" si="19"/>
        <v/>
      </c>
      <c r="BA38" s="45" t="str">
        <f t="shared" ca="1" si="11"/>
        <v/>
      </c>
      <c r="BB38" s="44" t="str">
        <f t="shared" si="20"/>
        <v/>
      </c>
      <c r="BC38" s="52"/>
      <c r="BD38" s="71" t="str">
        <f t="shared" si="21"/>
        <v/>
      </c>
      <c r="BE38" s="46" t="str">
        <f t="shared" ca="1" si="12"/>
        <v/>
      </c>
      <c r="BF38" s="44" t="str">
        <f t="shared" si="22"/>
        <v/>
      </c>
      <c r="BG38" s="52"/>
      <c r="BH38" s="53"/>
      <c r="BI38" s="244">
        <f t="shared" si="13"/>
        <v>28</v>
      </c>
      <c r="BJ38" s="52"/>
      <c r="BK38" s="53"/>
      <c r="BL38" s="277"/>
      <c r="BM38" s="47"/>
      <c r="BN38" s="47"/>
      <c r="BO38" s="47"/>
      <c r="BP38" s="47"/>
      <c r="BQ38" s="47"/>
      <c r="BR38" s="47"/>
      <c r="BS38" s="47"/>
      <c r="BT38" s="47"/>
      <c r="BU38" s="53"/>
      <c r="BV38" s="243">
        <f t="shared" si="14"/>
        <v>28</v>
      </c>
      <c r="BW38" s="48"/>
      <c r="BX38" s="792" t="str">
        <f t="shared" ca="1" si="15"/>
        <v/>
      </c>
      <c r="BY38" s="51"/>
      <c r="BZ38" s="792" t="str">
        <f t="shared" ca="1" si="16"/>
        <v/>
      </c>
      <c r="CA38" s="51"/>
      <c r="CB38" s="33"/>
      <c r="CC38" s="47"/>
      <c r="CD38" s="38"/>
      <c r="CE38" s="38"/>
      <c r="CF38" s="33"/>
      <c r="CG38" s="47"/>
      <c r="CH38" s="33"/>
      <c r="CI38" s="48"/>
      <c r="CJ38" s="739"/>
      <c r="CK38" s="275"/>
    </row>
    <row r="39" spans="1:89" ht="15" customHeight="1" x14ac:dyDescent="0.25">
      <c r="A39" s="214">
        <v>29</v>
      </c>
      <c r="B39" s="213" t="str">
        <f t="shared" si="5"/>
        <v>Fri</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Fri</v>
      </c>
      <c r="AS39" s="52"/>
      <c r="AT39" s="44" t="str">
        <f t="shared" si="17"/>
        <v/>
      </c>
      <c r="AU39" s="52"/>
      <c r="AV39" s="70" t="str">
        <f t="shared" si="23"/>
        <v/>
      </c>
      <c r="AW39" s="45" t="str">
        <f t="shared" ca="1" si="10"/>
        <v/>
      </c>
      <c r="AX39" s="56" t="str">
        <f t="shared" si="23"/>
        <v/>
      </c>
      <c r="AY39" s="52"/>
      <c r="AZ39" s="70" t="str">
        <f t="shared" si="19"/>
        <v/>
      </c>
      <c r="BA39" s="45" t="str">
        <f t="shared" ca="1" si="11"/>
        <v/>
      </c>
      <c r="BB39" s="44" t="str">
        <f t="shared" si="20"/>
        <v/>
      </c>
      <c r="BC39" s="52"/>
      <c r="BD39" s="71" t="str">
        <f t="shared" si="21"/>
        <v/>
      </c>
      <c r="BE39" s="46" t="str">
        <f t="shared" ca="1" si="12"/>
        <v/>
      </c>
      <c r="BF39" s="44" t="str">
        <f t="shared" si="22"/>
        <v/>
      </c>
      <c r="BG39" s="52"/>
      <c r="BH39" s="53"/>
      <c r="BI39" s="244">
        <f t="shared" si="13"/>
        <v>29</v>
      </c>
      <c r="BJ39" s="52"/>
      <c r="BK39" s="53"/>
      <c r="BL39" s="277"/>
      <c r="BM39" s="47"/>
      <c r="BN39" s="47"/>
      <c r="BO39" s="47"/>
      <c r="BP39" s="47"/>
      <c r="BQ39" s="47"/>
      <c r="BR39" s="47"/>
      <c r="BS39" s="47"/>
      <c r="BT39" s="47"/>
      <c r="BU39" s="53"/>
      <c r="BV39" s="243">
        <f t="shared" si="14"/>
        <v>29</v>
      </c>
      <c r="BW39" s="48"/>
      <c r="BX39" s="792" t="str">
        <f t="shared" ca="1" si="15"/>
        <v/>
      </c>
      <c r="BY39" s="51"/>
      <c r="BZ39" s="792" t="str">
        <f t="shared" ca="1" si="16"/>
        <v/>
      </c>
      <c r="CA39" s="51"/>
      <c r="CB39" s="33"/>
      <c r="CC39" s="47"/>
      <c r="CD39" s="38"/>
      <c r="CE39" s="38"/>
      <c r="CF39" s="33"/>
      <c r="CG39" s="47"/>
      <c r="CH39" s="33"/>
      <c r="CI39" s="48"/>
      <c r="CJ39" s="739"/>
      <c r="CK39" s="275"/>
    </row>
    <row r="40" spans="1:89" ht="15" customHeight="1" x14ac:dyDescent="0.25">
      <c r="A40" s="214">
        <v>30</v>
      </c>
      <c r="B40" s="213" t="str">
        <f t="shared" si="5"/>
        <v>Sat</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47"/>
      <c r="AM40" s="277"/>
      <c r="AN40" s="277"/>
      <c r="AO40" s="47"/>
      <c r="AP40" s="53"/>
      <c r="AQ40" s="214">
        <f t="shared" si="3"/>
        <v>30</v>
      </c>
      <c r="AR40" s="407" t="str">
        <f t="shared" si="4"/>
        <v>Sat</v>
      </c>
      <c r="AS40" s="52"/>
      <c r="AT40" s="44" t="str">
        <f t="shared" si="17"/>
        <v xml:space="preserve"> </v>
      </c>
      <c r="AU40" s="52"/>
      <c r="AV40" s="70" t="str">
        <f t="shared" si="23"/>
        <v xml:space="preserve"> </v>
      </c>
      <c r="AW40" s="45" t="str">
        <f ca="1">IF(CELL("type",AU40)="L","",IF(AU40*($K40+$AS40)=0,"",IF($AS40&gt;0,+$AS40*AU40*8.34,$K40*AU40*8.34)))</f>
        <v/>
      </c>
      <c r="AX40" s="44" t="str">
        <f t="shared" ca="1" si="23"/>
        <v xml:space="preserve"> </v>
      </c>
      <c r="AY40" s="52"/>
      <c r="AZ40" s="70" t="str">
        <f t="shared" si="19"/>
        <v xml:space="preserve"> </v>
      </c>
      <c r="BA40" s="45" t="str">
        <f ca="1">IF(CELL("type",AY40)="L","",IF(AY40*($K40+$AS40)=0,"",IF($AS40&gt;0,+$AS40*AY40*8.34,$K40*AY40*8.34)))</f>
        <v/>
      </c>
      <c r="BB40" s="44" t="str">
        <f t="shared" ca="1" si="20"/>
        <v xml:space="preserve"> </v>
      </c>
      <c r="BC40" s="52"/>
      <c r="BD40" s="71" t="str">
        <f t="shared" si="21"/>
        <v xml:space="preserve"> </v>
      </c>
      <c r="BE40" s="46" t="str">
        <f ca="1">IF(CELL("type",BC40)="L","",IF(BC40*($K40+$AS40)=0,"",IF($AS40&gt;0,+$AS40*BC40*8.34,$K40*BC40*8.34)))</f>
        <v/>
      </c>
      <c r="BF40" s="44" t="str">
        <f t="shared" ca="1" si="22"/>
        <v xml:space="preserve"> </v>
      </c>
      <c r="BG40" s="52"/>
      <c r="BH40" s="53"/>
      <c r="BI40" s="244">
        <f t="shared" si="13"/>
        <v>30</v>
      </c>
      <c r="BJ40" s="52"/>
      <c r="BK40" s="53"/>
      <c r="BL40" s="277"/>
      <c r="BM40" s="47"/>
      <c r="BN40" s="47"/>
      <c r="BO40" s="47"/>
      <c r="BP40" s="47"/>
      <c r="BQ40" s="47"/>
      <c r="BR40" s="47"/>
      <c r="BS40" s="47"/>
      <c r="BT40" s="47"/>
      <c r="BU40" s="53"/>
      <c r="BV40" s="243">
        <f t="shared" si="14"/>
        <v>30</v>
      </c>
      <c r="BW40" s="48"/>
      <c r="BX40" s="792" t="str">
        <f t="shared" ca="1" si="15"/>
        <v/>
      </c>
      <c r="BY40" s="51"/>
      <c r="BZ40" s="792" t="str">
        <f t="shared" ca="1" si="16"/>
        <v/>
      </c>
      <c r="CA40" s="51"/>
      <c r="CB40" s="33"/>
      <c r="CC40" s="47"/>
      <c r="CD40" s="38"/>
      <c r="CE40" s="38"/>
      <c r="CF40" s="33"/>
      <c r="CG40" s="47"/>
      <c r="CH40" s="33"/>
      <c r="CI40" s="48"/>
      <c r="CJ40" s="739"/>
      <c r="CK40" s="275"/>
    </row>
    <row r="41" spans="1:89" ht="15" customHeight="1" thickBot="1" x14ac:dyDescent="0.3">
      <c r="A41" s="215">
        <v>31</v>
      </c>
      <c r="B41" s="216" t="str">
        <f t="shared" si="5"/>
        <v>Sun</v>
      </c>
      <c r="C41" s="57"/>
      <c r="D41" s="58"/>
      <c r="E41" s="58"/>
      <c r="F41" s="59"/>
      <c r="G41" s="60"/>
      <c r="H41" s="61"/>
      <c r="I41" s="57"/>
      <c r="J41" s="58"/>
      <c r="K41" s="62"/>
      <c r="L41" s="278"/>
      <c r="M41" s="57"/>
      <c r="N41" s="65" t="str">
        <f t="shared" ca="1" si="6"/>
        <v/>
      </c>
      <c r="O41" s="57"/>
      <c r="P41" s="65" t="str">
        <f t="shared" ca="1" si="7"/>
        <v/>
      </c>
      <c r="Q41" s="57"/>
      <c r="R41" s="57"/>
      <c r="S41" s="63"/>
      <c r="T41" s="222">
        <f t="shared" si="0"/>
        <v>31</v>
      </c>
      <c r="U41" s="404"/>
      <c r="V41" s="62"/>
      <c r="W41" s="57"/>
      <c r="X41" s="396" t="str">
        <f t="shared" si="1"/>
        <v/>
      </c>
      <c r="Y41" s="278"/>
      <c r="Z41" s="62"/>
      <c r="AA41" s="57"/>
      <c r="AB41" s="396" t="str">
        <f t="shared" si="2"/>
        <v/>
      </c>
      <c r="AC41" s="278"/>
      <c r="AD41" s="62"/>
      <c r="AE41" s="57"/>
      <c r="AF41" s="396" t="str">
        <f t="shared" si="8"/>
        <v/>
      </c>
      <c r="AG41" s="630"/>
      <c r="AH41" s="690"/>
      <c r="AI41" s="61"/>
      <c r="AJ41" s="57"/>
      <c r="AK41" t="str">
        <f t="shared" ca="1" si="9"/>
        <v/>
      </c>
      <c r="AL41" s="57"/>
      <c r="AM41" s="278"/>
      <c r="AN41" s="278"/>
      <c r="AO41" s="57"/>
      <c r="AP41" s="63"/>
      <c r="AQ41" s="215">
        <f t="shared" si="3"/>
        <v>31</v>
      </c>
      <c r="AR41" s="408" t="str">
        <f t="shared" si="4"/>
        <v>Sun</v>
      </c>
      <c r="AS41" s="62"/>
      <c r="AT41" s="67" t="str">
        <f>IF(SUM(AS35:AS41)=0,"",IF(+$B41="Sat",AVERAGE(AS35:AS41),IF(+$B41="Fri",AVERAGE(AS36:AS41,Sep!AS$11),IF(+$B41="Thu",AVERAGE(AS37:AS41,Sep!AS$11:AS$12),IF(+$B41="Wed",AVERAGE(AS38:AS41,Sep!AS$11:AS$13)," ")))))</f>
        <v/>
      </c>
      <c r="AU41" s="62"/>
      <c r="AV41" s="65" t="str">
        <f>IF(SUM(AU35:AU41)=0,"",IF(+$B41="Sat",AVERAGE(AU35:AU41),IF(+$B41="Fri",AVERAGE(AU36:AU41,Sep!AU$11),IF(+$B41="Thu",AVERAGE(AU37:AU41,Sep!AU$11:AU$12),IF(+$B41="Wed",AVERAGE(AU38:AU41,Sep!AU$11:AU$13)," ")))))</f>
        <v/>
      </c>
      <c r="AW41" s="88" t="str">
        <f t="shared" ca="1" si="10"/>
        <v/>
      </c>
      <c r="AX41" s="67" t="str">
        <f ca="1">IF(SUM(AW35:AW41)=0,"",IF(+$B41="Sat",AVERAGE(AW35:AW41),IF(+$B41="Fri",AVERAGE(AW36:AW41,Sep!AW$11),IF(+$B41="Thu",AVERAGE(AW37:AW41,Sep!AW$11:AW$12),IF(+$B41="Wed",AVERAGE(AW38:AW41,Sep!AW$11:AW$13)," ")))))</f>
        <v/>
      </c>
      <c r="AY41" s="62"/>
      <c r="AZ41" s="65" t="str">
        <f>IF(SUM(AY35:AY41)=0,"",IF(+$B41="Sat",AVERAGE(AY35:AY41),IF(+$B41="Fri",AVERAGE(AY36:AY41,Sep!AY$11),IF(+$B41="Thu",AVERAGE(AY37:AY41,Sep!AY$11:AY$12),IF(+$B41="Wed",AVERAGE(AY38:AY41,Sep!AY$11:AY$13)," ")))))</f>
        <v/>
      </c>
      <c r="BA41" s="88" t="str">
        <f t="shared" ca="1" si="11"/>
        <v/>
      </c>
      <c r="BB41" s="65" t="str">
        <f ca="1">IF(SUM(BA35:BA41)=0,"",IF(+$B41="Sat",AVERAGE(BA35:BA41),IF(+$B41="Fri",AVERAGE(BA36:BA41,Sep!BA$11),IF(+$B41="Thu",AVERAGE(BA37:BA41,Sep!BA$11:BA$12),IF(+$B41="Wed",AVERAGE(BA38:BA41,Sep!BA$11:BA$13)," ")))))</f>
        <v/>
      </c>
      <c r="BC41" s="62"/>
      <c r="BD41" s="72" t="str">
        <f>IF(SUM(BC35:BC41)=0,"",IF(+$B41="Sat",AVERAGE(BC35:BC41),IF(+$B41="Fri",AVERAGE(BC36:BC41,Sep!BC$11),IF(+$B41="Thu",AVERAGE(BC37:BC41,Sep!BC$11:BC$12),IF(+$B41="Wed",AVERAGE(BC38:BC41,Sep!BC$11:BC$13)," ")))))</f>
        <v/>
      </c>
      <c r="BE41" s="68" t="str">
        <f t="shared" ca="1" si="12"/>
        <v/>
      </c>
      <c r="BF41" s="65" t="str">
        <f ca="1">IF(SUM(BE35:BE41)=0,"",IF(+$B41="Sat",AVERAGE(BE35:BE41),IF(+$B41="Fri",AVERAGE(BE36:BE41,Sep!BE$11),IF(+$B41="Thu",AVERAGE(BE37:BE41,Sep!BE$11:BE$12),IF(+$B41="Wed",AVERAGE(BE38:BE41,Sep!BE$11:BE$13)," ")))))</f>
        <v/>
      </c>
      <c r="BG41" s="62"/>
      <c r="BH41" s="63"/>
      <c r="BI41" s="245">
        <f>+A41</f>
        <v>31</v>
      </c>
      <c r="BJ41" s="62"/>
      <c r="BK41" s="63"/>
      <c r="BL41" s="278"/>
      <c r="BM41" s="57"/>
      <c r="BN41" s="57"/>
      <c r="BO41" s="57"/>
      <c r="BP41" s="57"/>
      <c r="BQ41" s="57"/>
      <c r="BR41" s="57"/>
      <c r="BS41" s="57"/>
      <c r="BT41" s="57"/>
      <c r="BU41" s="63"/>
      <c r="BV41" s="243">
        <f t="shared" si="14"/>
        <v>31</v>
      </c>
      <c r="BW41" s="58"/>
      <c r="BX41" s="793" t="str">
        <f t="shared" ca="1" si="15"/>
        <v/>
      </c>
      <c r="BY41" s="61"/>
      <c r="BZ41" s="794" t="str">
        <f t="shared" ca="1" si="16"/>
        <v/>
      </c>
      <c r="CA41" s="61"/>
      <c r="CB41" s="740"/>
      <c r="CC41" s="57"/>
      <c r="CD41" s="61"/>
      <c r="CE41" s="61"/>
      <c r="CF41" s="740"/>
      <c r="CG41" s="57"/>
      <c r="CH41" s="740"/>
      <c r="CI41" s="57"/>
      <c r="CJ41" s="740"/>
      <c r="CK41" s="743"/>
    </row>
    <row r="42" spans="1:89" ht="15" customHeight="1" thickTop="1" thickBot="1" x14ac:dyDescent="0.3">
      <c r="A42" s="218" t="s">
        <v>36</v>
      </c>
      <c r="B42" s="219"/>
      <c r="C42" s="38"/>
      <c r="D42" s="74"/>
      <c r="E42" s="35"/>
      <c r="F42" s="75"/>
      <c r="G42" s="76"/>
      <c r="H42" s="4" t="str">
        <f>IF(SUM(H11:H41)&gt;0,AVERAGE(H11:H41)," ")</f>
        <v xml:space="preserve"> </v>
      </c>
      <c r="I42" s="43" t="str">
        <f>IF(SUM(I11:I41)&gt;0,AVERAGE(I11:I41)," ")</f>
        <v xml:space="preserve"> </v>
      </c>
      <c r="J42" s="69" t="str">
        <f>IF(SUM(J11:J41)&gt;0,AVERAGE(J11:J41)," ")</f>
        <v xml:space="preserve"> </v>
      </c>
      <c r="K42" s="42" t="str">
        <f>IF(SUM(K11:K41)&gt;0,AVERAGE(K11:K41)," ")</f>
        <v xml:space="preserve"> </v>
      </c>
      <c r="L42" s="279"/>
      <c r="M42" s="314" t="str">
        <f t="shared" ref="M42:S42" si="24">IF(SUM(M11:M41)&gt;0,AVERAGE(M11:M41)," ")</f>
        <v xml:space="preserve"> </v>
      </c>
      <c r="N42" s="43" t="str">
        <f ca="1">IF(SUM(N11:N41)&gt;0,AVERAGE(N11:N41)," ")</f>
        <v xml:space="preserve"> </v>
      </c>
      <c r="O42" s="314" t="str">
        <f t="shared" si="24"/>
        <v xml:space="preserve"> </v>
      </c>
      <c r="P42" s="43" t="str">
        <f ca="1">IF(SUM(P11:P41)&gt;0,AVERAGE(P11:P41)," ")</f>
        <v xml:space="preserve"> </v>
      </c>
      <c r="Q42" s="43" t="str">
        <f t="shared" si="24"/>
        <v xml:space="preserve"> </v>
      </c>
      <c r="R42" s="43" t="str">
        <f t="shared" si="24"/>
        <v xml:space="preserve"> </v>
      </c>
      <c r="S42" s="56" t="str">
        <f t="shared" si="24"/>
        <v xml:space="preserve"> </v>
      </c>
      <c r="T42" s="218" t="s">
        <v>37</v>
      </c>
      <c r="U42" s="401" t="str">
        <f>IF(SUM(U11:U41)&gt;0,AVERAGE(U11:U41)," ")</f>
        <v xml:space="preserve"> </v>
      </c>
      <c r="V42" s="315" t="str">
        <f t="shared" ref="V42:AG42" si="25">IF(SUM(V11:V41)&gt;0,AVERAGE(V11:V41)," ")</f>
        <v xml:space="preserve"> </v>
      </c>
      <c r="W42" s="314" t="str">
        <f t="shared" si="25"/>
        <v xml:space="preserve"> </v>
      </c>
      <c r="X42" s="314" t="str">
        <f t="shared" si="25"/>
        <v xml:space="preserve"> </v>
      </c>
      <c r="Y42" s="56" t="str">
        <f t="shared" si="25"/>
        <v xml:space="preserve"> </v>
      </c>
      <c r="Z42" s="315" t="str">
        <f t="shared" si="25"/>
        <v xml:space="preserve"> </v>
      </c>
      <c r="AA42" s="314" t="str">
        <f t="shared" si="25"/>
        <v xml:space="preserve"> </v>
      </c>
      <c r="AB42" s="314" t="str">
        <f t="shared" si="25"/>
        <v xml:space="preserve"> </v>
      </c>
      <c r="AC42" s="56" t="str">
        <f t="shared" si="25"/>
        <v xml:space="preserve"> </v>
      </c>
      <c r="AD42" s="315" t="str">
        <f t="shared" si="25"/>
        <v xml:space="preserve"> </v>
      </c>
      <c r="AE42" s="314" t="str">
        <f t="shared" si="25"/>
        <v xml:space="preserve"> </v>
      </c>
      <c r="AF42" s="314" t="str">
        <f t="shared" si="25"/>
        <v xml:space="preserve"> </v>
      </c>
      <c r="AG42" s="56" t="str">
        <f t="shared" si="25"/>
        <v xml:space="preserve"> </v>
      </c>
      <c r="AH42" s="655"/>
      <c r="AI42" s="620" t="str">
        <f>IF(SUM(AI11:AI41)&gt;0,AVERAGE(AI11:AI41)," ")</f>
        <v xml:space="preserve"> </v>
      </c>
      <c r="AJ42" s="678" t="str">
        <f>IF(SUM(AJ11:AJ41)&gt;0,AVERAGE(AJ11:AJ41)," ")</f>
        <v xml:space="preserve"> </v>
      </c>
      <c r="AK42" s="69"/>
      <c r="AL42" s="824" t="str">
        <f ca="1">IF(SUM(AK11:AK41)&gt;0,GEOMEAN(AK11:AK41),"")</f>
        <v/>
      </c>
      <c r="AM42" s="818"/>
      <c r="AN42" s="279"/>
      <c r="AO42" s="671" t="str">
        <f>IF(SUM(AO11:AO41)&gt;0,AVERAGE(AO11:AO41)," ")</f>
        <v xml:space="preserve"> </v>
      </c>
      <c r="AP42" s="56" t="str">
        <f>IF(SUM(AP11:AP41)&gt;0,AVERAGE(AP11:AP41)," ")</f>
        <v xml:space="preserve"> </v>
      </c>
      <c r="AQ42" s="943" t="s">
        <v>71</v>
      </c>
      <c r="AR42" s="1020"/>
      <c r="AS42" s="620" t="str">
        <f>IF(SUM(AS11:AS41)&gt;0,AVERAGE(AS11:AS41)," ")</f>
        <v xml:space="preserve"> </v>
      </c>
      <c r="AT42" s="78"/>
      <c r="AU42" s="660" t="str">
        <f>IF(SUM(AU11:AU41)&gt;0,AVERAGE(AU11:AU41)," ")</f>
        <v xml:space="preserve"> </v>
      </c>
      <c r="AV42" s="661"/>
      <c r="AW42" s="618" t="str">
        <f ca="1">IF(SUM(AW11:AW41)&gt;0,AVERAGE(AW11:AW41)," ")</f>
        <v xml:space="preserve"> </v>
      </c>
      <c r="AX42" s="661"/>
      <c r="AY42" s="660" t="str">
        <f>IF(SUM(AY11:AY41)&gt;0,AVERAGE(AY11:AY41)," ")</f>
        <v xml:space="preserve"> </v>
      </c>
      <c r="AZ42" s="619"/>
      <c r="BA42" s="618" t="str">
        <f ca="1">IF(SUM(BA11:BA41)&gt;0,AVERAGE(BA11:BA41)," ")</f>
        <v xml:space="preserve"> </v>
      </c>
      <c r="BB42" s="661"/>
      <c r="BC42" s="620" t="str">
        <f>IF(SUM(BC11:BC41)&gt;0,AVERAGE(BC11:BC41)," ")</f>
        <v xml:space="preserve"> </v>
      </c>
      <c r="BD42" s="661"/>
      <c r="BE42" s="618" t="str">
        <f ca="1">IF(SUM(BE11:BE41)&gt;0,AVERAGE(BE11:BE41)," ")</f>
        <v xml:space="preserve"> </v>
      </c>
      <c r="BF42" s="78"/>
      <c r="BG42" s="42" t="str">
        <f>IF(SUM(BG11:BG41)&gt;0,AVERAGE(BG11:BG41)," ")</f>
        <v xml:space="preserve"> </v>
      </c>
      <c r="BH42" s="56" t="str">
        <f>IF(SUM(BH11:BH41)&gt;0,AVERAGE(BH11:BH41)," ")</f>
        <v xml:space="preserve"> </v>
      </c>
      <c r="BI42" s="218" t="s">
        <v>37</v>
      </c>
      <c r="BJ42" s="42" t="str">
        <f>IF(SUM(BJ11:BJ41)&gt;0,AVERAGE(BJ11:BJ41)," ")</f>
        <v xml:space="preserve"> </v>
      </c>
      <c r="BK42" s="56" t="str">
        <f>IF(SUM(BK11:BK41)&gt;0,AVERAGE(BK11:BK41)," ")</f>
        <v xml:space="preserve"> </v>
      </c>
      <c r="BL42" s="77"/>
      <c r="BM42" s="43" t="str">
        <f t="shared" ref="BM42:BU42" si="26">IF(SUM(BM11:BM41)&gt;0,AVERAGE(BM11:BM41)," ")</f>
        <v xml:space="preserve"> </v>
      </c>
      <c r="BN42" s="314" t="str">
        <f t="shared" si="26"/>
        <v xml:space="preserve"> </v>
      </c>
      <c r="BO42" s="43" t="str">
        <f t="shared" si="26"/>
        <v xml:space="preserve"> </v>
      </c>
      <c r="BP42" s="43" t="str">
        <f t="shared" si="26"/>
        <v xml:space="preserve"> </v>
      </c>
      <c r="BQ42" s="43" t="str">
        <f t="shared" si="26"/>
        <v xml:space="preserve"> </v>
      </c>
      <c r="BR42" s="43" t="str">
        <f t="shared" si="26"/>
        <v xml:space="preserve"> </v>
      </c>
      <c r="BS42" s="43" t="str">
        <f t="shared" si="26"/>
        <v xml:space="preserve"> </v>
      </c>
      <c r="BT42" s="43" t="str">
        <f t="shared" si="26"/>
        <v xml:space="preserve"> </v>
      </c>
      <c r="BU42" s="56" t="str">
        <f t="shared" si="26"/>
        <v xml:space="preserve"> </v>
      </c>
      <c r="BV42" s="758" t="s">
        <v>37</v>
      </c>
      <c r="BW42" s="842" t="str">
        <f>IF(SUM(BW11:BW41)&gt;0,AVERAGE(BW11:BW41)," ")</f>
        <v xml:space="preserve"> </v>
      </c>
      <c r="BX42" s="618" t="str">
        <f ca="1">IF(SUM(BX11:BX41)&gt;0,AVERAGE(BX11:BX41)," ")</f>
        <v xml:space="preserve"> </v>
      </c>
      <c r="BY42" s="679" t="str">
        <f>IF(SUM(BY11:BY41)&gt;0,AVERAGE(BY11:BY41)," ")</f>
        <v xml:space="preserve"> </v>
      </c>
      <c r="BZ42" s="843" t="str">
        <f ca="1">IF(SUM(BZ11:BZ41)&gt;0,AVERAGE(BZ11:BZ41)," ")</f>
        <v xml:space="preserve"> </v>
      </c>
      <c r="CA42" s="744" t="str">
        <f t="shared" ref="CA42:CK42" si="27">IF(SUM(CA11:CA41)&gt;0,AVERAGE(CA11:CA41)," ")</f>
        <v xml:space="preserve"> </v>
      </c>
      <c r="CB42" s="45" t="str">
        <f t="shared" si="27"/>
        <v xml:space="preserve"> </v>
      </c>
      <c r="CC42" s="43" t="str">
        <f t="shared" si="27"/>
        <v xml:space="preserve"> </v>
      </c>
      <c r="CD42" s="46" t="str">
        <f>IF(SUM(CD11:CD41)&gt;0,AVERAGE(CD11:CD41)," ")</f>
        <v xml:space="preserve"> </v>
      </c>
      <c r="CE42" s="43" t="str">
        <f>IF(SUM(CE11:CE41)&gt;0,AVERAGE(CE11:CE41)," ")</f>
        <v xml:space="preserve"> </v>
      </c>
      <c r="CF42" s="46" t="str">
        <f t="shared" si="27"/>
        <v xml:space="preserve"> </v>
      </c>
      <c r="CG42" s="43" t="str">
        <f t="shared" si="27"/>
        <v xml:space="preserve"> </v>
      </c>
      <c r="CH42" s="45" t="str">
        <f t="shared" si="27"/>
        <v xml:space="preserve"> </v>
      </c>
      <c r="CI42" s="69" t="str">
        <f t="shared" si="27"/>
        <v xml:space="preserve"> </v>
      </c>
      <c r="CJ42" s="46" t="str">
        <f t="shared" si="27"/>
        <v xml:space="preserve"> </v>
      </c>
      <c r="CK42" s="745" t="str">
        <f t="shared" si="27"/>
        <v xml:space="preserve"> </v>
      </c>
    </row>
    <row r="43" spans="1:89" ht="15" customHeight="1" thickTop="1" thickBot="1" x14ac:dyDescent="0.3">
      <c r="A43" s="220" t="s">
        <v>38</v>
      </c>
      <c r="B43" s="221"/>
      <c r="C43" s="81"/>
      <c r="D43" s="80"/>
      <c r="E43" s="71" t="str">
        <f>IF(SUM(E11:E41)&gt;0,MAX(E11:E41)," ")</f>
        <v xml:space="preserve"> </v>
      </c>
      <c r="F43" s="82"/>
      <c r="G43" s="83"/>
      <c r="H43" s="84" t="str">
        <f t="shared" ref="H43:S43" si="28">IF(SUM(H11:H41)&gt;0,MAX(H11:H41)," ")</f>
        <v xml:space="preserve"> </v>
      </c>
      <c r="I43" s="70" t="str">
        <f t="shared" si="28"/>
        <v xml:space="preserve"> </v>
      </c>
      <c r="J43" s="71" t="str">
        <f t="shared" si="28"/>
        <v xml:space="preserve"> </v>
      </c>
      <c r="K43" s="54" t="str">
        <f t="shared" si="28"/>
        <v xml:space="preserve"> </v>
      </c>
      <c r="L43" s="280" t="str">
        <f t="shared" si="28"/>
        <v xml:space="preserve"> </v>
      </c>
      <c r="M43" s="70" t="str">
        <f t="shared" si="28"/>
        <v xml:space="preserve"> </v>
      </c>
      <c r="N43" s="85" t="str">
        <f ca="1">IF(SUM(N11:N41)&gt;0,MAX(N11:N41)," ")</f>
        <v xml:space="preserve"> </v>
      </c>
      <c r="O43" s="70" t="str">
        <f t="shared" si="28"/>
        <v xml:space="preserve"> </v>
      </c>
      <c r="P43" s="85" t="str">
        <f ca="1">IF(SUM(P11:P41)&gt;0,MAX(P11:P41)," ")</f>
        <v xml:space="preserve"> </v>
      </c>
      <c r="Q43" s="70" t="str">
        <f t="shared" si="28"/>
        <v xml:space="preserve"> </v>
      </c>
      <c r="R43" s="70" t="str">
        <f t="shared" si="28"/>
        <v xml:space="preserve"> </v>
      </c>
      <c r="S43" s="44" t="str">
        <f t="shared" si="28"/>
        <v xml:space="preserve"> </v>
      </c>
      <c r="T43" s="220" t="s">
        <v>39</v>
      </c>
      <c r="U43" s="55" t="str">
        <f>IF(SUM(U11:U41)&gt;0,MAX(U11:U41)," ")</f>
        <v xml:space="preserve"> </v>
      </c>
      <c r="V43" s="54" t="str">
        <f t="shared" ref="V43:AG43" si="29">IF(SUM(V11:V41)&gt;0,MAX(V11:V41)," ")</f>
        <v xml:space="preserve"> </v>
      </c>
      <c r="W43" s="70" t="str">
        <f t="shared" si="29"/>
        <v xml:space="preserve"> </v>
      </c>
      <c r="X43" s="395" t="str">
        <f t="shared" si="29"/>
        <v xml:space="preserve"> </v>
      </c>
      <c r="Y43" s="44" t="str">
        <f t="shared" si="29"/>
        <v xml:space="preserve"> </v>
      </c>
      <c r="Z43" s="54" t="str">
        <f t="shared" si="29"/>
        <v xml:space="preserve"> </v>
      </c>
      <c r="AA43" s="70" t="str">
        <f t="shared" si="29"/>
        <v xml:space="preserve"> </v>
      </c>
      <c r="AB43" s="395" t="str">
        <f t="shared" si="29"/>
        <v xml:space="preserve"> </v>
      </c>
      <c r="AC43" s="44" t="str">
        <f t="shared" si="29"/>
        <v xml:space="preserve"> </v>
      </c>
      <c r="AD43" s="54" t="str">
        <f t="shared" si="29"/>
        <v xml:space="preserve"> </v>
      </c>
      <c r="AE43" s="70" t="str">
        <f t="shared" si="29"/>
        <v xml:space="preserve"> </v>
      </c>
      <c r="AF43" s="395" t="str">
        <f t="shared" si="29"/>
        <v xml:space="preserve"> </v>
      </c>
      <c r="AG43" s="44" t="str">
        <f t="shared" si="29"/>
        <v xml:space="preserve"> </v>
      </c>
      <c r="AH43" s="637"/>
      <c r="AI43" s="679" t="str">
        <f>IF(SUM(AI11:AI41)&gt;0,MAX(AI11:AI41)," ")</f>
        <v xml:space="preserve"> </v>
      </c>
      <c r="AJ43" s="620" t="str">
        <f>IF(SUM(AJ11:AJ41)&gt;0,MAX(AJ11:AJ41)," ")</f>
        <v xml:space="preserve"> </v>
      </c>
      <c r="AK43" s="70" t="str">
        <f ca="1">IF(AL42&lt;&gt;"",MAX(AK11:AK41),"")</f>
        <v/>
      </c>
      <c r="AL43" s="827" t="str">
        <f ca="1">IF(AK43=63200,"TNTC",AK43)</f>
        <v/>
      </c>
      <c r="AM43" s="945" t="str">
        <f>IF(SUM(AM11:AN41)&gt;0,MAX(AM11:AN41)," ")</f>
        <v xml:space="preserve"> </v>
      </c>
      <c r="AN43" s="963"/>
      <c r="AO43" s="670" t="str">
        <f>IF(SUM(AO11:AO41)&gt;0,MAX(AO11:AO41)," ")</f>
        <v xml:space="preserve"> </v>
      </c>
      <c r="AP43" s="44" t="str">
        <f>IF(SUM(AP11:AP41)&gt;0,MAX(AP11:AP41)," ")</f>
        <v xml:space="preserve"> </v>
      </c>
      <c r="AQ43" s="952" t="s">
        <v>72</v>
      </c>
      <c r="AR43" s="953"/>
      <c r="AS43" s="54" t="str">
        <f t="shared" ref="AS43:BH43" si="30">IF(SUM(AS11:AS41)&gt;0,MAX(AS11:AS41)," ")</f>
        <v xml:space="preserve"> </v>
      </c>
      <c r="AT43" s="86" t="str">
        <f t="shared" si="30"/>
        <v xml:space="preserve"> </v>
      </c>
      <c r="AU43" s="662" t="str">
        <f t="shared" si="30"/>
        <v xml:space="preserve"> </v>
      </c>
      <c r="AV43" s="620" t="str">
        <f t="shared" si="30"/>
        <v xml:space="preserve"> </v>
      </c>
      <c r="AW43" s="663" t="str">
        <f t="shared" ca="1" si="30"/>
        <v xml:space="preserve"> </v>
      </c>
      <c r="AX43" s="620" t="str">
        <f t="shared" ca="1" si="30"/>
        <v xml:space="preserve"> </v>
      </c>
      <c r="AY43" s="664" t="str">
        <f t="shared" si="30"/>
        <v xml:space="preserve"> </v>
      </c>
      <c r="AZ43" s="620" t="str">
        <f t="shared" si="30"/>
        <v xml:space="preserve"> </v>
      </c>
      <c r="BA43" s="663" t="str">
        <f t="shared" ca="1" si="30"/>
        <v xml:space="preserve"> </v>
      </c>
      <c r="BB43" s="665" t="str">
        <f t="shared" ca="1" si="30"/>
        <v xml:space="preserve"> </v>
      </c>
      <c r="BC43" s="664" t="str">
        <f t="shared" si="30"/>
        <v xml:space="preserve"> </v>
      </c>
      <c r="BD43" s="620" t="str">
        <f t="shared" si="30"/>
        <v xml:space="preserve"> </v>
      </c>
      <c r="BE43" s="663" t="str">
        <f t="shared" ca="1" si="30"/>
        <v xml:space="preserve"> </v>
      </c>
      <c r="BF43" s="620" t="str">
        <f t="shared" ca="1" si="30"/>
        <v xml:space="preserve"> </v>
      </c>
      <c r="BG43" s="54" t="str">
        <f t="shared" si="30"/>
        <v xml:space="preserve"> </v>
      </c>
      <c r="BH43" s="44" t="str">
        <f t="shared" si="30"/>
        <v xml:space="preserve"> </v>
      </c>
      <c r="BI43" s="220" t="s">
        <v>39</v>
      </c>
      <c r="BJ43" s="54" t="str">
        <f>IF(SUM(BJ11:BJ41)&gt;0,MAX(BJ11:BJ41)," ")</f>
        <v xml:space="preserve"> </v>
      </c>
      <c r="BK43" s="44" t="str">
        <f t="shared" ref="BK43:BU43" si="31">IF(SUM(BK11:BK41)&gt;0,MAX(BK11:BK41)," ")</f>
        <v xml:space="preserve"> </v>
      </c>
      <c r="BL43" s="54" t="str">
        <f t="shared" si="31"/>
        <v xml:space="preserve"> </v>
      </c>
      <c r="BM43" s="70" t="str">
        <f t="shared" si="31"/>
        <v xml:space="preserve"> </v>
      </c>
      <c r="BN43" s="70" t="str">
        <f t="shared" si="31"/>
        <v xml:space="preserve"> </v>
      </c>
      <c r="BO43" s="70" t="str">
        <f t="shared" si="31"/>
        <v xml:space="preserve"> </v>
      </c>
      <c r="BP43" s="70" t="str">
        <f t="shared" si="31"/>
        <v xml:space="preserve"> </v>
      </c>
      <c r="BQ43" s="70" t="str">
        <f t="shared" si="31"/>
        <v xml:space="preserve"> </v>
      </c>
      <c r="BR43" s="70" t="str">
        <f t="shared" si="31"/>
        <v xml:space="preserve"> </v>
      </c>
      <c r="BS43" s="70" t="str">
        <f t="shared" si="31"/>
        <v xml:space="preserve"> </v>
      </c>
      <c r="BT43" s="70" t="str">
        <f t="shared" si="31"/>
        <v xml:space="preserve"> </v>
      </c>
      <c r="BU43" s="44" t="str">
        <f t="shared" si="31"/>
        <v xml:space="preserve"> </v>
      </c>
      <c r="BV43" s="244" t="s">
        <v>39</v>
      </c>
      <c r="BW43" s="844" t="str">
        <f>IF(SUM(BW11:BW41)&gt;0,MAX(BW11:BW41)," ")</f>
        <v xml:space="preserve"> </v>
      </c>
      <c r="BX43" s="845" t="str">
        <f ca="1">IF(SUM(BX11:BX41)&gt;0,MAX(BX11:BX41)," ")</f>
        <v xml:space="preserve"> </v>
      </c>
      <c r="BY43" s="844" t="str">
        <f>IF(SUM(BY11:BY41)&gt;0,MAX(BY11:BY41)," ")</f>
        <v xml:space="preserve"> </v>
      </c>
      <c r="BZ43" s="845" t="str">
        <f ca="1">IF(SUM(BZ11:BZ41)&gt;0,MAX(BZ11:BZ41)," ")</f>
        <v xml:space="preserve"> </v>
      </c>
      <c r="CA43" s="470" t="str">
        <f t="shared" ref="CA43:CK43" si="32">IF(SUM(CA11:CA41)&gt;0,MAX(CA11:CA41)," ")</f>
        <v xml:space="preserve"> </v>
      </c>
      <c r="CB43" s="746" t="str">
        <f t="shared" si="32"/>
        <v xml:space="preserve"> </v>
      </c>
      <c r="CC43" s="85" t="str">
        <f t="shared" si="32"/>
        <v xml:space="preserve"> </v>
      </c>
      <c r="CD43" s="747" t="str">
        <f>IF(SUM(CD11:CD41)&gt;0,MAX(CD11:CD41)," ")</f>
        <v xml:space="preserve"> </v>
      </c>
      <c r="CE43" s="85" t="str">
        <f>IF(SUM(CE11:CE41)&gt;0,MAX(CE11:CE41)," ")</f>
        <v xml:space="preserve"> </v>
      </c>
      <c r="CF43" s="747" t="str">
        <f t="shared" si="32"/>
        <v xml:space="preserve"> </v>
      </c>
      <c r="CG43" s="85" t="str">
        <f t="shared" si="32"/>
        <v xml:space="preserve"> </v>
      </c>
      <c r="CH43" s="746" t="str">
        <f t="shared" si="32"/>
        <v xml:space="preserve"> </v>
      </c>
      <c r="CI43" s="87" t="str">
        <f t="shared" si="32"/>
        <v xml:space="preserve"> </v>
      </c>
      <c r="CJ43" s="747" t="str">
        <f t="shared" si="32"/>
        <v xml:space="preserve"> </v>
      </c>
      <c r="CK43" s="748" t="str">
        <f t="shared" si="32"/>
        <v xml:space="preserve"> </v>
      </c>
    </row>
    <row r="44" spans="1:89" ht="15" customHeight="1" thickTop="1" thickBot="1" x14ac:dyDescent="0.3">
      <c r="A44" s="220" t="s">
        <v>40</v>
      </c>
      <c r="B44" s="221"/>
      <c r="C44" s="81"/>
      <c r="D44" s="80"/>
      <c r="E44" s="48"/>
      <c r="F44" s="82"/>
      <c r="G44" s="83"/>
      <c r="H44" s="55" t="str">
        <f>IF(SUM(H11:H41)&gt;0,MIN(H11:H41),"")</f>
        <v/>
      </c>
      <c r="I44" s="70" t="str">
        <f t="shared" ref="I44:S44" si="33">IF(SUM(I11:I41)&gt;0,MIN(I11:I41),"")</f>
        <v/>
      </c>
      <c r="J44" s="84" t="str">
        <f t="shared" si="33"/>
        <v/>
      </c>
      <c r="K44" s="54" t="str">
        <f t="shared" si="33"/>
        <v/>
      </c>
      <c r="L44" s="280" t="str">
        <f t="shared" si="33"/>
        <v/>
      </c>
      <c r="M44" s="70" t="str">
        <f t="shared" si="33"/>
        <v/>
      </c>
      <c r="N44" s="70" t="str">
        <f t="shared" ca="1" si="33"/>
        <v/>
      </c>
      <c r="O44" s="70" t="str">
        <f t="shared" si="33"/>
        <v/>
      </c>
      <c r="P44" s="70" t="str">
        <f t="shared" ca="1" si="33"/>
        <v/>
      </c>
      <c r="Q44" s="70" t="str">
        <f t="shared" si="33"/>
        <v/>
      </c>
      <c r="R44" s="70" t="str">
        <f t="shared" si="33"/>
        <v/>
      </c>
      <c r="S44" s="44" t="str">
        <f t="shared" si="33"/>
        <v/>
      </c>
      <c r="T44" s="220" t="s">
        <v>41</v>
      </c>
      <c r="U44" s="55" t="str">
        <f>IF(SUM(U11:U41)&gt;0,MIN(U11:U41),"")</f>
        <v/>
      </c>
      <c r="V44" s="54" t="str">
        <f t="shared" ref="V44:AG44" si="34">IF(SUM(V11:V41)&gt;0,MIN(V11:V41),"")</f>
        <v/>
      </c>
      <c r="W44" s="70" t="str">
        <f t="shared" si="34"/>
        <v/>
      </c>
      <c r="X44" s="395" t="str">
        <f t="shared" si="34"/>
        <v/>
      </c>
      <c r="Y44" s="44" t="str">
        <f t="shared" si="34"/>
        <v/>
      </c>
      <c r="Z44" s="54" t="str">
        <f t="shared" si="34"/>
        <v/>
      </c>
      <c r="AA44" s="70" t="str">
        <f t="shared" si="34"/>
        <v/>
      </c>
      <c r="AB44" s="395" t="str">
        <f t="shared" si="34"/>
        <v/>
      </c>
      <c r="AC44" s="44" t="str">
        <f t="shared" si="34"/>
        <v/>
      </c>
      <c r="AD44" s="54" t="str">
        <f t="shared" si="34"/>
        <v/>
      </c>
      <c r="AE44" s="70" t="str">
        <f t="shared" si="34"/>
        <v/>
      </c>
      <c r="AF44" s="395" t="str">
        <f t="shared" si="34"/>
        <v/>
      </c>
      <c r="AG44" s="44" t="str">
        <f t="shared" si="34"/>
        <v/>
      </c>
      <c r="AH44" s="637"/>
      <c r="AI44" s="680" t="str">
        <f>IF(SUM(AI11:AI41)&gt;0,MIN(AI11:AI41),"")</f>
        <v/>
      </c>
      <c r="AJ44" s="681" t="str">
        <f>IF(SUM(AJ11:AJ41)&gt;0,MIN(AJ11:AJ41),"")</f>
        <v/>
      </c>
      <c r="AK44" s="71"/>
      <c r="AL44" s="820" t="str">
        <f>IF(SUM(AL11:AL41)&gt;0,MIN(AL11:AL41),"")</f>
        <v/>
      </c>
      <c r="AM44" s="945" t="str">
        <f>IF(SUM(AM11:AN41)&gt;0,MIN(AM11:AN41),"")</f>
        <v/>
      </c>
      <c r="AN44" s="963"/>
      <c r="AO44" s="620" t="str">
        <f>IF(SUM(AO11:AO41)&gt;0,MIN(AO11:AO41),"")</f>
        <v/>
      </c>
      <c r="AP44" s="44" t="str">
        <f>IF(SUM(AP11:AP41)&gt;0,MIN(AP11:AP41),"")</f>
        <v/>
      </c>
      <c r="AQ44" s="952" t="s">
        <v>73</v>
      </c>
      <c r="AR44" s="953"/>
      <c r="AS44" s="647" t="str">
        <f t="shared" ref="AS44:BH44" si="35">IF(SUM(AS11:AS41)&gt;0,MIN(AS11:AS41),"")</f>
        <v/>
      </c>
      <c r="AT44" s="674" t="str">
        <f t="shared" si="35"/>
        <v/>
      </c>
      <c r="AU44" s="648" t="str">
        <f t="shared" si="35"/>
        <v/>
      </c>
      <c r="AV44" s="666" t="str">
        <f t="shared" si="35"/>
        <v/>
      </c>
      <c r="AW44" s="667" t="str">
        <f t="shared" ca="1" si="35"/>
        <v/>
      </c>
      <c r="AX44" s="668" t="str">
        <f t="shared" ca="1" si="35"/>
        <v/>
      </c>
      <c r="AY44" s="648" t="str">
        <f t="shared" si="35"/>
        <v/>
      </c>
      <c r="AZ44" s="666" t="str">
        <f t="shared" si="35"/>
        <v/>
      </c>
      <c r="BA44" s="667" t="str">
        <f t="shared" ca="1" si="35"/>
        <v/>
      </c>
      <c r="BB44" s="668" t="str">
        <f t="shared" ca="1" si="35"/>
        <v/>
      </c>
      <c r="BC44" s="648" t="str">
        <f t="shared" si="35"/>
        <v/>
      </c>
      <c r="BD44" s="669" t="str">
        <f t="shared" si="35"/>
        <v/>
      </c>
      <c r="BE44" s="670" t="str">
        <f t="shared" ca="1" si="35"/>
        <v/>
      </c>
      <c r="BF44" s="668" t="str">
        <f t="shared" ca="1" si="35"/>
        <v/>
      </c>
      <c r="BG44" s="54" t="str">
        <f t="shared" si="35"/>
        <v/>
      </c>
      <c r="BH44" s="44" t="str">
        <f t="shared" si="35"/>
        <v/>
      </c>
      <c r="BI44" s="220" t="s">
        <v>41</v>
      </c>
      <c r="BJ44" s="647" t="str">
        <f t="shared" ref="BJ44:BU44" si="36">IF(SUM(BJ11:BJ41)&gt;0,MIN(BJ11:BJ41),"")</f>
        <v/>
      </c>
      <c r="BK44" s="674" t="str">
        <f t="shared" si="36"/>
        <v/>
      </c>
      <c r="BL44" s="54" t="str">
        <f t="shared" si="36"/>
        <v/>
      </c>
      <c r="BM44" s="673" t="str">
        <f t="shared" si="36"/>
        <v/>
      </c>
      <c r="BN44" s="673" t="str">
        <f t="shared" si="36"/>
        <v/>
      </c>
      <c r="BO44" s="673" t="str">
        <f t="shared" si="36"/>
        <v/>
      </c>
      <c r="BP44" s="673" t="str">
        <f t="shared" si="36"/>
        <v/>
      </c>
      <c r="BQ44" s="673" t="str">
        <f t="shared" si="36"/>
        <v/>
      </c>
      <c r="BR44" s="673" t="str">
        <f t="shared" si="36"/>
        <v/>
      </c>
      <c r="BS44" s="673" t="str">
        <f t="shared" si="36"/>
        <v/>
      </c>
      <c r="BT44" s="673" t="str">
        <f t="shared" si="36"/>
        <v/>
      </c>
      <c r="BU44" s="674" t="str">
        <f t="shared" si="36"/>
        <v/>
      </c>
      <c r="BV44" s="761" t="s">
        <v>41</v>
      </c>
      <c r="BW44" s="649" t="str">
        <f>IF(SUM(BW11:BW41)&gt;0,MIN(BW11:BW41),"")</f>
        <v/>
      </c>
      <c r="BX44" s="846" t="str">
        <f ca="1">IF(SUM(BX11:BX41)&gt;0,MIN(BX11:BX41),"")</f>
        <v/>
      </c>
      <c r="BY44" s="649" t="str">
        <f>IF(SUM(BY11:BY41)&gt;0,MIN(BY11:BY41),"")</f>
        <v/>
      </c>
      <c r="BZ44" s="846" t="str">
        <f ca="1">IF(SUM(BZ11:BZ41)&gt;0,MIN(BZ11:BZ41),"")</f>
        <v/>
      </c>
      <c r="CA44" s="639" t="str">
        <f t="shared" ref="CA44:CK44" si="37">IF(SUM(CA11:CA41)&gt;0,MIN(CA11:CA41),"")</f>
        <v/>
      </c>
      <c r="CB44" s="667" t="str">
        <f t="shared" si="37"/>
        <v/>
      </c>
      <c r="CC44" s="670" t="str">
        <f t="shared" si="37"/>
        <v/>
      </c>
      <c r="CD44" s="667" t="str">
        <f>IF(SUM(CD11:CD41)&gt;0,MIN(CD11:CD41),"")</f>
        <v/>
      </c>
      <c r="CE44" s="670" t="str">
        <f>IF(SUM(CE11:CE41)&gt;0,MIN(CE11:CE41),"")</f>
        <v/>
      </c>
      <c r="CF44" s="667" t="str">
        <f t="shared" si="37"/>
        <v/>
      </c>
      <c r="CG44" s="670" t="str">
        <f t="shared" si="37"/>
        <v/>
      </c>
      <c r="CH44" s="667" t="str">
        <f t="shared" si="37"/>
        <v/>
      </c>
      <c r="CI44" s="667" t="str">
        <f t="shared" si="37"/>
        <v/>
      </c>
      <c r="CJ44" s="670" t="str">
        <f t="shared" si="37"/>
        <v/>
      </c>
      <c r="CK44" s="749" t="str">
        <f t="shared" si="37"/>
        <v/>
      </c>
    </row>
    <row r="45" spans="1:89" ht="14.4" customHeight="1" thickTop="1" thickBot="1" x14ac:dyDescent="0.3">
      <c r="A45" s="532"/>
      <c r="B45" s="533"/>
      <c r="C45" s="533"/>
      <c r="D45" s="533"/>
      <c r="E45" s="534"/>
      <c r="F45" s="535"/>
      <c r="G45" s="536"/>
      <c r="H45" s="532"/>
      <c r="I45" s="533"/>
      <c r="J45" s="537"/>
      <c r="K45" s="533"/>
      <c r="L45" s="538"/>
      <c r="M45" s="533"/>
      <c r="N45" s="533"/>
      <c r="O45" s="533"/>
      <c r="P45" s="533"/>
      <c r="Q45" s="533"/>
      <c r="R45" s="533"/>
      <c r="S45" s="537"/>
      <c r="T45" s="973" t="s">
        <v>131</v>
      </c>
      <c r="U45" s="974"/>
      <c r="V45" s="975"/>
      <c r="W45" s="533"/>
      <c r="X45" s="533"/>
      <c r="Y45" s="555"/>
      <c r="Z45" s="533"/>
      <c r="AA45" s="539"/>
      <c r="AB45" s="533"/>
      <c r="AC45" s="537"/>
      <c r="AD45" s="533"/>
      <c r="AE45" s="533"/>
      <c r="AF45" s="533"/>
      <c r="AG45" s="537"/>
      <c r="AH45" s="533"/>
      <c r="AI45" s="533"/>
      <c r="AJ45" s="533"/>
      <c r="AK45" s="465"/>
      <c r="AL45" s="822" t="str">
        <f ca="1">'E.coli Standalone Calculation'!P38</f>
        <v/>
      </c>
      <c r="AM45" s="816"/>
      <c r="AN45" s="540"/>
      <c r="AO45" s="533"/>
      <c r="AP45" s="537"/>
      <c r="AQ45" s="979"/>
      <c r="AR45" s="980"/>
      <c r="AS45" s="532"/>
      <c r="AT45" s="533"/>
      <c r="AU45" s="532"/>
      <c r="AV45" s="533"/>
      <c r="AW45" s="541"/>
      <c r="AX45" s="533"/>
      <c r="AY45" s="532"/>
      <c r="AZ45" s="533"/>
      <c r="BA45" s="541"/>
      <c r="BB45" s="533"/>
      <c r="BC45" s="532"/>
      <c r="BD45" s="541"/>
      <c r="BE45" s="533"/>
      <c r="BF45" s="533"/>
      <c r="BG45" s="532"/>
      <c r="BH45" s="537"/>
      <c r="BI45" s="542"/>
      <c r="BJ45" s="532"/>
      <c r="BK45" s="537"/>
      <c r="BL45" s="532"/>
      <c r="BM45" s="533"/>
      <c r="BN45" s="533"/>
      <c r="BO45" s="533"/>
      <c r="BP45" s="533"/>
      <c r="BQ45" s="533"/>
      <c r="BR45" s="533"/>
      <c r="BS45" s="533"/>
      <c r="BT45" s="533"/>
      <c r="BU45" s="537"/>
      <c r="BV45" s="762"/>
      <c r="BW45" s="755"/>
      <c r="BX45" s="476"/>
      <c r="BY45" s="476"/>
      <c r="BZ45" s="476"/>
      <c r="CA45" s="476"/>
      <c r="CB45" s="750"/>
      <c r="CC45" s="750"/>
      <c r="CD45" s="750"/>
      <c r="CE45" s="750"/>
      <c r="CF45" s="750"/>
      <c r="CG45" s="750"/>
      <c r="CH45" s="750"/>
      <c r="CI45" s="750"/>
      <c r="CJ45" s="750"/>
      <c r="CK45" s="751"/>
    </row>
    <row r="46" spans="1:89" ht="14.4" customHeight="1" thickTop="1" thickBot="1" x14ac:dyDescent="0.3">
      <c r="A46" s="543"/>
      <c r="B46" s="544"/>
      <c r="C46" s="544"/>
      <c r="D46" s="544"/>
      <c r="E46" s="545"/>
      <c r="F46" s="546"/>
      <c r="G46" s="545"/>
      <c r="H46" s="544"/>
      <c r="I46" s="544"/>
      <c r="J46" s="547"/>
      <c r="K46" s="544"/>
      <c r="L46" s="548"/>
      <c r="M46" s="544"/>
      <c r="N46" s="544"/>
      <c r="O46" s="544"/>
      <c r="P46" s="544"/>
      <c r="Q46" s="544"/>
      <c r="R46" s="544"/>
      <c r="S46" s="547"/>
      <c r="T46" s="976" t="s">
        <v>132</v>
      </c>
      <c r="U46" s="977"/>
      <c r="V46" s="978"/>
      <c r="W46" s="549"/>
      <c r="X46" s="544"/>
      <c r="Y46" s="550"/>
      <c r="Z46" s="549"/>
      <c r="AA46" s="550"/>
      <c r="AB46" s="544"/>
      <c r="AC46" s="544"/>
      <c r="AD46" s="549"/>
      <c r="AE46" s="544"/>
      <c r="AF46" s="544"/>
      <c r="AG46" s="547"/>
      <c r="AH46" s="544"/>
      <c r="AI46" s="476"/>
      <c r="AJ46" s="476"/>
      <c r="AK46" s="465"/>
      <c r="AL46" s="817" t="str">
        <f ca="1">'E.coli Standalone Calculation'!P41</f>
        <v/>
      </c>
      <c r="AM46" s="551"/>
      <c r="AN46" s="552"/>
      <c r="AO46" s="544"/>
      <c r="AP46" s="547"/>
      <c r="AQ46" s="981"/>
      <c r="AR46" s="982"/>
      <c r="AS46" s="549"/>
      <c r="AT46" s="547"/>
      <c r="AU46" s="544"/>
      <c r="AV46" s="544"/>
      <c r="AW46" s="553"/>
      <c r="AX46" s="544"/>
      <c r="AY46" s="549"/>
      <c r="AZ46" s="544"/>
      <c r="BA46" s="553"/>
      <c r="BB46" s="547"/>
      <c r="BC46" s="544"/>
      <c r="BD46" s="553"/>
      <c r="BE46" s="544"/>
      <c r="BF46" s="544"/>
      <c r="BG46" s="549"/>
      <c r="BH46" s="547"/>
      <c r="BI46" s="554"/>
      <c r="BJ46" s="549"/>
      <c r="BK46" s="547"/>
      <c r="BL46" s="549"/>
      <c r="BM46" s="544"/>
      <c r="BN46" s="544"/>
      <c r="BO46" s="544"/>
      <c r="BP46" s="544"/>
      <c r="BQ46" s="544"/>
      <c r="BR46" s="544"/>
      <c r="BS46" s="544"/>
      <c r="BT46" s="544"/>
      <c r="BU46" s="547"/>
      <c r="BV46" s="763"/>
      <c r="BW46" s="754"/>
      <c r="BX46" s="752"/>
      <c r="BY46" s="752"/>
      <c r="BZ46" s="752"/>
      <c r="CA46" s="752"/>
      <c r="CB46" s="752"/>
      <c r="CC46" s="752"/>
      <c r="CD46" s="752"/>
      <c r="CE46" s="752"/>
      <c r="CF46" s="752"/>
      <c r="CG46" s="752"/>
      <c r="CH46" s="752"/>
      <c r="CI46" s="752"/>
      <c r="CJ46" s="752"/>
      <c r="CK46" s="753"/>
    </row>
    <row r="47" spans="1:89" ht="15" customHeight="1" thickBot="1" x14ac:dyDescent="0.3">
      <c r="A47" s="415" t="s">
        <v>42</v>
      </c>
      <c r="B47" s="226"/>
      <c r="C47" s="416"/>
      <c r="D47" s="124"/>
      <c r="E47" s="87">
        <f>COUNT(E11:E41)</f>
        <v>0</v>
      </c>
      <c r="F47" s="417">
        <f>COUNTA(F11:F41)</f>
        <v>0</v>
      </c>
      <c r="G47" s="418">
        <f>COUNTA(G11:G41)</f>
        <v>0</v>
      </c>
      <c r="H47" s="419">
        <f>COUNT(H11:H41)</f>
        <v>0</v>
      </c>
      <c r="I47" s="85">
        <f t="shared" ref="I47:BH47" si="38">COUNT(I11:I41)</f>
        <v>0</v>
      </c>
      <c r="J47" s="86">
        <f t="shared" si="38"/>
        <v>0</v>
      </c>
      <c r="K47" s="419">
        <f t="shared" si="38"/>
        <v>0</v>
      </c>
      <c r="L47" s="85">
        <f t="shared" si="38"/>
        <v>0</v>
      </c>
      <c r="M47" s="85">
        <f t="shared" si="38"/>
        <v>0</v>
      </c>
      <c r="N47" s="85">
        <f t="shared" ca="1" si="38"/>
        <v>0</v>
      </c>
      <c r="O47" s="85">
        <f t="shared" si="38"/>
        <v>0</v>
      </c>
      <c r="P47" s="85">
        <f t="shared" ca="1" si="38"/>
        <v>0</v>
      </c>
      <c r="Q47" s="85">
        <f t="shared" si="38"/>
        <v>0</v>
      </c>
      <c r="R47" s="85">
        <f t="shared" si="38"/>
        <v>0</v>
      </c>
      <c r="S47" s="86">
        <f t="shared" si="38"/>
        <v>0</v>
      </c>
      <c r="T47" s="222" t="s">
        <v>67</v>
      </c>
      <c r="U47" s="66">
        <f>COUNT(U11:U41)</f>
        <v>0</v>
      </c>
      <c r="V47" s="64">
        <f t="shared" ref="V47:AG47" si="39">COUNT(V11:V41)</f>
        <v>0</v>
      </c>
      <c r="W47" s="65">
        <f t="shared" si="39"/>
        <v>0</v>
      </c>
      <c r="X47" s="396">
        <f t="shared" si="39"/>
        <v>0</v>
      </c>
      <c r="Y47" s="67">
        <f t="shared" si="39"/>
        <v>0</v>
      </c>
      <c r="Z47" s="64">
        <f t="shared" si="39"/>
        <v>0</v>
      </c>
      <c r="AA47" s="65">
        <f t="shared" si="39"/>
        <v>0</v>
      </c>
      <c r="AB47" s="396">
        <f t="shared" si="39"/>
        <v>0</v>
      </c>
      <c r="AC47" s="67">
        <f t="shared" si="39"/>
        <v>0</v>
      </c>
      <c r="AD47" s="64">
        <f t="shared" si="39"/>
        <v>0</v>
      </c>
      <c r="AE47" s="65">
        <f t="shared" si="39"/>
        <v>0</v>
      </c>
      <c r="AF47" s="396">
        <f t="shared" si="39"/>
        <v>0</v>
      </c>
      <c r="AG47" s="67">
        <f t="shared" si="39"/>
        <v>0</v>
      </c>
      <c r="AH47" s="625"/>
      <c r="AI47" s="65">
        <f t="shared" ref="AI47:AP47" si="40">COUNT(AI11:AI41)</f>
        <v>0</v>
      </c>
      <c r="AJ47" s="65">
        <f t="shared" si="40"/>
        <v>0</v>
      </c>
      <c r="AK47" s="72"/>
      <c r="AL47" s="65">
        <f ca="1">COUNT(AK11:AK41)</f>
        <v>0</v>
      </c>
      <c r="AM47" s="1048">
        <f>COUNT(AM11:AN41)</f>
        <v>0</v>
      </c>
      <c r="AN47" s="1049"/>
      <c r="AO47" s="65">
        <f t="shared" si="40"/>
        <v>0</v>
      </c>
      <c r="AP47" s="67">
        <f t="shared" si="40"/>
        <v>0</v>
      </c>
      <c r="AQ47" s="1050" t="s">
        <v>67</v>
      </c>
      <c r="AR47" s="1051"/>
      <c r="AS47" s="64">
        <f t="shared" si="38"/>
        <v>0</v>
      </c>
      <c r="AT47" s="116">
        <f t="shared" si="38"/>
        <v>0</v>
      </c>
      <c r="AU47" s="64">
        <f t="shared" si="38"/>
        <v>0</v>
      </c>
      <c r="AV47" s="73">
        <f t="shared" si="38"/>
        <v>0</v>
      </c>
      <c r="AW47" s="73">
        <f t="shared" ca="1" si="38"/>
        <v>0</v>
      </c>
      <c r="AX47" s="116">
        <f t="shared" ca="1" si="38"/>
        <v>0</v>
      </c>
      <c r="AY47" s="64">
        <f t="shared" si="38"/>
        <v>0</v>
      </c>
      <c r="AZ47" s="73">
        <f t="shared" si="38"/>
        <v>0</v>
      </c>
      <c r="BA47" s="73">
        <f t="shared" ca="1" si="38"/>
        <v>0</v>
      </c>
      <c r="BB47" s="116">
        <f t="shared" ca="1" si="38"/>
        <v>0</v>
      </c>
      <c r="BC47" s="64">
        <f t="shared" si="38"/>
        <v>0</v>
      </c>
      <c r="BD47" s="73">
        <f t="shared" si="38"/>
        <v>0</v>
      </c>
      <c r="BE47" s="73">
        <f t="shared" ca="1" si="38"/>
        <v>0</v>
      </c>
      <c r="BF47" s="116">
        <f t="shared" ca="1" si="38"/>
        <v>0</v>
      </c>
      <c r="BG47" s="66">
        <f t="shared" si="38"/>
        <v>0</v>
      </c>
      <c r="BH47" s="67">
        <f t="shared" si="38"/>
        <v>0</v>
      </c>
      <c r="BI47" s="246" t="s">
        <v>67</v>
      </c>
      <c r="BJ47" s="66">
        <f>COUNT(BJ11:BJ41)</f>
        <v>0</v>
      </c>
      <c r="BK47" s="67">
        <f t="shared" ref="BK47:BU47" si="41">COUNT(BK11:BK41)</f>
        <v>0</v>
      </c>
      <c r="BL47" s="64">
        <f t="shared" si="41"/>
        <v>0</v>
      </c>
      <c r="BM47" s="65">
        <f t="shared" si="41"/>
        <v>0</v>
      </c>
      <c r="BN47" s="65">
        <f t="shared" si="41"/>
        <v>0</v>
      </c>
      <c r="BO47" s="65">
        <f t="shared" si="41"/>
        <v>0</v>
      </c>
      <c r="BP47" s="65">
        <f t="shared" si="41"/>
        <v>0</v>
      </c>
      <c r="BQ47" s="65">
        <f t="shared" si="41"/>
        <v>0</v>
      </c>
      <c r="BR47" s="65">
        <f t="shared" si="41"/>
        <v>0</v>
      </c>
      <c r="BS47" s="65">
        <f t="shared" si="41"/>
        <v>0</v>
      </c>
      <c r="BT47" s="65">
        <f t="shared" si="41"/>
        <v>0</v>
      </c>
      <c r="BU47" s="67">
        <f t="shared" si="41"/>
        <v>0</v>
      </c>
      <c r="BV47" s="764" t="s">
        <v>67</v>
      </c>
      <c r="BW47" s="73">
        <f>COUNT(BW11:BW41)</f>
        <v>0</v>
      </c>
      <c r="BX47" s="73">
        <f ca="1">COUNT(BX11:BX41)</f>
        <v>0</v>
      </c>
      <c r="BY47" s="73">
        <f>COUNT(BY11:BY41)</f>
        <v>0</v>
      </c>
      <c r="BZ47" s="732">
        <f ca="1">COUNT(BZ11:BZ41)</f>
        <v>0</v>
      </c>
      <c r="CA47" s="766">
        <f t="shared" ref="CA47:CK47" si="42">COUNT(CA11:CA41)</f>
        <v>0</v>
      </c>
      <c r="CB47" s="73">
        <f t="shared" si="42"/>
        <v>0</v>
      </c>
      <c r="CC47" s="73">
        <f t="shared" si="42"/>
        <v>0</v>
      </c>
      <c r="CD47" s="73">
        <f>COUNT(CD11:CD41)</f>
        <v>0</v>
      </c>
      <c r="CE47" s="73">
        <f>COUNT(CE11:CE41)</f>
        <v>0</v>
      </c>
      <c r="CF47" s="73">
        <f t="shared" si="42"/>
        <v>0</v>
      </c>
      <c r="CG47" s="73">
        <f t="shared" si="42"/>
        <v>0</v>
      </c>
      <c r="CH47" s="73">
        <f t="shared" si="42"/>
        <v>0</v>
      </c>
      <c r="CI47" s="73">
        <f t="shared" si="42"/>
        <v>0</v>
      </c>
      <c r="CJ47" s="73">
        <f t="shared" si="42"/>
        <v>0</v>
      </c>
      <c r="CK47" s="116">
        <f t="shared" si="42"/>
        <v>0</v>
      </c>
    </row>
    <row r="48" spans="1:89" ht="15" customHeight="1" thickBot="1" x14ac:dyDescent="0.35">
      <c r="A48" s="861" t="s">
        <v>124</v>
      </c>
      <c r="B48" s="1008"/>
      <c r="C48" s="1008"/>
      <c r="D48" s="1008"/>
      <c r="E48" s="1008"/>
      <c r="F48" s="1008"/>
      <c r="G48" s="1008"/>
      <c r="H48" s="1008"/>
      <c r="I48" s="1008"/>
      <c r="J48" s="1009"/>
      <c r="K48" s="442" t="s">
        <v>191</v>
      </c>
      <c r="L48" s="207"/>
      <c r="M48" s="207"/>
      <c r="N48" s="207"/>
      <c r="O48" s="207"/>
      <c r="P48" s="443"/>
      <c r="Q48" s="444" t="s">
        <v>125</v>
      </c>
      <c r="R48" s="207"/>
      <c r="S48" s="235"/>
      <c r="T48" s="310" t="s">
        <v>43</v>
      </c>
      <c r="U48" s="400"/>
      <c r="V48" s="207"/>
      <c r="W48" s="207"/>
      <c r="X48" s="207"/>
      <c r="Y48" s="207"/>
      <c r="Z48" s="207"/>
      <c r="AA48" s="207"/>
      <c r="AB48" s="207"/>
      <c r="AC48" s="207"/>
      <c r="AD48" s="207"/>
      <c r="AE48" s="207"/>
      <c r="AF48" s="207"/>
      <c r="AG48" s="207"/>
      <c r="AH48" s="207"/>
      <c r="AI48" s="207"/>
      <c r="AJ48" s="207"/>
      <c r="AK48" s="207"/>
      <c r="AL48" s="207"/>
      <c r="AM48" s="207"/>
      <c r="AN48" s="207"/>
      <c r="AO48" s="207"/>
      <c r="AP48" s="235"/>
      <c r="AQ48" s="207"/>
      <c r="AR48" s="207"/>
      <c r="AS48" s="207"/>
      <c r="AT48" s="207"/>
      <c r="AU48" s="207"/>
      <c r="AV48" s="207"/>
      <c r="AW48" s="207"/>
      <c r="AX48" s="207"/>
      <c r="AY48" s="207"/>
      <c r="AZ48" s="207"/>
      <c r="BA48" s="207"/>
      <c r="BB48" s="207"/>
      <c r="BC48" s="207"/>
      <c r="BD48" s="207"/>
      <c r="BE48" s="207"/>
      <c r="BF48" s="207"/>
      <c r="BG48" s="207"/>
      <c r="BH48" s="207"/>
      <c r="BI48" s="200"/>
      <c r="BJ48" s="200"/>
      <c r="BK48" s="200"/>
      <c r="BL48" s="200"/>
      <c r="BM48" s="200"/>
      <c r="BN48" s="200"/>
      <c r="BO48" s="200"/>
      <c r="BP48" s="200"/>
      <c r="BQ48" s="200"/>
      <c r="BR48" s="200"/>
      <c r="BS48" s="200"/>
      <c r="BT48" s="200"/>
      <c r="BU48" s="200"/>
      <c r="BV48" s="200"/>
      <c r="BW48" s="200"/>
      <c r="BX48" s="200"/>
      <c r="BY48" s="200"/>
      <c r="BZ48" s="200"/>
    </row>
    <row r="49" spans="1:86" x14ac:dyDescent="0.25">
      <c r="A49" s="1010"/>
      <c r="B49" s="1011"/>
      <c r="C49" s="1011"/>
      <c r="D49" s="1011"/>
      <c r="E49" s="1011"/>
      <c r="F49" s="1011"/>
      <c r="G49" s="1011"/>
      <c r="H49" s="1011"/>
      <c r="I49" s="1011"/>
      <c r="J49" s="1012"/>
      <c r="K49" s="886"/>
      <c r="L49" s="887"/>
      <c r="M49" s="887"/>
      <c r="N49" s="887"/>
      <c r="O49" s="887"/>
      <c r="P49" s="904"/>
      <c r="Q49" s="870"/>
      <c r="R49" s="871"/>
      <c r="S49" s="872"/>
      <c r="T49" s="877"/>
      <c r="U49" s="878"/>
      <c r="V49" s="878"/>
      <c r="W49" s="878"/>
      <c r="X49" s="878"/>
      <c r="Y49" s="878"/>
      <c r="Z49" s="878"/>
      <c r="AA49" s="878"/>
      <c r="AB49" s="878"/>
      <c r="AC49" s="878"/>
      <c r="AD49" s="878"/>
      <c r="AE49" s="878"/>
      <c r="AF49" s="878"/>
      <c r="AG49" s="878"/>
      <c r="AH49" s="878"/>
      <c r="AI49" s="878"/>
      <c r="AJ49" s="878"/>
      <c r="AK49" s="878"/>
      <c r="AL49" s="878"/>
      <c r="AM49" s="878"/>
      <c r="AN49" s="878"/>
      <c r="AO49" s="878"/>
      <c r="AP49" s="879"/>
      <c r="AQ49" s="200"/>
      <c r="AR49" s="200"/>
      <c r="AS49" s="93" t="s">
        <v>44</v>
      </c>
      <c r="AT49" s="94"/>
      <c r="AU49" s="94"/>
      <c r="AV49" s="94"/>
      <c r="AW49" s="94"/>
      <c r="AX49" s="94"/>
      <c r="AY49" s="94"/>
      <c r="AZ49" s="94"/>
      <c r="BA49" s="94"/>
      <c r="BB49" s="94"/>
      <c r="BC49" s="95"/>
      <c r="BD49" s="313" t="s">
        <v>45</v>
      </c>
      <c r="BE49" s="207"/>
      <c r="BF49" s="235"/>
      <c r="BG49" s="200"/>
      <c r="BH49" s="200"/>
      <c r="BI49" s="200"/>
      <c r="BJ49" s="964" t="s">
        <v>175</v>
      </c>
      <c r="BK49" s="965"/>
      <c r="BL49" s="965"/>
      <c r="BM49" s="965"/>
      <c r="BN49" s="965"/>
      <c r="BO49" s="965"/>
      <c r="BP49" s="965"/>
      <c r="BQ49" s="965"/>
      <c r="BR49" s="966"/>
      <c r="BS49" s="200"/>
      <c r="BT49" s="200"/>
      <c r="BU49" s="200"/>
      <c r="BV49" s="200"/>
      <c r="BW49" s="200"/>
      <c r="BX49" s="200"/>
      <c r="BY49" s="200"/>
      <c r="BZ49" s="200"/>
    </row>
    <row r="50" spans="1:86" x14ac:dyDescent="0.25">
      <c r="A50" s="1010"/>
      <c r="B50" s="1011"/>
      <c r="C50" s="1011"/>
      <c r="D50" s="1011"/>
      <c r="E50" s="1011"/>
      <c r="F50" s="1011"/>
      <c r="G50" s="1011"/>
      <c r="H50" s="1011"/>
      <c r="I50" s="1011"/>
      <c r="J50" s="1012"/>
      <c r="K50" s="905"/>
      <c r="L50" s="887"/>
      <c r="M50" s="887"/>
      <c r="N50" s="887"/>
      <c r="O50" s="887"/>
      <c r="P50" s="904"/>
      <c r="Q50" s="873"/>
      <c r="R50" s="871"/>
      <c r="S50" s="872"/>
      <c r="T50" s="877"/>
      <c r="U50" s="878"/>
      <c r="V50" s="878"/>
      <c r="W50" s="878"/>
      <c r="X50" s="878"/>
      <c r="Y50" s="878"/>
      <c r="Z50" s="878"/>
      <c r="AA50" s="878"/>
      <c r="AB50" s="878"/>
      <c r="AC50" s="878"/>
      <c r="AD50" s="878"/>
      <c r="AE50" s="878"/>
      <c r="AF50" s="878"/>
      <c r="AG50" s="878"/>
      <c r="AH50" s="878"/>
      <c r="AI50" s="878"/>
      <c r="AJ50" s="878"/>
      <c r="AK50" s="878"/>
      <c r="AL50" s="878"/>
      <c r="AM50" s="878"/>
      <c r="AN50" s="878"/>
      <c r="AO50" s="878"/>
      <c r="AP50" s="879"/>
      <c r="AQ50" s="200"/>
      <c r="AR50" s="200"/>
      <c r="AS50" s="250"/>
      <c r="AT50" s="221"/>
      <c r="AU50" s="251"/>
      <c r="AV50" s="254" t="s">
        <v>47</v>
      </c>
      <c r="AW50" s="255"/>
      <c r="AX50" s="254" t="s">
        <v>48</v>
      </c>
      <c r="AY50" s="255"/>
      <c r="AZ50" s="256" t="s">
        <v>49</v>
      </c>
      <c r="BA50" s="257"/>
      <c r="BB50" s="256" t="s">
        <v>50</v>
      </c>
      <c r="BC50" s="258"/>
      <c r="BD50" s="459" t="s">
        <v>51</v>
      </c>
      <c r="BE50" s="200"/>
      <c r="BF50" s="102">
        <f>IF(SUM(AS11:AS41)&gt;0,SUM(AS11:AS41),SUM(K11:K41))</f>
        <v>0</v>
      </c>
      <c r="BG50" s="200"/>
      <c r="BH50" s="200"/>
      <c r="BI50" s="200"/>
      <c r="BJ50" s="967"/>
      <c r="BK50" s="968"/>
      <c r="BL50" s="968"/>
      <c r="BM50" s="968"/>
      <c r="BN50" s="968"/>
      <c r="BO50" s="968"/>
      <c r="BP50" s="968"/>
      <c r="BQ50" s="968"/>
      <c r="BR50" s="969"/>
      <c r="BS50" s="200"/>
      <c r="BT50" s="200"/>
      <c r="BU50" s="200"/>
      <c r="BV50" s="200"/>
      <c r="BW50" s="200"/>
      <c r="BX50" s="200"/>
      <c r="BY50" s="200"/>
      <c r="BZ50" s="200"/>
    </row>
    <row r="51" spans="1:86" ht="14.4" thickBot="1" x14ac:dyDescent="0.35">
      <c r="A51" s="1010"/>
      <c r="B51" s="1011"/>
      <c r="C51" s="1011"/>
      <c r="D51" s="1011"/>
      <c r="E51" s="1011"/>
      <c r="F51" s="1011"/>
      <c r="G51" s="1011"/>
      <c r="H51" s="1011"/>
      <c r="I51" s="1011"/>
      <c r="J51" s="1012"/>
      <c r="K51" s="874"/>
      <c r="L51" s="875"/>
      <c r="M51" s="875"/>
      <c r="N51" s="875"/>
      <c r="O51" s="875"/>
      <c r="P51" s="876"/>
      <c r="Q51" s="445"/>
      <c r="R51" s="238"/>
      <c r="S51" s="239"/>
      <c r="T51" s="877"/>
      <c r="U51" s="878"/>
      <c r="V51" s="878"/>
      <c r="W51" s="878"/>
      <c r="X51" s="878"/>
      <c r="Y51" s="878"/>
      <c r="Z51" s="878"/>
      <c r="AA51" s="878"/>
      <c r="AB51" s="878"/>
      <c r="AC51" s="878"/>
      <c r="AD51" s="878"/>
      <c r="AE51" s="878"/>
      <c r="AF51" s="878"/>
      <c r="AG51" s="878"/>
      <c r="AH51" s="878"/>
      <c r="AI51" s="878"/>
      <c r="AJ51" s="878"/>
      <c r="AK51" s="878"/>
      <c r="AL51" s="878"/>
      <c r="AM51" s="878"/>
      <c r="AN51" s="878"/>
      <c r="AO51" s="878"/>
      <c r="AP51" s="879"/>
      <c r="AQ51" s="200"/>
      <c r="AR51" s="200"/>
      <c r="AS51" s="246" t="s">
        <v>46</v>
      </c>
      <c r="AT51" s="252"/>
      <c r="AU51" s="253"/>
      <c r="AV51" s="337" t="str">
        <f>IF(M42=" "," NA",(+M42-AU42)/M42*100)</f>
        <v xml:space="preserve"> NA</v>
      </c>
      <c r="AW51" s="338"/>
      <c r="AX51" s="337" t="str">
        <f>IF(O42=" "," NA",(+O42-AY42)/O42*100)</f>
        <v xml:space="preserve"> NA</v>
      </c>
      <c r="AY51" s="338"/>
      <c r="AZ51" s="337" t="str">
        <f>IF(R42=" "," NA",(+R42-BC42)/R42*100)</f>
        <v xml:space="preserve"> NA</v>
      </c>
      <c r="BA51" s="338"/>
      <c r="BB51" s="334" t="str">
        <f>IF(Q42=" "," NA",(+Q42-AP42)/Q42*100)</f>
        <v xml:space="preserve"> NA</v>
      </c>
      <c r="BC51" s="107"/>
      <c r="BD51" s="218"/>
      <c r="BE51" s="219"/>
      <c r="BF51" s="236"/>
      <c r="BG51" s="200"/>
      <c r="BH51" s="200"/>
      <c r="BI51" s="200"/>
      <c r="BJ51" s="967"/>
      <c r="BK51" s="968"/>
      <c r="BL51" s="968"/>
      <c r="BM51" s="968"/>
      <c r="BN51" s="968"/>
      <c r="BO51" s="968"/>
      <c r="BP51" s="968"/>
      <c r="BQ51" s="968"/>
      <c r="BR51" s="969"/>
      <c r="BS51" s="200"/>
      <c r="BT51" s="200"/>
      <c r="BU51" s="200"/>
      <c r="BV51" s="200"/>
      <c r="BW51" s="200"/>
      <c r="BX51" s="200"/>
      <c r="BY51" s="200"/>
      <c r="BZ51" s="200"/>
    </row>
    <row r="52" spans="1:86" ht="13.8" x14ac:dyDescent="0.3">
      <c r="A52" s="1010"/>
      <c r="B52" s="1011"/>
      <c r="C52" s="1011"/>
      <c r="D52" s="1011"/>
      <c r="E52" s="1011"/>
      <c r="F52" s="1011"/>
      <c r="G52" s="1011"/>
      <c r="H52" s="1011"/>
      <c r="I52" s="1011"/>
      <c r="J52" s="1012"/>
      <c r="K52" s="442" t="s">
        <v>192</v>
      </c>
      <c r="L52" s="446"/>
      <c r="M52" s="207"/>
      <c r="N52" s="207"/>
      <c r="O52" s="207"/>
      <c r="P52" s="447"/>
      <c r="Q52" s="444" t="s">
        <v>125</v>
      </c>
      <c r="R52" s="207"/>
      <c r="S52" s="235"/>
      <c r="T52" s="877"/>
      <c r="U52" s="878"/>
      <c r="V52" s="878"/>
      <c r="W52" s="878"/>
      <c r="X52" s="878"/>
      <c r="Y52" s="878"/>
      <c r="Z52" s="878"/>
      <c r="AA52" s="878"/>
      <c r="AB52" s="878"/>
      <c r="AC52" s="878"/>
      <c r="AD52" s="878"/>
      <c r="AE52" s="878"/>
      <c r="AF52" s="878"/>
      <c r="AG52" s="878"/>
      <c r="AH52" s="878"/>
      <c r="AI52" s="878"/>
      <c r="AJ52" s="878"/>
      <c r="AK52" s="878"/>
      <c r="AL52" s="878"/>
      <c r="AM52" s="878"/>
      <c r="AN52" s="878"/>
      <c r="AO52" s="878"/>
      <c r="AP52" s="879"/>
      <c r="AQ52" s="200"/>
      <c r="AR52" s="200"/>
      <c r="AS52" s="200"/>
      <c r="AT52" s="200"/>
      <c r="AU52" s="200"/>
      <c r="AV52" s="200"/>
      <c r="AW52" s="200"/>
      <c r="AX52" s="200"/>
      <c r="AY52" s="200"/>
      <c r="AZ52" s="200"/>
      <c r="BA52" s="200"/>
      <c r="BB52" s="200"/>
      <c r="BC52" s="200"/>
      <c r="BD52" s="852" t="s">
        <v>52</v>
      </c>
      <c r="BE52" s="853"/>
      <c r="BF52" s="854"/>
      <c r="BG52" s="200"/>
      <c r="BH52" s="200"/>
      <c r="BI52" s="200"/>
      <c r="BJ52" s="967"/>
      <c r="BK52" s="968"/>
      <c r="BL52" s="968"/>
      <c r="BM52" s="968"/>
      <c r="BN52" s="968"/>
      <c r="BO52" s="968"/>
      <c r="BP52" s="968"/>
      <c r="BQ52" s="968"/>
      <c r="BR52" s="969"/>
      <c r="BS52" s="200"/>
      <c r="BT52" s="200"/>
      <c r="BU52" s="200"/>
      <c r="BV52" s="200"/>
      <c r="BW52" s="200"/>
      <c r="BX52" s="200"/>
      <c r="BY52" s="200"/>
      <c r="BZ52" s="200"/>
    </row>
    <row r="53" spans="1:86" ht="15.6" x14ac:dyDescent="0.3">
      <c r="A53" s="1010"/>
      <c r="B53" s="1011"/>
      <c r="C53" s="1011"/>
      <c r="D53" s="1011"/>
      <c r="E53" s="1011"/>
      <c r="F53" s="1011"/>
      <c r="G53" s="1011"/>
      <c r="H53" s="1011"/>
      <c r="I53" s="1011"/>
      <c r="J53" s="1012"/>
      <c r="K53" s="448" t="s">
        <v>193</v>
      </c>
      <c r="L53" s="211"/>
      <c r="M53" s="211"/>
      <c r="N53" s="211"/>
      <c r="O53" s="211"/>
      <c r="P53" s="211"/>
      <c r="Q53" s="870"/>
      <c r="R53" s="871"/>
      <c r="S53" s="872"/>
      <c r="T53" s="877"/>
      <c r="U53" s="878"/>
      <c r="V53" s="878"/>
      <c r="W53" s="878"/>
      <c r="X53" s="878"/>
      <c r="Y53" s="878"/>
      <c r="Z53" s="878"/>
      <c r="AA53" s="878"/>
      <c r="AB53" s="878"/>
      <c r="AC53" s="878"/>
      <c r="AD53" s="878"/>
      <c r="AE53" s="878"/>
      <c r="AF53" s="878"/>
      <c r="AG53" s="878"/>
      <c r="AH53" s="878"/>
      <c r="AI53" s="878"/>
      <c r="AJ53" s="878"/>
      <c r="AK53" s="878"/>
      <c r="AL53" s="878"/>
      <c r="AM53" s="878"/>
      <c r="AN53" s="878"/>
      <c r="AO53" s="878"/>
      <c r="AP53" s="879"/>
      <c r="AQ53" s="200"/>
      <c r="AR53" s="202"/>
      <c r="AS53" s="202" t="str">
        <f>IF(OR(Q42=" ",AP42=" ",LEFT(Q10,4)&lt;&gt;"Phos",LEFT(AP10,4)&lt;&gt;"Phos"),"","Phosphorus limit would be")</f>
        <v/>
      </c>
      <c r="AT53" s="202"/>
      <c r="AU53" s="202"/>
      <c r="AV53" s="202"/>
      <c r="AW53" s="202" t="str">
        <f>IF(OR(Q42=" ",+AP42=" ",LEFT(Q10,4)&lt;&gt;"Phos",LEFT(AP10,4)&lt;&gt;"Phos"),"",IF(+Q42&gt;=5,1,IF(+Q42&gt;=4,80,IF(+Q42&gt;=3,75,IF(Q42&gt;=2,70,IF(Q42&gt;=1,65,60))))))</f>
        <v/>
      </c>
      <c r="AX53" s="202" t="str">
        <f>IF(OR(Q42=" ",+AP42=" ",LEFT(Q10,4)&lt;&gt;"Phos",LEFT(AP10,4)&lt;&gt;"Phos"),"",IF(+Q42&gt;=5,"mg/l.","% removal."))</f>
        <v/>
      </c>
      <c r="AY53" s="202"/>
      <c r="AZ53" s="202" t="str">
        <f>IF(OR(Q42=" ",+AP42=" ",LEFT(Q10,4)&lt;&gt;"Phos",LEFT(AP10,4)&lt;&gt;"Phos"),"",IF(OR(AND(+Q42&gt;=5,AP42&gt;1),AND(+Q42&gt;=4,+Q42&lt;5,BB51&lt;80),AND(+Q42&gt;=3,+Q42&lt;4,BB51&lt;75),AND(+Q42&gt;=2,+Q42&lt;3,BB51&lt;70),AND(+Q42&gt;=1,+Q42&lt;2,BB51&lt;65),AND(+Q42&lt;1,BB51&lt;60)),"(compliance not achieved)","(compliance achieved)"))</f>
        <v/>
      </c>
      <c r="BA53" s="202"/>
      <c r="BB53" s="202"/>
      <c r="BC53" s="200"/>
      <c r="BD53" s="460" t="s">
        <v>53</v>
      </c>
      <c r="BE53" s="200"/>
      <c r="BF53" s="103" t="str">
        <f>IF(AS47+K47=0,"",IF(AS47&gt;0,+AS42/O4,K42/O4))</f>
        <v/>
      </c>
      <c r="BG53" s="200"/>
      <c r="BH53" s="200"/>
      <c r="BI53" s="200"/>
      <c r="BJ53" s="967"/>
      <c r="BK53" s="968"/>
      <c r="BL53" s="968"/>
      <c r="BM53" s="968"/>
      <c r="BN53" s="968"/>
      <c r="BO53" s="968"/>
      <c r="BP53" s="968"/>
      <c r="BQ53" s="968"/>
      <c r="BR53" s="969"/>
      <c r="BS53" s="200"/>
      <c r="BT53" s="200"/>
      <c r="BU53" s="200"/>
      <c r="BV53" s="200"/>
      <c r="BW53" s="200"/>
      <c r="BX53" s="200"/>
      <c r="BY53" s="200"/>
      <c r="BZ53" s="200"/>
    </row>
    <row r="54" spans="1:86" ht="13.5" customHeight="1" thickBot="1" x14ac:dyDescent="0.3">
      <c r="A54" s="1010"/>
      <c r="B54" s="1011"/>
      <c r="C54" s="1011"/>
      <c r="D54" s="1011"/>
      <c r="E54" s="1011"/>
      <c r="F54" s="1011"/>
      <c r="G54" s="1011"/>
      <c r="H54" s="1011"/>
      <c r="I54" s="1011"/>
      <c r="J54" s="1012"/>
      <c r="K54" s="886"/>
      <c r="L54" s="887"/>
      <c r="M54" s="887"/>
      <c r="N54" s="887"/>
      <c r="O54" s="887"/>
      <c r="P54" s="888"/>
      <c r="Q54" s="873"/>
      <c r="R54" s="871"/>
      <c r="S54" s="872"/>
      <c r="T54" s="877"/>
      <c r="U54" s="878"/>
      <c r="V54" s="878"/>
      <c r="W54" s="878"/>
      <c r="X54" s="878"/>
      <c r="Y54" s="878"/>
      <c r="Z54" s="878"/>
      <c r="AA54" s="878"/>
      <c r="AB54" s="878"/>
      <c r="AC54" s="878"/>
      <c r="AD54" s="878"/>
      <c r="AE54" s="878"/>
      <c r="AF54" s="878"/>
      <c r="AG54" s="878"/>
      <c r="AH54" s="878"/>
      <c r="AI54" s="878"/>
      <c r="AJ54" s="878"/>
      <c r="AK54" s="878"/>
      <c r="AL54" s="878"/>
      <c r="AM54" s="878"/>
      <c r="AN54" s="878"/>
      <c r="AO54" s="878"/>
      <c r="AP54" s="879"/>
      <c r="AQ54" s="200"/>
      <c r="AR54" s="200"/>
      <c r="AS54" s="200"/>
      <c r="AT54" s="200"/>
      <c r="AU54" s="200"/>
      <c r="AV54" s="200"/>
      <c r="AW54" s="200"/>
      <c r="AX54" s="200"/>
      <c r="AY54" s="200"/>
      <c r="AZ54" s="200"/>
      <c r="BA54" s="200"/>
      <c r="BB54" s="200"/>
      <c r="BC54" s="200"/>
      <c r="BD54" s="240"/>
      <c r="BE54" s="233"/>
      <c r="BF54" s="242"/>
      <c r="BG54" s="200"/>
      <c r="BH54" s="200"/>
      <c r="BI54" s="200"/>
      <c r="BJ54" s="970"/>
      <c r="BK54" s="971"/>
      <c r="BL54" s="971"/>
      <c r="BM54" s="971"/>
      <c r="BN54" s="971"/>
      <c r="BO54" s="971"/>
      <c r="BP54" s="971"/>
      <c r="BQ54" s="971"/>
      <c r="BR54" s="972"/>
      <c r="BS54" s="200"/>
      <c r="BT54" s="200"/>
      <c r="BU54" s="200"/>
      <c r="BV54" s="200"/>
      <c r="BW54" s="200"/>
      <c r="BX54" s="200"/>
      <c r="BY54" s="200"/>
      <c r="BZ54" s="200"/>
    </row>
    <row r="55" spans="1:86" ht="27.75" customHeight="1" thickBot="1" x14ac:dyDescent="0.3">
      <c r="A55" s="1013"/>
      <c r="B55" s="1014"/>
      <c r="C55" s="1014"/>
      <c r="D55" s="1014"/>
      <c r="E55" s="1014"/>
      <c r="F55" s="1014"/>
      <c r="G55" s="1014"/>
      <c r="H55" s="1014"/>
      <c r="I55" s="1014"/>
      <c r="J55" s="1015"/>
      <c r="K55" s="889"/>
      <c r="L55" s="890"/>
      <c r="M55" s="890"/>
      <c r="N55" s="890"/>
      <c r="O55" s="890"/>
      <c r="P55" s="891"/>
      <c r="Q55" s="449"/>
      <c r="R55" s="233"/>
      <c r="S55" s="242"/>
      <c r="T55" s="880"/>
      <c r="U55" s="881"/>
      <c r="V55" s="881"/>
      <c r="W55" s="881"/>
      <c r="X55" s="881"/>
      <c r="Y55" s="881"/>
      <c r="Z55" s="881"/>
      <c r="AA55" s="881"/>
      <c r="AB55" s="881"/>
      <c r="AC55" s="881"/>
      <c r="AD55" s="881"/>
      <c r="AE55" s="881"/>
      <c r="AF55" s="881"/>
      <c r="AG55" s="881"/>
      <c r="AH55" s="881"/>
      <c r="AI55" s="881"/>
      <c r="AJ55" s="881"/>
      <c r="AK55" s="881"/>
      <c r="AL55" s="881"/>
      <c r="AM55" s="881"/>
      <c r="AN55" s="881"/>
      <c r="AO55" s="881"/>
      <c r="AP55" s="882"/>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row>
    <row r="56" spans="1:86" x14ac:dyDescent="0.25">
      <c r="A56" s="850" t="s">
        <v>201</v>
      </c>
      <c r="B56" s="850"/>
      <c r="C56" s="850"/>
      <c r="D56" s="850"/>
      <c r="E56" s="850"/>
      <c r="F56" s="850"/>
      <c r="G56" s="850"/>
      <c r="H56" s="850"/>
      <c r="I56" s="850"/>
      <c r="J56" s="850"/>
      <c r="K56" s="850"/>
      <c r="L56" s="850"/>
      <c r="M56" s="850"/>
      <c r="N56" s="850"/>
      <c r="O56" s="850"/>
      <c r="P56" s="850"/>
      <c r="Q56" s="850"/>
      <c r="R56" s="850"/>
      <c r="S56" s="850"/>
      <c r="T56" s="850" t="s">
        <v>202</v>
      </c>
      <c r="U56" s="850"/>
      <c r="V56" s="850"/>
      <c r="W56" s="850"/>
      <c r="X56" s="850"/>
      <c r="Y56" s="850"/>
      <c r="Z56" s="850"/>
      <c r="AA56" s="850"/>
      <c r="AB56" s="850"/>
      <c r="AC56" s="850"/>
      <c r="AD56" s="850"/>
      <c r="AE56" s="850"/>
      <c r="AF56" s="850"/>
      <c r="AG56" s="850"/>
      <c r="AH56" s="850"/>
      <c r="AI56" s="850"/>
      <c r="AJ56" s="850"/>
      <c r="AK56" s="850"/>
      <c r="AL56" s="850"/>
      <c r="AM56" s="850"/>
      <c r="AN56" s="850"/>
      <c r="AO56" s="850"/>
      <c r="AP56" s="850"/>
      <c r="AQ56" s="850" t="s">
        <v>203</v>
      </c>
      <c r="AR56" s="850"/>
      <c r="AS56" s="850"/>
      <c r="AT56" s="850"/>
      <c r="AU56" s="850"/>
      <c r="AV56" s="850"/>
      <c r="AW56" s="850"/>
      <c r="AX56" s="850"/>
      <c r="AY56" s="850"/>
      <c r="AZ56" s="850"/>
      <c r="BA56" s="850"/>
      <c r="BB56" s="850"/>
      <c r="BC56" s="850"/>
      <c r="BD56" s="850"/>
      <c r="BE56" s="850"/>
      <c r="BF56" s="850"/>
      <c r="BG56" s="850"/>
      <c r="BH56" s="850"/>
      <c r="BI56" s="850" t="s">
        <v>204</v>
      </c>
      <c r="BJ56" s="850"/>
      <c r="BK56" s="850"/>
      <c r="BL56" s="850"/>
      <c r="BM56" s="850"/>
      <c r="BN56" s="850"/>
      <c r="BO56" s="850"/>
      <c r="BP56" s="850"/>
      <c r="BQ56" s="850"/>
      <c r="BR56" s="850"/>
      <c r="BS56" s="850"/>
      <c r="BT56" s="850"/>
      <c r="BU56" s="850"/>
      <c r="BV56" s="850" t="s">
        <v>205</v>
      </c>
      <c r="BW56" s="850"/>
      <c r="BX56" s="850"/>
      <c r="BY56" s="850"/>
      <c r="BZ56" s="850"/>
      <c r="CA56" s="850"/>
      <c r="CB56" s="850"/>
      <c r="CC56" s="850"/>
      <c r="CD56" s="850"/>
      <c r="CE56" s="850"/>
      <c r="CF56" s="850"/>
      <c r="CG56" s="850"/>
      <c r="CH56" s="850"/>
    </row>
  </sheetData>
  <sheetProtection algorithmName="SHA-512" hashValue="05blMD3aB9QwHOXy1Zr9LxxPz6VdVpdwDjrfvS8PTYqupuTtfQsVNwHY2WIi/i6ifYcBwvaqDymWfQzavk7nWg==" saltValue="h4vBoBLLk4a3GVtaJisG7w==" spinCount="100000" sheet="1" selectLockedCells="1"/>
  <mergeCells count="66">
    <mergeCell ref="CJ8:CJ10"/>
    <mergeCell ref="CK8:CK10"/>
    <mergeCell ref="CD8:CD10"/>
    <mergeCell ref="CE8:CE10"/>
    <mergeCell ref="CF8:CF10"/>
    <mergeCell ref="CG8:CG10"/>
    <mergeCell ref="CH8:CH10"/>
    <mergeCell ref="CI8:CI10"/>
    <mergeCell ref="BY9:BZ9"/>
    <mergeCell ref="CA8:CA10"/>
    <mergeCell ref="CB8:CB10"/>
    <mergeCell ref="CC8:CC10"/>
    <mergeCell ref="AM43:AN43"/>
    <mergeCell ref="AQ42:AR42"/>
    <mergeCell ref="BO9:BO10"/>
    <mergeCell ref="BP6:BU7"/>
    <mergeCell ref="AE6:AL7"/>
    <mergeCell ref="BJ49:BR54"/>
    <mergeCell ref="AQ43:AR43"/>
    <mergeCell ref="T49:AP55"/>
    <mergeCell ref="BD52:BF52"/>
    <mergeCell ref="BR9:BR10"/>
    <mergeCell ref="BS9:BS10"/>
    <mergeCell ref="T45:V45"/>
    <mergeCell ref="AQ45:AR45"/>
    <mergeCell ref="T46:V46"/>
    <mergeCell ref="AQ46:AR46"/>
    <mergeCell ref="AM47:AN47"/>
    <mergeCell ref="AQ47:AR47"/>
    <mergeCell ref="K2:O2"/>
    <mergeCell ref="P2:R2"/>
    <mergeCell ref="AQ6:AS6"/>
    <mergeCell ref="AS8:BF8"/>
    <mergeCell ref="AY6:BD7"/>
    <mergeCell ref="Q4:S4"/>
    <mergeCell ref="K7:N7"/>
    <mergeCell ref="M5:Q5"/>
    <mergeCell ref="AH8:AP8"/>
    <mergeCell ref="K5:L5"/>
    <mergeCell ref="P7:Q7"/>
    <mergeCell ref="R7:S7"/>
    <mergeCell ref="P6:Q6"/>
    <mergeCell ref="R6:S6"/>
    <mergeCell ref="A48:J55"/>
    <mergeCell ref="A56:S56"/>
    <mergeCell ref="T56:AP56"/>
    <mergeCell ref="AQ56:BH56"/>
    <mergeCell ref="BW8:BZ8"/>
    <mergeCell ref="BP9:BP10"/>
    <mergeCell ref="BL8:BU8"/>
    <mergeCell ref="AQ44:AR44"/>
    <mergeCell ref="AM44:AN44"/>
    <mergeCell ref="C8:C10"/>
    <mergeCell ref="F8:F10"/>
    <mergeCell ref="G8:G10"/>
    <mergeCell ref="D8:D10"/>
    <mergeCell ref="BQ9:BQ10"/>
    <mergeCell ref="BU9:BU10"/>
    <mergeCell ref="BT9:BT10"/>
    <mergeCell ref="K49:P50"/>
    <mergeCell ref="Q49:S50"/>
    <mergeCell ref="K51:P51"/>
    <mergeCell ref="BI56:BU56"/>
    <mergeCell ref="BV56:CH56"/>
    <mergeCell ref="Q53:S54"/>
    <mergeCell ref="K54:P55"/>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1" xr:uid="{00000000-0002-0000-09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CK55"/>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33203125" customWidth="1"/>
    <col min="23" max="24" width="6.6640625" customWidth="1"/>
    <col min="25" max="26" width="5.6640625" customWidth="1"/>
    <col min="28" max="28" width="6.6640625" customWidth="1"/>
    <col min="29" max="30" width="5.6640625" customWidth="1"/>
    <col min="32" max="32" width="6.6640625" customWidth="1"/>
    <col min="33" max="33" width="5.6640625" customWidth="1"/>
    <col min="34" max="34" width="3.44140625" customWidth="1"/>
    <col min="35" max="36" width="5.6640625" customWidth="1"/>
    <col min="37" max="37" width="0" hidden="1" customWidth="1"/>
    <col min="39" max="42" width="5.6640625" customWidth="1"/>
    <col min="43" max="44" width="3.6640625" customWidth="1"/>
    <col min="45" max="46" width="7.6640625" customWidth="1"/>
    <col min="59" max="60" width="5.6640625" customWidth="1"/>
    <col min="74" max="74" width="5.554687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31" t="str">
        <f>Aug!K2</f>
        <v>Exampleville</v>
      </c>
      <c r="L2" s="1032">
        <f>Aug!L2</f>
        <v>0</v>
      </c>
      <c r="M2" s="1032">
        <f>Aug!M2</f>
        <v>0</v>
      </c>
      <c r="N2" s="1032">
        <f>Aug!N2</f>
        <v>0</v>
      </c>
      <c r="O2" s="1033">
        <f>Aug!O2</f>
        <v>0</v>
      </c>
      <c r="P2" s="1034" t="str">
        <f>Aug!P2</f>
        <v>IN0000000</v>
      </c>
      <c r="Q2" s="1032">
        <f>Aug!Q2</f>
        <v>0</v>
      </c>
      <c r="R2" s="1032" t="str">
        <f>Aug!R2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63</v>
      </c>
      <c r="L4" s="299"/>
      <c r="M4" s="300">
        <f>Aug!M4</f>
        <v>2025</v>
      </c>
      <c r="N4" s="301"/>
      <c r="O4" s="719">
        <f>Aug!O4</f>
        <v>2E-3</v>
      </c>
      <c r="P4" s="302" t="s">
        <v>89</v>
      </c>
      <c r="Q4" s="1021" t="str">
        <f>Aug!Q4</f>
        <v>555/555-1234</v>
      </c>
      <c r="R4" s="1022">
        <f>Aug!R4</f>
        <v>0</v>
      </c>
      <c r="S4" s="1023">
        <f>Aug!S4</f>
        <v>0</v>
      </c>
      <c r="T4" s="413" t="str">
        <f>+Jan!T4</f>
        <v>State Form 53339 (R8 / 12-24)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(R8 / 12-24)</v>
      </c>
      <c r="AR4" s="201"/>
      <c r="AS4" s="200"/>
      <c r="AT4" s="200"/>
      <c r="AU4" s="200"/>
      <c r="AV4" s="200"/>
      <c r="AW4" s="200"/>
      <c r="AX4" s="200"/>
      <c r="AY4" s="200"/>
      <c r="AZ4" s="200"/>
      <c r="BA4" s="200"/>
      <c r="BB4" s="211"/>
      <c r="BC4" s="211"/>
      <c r="BD4" s="200"/>
      <c r="BE4" s="200"/>
      <c r="BF4" s="200"/>
      <c r="BG4" s="200"/>
      <c r="BH4" s="200"/>
      <c r="BI4" s="413" t="str">
        <f>+Jan!BI4</f>
        <v>State Form 53339 (R8 / 12-24)</v>
      </c>
      <c r="BJ4" s="200"/>
      <c r="BK4" s="200"/>
      <c r="BL4" s="200"/>
      <c r="BM4" s="200"/>
      <c r="BN4" s="200"/>
      <c r="BO4" s="200"/>
      <c r="BP4" s="200"/>
      <c r="BQ4" s="200"/>
      <c r="BR4" s="200"/>
      <c r="BS4" s="200"/>
      <c r="BT4" s="211"/>
      <c r="BU4" s="211"/>
      <c r="BV4" s="413" t="str">
        <f>+Jan!BV4</f>
        <v>State Form 53339 (R8 / 12-24)</v>
      </c>
      <c r="BW4" s="200"/>
      <c r="BX4" s="200"/>
      <c r="BY4" s="200"/>
      <c r="BZ4" s="200"/>
      <c r="CA4" s="200"/>
      <c r="CB4" s="200"/>
    </row>
    <row r="5" spans="1:89" ht="16.2" thickBot="1" x14ac:dyDescent="0.35">
      <c r="A5" s="200"/>
      <c r="B5" s="200"/>
      <c r="C5" s="200"/>
      <c r="D5" s="461" t="str">
        <f>+Jan!D5</f>
        <v>State Form 53339 (R8 / 12-24)</v>
      </c>
      <c r="E5" s="200"/>
      <c r="F5" s="201"/>
      <c r="G5" s="201"/>
      <c r="H5" s="201"/>
      <c r="I5" s="201"/>
      <c r="J5" s="202" t="str">
        <f>CONCATENATE("9/1/",M4)</f>
        <v>9/1/2025</v>
      </c>
      <c r="K5" s="915" t="s">
        <v>127</v>
      </c>
      <c r="L5" s="916"/>
      <c r="M5" s="1026" t="str">
        <f>+Aug!M5</f>
        <v>wwtp@city.org</v>
      </c>
      <c r="N5" s="1026"/>
      <c r="O5" s="1026"/>
      <c r="P5" s="1026"/>
      <c r="Q5" s="1026"/>
      <c r="R5" s="718" t="str">
        <f>Jan!R2</f>
        <v>001</v>
      </c>
      <c r="S5" s="829" t="str">
        <f>Jan!S2</f>
        <v>A</v>
      </c>
      <c r="T5" s="431"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6" t="s">
        <v>6</v>
      </c>
      <c r="Q6" s="937"/>
      <c r="R6" s="936" t="s">
        <v>105</v>
      </c>
      <c r="S6" s="938"/>
      <c r="T6" s="428" t="str">
        <f>+K2</f>
        <v>Exampleville</v>
      </c>
      <c r="U6" s="324"/>
      <c r="V6" s="227"/>
      <c r="W6" s="228"/>
      <c r="X6" s="229" t="str">
        <f>+P2</f>
        <v>IN0000000</v>
      </c>
      <c r="Y6" s="230"/>
      <c r="Z6" s="231" t="str">
        <f>+K4</f>
        <v>September</v>
      </c>
      <c r="AA6" s="228"/>
      <c r="AB6" s="232">
        <f>M4</f>
        <v>2025</v>
      </c>
      <c r="AC6" s="236"/>
      <c r="AD6" s="200"/>
      <c r="AE6" s="927"/>
      <c r="AF6" s="928"/>
      <c r="AG6" s="928"/>
      <c r="AH6" s="928"/>
      <c r="AI6" s="928"/>
      <c r="AJ6" s="928"/>
      <c r="AK6" s="928"/>
      <c r="AL6" s="928"/>
      <c r="AM6" s="309"/>
      <c r="AN6" s="309"/>
      <c r="AO6" s="237"/>
      <c r="AP6" s="238"/>
      <c r="AQ6" s="1035" t="str">
        <f>+K2</f>
        <v>Exampleville</v>
      </c>
      <c r="AR6" s="1036"/>
      <c r="AS6" s="1037"/>
      <c r="AT6" s="232" t="str">
        <f>+P2</f>
        <v>IN0000000</v>
      </c>
      <c r="AU6" s="227"/>
      <c r="AV6" s="232" t="str">
        <f>+K4</f>
        <v>September</v>
      </c>
      <c r="AW6" s="227"/>
      <c r="AX6" s="439">
        <f>+M4</f>
        <v>2025</v>
      </c>
      <c r="AY6" s="927"/>
      <c r="AZ6" s="927"/>
      <c r="BA6" s="927"/>
      <c r="BB6" s="927"/>
      <c r="BC6" s="927"/>
      <c r="BD6" s="927"/>
      <c r="BE6" s="224"/>
      <c r="BF6" s="238"/>
      <c r="BG6" s="224"/>
      <c r="BH6" s="238"/>
      <c r="BI6" s="428" t="str">
        <f>+K2</f>
        <v>Exampleville</v>
      </c>
      <c r="BJ6" s="219"/>
      <c r="BK6" s="232" t="str">
        <f>+P2</f>
        <v>IN0000000</v>
      </c>
      <c r="BL6" s="227"/>
      <c r="BM6" s="232" t="str">
        <f>+K4</f>
        <v>September</v>
      </c>
      <c r="BN6" s="227"/>
      <c r="BO6" s="439">
        <f>M4</f>
        <v>2025</v>
      </c>
      <c r="BP6" s="927"/>
      <c r="BQ6" s="948"/>
      <c r="BR6" s="948"/>
      <c r="BS6" s="948"/>
      <c r="BT6" s="948"/>
      <c r="BU6" s="949"/>
      <c r="BV6" s="428" t="str">
        <f>BI6</f>
        <v>Exampleville</v>
      </c>
      <c r="BW6" s="219"/>
      <c r="BX6" s="232" t="str">
        <f>BK6</f>
        <v>IN0000000</v>
      </c>
      <c r="BY6" s="227"/>
      <c r="BZ6" s="232" t="str">
        <f>BM6</f>
        <v>September</v>
      </c>
      <c r="CA6" s="227"/>
      <c r="CB6" s="439">
        <f>BO6</f>
        <v>2025</v>
      </c>
    </row>
    <row r="7" spans="1:89" ht="13.8" thickBot="1" x14ac:dyDescent="0.3">
      <c r="A7" s="205"/>
      <c r="B7" s="200"/>
      <c r="C7" s="200"/>
      <c r="D7" s="200"/>
      <c r="E7" s="200"/>
      <c r="F7" s="200"/>
      <c r="G7" s="200"/>
      <c r="H7" s="200"/>
      <c r="I7" s="200"/>
      <c r="J7" s="200"/>
      <c r="K7" s="1024" t="str">
        <f>Aug!K7</f>
        <v>Chris A. Operator</v>
      </c>
      <c r="L7" s="1025">
        <f>Aug!L7</f>
        <v>0</v>
      </c>
      <c r="M7" s="1025">
        <f>Aug!M7</f>
        <v>0</v>
      </c>
      <c r="N7" s="1025">
        <f>Aug!N7</f>
        <v>0</v>
      </c>
      <c r="O7" s="303" t="str">
        <f>Aug!O7</f>
        <v>V</v>
      </c>
      <c r="P7" s="1027">
        <f>Aug!P7</f>
        <v>9999</v>
      </c>
      <c r="Q7" s="1028">
        <f>Aug!Q7</f>
        <v>0</v>
      </c>
      <c r="R7" s="1029">
        <f>Aug!R7</f>
        <v>39629</v>
      </c>
      <c r="S7" s="1030">
        <f>Aug!S7</f>
        <v>0</v>
      </c>
      <c r="T7" s="435"/>
      <c r="U7" s="436"/>
      <c r="V7" s="241"/>
      <c r="W7" s="241"/>
      <c r="X7" s="437"/>
      <c r="Y7" s="233"/>
      <c r="Z7" s="233"/>
      <c r="AA7" s="233"/>
      <c r="AB7" s="233"/>
      <c r="AC7" s="242"/>
      <c r="AD7" s="233"/>
      <c r="AE7" s="929"/>
      <c r="AF7" s="929"/>
      <c r="AG7" s="929"/>
      <c r="AH7" s="929"/>
      <c r="AI7" s="929"/>
      <c r="AJ7" s="929"/>
      <c r="AK7" s="929"/>
      <c r="AL7" s="929"/>
      <c r="AM7" s="268"/>
      <c r="AN7" s="268"/>
      <c r="AO7" s="233"/>
      <c r="AP7" s="233"/>
      <c r="AQ7" s="435"/>
      <c r="AR7" s="436"/>
      <c r="AS7" s="233"/>
      <c r="AT7" s="437"/>
      <c r="AU7" s="233"/>
      <c r="AV7" s="233"/>
      <c r="AW7" s="233"/>
      <c r="AX7" s="441"/>
      <c r="AY7" s="947"/>
      <c r="AZ7" s="947"/>
      <c r="BA7" s="947"/>
      <c r="BB7" s="947"/>
      <c r="BC7" s="947"/>
      <c r="BD7" s="947"/>
      <c r="BE7" s="225"/>
      <c r="BF7" s="233"/>
      <c r="BG7" s="225"/>
      <c r="BH7" s="233"/>
      <c r="BI7" s="435"/>
      <c r="BJ7" s="233"/>
      <c r="BK7" s="437"/>
      <c r="BL7" s="233"/>
      <c r="BM7" s="233"/>
      <c r="BN7" s="223"/>
      <c r="BO7" s="440"/>
      <c r="BP7" s="950"/>
      <c r="BQ7" s="950"/>
      <c r="BR7" s="950"/>
      <c r="BS7" s="950"/>
      <c r="BT7" s="950"/>
      <c r="BU7" s="951"/>
      <c r="BV7" s="435"/>
      <c r="BW7" s="233"/>
      <c r="BX7" s="437"/>
      <c r="BY7" s="233"/>
      <c r="BZ7" s="233"/>
      <c r="CA7" s="223"/>
      <c r="CB7" s="440"/>
    </row>
    <row r="8" spans="1:89" ht="12.75" customHeight="1" thickBot="1" x14ac:dyDescent="0.3">
      <c r="A8" s="565"/>
      <c r="B8" s="566"/>
      <c r="C8" s="1017" t="str">
        <f>+Aug!C8</f>
        <v>Man-Hours at Plant
(Plants less than 1 MGD only)</v>
      </c>
      <c r="D8" s="883" t="str">
        <f>+Aug!D8</f>
        <v>Air Temperature (optional)</v>
      </c>
      <c r="E8" s="259" t="s">
        <v>75</v>
      </c>
      <c r="F8" s="858" t="str">
        <f>+Aug!F8</f>
        <v>Bypass At Plant Site
("x" If Occurred)</v>
      </c>
      <c r="G8" s="906" t="str">
        <f>+Aug!G8</f>
        <v>Sanitary Sewer Overflow
("x" If Occurred)</v>
      </c>
      <c r="H8" s="567" t="s">
        <v>7</v>
      </c>
      <c r="I8" s="567"/>
      <c r="J8" s="567"/>
      <c r="K8" s="568" t="s">
        <v>8</v>
      </c>
      <c r="L8" s="567"/>
      <c r="M8" s="567"/>
      <c r="N8" s="567"/>
      <c r="O8" s="567"/>
      <c r="P8" s="567"/>
      <c r="Q8" s="567"/>
      <c r="R8" s="567"/>
      <c r="S8" s="569"/>
      <c r="T8" s="570" t="s">
        <v>9</v>
      </c>
      <c r="U8" s="570"/>
      <c r="V8" s="568" t="str">
        <f>+Aug!V8</f>
        <v>REACTOR # 1</v>
      </c>
      <c r="W8" s="567"/>
      <c r="X8" s="567"/>
      <c r="Y8" s="569"/>
      <c r="Z8" s="568" t="str">
        <f>+Aug!Z8</f>
        <v>REACTOR # 2</v>
      </c>
      <c r="AA8" s="567"/>
      <c r="AB8" s="567"/>
      <c r="AC8" s="569"/>
      <c r="AD8" s="571" t="str">
        <f>+Aug!AD8</f>
        <v>REACTOR # 3</v>
      </c>
      <c r="AE8" s="572"/>
      <c r="AF8" s="572"/>
      <c r="AG8" s="573"/>
      <c r="AH8" s="921" t="s">
        <v>10</v>
      </c>
      <c r="AI8" s="922"/>
      <c r="AJ8" s="922"/>
      <c r="AK8" s="922"/>
      <c r="AL8" s="922"/>
      <c r="AM8" s="922"/>
      <c r="AN8" s="922"/>
      <c r="AO8" s="922"/>
      <c r="AP8" s="923"/>
      <c r="AQ8" s="575" t="s">
        <v>9</v>
      </c>
      <c r="AR8" s="576"/>
      <c r="AS8" s="996" t="s">
        <v>10</v>
      </c>
      <c r="AT8" s="997"/>
      <c r="AU8" s="997"/>
      <c r="AV8" s="997"/>
      <c r="AW8" s="997"/>
      <c r="AX8" s="997"/>
      <c r="AY8" s="998"/>
      <c r="AZ8" s="998"/>
      <c r="BA8" s="998"/>
      <c r="BB8" s="998"/>
      <c r="BC8" s="998"/>
      <c r="BD8" s="998"/>
      <c r="BE8" s="998"/>
      <c r="BF8" s="998"/>
      <c r="BG8" s="420"/>
      <c r="BH8" s="414"/>
      <c r="BI8" s="247" t="s">
        <v>9</v>
      </c>
      <c r="BJ8" s="568" t="s">
        <v>11</v>
      </c>
      <c r="BK8" s="569"/>
      <c r="BL8" s="1041" t="str">
        <f>+Jan!BL8</f>
        <v>DIGESTER OPERATION</v>
      </c>
      <c r="BM8" s="957"/>
      <c r="BN8" s="957"/>
      <c r="BO8" s="957"/>
      <c r="BP8" s="958"/>
      <c r="BQ8" s="958"/>
      <c r="BR8" s="958"/>
      <c r="BS8" s="958"/>
      <c r="BT8" s="958"/>
      <c r="BU8" s="959"/>
      <c r="BV8" s="247" t="s">
        <v>9</v>
      </c>
      <c r="BW8" s="1000" t="str">
        <f>Jan!BW8</f>
        <v xml:space="preserve">Final Effluent </v>
      </c>
      <c r="BX8" s="1001"/>
      <c r="BY8" s="1001"/>
      <c r="BZ8" s="1002"/>
      <c r="CA8" s="1038">
        <f>Jan!CA8</f>
        <v>0</v>
      </c>
      <c r="CB8" s="1059" t="str">
        <f>Jan!CB8</f>
        <v xml:space="preserve"> </v>
      </c>
      <c r="CC8" s="883" t="str">
        <f>Jan!CC8</f>
        <v xml:space="preserve"> </v>
      </c>
      <c r="CD8" s="1053" t="str">
        <f>Jan!CD8</f>
        <v xml:space="preserve"> </v>
      </c>
      <c r="CE8" s="883" t="str">
        <f>Jan!CE8</f>
        <v xml:space="preserve"> </v>
      </c>
      <c r="CF8" s="1053" t="str">
        <f>Jan!CF8</f>
        <v xml:space="preserve"> </v>
      </c>
      <c r="CG8" s="1059" t="str">
        <f>Jan!CG8</f>
        <v xml:space="preserve"> </v>
      </c>
      <c r="CH8" s="883" t="str">
        <f>Jan!CH8</f>
        <v xml:space="preserve"> </v>
      </c>
      <c r="CI8" s="883" t="str">
        <f>Jan!CI8</f>
        <v xml:space="preserve"> </v>
      </c>
      <c r="CJ8" s="1053" t="str">
        <f>Jan!CJ8</f>
        <v xml:space="preserve"> </v>
      </c>
      <c r="CK8" s="1056" t="str">
        <f>Jan!CK8</f>
        <v xml:space="preserve"> </v>
      </c>
    </row>
    <row r="9" spans="1:89" ht="12.75" customHeight="1" thickBot="1" x14ac:dyDescent="0.3">
      <c r="A9" s="577"/>
      <c r="B9" s="578"/>
      <c r="C9" s="1018">
        <f>+Jan!C9</f>
        <v>0</v>
      </c>
      <c r="D9" s="884"/>
      <c r="E9" s="260">
        <f>SUM(E11:E40)</f>
        <v>0</v>
      </c>
      <c r="F9" s="859">
        <f>+Jan!F9</f>
        <v>0</v>
      </c>
      <c r="G9" s="907">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653"/>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44" t="str">
        <f>+Aug!BO9</f>
        <v>Supernatant Withdrawn 
hrs. or Gal. x 1000</v>
      </c>
      <c r="BP9" s="1044" t="str">
        <f>+Aug!BP9</f>
        <v>Supernatant BOD5 mg/l 
or  NH3-N mg/l</v>
      </c>
      <c r="BQ9" s="1044" t="str">
        <f>+Aug!BQ9</f>
        <v>Total Solids in Incoming Sludge - %</v>
      </c>
      <c r="BR9" s="1042" t="str">
        <f>+Aug!BR9</f>
        <v>Total Solids in Digested Sludge - %</v>
      </c>
      <c r="BS9" s="1043" t="str">
        <f>+Aug!BS9</f>
        <v>Volatile Solids in Incoming Sludge - %</v>
      </c>
      <c r="BT9" s="1043" t="str">
        <f>+Aug!BT9</f>
        <v>Volatile Solids in Digested Sludge - %</v>
      </c>
      <c r="BU9" s="1046" t="str">
        <f>+Aug!BU9</f>
        <v>Digested Sludge Withdrawn 
hrs. or Gal. x 1000</v>
      </c>
      <c r="BV9" s="594"/>
      <c r="BW9" s="720" t="s">
        <v>50</v>
      </c>
      <c r="BX9" s="721"/>
      <c r="BY9" s="1000" t="str">
        <f>Jan!BY9</f>
        <v>Total Nitrogen</v>
      </c>
      <c r="BZ9" s="1002"/>
      <c r="CA9" s="1039"/>
      <c r="CB9" s="1060"/>
      <c r="CC9" s="884"/>
      <c r="CD9" s="1054"/>
      <c r="CE9" s="884"/>
      <c r="CF9" s="1054"/>
      <c r="CG9" s="1060"/>
      <c r="CH9" s="884"/>
      <c r="CI9" s="884"/>
      <c r="CJ9" s="1054"/>
      <c r="CK9" s="1057"/>
    </row>
    <row r="10" spans="1:89" ht="109.5" customHeight="1" thickBot="1" x14ac:dyDescent="0.3">
      <c r="A10" s="596" t="s">
        <v>20</v>
      </c>
      <c r="B10" s="597" t="s">
        <v>21</v>
      </c>
      <c r="C10" s="1019">
        <f>+Jan!C10</f>
        <v>0</v>
      </c>
      <c r="D10" s="885"/>
      <c r="E10" s="598" t="str">
        <f>+Aug!E10</f>
        <v>Precipitation - Inches</v>
      </c>
      <c r="F10" s="860">
        <f>+Jan!F10</f>
        <v>0</v>
      </c>
      <c r="G10" s="908">
        <f>+Jan!G10</f>
        <v>0</v>
      </c>
      <c r="H10" s="599" t="str">
        <f>+Aug!H10</f>
        <v>Chlorine - Lbs</v>
      </c>
      <c r="I10" s="601" t="str">
        <f>+Aug!I10</f>
        <v>Lbs or Gal</v>
      </c>
      <c r="J10" s="601" t="str">
        <f>+Aug!J10</f>
        <v>Lbs or Gal</v>
      </c>
      <c r="K10" s="600" t="str">
        <f>+Aug!K10</f>
        <v>Influent Flow Rate 
(if metered) MGD</v>
      </c>
      <c r="L10" s="601" t="str">
        <f>+Aug!L10</f>
        <v>pH</v>
      </c>
      <c r="M10" s="601" t="str">
        <f>+Aug!M10</f>
        <v>CBOD5 - mg/l</v>
      </c>
      <c r="N10" s="602" t="str">
        <f>+Aug!N10</f>
        <v>CBOD5 - lbs</v>
      </c>
      <c r="O10" s="601" t="str">
        <f>+Aug!O10</f>
        <v>Susp. Solids - mg/l</v>
      </c>
      <c r="P10" s="601" t="str">
        <f>+Aug!P10</f>
        <v>Susp. Solids - lbs</v>
      </c>
      <c r="Q10" s="601" t="str">
        <f>+Aug!Q10</f>
        <v xml:space="preserve">Phosphorus - mg/l </v>
      </c>
      <c r="R10" s="601" t="str">
        <f>+Aug!R10</f>
        <v>Ammonia - mg/l</v>
      </c>
      <c r="S10" s="603" t="str">
        <f>IF(+Aug!S10&lt;&gt;"",+Aug!S10,"")</f>
        <v/>
      </c>
      <c r="T10" s="604" t="s">
        <v>20</v>
      </c>
      <c r="U10" s="604" t="str">
        <f>+Aug!U10</f>
        <v>Temperature in Reactors</v>
      </c>
      <c r="V10" s="605" t="str">
        <f>+Aug!V10</f>
        <v>Settleable Solids % in 30 minutes</v>
      </c>
      <c r="W10" s="601" t="str">
        <f>+Aug!W10</f>
        <v>Susp. Solids - mg/l</v>
      </c>
      <c r="X10" s="606" t="str">
        <f>+Aug!X10</f>
        <v>Sludge Vol. Index - ml/gm</v>
      </c>
      <c r="Y10" s="603" t="str">
        <f>+Aug!Y10</f>
        <v>Dissolved Oxygen - mg/l</v>
      </c>
      <c r="Z10" s="605" t="str">
        <f>+Aug!Z10</f>
        <v>Settleable Solids % in 30 minutes</v>
      </c>
      <c r="AA10" s="601" t="str">
        <f>+Aug!AA10</f>
        <v>Susp. Solids - mg/l</v>
      </c>
      <c r="AB10" s="606" t="str">
        <f>+Aug!AB10</f>
        <v>Sludge Vol. Index - ml/gm</v>
      </c>
      <c r="AC10" s="603" t="str">
        <f>+Aug!AC10</f>
        <v>Dissolved Oxygen - mg/l</v>
      </c>
      <c r="AD10" s="605" t="str">
        <f>+Aug!AD10</f>
        <v>Settleable Solids % in 30 minutes</v>
      </c>
      <c r="AE10" s="601" t="str">
        <f>+Aug!AE10</f>
        <v>Susp. Solids - mg/l</v>
      </c>
      <c r="AF10" s="606" t="str">
        <f>+Aug!AF10</f>
        <v>Sludge Vol. Index - ml/gm</v>
      </c>
      <c r="AG10" s="603" t="str">
        <f>+Aug!AG10</f>
        <v>Dissolved Oxygen - mg/l</v>
      </c>
      <c r="AH10" s="643"/>
      <c r="AI10" s="633" t="str">
        <f>+Aug!AI10</f>
        <v>Residual Chlorine - Final</v>
      </c>
      <c r="AJ10" s="602" t="str">
        <f>+Aug!AJ10</f>
        <v>Residual Chlorine - Contact Tank</v>
      </c>
      <c r="AK10" s="608"/>
      <c r="AL10" s="601" t="str">
        <f>+Aug!AL10</f>
        <v>E. Coli - colony/100 ml</v>
      </c>
      <c r="AM10" s="601" t="str">
        <f>+Aug!AM10</f>
        <v>pH - daily low 
(or single sample)</v>
      </c>
      <c r="AN10" s="601" t="str">
        <f>+Aug!AN10</f>
        <v>pH - daily high  
(if multiple samples)</v>
      </c>
      <c r="AO10" s="602" t="str">
        <f>+Aug!AO10</f>
        <v>Dissolved Oxygen - mg/l</v>
      </c>
      <c r="AP10" s="609" t="str">
        <f>+Aug!AP10</f>
        <v xml:space="preserve">Phosphorus - mg/l </v>
      </c>
      <c r="AQ10" s="610" t="s">
        <v>20</v>
      </c>
      <c r="AR10" s="611" t="s">
        <v>21</v>
      </c>
      <c r="AS10" s="607" t="str">
        <f>+Aug!AS10</f>
        <v>Effluent Flow Rate (MGD)</v>
      </c>
      <c r="AT10" s="603" t="str">
        <f>+Aug!AT10</f>
        <v>Effluent Flow
Weekly Average</v>
      </c>
      <c r="AU10" s="607" t="str">
        <f>+Aug!AU10</f>
        <v>CBOD5 - mg/l</v>
      </c>
      <c r="AV10" s="601" t="str">
        <f>+Aug!AV10</f>
        <v>CBOD5 - mg/l
Weekly Average</v>
      </c>
      <c r="AW10" s="612" t="str">
        <f>+Aug!AW10</f>
        <v>CBOD5 - lbs</v>
      </c>
      <c r="AX10" s="603" t="str">
        <f>+Aug!AX10</f>
        <v>CBOD5 - lbs/day
Weekly Average</v>
      </c>
      <c r="AY10" s="607" t="str">
        <f>+Aug!AY10</f>
        <v>Susp. Solids - mg/l</v>
      </c>
      <c r="AZ10" s="601" t="str">
        <f>+Aug!AZ10</f>
        <v>Susp. Solids - mg/l
Weekly Average</v>
      </c>
      <c r="BA10" s="613" t="str">
        <f>+Aug!BA10</f>
        <v>Susp. Solids - lbs</v>
      </c>
      <c r="BB10" s="603" t="str">
        <f>+Aug!BB10</f>
        <v>Susp. Solids - lbs/day
Weekly Average</v>
      </c>
      <c r="BC10" s="607" t="str">
        <f>+Aug!BC10</f>
        <v>Ammonia - mg/l</v>
      </c>
      <c r="BD10" s="614" t="str">
        <f>+Aug!BD10</f>
        <v>Ammonia - mg/l
Weekly Average</v>
      </c>
      <c r="BE10" s="613" t="str">
        <f>+Aug!BE10</f>
        <v>Ammonia - lbs</v>
      </c>
      <c r="BF10" s="603" t="str">
        <f>+Aug!BF10</f>
        <v>Ammonia - lbs/day
Weekly Average</v>
      </c>
      <c r="BG10" s="615" t="str">
        <f>IF(+Aug!BG10&lt;&gt;"",+Aug!BG10,"")</f>
        <v/>
      </c>
      <c r="BH10" s="616" t="str">
        <f>IF(+Aug!BH10&lt;&gt;"",+Aug!BH10,"")</f>
        <v/>
      </c>
      <c r="BI10" s="617" t="s">
        <v>20</v>
      </c>
      <c r="BJ10" s="600" t="str">
        <f>+Aug!BJ10</f>
        <v xml:space="preserve"> </v>
      </c>
      <c r="BK10" s="603" t="str">
        <f>+Aug!BK10</f>
        <v>Waste Act. Sludge
Gal. x 1000</v>
      </c>
      <c r="BL10" s="600" t="str">
        <f>+Aug!BL10</f>
        <v>pH</v>
      </c>
      <c r="BM10" s="601" t="str">
        <f>+Aug!BM10</f>
        <v>Gas Production  
Cubic Ft. x 1000</v>
      </c>
      <c r="BN10" s="601" t="str">
        <f>+Aug!BN10</f>
        <v>Temperature - F</v>
      </c>
      <c r="BO10" s="1045"/>
      <c r="BP10" s="1045"/>
      <c r="BQ10" s="885"/>
      <c r="BR10" s="885"/>
      <c r="BS10" s="885"/>
      <c r="BT10" s="885"/>
      <c r="BU10" s="1047"/>
      <c r="BV10" s="799" t="s">
        <v>20</v>
      </c>
      <c r="BW10" s="729" t="str">
        <f>Jan!BW10</f>
        <v xml:space="preserve">Phosphorus - mg/l </v>
      </c>
      <c r="BX10" s="730" t="str">
        <f>Jan!BX10</f>
        <v>Phosphorus - lbs/day</v>
      </c>
      <c r="BY10" s="731" t="str">
        <f>Jan!BY10</f>
        <v>Total Nitrogen- mg/l</v>
      </c>
      <c r="BZ10" s="731" t="str">
        <f>Jan!BZ10</f>
        <v>Total Nitrogen- lbs/day</v>
      </c>
      <c r="CA10" s="1040"/>
      <c r="CB10" s="1061"/>
      <c r="CC10" s="1052"/>
      <c r="CD10" s="1055"/>
      <c r="CE10" s="1052"/>
      <c r="CF10" s="1055"/>
      <c r="CG10" s="1061"/>
      <c r="CH10" s="1052"/>
      <c r="CI10" s="1052"/>
      <c r="CJ10" s="1055"/>
      <c r="CK10" s="1058"/>
    </row>
    <row r="11" spans="1:89" ht="15" customHeight="1" x14ac:dyDescent="0.25">
      <c r="A11" s="212">
        <v>1</v>
      </c>
      <c r="B11" s="213" t="str">
        <f>TEXT(J$5 + A11-1,"DDD")</f>
        <v>Mon</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0" si="0">+A11</f>
        <v>1</v>
      </c>
      <c r="U11" s="402"/>
      <c r="V11" s="40"/>
      <c r="W11" s="39"/>
      <c r="X11" s="314" t="str">
        <f t="shared" ref="X11:X40" si="1">IF(V11*W11=0,"",IF(V11&lt;100,V11*10000/W11,V11*1000/W11))</f>
        <v/>
      </c>
      <c r="Y11" s="276"/>
      <c r="Z11" s="40"/>
      <c r="AA11" s="39"/>
      <c r="AB11" s="314" t="str">
        <f t="shared" ref="AB11:AB40" si="2">IF(Z11*AA11=0,"",IF(Z11&lt;100,Z11*10000/AA11,Z11*1000/AA11))</f>
        <v/>
      </c>
      <c r="AC11" s="276"/>
      <c r="AD11" s="40"/>
      <c r="AE11" s="39"/>
      <c r="AF11" s="314" t="str">
        <f>IF(AD11*AE11=0,"",IF(AD11&lt;100,AD11*10000/AE11,AD11*1000/AE11))</f>
        <v/>
      </c>
      <c r="AG11" s="629"/>
      <c r="AH11" s="690"/>
      <c r="AI11" s="38"/>
      <c r="AJ11" s="39"/>
      <c r="AK11" t="str">
        <f ca="1">IF(CELL("type",AL11)="b","",IF(AL11="tntc",63200,IF(AL11=0,1,AL11)))</f>
        <v/>
      </c>
      <c r="AL11" s="39"/>
      <c r="AM11" s="276"/>
      <c r="AN11" s="276"/>
      <c r="AO11" s="39"/>
      <c r="AP11" s="41"/>
      <c r="AQ11" s="212">
        <f t="shared" ref="AQ11:AQ40" si="3">+A11</f>
        <v>1</v>
      </c>
      <c r="AR11" s="407" t="str">
        <f t="shared" ref="AR11:AR40" si="4">+B11</f>
        <v>Mon</v>
      </c>
      <c r="AS11" s="40"/>
      <c r="AT11" s="56"/>
      <c r="AU11" s="40"/>
      <c r="AV11" s="43"/>
      <c r="AW11" s="43" t="str">
        <f ca="1">IF(CELL("type",AU11)="L","",IF(AU11*($K11+$AS11)=0,"",IF($AS11&gt;0,+$AS11*AU11*8.34,$K11*AU11*8.34)))</f>
        <v/>
      </c>
      <c r="AX11" s="56"/>
      <c r="AY11" s="40"/>
      <c r="AZ11" s="43"/>
      <c r="BA11" s="43" t="str">
        <f ca="1">IF(CELL("type",AY11)="L","",IF(AY11*($K11+$AS11)=0,"",IF($AS11&gt;0,+$AS11*AY11*8.34,$K11*AY11*8.34)))</f>
        <v/>
      </c>
      <c r="BB11" s="56"/>
      <c r="BC11" s="40"/>
      <c r="BD11" s="43"/>
      <c r="BE11" s="43" t="str">
        <f ca="1">IF(CELL("type",BC11)="L","",IF(BC11*($K11+$AS11)=0,"",IF($AS11&gt;0,+$AS11*BC11*8.34,$K11*BC11*8.34)))</f>
        <v/>
      </c>
      <c r="BF11" s="56"/>
      <c r="BG11" s="40"/>
      <c r="BH11" s="41"/>
      <c r="BI11" s="243">
        <f>+A11</f>
        <v>1</v>
      </c>
      <c r="BJ11" s="40"/>
      <c r="BK11" s="41"/>
      <c r="BL11" s="276"/>
      <c r="BM11" s="39"/>
      <c r="BN11" s="39"/>
      <c r="BO11" s="39"/>
      <c r="BP11" s="39"/>
      <c r="BQ11" s="39"/>
      <c r="BR11" s="39"/>
      <c r="BS11" s="39"/>
      <c r="BT11" s="39"/>
      <c r="BU11" s="41"/>
      <c r="BV11" s="243">
        <f>BI11</f>
        <v>1</v>
      </c>
      <c r="BW11" s="35"/>
      <c r="BX11" s="765" t="str">
        <f ca="1">IF(CELL("type",BW11)="L","",IF(BW11*($K11+$AS11)=0,"",IF($AS11&gt;0,+$AS11*BW11*8.345,$K11*BW11*8.345)))</f>
        <v/>
      </c>
      <c r="BY11" s="38"/>
      <c r="BZ11" s="797" t="str">
        <f ca="1">IF(CELL("type",BY11)="L","",IF(BY11*($K11+$AS11)=0,"",IF($AS11&gt;0,+$AS11*BY11*8.345,$K11*BY11*8.345)))</f>
        <v/>
      </c>
      <c r="CA11" s="38"/>
      <c r="CB11" s="39"/>
      <c r="CC11" s="39"/>
      <c r="CD11" s="39"/>
      <c r="CE11" s="39"/>
      <c r="CF11" s="39"/>
      <c r="CG11" s="39"/>
      <c r="CH11" s="39"/>
      <c r="CI11" s="39"/>
      <c r="CJ11" s="39"/>
      <c r="CK11" s="41"/>
    </row>
    <row r="12" spans="1:89" ht="15" customHeight="1" x14ac:dyDescent="0.25">
      <c r="A12" s="214">
        <v>2</v>
      </c>
      <c r="B12" s="213" t="str">
        <f t="shared" ref="B12:B40" si="5">TEXT(J$5 + A12-1,"DDD")</f>
        <v>Tue</v>
      </c>
      <c r="C12" s="47"/>
      <c r="D12" s="48"/>
      <c r="E12" s="48"/>
      <c r="F12" s="49"/>
      <c r="G12" s="50"/>
      <c r="H12" s="51"/>
      <c r="I12" s="47"/>
      <c r="J12" s="48"/>
      <c r="K12" s="52"/>
      <c r="L12" s="277"/>
      <c r="M12" s="47"/>
      <c r="N12" s="43" t="str">
        <f t="shared" ref="N12:N40" ca="1" si="6">IF(CELL("type",M12)="L","",IF(M12*(K12+AS12)=0,"",IF(K12&gt;0,+K12*M12*8.34,AS12*M12*8.34)))</f>
        <v/>
      </c>
      <c r="O12" s="47"/>
      <c r="P12" s="43" t="str">
        <f t="shared" ref="P12:P40"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0" si="8">IF(AD12*AE12=0,"",IF(AD12&lt;100,AD12*10000/AE12,AD12*1000/AE12))</f>
        <v/>
      </c>
      <c r="AG12" s="629"/>
      <c r="AH12" s="690"/>
      <c r="AI12" s="51"/>
      <c r="AJ12" s="47"/>
      <c r="AK12" t="str">
        <f t="shared" ref="AK12:AK40" ca="1" si="9">IF(CELL("type",AL12)="b","",IF(AL12="tntc",63200,IF(AL12=0,1,AL12)))</f>
        <v/>
      </c>
      <c r="AL12" s="47"/>
      <c r="AM12" s="277"/>
      <c r="AN12" s="277"/>
      <c r="AO12" s="47"/>
      <c r="AP12" s="53"/>
      <c r="AQ12" s="214">
        <f t="shared" si="3"/>
        <v>2</v>
      </c>
      <c r="AR12" s="407" t="str">
        <f t="shared" si="4"/>
        <v>Tue</v>
      </c>
      <c r="AS12" s="52"/>
      <c r="AT12" s="44"/>
      <c r="AU12" s="52"/>
      <c r="AV12" s="70"/>
      <c r="AW12" s="132" t="str">
        <f t="shared" ref="AW12:AW39" ca="1" si="10">IF(CELL("type",AU12)="L","",IF(AU12*($K12+$AS12)=0,"",IF($AS12&gt;0,+$AS12*AU12*8.34,$K12*AU12*8.34)))</f>
        <v/>
      </c>
      <c r="AX12" s="44"/>
      <c r="AY12" s="52"/>
      <c r="AZ12" s="70"/>
      <c r="BA12" s="132" t="str">
        <f t="shared" ref="BA12:BA39" ca="1" si="11">IF(CELL("type",AY12)="L","",IF(AY12*($K12+$AS12)=0,"",IF($AS12&gt;0,+$AS12*AY12*8.34,$K12*AY12*8.34)))</f>
        <v/>
      </c>
      <c r="BB12" s="44"/>
      <c r="BC12" s="52"/>
      <c r="BD12" s="70"/>
      <c r="BE12" s="132" t="str">
        <f t="shared" ref="BE12:BE39" ca="1" si="12">IF(CELL("type",BC12)="L","",IF(BC12*($K12+$AS12)=0,"",IF($AS12&gt;0,+$AS12*BC12*8.34,$K12*BC12*8.34)))</f>
        <v/>
      </c>
      <c r="BF12" s="44"/>
      <c r="BG12" s="52"/>
      <c r="BH12" s="53"/>
      <c r="BI12" s="244">
        <f t="shared" ref="BI12:BI40" si="13">+A12</f>
        <v>2</v>
      </c>
      <c r="BJ12" s="52"/>
      <c r="BK12" s="53"/>
      <c r="BL12" s="277"/>
      <c r="BM12" s="47"/>
      <c r="BN12" s="47"/>
      <c r="BO12" s="47"/>
      <c r="BP12" s="47"/>
      <c r="BQ12" s="47"/>
      <c r="BR12" s="47"/>
      <c r="BS12" s="47"/>
      <c r="BT12" s="47"/>
      <c r="BU12" s="53"/>
      <c r="BV12" s="243">
        <f t="shared" ref="BV12:BV40" si="14">BI12</f>
        <v>2</v>
      </c>
      <c r="BW12" s="48"/>
      <c r="BX12" s="792" t="str">
        <f t="shared" ref="BX12:BZ27" ca="1" si="15">IF(CELL("type",BW12)="L","",IF(BW12*($K12+$AS12)=0,"",IF($AS12&gt;0,+$AS12*BW12*8.345,$K12*BW12*8.345)))</f>
        <v/>
      </c>
      <c r="BY12" s="51"/>
      <c r="BZ12" s="792" t="str">
        <f t="shared" ca="1" si="15"/>
        <v/>
      </c>
      <c r="CA12" s="51"/>
      <c r="CB12" s="734"/>
      <c r="CC12" s="47"/>
      <c r="CD12" s="47"/>
      <c r="CE12" s="47"/>
      <c r="CF12" s="734"/>
      <c r="CG12" s="47"/>
      <c r="CH12" s="734"/>
      <c r="CI12" s="47"/>
      <c r="CJ12" s="734"/>
      <c r="CK12" s="735"/>
    </row>
    <row r="13" spans="1:89" ht="15" customHeight="1" x14ac:dyDescent="0.25">
      <c r="A13" s="214">
        <v>3</v>
      </c>
      <c r="B13" s="213" t="str">
        <f t="shared" si="5"/>
        <v>Wed</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Wed</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2" t="str">
        <f t="shared" ca="1" si="15"/>
        <v/>
      </c>
      <c r="BY13" s="51"/>
      <c r="BZ13" s="792" t="str">
        <f t="shared" ca="1" si="15"/>
        <v/>
      </c>
      <c r="CA13" s="51"/>
      <c r="CB13" s="734"/>
      <c r="CC13" s="47"/>
      <c r="CD13" s="47"/>
      <c r="CE13" s="47"/>
      <c r="CF13" s="734"/>
      <c r="CG13" s="47"/>
      <c r="CH13" s="734"/>
      <c r="CI13" s="47"/>
      <c r="CJ13" s="734"/>
      <c r="CK13" s="735"/>
    </row>
    <row r="14" spans="1:89" ht="15" customHeight="1" x14ac:dyDescent="0.25">
      <c r="A14" s="214">
        <v>4</v>
      </c>
      <c r="B14" s="213" t="str">
        <f t="shared" si="5"/>
        <v>Thu</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Thu</v>
      </c>
      <c r="AS14" s="52"/>
      <c r="AT14" s="44" t="str">
        <f>IF(+$B14="Sat",IF(SUM(AS$11:AS14)&gt;0,AVERAGE(AS$11:AS14,Aug!AS39:AS$41)," "),"")</f>
        <v/>
      </c>
      <c r="AU14" s="52"/>
      <c r="AV14" s="70" t="str">
        <f>IF(+$B14="Sat",IF(SUM(AU$11:AU14)&gt;0,AVERAGE(AU$11:AU14,Aug!AU39:AU$41)," "),"")</f>
        <v/>
      </c>
      <c r="AW14" s="132" t="str">
        <f t="shared" ca="1" si="10"/>
        <v/>
      </c>
      <c r="AX14" s="56" t="str">
        <f>IF(+$B14="Sat",IF(SUM(AW$11:AW14)&gt;0,AVERAGE(AW$11:AW14,Aug!AW39:AW$41)," "),"")</f>
        <v/>
      </c>
      <c r="AY14" s="52"/>
      <c r="AZ14" s="70" t="str">
        <f>IF(+$B14="Sat",IF(SUM(AY$11:AY14)&gt;0,AVERAGE(AY$11:AY14,Aug!AY39:AY$41)," "),"")</f>
        <v/>
      </c>
      <c r="BA14" s="132" t="str">
        <f t="shared" ca="1" si="11"/>
        <v/>
      </c>
      <c r="BB14" s="56" t="str">
        <f>IF(+$B14="Sat",IF(SUM(BA$11:BA14)&gt;0,AVERAGE(BA$11:BA14,Aug!BA39:BA$41)," "),"")</f>
        <v/>
      </c>
      <c r="BC14" s="52"/>
      <c r="BD14" s="70" t="str">
        <f>IF(+$B14="Sat",IF(SUM(BC$11:BC14)&gt;0,AVERAGE(BC$11:BC14,Aug!BC39:BC$41)," "),"")</f>
        <v/>
      </c>
      <c r="BE14" s="132" t="str">
        <f t="shared" ca="1" si="12"/>
        <v/>
      </c>
      <c r="BF14" s="56" t="str">
        <f>IF(+$B14="Sat",IF(SUM(BE$11:BE14)&gt;0,AVERAGE(BE$11:BE14,Aug!BE39:BE$41)," "),"")</f>
        <v/>
      </c>
      <c r="BG14" s="52"/>
      <c r="BH14" s="53"/>
      <c r="BI14" s="244">
        <f t="shared" si="13"/>
        <v>4</v>
      </c>
      <c r="BJ14" s="52"/>
      <c r="BK14" s="53"/>
      <c r="BL14" s="277"/>
      <c r="BM14" s="47"/>
      <c r="BN14" s="47"/>
      <c r="BO14" s="47"/>
      <c r="BP14" s="47"/>
      <c r="BQ14" s="47"/>
      <c r="BR14" s="47"/>
      <c r="BS14" s="47"/>
      <c r="BT14" s="47"/>
      <c r="BU14" s="53"/>
      <c r="BV14" s="243">
        <f t="shared" si="14"/>
        <v>4</v>
      </c>
      <c r="BW14" s="48"/>
      <c r="BX14" s="792" t="str">
        <f t="shared" ca="1" si="15"/>
        <v/>
      </c>
      <c r="BY14" s="51"/>
      <c r="BZ14" s="792" t="str">
        <f t="shared" ca="1" si="15"/>
        <v/>
      </c>
      <c r="CA14" s="51"/>
      <c r="CB14" s="734"/>
      <c r="CC14" s="47"/>
      <c r="CD14" s="47"/>
      <c r="CE14" s="47"/>
      <c r="CF14" s="734"/>
      <c r="CG14" s="47"/>
      <c r="CH14" s="734"/>
      <c r="CI14" s="47"/>
      <c r="CJ14" s="734"/>
      <c r="CK14" s="735"/>
    </row>
    <row r="15" spans="1:89" ht="15" customHeight="1" thickBot="1" x14ac:dyDescent="0.3">
      <c r="A15" s="215">
        <v>5</v>
      </c>
      <c r="B15" s="216" t="str">
        <f t="shared" si="5"/>
        <v>Fri</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2"/>
      <c r="AI15" s="61"/>
      <c r="AJ15" s="57"/>
      <c r="AK15" t="str">
        <f t="shared" ca="1" si="9"/>
        <v/>
      </c>
      <c r="AL15" s="57"/>
      <c r="AM15" s="278"/>
      <c r="AN15" s="278"/>
      <c r="AO15" s="57"/>
      <c r="AP15" s="63"/>
      <c r="AQ15" s="215">
        <f t="shared" si="3"/>
        <v>5</v>
      </c>
      <c r="AR15" s="408" t="str">
        <f t="shared" si="4"/>
        <v>Fri</v>
      </c>
      <c r="AS15" s="62"/>
      <c r="AT15" s="67" t="str">
        <f>IF(+$B15="Sat",IF(SUM(AS$11:AS15)&gt;0,AVERAGE(AS$11:AS15,Aug!AS40:AS$41)," "),"")</f>
        <v/>
      </c>
      <c r="AU15" s="62"/>
      <c r="AV15" s="65" t="str">
        <f>IF(+$B15="Sat",IF(SUM(AU$11:AU15)&gt;0,AVERAGE(AU$11:AU15,Aug!AU40:AU$41)," "),"")</f>
        <v/>
      </c>
      <c r="AW15" s="68" t="str">
        <f ca="1">IF(CELL("type",AU15)="L","",IF(AU15*($K15+$AS15)=0,"",IF($AS15&gt;0,+$AS15*AU15*8.34,$K15*AU15*8.34)))</f>
        <v/>
      </c>
      <c r="AX15" s="67" t="str">
        <f>IF(+$B15="Sat",IF(SUM(AW$11:AW15)&gt;0,AVERAGE(AW$11:AW15,Aug!AW40:AW$41)," "),"")</f>
        <v/>
      </c>
      <c r="AY15" s="62"/>
      <c r="AZ15" s="65" t="str">
        <f>IF(+$B15="Sat",IF(SUM(AY$11:AY15)&gt;0,AVERAGE(AY$11:AY15,Aug!AY40:AY$41)," "),"")</f>
        <v/>
      </c>
      <c r="BA15" s="68" t="str">
        <f ca="1">IF(CELL("type",AY15)="L","",IF(AY15*($K15+$AS15)=0,"",IF($AS15&gt;0,+$AS15*AY15*8.34,$K15*AY15*8.34)))</f>
        <v/>
      </c>
      <c r="BB15" s="67" t="str">
        <f>IF(+$B15="Sat",IF(SUM(BA$11:BA15)&gt;0,AVERAGE(BA$11:BA15,Aug!BA40:BA$41)," "),"")</f>
        <v/>
      </c>
      <c r="BC15" s="62"/>
      <c r="BD15" s="65" t="str">
        <f>IF(+$B15="Sat",IF(SUM(BC$11:BC15)&gt;0,AVERAGE(BC$11:BC15,Aug!BC40:BC$41)," "),"")</f>
        <v/>
      </c>
      <c r="BE15" s="68" t="str">
        <f ca="1">IF(CELL("type",BC15)="L","",IF(BC15*($K15+$AS15)=0,"",IF($AS15&gt;0,+$AS15*BC15*8.34,$K15*BC15*8.34)))</f>
        <v/>
      </c>
      <c r="BF15" s="67" t="str">
        <f>IF(+$B15="Sat",IF(SUM(BE$11:BE15)&gt;0,AVERAGE(BE$11:BE15,Aug!BE40:BE$41)," "),"")</f>
        <v/>
      </c>
      <c r="BG15" s="62"/>
      <c r="BH15" s="63"/>
      <c r="BI15" s="245">
        <f t="shared" si="13"/>
        <v>5</v>
      </c>
      <c r="BJ15" s="62"/>
      <c r="BK15" s="63"/>
      <c r="BL15" s="278"/>
      <c r="BM15" s="57"/>
      <c r="BN15" s="57"/>
      <c r="BO15" s="57"/>
      <c r="BP15" s="57"/>
      <c r="BQ15" s="57"/>
      <c r="BR15" s="57"/>
      <c r="BS15" s="57"/>
      <c r="BT15" s="57"/>
      <c r="BU15" s="63"/>
      <c r="BV15" s="757">
        <f t="shared" si="14"/>
        <v>5</v>
      </c>
      <c r="BW15" s="58"/>
      <c r="BX15" s="793" t="str">
        <f t="shared" ca="1" si="15"/>
        <v/>
      </c>
      <c r="BY15" s="61"/>
      <c r="BZ15" s="793" t="str">
        <f t="shared" ca="1" si="15"/>
        <v/>
      </c>
      <c r="CA15" s="61"/>
      <c r="CB15" s="736"/>
      <c r="CC15" s="57"/>
      <c r="CD15" s="57"/>
      <c r="CE15" s="57"/>
      <c r="CF15" s="736"/>
      <c r="CG15" s="57"/>
      <c r="CH15" s="736"/>
      <c r="CI15" s="57"/>
      <c r="CJ15" s="736"/>
      <c r="CK15" s="737"/>
    </row>
    <row r="16" spans="1:89" ht="15" customHeight="1" x14ac:dyDescent="0.25">
      <c r="A16" s="212">
        <v>6</v>
      </c>
      <c r="B16" s="217" t="str">
        <f t="shared" si="5"/>
        <v>Sat</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3"/>
      <c r="AI16" s="38"/>
      <c r="AJ16" s="39"/>
      <c r="AK16" t="str">
        <f t="shared" ca="1" si="9"/>
        <v/>
      </c>
      <c r="AL16" s="39"/>
      <c r="AM16" s="276"/>
      <c r="AN16" s="276"/>
      <c r="AO16" s="39"/>
      <c r="AP16" s="41"/>
      <c r="AQ16" s="212">
        <f t="shared" si="3"/>
        <v>6</v>
      </c>
      <c r="AR16" s="407" t="str">
        <f t="shared" si="4"/>
        <v>Sat</v>
      </c>
      <c r="AS16" s="40"/>
      <c r="AT16" s="56" t="str">
        <f>IF(+$B16="Sat",IF(SUM(AS$11:AS16)&gt;0,AVERAGE(AS$11:AS16,Aug!AS41:AS$41)," "),"")</f>
        <v xml:space="preserve"> </v>
      </c>
      <c r="AU16" s="40"/>
      <c r="AV16" s="43" t="str">
        <f>IF(+$B16="Sat",IF(SUM(AU$11:AU16)&gt;0,AVERAGE(AU$11:AU16,Aug!AU41:AU$41)," "),"")</f>
        <v xml:space="preserve"> </v>
      </c>
      <c r="AW16" s="45" t="str">
        <f t="shared" ca="1" si="10"/>
        <v/>
      </c>
      <c r="AX16" s="56" t="str">
        <f ca="1">IF(+$B16="Sat",IF(SUM(AW$11:AW16)&gt;0,AVERAGE(AW$11:AW16,Aug!AW41:AW$41)," "),"")</f>
        <v xml:space="preserve"> </v>
      </c>
      <c r="AY16" s="40"/>
      <c r="AZ16" s="43" t="str">
        <f>IF(+$B16="Sat",IF(SUM(AY$11:AY16)&gt;0,AVERAGE(AY$11:AY16,Aug!AY41:AY$41)," "),"")</f>
        <v xml:space="preserve"> </v>
      </c>
      <c r="BA16" s="45" t="str">
        <f t="shared" ca="1" si="11"/>
        <v/>
      </c>
      <c r="BB16" s="56" t="str">
        <f ca="1">IF(+$B16="Sat",IF(SUM(BA$11:BA16)&gt;0,AVERAGE(BA$11:BA16,Aug!BA41:BA$41)," "),"")</f>
        <v xml:space="preserve"> </v>
      </c>
      <c r="BC16" s="40"/>
      <c r="BD16" s="69" t="str">
        <f>IF(+$B16="Sat",IF(SUM(BC$11:BC16)&gt;0,AVERAGE(BC$11:BC16,Aug!BC41:BC$41)," "),"")</f>
        <v xml:space="preserve"> </v>
      </c>
      <c r="BE16" s="133" t="str">
        <f t="shared" ca="1" si="12"/>
        <v/>
      </c>
      <c r="BF16" s="56" t="str">
        <f ca="1">IF(+$B16="Sat",IF(SUM(BE$11:BE16)&gt;0,AVERAGE(BE$11:BE16,Aug!BE41:BE$41)," "),"")</f>
        <v xml:space="preserve"> </v>
      </c>
      <c r="BG16" s="40"/>
      <c r="BH16" s="41"/>
      <c r="BI16" s="243">
        <f t="shared" si="13"/>
        <v>6</v>
      </c>
      <c r="BJ16" s="40"/>
      <c r="BK16" s="41"/>
      <c r="BL16" s="276"/>
      <c r="BM16" s="39"/>
      <c r="BN16" s="39"/>
      <c r="BO16" s="39"/>
      <c r="BP16" s="39"/>
      <c r="BQ16" s="39"/>
      <c r="BR16" s="39"/>
      <c r="BS16" s="39"/>
      <c r="BT16" s="39"/>
      <c r="BU16" s="41"/>
      <c r="BV16" s="758">
        <f t="shared" si="14"/>
        <v>6</v>
      </c>
      <c r="BW16" s="35"/>
      <c r="BX16" s="765" t="str">
        <f t="shared" ca="1" si="15"/>
        <v/>
      </c>
      <c r="BY16" s="38"/>
      <c r="BZ16" s="765" t="str">
        <f t="shared" ca="1" si="15"/>
        <v/>
      </c>
      <c r="CA16" s="38"/>
      <c r="CB16" s="33"/>
      <c r="CC16" s="39"/>
      <c r="CD16" s="38"/>
      <c r="CE16" s="38"/>
      <c r="CF16" s="33"/>
      <c r="CG16" s="39"/>
      <c r="CH16" s="33"/>
      <c r="CI16" s="39"/>
      <c r="CJ16" s="33"/>
      <c r="CK16" s="738"/>
    </row>
    <row r="17" spans="1:89" ht="15" customHeight="1" x14ac:dyDescent="0.25">
      <c r="A17" s="214">
        <v>7</v>
      </c>
      <c r="B17" s="213" t="str">
        <f t="shared" si="5"/>
        <v>Sun</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Sun</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2" t="str">
        <f t="shared" ca="1" si="15"/>
        <v/>
      </c>
      <c r="BY17" s="51"/>
      <c r="BZ17" s="792" t="str">
        <f t="shared" ca="1" si="15"/>
        <v/>
      </c>
      <c r="CA17" s="51"/>
      <c r="CB17" s="33"/>
      <c r="CC17" s="47"/>
      <c r="CD17" s="38"/>
      <c r="CE17" s="38"/>
      <c r="CF17" s="33"/>
      <c r="CG17" s="47"/>
      <c r="CH17" s="33"/>
      <c r="CI17" s="48"/>
      <c r="CJ17" s="739"/>
      <c r="CK17" s="738"/>
    </row>
    <row r="18" spans="1:89" ht="15" customHeight="1" x14ac:dyDescent="0.25">
      <c r="A18" s="214">
        <v>8</v>
      </c>
      <c r="B18" s="213" t="str">
        <f t="shared" si="5"/>
        <v>Mon</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Mon</v>
      </c>
      <c r="AS18" s="52"/>
      <c r="AT18" s="44" t="str">
        <f t="shared" ref="AT18:AT39" si="16">IF(+$B18="Sat",IF(SUM(AS12:AS18)&gt;0,AVERAGE(AS12:AS18)," "),"")</f>
        <v/>
      </c>
      <c r="AU18" s="52"/>
      <c r="AV18" s="70" t="str">
        <f t="shared" ref="AV18:AX33" si="17">IF(+$B18="Sat",IF(SUM(AU12:AU18)&gt;0,AVERAGE(AU12:AU18)," "),"")</f>
        <v/>
      </c>
      <c r="AW18" s="45" t="str">
        <f t="shared" ca="1" si="10"/>
        <v/>
      </c>
      <c r="AX18" s="56" t="str">
        <f t="shared" si="17"/>
        <v/>
      </c>
      <c r="AY18" s="52"/>
      <c r="AZ18" s="70" t="str">
        <f t="shared" ref="AZ18:AZ39" si="18">IF(+$B18="Sat",IF(SUM(AY12:AY18)&gt;0,AVERAGE(AY12:AY18)," "),"")</f>
        <v/>
      </c>
      <c r="BA18" s="45" t="str">
        <f t="shared" ca="1" si="11"/>
        <v/>
      </c>
      <c r="BB18" s="44" t="str">
        <f t="shared" ref="BB18:BB39" si="19">IF(+$B18="Sat",IF(SUM(BA12:BA18)&gt;0,AVERAGE(BA12:BA18)," "),"")</f>
        <v/>
      </c>
      <c r="BC18" s="52"/>
      <c r="BD18" s="71" t="str">
        <f t="shared" ref="BD18:BD39" si="20">IF(+$B18="Sat",IF(SUM(BC12:BC18)&gt;0,AVERAGE(BC12:BC18)," "),"")</f>
        <v/>
      </c>
      <c r="BE18" s="46" t="str">
        <f t="shared" ca="1" si="12"/>
        <v/>
      </c>
      <c r="BF18" s="44" t="str">
        <f t="shared" ref="BF18:BF39" si="21">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92" t="str">
        <f t="shared" ca="1" si="15"/>
        <v/>
      </c>
      <c r="BY18" s="51"/>
      <c r="BZ18" s="792" t="str">
        <f t="shared" ca="1" si="15"/>
        <v/>
      </c>
      <c r="CA18" s="51"/>
      <c r="CB18" s="33"/>
      <c r="CC18" s="47"/>
      <c r="CD18" s="38"/>
      <c r="CE18" s="38"/>
      <c r="CF18" s="33"/>
      <c r="CG18" s="47"/>
      <c r="CH18" s="33"/>
      <c r="CI18" s="48"/>
      <c r="CJ18" s="739"/>
      <c r="CK18" s="738"/>
    </row>
    <row r="19" spans="1:89" ht="15" customHeight="1" x14ac:dyDescent="0.25">
      <c r="A19" s="214">
        <v>9</v>
      </c>
      <c r="B19" s="213" t="str">
        <f t="shared" si="5"/>
        <v>Tue</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Tue</v>
      </c>
      <c r="AS19" s="52"/>
      <c r="AT19" s="44" t="str">
        <f t="shared" si="16"/>
        <v/>
      </c>
      <c r="AU19" s="52"/>
      <c r="AV19" s="70" t="str">
        <f t="shared" si="17"/>
        <v/>
      </c>
      <c r="AW19" s="45" t="str">
        <f ca="1">IF(CELL("type",AU19)="L","",IF(AU19*($K19+$AS19)=0,"",IF($AS19&gt;0,+$AS19*AU19*8.34,$K19*AU19*8.34)))</f>
        <v/>
      </c>
      <c r="AX19" s="56" t="str">
        <f t="shared" si="17"/>
        <v/>
      </c>
      <c r="AY19" s="52"/>
      <c r="AZ19" s="70" t="str">
        <f t="shared" si="18"/>
        <v/>
      </c>
      <c r="BA19" s="45" t="str">
        <f ca="1">IF(CELL("type",AY19)="L","",IF(AY19*($K19+$AS19)=0,"",IF($AS19&gt;0,+$AS19*AY19*8.34,$K19*AY19*8.34)))</f>
        <v/>
      </c>
      <c r="BB19" s="44" t="str">
        <f t="shared" si="19"/>
        <v/>
      </c>
      <c r="BC19" s="52"/>
      <c r="BD19" s="71" t="str">
        <f t="shared" si="20"/>
        <v/>
      </c>
      <c r="BE19" s="46" t="str">
        <f ca="1">IF(CELL("type",BC19)="L","",IF(BC19*($K19+$AS19)=0,"",IF($AS19&gt;0,+$AS19*BC19*8.34,$K19*BC19*8.34)))</f>
        <v/>
      </c>
      <c r="BF19" s="44" t="str">
        <f t="shared" si="21"/>
        <v/>
      </c>
      <c r="BG19" s="52"/>
      <c r="BH19" s="53"/>
      <c r="BI19" s="244">
        <f t="shared" si="13"/>
        <v>9</v>
      </c>
      <c r="BJ19" s="52"/>
      <c r="BK19" s="53"/>
      <c r="BL19" s="277"/>
      <c r="BM19" s="47"/>
      <c r="BN19" s="47"/>
      <c r="BO19" s="47"/>
      <c r="BP19" s="47"/>
      <c r="BQ19" s="47"/>
      <c r="BR19" s="47"/>
      <c r="BS19" s="47"/>
      <c r="BT19" s="47"/>
      <c r="BU19" s="53"/>
      <c r="BV19" s="243">
        <f t="shared" si="14"/>
        <v>9</v>
      </c>
      <c r="BW19" s="48"/>
      <c r="BX19" s="792" t="str">
        <f t="shared" ca="1" si="15"/>
        <v/>
      </c>
      <c r="BY19" s="51"/>
      <c r="BZ19" s="792" t="str">
        <f t="shared" ca="1" si="15"/>
        <v/>
      </c>
      <c r="CA19" s="51"/>
      <c r="CB19" s="33"/>
      <c r="CC19" s="47"/>
      <c r="CD19" s="38"/>
      <c r="CE19" s="38"/>
      <c r="CF19" s="33"/>
      <c r="CG19" s="47"/>
      <c r="CH19" s="33"/>
      <c r="CI19" s="48"/>
      <c r="CJ19" s="739"/>
      <c r="CK19" s="738"/>
    </row>
    <row r="20" spans="1:89" ht="15" customHeight="1" thickBot="1" x14ac:dyDescent="0.3">
      <c r="A20" s="215">
        <v>10</v>
      </c>
      <c r="B20" s="216" t="str">
        <f t="shared" si="5"/>
        <v>Wed</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2"/>
      <c r="AI20" s="61"/>
      <c r="AJ20" s="57"/>
      <c r="AK20" t="str">
        <f t="shared" ca="1" si="9"/>
        <v/>
      </c>
      <c r="AL20" s="57"/>
      <c r="AM20" s="278"/>
      <c r="AN20" s="278"/>
      <c r="AO20" s="57"/>
      <c r="AP20" s="63"/>
      <c r="AQ20" s="215">
        <f t="shared" si="3"/>
        <v>10</v>
      </c>
      <c r="AR20" s="408" t="str">
        <f t="shared" si="4"/>
        <v>Wed</v>
      </c>
      <c r="AS20" s="62"/>
      <c r="AT20" s="67" t="str">
        <f t="shared" si="16"/>
        <v/>
      </c>
      <c r="AU20" s="62"/>
      <c r="AV20" s="65" t="str">
        <f t="shared" si="17"/>
        <v/>
      </c>
      <c r="AW20" s="88" t="str">
        <f t="shared" ca="1" si="10"/>
        <v/>
      </c>
      <c r="AX20" s="67" t="str">
        <f t="shared" si="17"/>
        <v/>
      </c>
      <c r="AY20" s="62"/>
      <c r="AZ20" s="65" t="str">
        <f t="shared" si="18"/>
        <v/>
      </c>
      <c r="BA20" s="88" t="str">
        <f t="shared" ca="1" si="11"/>
        <v/>
      </c>
      <c r="BB20" s="67" t="str">
        <f t="shared" si="19"/>
        <v/>
      </c>
      <c r="BC20" s="62"/>
      <c r="BD20" s="72" t="str">
        <f t="shared" si="20"/>
        <v/>
      </c>
      <c r="BE20" s="68" t="str">
        <f t="shared" ca="1" si="12"/>
        <v/>
      </c>
      <c r="BF20" s="67" t="str">
        <f t="shared" si="21"/>
        <v/>
      </c>
      <c r="BG20" s="62"/>
      <c r="BH20" s="63"/>
      <c r="BI20" s="245">
        <f t="shared" si="13"/>
        <v>10</v>
      </c>
      <c r="BJ20" s="62"/>
      <c r="BK20" s="63"/>
      <c r="BL20" s="278"/>
      <c r="BM20" s="57"/>
      <c r="BN20" s="57"/>
      <c r="BO20" s="57"/>
      <c r="BP20" s="57"/>
      <c r="BQ20" s="57"/>
      <c r="BR20" s="57"/>
      <c r="BS20" s="57"/>
      <c r="BT20" s="57"/>
      <c r="BU20" s="63"/>
      <c r="BV20" s="757">
        <f t="shared" si="14"/>
        <v>10</v>
      </c>
      <c r="BW20" s="58"/>
      <c r="BX20" s="794" t="str">
        <f t="shared" ca="1" si="15"/>
        <v/>
      </c>
      <c r="BY20" s="61"/>
      <c r="BZ20" s="794" t="str">
        <f t="shared" ca="1" si="15"/>
        <v/>
      </c>
      <c r="CA20" s="61"/>
      <c r="CB20" s="740"/>
      <c r="CC20" s="57"/>
      <c r="CD20" s="61"/>
      <c r="CE20" s="61"/>
      <c r="CF20" s="740"/>
      <c r="CG20" s="57"/>
      <c r="CH20" s="740"/>
      <c r="CI20" s="58"/>
      <c r="CJ20" s="736"/>
      <c r="CK20" s="737"/>
    </row>
    <row r="21" spans="1:89" ht="15" customHeight="1" x14ac:dyDescent="0.25">
      <c r="A21" s="212">
        <v>11</v>
      </c>
      <c r="B21" s="217" t="str">
        <f t="shared" si="5"/>
        <v>Thu</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3"/>
      <c r="AI21" s="38"/>
      <c r="AJ21" s="39"/>
      <c r="AK21" t="str">
        <f t="shared" ca="1" si="9"/>
        <v/>
      </c>
      <c r="AL21" s="39"/>
      <c r="AM21" s="276"/>
      <c r="AN21" s="276"/>
      <c r="AO21" s="39"/>
      <c r="AP21" s="41"/>
      <c r="AQ21" s="212">
        <f t="shared" si="3"/>
        <v>11</v>
      </c>
      <c r="AR21" s="407" t="str">
        <f t="shared" si="4"/>
        <v>Thu</v>
      </c>
      <c r="AS21" s="40"/>
      <c r="AT21" s="56" t="str">
        <f t="shared" si="16"/>
        <v/>
      </c>
      <c r="AU21" s="40"/>
      <c r="AV21" s="43" t="str">
        <f t="shared" si="17"/>
        <v/>
      </c>
      <c r="AW21" s="45" t="str">
        <f t="shared" ca="1" si="10"/>
        <v/>
      </c>
      <c r="AX21" s="56" t="str">
        <f t="shared" si="17"/>
        <v/>
      </c>
      <c r="AY21" s="40"/>
      <c r="AZ21" s="43" t="str">
        <f t="shared" si="18"/>
        <v/>
      </c>
      <c r="BA21" s="45" t="str">
        <f t="shared" ca="1" si="11"/>
        <v/>
      </c>
      <c r="BB21" s="56" t="str">
        <f t="shared" si="19"/>
        <v/>
      </c>
      <c r="BC21" s="40"/>
      <c r="BD21" s="69" t="str">
        <f t="shared" si="20"/>
        <v/>
      </c>
      <c r="BE21" s="133" t="str">
        <f t="shared" ca="1" si="12"/>
        <v/>
      </c>
      <c r="BF21" s="56" t="str">
        <f t="shared" si="21"/>
        <v/>
      </c>
      <c r="BG21" s="40"/>
      <c r="BH21" s="41"/>
      <c r="BI21" s="243">
        <f t="shared" si="13"/>
        <v>11</v>
      </c>
      <c r="BJ21" s="40"/>
      <c r="BK21" s="41"/>
      <c r="BL21" s="276"/>
      <c r="BM21" s="39"/>
      <c r="BN21" s="39"/>
      <c r="BO21" s="39"/>
      <c r="BP21" s="39"/>
      <c r="BQ21" s="39"/>
      <c r="BR21" s="39"/>
      <c r="BS21" s="39"/>
      <c r="BT21" s="39"/>
      <c r="BU21" s="41"/>
      <c r="BV21" s="758">
        <f t="shared" si="14"/>
        <v>11</v>
      </c>
      <c r="BW21" s="35"/>
      <c r="BX21" s="765" t="str">
        <f t="shared" ca="1" si="15"/>
        <v/>
      </c>
      <c r="BY21" s="38"/>
      <c r="BZ21" s="765" t="str">
        <f t="shared" ca="1" si="15"/>
        <v/>
      </c>
      <c r="CA21" s="38"/>
      <c r="CB21" s="33"/>
      <c r="CC21" s="39"/>
      <c r="CD21" s="38"/>
      <c r="CE21" s="38"/>
      <c r="CF21" s="33"/>
      <c r="CG21" s="39"/>
      <c r="CH21" s="33"/>
      <c r="CI21" s="35"/>
      <c r="CJ21" s="741"/>
      <c r="CK21" s="738"/>
    </row>
    <row r="22" spans="1:89" ht="15" customHeight="1" x14ac:dyDescent="0.25">
      <c r="A22" s="214">
        <v>12</v>
      </c>
      <c r="B22" s="213" t="str">
        <f t="shared" si="5"/>
        <v>Fri</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Fri</v>
      </c>
      <c r="AS22" s="52"/>
      <c r="AT22" s="44" t="str">
        <f t="shared" si="16"/>
        <v/>
      </c>
      <c r="AU22" s="52"/>
      <c r="AV22" s="70" t="str">
        <f t="shared" si="17"/>
        <v/>
      </c>
      <c r="AW22" s="45" t="str">
        <f t="shared" ca="1" si="10"/>
        <v/>
      </c>
      <c r="AX22" s="56" t="str">
        <f t="shared" si="17"/>
        <v/>
      </c>
      <c r="AY22" s="52"/>
      <c r="AZ22" s="70" t="str">
        <f t="shared" si="18"/>
        <v/>
      </c>
      <c r="BA22" s="45" t="str">
        <f t="shared" ca="1" si="11"/>
        <v/>
      </c>
      <c r="BB22" s="44" t="str">
        <f t="shared" si="19"/>
        <v/>
      </c>
      <c r="BC22" s="52"/>
      <c r="BD22" s="71" t="str">
        <f t="shared" si="20"/>
        <v/>
      </c>
      <c r="BE22" s="46" t="str">
        <f t="shared" ca="1" si="12"/>
        <v/>
      </c>
      <c r="BF22" s="44" t="str">
        <f t="shared" si="21"/>
        <v/>
      </c>
      <c r="BG22" s="52"/>
      <c r="BH22" s="53"/>
      <c r="BI22" s="244">
        <f t="shared" si="13"/>
        <v>12</v>
      </c>
      <c r="BJ22" s="52"/>
      <c r="BK22" s="53"/>
      <c r="BL22" s="277"/>
      <c r="BM22" s="47"/>
      <c r="BN22" s="47"/>
      <c r="BO22" s="47"/>
      <c r="BP22" s="47"/>
      <c r="BQ22" s="47"/>
      <c r="BR22" s="47"/>
      <c r="BS22" s="47"/>
      <c r="BT22" s="47"/>
      <c r="BU22" s="53"/>
      <c r="BV22" s="243">
        <f t="shared" si="14"/>
        <v>12</v>
      </c>
      <c r="BW22" s="48"/>
      <c r="BX22" s="792" t="str">
        <f t="shared" ca="1" si="15"/>
        <v/>
      </c>
      <c r="BY22" s="51"/>
      <c r="BZ22" s="792" t="str">
        <f t="shared" ca="1" si="15"/>
        <v/>
      </c>
      <c r="CA22" s="51"/>
      <c r="CB22" s="33"/>
      <c r="CC22" s="47"/>
      <c r="CD22" s="38"/>
      <c r="CE22" s="38"/>
      <c r="CF22" s="33"/>
      <c r="CG22" s="47"/>
      <c r="CH22" s="33"/>
      <c r="CI22" s="48"/>
      <c r="CJ22" s="739"/>
      <c r="CK22" s="742"/>
    </row>
    <row r="23" spans="1:89" ht="15" customHeight="1" x14ac:dyDescent="0.25">
      <c r="A23" s="214">
        <v>13</v>
      </c>
      <c r="B23" s="213" t="str">
        <f t="shared" si="5"/>
        <v>Sat</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Sat</v>
      </c>
      <c r="AS23" s="52"/>
      <c r="AT23" s="44" t="str">
        <f t="shared" si="16"/>
        <v xml:space="preserve"> </v>
      </c>
      <c r="AU23" s="52"/>
      <c r="AV23" s="70" t="str">
        <f t="shared" si="17"/>
        <v xml:space="preserve"> </v>
      </c>
      <c r="AW23" s="45" t="str">
        <f ca="1">IF(CELL("type",AU23)="L","",IF(AU23*($K23+$AS23)=0,"",IF($AS23&gt;0,+$AS23*AU23*8.34,$K23*AU23*8.34)))</f>
        <v/>
      </c>
      <c r="AX23" s="56" t="str">
        <f t="shared" ca="1" si="17"/>
        <v xml:space="preserve"> </v>
      </c>
      <c r="AY23" s="52"/>
      <c r="AZ23" s="70" t="str">
        <f t="shared" si="18"/>
        <v xml:space="preserve"> </v>
      </c>
      <c r="BA23" s="45" t="str">
        <f ca="1">IF(CELL("type",AY23)="L","",IF(AY23*($K23+$AS23)=0,"",IF($AS23&gt;0,+$AS23*AY23*8.34,$K23*AY23*8.34)))</f>
        <v/>
      </c>
      <c r="BB23" s="44" t="str">
        <f t="shared" ca="1" si="19"/>
        <v xml:space="preserve"> </v>
      </c>
      <c r="BC23" s="52"/>
      <c r="BD23" s="71" t="str">
        <f t="shared" si="20"/>
        <v xml:space="preserve"> </v>
      </c>
      <c r="BE23" s="46" t="str">
        <f ca="1">IF(CELL("type",BC23)="L","",IF(BC23*($K23+$AS23)=0,"",IF($AS23&gt;0,+$AS23*BC23*8.34,$K23*BC23*8.34)))</f>
        <v/>
      </c>
      <c r="BF23" s="44" t="str">
        <f t="shared" ca="1" si="21"/>
        <v xml:space="preserve"> </v>
      </c>
      <c r="BG23" s="52"/>
      <c r="BH23" s="53"/>
      <c r="BI23" s="244">
        <f t="shared" si="13"/>
        <v>13</v>
      </c>
      <c r="BJ23" s="52"/>
      <c r="BK23" s="53"/>
      <c r="BL23" s="277"/>
      <c r="BM23" s="47"/>
      <c r="BN23" s="47"/>
      <c r="BO23" s="47"/>
      <c r="BP23" s="47"/>
      <c r="BQ23" s="47"/>
      <c r="BR23" s="47"/>
      <c r="BS23" s="47"/>
      <c r="BT23" s="47"/>
      <c r="BU23" s="53"/>
      <c r="BV23" s="243">
        <f t="shared" si="14"/>
        <v>13</v>
      </c>
      <c r="BW23" s="48"/>
      <c r="BX23" s="792" t="str">
        <f t="shared" ca="1" si="15"/>
        <v/>
      </c>
      <c r="BY23" s="51"/>
      <c r="BZ23" s="792" t="str">
        <f t="shared" ca="1" si="15"/>
        <v/>
      </c>
      <c r="CA23" s="51"/>
      <c r="CB23" s="33"/>
      <c r="CC23" s="47"/>
      <c r="CD23" s="38"/>
      <c r="CE23" s="38"/>
      <c r="CF23" s="33"/>
      <c r="CG23" s="47"/>
      <c r="CH23" s="33"/>
      <c r="CI23" s="48"/>
      <c r="CJ23" s="739"/>
      <c r="CK23" s="275"/>
    </row>
    <row r="24" spans="1:89" ht="15" customHeight="1" x14ac:dyDescent="0.25">
      <c r="A24" s="214">
        <v>14</v>
      </c>
      <c r="B24" s="213" t="str">
        <f t="shared" si="5"/>
        <v>Sun</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Sun</v>
      </c>
      <c r="AS24" s="52"/>
      <c r="AT24" s="44" t="str">
        <f t="shared" si="16"/>
        <v/>
      </c>
      <c r="AU24" s="52"/>
      <c r="AV24" s="70" t="str">
        <f t="shared" si="17"/>
        <v/>
      </c>
      <c r="AW24" s="45" t="str">
        <f t="shared" ca="1" si="10"/>
        <v/>
      </c>
      <c r="AX24" s="56" t="str">
        <f t="shared" si="17"/>
        <v/>
      </c>
      <c r="AY24" s="52"/>
      <c r="AZ24" s="70" t="str">
        <f t="shared" si="18"/>
        <v/>
      </c>
      <c r="BA24" s="45" t="str">
        <f t="shared" ca="1" si="11"/>
        <v/>
      </c>
      <c r="BB24" s="44" t="str">
        <f t="shared" si="19"/>
        <v/>
      </c>
      <c r="BC24" s="52"/>
      <c r="BD24" s="71" t="str">
        <f t="shared" si="20"/>
        <v/>
      </c>
      <c r="BE24" s="46" t="str">
        <f t="shared" ca="1" si="12"/>
        <v/>
      </c>
      <c r="BF24" s="44" t="str">
        <f t="shared" si="21"/>
        <v/>
      </c>
      <c r="BG24" s="52"/>
      <c r="BH24" s="53"/>
      <c r="BI24" s="244">
        <f t="shared" si="13"/>
        <v>14</v>
      </c>
      <c r="BJ24" s="52"/>
      <c r="BK24" s="53"/>
      <c r="BL24" s="277"/>
      <c r="BM24" s="47"/>
      <c r="BN24" s="47"/>
      <c r="BO24" s="47"/>
      <c r="BP24" s="47"/>
      <c r="BQ24" s="47"/>
      <c r="BR24" s="47"/>
      <c r="BS24" s="47"/>
      <c r="BT24" s="47"/>
      <c r="BU24" s="53"/>
      <c r="BV24" s="243">
        <f t="shared" si="14"/>
        <v>14</v>
      </c>
      <c r="BW24" s="48"/>
      <c r="BX24" s="792" t="str">
        <f t="shared" ca="1" si="15"/>
        <v/>
      </c>
      <c r="BY24" s="51"/>
      <c r="BZ24" s="792" t="str">
        <f t="shared" ca="1" si="15"/>
        <v/>
      </c>
      <c r="CA24" s="51"/>
      <c r="CB24" s="33"/>
      <c r="CC24" s="47"/>
      <c r="CD24" s="38"/>
      <c r="CE24" s="38"/>
      <c r="CF24" s="33"/>
      <c r="CG24" s="47"/>
      <c r="CH24" s="33"/>
      <c r="CI24" s="48"/>
      <c r="CJ24" s="739"/>
      <c r="CK24" s="275"/>
    </row>
    <row r="25" spans="1:89" ht="15" customHeight="1" thickBot="1" x14ac:dyDescent="0.3">
      <c r="A25" s="215">
        <v>15</v>
      </c>
      <c r="B25" s="216" t="str">
        <f t="shared" si="5"/>
        <v>Mon</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1"/>
      <c r="AI25" s="61"/>
      <c r="AJ25" s="57"/>
      <c r="AK25" t="str">
        <f t="shared" ca="1" si="9"/>
        <v/>
      </c>
      <c r="AL25" s="57"/>
      <c r="AM25" s="278"/>
      <c r="AN25" s="278"/>
      <c r="AO25" s="57"/>
      <c r="AP25" s="63"/>
      <c r="AQ25" s="215">
        <f t="shared" si="3"/>
        <v>15</v>
      </c>
      <c r="AR25" s="408" t="str">
        <f t="shared" si="4"/>
        <v>Mon</v>
      </c>
      <c r="AS25" s="62"/>
      <c r="AT25" s="67" t="str">
        <f t="shared" si="16"/>
        <v/>
      </c>
      <c r="AU25" s="62"/>
      <c r="AV25" s="65" t="str">
        <f t="shared" si="17"/>
        <v/>
      </c>
      <c r="AW25" s="88" t="str">
        <f t="shared" ca="1" si="10"/>
        <v/>
      </c>
      <c r="AX25" s="67" t="str">
        <f t="shared" si="17"/>
        <v/>
      </c>
      <c r="AY25" s="62"/>
      <c r="AZ25" s="65" t="str">
        <f t="shared" si="18"/>
        <v/>
      </c>
      <c r="BA25" s="88" t="str">
        <f t="shared" ca="1" si="11"/>
        <v/>
      </c>
      <c r="BB25" s="67" t="str">
        <f t="shared" si="19"/>
        <v/>
      </c>
      <c r="BC25" s="62"/>
      <c r="BD25" s="72" t="str">
        <f t="shared" si="20"/>
        <v/>
      </c>
      <c r="BE25" s="68" t="str">
        <f t="shared" ca="1" si="12"/>
        <v/>
      </c>
      <c r="BF25" s="67" t="str">
        <f t="shared" si="21"/>
        <v/>
      </c>
      <c r="BG25" s="62"/>
      <c r="BH25" s="63"/>
      <c r="BI25" s="245">
        <f t="shared" si="13"/>
        <v>15</v>
      </c>
      <c r="BJ25" s="62"/>
      <c r="BK25" s="63"/>
      <c r="BL25" s="278"/>
      <c r="BM25" s="57"/>
      <c r="BN25" s="57"/>
      <c r="BO25" s="57"/>
      <c r="BP25" s="57"/>
      <c r="BQ25" s="57"/>
      <c r="BR25" s="57"/>
      <c r="BS25" s="57"/>
      <c r="BT25" s="57"/>
      <c r="BU25" s="63"/>
      <c r="BV25" s="245">
        <f t="shared" si="14"/>
        <v>15</v>
      </c>
      <c r="BW25" s="58"/>
      <c r="BX25" s="794" t="str">
        <f t="shared" ca="1" si="15"/>
        <v/>
      </c>
      <c r="BY25" s="61"/>
      <c r="BZ25" s="794" t="str">
        <f t="shared" ca="1" si="15"/>
        <v/>
      </c>
      <c r="CA25" s="61"/>
      <c r="CB25" s="740"/>
      <c r="CC25" s="57"/>
      <c r="CD25" s="61"/>
      <c r="CE25" s="61"/>
      <c r="CF25" s="740"/>
      <c r="CG25" s="57"/>
      <c r="CH25" s="740"/>
      <c r="CI25" s="58"/>
      <c r="CJ25" s="736"/>
      <c r="CK25" s="743"/>
    </row>
    <row r="26" spans="1:89" ht="15" customHeight="1" x14ac:dyDescent="0.25">
      <c r="A26" s="212">
        <v>16</v>
      </c>
      <c r="B26" s="217" t="str">
        <f t="shared" si="5"/>
        <v>Tue</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0"/>
      <c r="AI26" s="38"/>
      <c r="AJ26" s="39"/>
      <c r="AK26" t="str">
        <f t="shared" ca="1" si="9"/>
        <v/>
      </c>
      <c r="AL26" s="39"/>
      <c r="AM26" s="276"/>
      <c r="AN26" s="276"/>
      <c r="AO26" s="39"/>
      <c r="AP26" s="41"/>
      <c r="AQ26" s="212">
        <f t="shared" si="3"/>
        <v>16</v>
      </c>
      <c r="AR26" s="407" t="str">
        <f t="shared" si="4"/>
        <v>Tue</v>
      </c>
      <c r="AS26" s="40"/>
      <c r="AT26" s="56" t="str">
        <f t="shared" si="16"/>
        <v/>
      </c>
      <c r="AU26" s="40"/>
      <c r="AV26" s="43" t="str">
        <f t="shared" si="17"/>
        <v/>
      </c>
      <c r="AW26" s="45" t="str">
        <f t="shared" ca="1" si="10"/>
        <v/>
      </c>
      <c r="AX26" s="56" t="str">
        <f t="shared" si="17"/>
        <v/>
      </c>
      <c r="AY26" s="40"/>
      <c r="AZ26" s="43" t="str">
        <f t="shared" si="18"/>
        <v/>
      </c>
      <c r="BA26" s="45" t="str">
        <f t="shared" ca="1" si="11"/>
        <v/>
      </c>
      <c r="BB26" s="56" t="str">
        <f t="shared" si="19"/>
        <v/>
      </c>
      <c r="BC26" s="40"/>
      <c r="BD26" s="69" t="str">
        <f t="shared" si="20"/>
        <v/>
      </c>
      <c r="BE26" s="46" t="str">
        <f t="shared" ca="1" si="12"/>
        <v/>
      </c>
      <c r="BF26" s="56" t="str">
        <f t="shared" si="21"/>
        <v/>
      </c>
      <c r="BG26" s="40"/>
      <c r="BH26" s="41"/>
      <c r="BI26" s="243">
        <f t="shared" si="13"/>
        <v>16</v>
      </c>
      <c r="BJ26" s="40"/>
      <c r="BK26" s="41"/>
      <c r="BL26" s="276"/>
      <c r="BM26" s="39"/>
      <c r="BN26" s="39"/>
      <c r="BO26" s="39"/>
      <c r="BP26" s="39"/>
      <c r="BQ26" s="39"/>
      <c r="BR26" s="39"/>
      <c r="BS26" s="39"/>
      <c r="BT26" s="39"/>
      <c r="BU26" s="41"/>
      <c r="BV26" s="243">
        <f t="shared" si="14"/>
        <v>16</v>
      </c>
      <c r="BW26" s="35"/>
      <c r="BX26" s="765" t="str">
        <f t="shared" ca="1" si="15"/>
        <v/>
      </c>
      <c r="BY26" s="38"/>
      <c r="BZ26" s="765" t="str">
        <f t="shared" ca="1" si="15"/>
        <v/>
      </c>
      <c r="CA26" s="38"/>
      <c r="CB26" s="33"/>
      <c r="CC26" s="39"/>
      <c r="CD26" s="38"/>
      <c r="CE26" s="38"/>
      <c r="CF26" s="33"/>
      <c r="CG26" s="39"/>
      <c r="CH26" s="33"/>
      <c r="CI26" s="35"/>
      <c r="CJ26" s="739"/>
      <c r="CK26" s="275"/>
    </row>
    <row r="27" spans="1:89" ht="15" customHeight="1" x14ac:dyDescent="0.25">
      <c r="A27" s="214">
        <v>17</v>
      </c>
      <c r="B27" s="213" t="str">
        <f t="shared" si="5"/>
        <v>Wed</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Wed</v>
      </c>
      <c r="AS27" s="52"/>
      <c r="AT27" s="44" t="str">
        <f t="shared" si="16"/>
        <v/>
      </c>
      <c r="AU27" s="52"/>
      <c r="AV27" s="70" t="str">
        <f t="shared" si="17"/>
        <v/>
      </c>
      <c r="AW27" s="45" t="str">
        <f ca="1">IF(CELL("type",AU27)="L","",IF(AU27*($K27+$AS27)=0,"",IF($AS27&gt;0,+$AS27*AU27*8.34,$K27*AU27*8.34)))</f>
        <v/>
      </c>
      <c r="AX27" s="56" t="str">
        <f t="shared" si="17"/>
        <v/>
      </c>
      <c r="AY27" s="52"/>
      <c r="AZ27" s="70" t="str">
        <f t="shared" si="18"/>
        <v/>
      </c>
      <c r="BA27" s="45" t="str">
        <f ca="1">IF(CELL("type",AY27)="L","",IF(AY27*($K27+$AS27)=0,"",IF($AS27&gt;0,+$AS27*AY27*8.34,$K27*AY27*8.34)))</f>
        <v/>
      </c>
      <c r="BB27" s="44" t="str">
        <f t="shared" si="19"/>
        <v/>
      </c>
      <c r="BC27" s="52"/>
      <c r="BD27" s="71" t="str">
        <f t="shared" si="20"/>
        <v/>
      </c>
      <c r="BE27" s="46" t="str">
        <f ca="1">IF(CELL("type",BC27)="L","",IF(BC27*($K27+$AS27)=0,"",IF($AS27&gt;0,+$AS27*BC27*8.34,$K27*BC27*8.34)))</f>
        <v/>
      </c>
      <c r="BF27" s="44" t="str">
        <f t="shared" si="21"/>
        <v/>
      </c>
      <c r="BG27" s="52"/>
      <c r="BH27" s="53"/>
      <c r="BI27" s="244">
        <f t="shared" si="13"/>
        <v>17</v>
      </c>
      <c r="BJ27" s="52"/>
      <c r="BK27" s="53"/>
      <c r="BL27" s="277"/>
      <c r="BM27" s="47"/>
      <c r="BN27" s="47"/>
      <c r="BO27" s="47"/>
      <c r="BP27" s="47"/>
      <c r="BQ27" s="47"/>
      <c r="BR27" s="47"/>
      <c r="BS27" s="47"/>
      <c r="BT27" s="47"/>
      <c r="BU27" s="53"/>
      <c r="BV27" s="243">
        <f t="shared" si="14"/>
        <v>17</v>
      </c>
      <c r="BW27" s="48"/>
      <c r="BX27" s="797" t="str">
        <f t="shared" ca="1" si="15"/>
        <v/>
      </c>
      <c r="BY27" s="51"/>
      <c r="BZ27" s="792" t="str">
        <f t="shared" ca="1" si="15"/>
        <v/>
      </c>
      <c r="CA27" s="51"/>
      <c r="CB27" s="33"/>
      <c r="CC27" s="47"/>
      <c r="CD27" s="38"/>
      <c r="CE27" s="38"/>
      <c r="CF27" s="33"/>
      <c r="CG27" s="47"/>
      <c r="CH27" s="33"/>
      <c r="CI27" s="48"/>
      <c r="CJ27" s="739"/>
      <c r="CK27" s="275"/>
    </row>
    <row r="28" spans="1:89" ht="15" customHeight="1" x14ac:dyDescent="0.25">
      <c r="A28" s="214">
        <v>18</v>
      </c>
      <c r="B28" s="213" t="str">
        <f t="shared" si="5"/>
        <v>Thu</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Thu</v>
      </c>
      <c r="AS28" s="52"/>
      <c r="AT28" s="44" t="str">
        <f t="shared" si="16"/>
        <v/>
      </c>
      <c r="AU28" s="52"/>
      <c r="AV28" s="70" t="str">
        <f t="shared" si="17"/>
        <v/>
      </c>
      <c r="AW28" s="45" t="str">
        <f t="shared" ca="1" si="10"/>
        <v/>
      </c>
      <c r="AX28" s="56" t="str">
        <f t="shared" si="17"/>
        <v/>
      </c>
      <c r="AY28" s="52"/>
      <c r="AZ28" s="70" t="str">
        <f t="shared" si="18"/>
        <v/>
      </c>
      <c r="BA28" s="45" t="str">
        <f t="shared" ca="1" si="11"/>
        <v/>
      </c>
      <c r="BB28" s="44" t="str">
        <f t="shared" si="19"/>
        <v/>
      </c>
      <c r="BC28" s="52"/>
      <c r="BD28" s="71" t="str">
        <f t="shared" si="20"/>
        <v/>
      </c>
      <c r="BE28" s="46" t="str">
        <f t="shared" ca="1" si="12"/>
        <v/>
      </c>
      <c r="BF28" s="44" t="str">
        <f t="shared" si="21"/>
        <v/>
      </c>
      <c r="BG28" s="52"/>
      <c r="BH28" s="53"/>
      <c r="BI28" s="244">
        <f t="shared" si="13"/>
        <v>18</v>
      </c>
      <c r="BJ28" s="52"/>
      <c r="BK28" s="53"/>
      <c r="BL28" s="277"/>
      <c r="BM28" s="47"/>
      <c r="BN28" s="47"/>
      <c r="BO28" s="47"/>
      <c r="BP28" s="47"/>
      <c r="BQ28" s="47"/>
      <c r="BR28" s="47"/>
      <c r="BS28" s="47"/>
      <c r="BT28" s="47"/>
      <c r="BU28" s="53"/>
      <c r="BV28" s="243">
        <f t="shared" si="14"/>
        <v>18</v>
      </c>
      <c r="BW28" s="48"/>
      <c r="BX28" s="792" t="str">
        <f t="shared" ref="BX28:BZ40" ca="1" si="22">IF(CELL("type",BW28)="L","",IF(BW28*($K28+$AS28)=0,"",IF($AS28&gt;0,+$AS28*BW28*8.345,$K28*BW28*8.345)))</f>
        <v/>
      </c>
      <c r="BY28" s="51"/>
      <c r="BZ28" s="792" t="str">
        <f t="shared" ca="1" si="22"/>
        <v/>
      </c>
      <c r="CA28" s="51"/>
      <c r="CB28" s="33"/>
      <c r="CC28" s="47"/>
      <c r="CD28" s="38"/>
      <c r="CE28" s="38"/>
      <c r="CF28" s="33"/>
      <c r="CG28" s="47"/>
      <c r="CH28" s="33"/>
      <c r="CI28" s="48"/>
      <c r="CJ28" s="739"/>
      <c r="CK28" s="275"/>
    </row>
    <row r="29" spans="1:89" ht="15" customHeight="1" x14ac:dyDescent="0.25">
      <c r="A29" s="214">
        <v>19</v>
      </c>
      <c r="B29" s="213" t="str">
        <f t="shared" si="5"/>
        <v>Fri</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Fri</v>
      </c>
      <c r="AS29" s="52"/>
      <c r="AT29" s="44" t="str">
        <f t="shared" si="16"/>
        <v/>
      </c>
      <c r="AU29" s="52"/>
      <c r="AV29" s="70" t="str">
        <f t="shared" si="17"/>
        <v/>
      </c>
      <c r="AW29" s="45" t="str">
        <f t="shared" ca="1" si="10"/>
        <v/>
      </c>
      <c r="AX29" s="56" t="str">
        <f t="shared" si="17"/>
        <v/>
      </c>
      <c r="AY29" s="52"/>
      <c r="AZ29" s="70" t="str">
        <f t="shared" si="18"/>
        <v/>
      </c>
      <c r="BA29" s="45" t="str">
        <f t="shared" ca="1" si="11"/>
        <v/>
      </c>
      <c r="BB29" s="44" t="str">
        <f t="shared" si="19"/>
        <v/>
      </c>
      <c r="BC29" s="52"/>
      <c r="BD29" s="71" t="str">
        <f t="shared" si="20"/>
        <v/>
      </c>
      <c r="BE29" s="46" t="str">
        <f t="shared" ca="1" si="12"/>
        <v/>
      </c>
      <c r="BF29" s="44" t="str">
        <f t="shared" si="21"/>
        <v/>
      </c>
      <c r="BG29" s="52"/>
      <c r="BH29" s="53"/>
      <c r="BI29" s="244">
        <f t="shared" si="13"/>
        <v>19</v>
      </c>
      <c r="BJ29" s="52"/>
      <c r="BK29" s="53"/>
      <c r="BL29" s="277"/>
      <c r="BM29" s="47"/>
      <c r="BN29" s="47"/>
      <c r="BO29" s="47"/>
      <c r="BP29" s="47"/>
      <c r="BQ29" s="47"/>
      <c r="BR29" s="47"/>
      <c r="BS29" s="47"/>
      <c r="BT29" s="47"/>
      <c r="BU29" s="53"/>
      <c r="BV29" s="243">
        <f t="shared" si="14"/>
        <v>19</v>
      </c>
      <c r="BW29" s="48"/>
      <c r="BX29" s="792" t="str">
        <f t="shared" ca="1" si="22"/>
        <v/>
      </c>
      <c r="BY29" s="51"/>
      <c r="BZ29" s="792" t="str">
        <f t="shared" ca="1" si="22"/>
        <v/>
      </c>
      <c r="CA29" s="51"/>
      <c r="CB29" s="33"/>
      <c r="CC29" s="47"/>
      <c r="CD29" s="38"/>
      <c r="CE29" s="38"/>
      <c r="CF29" s="33"/>
      <c r="CG29" s="47"/>
      <c r="CH29" s="33"/>
      <c r="CI29" s="48"/>
      <c r="CJ29" s="739"/>
      <c r="CK29" s="275"/>
    </row>
    <row r="30" spans="1:89" ht="15" customHeight="1" thickBot="1" x14ac:dyDescent="0.3">
      <c r="A30" s="215">
        <v>20</v>
      </c>
      <c r="B30" s="216" t="str">
        <f t="shared" si="5"/>
        <v>Sat</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1"/>
      <c r="AI30" s="61"/>
      <c r="AJ30" s="57"/>
      <c r="AK30" t="str">
        <f t="shared" ca="1" si="9"/>
        <v/>
      </c>
      <c r="AL30" s="57"/>
      <c r="AM30" s="278"/>
      <c r="AN30" s="278"/>
      <c r="AO30" s="57"/>
      <c r="AP30" s="63"/>
      <c r="AQ30" s="215">
        <f t="shared" si="3"/>
        <v>20</v>
      </c>
      <c r="AR30" s="408" t="str">
        <f t="shared" si="4"/>
        <v>Sat</v>
      </c>
      <c r="AS30" s="62"/>
      <c r="AT30" s="67" t="str">
        <f t="shared" si="16"/>
        <v xml:space="preserve"> </v>
      </c>
      <c r="AU30" s="62"/>
      <c r="AV30" s="65" t="str">
        <f t="shared" si="17"/>
        <v xml:space="preserve"> </v>
      </c>
      <c r="AW30" s="88" t="str">
        <f t="shared" ca="1" si="10"/>
        <v/>
      </c>
      <c r="AX30" s="67" t="str">
        <f t="shared" ca="1" si="17"/>
        <v xml:space="preserve"> </v>
      </c>
      <c r="AY30" s="62"/>
      <c r="AZ30" s="65" t="str">
        <f t="shared" si="18"/>
        <v xml:space="preserve"> </v>
      </c>
      <c r="BA30" s="88" t="str">
        <f t="shared" ca="1" si="11"/>
        <v/>
      </c>
      <c r="BB30" s="67" t="str">
        <f t="shared" ca="1" si="19"/>
        <v xml:space="preserve"> </v>
      </c>
      <c r="BC30" s="62"/>
      <c r="BD30" s="72" t="str">
        <f t="shared" si="20"/>
        <v xml:space="preserve"> </v>
      </c>
      <c r="BE30" s="68" t="str">
        <f t="shared" ca="1" si="12"/>
        <v/>
      </c>
      <c r="BF30" s="67" t="str">
        <f t="shared" ca="1" si="21"/>
        <v xml:space="preserve"> </v>
      </c>
      <c r="BG30" s="62"/>
      <c r="BH30" s="63"/>
      <c r="BI30" s="245">
        <f t="shared" si="13"/>
        <v>20</v>
      </c>
      <c r="BJ30" s="62"/>
      <c r="BK30" s="63"/>
      <c r="BL30" s="278"/>
      <c r="BM30" s="57"/>
      <c r="BN30" s="57"/>
      <c r="BO30" s="57"/>
      <c r="BP30" s="57"/>
      <c r="BQ30" s="57"/>
      <c r="BR30" s="57"/>
      <c r="BS30" s="57"/>
      <c r="BT30" s="57"/>
      <c r="BU30" s="63"/>
      <c r="BV30" s="245">
        <f t="shared" si="14"/>
        <v>20</v>
      </c>
      <c r="BW30" s="58"/>
      <c r="BX30" s="794" t="str">
        <f t="shared" ca="1" si="22"/>
        <v/>
      </c>
      <c r="BY30" s="61"/>
      <c r="BZ30" s="794" t="str">
        <f t="shared" ca="1" si="22"/>
        <v/>
      </c>
      <c r="CA30" s="61"/>
      <c r="CB30" s="740"/>
      <c r="CC30" s="57"/>
      <c r="CD30" s="61"/>
      <c r="CE30" s="61"/>
      <c r="CF30" s="740"/>
      <c r="CG30" s="57"/>
      <c r="CH30" s="740"/>
      <c r="CI30" s="58"/>
      <c r="CJ30" s="736"/>
      <c r="CK30" s="743"/>
    </row>
    <row r="31" spans="1:89" ht="15" customHeight="1" x14ac:dyDescent="0.25">
      <c r="A31" s="212">
        <v>21</v>
      </c>
      <c r="B31" s="217" t="str">
        <f t="shared" si="5"/>
        <v>Sun</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0"/>
      <c r="AI31" s="38"/>
      <c r="AJ31" s="39"/>
      <c r="AK31" t="str">
        <f t="shared" ca="1" si="9"/>
        <v/>
      </c>
      <c r="AL31" s="39"/>
      <c r="AM31" s="276"/>
      <c r="AN31" s="276"/>
      <c r="AO31" s="39"/>
      <c r="AP31" s="41"/>
      <c r="AQ31" s="212">
        <f t="shared" si="3"/>
        <v>21</v>
      </c>
      <c r="AR31" s="407" t="str">
        <f t="shared" si="4"/>
        <v>Sun</v>
      </c>
      <c r="AS31" s="40"/>
      <c r="AT31" s="56" t="str">
        <f t="shared" si="16"/>
        <v/>
      </c>
      <c r="AU31" s="40"/>
      <c r="AV31" s="43" t="str">
        <f t="shared" si="17"/>
        <v/>
      </c>
      <c r="AW31" s="45" t="str">
        <f ca="1">IF(CELL("type",AU31)="L","",IF(AU31*($K31+$AS31)=0,"",IF($AS31&gt;0,+$AS31*AU31*8.34,$K31*AU31*8.34)))</f>
        <v/>
      </c>
      <c r="AX31" s="56" t="str">
        <f t="shared" si="17"/>
        <v/>
      </c>
      <c r="AY31" s="40"/>
      <c r="AZ31" s="43" t="str">
        <f t="shared" si="18"/>
        <v/>
      </c>
      <c r="BA31" s="45" t="str">
        <f ca="1">IF(CELL("type",AY31)="L","",IF(AY31*($K31+$AS31)=0,"",IF($AS31&gt;0,+$AS31*AY31*8.34,$K31*AY31*8.34)))</f>
        <v/>
      </c>
      <c r="BB31" s="56" t="str">
        <f t="shared" si="19"/>
        <v/>
      </c>
      <c r="BC31" s="40"/>
      <c r="BD31" s="69" t="str">
        <f t="shared" si="20"/>
        <v/>
      </c>
      <c r="BE31" s="46" t="str">
        <f ca="1">IF(CELL("type",BC31)="L","",IF(BC31*($K31+$AS31)=0,"",IF($AS31&gt;0,+$AS31*BC31*8.34,$K31*BC31*8.34)))</f>
        <v/>
      </c>
      <c r="BF31" s="56" t="str">
        <f t="shared" si="21"/>
        <v/>
      </c>
      <c r="BG31" s="40"/>
      <c r="BH31" s="41"/>
      <c r="BI31" s="243">
        <f t="shared" si="13"/>
        <v>21</v>
      </c>
      <c r="BJ31" s="40"/>
      <c r="BK31" s="41"/>
      <c r="BL31" s="276"/>
      <c r="BM31" s="39"/>
      <c r="BN31" s="39"/>
      <c r="BO31" s="39"/>
      <c r="BP31" s="39"/>
      <c r="BQ31" s="39"/>
      <c r="BR31" s="39"/>
      <c r="BS31" s="39"/>
      <c r="BT31" s="39"/>
      <c r="BU31" s="41"/>
      <c r="BV31" s="243">
        <f t="shared" si="14"/>
        <v>21</v>
      </c>
      <c r="BW31" s="35"/>
      <c r="BX31" s="765" t="str">
        <f t="shared" ca="1" si="22"/>
        <v/>
      </c>
      <c r="BY31" s="38"/>
      <c r="BZ31" s="765" t="str">
        <f t="shared" ca="1" si="22"/>
        <v/>
      </c>
      <c r="CA31" s="38"/>
      <c r="CB31" s="33"/>
      <c r="CC31" s="39"/>
      <c r="CD31" s="38"/>
      <c r="CE31" s="38"/>
      <c r="CF31" s="33"/>
      <c r="CG31" s="39"/>
      <c r="CH31" s="33"/>
      <c r="CI31" s="35"/>
      <c r="CJ31" s="739"/>
      <c r="CK31" s="275"/>
    </row>
    <row r="32" spans="1:89" ht="15" customHeight="1" x14ac:dyDescent="0.25">
      <c r="A32" s="214">
        <v>22</v>
      </c>
      <c r="B32" s="213" t="str">
        <f t="shared" si="5"/>
        <v>Mon</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Mon</v>
      </c>
      <c r="AS32" s="52"/>
      <c r="AT32" s="44" t="str">
        <f t="shared" si="16"/>
        <v/>
      </c>
      <c r="AU32" s="52"/>
      <c r="AV32" s="70" t="str">
        <f t="shared" si="17"/>
        <v/>
      </c>
      <c r="AW32" s="45" t="str">
        <f ca="1">IF(CELL("type",AU32)="L","",IF(AU32*($K32+$AS32)=0,"",IF($AS32&gt;0,+$AS32*AU32*8.34,$K32*AU32*8.34)))</f>
        <v/>
      </c>
      <c r="AX32" s="56" t="str">
        <f t="shared" si="17"/>
        <v/>
      </c>
      <c r="AY32" s="52"/>
      <c r="AZ32" s="70" t="str">
        <f t="shared" si="18"/>
        <v/>
      </c>
      <c r="BA32" s="45" t="str">
        <f ca="1">IF(CELL("type",AY32)="L","",IF(AY32*($K32+$AS32)=0,"",IF($AS32&gt;0,+$AS32*AY32*8.34,$K32*AY32*8.34)))</f>
        <v/>
      </c>
      <c r="BB32" s="44" t="str">
        <f t="shared" si="19"/>
        <v/>
      </c>
      <c r="BC32" s="52"/>
      <c r="BD32" s="71" t="str">
        <f t="shared" si="20"/>
        <v/>
      </c>
      <c r="BE32" s="46" t="str">
        <f ca="1">IF(CELL("type",BC32)="L","",IF(BC32*($K32+$AS32)=0,"",IF($AS32&gt;0,+$AS32*BC32*8.34,$K32*BC32*8.34)))</f>
        <v/>
      </c>
      <c r="BF32" s="44" t="str">
        <f t="shared" si="21"/>
        <v/>
      </c>
      <c r="BG32" s="52"/>
      <c r="BH32" s="53"/>
      <c r="BI32" s="244">
        <f t="shared" si="13"/>
        <v>22</v>
      </c>
      <c r="BJ32" s="52"/>
      <c r="BK32" s="53"/>
      <c r="BL32" s="277"/>
      <c r="BM32" s="47"/>
      <c r="BN32" s="47"/>
      <c r="BO32" s="47"/>
      <c r="BP32" s="47"/>
      <c r="BQ32" s="47"/>
      <c r="BR32" s="47"/>
      <c r="BS32" s="47"/>
      <c r="BT32" s="47"/>
      <c r="BU32" s="53"/>
      <c r="BV32" s="243">
        <f t="shared" si="14"/>
        <v>22</v>
      </c>
      <c r="BW32" s="48"/>
      <c r="BX32" s="792" t="str">
        <f t="shared" ca="1" si="22"/>
        <v/>
      </c>
      <c r="BY32" s="51"/>
      <c r="BZ32" s="792" t="str">
        <f t="shared" ca="1" si="22"/>
        <v/>
      </c>
      <c r="CA32" s="51"/>
      <c r="CB32" s="33"/>
      <c r="CC32" s="47"/>
      <c r="CD32" s="38"/>
      <c r="CE32" s="38"/>
      <c r="CF32" s="33"/>
      <c r="CG32" s="47"/>
      <c r="CH32" s="33"/>
      <c r="CI32" s="48"/>
      <c r="CJ32" s="739"/>
      <c r="CK32" s="275"/>
    </row>
    <row r="33" spans="1:89" ht="15" customHeight="1" x14ac:dyDescent="0.25">
      <c r="A33" s="214">
        <v>23</v>
      </c>
      <c r="B33" s="213" t="str">
        <f t="shared" si="5"/>
        <v>Tue</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Tue</v>
      </c>
      <c r="AS33" s="52"/>
      <c r="AT33" s="44" t="str">
        <f t="shared" si="16"/>
        <v/>
      </c>
      <c r="AU33" s="52"/>
      <c r="AV33" s="70" t="str">
        <f t="shared" si="17"/>
        <v/>
      </c>
      <c r="AW33" s="45" t="str">
        <f t="shared" ca="1" si="10"/>
        <v/>
      </c>
      <c r="AX33" s="56" t="str">
        <f t="shared" si="17"/>
        <v/>
      </c>
      <c r="AY33" s="52"/>
      <c r="AZ33" s="70" t="str">
        <f t="shared" si="18"/>
        <v/>
      </c>
      <c r="BA33" s="45" t="str">
        <f t="shared" ca="1" si="11"/>
        <v/>
      </c>
      <c r="BB33" s="44" t="str">
        <f t="shared" si="19"/>
        <v/>
      </c>
      <c r="BC33" s="52"/>
      <c r="BD33" s="71" t="str">
        <f t="shared" si="20"/>
        <v/>
      </c>
      <c r="BE33" s="46" t="str">
        <f t="shared" ca="1" si="12"/>
        <v/>
      </c>
      <c r="BF33" s="44" t="str">
        <f t="shared" si="21"/>
        <v/>
      </c>
      <c r="BG33" s="52"/>
      <c r="BH33" s="53"/>
      <c r="BI33" s="244">
        <f t="shared" si="13"/>
        <v>23</v>
      </c>
      <c r="BJ33" s="52"/>
      <c r="BK33" s="53"/>
      <c r="BL33" s="277"/>
      <c r="BM33" s="47"/>
      <c r="BN33" s="47"/>
      <c r="BO33" s="47"/>
      <c r="BP33" s="47"/>
      <c r="BQ33" s="47"/>
      <c r="BR33" s="47"/>
      <c r="BS33" s="47"/>
      <c r="BT33" s="47"/>
      <c r="BU33" s="53"/>
      <c r="BV33" s="243">
        <f t="shared" si="14"/>
        <v>23</v>
      </c>
      <c r="BW33" s="48"/>
      <c r="BX33" s="792" t="str">
        <f t="shared" ca="1" si="22"/>
        <v/>
      </c>
      <c r="BY33" s="51"/>
      <c r="BZ33" s="792" t="str">
        <f t="shared" ca="1" si="22"/>
        <v/>
      </c>
      <c r="CA33" s="51"/>
      <c r="CB33" s="33"/>
      <c r="CC33" s="47"/>
      <c r="CD33" s="38"/>
      <c r="CE33" s="38"/>
      <c r="CF33" s="33"/>
      <c r="CG33" s="47"/>
      <c r="CH33" s="33"/>
      <c r="CI33" s="48"/>
      <c r="CJ33" s="739"/>
      <c r="CK33" s="275"/>
    </row>
    <row r="34" spans="1:89" ht="15" customHeight="1" x14ac:dyDescent="0.25">
      <c r="A34" s="214">
        <v>24</v>
      </c>
      <c r="B34" s="213" t="str">
        <f t="shared" si="5"/>
        <v>Wed</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Wed</v>
      </c>
      <c r="AS34" s="52"/>
      <c r="AT34" s="44" t="str">
        <f t="shared" si="16"/>
        <v/>
      </c>
      <c r="AU34" s="52"/>
      <c r="AV34" s="70" t="str">
        <f t="shared" ref="AV34:AX39" si="23">IF(+$B34="Sat",IF(SUM(AU28:AU34)&gt;0,AVERAGE(AU28:AU34)," "),"")</f>
        <v/>
      </c>
      <c r="AW34" s="45" t="str">
        <f t="shared" ca="1" si="10"/>
        <v/>
      </c>
      <c r="AX34" s="56" t="str">
        <f t="shared" si="23"/>
        <v/>
      </c>
      <c r="AY34" s="52"/>
      <c r="AZ34" s="70" t="str">
        <f t="shared" si="18"/>
        <v/>
      </c>
      <c r="BA34" s="45" t="str">
        <f t="shared" ca="1" si="11"/>
        <v/>
      </c>
      <c r="BB34" s="44" t="str">
        <f t="shared" si="19"/>
        <v/>
      </c>
      <c r="BC34" s="52"/>
      <c r="BD34" s="71" t="str">
        <f t="shared" si="20"/>
        <v/>
      </c>
      <c r="BE34" s="46" t="str">
        <f t="shared" ca="1" si="12"/>
        <v/>
      </c>
      <c r="BF34" s="44" t="str">
        <f t="shared" si="21"/>
        <v/>
      </c>
      <c r="BG34" s="52"/>
      <c r="BH34" s="53"/>
      <c r="BI34" s="244">
        <f t="shared" si="13"/>
        <v>24</v>
      </c>
      <c r="BJ34" s="52"/>
      <c r="BK34" s="53"/>
      <c r="BL34" s="277"/>
      <c r="BM34" s="47"/>
      <c r="BN34" s="47"/>
      <c r="BO34" s="47"/>
      <c r="BP34" s="47"/>
      <c r="BQ34" s="47"/>
      <c r="BR34" s="47"/>
      <c r="BS34" s="47"/>
      <c r="BT34" s="47"/>
      <c r="BU34" s="53"/>
      <c r="BV34" s="243">
        <f t="shared" si="14"/>
        <v>24</v>
      </c>
      <c r="BW34" s="48"/>
      <c r="BX34" s="792" t="str">
        <f t="shared" ca="1" si="22"/>
        <v/>
      </c>
      <c r="BY34" s="51"/>
      <c r="BZ34" s="792" t="str">
        <f t="shared" ca="1" si="22"/>
        <v/>
      </c>
      <c r="CA34" s="51"/>
      <c r="CB34" s="33"/>
      <c r="CC34" s="47"/>
      <c r="CD34" s="38"/>
      <c r="CE34" s="38"/>
      <c r="CF34" s="33"/>
      <c r="CG34" s="47"/>
      <c r="CH34" s="33"/>
      <c r="CI34" s="48"/>
      <c r="CJ34" s="739"/>
      <c r="CK34" s="275"/>
    </row>
    <row r="35" spans="1:89" ht="15" customHeight="1" thickBot="1" x14ac:dyDescent="0.3">
      <c r="A35" s="215">
        <v>25</v>
      </c>
      <c r="B35" s="216" t="str">
        <f t="shared" si="5"/>
        <v>Thu</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2"/>
      <c r="AI35" s="61"/>
      <c r="AJ35" s="57"/>
      <c r="AK35" t="str">
        <f t="shared" ca="1" si="9"/>
        <v/>
      </c>
      <c r="AL35" s="57"/>
      <c r="AM35" s="278"/>
      <c r="AN35" s="278"/>
      <c r="AO35" s="57"/>
      <c r="AP35" s="63"/>
      <c r="AQ35" s="215">
        <f t="shared" si="3"/>
        <v>25</v>
      </c>
      <c r="AR35" s="408" t="str">
        <f t="shared" si="4"/>
        <v>Thu</v>
      </c>
      <c r="AS35" s="62"/>
      <c r="AT35" s="67" t="str">
        <f t="shared" si="16"/>
        <v/>
      </c>
      <c r="AU35" s="62"/>
      <c r="AV35" s="65" t="str">
        <f t="shared" si="23"/>
        <v/>
      </c>
      <c r="AW35" s="88" t="str">
        <f t="shared" ca="1" si="10"/>
        <v/>
      </c>
      <c r="AX35" s="67" t="str">
        <f t="shared" si="23"/>
        <v/>
      </c>
      <c r="AY35" s="62"/>
      <c r="AZ35" s="65" t="str">
        <f t="shared" si="18"/>
        <v/>
      </c>
      <c r="BA35" s="88" t="str">
        <f t="shared" ca="1" si="11"/>
        <v/>
      </c>
      <c r="BB35" s="67" t="str">
        <f t="shared" si="19"/>
        <v/>
      </c>
      <c r="BC35" s="62"/>
      <c r="BD35" s="72" t="str">
        <f t="shared" si="20"/>
        <v/>
      </c>
      <c r="BE35" s="68" t="str">
        <f t="shared" ca="1" si="12"/>
        <v/>
      </c>
      <c r="BF35" s="67" t="str">
        <f t="shared" si="21"/>
        <v/>
      </c>
      <c r="BG35" s="62"/>
      <c r="BH35" s="63"/>
      <c r="BI35" s="245">
        <f t="shared" si="13"/>
        <v>25</v>
      </c>
      <c r="BJ35" s="62"/>
      <c r="BK35" s="63"/>
      <c r="BL35" s="278"/>
      <c r="BM35" s="57"/>
      <c r="BN35" s="57"/>
      <c r="BO35" s="57"/>
      <c r="BP35" s="57"/>
      <c r="BQ35" s="57"/>
      <c r="BR35" s="57"/>
      <c r="BS35" s="57"/>
      <c r="BT35" s="57"/>
      <c r="BU35" s="63"/>
      <c r="BV35" s="757">
        <f t="shared" si="14"/>
        <v>25</v>
      </c>
      <c r="BW35" s="58"/>
      <c r="BX35" s="794" t="str">
        <f t="shared" ca="1" si="22"/>
        <v/>
      </c>
      <c r="BY35" s="61"/>
      <c r="BZ35" s="794" t="str">
        <f t="shared" ca="1" si="22"/>
        <v/>
      </c>
      <c r="CA35" s="61"/>
      <c r="CB35" s="740"/>
      <c r="CC35" s="57"/>
      <c r="CD35" s="61"/>
      <c r="CE35" s="61"/>
      <c r="CF35" s="740"/>
      <c r="CG35" s="57"/>
      <c r="CH35" s="740"/>
      <c r="CI35" s="58"/>
      <c r="CJ35" s="736"/>
      <c r="CK35" s="743"/>
    </row>
    <row r="36" spans="1:89" ht="15" customHeight="1" thickBot="1" x14ac:dyDescent="0.3">
      <c r="A36" s="212">
        <v>26</v>
      </c>
      <c r="B36" s="217" t="str">
        <f t="shared" si="5"/>
        <v>Fri</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39"/>
      <c r="AM36" s="276"/>
      <c r="AN36" s="276"/>
      <c r="AO36" s="39"/>
      <c r="AP36" s="41"/>
      <c r="AQ36" s="212">
        <f t="shared" si="3"/>
        <v>26</v>
      </c>
      <c r="AR36" s="407" t="str">
        <f t="shared" si="4"/>
        <v>Fri</v>
      </c>
      <c r="AS36" s="40"/>
      <c r="AT36" s="56" t="str">
        <f t="shared" si="16"/>
        <v/>
      </c>
      <c r="AU36" s="40"/>
      <c r="AV36" s="43" t="str">
        <f t="shared" si="23"/>
        <v/>
      </c>
      <c r="AW36" s="45" t="str">
        <f ca="1">IF(CELL("type",AU36)="L","",IF(AU36*($K36+$AS36)=0,"",IF($AS36&gt;0,+$AS36*AU36*8.34,$K36*AU36*8.34)))</f>
        <v/>
      </c>
      <c r="AX36" s="56" t="str">
        <f t="shared" si="23"/>
        <v/>
      </c>
      <c r="AY36" s="40"/>
      <c r="AZ36" s="43" t="str">
        <f t="shared" si="18"/>
        <v/>
      </c>
      <c r="BA36" s="45" t="str">
        <f ca="1">IF(CELL("type",AY36)="L","",IF(AY36*($K36+$AS36)=0,"",IF($AS36&gt;0,+$AS36*AY36*8.34,$K36*AY36*8.34)))</f>
        <v/>
      </c>
      <c r="BB36" s="56" t="str">
        <f t="shared" si="19"/>
        <v/>
      </c>
      <c r="BC36" s="40"/>
      <c r="BD36" s="69" t="str">
        <f t="shared" si="20"/>
        <v/>
      </c>
      <c r="BE36" s="46" t="str">
        <f ca="1">IF(CELL("type",BC36)="L","",IF(BC36*($K36+$AS36)=0,"",IF($AS36&gt;0,+$AS36*BC36*8.34,$K36*BC36*8.34)))</f>
        <v/>
      </c>
      <c r="BF36" s="56" t="str">
        <f t="shared" si="21"/>
        <v/>
      </c>
      <c r="BG36" s="40"/>
      <c r="BH36" s="41"/>
      <c r="BI36" s="243">
        <f t="shared" si="13"/>
        <v>26</v>
      </c>
      <c r="BJ36" s="40"/>
      <c r="BK36" s="41"/>
      <c r="BL36" s="276"/>
      <c r="BM36" s="39"/>
      <c r="BN36" s="39"/>
      <c r="BO36" s="39"/>
      <c r="BP36" s="39"/>
      <c r="BQ36" s="39"/>
      <c r="BR36" s="39"/>
      <c r="BS36" s="39"/>
      <c r="BT36" s="39"/>
      <c r="BU36" s="41"/>
      <c r="BV36" s="759">
        <f t="shared" si="14"/>
        <v>26</v>
      </c>
      <c r="BW36" s="35"/>
      <c r="BX36" s="765" t="str">
        <f t="shared" ca="1" si="22"/>
        <v/>
      </c>
      <c r="BY36" s="38"/>
      <c r="BZ36" s="765" t="str">
        <f t="shared" ca="1" si="22"/>
        <v/>
      </c>
      <c r="CA36" s="38"/>
      <c r="CB36" s="33"/>
      <c r="CC36" s="39"/>
      <c r="CD36" s="38"/>
      <c r="CE36" s="38"/>
      <c r="CF36" s="33"/>
      <c r="CG36" s="39"/>
      <c r="CH36" s="33"/>
      <c r="CI36" s="35"/>
      <c r="CJ36" s="739"/>
      <c r="CK36" s="275"/>
    </row>
    <row r="37" spans="1:89" ht="15" customHeight="1" x14ac:dyDescent="0.25">
      <c r="A37" s="214">
        <v>27</v>
      </c>
      <c r="B37" s="213" t="str">
        <f t="shared" si="5"/>
        <v>Sat</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Sat</v>
      </c>
      <c r="AS37" s="52"/>
      <c r="AT37" s="44" t="str">
        <f t="shared" si="16"/>
        <v xml:space="preserve"> </v>
      </c>
      <c r="AU37" s="52"/>
      <c r="AV37" s="70" t="str">
        <f t="shared" si="23"/>
        <v xml:space="preserve"> </v>
      </c>
      <c r="AW37" s="45" t="str">
        <f t="shared" ca="1" si="10"/>
        <v/>
      </c>
      <c r="AX37" s="56" t="str">
        <f t="shared" ca="1" si="23"/>
        <v xml:space="preserve"> </v>
      </c>
      <c r="AY37" s="52"/>
      <c r="AZ37" s="70" t="str">
        <f t="shared" si="18"/>
        <v xml:space="preserve"> </v>
      </c>
      <c r="BA37" s="45" t="str">
        <f t="shared" ca="1" si="11"/>
        <v/>
      </c>
      <c r="BB37" s="44" t="str">
        <f t="shared" ca="1" si="19"/>
        <v xml:space="preserve"> </v>
      </c>
      <c r="BC37" s="52"/>
      <c r="BD37" s="71" t="str">
        <f t="shared" si="20"/>
        <v xml:space="preserve"> </v>
      </c>
      <c r="BE37" s="46" t="str">
        <f t="shared" ca="1" si="12"/>
        <v/>
      </c>
      <c r="BF37" s="44" t="str">
        <f t="shared" ca="1" si="21"/>
        <v xml:space="preserve"> </v>
      </c>
      <c r="BG37" s="52"/>
      <c r="BH37" s="53"/>
      <c r="BI37" s="244">
        <f t="shared" si="13"/>
        <v>27</v>
      </c>
      <c r="BJ37" s="52"/>
      <c r="BK37" s="53"/>
      <c r="BL37" s="277"/>
      <c r="BM37" s="47"/>
      <c r="BN37" s="47"/>
      <c r="BO37" s="47"/>
      <c r="BP37" s="47"/>
      <c r="BQ37" s="47"/>
      <c r="BR37" s="47"/>
      <c r="BS37" s="47"/>
      <c r="BT37" s="47"/>
      <c r="BU37" s="53"/>
      <c r="BV37" s="243">
        <f t="shared" si="14"/>
        <v>27</v>
      </c>
      <c r="BW37" s="48"/>
      <c r="BX37" s="792" t="str">
        <f t="shared" ca="1" si="22"/>
        <v/>
      </c>
      <c r="BY37" s="51"/>
      <c r="BZ37" s="792" t="str">
        <f t="shared" ca="1" si="22"/>
        <v/>
      </c>
      <c r="CA37" s="51"/>
      <c r="CB37" s="33"/>
      <c r="CC37" s="47"/>
      <c r="CD37" s="38"/>
      <c r="CE37" s="38"/>
      <c r="CF37" s="33"/>
      <c r="CG37" s="47"/>
      <c r="CH37" s="33"/>
      <c r="CI37" s="48"/>
      <c r="CJ37" s="739"/>
      <c r="CK37" s="275"/>
    </row>
    <row r="38" spans="1:89" ht="15" customHeight="1" x14ac:dyDescent="0.25">
      <c r="A38" s="214">
        <v>28</v>
      </c>
      <c r="B38" s="213" t="str">
        <f t="shared" si="5"/>
        <v>Sun</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Sun</v>
      </c>
      <c r="AS38" s="52"/>
      <c r="AT38" s="44" t="str">
        <f t="shared" si="16"/>
        <v/>
      </c>
      <c r="AU38" s="52"/>
      <c r="AV38" s="70" t="str">
        <f t="shared" si="23"/>
        <v/>
      </c>
      <c r="AW38" s="45" t="str">
        <f t="shared" ca="1" si="10"/>
        <v/>
      </c>
      <c r="AX38" s="56" t="str">
        <f t="shared" si="23"/>
        <v/>
      </c>
      <c r="AY38" s="52"/>
      <c r="AZ38" s="70" t="str">
        <f t="shared" si="18"/>
        <v/>
      </c>
      <c r="BA38" s="45" t="str">
        <f t="shared" ca="1" si="11"/>
        <v/>
      </c>
      <c r="BB38" s="44" t="str">
        <f t="shared" si="19"/>
        <v/>
      </c>
      <c r="BC38" s="52"/>
      <c r="BD38" s="71" t="str">
        <f t="shared" si="20"/>
        <v/>
      </c>
      <c r="BE38" s="46" t="str">
        <f t="shared" ca="1" si="12"/>
        <v/>
      </c>
      <c r="BF38" s="44" t="str">
        <f t="shared" si="21"/>
        <v/>
      </c>
      <c r="BG38" s="52"/>
      <c r="BH38" s="53"/>
      <c r="BI38" s="244">
        <f t="shared" si="13"/>
        <v>28</v>
      </c>
      <c r="BJ38" s="52"/>
      <c r="BK38" s="53"/>
      <c r="BL38" s="277"/>
      <c r="BM38" s="47"/>
      <c r="BN38" s="47"/>
      <c r="BO38" s="47"/>
      <c r="BP38" s="47"/>
      <c r="BQ38" s="47"/>
      <c r="BR38" s="47"/>
      <c r="BS38" s="47"/>
      <c r="BT38" s="47"/>
      <c r="BU38" s="53"/>
      <c r="BV38" s="243">
        <f t="shared" si="14"/>
        <v>28</v>
      </c>
      <c r="BW38" s="48"/>
      <c r="BX38" s="792" t="str">
        <f t="shared" ca="1" si="22"/>
        <v/>
      </c>
      <c r="BY38" s="51"/>
      <c r="BZ38" s="792" t="str">
        <f t="shared" ca="1" si="22"/>
        <v/>
      </c>
      <c r="CA38" s="51"/>
      <c r="CB38" s="33"/>
      <c r="CC38" s="47"/>
      <c r="CD38" s="38"/>
      <c r="CE38" s="38"/>
      <c r="CF38" s="33"/>
      <c r="CG38" s="47"/>
      <c r="CH38" s="33"/>
      <c r="CI38" s="48"/>
      <c r="CJ38" s="739"/>
      <c r="CK38" s="275"/>
    </row>
    <row r="39" spans="1:89" ht="15" customHeight="1" x14ac:dyDescent="0.25">
      <c r="A39" s="214">
        <v>29</v>
      </c>
      <c r="B39" s="213" t="str">
        <f t="shared" si="5"/>
        <v>Mon</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Mon</v>
      </c>
      <c r="AS39" s="52"/>
      <c r="AT39" s="44" t="str">
        <f t="shared" si="16"/>
        <v/>
      </c>
      <c r="AU39" s="52"/>
      <c r="AV39" s="70" t="str">
        <f t="shared" si="23"/>
        <v/>
      </c>
      <c r="AW39" s="45" t="str">
        <f t="shared" ca="1" si="10"/>
        <v/>
      </c>
      <c r="AX39" s="56" t="str">
        <f t="shared" si="23"/>
        <v/>
      </c>
      <c r="AY39" s="52"/>
      <c r="AZ39" s="70" t="str">
        <f t="shared" si="18"/>
        <v/>
      </c>
      <c r="BA39" s="45" t="str">
        <f t="shared" ca="1" si="11"/>
        <v/>
      </c>
      <c r="BB39" s="44" t="str">
        <f t="shared" si="19"/>
        <v/>
      </c>
      <c r="BC39" s="52"/>
      <c r="BD39" s="71" t="str">
        <f t="shared" si="20"/>
        <v/>
      </c>
      <c r="BE39" s="46" t="str">
        <f t="shared" ca="1" si="12"/>
        <v/>
      </c>
      <c r="BF39" s="44" t="str">
        <f t="shared" si="21"/>
        <v/>
      </c>
      <c r="BG39" s="52"/>
      <c r="BH39" s="53"/>
      <c r="BI39" s="244">
        <f t="shared" si="13"/>
        <v>29</v>
      </c>
      <c r="BJ39" s="52"/>
      <c r="BK39" s="53"/>
      <c r="BL39" s="277"/>
      <c r="BM39" s="47"/>
      <c r="BN39" s="47"/>
      <c r="BO39" s="47"/>
      <c r="BP39" s="47"/>
      <c r="BQ39" s="47"/>
      <c r="BR39" s="47"/>
      <c r="BS39" s="47"/>
      <c r="BT39" s="47"/>
      <c r="BU39" s="53"/>
      <c r="BV39" s="243">
        <f t="shared" si="14"/>
        <v>29</v>
      </c>
      <c r="BW39" s="48"/>
      <c r="BX39" s="792" t="str">
        <f t="shared" ca="1" si="22"/>
        <v/>
      </c>
      <c r="BY39" s="51"/>
      <c r="BZ39" s="792" t="str">
        <f t="shared" ca="1" si="22"/>
        <v/>
      </c>
      <c r="CA39" s="51"/>
      <c r="CB39" s="33"/>
      <c r="CC39" s="47"/>
      <c r="CD39" s="38"/>
      <c r="CE39" s="38"/>
      <c r="CF39" s="33"/>
      <c r="CG39" s="47"/>
      <c r="CH39" s="33"/>
      <c r="CI39" s="48"/>
      <c r="CJ39" s="739"/>
      <c r="CK39" s="275"/>
    </row>
    <row r="40" spans="1:89" ht="15" customHeight="1" thickBot="1" x14ac:dyDescent="0.3">
      <c r="A40" s="214">
        <v>30</v>
      </c>
      <c r="B40" s="213" t="str">
        <f t="shared" si="5"/>
        <v>Tue</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819"/>
      <c r="AM40" s="277"/>
      <c r="AN40" s="277"/>
      <c r="AO40" s="47"/>
      <c r="AP40" s="53"/>
      <c r="AQ40" s="214">
        <f t="shared" si="3"/>
        <v>30</v>
      </c>
      <c r="AR40" s="407" t="str">
        <f t="shared" si="4"/>
        <v>Tue</v>
      </c>
      <c r="AS40" s="52"/>
      <c r="AT40" s="44" t="str">
        <f>IF(SUM(AS34:AS40)=0,"",IF(+$B40="Sat",AVERAGE(AS34:AS40),IF(+$B40="Fri",AVERAGE(AS35:AS40,Oct!AS$11),IF(+$B40="Thu",AVERAGE(AS36:AS40,Oct!AS$11:AS$12),IF(+$B40="Wed",AVERAGE(AS37:AS40,Oct!AS$11:AS$13)," ")))))</f>
        <v/>
      </c>
      <c r="AU40" s="52"/>
      <c r="AV40" s="70" t="str">
        <f>IF(SUM(AU34:AU40)=0,"",IF(+$B40="Sat",AVERAGE(AU34:AU40),IF(+$B40="Fri",AVERAGE(AU35:AU40,Oct!AU$11),IF(+$B40="Thu",AVERAGE(AU36:AU40,Oct!AU$11:AU$12),IF(+$B40="Wed",AVERAGE(AU37:AU40,Oct!AU$11:AU$13)," ")))))</f>
        <v/>
      </c>
      <c r="AW40" s="45" t="str">
        <f ca="1">IF(CELL("type",AU40)="L","",IF(AU40*($K40+$AS40)=0,"",IF($AS40&gt;0,+$AS40*AU40*8.34,$K40*AU40*8.34)))</f>
        <v/>
      </c>
      <c r="AX40" s="44" t="str">
        <f ca="1">IF(SUM(AW34:AW40)=0,"",IF(+$B40="Sat",AVERAGE(AW34:AW40),IF(+$B40="Fri",AVERAGE(AW35:AW40,Oct!AW$11),IF(+$B40="Thu",AVERAGE(AW36:AW40,Oct!AW$11:AW$12),IF(+$B40="Wed",AVERAGE(AW37:AW40,Oct!AW$11:AW$13)," ")))))</f>
        <v/>
      </c>
      <c r="AY40" s="52"/>
      <c r="AZ40" s="70" t="str">
        <f>IF(SUM(AY34:AY40)=0,"",IF(+$B40="Sat",AVERAGE(AY34:AY40),IF(+$B40="Fri",AVERAGE(AY35:AY40,Oct!AY$11),IF(+$B40="Thu",AVERAGE(AY36:AY40,Oct!AY$11:AY$12),IF(+$B40="Wed",AVERAGE(AY37:AY40,Oct!AY$11:AY$13)," ")))))</f>
        <v/>
      </c>
      <c r="BA40" s="45" t="str">
        <f ca="1">IF(CELL("type",AY40)="L","",IF(AY40*($K40+$AS40)=0,"",IF($AS40&gt;0,+$AS40*AY40*8.34,$K40*AY40*8.34)))</f>
        <v/>
      </c>
      <c r="BB40" s="44" t="str">
        <f ca="1">IF(SUM(BA34:BA40)=0,"",IF(+$B40="Sat",AVERAGE(BA34:BA40),IF(+$B40="Fri",AVERAGE(BA35:BA40,Oct!BA$11),IF(+$B40="Thu",AVERAGE(BA36:BA40,Oct!BA$11:BA$12),IF(+$B40="Wed",AVERAGE(BA37:BA40,Oct!BA$11:BA$13)," ")))))</f>
        <v/>
      </c>
      <c r="BC40" s="52"/>
      <c r="BD40" s="71" t="str">
        <f>IF(SUM(BC34:BC40)=0,"",IF(+$B40="Sat",AVERAGE(BC34:BC40),IF(+$B40="Fri",AVERAGE(BC35:BC40,Oct!BC$11),IF(+$B40="Thu",AVERAGE(BC36:BC40,Oct!BC$11:BC$12),IF(+$B40="Wed",AVERAGE(BC37:BC40,Oct!BC$11:BC$13)," ")))))</f>
        <v/>
      </c>
      <c r="BE40" s="46" t="str">
        <f ca="1">IF(CELL("type",BC40)="L","",IF(BC40*($K40+$AS40)=0,"",IF($AS40&gt;0,+$AS40*BC40*8.34,$K40*BC40*8.34)))</f>
        <v/>
      </c>
      <c r="BF40" s="44" t="str">
        <f ca="1">IF(SUM(BE34:BE40)=0,"",IF(+$B40="Sat",AVERAGE(BE34:BE40),IF(+$B40="Fri",AVERAGE(BE35:BE40,Oct!BE$11),IF(+$B40="Thu",AVERAGE(BE36:BE40,Oct!BE$11:BE$12),IF(+$B40="Wed",AVERAGE(BE37:BE40,Oct!BE$11:BE$13)," ")))))</f>
        <v/>
      </c>
      <c r="BG40" s="52"/>
      <c r="BH40" s="53"/>
      <c r="BI40" s="244">
        <f t="shared" si="13"/>
        <v>30</v>
      </c>
      <c r="BJ40" s="52"/>
      <c r="BK40" s="53"/>
      <c r="BL40" s="277"/>
      <c r="BM40" s="47"/>
      <c r="BN40" s="47"/>
      <c r="BO40" s="47"/>
      <c r="BP40" s="47"/>
      <c r="BQ40" s="47"/>
      <c r="BR40" s="47"/>
      <c r="BS40" s="47"/>
      <c r="BT40" s="47"/>
      <c r="BU40" s="53"/>
      <c r="BV40" s="243">
        <f t="shared" si="14"/>
        <v>30</v>
      </c>
      <c r="BW40" s="48"/>
      <c r="BX40" s="792" t="str">
        <f t="shared" ca="1" si="22"/>
        <v/>
      </c>
      <c r="BY40" s="51"/>
      <c r="BZ40" s="792" t="str">
        <f t="shared" ca="1" si="22"/>
        <v/>
      </c>
      <c r="CA40" s="51"/>
      <c r="CB40" s="33"/>
      <c r="CC40" s="47"/>
      <c r="CD40" s="38"/>
      <c r="CE40" s="38"/>
      <c r="CF40" s="33"/>
      <c r="CG40" s="47"/>
      <c r="CH40" s="33"/>
      <c r="CI40" s="48"/>
      <c r="CJ40" s="739"/>
      <c r="CK40" s="275"/>
    </row>
    <row r="41" spans="1:89" ht="15" customHeight="1" thickTop="1" thickBot="1" x14ac:dyDescent="0.3">
      <c r="A41" s="218" t="s">
        <v>36</v>
      </c>
      <c r="B41" s="219"/>
      <c r="C41" s="38"/>
      <c r="D41" s="74"/>
      <c r="E41" s="35"/>
      <c r="F41" s="75"/>
      <c r="G41" s="76"/>
      <c r="H41" s="4" t="str">
        <f>IF(SUM(H11:H40)&gt;0,AVERAGE(H11:H40)," ")</f>
        <v xml:space="preserve"> </v>
      </c>
      <c r="I41" s="43" t="str">
        <f>IF(SUM(I11:I40)&gt;0,AVERAGE(I11:I40)," ")</f>
        <v xml:space="preserve"> </v>
      </c>
      <c r="J41" s="69" t="str">
        <f>IF(SUM(J11:J40)&gt;0,AVERAGE(J11:J40)," ")</f>
        <v xml:space="preserve"> </v>
      </c>
      <c r="K41" s="42" t="str">
        <f>IF(SUM(K11:K40)&gt;0,AVERAGE(K11:K40)," ")</f>
        <v xml:space="preserve"> </v>
      </c>
      <c r="L41" s="279"/>
      <c r="M41" s="314" t="str">
        <f t="shared" ref="M41:S41" si="24">IF(SUM(M11:M40)&gt;0,AVERAGE(M11:M40)," ")</f>
        <v xml:space="preserve"> </v>
      </c>
      <c r="N41" s="43" t="str">
        <f t="shared" ca="1" si="24"/>
        <v xml:space="preserve"> </v>
      </c>
      <c r="O41" s="314" t="str">
        <f t="shared" si="24"/>
        <v xml:space="preserve"> </v>
      </c>
      <c r="P41" s="43" t="str">
        <f t="shared" ca="1" si="24"/>
        <v xml:space="preserve"> </v>
      </c>
      <c r="Q41" s="43" t="str">
        <f t="shared" si="24"/>
        <v xml:space="preserve"> </v>
      </c>
      <c r="R41" s="43" t="str">
        <f t="shared" si="24"/>
        <v xml:space="preserve"> </v>
      </c>
      <c r="S41" s="56" t="str">
        <f t="shared" si="24"/>
        <v xml:space="preserve"> </v>
      </c>
      <c r="T41" s="218" t="s">
        <v>37</v>
      </c>
      <c r="U41" s="401" t="str">
        <f t="shared" ref="U41:AG41" si="25">IF(SUM(U11:U40)&gt;0,AVERAGE(U11:U40)," ")</f>
        <v xml:space="preserve"> </v>
      </c>
      <c r="V41" s="315" t="str">
        <f t="shared" si="25"/>
        <v xml:space="preserve"> </v>
      </c>
      <c r="W41" s="314" t="str">
        <f t="shared" si="25"/>
        <v xml:space="preserve"> </v>
      </c>
      <c r="X41" s="314" t="str">
        <f t="shared" si="25"/>
        <v xml:space="preserve"> </v>
      </c>
      <c r="Y41" s="56" t="str">
        <f t="shared" si="25"/>
        <v xml:space="preserve"> </v>
      </c>
      <c r="Z41" s="315" t="str">
        <f t="shared" si="25"/>
        <v xml:space="preserve"> </v>
      </c>
      <c r="AA41" s="314" t="str">
        <f t="shared" si="25"/>
        <v xml:space="preserve"> </v>
      </c>
      <c r="AB41" s="314" t="str">
        <f t="shared" si="25"/>
        <v xml:space="preserve"> </v>
      </c>
      <c r="AC41" s="56" t="str">
        <f t="shared" si="25"/>
        <v xml:space="preserve"> </v>
      </c>
      <c r="AD41" s="315" t="str">
        <f t="shared" si="25"/>
        <v xml:space="preserve"> </v>
      </c>
      <c r="AE41" s="314" t="str">
        <f t="shared" si="25"/>
        <v xml:space="preserve"> </v>
      </c>
      <c r="AF41" s="314" t="str">
        <f t="shared" si="25"/>
        <v xml:space="preserve"> </v>
      </c>
      <c r="AG41" s="56" t="str">
        <f t="shared" si="25"/>
        <v xml:space="preserve"> </v>
      </c>
      <c r="AH41" s="646"/>
      <c r="AI41" s="620" t="str">
        <f>IF(SUM(AI11:AI40)&gt;0,AVERAGE(AI11:AI40)," ")</f>
        <v xml:space="preserve"> </v>
      </c>
      <c r="AJ41" s="678" t="str">
        <f>IF(SUM(AJ11:AJ40)&gt;0,AVERAGE(AJ11:AJ40)," ")</f>
        <v xml:space="preserve"> </v>
      </c>
      <c r="AK41" s="69"/>
      <c r="AL41" s="824" t="str">
        <f ca="1">IF(SUM(AK11:AK40)&gt;0,GEOMEAN(AK11:AK40),"")</f>
        <v/>
      </c>
      <c r="AM41" s="818"/>
      <c r="AN41" s="279"/>
      <c r="AO41" s="671" t="str">
        <f>IF(SUM(AO11:AO40)&gt;0,AVERAGE(AO11:AO40)," ")</f>
        <v xml:space="preserve"> </v>
      </c>
      <c r="AP41" s="56" t="str">
        <f>IF(SUM(AP11:AP40)&gt;0,AVERAGE(AP11:AP40)," ")</f>
        <v xml:space="preserve"> </v>
      </c>
      <c r="AQ41" s="943" t="s">
        <v>71</v>
      </c>
      <c r="AR41" s="1020"/>
      <c r="AS41" s="620" t="str">
        <f>IF(SUM(AS11:AS40)&gt;0,AVERAGE(AS11:AS40)," ")</f>
        <v xml:space="preserve"> </v>
      </c>
      <c r="AT41" s="78"/>
      <c r="AU41" s="660" t="str">
        <f>IF(SUM(AU11:AU40)&gt;0,AVERAGE(AU11:AU40)," ")</f>
        <v xml:space="preserve"> </v>
      </c>
      <c r="AV41" s="661"/>
      <c r="AW41" s="618" t="str">
        <f ca="1">IF(SUM(AW11:AW40)&gt;0,AVERAGE(AW11:AW40)," ")</f>
        <v xml:space="preserve"> </v>
      </c>
      <c r="AX41" s="661"/>
      <c r="AY41" s="660" t="str">
        <f>IF(SUM(AY11:AY40)&gt;0,AVERAGE(AY11:AY40)," ")</f>
        <v xml:space="preserve"> </v>
      </c>
      <c r="AZ41" s="619"/>
      <c r="BA41" s="618" t="str">
        <f ca="1">IF(SUM(BA11:BA40)&gt;0,AVERAGE(BA11:BA40)," ")</f>
        <v xml:space="preserve"> </v>
      </c>
      <c r="BB41" s="661"/>
      <c r="BC41" s="620" t="str">
        <f>IF(SUM(BC11:BC40)&gt;0,AVERAGE(BC11:BC40)," ")</f>
        <v xml:space="preserve"> </v>
      </c>
      <c r="BD41" s="661"/>
      <c r="BE41" s="618" t="str">
        <f ca="1">IF(SUM(BE11:BE40)&gt;0,AVERAGE(BE11:BE40)," ")</f>
        <v xml:space="preserve"> </v>
      </c>
      <c r="BF41" s="78"/>
      <c r="BG41" s="42" t="str">
        <f>IF(SUM(BG11:BG40)&gt;0,AVERAGE(BG11:BG40)," ")</f>
        <v xml:space="preserve"> </v>
      </c>
      <c r="BH41" s="56" t="str">
        <f>IF(SUM(BH11:BH40)&gt;0,AVERAGE(BH11:BH40)," ")</f>
        <v xml:space="preserve"> </v>
      </c>
      <c r="BI41" s="218" t="s">
        <v>37</v>
      </c>
      <c r="BJ41" s="42" t="str">
        <f>IF(SUM(BJ11:BJ40)&gt;0,AVERAGE(BJ11:BJ40)," ")</f>
        <v xml:space="preserve"> </v>
      </c>
      <c r="BK41" s="56" t="str">
        <f>IF(SUM(BK11:BK40)&gt;0,AVERAGE(BK11:BK40)," ")</f>
        <v xml:space="preserve"> </v>
      </c>
      <c r="BL41" s="77"/>
      <c r="BM41" s="43" t="str">
        <f t="shared" ref="BM41:BU41" si="26">IF(SUM(BM11:BM40)&gt;0,AVERAGE(BM11:BM40)," ")</f>
        <v xml:space="preserve"> </v>
      </c>
      <c r="BN41" s="314" t="str">
        <f t="shared" si="26"/>
        <v xml:space="preserve"> </v>
      </c>
      <c r="BO41" s="43" t="str">
        <f t="shared" si="26"/>
        <v xml:space="preserve"> </v>
      </c>
      <c r="BP41" s="43" t="str">
        <f t="shared" si="26"/>
        <v xml:space="preserve"> </v>
      </c>
      <c r="BQ41" s="43" t="str">
        <f t="shared" si="26"/>
        <v xml:space="preserve"> </v>
      </c>
      <c r="BR41" s="43" t="str">
        <f t="shared" si="26"/>
        <v xml:space="preserve"> </v>
      </c>
      <c r="BS41" s="43" t="str">
        <f t="shared" si="26"/>
        <v xml:space="preserve"> </v>
      </c>
      <c r="BT41" s="43" t="str">
        <f t="shared" si="26"/>
        <v xml:space="preserve"> </v>
      </c>
      <c r="BU41" s="56" t="str">
        <f t="shared" si="26"/>
        <v xml:space="preserve"> </v>
      </c>
      <c r="BV41" s="758" t="s">
        <v>37</v>
      </c>
      <c r="BW41" s="842" t="str">
        <f t="shared" ref="BW41:CK41" si="27">IF(SUM(BW11:BW40)&gt;0,AVERAGE(BW11:BW40)," ")</f>
        <v xml:space="preserve"> </v>
      </c>
      <c r="BX41" s="618" t="str">
        <f t="shared" ca="1" si="27"/>
        <v xml:space="preserve"> </v>
      </c>
      <c r="BY41" s="679" t="str">
        <f t="shared" si="27"/>
        <v xml:space="preserve"> </v>
      </c>
      <c r="BZ41" s="843" t="str">
        <f t="shared" ca="1" si="27"/>
        <v xml:space="preserve"> </v>
      </c>
      <c r="CA41" s="744" t="str">
        <f t="shared" si="27"/>
        <v xml:space="preserve"> </v>
      </c>
      <c r="CB41" s="45" t="str">
        <f t="shared" si="27"/>
        <v xml:space="preserve"> </v>
      </c>
      <c r="CC41" s="43" t="str">
        <f t="shared" si="27"/>
        <v xml:space="preserve"> </v>
      </c>
      <c r="CD41" s="46" t="str">
        <f t="shared" si="27"/>
        <v xml:space="preserve"> </v>
      </c>
      <c r="CE41" s="43" t="str">
        <f t="shared" si="27"/>
        <v xml:space="preserve"> </v>
      </c>
      <c r="CF41" s="46" t="str">
        <f t="shared" si="27"/>
        <v xml:space="preserve"> </v>
      </c>
      <c r="CG41" s="43" t="str">
        <f t="shared" si="27"/>
        <v xml:space="preserve"> </v>
      </c>
      <c r="CH41" s="45" t="str">
        <f t="shared" si="27"/>
        <v xml:space="preserve"> </v>
      </c>
      <c r="CI41" s="69" t="str">
        <f t="shared" si="27"/>
        <v xml:space="preserve"> </v>
      </c>
      <c r="CJ41" s="46" t="str">
        <f t="shared" si="27"/>
        <v xml:space="preserve"> </v>
      </c>
      <c r="CK41" s="745" t="str">
        <f t="shared" si="27"/>
        <v xml:space="preserve"> </v>
      </c>
    </row>
    <row r="42" spans="1:89" ht="15" customHeight="1" thickTop="1" thickBot="1" x14ac:dyDescent="0.3">
      <c r="A42" s="220" t="s">
        <v>38</v>
      </c>
      <c r="B42" s="221"/>
      <c r="C42" s="81"/>
      <c r="D42" s="80"/>
      <c r="E42" s="71" t="str">
        <f>IF(SUM(E11:E40)&gt;0,MAX(E11:E40)," ")</f>
        <v xml:space="preserve"> </v>
      </c>
      <c r="F42" s="82"/>
      <c r="G42" s="83"/>
      <c r="H42" s="84" t="str">
        <f t="shared" ref="H42:S42" si="28">IF(SUM(H11:H40)&gt;0,MAX(H11:H40)," ")</f>
        <v xml:space="preserve"> </v>
      </c>
      <c r="I42" s="70" t="str">
        <f t="shared" si="28"/>
        <v xml:space="preserve"> </v>
      </c>
      <c r="J42" s="71" t="str">
        <f t="shared" si="28"/>
        <v xml:space="preserve"> </v>
      </c>
      <c r="K42" s="54" t="str">
        <f t="shared" si="28"/>
        <v xml:space="preserve"> </v>
      </c>
      <c r="L42" s="280" t="str">
        <f t="shared" si="28"/>
        <v xml:space="preserve"> </v>
      </c>
      <c r="M42" s="70" t="str">
        <f t="shared" si="28"/>
        <v xml:space="preserve"> </v>
      </c>
      <c r="N42" s="85" t="str">
        <f t="shared" ca="1" si="28"/>
        <v xml:space="preserve"> </v>
      </c>
      <c r="O42" s="70" t="str">
        <f t="shared" si="28"/>
        <v xml:space="preserve"> </v>
      </c>
      <c r="P42" s="85" t="str">
        <f t="shared" ca="1" si="28"/>
        <v xml:space="preserve"> </v>
      </c>
      <c r="Q42" s="70" t="str">
        <f t="shared" si="28"/>
        <v xml:space="preserve"> </v>
      </c>
      <c r="R42" s="70" t="str">
        <f t="shared" si="28"/>
        <v xml:space="preserve"> </v>
      </c>
      <c r="S42" s="44" t="str">
        <f t="shared" si="28"/>
        <v xml:space="preserve"> </v>
      </c>
      <c r="T42" s="220" t="s">
        <v>39</v>
      </c>
      <c r="U42" s="55" t="str">
        <f t="shared" ref="U42:AG42" si="29">IF(SUM(U11:U40)&gt;0,MAX(U11:U40)," ")</f>
        <v xml:space="preserve"> </v>
      </c>
      <c r="V42" s="54" t="str">
        <f t="shared" si="29"/>
        <v xml:space="preserve"> </v>
      </c>
      <c r="W42" s="70" t="str">
        <f t="shared" si="29"/>
        <v xml:space="preserve"> </v>
      </c>
      <c r="X42" s="395" t="str">
        <f t="shared" si="29"/>
        <v xml:space="preserve"> </v>
      </c>
      <c r="Y42" s="44" t="str">
        <f t="shared" si="29"/>
        <v xml:space="preserve"> </v>
      </c>
      <c r="Z42" s="54" t="str">
        <f t="shared" si="29"/>
        <v xml:space="preserve"> </v>
      </c>
      <c r="AA42" s="70" t="str">
        <f t="shared" si="29"/>
        <v xml:space="preserve"> </v>
      </c>
      <c r="AB42" s="395" t="str">
        <f t="shared" si="29"/>
        <v xml:space="preserve"> </v>
      </c>
      <c r="AC42" s="44" t="str">
        <f t="shared" si="29"/>
        <v xml:space="preserve"> </v>
      </c>
      <c r="AD42" s="54" t="str">
        <f t="shared" si="29"/>
        <v xml:space="preserve"> </v>
      </c>
      <c r="AE42" s="70" t="str">
        <f t="shared" si="29"/>
        <v xml:space="preserve"> </v>
      </c>
      <c r="AF42" s="395" t="str">
        <f t="shared" si="29"/>
        <v xml:space="preserve"> </v>
      </c>
      <c r="AG42" s="44" t="str">
        <f t="shared" si="29"/>
        <v xml:space="preserve"> </v>
      </c>
      <c r="AH42" s="647"/>
      <c r="AI42" s="679" t="str">
        <f>IF(SUM(AI11:AI40)&gt;0,MAX(AI11:AI40)," ")</f>
        <v xml:space="preserve"> </v>
      </c>
      <c r="AJ42" s="620" t="str">
        <f>IF(SUM(AJ11:AJ40)&gt;0,MAX(AJ11:AJ40)," ")</f>
        <v xml:space="preserve"> </v>
      </c>
      <c r="AK42" s="70" t="str">
        <f ca="1">IF(AL41&lt;&gt;"",MAX(AK11:AK40),"")</f>
        <v/>
      </c>
      <c r="AL42" s="827" t="str">
        <f ca="1">IF(AK42=63200,"TNTC",AK42)</f>
        <v/>
      </c>
      <c r="AM42" s="945" t="str">
        <f>IF(SUM(AM11:AN40)&gt;0,MAX(AM11:AN40)," ")</f>
        <v xml:space="preserve"> </v>
      </c>
      <c r="AN42" s="963"/>
      <c r="AO42" s="670" t="str">
        <f>IF(SUM(AO11:AO40)&gt;0,MAX(AO11:AO40)," ")</f>
        <v xml:space="preserve"> </v>
      </c>
      <c r="AP42" s="44" t="str">
        <f>IF(SUM(AP11:AP40)&gt;0,MAX(AP11:AP40)," ")</f>
        <v xml:space="preserve"> </v>
      </c>
      <c r="AQ42" s="952" t="s">
        <v>72</v>
      </c>
      <c r="AR42" s="953"/>
      <c r="AS42" s="54" t="str">
        <f t="shared" ref="AS42:AX42" si="30">IF(SUM(AS11:AS40)&gt;0,MAX(AS11:AS40)," ")</f>
        <v xml:space="preserve"> </v>
      </c>
      <c r="AT42" s="86" t="str">
        <f t="shared" si="30"/>
        <v xml:space="preserve"> </v>
      </c>
      <c r="AU42" s="662" t="str">
        <f t="shared" si="30"/>
        <v xml:space="preserve"> </v>
      </c>
      <c r="AV42" s="620" t="str">
        <f t="shared" si="30"/>
        <v xml:space="preserve"> </v>
      </c>
      <c r="AW42" s="663" t="str">
        <f t="shared" ca="1" si="30"/>
        <v xml:space="preserve"> </v>
      </c>
      <c r="AX42" s="620" t="str">
        <f t="shared" ca="1" si="30"/>
        <v xml:space="preserve"> </v>
      </c>
      <c r="AY42" s="664" t="str">
        <f>IF(SUM(AY11:AY40)&gt;0,MAX(AY11:AY40)," ")</f>
        <v xml:space="preserve"> </v>
      </c>
      <c r="AZ42" s="620" t="str">
        <f t="shared" ref="AZ42:BH42" si="31">IF(SUM(AZ11:AZ40)&gt;0,MAX(AZ11:AZ40)," ")</f>
        <v xml:space="preserve"> </v>
      </c>
      <c r="BA42" s="663" t="str">
        <f t="shared" ca="1" si="31"/>
        <v xml:space="preserve"> </v>
      </c>
      <c r="BB42" s="665" t="str">
        <f t="shared" ca="1" si="31"/>
        <v xml:space="preserve"> </v>
      </c>
      <c r="BC42" s="664" t="str">
        <f t="shared" si="31"/>
        <v xml:space="preserve"> </v>
      </c>
      <c r="BD42" s="620" t="str">
        <f t="shared" si="31"/>
        <v xml:space="preserve"> </v>
      </c>
      <c r="BE42" s="663" t="str">
        <f t="shared" ca="1" si="31"/>
        <v xml:space="preserve"> </v>
      </c>
      <c r="BF42" s="620" t="str">
        <f t="shared" ca="1" si="31"/>
        <v xml:space="preserve"> </v>
      </c>
      <c r="BG42" s="54" t="str">
        <f t="shared" si="31"/>
        <v xml:space="preserve"> </v>
      </c>
      <c r="BH42" s="44" t="str">
        <f t="shared" si="31"/>
        <v xml:space="preserve"> </v>
      </c>
      <c r="BI42" s="220" t="s">
        <v>39</v>
      </c>
      <c r="BJ42" s="54" t="str">
        <f t="shared" ref="BJ42:BU42" si="32">IF(SUM(BJ11:BJ40)&gt;0,MAX(BJ11:BJ40)," ")</f>
        <v xml:space="preserve"> </v>
      </c>
      <c r="BK42" s="44" t="str">
        <f t="shared" si="32"/>
        <v xml:space="preserve"> </v>
      </c>
      <c r="BL42" s="54" t="str">
        <f t="shared" si="32"/>
        <v xml:space="preserve"> </v>
      </c>
      <c r="BM42" s="70" t="str">
        <f t="shared" si="32"/>
        <v xml:space="preserve"> </v>
      </c>
      <c r="BN42" s="70" t="str">
        <f t="shared" si="32"/>
        <v xml:space="preserve"> </v>
      </c>
      <c r="BO42" s="70" t="str">
        <f t="shared" si="32"/>
        <v xml:space="preserve"> </v>
      </c>
      <c r="BP42" s="70" t="str">
        <f t="shared" si="32"/>
        <v xml:space="preserve"> </v>
      </c>
      <c r="BQ42" s="70" t="str">
        <f t="shared" si="32"/>
        <v xml:space="preserve"> </v>
      </c>
      <c r="BR42" s="70" t="str">
        <f t="shared" si="32"/>
        <v xml:space="preserve"> </v>
      </c>
      <c r="BS42" s="70" t="str">
        <f t="shared" si="32"/>
        <v xml:space="preserve"> </v>
      </c>
      <c r="BT42" s="70" t="str">
        <f t="shared" si="32"/>
        <v xml:space="preserve"> </v>
      </c>
      <c r="BU42" s="44" t="str">
        <f t="shared" si="32"/>
        <v xml:space="preserve"> </v>
      </c>
      <c r="BV42" s="244" t="s">
        <v>39</v>
      </c>
      <c r="BW42" s="844" t="str">
        <f t="shared" ref="BW42:CK42" si="33">IF(SUM(BW11:BW40)&gt;0,MAX(BW11:BW40)," ")</f>
        <v xml:space="preserve"> </v>
      </c>
      <c r="BX42" s="845" t="str">
        <f t="shared" ca="1" si="33"/>
        <v xml:space="preserve"> </v>
      </c>
      <c r="BY42" s="844" t="str">
        <f t="shared" si="33"/>
        <v xml:space="preserve"> </v>
      </c>
      <c r="BZ42" s="845" t="str">
        <f t="shared" ca="1" si="33"/>
        <v xml:space="preserve"> </v>
      </c>
      <c r="CA42" s="470" t="str">
        <f t="shared" si="33"/>
        <v xml:space="preserve"> </v>
      </c>
      <c r="CB42" s="746" t="str">
        <f t="shared" si="33"/>
        <v xml:space="preserve"> </v>
      </c>
      <c r="CC42" s="85" t="str">
        <f t="shared" si="33"/>
        <v xml:space="preserve"> </v>
      </c>
      <c r="CD42" s="747" t="str">
        <f t="shared" si="33"/>
        <v xml:space="preserve"> </v>
      </c>
      <c r="CE42" s="85" t="str">
        <f t="shared" si="33"/>
        <v xml:space="preserve"> </v>
      </c>
      <c r="CF42" s="747" t="str">
        <f t="shared" si="33"/>
        <v xml:space="preserve"> </v>
      </c>
      <c r="CG42" s="85" t="str">
        <f t="shared" si="33"/>
        <v xml:space="preserve"> </v>
      </c>
      <c r="CH42" s="746" t="str">
        <f t="shared" si="33"/>
        <v xml:space="preserve"> </v>
      </c>
      <c r="CI42" s="87" t="str">
        <f t="shared" si="33"/>
        <v xml:space="preserve"> </v>
      </c>
      <c r="CJ42" s="747" t="str">
        <f t="shared" si="33"/>
        <v xml:space="preserve"> </v>
      </c>
      <c r="CK42" s="748" t="str">
        <f t="shared" si="33"/>
        <v xml:space="preserve"> </v>
      </c>
    </row>
    <row r="43" spans="1:89" ht="15" customHeight="1" thickTop="1" thickBot="1" x14ac:dyDescent="0.3">
      <c r="A43" s="220" t="s">
        <v>40</v>
      </c>
      <c r="B43" s="221"/>
      <c r="C43" s="81"/>
      <c r="D43" s="80"/>
      <c r="E43" s="48"/>
      <c r="F43" s="82"/>
      <c r="G43" s="83"/>
      <c r="H43" s="55" t="str">
        <f t="shared" ref="H43:S43" si="34">IF(SUM(H11:H40)&gt;0,MIN(H11:H40),"")</f>
        <v/>
      </c>
      <c r="I43" s="70" t="str">
        <f t="shared" si="34"/>
        <v/>
      </c>
      <c r="J43" s="84" t="str">
        <f t="shared" si="34"/>
        <v/>
      </c>
      <c r="K43" s="54" t="str">
        <f t="shared" si="34"/>
        <v/>
      </c>
      <c r="L43" s="280" t="str">
        <f t="shared" si="34"/>
        <v/>
      </c>
      <c r="M43" s="70" t="str">
        <f t="shared" si="34"/>
        <v/>
      </c>
      <c r="N43" s="70" t="str">
        <f t="shared" ca="1" si="34"/>
        <v/>
      </c>
      <c r="O43" s="70" t="str">
        <f t="shared" si="34"/>
        <v/>
      </c>
      <c r="P43" s="70" t="str">
        <f t="shared" ca="1" si="34"/>
        <v/>
      </c>
      <c r="Q43" s="70" t="str">
        <f t="shared" si="34"/>
        <v/>
      </c>
      <c r="R43" s="70" t="str">
        <f t="shared" si="34"/>
        <v/>
      </c>
      <c r="S43" s="44" t="str">
        <f t="shared" si="34"/>
        <v/>
      </c>
      <c r="T43" s="220" t="s">
        <v>41</v>
      </c>
      <c r="U43" s="55" t="str">
        <f t="shared" ref="U43:AG43" si="35">IF(SUM(U11:U40)&gt;0,MIN(U11:U40),"")</f>
        <v/>
      </c>
      <c r="V43" s="54" t="str">
        <f t="shared" si="35"/>
        <v/>
      </c>
      <c r="W43" s="70" t="str">
        <f t="shared" si="35"/>
        <v/>
      </c>
      <c r="X43" s="395" t="str">
        <f t="shared" si="35"/>
        <v/>
      </c>
      <c r="Y43" s="44" t="str">
        <f t="shared" si="35"/>
        <v/>
      </c>
      <c r="Z43" s="54" t="str">
        <f t="shared" si="35"/>
        <v/>
      </c>
      <c r="AA43" s="70" t="str">
        <f t="shared" si="35"/>
        <v/>
      </c>
      <c r="AB43" s="395" t="str">
        <f t="shared" si="35"/>
        <v/>
      </c>
      <c r="AC43" s="44" t="str">
        <f t="shared" si="35"/>
        <v/>
      </c>
      <c r="AD43" s="54" t="str">
        <f t="shared" si="35"/>
        <v/>
      </c>
      <c r="AE43" s="70" t="str">
        <f t="shared" si="35"/>
        <v/>
      </c>
      <c r="AF43" s="395" t="str">
        <f t="shared" si="35"/>
        <v/>
      </c>
      <c r="AG43" s="44" t="str">
        <f t="shared" si="35"/>
        <v/>
      </c>
      <c r="AH43" s="647"/>
      <c r="AI43" s="680" t="str">
        <f>IF(SUM(AI11:AI40)&gt;0,MIN(AI11:AI40),"")</f>
        <v/>
      </c>
      <c r="AJ43" s="681" t="str">
        <f>IF(SUM(AJ11:AJ40)&gt;0,MIN(AJ11:AJ40),"")</f>
        <v/>
      </c>
      <c r="AK43" s="71"/>
      <c r="AL43" s="820" t="str">
        <f>IF(SUM(AL11:AL40)&gt;0,MIN(AL11:AL40),"")</f>
        <v/>
      </c>
      <c r="AM43" s="945" t="str">
        <f>IF(SUM(AM11:AN40)&gt;0,MIN(AM11:AN40),"")</f>
        <v/>
      </c>
      <c r="AN43" s="1016"/>
      <c r="AO43" s="620" t="str">
        <f>IF(SUM(AO11:AO40)&gt;0,MIN(AO11:AO40),"")</f>
        <v/>
      </c>
      <c r="AP43" s="623" t="str">
        <f>IF(SUM(AP11:AP40)&gt;0,MIN(AP11:AP40),"")</f>
        <v/>
      </c>
      <c r="AQ43" s="952" t="s">
        <v>73</v>
      </c>
      <c r="AR43" s="953"/>
      <c r="AS43" s="648" t="str">
        <f t="shared" ref="AS43:BH43" si="36">IF(SUM(AS11:AS40)&gt;0,MIN(AS11:AS40),"")</f>
        <v/>
      </c>
      <c r="AT43" s="666" t="str">
        <f t="shared" si="36"/>
        <v/>
      </c>
      <c r="AU43" s="648" t="str">
        <f t="shared" si="36"/>
        <v/>
      </c>
      <c r="AV43" s="666" t="str">
        <f t="shared" si="36"/>
        <v/>
      </c>
      <c r="AW43" s="667" t="str">
        <f t="shared" ca="1" si="36"/>
        <v/>
      </c>
      <c r="AX43" s="668" t="str">
        <f t="shared" ca="1" si="36"/>
        <v/>
      </c>
      <c r="AY43" s="648" t="str">
        <f t="shared" si="36"/>
        <v/>
      </c>
      <c r="AZ43" s="666" t="str">
        <f t="shared" si="36"/>
        <v/>
      </c>
      <c r="BA43" s="667" t="str">
        <f t="shared" ca="1" si="36"/>
        <v/>
      </c>
      <c r="BB43" s="668" t="str">
        <f t="shared" ca="1" si="36"/>
        <v/>
      </c>
      <c r="BC43" s="648" t="str">
        <f t="shared" si="36"/>
        <v/>
      </c>
      <c r="BD43" s="669" t="str">
        <f t="shared" si="36"/>
        <v/>
      </c>
      <c r="BE43" s="670" t="str">
        <f t="shared" ca="1" si="36"/>
        <v/>
      </c>
      <c r="BF43" s="668" t="str">
        <f t="shared" ca="1" si="36"/>
        <v/>
      </c>
      <c r="BG43" s="54" t="str">
        <f t="shared" si="36"/>
        <v/>
      </c>
      <c r="BH43" s="44" t="str">
        <f t="shared" si="36"/>
        <v/>
      </c>
      <c r="BI43" s="220" t="s">
        <v>41</v>
      </c>
      <c r="BJ43" s="647" t="str">
        <f t="shared" ref="BJ43:BU43" si="37">IF(SUM(BJ11:BJ40)&gt;0,MIN(BJ11:BJ40),"")</f>
        <v/>
      </c>
      <c r="BK43" s="674" t="str">
        <f t="shared" si="37"/>
        <v/>
      </c>
      <c r="BL43" s="54" t="str">
        <f t="shared" si="37"/>
        <v/>
      </c>
      <c r="BM43" s="673" t="str">
        <f t="shared" si="37"/>
        <v/>
      </c>
      <c r="BN43" s="673" t="str">
        <f t="shared" si="37"/>
        <v/>
      </c>
      <c r="BO43" s="673" t="str">
        <f t="shared" si="37"/>
        <v/>
      </c>
      <c r="BP43" s="673" t="str">
        <f t="shared" si="37"/>
        <v/>
      </c>
      <c r="BQ43" s="673" t="str">
        <f t="shared" si="37"/>
        <v/>
      </c>
      <c r="BR43" s="673" t="str">
        <f t="shared" si="37"/>
        <v/>
      </c>
      <c r="BS43" s="673" t="str">
        <f t="shared" si="37"/>
        <v/>
      </c>
      <c r="BT43" s="673" t="str">
        <f t="shared" si="37"/>
        <v/>
      </c>
      <c r="BU43" s="674" t="str">
        <f t="shared" si="37"/>
        <v/>
      </c>
      <c r="BV43" s="761" t="s">
        <v>41</v>
      </c>
      <c r="BW43" s="649" t="str">
        <f t="shared" ref="BW43:CK43" si="38">IF(SUM(BW11:BW40)&gt;0,MIN(BW11:BW40),"")</f>
        <v/>
      </c>
      <c r="BX43" s="846" t="str">
        <f t="shared" ca="1" si="38"/>
        <v/>
      </c>
      <c r="BY43" s="649" t="str">
        <f t="shared" si="38"/>
        <v/>
      </c>
      <c r="BZ43" s="846" t="str">
        <f t="shared" ca="1" si="38"/>
        <v/>
      </c>
      <c r="CA43" s="639" t="str">
        <f t="shared" si="38"/>
        <v/>
      </c>
      <c r="CB43" s="667" t="str">
        <f t="shared" si="38"/>
        <v/>
      </c>
      <c r="CC43" s="670" t="str">
        <f t="shared" si="38"/>
        <v/>
      </c>
      <c r="CD43" s="667" t="str">
        <f t="shared" si="38"/>
        <v/>
      </c>
      <c r="CE43" s="670" t="str">
        <f t="shared" si="38"/>
        <v/>
      </c>
      <c r="CF43" s="667" t="str">
        <f t="shared" si="38"/>
        <v/>
      </c>
      <c r="CG43" s="670" t="str">
        <f t="shared" si="38"/>
        <v/>
      </c>
      <c r="CH43" s="667" t="str">
        <f t="shared" si="38"/>
        <v/>
      </c>
      <c r="CI43" s="667" t="str">
        <f t="shared" si="38"/>
        <v/>
      </c>
      <c r="CJ43" s="670" t="str">
        <f t="shared" si="38"/>
        <v/>
      </c>
      <c r="CK43" s="749" t="str">
        <f t="shared" si="38"/>
        <v/>
      </c>
    </row>
    <row r="44" spans="1:89" ht="14.4" customHeight="1" thickTop="1" thickBot="1" x14ac:dyDescent="0.3">
      <c r="A44" s="532"/>
      <c r="B44" s="533"/>
      <c r="C44" s="533"/>
      <c r="D44" s="533"/>
      <c r="E44" s="534"/>
      <c r="F44" s="535"/>
      <c r="G44" s="536"/>
      <c r="H44" s="532"/>
      <c r="I44" s="533"/>
      <c r="J44" s="537"/>
      <c r="K44" s="533"/>
      <c r="L44" s="538"/>
      <c r="M44" s="533"/>
      <c r="N44" s="533"/>
      <c r="O44" s="533"/>
      <c r="P44" s="533"/>
      <c r="Q44" s="533"/>
      <c r="R44" s="533"/>
      <c r="S44" s="537"/>
      <c r="T44" s="973" t="s">
        <v>131</v>
      </c>
      <c r="U44" s="974"/>
      <c r="V44" s="975"/>
      <c r="W44" s="533"/>
      <c r="X44" s="533"/>
      <c r="Y44" s="555"/>
      <c r="Z44" s="533"/>
      <c r="AA44" s="539"/>
      <c r="AB44" s="533"/>
      <c r="AC44" s="537"/>
      <c r="AD44" s="533"/>
      <c r="AE44" s="533"/>
      <c r="AF44" s="533"/>
      <c r="AG44" s="537"/>
      <c r="AH44" s="532"/>
      <c r="AI44" s="533"/>
      <c r="AJ44" s="533"/>
      <c r="AK44" s="465"/>
      <c r="AL44" s="822" t="str">
        <f ca="1">'E.coli Standalone Calculation'!Q38</f>
        <v/>
      </c>
      <c r="AM44" s="816"/>
      <c r="AN44" s="540"/>
      <c r="AO44" s="476"/>
      <c r="AP44" s="537"/>
      <c r="AQ44" s="979"/>
      <c r="AR44" s="980"/>
      <c r="AS44" s="532"/>
      <c r="AT44" s="533"/>
      <c r="AU44" s="532"/>
      <c r="AV44" s="533"/>
      <c r="AW44" s="541"/>
      <c r="AX44" s="533"/>
      <c r="AY44" s="532"/>
      <c r="AZ44" s="533"/>
      <c r="BA44" s="541"/>
      <c r="BB44" s="533"/>
      <c r="BC44" s="532"/>
      <c r="BD44" s="541"/>
      <c r="BE44" s="533"/>
      <c r="BF44" s="533"/>
      <c r="BG44" s="532"/>
      <c r="BH44" s="537"/>
      <c r="BI44" s="542"/>
      <c r="BJ44" s="532"/>
      <c r="BK44" s="537"/>
      <c r="BL44" s="532"/>
      <c r="BM44" s="533"/>
      <c r="BN44" s="533"/>
      <c r="BO44" s="533"/>
      <c r="BP44" s="533"/>
      <c r="BQ44" s="533"/>
      <c r="BR44" s="533"/>
      <c r="BS44" s="533"/>
      <c r="BT44" s="533"/>
      <c r="BU44" s="537"/>
      <c r="BV44" s="762"/>
      <c r="BW44" s="755"/>
      <c r="BX44" s="476"/>
      <c r="BY44" s="476"/>
      <c r="BZ44" s="476"/>
      <c r="CA44" s="476"/>
      <c r="CB44" s="750"/>
      <c r="CC44" s="750"/>
      <c r="CD44" s="750"/>
      <c r="CE44" s="750"/>
      <c r="CF44" s="750"/>
      <c r="CG44" s="750"/>
      <c r="CH44" s="750"/>
      <c r="CI44" s="750"/>
      <c r="CJ44" s="750"/>
      <c r="CK44" s="751"/>
    </row>
    <row r="45" spans="1:89" ht="14.4" customHeight="1" thickTop="1" thickBot="1" x14ac:dyDescent="0.3">
      <c r="A45" s="543"/>
      <c r="B45" s="544"/>
      <c r="C45" s="544"/>
      <c r="D45" s="544"/>
      <c r="E45" s="545"/>
      <c r="F45" s="546"/>
      <c r="G45" s="545"/>
      <c r="H45" s="544"/>
      <c r="I45" s="544"/>
      <c r="J45" s="547"/>
      <c r="K45" s="544"/>
      <c r="L45" s="548"/>
      <c r="M45" s="544"/>
      <c r="N45" s="544"/>
      <c r="O45" s="544"/>
      <c r="P45" s="544"/>
      <c r="Q45" s="544"/>
      <c r="R45" s="544"/>
      <c r="S45" s="547"/>
      <c r="T45" s="976" t="s">
        <v>132</v>
      </c>
      <c r="U45" s="977"/>
      <c r="V45" s="978"/>
      <c r="W45" s="549"/>
      <c r="X45" s="544"/>
      <c r="Y45" s="550"/>
      <c r="Z45" s="549"/>
      <c r="AA45" s="550"/>
      <c r="AB45" s="544"/>
      <c r="AC45" s="544"/>
      <c r="AD45" s="549"/>
      <c r="AE45" s="544"/>
      <c r="AF45" s="544"/>
      <c r="AG45" s="547"/>
      <c r="AH45" s="544"/>
      <c r="AI45" s="476"/>
      <c r="AJ45" s="476"/>
      <c r="AK45" s="465"/>
      <c r="AL45" s="817" t="str">
        <f ca="1">'E.coli Standalone Calculation'!Q41</f>
        <v/>
      </c>
      <c r="AM45" s="551"/>
      <c r="AN45" s="552"/>
      <c r="AO45" s="544"/>
      <c r="AP45" s="547"/>
      <c r="AQ45" s="981"/>
      <c r="AR45" s="982"/>
      <c r="AS45" s="549"/>
      <c r="AT45" s="547"/>
      <c r="AU45" s="544"/>
      <c r="AV45" s="544"/>
      <c r="AW45" s="553"/>
      <c r="AX45" s="544"/>
      <c r="AY45" s="549"/>
      <c r="AZ45" s="544"/>
      <c r="BA45" s="553"/>
      <c r="BB45" s="547"/>
      <c r="BC45" s="544"/>
      <c r="BD45" s="553"/>
      <c r="BE45" s="544"/>
      <c r="BF45" s="544"/>
      <c r="BG45" s="549"/>
      <c r="BH45" s="547"/>
      <c r="BI45" s="554"/>
      <c r="BJ45" s="549"/>
      <c r="BK45" s="547"/>
      <c r="BL45" s="549"/>
      <c r="BM45" s="544"/>
      <c r="BN45" s="544"/>
      <c r="BO45" s="544"/>
      <c r="BP45" s="544"/>
      <c r="BQ45" s="544"/>
      <c r="BR45" s="544"/>
      <c r="BS45" s="544"/>
      <c r="BT45" s="544"/>
      <c r="BU45" s="547"/>
      <c r="BV45" s="763"/>
      <c r="BW45" s="754"/>
      <c r="BX45" s="752"/>
      <c r="BY45" s="752"/>
      <c r="BZ45" s="752"/>
      <c r="CA45" s="752"/>
      <c r="CB45" s="752"/>
      <c r="CC45" s="752"/>
      <c r="CD45" s="752"/>
      <c r="CE45" s="752"/>
      <c r="CF45" s="752"/>
      <c r="CG45" s="752"/>
      <c r="CH45" s="752"/>
      <c r="CI45" s="752"/>
      <c r="CJ45" s="752"/>
      <c r="CK45" s="753"/>
    </row>
    <row r="46" spans="1:89" ht="15" customHeight="1" thickBot="1" x14ac:dyDescent="0.3">
      <c r="A46" s="415" t="s">
        <v>42</v>
      </c>
      <c r="B46" s="226"/>
      <c r="C46" s="416"/>
      <c r="D46" s="124"/>
      <c r="E46" s="87">
        <f>COUNT(E11:E40)</f>
        <v>0</v>
      </c>
      <c r="F46" s="417">
        <f>COUNTA(F11:F40)</f>
        <v>0</v>
      </c>
      <c r="G46" s="418">
        <f>COUNTA(G11:G40)</f>
        <v>0</v>
      </c>
      <c r="H46" s="419">
        <f t="shared" ref="H46:S46" si="39">COUNT(H11:H40)</f>
        <v>0</v>
      </c>
      <c r="I46" s="85">
        <f t="shared" si="39"/>
        <v>0</v>
      </c>
      <c r="J46" s="86">
        <f t="shared" si="39"/>
        <v>0</v>
      </c>
      <c r="K46" s="419">
        <f t="shared" si="39"/>
        <v>0</v>
      </c>
      <c r="L46" s="85">
        <f t="shared" si="39"/>
        <v>0</v>
      </c>
      <c r="M46" s="85">
        <f t="shared" si="39"/>
        <v>0</v>
      </c>
      <c r="N46" s="85">
        <f t="shared" ca="1" si="39"/>
        <v>0</v>
      </c>
      <c r="O46" s="85">
        <f t="shared" si="39"/>
        <v>0</v>
      </c>
      <c r="P46" s="85">
        <f t="shared" ca="1" si="39"/>
        <v>0</v>
      </c>
      <c r="Q46" s="85">
        <f t="shared" si="39"/>
        <v>0</v>
      </c>
      <c r="R46" s="85">
        <f t="shared" si="39"/>
        <v>0</v>
      </c>
      <c r="S46" s="86">
        <f t="shared" si="39"/>
        <v>0</v>
      </c>
      <c r="T46" s="222" t="s">
        <v>67</v>
      </c>
      <c r="U46" s="66">
        <f t="shared" ref="U46:AG46" si="40">COUNT(U11:U40)</f>
        <v>0</v>
      </c>
      <c r="V46" s="64">
        <f t="shared" si="40"/>
        <v>0</v>
      </c>
      <c r="W46" s="65">
        <f t="shared" si="40"/>
        <v>0</v>
      </c>
      <c r="X46" s="396">
        <f t="shared" si="40"/>
        <v>0</v>
      </c>
      <c r="Y46" s="67">
        <f t="shared" si="40"/>
        <v>0</v>
      </c>
      <c r="Z46" s="64">
        <f t="shared" si="40"/>
        <v>0</v>
      </c>
      <c r="AA46" s="65">
        <f t="shared" si="40"/>
        <v>0</v>
      </c>
      <c r="AB46" s="396">
        <f t="shared" si="40"/>
        <v>0</v>
      </c>
      <c r="AC46" s="67">
        <f t="shared" si="40"/>
        <v>0</v>
      </c>
      <c r="AD46" s="64">
        <f t="shared" si="40"/>
        <v>0</v>
      </c>
      <c r="AE46" s="65">
        <f t="shared" si="40"/>
        <v>0</v>
      </c>
      <c r="AF46" s="396">
        <f t="shared" si="40"/>
        <v>0</v>
      </c>
      <c r="AG46" s="67">
        <f t="shared" si="40"/>
        <v>0</v>
      </c>
      <c r="AH46" s="649"/>
      <c r="AI46" s="65">
        <f>COUNT(AI11:AI40)</f>
        <v>0</v>
      </c>
      <c r="AJ46" s="65">
        <f>COUNT(AJ11:AJ40)</f>
        <v>0</v>
      </c>
      <c r="AK46" s="72"/>
      <c r="AL46" s="65">
        <f ca="1">COUNT(AK11:AK40)</f>
        <v>0</v>
      </c>
      <c r="AM46" s="1048">
        <f>COUNT(AM11:AN40)</f>
        <v>0</v>
      </c>
      <c r="AN46" s="1049"/>
      <c r="AO46" s="65">
        <f>COUNT(AO11:AO40)</f>
        <v>0</v>
      </c>
      <c r="AP46" s="67">
        <f>COUNT(AP11:AP40)</f>
        <v>0</v>
      </c>
      <c r="AQ46" s="1050" t="s">
        <v>67</v>
      </c>
      <c r="AR46" s="1051"/>
      <c r="AS46" s="64">
        <f t="shared" ref="AS46:BH46" si="41">COUNT(AS11:AS40)</f>
        <v>0</v>
      </c>
      <c r="AT46" s="116">
        <f t="shared" si="41"/>
        <v>0</v>
      </c>
      <c r="AU46" s="64">
        <f t="shared" si="41"/>
        <v>0</v>
      </c>
      <c r="AV46" s="73">
        <f t="shared" si="41"/>
        <v>0</v>
      </c>
      <c r="AW46" s="73">
        <f t="shared" ca="1" si="41"/>
        <v>0</v>
      </c>
      <c r="AX46" s="116">
        <f t="shared" ca="1" si="41"/>
        <v>0</v>
      </c>
      <c r="AY46" s="64">
        <f t="shared" si="41"/>
        <v>0</v>
      </c>
      <c r="AZ46" s="73">
        <f t="shared" si="41"/>
        <v>0</v>
      </c>
      <c r="BA46" s="73">
        <f t="shared" ca="1" si="41"/>
        <v>0</v>
      </c>
      <c r="BB46" s="116">
        <f t="shared" ca="1" si="41"/>
        <v>0</v>
      </c>
      <c r="BC46" s="64">
        <f t="shared" si="41"/>
        <v>0</v>
      </c>
      <c r="BD46" s="73">
        <f t="shared" si="41"/>
        <v>0</v>
      </c>
      <c r="BE46" s="73">
        <f t="shared" ca="1" si="41"/>
        <v>0</v>
      </c>
      <c r="BF46" s="116">
        <f t="shared" ca="1" si="41"/>
        <v>0</v>
      </c>
      <c r="BG46" s="66">
        <f t="shared" si="41"/>
        <v>0</v>
      </c>
      <c r="BH46" s="67">
        <f t="shared" si="41"/>
        <v>0</v>
      </c>
      <c r="BI46" s="246" t="s">
        <v>67</v>
      </c>
      <c r="BJ46" s="66">
        <f t="shared" ref="BJ46:BU46" si="42">COUNT(BJ11:BJ40)</f>
        <v>0</v>
      </c>
      <c r="BK46" s="67">
        <f t="shared" si="42"/>
        <v>0</v>
      </c>
      <c r="BL46" s="64">
        <f t="shared" si="42"/>
        <v>0</v>
      </c>
      <c r="BM46" s="65">
        <f t="shared" si="42"/>
        <v>0</v>
      </c>
      <c r="BN46" s="65">
        <f t="shared" si="42"/>
        <v>0</v>
      </c>
      <c r="BO46" s="65">
        <f t="shared" si="42"/>
        <v>0</v>
      </c>
      <c r="BP46" s="65">
        <f t="shared" si="42"/>
        <v>0</v>
      </c>
      <c r="BQ46" s="65">
        <f t="shared" si="42"/>
        <v>0</v>
      </c>
      <c r="BR46" s="65">
        <f t="shared" si="42"/>
        <v>0</v>
      </c>
      <c r="BS46" s="65">
        <f t="shared" si="42"/>
        <v>0</v>
      </c>
      <c r="BT46" s="65">
        <f t="shared" si="42"/>
        <v>0</v>
      </c>
      <c r="BU46" s="67">
        <f t="shared" si="42"/>
        <v>0</v>
      </c>
      <c r="BV46" s="764" t="s">
        <v>67</v>
      </c>
      <c r="BW46" s="73">
        <f t="shared" ref="BW46:CK46" si="43">COUNT(BW11:BW40)</f>
        <v>0</v>
      </c>
      <c r="BX46" s="73">
        <f t="shared" ca="1" si="43"/>
        <v>0</v>
      </c>
      <c r="BY46" s="73">
        <f t="shared" si="43"/>
        <v>0</v>
      </c>
      <c r="BZ46" s="732">
        <f t="shared" ca="1" si="43"/>
        <v>0</v>
      </c>
      <c r="CA46" s="766">
        <f t="shared" si="43"/>
        <v>0</v>
      </c>
      <c r="CB46" s="73">
        <f t="shared" si="43"/>
        <v>0</v>
      </c>
      <c r="CC46" s="73">
        <f t="shared" si="43"/>
        <v>0</v>
      </c>
      <c r="CD46" s="73">
        <f t="shared" si="43"/>
        <v>0</v>
      </c>
      <c r="CE46" s="73">
        <f t="shared" si="43"/>
        <v>0</v>
      </c>
      <c r="CF46" s="73">
        <f t="shared" si="43"/>
        <v>0</v>
      </c>
      <c r="CG46" s="73">
        <f t="shared" si="43"/>
        <v>0</v>
      </c>
      <c r="CH46" s="73">
        <f t="shared" si="43"/>
        <v>0</v>
      </c>
      <c r="CI46" s="73">
        <f t="shared" si="43"/>
        <v>0</v>
      </c>
      <c r="CJ46" s="73">
        <f t="shared" si="43"/>
        <v>0</v>
      </c>
      <c r="CK46" s="116">
        <f t="shared" si="43"/>
        <v>0</v>
      </c>
    </row>
    <row r="47" spans="1:89" ht="15" customHeight="1" thickBot="1" x14ac:dyDescent="0.35">
      <c r="A47" s="861" t="s">
        <v>124</v>
      </c>
      <c r="B47" s="1008"/>
      <c r="C47" s="1008"/>
      <c r="D47" s="1008"/>
      <c r="E47" s="1008"/>
      <c r="F47" s="1008"/>
      <c r="G47" s="1008"/>
      <c r="H47" s="1008"/>
      <c r="I47" s="1008"/>
      <c r="J47" s="1009"/>
      <c r="K47" s="442" t="s">
        <v>191</v>
      </c>
      <c r="L47" s="207"/>
      <c r="M47" s="207"/>
      <c r="N47" s="207"/>
      <c r="O47" s="207"/>
      <c r="P47" s="443"/>
      <c r="Q47" s="444" t="s">
        <v>125</v>
      </c>
      <c r="R47" s="207"/>
      <c r="S47" s="235"/>
      <c r="T47" s="310" t="s">
        <v>43</v>
      </c>
      <c r="U47" s="400"/>
      <c r="V47" s="207"/>
      <c r="W47" s="207"/>
      <c r="X47" s="207"/>
      <c r="Y47" s="207"/>
      <c r="Z47" s="207"/>
      <c r="AA47" s="207"/>
      <c r="AB47" s="207"/>
      <c r="AC47" s="207"/>
      <c r="AD47" s="207"/>
      <c r="AE47" s="207"/>
      <c r="AF47" s="207"/>
      <c r="AG47" s="207"/>
      <c r="AH47" s="207"/>
      <c r="AI47" s="207"/>
      <c r="AJ47" s="207"/>
      <c r="AK47" s="207"/>
      <c r="AL47" s="207"/>
      <c r="AM47" s="207"/>
      <c r="AN47" s="207"/>
      <c r="AO47" s="207"/>
      <c r="AP47" s="235"/>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row>
    <row r="48" spans="1:89" x14ac:dyDescent="0.25">
      <c r="A48" s="1010"/>
      <c r="B48" s="1011"/>
      <c r="C48" s="1011"/>
      <c r="D48" s="1011"/>
      <c r="E48" s="1011"/>
      <c r="F48" s="1011"/>
      <c r="G48" s="1011"/>
      <c r="H48" s="1011"/>
      <c r="I48" s="1011"/>
      <c r="J48" s="1012"/>
      <c r="K48" s="886"/>
      <c r="L48" s="887"/>
      <c r="M48" s="887"/>
      <c r="N48" s="887"/>
      <c r="O48" s="887"/>
      <c r="P48" s="904"/>
      <c r="Q48" s="870"/>
      <c r="R48" s="871"/>
      <c r="S48" s="872"/>
      <c r="T48" s="877"/>
      <c r="U48" s="878"/>
      <c r="V48" s="878"/>
      <c r="W48" s="878"/>
      <c r="X48" s="878"/>
      <c r="Y48" s="878"/>
      <c r="Z48" s="878"/>
      <c r="AA48" s="878"/>
      <c r="AB48" s="878"/>
      <c r="AC48" s="878"/>
      <c r="AD48" s="878"/>
      <c r="AE48" s="878"/>
      <c r="AF48" s="878"/>
      <c r="AG48" s="878"/>
      <c r="AH48" s="878"/>
      <c r="AI48" s="878"/>
      <c r="AJ48" s="878"/>
      <c r="AK48" s="878"/>
      <c r="AL48" s="878"/>
      <c r="AM48" s="878"/>
      <c r="AN48" s="878"/>
      <c r="AO48" s="878"/>
      <c r="AP48" s="879"/>
      <c r="AQ48" s="200"/>
      <c r="AR48" s="200"/>
      <c r="AS48" s="93" t="s">
        <v>44</v>
      </c>
      <c r="AT48" s="94"/>
      <c r="AU48" s="94"/>
      <c r="AV48" s="94"/>
      <c r="AW48" s="94"/>
      <c r="AX48" s="94"/>
      <c r="AY48" s="94"/>
      <c r="AZ48" s="94"/>
      <c r="BA48" s="94"/>
      <c r="BB48" s="94"/>
      <c r="BC48" s="95"/>
      <c r="BD48" s="313" t="s">
        <v>45</v>
      </c>
      <c r="BE48" s="207"/>
      <c r="BF48" s="235"/>
      <c r="BG48" s="200"/>
      <c r="BH48" s="200"/>
      <c r="BI48" s="200"/>
      <c r="BJ48" s="964" t="s">
        <v>175</v>
      </c>
      <c r="BK48" s="965"/>
      <c r="BL48" s="965"/>
      <c r="BM48" s="965"/>
      <c r="BN48" s="965"/>
      <c r="BO48" s="965"/>
      <c r="BP48" s="965"/>
      <c r="BQ48" s="965"/>
      <c r="BR48" s="966"/>
      <c r="BS48" s="200"/>
      <c r="BT48" s="200"/>
      <c r="BU48" s="200"/>
      <c r="BV48" s="200"/>
      <c r="BW48" s="200"/>
      <c r="BX48" s="200"/>
      <c r="BY48" s="200"/>
      <c r="BZ48" s="200"/>
    </row>
    <row r="49" spans="1:86" x14ac:dyDescent="0.25">
      <c r="A49" s="1010"/>
      <c r="B49" s="1011"/>
      <c r="C49" s="1011"/>
      <c r="D49" s="1011"/>
      <c r="E49" s="1011"/>
      <c r="F49" s="1011"/>
      <c r="G49" s="1011"/>
      <c r="H49" s="1011"/>
      <c r="I49" s="1011"/>
      <c r="J49" s="1012"/>
      <c r="K49" s="905"/>
      <c r="L49" s="887"/>
      <c r="M49" s="887"/>
      <c r="N49" s="887"/>
      <c r="O49" s="887"/>
      <c r="P49" s="904"/>
      <c r="Q49" s="873"/>
      <c r="R49" s="871"/>
      <c r="S49" s="872"/>
      <c r="T49" s="877"/>
      <c r="U49" s="878"/>
      <c r="V49" s="878"/>
      <c r="W49" s="878"/>
      <c r="X49" s="878"/>
      <c r="Y49" s="878"/>
      <c r="Z49" s="878"/>
      <c r="AA49" s="878"/>
      <c r="AB49" s="878"/>
      <c r="AC49" s="878"/>
      <c r="AD49" s="878"/>
      <c r="AE49" s="878"/>
      <c r="AF49" s="878"/>
      <c r="AG49" s="878"/>
      <c r="AH49" s="878"/>
      <c r="AI49" s="878"/>
      <c r="AJ49" s="878"/>
      <c r="AK49" s="878"/>
      <c r="AL49" s="878"/>
      <c r="AM49" s="878"/>
      <c r="AN49" s="878"/>
      <c r="AO49" s="878"/>
      <c r="AP49" s="879"/>
      <c r="AQ49" s="200"/>
      <c r="AR49" s="200"/>
      <c r="AS49" s="250"/>
      <c r="AT49" s="221"/>
      <c r="AU49" s="251"/>
      <c r="AV49" s="254" t="s">
        <v>47</v>
      </c>
      <c r="AW49" s="255"/>
      <c r="AX49" s="254" t="s">
        <v>48</v>
      </c>
      <c r="AY49" s="255"/>
      <c r="AZ49" s="256" t="s">
        <v>49</v>
      </c>
      <c r="BA49" s="257"/>
      <c r="BB49" s="256" t="s">
        <v>50</v>
      </c>
      <c r="BC49" s="258"/>
      <c r="BD49" s="459" t="s">
        <v>51</v>
      </c>
      <c r="BE49" s="200"/>
      <c r="BF49" s="102">
        <f>IF(SUM(AS11:AS40)&gt;0,SUM(AS11:AS40),SUM(K11:K40))</f>
        <v>0</v>
      </c>
      <c r="BG49" s="200"/>
      <c r="BH49" s="200"/>
      <c r="BI49" s="200"/>
      <c r="BJ49" s="967"/>
      <c r="BK49" s="968"/>
      <c r="BL49" s="968"/>
      <c r="BM49" s="968"/>
      <c r="BN49" s="968"/>
      <c r="BO49" s="968"/>
      <c r="BP49" s="968"/>
      <c r="BQ49" s="968"/>
      <c r="BR49" s="969"/>
      <c r="BS49" s="200"/>
      <c r="BT49" s="200"/>
      <c r="BU49" s="200"/>
      <c r="BV49" s="200"/>
      <c r="BW49" s="200"/>
      <c r="BX49" s="200"/>
      <c r="BY49" s="200"/>
      <c r="BZ49" s="200"/>
    </row>
    <row r="50" spans="1:86" ht="14.4" thickBot="1" x14ac:dyDescent="0.35">
      <c r="A50" s="1010"/>
      <c r="B50" s="1011"/>
      <c r="C50" s="1011"/>
      <c r="D50" s="1011"/>
      <c r="E50" s="1011"/>
      <c r="F50" s="1011"/>
      <c r="G50" s="1011"/>
      <c r="H50" s="1011"/>
      <c r="I50" s="1011"/>
      <c r="J50" s="1012"/>
      <c r="K50" s="874"/>
      <c r="L50" s="875"/>
      <c r="M50" s="875"/>
      <c r="N50" s="875"/>
      <c r="O50" s="875"/>
      <c r="P50" s="876"/>
      <c r="Q50" s="445"/>
      <c r="R50" s="238"/>
      <c r="S50" s="239"/>
      <c r="T50" s="877"/>
      <c r="U50" s="878"/>
      <c r="V50" s="878"/>
      <c r="W50" s="878"/>
      <c r="X50" s="878"/>
      <c r="Y50" s="878"/>
      <c r="Z50" s="878"/>
      <c r="AA50" s="878"/>
      <c r="AB50" s="878"/>
      <c r="AC50" s="878"/>
      <c r="AD50" s="878"/>
      <c r="AE50" s="878"/>
      <c r="AF50" s="878"/>
      <c r="AG50" s="878"/>
      <c r="AH50" s="878"/>
      <c r="AI50" s="878"/>
      <c r="AJ50" s="878"/>
      <c r="AK50" s="878"/>
      <c r="AL50" s="878"/>
      <c r="AM50" s="878"/>
      <c r="AN50" s="878"/>
      <c r="AO50" s="878"/>
      <c r="AP50" s="879"/>
      <c r="AQ50" s="200"/>
      <c r="AR50" s="200"/>
      <c r="AS50" s="246" t="s">
        <v>46</v>
      </c>
      <c r="AT50" s="252"/>
      <c r="AU50" s="253"/>
      <c r="AV50" s="337" t="str">
        <f>IF(M41=" "," NA",(+M41-AU41)/M41*100)</f>
        <v xml:space="preserve"> NA</v>
      </c>
      <c r="AW50" s="338"/>
      <c r="AX50" s="337" t="str">
        <f>IF(O41=" "," NA",(+O41-AY41)/O41*100)</f>
        <v xml:space="preserve"> NA</v>
      </c>
      <c r="AY50" s="338"/>
      <c r="AZ50" s="337" t="str">
        <f>IF(R41=" "," NA",(+R41-BC41)/R41*100)</f>
        <v xml:space="preserve"> NA</v>
      </c>
      <c r="BA50" s="338"/>
      <c r="BB50" s="334" t="str">
        <f>IF(Q41=" "," NA",(+Q41-AP41)/Q41*100)</f>
        <v xml:space="preserve"> NA</v>
      </c>
      <c r="BC50" s="107"/>
      <c r="BD50" s="218"/>
      <c r="BE50" s="219"/>
      <c r="BF50" s="236"/>
      <c r="BG50" s="200"/>
      <c r="BH50" s="200"/>
      <c r="BI50" s="200"/>
      <c r="BJ50" s="967"/>
      <c r="BK50" s="968"/>
      <c r="BL50" s="968"/>
      <c r="BM50" s="968"/>
      <c r="BN50" s="968"/>
      <c r="BO50" s="968"/>
      <c r="BP50" s="968"/>
      <c r="BQ50" s="968"/>
      <c r="BR50" s="969"/>
      <c r="BS50" s="200"/>
      <c r="BT50" s="200"/>
      <c r="BU50" s="200"/>
      <c r="BV50" s="200"/>
      <c r="BW50" s="200"/>
      <c r="BX50" s="200"/>
      <c r="BY50" s="200"/>
      <c r="BZ50" s="200"/>
    </row>
    <row r="51" spans="1:86" ht="13.8" x14ac:dyDescent="0.3">
      <c r="A51" s="1010"/>
      <c r="B51" s="1011"/>
      <c r="C51" s="1011"/>
      <c r="D51" s="1011"/>
      <c r="E51" s="1011"/>
      <c r="F51" s="1011"/>
      <c r="G51" s="1011"/>
      <c r="H51" s="1011"/>
      <c r="I51" s="1011"/>
      <c r="J51" s="1012"/>
      <c r="K51" s="442" t="s">
        <v>192</v>
      </c>
      <c r="L51" s="446"/>
      <c r="M51" s="207"/>
      <c r="N51" s="207"/>
      <c r="O51" s="207"/>
      <c r="P51" s="447"/>
      <c r="Q51" s="444" t="s">
        <v>125</v>
      </c>
      <c r="R51" s="207"/>
      <c r="S51" s="235"/>
      <c r="T51" s="877"/>
      <c r="U51" s="878"/>
      <c r="V51" s="878"/>
      <c r="W51" s="878"/>
      <c r="X51" s="878"/>
      <c r="Y51" s="878"/>
      <c r="Z51" s="878"/>
      <c r="AA51" s="878"/>
      <c r="AB51" s="878"/>
      <c r="AC51" s="878"/>
      <c r="AD51" s="878"/>
      <c r="AE51" s="878"/>
      <c r="AF51" s="878"/>
      <c r="AG51" s="878"/>
      <c r="AH51" s="878"/>
      <c r="AI51" s="878"/>
      <c r="AJ51" s="878"/>
      <c r="AK51" s="878"/>
      <c r="AL51" s="878"/>
      <c r="AM51" s="878"/>
      <c r="AN51" s="878"/>
      <c r="AO51" s="878"/>
      <c r="AP51" s="879"/>
      <c r="AQ51" s="200"/>
      <c r="AR51" s="200"/>
      <c r="AS51" s="200"/>
      <c r="AT51" s="200"/>
      <c r="AU51" s="200"/>
      <c r="AV51" s="200"/>
      <c r="AW51" s="200"/>
      <c r="AX51" s="200"/>
      <c r="AY51" s="200"/>
      <c r="AZ51" s="200"/>
      <c r="BA51" s="200"/>
      <c r="BB51" s="200"/>
      <c r="BC51" s="200"/>
      <c r="BD51" s="852" t="s">
        <v>52</v>
      </c>
      <c r="BE51" s="853"/>
      <c r="BF51" s="854"/>
      <c r="BG51" s="200"/>
      <c r="BH51" s="200"/>
      <c r="BI51" s="200"/>
      <c r="BJ51" s="967"/>
      <c r="BK51" s="968"/>
      <c r="BL51" s="968"/>
      <c r="BM51" s="968"/>
      <c r="BN51" s="968"/>
      <c r="BO51" s="968"/>
      <c r="BP51" s="968"/>
      <c r="BQ51" s="968"/>
      <c r="BR51" s="969"/>
      <c r="BS51" s="200"/>
      <c r="BT51" s="200"/>
      <c r="BU51" s="200"/>
      <c r="BV51" s="200"/>
      <c r="BW51" s="200"/>
      <c r="BX51" s="200"/>
      <c r="BY51" s="200"/>
      <c r="BZ51" s="200"/>
    </row>
    <row r="52" spans="1:86" ht="15.6" x14ac:dyDescent="0.3">
      <c r="A52" s="1010"/>
      <c r="B52" s="1011"/>
      <c r="C52" s="1011"/>
      <c r="D52" s="1011"/>
      <c r="E52" s="1011"/>
      <c r="F52" s="1011"/>
      <c r="G52" s="1011"/>
      <c r="H52" s="1011"/>
      <c r="I52" s="1011"/>
      <c r="J52" s="1012"/>
      <c r="K52" s="448" t="s">
        <v>193</v>
      </c>
      <c r="L52" s="211"/>
      <c r="M52" s="211"/>
      <c r="N52" s="211"/>
      <c r="O52" s="211"/>
      <c r="P52" s="211"/>
      <c r="Q52" s="870"/>
      <c r="R52" s="871"/>
      <c r="S52" s="872"/>
      <c r="T52" s="877"/>
      <c r="U52" s="878"/>
      <c r="V52" s="878"/>
      <c r="W52" s="878"/>
      <c r="X52" s="878"/>
      <c r="Y52" s="878"/>
      <c r="Z52" s="878"/>
      <c r="AA52" s="878"/>
      <c r="AB52" s="878"/>
      <c r="AC52" s="878"/>
      <c r="AD52" s="878"/>
      <c r="AE52" s="878"/>
      <c r="AF52" s="878"/>
      <c r="AG52" s="878"/>
      <c r="AH52" s="878"/>
      <c r="AI52" s="878"/>
      <c r="AJ52" s="878"/>
      <c r="AK52" s="878"/>
      <c r="AL52" s="878"/>
      <c r="AM52" s="878"/>
      <c r="AN52" s="878"/>
      <c r="AO52" s="878"/>
      <c r="AP52" s="879"/>
      <c r="AQ52" s="200"/>
      <c r="AR52" s="200"/>
      <c r="AS52" s="202" t="str">
        <f>IF(OR(Q41=" ",AP41=" ",LEFT(Q10,4)&lt;&gt;"Phos",LEFT(AP10,4)&lt;&gt;"Phos"),"","Phosphorus limit would be")</f>
        <v/>
      </c>
      <c r="AT52" s="202"/>
      <c r="AU52" s="202"/>
      <c r="AV52" s="202"/>
      <c r="AW52" s="202" t="str">
        <f>IF(OR(Q41=" ",+AP41=" ",LEFT(Q10,4)&lt;&gt;"Phos",LEFT(AP10,4)&lt;&gt;"Phos"),"",IF(+Q41&gt;=5,1,IF(+Q41&gt;=4,80,IF(+Q41&gt;=3,75,IF(Q41&gt;=2,70,IF(Q41&gt;=1,65,60))))))</f>
        <v/>
      </c>
      <c r="AX52" s="202" t="str">
        <f>IF(OR(Q41=" ",+AP41=" ",LEFT(Q10,4)&lt;&gt;"Phos",LEFT(AP10,4)&lt;&gt;"Phos"),"",IF(+Q41&gt;=5,"mg/l.","% removal."))</f>
        <v/>
      </c>
      <c r="AY52" s="202"/>
      <c r="AZ52" s="202" t="str">
        <f>IF(OR(Q41=" ",+AP41=" ",LEFT(Q10,4)&lt;&gt;"Phos",LEFT(AP10,4)&lt;&gt;"Phos"),"",IF(OR(AND(+Q41&gt;=5,AP41&gt;1),AND(+Q41&gt;=4,+Q41&lt;5,BB50&lt;80),AND(+Q41&gt;=3,+Q41&lt;4,BB50&lt;75),AND(+Q41&gt;=2,+Q41&lt;3,BB50&lt;70),AND(+Q41&gt;=1,+Q41&lt;2,BB50&lt;65),AND(+Q41&lt;1,BB50&lt;60)),"(compliance not achieved)","(compliance achieved)"))</f>
        <v/>
      </c>
      <c r="BA52" s="202"/>
      <c r="BB52" s="202"/>
      <c r="BC52" s="200"/>
      <c r="BD52" s="460" t="s">
        <v>53</v>
      </c>
      <c r="BE52" s="200"/>
      <c r="BF52" s="103" t="str">
        <f>IF(AS46+K46=0,"",IF(AS46&gt;0,+AS41/O4,K41/O4))</f>
        <v/>
      </c>
      <c r="BG52" s="200"/>
      <c r="BH52" s="200"/>
      <c r="BI52" s="200"/>
      <c r="BJ52" s="967"/>
      <c r="BK52" s="968"/>
      <c r="BL52" s="968"/>
      <c r="BM52" s="968"/>
      <c r="BN52" s="968"/>
      <c r="BO52" s="968"/>
      <c r="BP52" s="968"/>
      <c r="BQ52" s="968"/>
      <c r="BR52" s="969"/>
      <c r="BS52" s="200"/>
      <c r="BT52" s="200"/>
      <c r="BU52" s="200"/>
      <c r="BV52" s="200"/>
      <c r="BW52" s="200"/>
      <c r="BX52" s="200"/>
      <c r="BY52" s="200"/>
      <c r="BZ52" s="200"/>
    </row>
    <row r="53" spans="1:86" ht="13.5" customHeight="1" thickBot="1" x14ac:dyDescent="0.3">
      <c r="A53" s="1010"/>
      <c r="B53" s="1011"/>
      <c r="C53" s="1011"/>
      <c r="D53" s="1011"/>
      <c r="E53" s="1011"/>
      <c r="F53" s="1011"/>
      <c r="G53" s="1011"/>
      <c r="H53" s="1011"/>
      <c r="I53" s="1011"/>
      <c r="J53" s="1012"/>
      <c r="K53" s="886"/>
      <c r="L53" s="887"/>
      <c r="M53" s="887"/>
      <c r="N53" s="887"/>
      <c r="O53" s="887"/>
      <c r="P53" s="888"/>
      <c r="Q53" s="873"/>
      <c r="R53" s="871"/>
      <c r="S53" s="872"/>
      <c r="T53" s="877"/>
      <c r="U53" s="878"/>
      <c r="V53" s="878"/>
      <c r="W53" s="878"/>
      <c r="X53" s="878"/>
      <c r="Y53" s="878"/>
      <c r="Z53" s="878"/>
      <c r="AA53" s="878"/>
      <c r="AB53" s="878"/>
      <c r="AC53" s="878"/>
      <c r="AD53" s="878"/>
      <c r="AE53" s="878"/>
      <c r="AF53" s="878"/>
      <c r="AG53" s="878"/>
      <c r="AH53" s="878"/>
      <c r="AI53" s="878"/>
      <c r="AJ53" s="878"/>
      <c r="AK53" s="878"/>
      <c r="AL53" s="878"/>
      <c r="AM53" s="878"/>
      <c r="AN53" s="878"/>
      <c r="AO53" s="878"/>
      <c r="AP53" s="879"/>
      <c r="AQ53" s="200"/>
      <c r="AR53" s="200"/>
      <c r="AS53" s="200"/>
      <c r="AT53" s="200"/>
      <c r="AU53" s="200"/>
      <c r="AV53" s="200"/>
      <c r="AW53" s="200"/>
      <c r="AX53" s="200"/>
      <c r="AY53" s="200"/>
      <c r="AZ53" s="200"/>
      <c r="BA53" s="200"/>
      <c r="BB53" s="200"/>
      <c r="BC53" s="200"/>
      <c r="BD53" s="240"/>
      <c r="BE53" s="233"/>
      <c r="BF53" s="242"/>
      <c r="BG53" s="200"/>
      <c r="BH53" s="200"/>
      <c r="BI53" s="200"/>
      <c r="BJ53" s="970"/>
      <c r="BK53" s="971"/>
      <c r="BL53" s="971"/>
      <c r="BM53" s="971"/>
      <c r="BN53" s="971"/>
      <c r="BO53" s="971"/>
      <c r="BP53" s="971"/>
      <c r="BQ53" s="971"/>
      <c r="BR53" s="972"/>
      <c r="BS53" s="200"/>
      <c r="BT53" s="200"/>
      <c r="BU53" s="200"/>
      <c r="BV53" s="200"/>
      <c r="BW53" s="200"/>
      <c r="BX53" s="200"/>
      <c r="BY53" s="200"/>
      <c r="BZ53" s="200"/>
    </row>
    <row r="54" spans="1:86" ht="27.75" customHeight="1" thickBot="1" x14ac:dyDescent="0.3">
      <c r="A54" s="1013"/>
      <c r="B54" s="1014"/>
      <c r="C54" s="1014"/>
      <c r="D54" s="1014"/>
      <c r="E54" s="1014"/>
      <c r="F54" s="1014"/>
      <c r="G54" s="1014"/>
      <c r="H54" s="1014"/>
      <c r="I54" s="1014"/>
      <c r="J54" s="1015"/>
      <c r="K54" s="889"/>
      <c r="L54" s="890"/>
      <c r="M54" s="890"/>
      <c r="N54" s="890"/>
      <c r="O54" s="890"/>
      <c r="P54" s="891"/>
      <c r="Q54" s="449"/>
      <c r="R54" s="233"/>
      <c r="S54" s="242"/>
      <c r="T54" s="880"/>
      <c r="U54" s="881"/>
      <c r="V54" s="881"/>
      <c r="W54" s="881"/>
      <c r="X54" s="881"/>
      <c r="Y54" s="881"/>
      <c r="Z54" s="881"/>
      <c r="AA54" s="881"/>
      <c r="AB54" s="881"/>
      <c r="AC54" s="881"/>
      <c r="AD54" s="881"/>
      <c r="AE54" s="881"/>
      <c r="AF54" s="881"/>
      <c r="AG54" s="881"/>
      <c r="AH54" s="881"/>
      <c r="AI54" s="881"/>
      <c r="AJ54" s="881"/>
      <c r="AK54" s="881"/>
      <c r="AL54" s="881"/>
      <c r="AM54" s="881"/>
      <c r="AN54" s="881"/>
      <c r="AO54" s="881"/>
      <c r="AP54" s="882"/>
    </row>
    <row r="55" spans="1:86" x14ac:dyDescent="0.25">
      <c r="A55" s="850" t="s">
        <v>201</v>
      </c>
      <c r="B55" s="850"/>
      <c r="C55" s="850"/>
      <c r="D55" s="850"/>
      <c r="E55" s="850"/>
      <c r="F55" s="850"/>
      <c r="G55" s="850"/>
      <c r="H55" s="850"/>
      <c r="I55" s="850"/>
      <c r="J55" s="850"/>
      <c r="K55" s="850"/>
      <c r="L55" s="850"/>
      <c r="M55" s="850"/>
      <c r="N55" s="850"/>
      <c r="O55" s="850"/>
      <c r="P55" s="850"/>
      <c r="Q55" s="850"/>
      <c r="R55" s="850"/>
      <c r="S55" s="850"/>
      <c r="T55" s="850" t="s">
        <v>202</v>
      </c>
      <c r="U55" s="850"/>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t="s">
        <v>203</v>
      </c>
      <c r="AR55" s="850"/>
      <c r="AS55" s="850"/>
      <c r="AT55" s="850"/>
      <c r="AU55" s="850"/>
      <c r="AV55" s="850"/>
      <c r="AW55" s="850"/>
      <c r="AX55" s="850"/>
      <c r="AY55" s="850"/>
      <c r="AZ55" s="850"/>
      <c r="BA55" s="850"/>
      <c r="BB55" s="850"/>
      <c r="BC55" s="850"/>
      <c r="BD55" s="850"/>
      <c r="BE55" s="850"/>
      <c r="BF55" s="850"/>
      <c r="BG55" s="850"/>
      <c r="BH55" s="850"/>
      <c r="BI55" s="850" t="s">
        <v>204</v>
      </c>
      <c r="BJ55" s="850"/>
      <c r="BK55" s="850"/>
      <c r="BL55" s="850"/>
      <c r="BM55" s="850"/>
      <c r="BN55" s="850"/>
      <c r="BO55" s="850"/>
      <c r="BP55" s="850"/>
      <c r="BQ55" s="850"/>
      <c r="BR55" s="850"/>
      <c r="BS55" s="850"/>
      <c r="BT55" s="850"/>
      <c r="BU55" s="850"/>
      <c r="BV55" s="850" t="s">
        <v>205</v>
      </c>
      <c r="BW55" s="850"/>
      <c r="BX55" s="850"/>
      <c r="BY55" s="850"/>
      <c r="BZ55" s="850"/>
      <c r="CA55" s="850"/>
      <c r="CB55" s="850"/>
      <c r="CC55" s="850"/>
      <c r="CD55" s="850"/>
      <c r="CE55" s="850"/>
      <c r="CF55" s="850"/>
      <c r="CG55" s="850"/>
      <c r="CH55" s="850"/>
    </row>
  </sheetData>
  <sheetProtection algorithmName="SHA-512" hashValue="jWqB1ayjl1QGOgYvvIObd5BwrvwPVJYbojjZ77Nox6vxfoU0sYFZmuiK3OLUjZ40dqVXeO7N+KDkvwqN+3X9eQ==" saltValue="pJdL7LHcxvy0r09olA1fYw==" spinCount="100000" sheet="1" selectLockedCells="1"/>
  <mergeCells count="66">
    <mergeCell ref="CI8:CI10"/>
    <mergeCell ref="CJ8:CJ10"/>
    <mergeCell ref="CK8:CK10"/>
    <mergeCell ref="CE8:CE10"/>
    <mergeCell ref="BW8:BZ8"/>
    <mergeCell ref="CF8:CF10"/>
    <mergeCell ref="CG8:CG10"/>
    <mergeCell ref="CH8:CH10"/>
    <mergeCell ref="BY9:BZ9"/>
    <mergeCell ref="CA8:CA10"/>
    <mergeCell ref="CB8:CB10"/>
    <mergeCell ref="CC8:CC10"/>
    <mergeCell ref="CD8:CD10"/>
    <mergeCell ref="BJ48:BR53"/>
    <mergeCell ref="AQ41:AR41"/>
    <mergeCell ref="AQ42:AR42"/>
    <mergeCell ref="AQ43:AR43"/>
    <mergeCell ref="AQ46:AR46"/>
    <mergeCell ref="T45:V45"/>
    <mergeCell ref="AQ45:AR45"/>
    <mergeCell ref="BO9:BO10"/>
    <mergeCell ref="BL8:BU8"/>
    <mergeCell ref="AH8:AP8"/>
    <mergeCell ref="AM43:AN43"/>
    <mergeCell ref="AM42:AN42"/>
    <mergeCell ref="T44:V44"/>
    <mergeCell ref="BS9:BS10"/>
    <mergeCell ref="BP9:BP10"/>
    <mergeCell ref="BQ9:BQ10"/>
    <mergeCell ref="BR9:BR10"/>
    <mergeCell ref="BP6:BU7"/>
    <mergeCell ref="AQ44:AR44"/>
    <mergeCell ref="C8:C10"/>
    <mergeCell ref="F8:F10"/>
    <mergeCell ref="G8:G10"/>
    <mergeCell ref="D8:D10"/>
    <mergeCell ref="BT9:BT10"/>
    <mergeCell ref="BU9:BU10"/>
    <mergeCell ref="AQ6:AS6"/>
    <mergeCell ref="AY6:BD7"/>
    <mergeCell ref="BI55:BU55"/>
    <mergeCell ref="BV55:CH55"/>
    <mergeCell ref="K53:P54"/>
    <mergeCell ref="AM46:AN46"/>
    <mergeCell ref="K2:O2"/>
    <mergeCell ref="P2:R2"/>
    <mergeCell ref="Q4:S4"/>
    <mergeCell ref="AE6:AL7"/>
    <mergeCell ref="R6:S6"/>
    <mergeCell ref="M5:Q5"/>
    <mergeCell ref="K7:N7"/>
    <mergeCell ref="K5:L5"/>
    <mergeCell ref="P7:Q7"/>
    <mergeCell ref="R7:S7"/>
    <mergeCell ref="P6:Q6"/>
    <mergeCell ref="AS8:BF8"/>
    <mergeCell ref="A47:J54"/>
    <mergeCell ref="K48:P49"/>
    <mergeCell ref="A55:S55"/>
    <mergeCell ref="AQ55:BH55"/>
    <mergeCell ref="T55:AP55"/>
    <mergeCell ref="K50:P50"/>
    <mergeCell ref="Q48:S49"/>
    <mergeCell ref="Q52:S53"/>
    <mergeCell ref="BD51:BF51"/>
    <mergeCell ref="T48:AP54"/>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0" xr:uid="{00000000-0002-0000-0A00-000000000000}">
      <formula1>$AG$4:$AG$5</formula1>
    </dataValidation>
  </dataValidations>
  <printOptions horizontalCentered="1" verticalCentered="1"/>
  <pageMargins left="0.25" right="0.25" top="0.2" bottom="0.2" header="0.5" footer="0.5"/>
  <pageSetup scale="79"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CK56"/>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554687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3.33203125" customWidth="1"/>
    <col min="35" max="36" width="5.6640625" customWidth="1"/>
    <col min="37" max="37" width="0" hidden="1" customWidth="1"/>
    <col min="39" max="42" width="5.6640625" customWidth="1"/>
    <col min="43" max="44" width="3.6640625" customWidth="1"/>
    <col min="45" max="46" width="7.6640625" customWidth="1"/>
    <col min="60" max="60" width="5.6640625" customWidth="1"/>
    <col min="74" max="74" width="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31" t="str">
        <f>Sep!K2</f>
        <v>Exampleville</v>
      </c>
      <c r="L2" s="1032">
        <f>Sep!L2</f>
        <v>0</v>
      </c>
      <c r="M2" s="1032">
        <f>Sep!M2</f>
        <v>0</v>
      </c>
      <c r="N2" s="1032">
        <f>Sep!N2</f>
        <v>0</v>
      </c>
      <c r="O2" s="1033">
        <f>Sep!O2</f>
        <v>0</v>
      </c>
      <c r="P2" s="1034" t="str">
        <f>Sep!P2</f>
        <v>IN0000000</v>
      </c>
      <c r="Q2" s="1032">
        <f>Sep!Q2</f>
        <v>0</v>
      </c>
      <c r="R2" s="1032" t="str">
        <f>Sep!R2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64</v>
      </c>
      <c r="L4" s="299"/>
      <c r="M4" s="300">
        <f>Sep!M4</f>
        <v>2025</v>
      </c>
      <c r="N4" s="301"/>
      <c r="O4" s="719">
        <f>Sep!O4</f>
        <v>2E-3</v>
      </c>
      <c r="P4" s="302" t="s">
        <v>89</v>
      </c>
      <c r="Q4" s="1021" t="str">
        <f>Sep!Q4</f>
        <v>555/555-1234</v>
      </c>
      <c r="R4" s="1022">
        <f>Sep!R4</f>
        <v>0</v>
      </c>
      <c r="S4" s="1023">
        <f>Sep!S4</f>
        <v>0</v>
      </c>
      <c r="T4" s="413" t="str">
        <f>+Jan!T4</f>
        <v>State Form 53339 (R8 / 12-24)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(R8 / 12-24)</v>
      </c>
      <c r="AR4" s="201"/>
      <c r="AS4" s="200"/>
      <c r="AT4" s="200"/>
      <c r="AU4" s="200"/>
      <c r="AV4" s="200"/>
      <c r="AW4" s="200"/>
      <c r="AX4" s="200"/>
      <c r="AY4" s="200"/>
      <c r="AZ4" s="200"/>
      <c r="BA4" s="200"/>
      <c r="BB4" s="211"/>
      <c r="BC4" s="211"/>
      <c r="BD4" s="200"/>
      <c r="BE4" s="200"/>
      <c r="BF4" s="200"/>
      <c r="BG4" s="200"/>
      <c r="BH4" s="200"/>
      <c r="BI4" s="413" t="str">
        <f>+Jan!BI4</f>
        <v>State Form 53339 (R8 / 12-24)</v>
      </c>
      <c r="BJ4" s="200"/>
      <c r="BK4" s="200"/>
      <c r="BL4" s="200"/>
      <c r="BM4" s="200"/>
      <c r="BN4" s="200"/>
      <c r="BO4" s="200"/>
      <c r="BP4" s="200"/>
      <c r="BQ4" s="200"/>
      <c r="BR4" s="200"/>
      <c r="BS4" s="200"/>
      <c r="BT4" s="211"/>
      <c r="BU4" s="211"/>
      <c r="BV4" s="413" t="str">
        <f>+Jan!BV4</f>
        <v>State Form 53339 (R8 / 12-24)</v>
      </c>
      <c r="BW4" s="200"/>
      <c r="BX4" s="200"/>
      <c r="BY4" s="200"/>
      <c r="BZ4" s="200"/>
      <c r="CA4" s="200"/>
      <c r="CB4" s="200"/>
    </row>
    <row r="5" spans="1:89" ht="16.2" thickBot="1" x14ac:dyDescent="0.35">
      <c r="A5" s="200"/>
      <c r="B5" s="200"/>
      <c r="C5" s="200"/>
      <c r="D5" s="461" t="str">
        <f>+Jan!D5</f>
        <v>State Form 53339 (R8 / 12-24)</v>
      </c>
      <c r="E5" s="200"/>
      <c r="F5" s="201"/>
      <c r="G5" s="201"/>
      <c r="H5" s="201"/>
      <c r="I5" s="201"/>
      <c r="J5" s="202" t="str">
        <f>CONCATENATE("10/1/",M4)</f>
        <v>10/1/2025</v>
      </c>
      <c r="K5" s="915" t="s">
        <v>127</v>
      </c>
      <c r="L5" s="916"/>
      <c r="M5" s="1026" t="str">
        <f>+Sep!M5</f>
        <v>wwtp@city.org</v>
      </c>
      <c r="N5" s="1026"/>
      <c r="O5" s="1026"/>
      <c r="P5" s="1026"/>
      <c r="Q5" s="1026"/>
      <c r="R5" s="718" t="str">
        <f>Jan!R2</f>
        <v>001</v>
      </c>
      <c r="S5" s="830" t="str">
        <f>Jan!S2</f>
        <v>A</v>
      </c>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6" t="s">
        <v>6</v>
      </c>
      <c r="Q6" s="937"/>
      <c r="R6" s="936" t="s">
        <v>105</v>
      </c>
      <c r="S6" s="938"/>
      <c r="T6" s="428" t="str">
        <f>+K2</f>
        <v>Exampleville</v>
      </c>
      <c r="U6" s="324"/>
      <c r="V6" s="227"/>
      <c r="W6" s="228"/>
      <c r="X6" s="229" t="str">
        <f>+P2</f>
        <v>IN0000000</v>
      </c>
      <c r="Y6" s="230"/>
      <c r="Z6" s="231" t="str">
        <f>+K4</f>
        <v>October</v>
      </c>
      <c r="AA6" s="228"/>
      <c r="AB6" s="232">
        <f>M4</f>
        <v>2025</v>
      </c>
      <c r="AC6" s="236"/>
      <c r="AD6" s="200"/>
      <c r="AE6" s="927"/>
      <c r="AF6" s="928"/>
      <c r="AG6" s="928"/>
      <c r="AH6" s="928"/>
      <c r="AI6" s="928"/>
      <c r="AJ6" s="928"/>
      <c r="AK6" s="928"/>
      <c r="AL6" s="928"/>
      <c r="AM6" s="309"/>
      <c r="AN6" s="309"/>
      <c r="AO6" s="237"/>
      <c r="AP6" s="238"/>
      <c r="AQ6" s="1035" t="str">
        <f>+K2</f>
        <v>Exampleville</v>
      </c>
      <c r="AR6" s="1036"/>
      <c r="AS6" s="1037"/>
      <c r="AT6" s="232" t="str">
        <f>+P2</f>
        <v>IN0000000</v>
      </c>
      <c r="AU6" s="227"/>
      <c r="AV6" s="232" t="str">
        <f>+K4</f>
        <v>October</v>
      </c>
      <c r="AW6" s="227"/>
      <c r="AX6" s="439">
        <f>M4</f>
        <v>2025</v>
      </c>
      <c r="AY6" s="927"/>
      <c r="AZ6" s="927"/>
      <c r="BA6" s="927"/>
      <c r="BB6" s="927"/>
      <c r="BC6" s="927"/>
      <c r="BD6" s="927"/>
      <c r="BE6" s="224"/>
      <c r="BF6" s="238"/>
      <c r="BG6" s="224"/>
      <c r="BH6" s="238"/>
      <c r="BI6" s="428" t="str">
        <f>+K2</f>
        <v>Exampleville</v>
      </c>
      <c r="BJ6" s="219"/>
      <c r="BK6" s="232" t="str">
        <f>+P2</f>
        <v>IN0000000</v>
      </c>
      <c r="BL6" s="227"/>
      <c r="BM6" s="232" t="str">
        <f>+K4</f>
        <v>October</v>
      </c>
      <c r="BN6" s="227"/>
      <c r="BO6" s="439">
        <f>M4</f>
        <v>2025</v>
      </c>
      <c r="BP6" s="927"/>
      <c r="BQ6" s="948"/>
      <c r="BR6" s="948"/>
      <c r="BS6" s="948"/>
      <c r="BT6" s="948"/>
      <c r="BU6" s="949"/>
      <c r="BV6" s="428" t="str">
        <f>BI6</f>
        <v>Exampleville</v>
      </c>
      <c r="BW6" s="219"/>
      <c r="BX6" s="232" t="str">
        <f>BK6</f>
        <v>IN0000000</v>
      </c>
      <c r="BY6" s="227"/>
      <c r="BZ6" s="232" t="str">
        <f>BM6</f>
        <v>October</v>
      </c>
      <c r="CA6" s="227"/>
      <c r="CB6" s="439">
        <f>BO6</f>
        <v>2025</v>
      </c>
    </row>
    <row r="7" spans="1:89" ht="13.8" thickBot="1" x14ac:dyDescent="0.3">
      <c r="A7" s="205"/>
      <c r="B7" s="200"/>
      <c r="C7" s="200"/>
      <c r="D7" s="200"/>
      <c r="E7" s="200"/>
      <c r="F7" s="200"/>
      <c r="G7" s="200"/>
      <c r="H7" s="200"/>
      <c r="I7" s="200"/>
      <c r="J7" s="200"/>
      <c r="K7" s="1024" t="str">
        <f>Sep!K7</f>
        <v>Chris A. Operator</v>
      </c>
      <c r="L7" s="1025">
        <f>Sep!L7</f>
        <v>0</v>
      </c>
      <c r="M7" s="1025">
        <f>Sep!M7</f>
        <v>0</v>
      </c>
      <c r="N7" s="1025">
        <f>Sep!N7</f>
        <v>0</v>
      </c>
      <c r="O7" s="303" t="str">
        <f>Sep!O7</f>
        <v>V</v>
      </c>
      <c r="P7" s="1027">
        <f>Sep!P7</f>
        <v>9999</v>
      </c>
      <c r="Q7" s="1028">
        <f>Sep!Q7</f>
        <v>0</v>
      </c>
      <c r="R7" s="1029">
        <f>Sep!R7</f>
        <v>39629</v>
      </c>
      <c r="S7" s="1030">
        <f>Sep!S7</f>
        <v>0</v>
      </c>
      <c r="T7" s="435"/>
      <c r="U7" s="436"/>
      <c r="V7" s="241"/>
      <c r="W7" s="241"/>
      <c r="X7" s="437"/>
      <c r="Y7" s="233"/>
      <c r="Z7" s="233"/>
      <c r="AA7" s="233"/>
      <c r="AB7" s="233"/>
      <c r="AC7" s="242"/>
      <c r="AD7" s="233"/>
      <c r="AE7" s="929"/>
      <c r="AF7" s="929"/>
      <c r="AG7" s="929"/>
      <c r="AH7" s="929"/>
      <c r="AI7" s="929"/>
      <c r="AJ7" s="929"/>
      <c r="AK7" s="929"/>
      <c r="AL7" s="929"/>
      <c r="AM7" s="268"/>
      <c r="AN7" s="268"/>
      <c r="AO7" s="233"/>
      <c r="AP7" s="233"/>
      <c r="AQ7" s="435"/>
      <c r="AR7" s="436"/>
      <c r="AS7" s="233"/>
      <c r="AT7" s="437"/>
      <c r="AU7" s="233"/>
      <c r="AV7" s="233"/>
      <c r="AW7" s="233"/>
      <c r="AX7" s="441"/>
      <c r="AY7" s="947"/>
      <c r="AZ7" s="947"/>
      <c r="BA7" s="947"/>
      <c r="BB7" s="947"/>
      <c r="BC7" s="947"/>
      <c r="BD7" s="947"/>
      <c r="BE7" s="225"/>
      <c r="BF7" s="233"/>
      <c r="BG7" s="225"/>
      <c r="BH7" s="233"/>
      <c r="BI7" s="435"/>
      <c r="BJ7" s="233"/>
      <c r="BK7" s="437"/>
      <c r="BL7" s="233"/>
      <c r="BM7" s="233"/>
      <c r="BN7" s="223"/>
      <c r="BO7" s="440"/>
      <c r="BP7" s="950"/>
      <c r="BQ7" s="950"/>
      <c r="BR7" s="950"/>
      <c r="BS7" s="950"/>
      <c r="BT7" s="950"/>
      <c r="BU7" s="951"/>
      <c r="BV7" s="435"/>
      <c r="BW7" s="233"/>
      <c r="BX7" s="437"/>
      <c r="BY7" s="233"/>
      <c r="BZ7" s="233"/>
      <c r="CA7" s="223"/>
      <c r="CB7" s="440"/>
    </row>
    <row r="8" spans="1:89" ht="12.75" customHeight="1" thickBot="1" x14ac:dyDescent="0.3">
      <c r="A8" s="565"/>
      <c r="B8" s="566"/>
      <c r="C8" s="1017" t="str">
        <f>+Sep!C8</f>
        <v>Man-Hours at Plant
(Plants less than 1 MGD only)</v>
      </c>
      <c r="D8" s="883" t="str">
        <f>+Sep!D8</f>
        <v>Air Temperature (optional)</v>
      </c>
      <c r="E8" s="259" t="s">
        <v>75</v>
      </c>
      <c r="F8" s="858" t="str">
        <f>+Sep!F8</f>
        <v>Bypass At Plant Site
("x" If Occurred)</v>
      </c>
      <c r="G8" s="906" t="str">
        <f>+Sep!G8</f>
        <v>Sanitary Sewer Overflow
("x" If Occurred)</v>
      </c>
      <c r="H8" s="567" t="s">
        <v>7</v>
      </c>
      <c r="I8" s="567"/>
      <c r="J8" s="567"/>
      <c r="K8" s="568" t="s">
        <v>8</v>
      </c>
      <c r="L8" s="567"/>
      <c r="M8" s="567"/>
      <c r="N8" s="567"/>
      <c r="O8" s="567"/>
      <c r="P8" s="567"/>
      <c r="Q8" s="567"/>
      <c r="R8" s="567"/>
      <c r="S8" s="569"/>
      <c r="T8" s="570" t="s">
        <v>9</v>
      </c>
      <c r="U8" s="570"/>
      <c r="V8" s="568" t="str">
        <f>+Sep!V8</f>
        <v>REACTOR # 1</v>
      </c>
      <c r="W8" s="567"/>
      <c r="X8" s="567"/>
      <c r="Y8" s="569"/>
      <c r="Z8" s="568" t="str">
        <f>+Sep!Z8</f>
        <v>REACTOR # 2</v>
      </c>
      <c r="AA8" s="567"/>
      <c r="AB8" s="567"/>
      <c r="AC8" s="569"/>
      <c r="AD8" s="571" t="str">
        <f>+Sep!AD8</f>
        <v>REACTOR # 3</v>
      </c>
      <c r="AE8" s="572"/>
      <c r="AF8" s="572"/>
      <c r="AG8" s="573"/>
      <c r="AH8" s="921" t="s">
        <v>10</v>
      </c>
      <c r="AI8" s="922"/>
      <c r="AJ8" s="922"/>
      <c r="AK8" s="922"/>
      <c r="AL8" s="922"/>
      <c r="AM8" s="922"/>
      <c r="AN8" s="922"/>
      <c r="AO8" s="922"/>
      <c r="AP8" s="923"/>
      <c r="AQ8" s="575" t="s">
        <v>9</v>
      </c>
      <c r="AR8" s="576"/>
      <c r="AS8" s="996" t="s">
        <v>10</v>
      </c>
      <c r="AT8" s="997"/>
      <c r="AU8" s="997"/>
      <c r="AV8" s="997"/>
      <c r="AW8" s="997"/>
      <c r="AX8" s="997"/>
      <c r="AY8" s="998"/>
      <c r="AZ8" s="998"/>
      <c r="BA8" s="998"/>
      <c r="BB8" s="998"/>
      <c r="BC8" s="998"/>
      <c r="BD8" s="998"/>
      <c r="BE8" s="998"/>
      <c r="BF8" s="998"/>
      <c r="BG8" s="420"/>
      <c r="BH8" s="414"/>
      <c r="BI8" s="247" t="s">
        <v>9</v>
      </c>
      <c r="BJ8" s="568" t="s">
        <v>11</v>
      </c>
      <c r="BK8" s="569"/>
      <c r="BL8" s="1041" t="str">
        <f>+Jan!BL8</f>
        <v>DIGESTER OPERATION</v>
      </c>
      <c r="BM8" s="957"/>
      <c r="BN8" s="957"/>
      <c r="BO8" s="957"/>
      <c r="BP8" s="958"/>
      <c r="BQ8" s="958"/>
      <c r="BR8" s="958"/>
      <c r="BS8" s="958"/>
      <c r="BT8" s="958"/>
      <c r="BU8" s="959"/>
      <c r="BV8" s="247" t="s">
        <v>9</v>
      </c>
      <c r="BW8" s="1000" t="str">
        <f>Jan!BW8</f>
        <v xml:space="preserve">Final Effluent </v>
      </c>
      <c r="BX8" s="1001"/>
      <c r="BY8" s="1001"/>
      <c r="BZ8" s="1002"/>
      <c r="CA8" s="1038">
        <f>Jan!CA8</f>
        <v>0</v>
      </c>
      <c r="CB8" s="1059" t="str">
        <f>Jan!CB8</f>
        <v xml:space="preserve"> </v>
      </c>
      <c r="CC8" s="883" t="str">
        <f>Jan!CC8</f>
        <v xml:space="preserve"> </v>
      </c>
      <c r="CD8" s="1053" t="str">
        <f>Jan!CD8</f>
        <v xml:space="preserve"> </v>
      </c>
      <c r="CE8" s="883" t="str">
        <f>Jan!CE8</f>
        <v xml:space="preserve"> </v>
      </c>
      <c r="CF8" s="1053" t="str">
        <f>Jan!CF8</f>
        <v xml:space="preserve"> </v>
      </c>
      <c r="CG8" s="1059" t="str">
        <f>Jan!CG8</f>
        <v xml:space="preserve"> </v>
      </c>
      <c r="CH8" s="883" t="str">
        <f>Jan!CH8</f>
        <v xml:space="preserve"> </v>
      </c>
      <c r="CI8" s="883" t="str">
        <f>Jan!CI8</f>
        <v xml:space="preserve"> </v>
      </c>
      <c r="CJ8" s="1053" t="str">
        <f>Jan!CJ8</f>
        <v xml:space="preserve"> </v>
      </c>
      <c r="CK8" s="1056" t="str">
        <f>Jan!CK8</f>
        <v xml:space="preserve"> </v>
      </c>
    </row>
    <row r="9" spans="1:89" ht="12.75" customHeight="1" thickBot="1" x14ac:dyDescent="0.3">
      <c r="A9" s="577"/>
      <c r="B9" s="578"/>
      <c r="C9" s="1018">
        <f>+Jan!C9</f>
        <v>0</v>
      </c>
      <c r="D9" s="884"/>
      <c r="E9" s="260">
        <f>SUM(E11:E41)</f>
        <v>0</v>
      </c>
      <c r="F9" s="859">
        <f>+Jan!F9</f>
        <v>0</v>
      </c>
      <c r="G9" s="907">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44" t="str">
        <f>+Sep!BO9</f>
        <v>Supernatant Withdrawn 
hrs. or Gal. x 1000</v>
      </c>
      <c r="BP9" s="1044" t="str">
        <f>+Sep!BP9</f>
        <v>Supernatant BOD5 mg/l 
or  NH3-N mg/l</v>
      </c>
      <c r="BQ9" s="1044" t="str">
        <f>+Sep!BQ9</f>
        <v>Total Solids in Incoming Sludge - %</v>
      </c>
      <c r="BR9" s="1042" t="str">
        <f>+Sep!BR9</f>
        <v>Total Solids in Digested Sludge - %</v>
      </c>
      <c r="BS9" s="1043" t="str">
        <f>+Sep!BS9</f>
        <v>Volatile Solids in Incoming Sludge - %</v>
      </c>
      <c r="BT9" s="1043" t="str">
        <f>+Sep!BT9</f>
        <v>Volatile Solids in Digested Sludge - %</v>
      </c>
      <c r="BU9" s="1046" t="str">
        <f>+Sep!BU9</f>
        <v>Digested Sludge Withdrawn 
hrs. or Gal. x 1000</v>
      </c>
      <c r="BV9" s="594"/>
      <c r="BW9" s="720" t="s">
        <v>50</v>
      </c>
      <c r="BX9" s="721"/>
      <c r="BY9" s="1000" t="str">
        <f>Jan!BY9</f>
        <v>Total Nitrogen</v>
      </c>
      <c r="BZ9" s="1002"/>
      <c r="CA9" s="1039"/>
      <c r="CB9" s="1060"/>
      <c r="CC9" s="884"/>
      <c r="CD9" s="1054"/>
      <c r="CE9" s="884"/>
      <c r="CF9" s="1054"/>
      <c r="CG9" s="1060"/>
      <c r="CH9" s="884"/>
      <c r="CI9" s="884"/>
      <c r="CJ9" s="1054"/>
      <c r="CK9" s="1057"/>
    </row>
    <row r="10" spans="1:89" ht="109.5" customHeight="1" thickBot="1" x14ac:dyDescent="0.3">
      <c r="A10" s="596" t="s">
        <v>20</v>
      </c>
      <c r="B10" s="597" t="s">
        <v>21</v>
      </c>
      <c r="C10" s="1019">
        <f>+Jan!C10</f>
        <v>0</v>
      </c>
      <c r="D10" s="885"/>
      <c r="E10" s="598" t="str">
        <f>+Sep!E10</f>
        <v>Precipitation - Inches</v>
      </c>
      <c r="F10" s="860">
        <f>+Jan!F10</f>
        <v>0</v>
      </c>
      <c r="G10" s="908">
        <f>+Jan!G10</f>
        <v>0</v>
      </c>
      <c r="H10" s="599" t="str">
        <f>+Sep!H10</f>
        <v>Chlorine - Lbs</v>
      </c>
      <c r="I10" s="601" t="str">
        <f>+Sep!I10</f>
        <v>Lbs or Gal</v>
      </c>
      <c r="J10" s="601" t="str">
        <f>+Sep!J10</f>
        <v>Lbs or Gal</v>
      </c>
      <c r="K10" s="600" t="str">
        <f>+Sep!K10</f>
        <v>Influent Flow Rate 
(if metered) MGD</v>
      </c>
      <c r="L10" s="601" t="str">
        <f>+Sep!L10</f>
        <v>pH</v>
      </c>
      <c r="M10" s="601" t="str">
        <f>+Sep!M10</f>
        <v>CBOD5 - mg/l</v>
      </c>
      <c r="N10" s="602" t="str">
        <f>+Sep!N10</f>
        <v>CBOD5 - lbs</v>
      </c>
      <c r="O10" s="601" t="str">
        <f>+Sep!O10</f>
        <v>Susp. Solids - mg/l</v>
      </c>
      <c r="P10" s="601" t="str">
        <f>+Sep!P10</f>
        <v>Susp. Solids - lbs</v>
      </c>
      <c r="Q10" s="601" t="str">
        <f>+Sep!Q10</f>
        <v xml:space="preserve">Phosphorus - mg/l </v>
      </c>
      <c r="R10" s="601" t="str">
        <f>+Sep!R10</f>
        <v>Ammonia - mg/l</v>
      </c>
      <c r="S10" s="603" t="str">
        <f>IF(+Sep!S10&lt;&gt;"",+Sep!S10,"")</f>
        <v/>
      </c>
      <c r="T10" s="604" t="s">
        <v>20</v>
      </c>
      <c r="U10" s="604" t="str">
        <f>+Sep!U10</f>
        <v>Temperature in Reactors</v>
      </c>
      <c r="V10" s="605" t="str">
        <f>+Sep!V10</f>
        <v>Settleable Solids % in 30 minutes</v>
      </c>
      <c r="W10" s="601" t="str">
        <f>+Sep!W10</f>
        <v>Susp. Solids - mg/l</v>
      </c>
      <c r="X10" s="606" t="str">
        <f>+Sep!X10</f>
        <v>Sludge Vol. Index - ml/gm</v>
      </c>
      <c r="Y10" s="603" t="str">
        <f>+Sep!Y10</f>
        <v>Dissolved Oxygen - mg/l</v>
      </c>
      <c r="Z10" s="605" t="str">
        <f>+Sep!Z10</f>
        <v>Settleable Solids % in 30 minutes</v>
      </c>
      <c r="AA10" s="601" t="str">
        <f>+Sep!AA10</f>
        <v>Susp. Solids - mg/l</v>
      </c>
      <c r="AB10" s="606" t="str">
        <f>+Sep!AB10</f>
        <v>Sludge Vol. Index - ml/gm</v>
      </c>
      <c r="AC10" s="603" t="str">
        <f>+Sep!AC10</f>
        <v>Dissolved Oxygen - mg/l</v>
      </c>
      <c r="AD10" s="605" t="str">
        <f>+Sep!AD10</f>
        <v>Settleable Solids % in 30 minutes</v>
      </c>
      <c r="AE10" s="601" t="str">
        <f>+Sep!AE10</f>
        <v>Susp. Solids - mg/l</v>
      </c>
      <c r="AF10" s="606" t="str">
        <f>+Sep!AF10</f>
        <v>Sludge Vol. Index - ml/gm</v>
      </c>
      <c r="AG10" s="603" t="str">
        <f>+Sep!AG10</f>
        <v>Dissolved Oxygen - mg/l</v>
      </c>
      <c r="AH10" s="651"/>
      <c r="AI10" s="601" t="str">
        <f>+Sep!AI10</f>
        <v>Residual Chlorine - Final</v>
      </c>
      <c r="AJ10" s="602" t="str">
        <f>+Sep!AJ10</f>
        <v>Residual Chlorine - Contact Tank</v>
      </c>
      <c r="AK10" s="608"/>
      <c r="AL10" s="601" t="str">
        <f>+Sep!AL10</f>
        <v>E. Coli - colony/100 ml</v>
      </c>
      <c r="AM10" s="601" t="str">
        <f>+Sep!AM10</f>
        <v>pH - daily low 
(or single sample)</v>
      </c>
      <c r="AN10" s="601" t="str">
        <f>+Sep!AN10</f>
        <v>pH - daily high  
(if multiple samples)</v>
      </c>
      <c r="AO10" s="602" t="str">
        <f>+Sep!AO10</f>
        <v>Dissolved Oxygen - mg/l</v>
      </c>
      <c r="AP10" s="609" t="str">
        <f>+Sep!AP10</f>
        <v xml:space="preserve">Phosphorus - mg/l </v>
      </c>
      <c r="AQ10" s="610" t="s">
        <v>20</v>
      </c>
      <c r="AR10" s="611" t="s">
        <v>21</v>
      </c>
      <c r="AS10" s="607" t="str">
        <f>+Sep!AS10</f>
        <v>Effluent Flow Rate (MGD)</v>
      </c>
      <c r="AT10" s="603" t="str">
        <f>+Sep!AT10</f>
        <v>Effluent Flow
Weekly Average</v>
      </c>
      <c r="AU10" s="607" t="str">
        <f>+Sep!AU10</f>
        <v>CBOD5 - mg/l</v>
      </c>
      <c r="AV10" s="601" t="str">
        <f>+Sep!AV10</f>
        <v>CBOD5 - mg/l
Weekly Average</v>
      </c>
      <c r="AW10" s="612" t="str">
        <f>+Sep!AW10</f>
        <v>CBOD5 - lbs</v>
      </c>
      <c r="AX10" s="603" t="str">
        <f>+Sep!AX10</f>
        <v>CBOD5 - lbs/day
Weekly Average</v>
      </c>
      <c r="AY10" s="607" t="str">
        <f>+Sep!AY10</f>
        <v>Susp. Solids - mg/l</v>
      </c>
      <c r="AZ10" s="601" t="str">
        <f>+Sep!AZ10</f>
        <v>Susp. Solids - mg/l
Weekly Average</v>
      </c>
      <c r="BA10" s="613" t="str">
        <f>+Sep!BA10</f>
        <v>Susp. Solids - lbs</v>
      </c>
      <c r="BB10" s="603" t="str">
        <f>+Sep!BB10</f>
        <v>Susp. Solids - lbs/day
Weekly Average</v>
      </c>
      <c r="BC10" s="607" t="str">
        <f>+Sep!BC10</f>
        <v>Ammonia - mg/l</v>
      </c>
      <c r="BD10" s="614" t="str">
        <f>+Sep!BD10</f>
        <v>Ammonia - mg/l
Weekly Average</v>
      </c>
      <c r="BE10" s="613" t="str">
        <f>+Sep!BE10</f>
        <v>Ammonia - lbs</v>
      </c>
      <c r="BF10" s="603" t="str">
        <f>+Sep!BF10</f>
        <v>Ammonia - lbs/day
Weekly Average</v>
      </c>
      <c r="BG10" s="615" t="str">
        <f>IF(+Sep!BG10&lt;&gt;"",+Sep!BG10,"")</f>
        <v/>
      </c>
      <c r="BH10" s="616" t="str">
        <f>IF(+Sep!BH10&lt;&gt;"",+Sep!BH10,"")</f>
        <v/>
      </c>
      <c r="BI10" s="617" t="s">
        <v>20</v>
      </c>
      <c r="BJ10" s="600" t="str">
        <f>+Sep!BJ10</f>
        <v xml:space="preserve"> </v>
      </c>
      <c r="BK10" s="603" t="str">
        <f>+Sep!BK10</f>
        <v>Waste Act. Sludge
Gal. x 1000</v>
      </c>
      <c r="BL10" s="600" t="str">
        <f>+Sep!BL10</f>
        <v>pH</v>
      </c>
      <c r="BM10" s="601" t="str">
        <f>+Sep!BM10</f>
        <v>Gas Production  
Cubic Ft. x 1000</v>
      </c>
      <c r="BN10" s="601" t="str">
        <f>+Sep!BN10</f>
        <v>Temperature - F</v>
      </c>
      <c r="BO10" s="1045"/>
      <c r="BP10" s="1045"/>
      <c r="BQ10" s="885"/>
      <c r="BR10" s="885"/>
      <c r="BS10" s="885"/>
      <c r="BT10" s="885"/>
      <c r="BU10" s="1047"/>
      <c r="BV10" s="799" t="s">
        <v>20</v>
      </c>
      <c r="BW10" s="729" t="str">
        <f>Jan!BW10</f>
        <v xml:space="preserve">Phosphorus - mg/l </v>
      </c>
      <c r="BX10" s="730" t="str">
        <f>Jan!BX10</f>
        <v>Phosphorus - lbs/day</v>
      </c>
      <c r="BY10" s="731" t="str">
        <f>Jan!BY10</f>
        <v>Total Nitrogen- mg/l</v>
      </c>
      <c r="BZ10" s="731" t="str">
        <f>Jan!BZ10</f>
        <v>Total Nitrogen- lbs/day</v>
      </c>
      <c r="CA10" s="1040"/>
      <c r="CB10" s="1061"/>
      <c r="CC10" s="1052"/>
      <c r="CD10" s="1055"/>
      <c r="CE10" s="1052"/>
      <c r="CF10" s="1055"/>
      <c r="CG10" s="1061"/>
      <c r="CH10" s="1052"/>
      <c r="CI10" s="1052"/>
      <c r="CJ10" s="1055"/>
      <c r="CK10" s="1058"/>
    </row>
    <row r="11" spans="1:89" ht="15" customHeight="1" x14ac:dyDescent="0.25">
      <c r="A11" s="212">
        <v>1</v>
      </c>
      <c r="B11" s="213" t="str">
        <f>TEXT(J$5 + A11-1,"DDD")</f>
        <v>Wed</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1" si="0">+A11</f>
        <v>1</v>
      </c>
      <c r="U11" s="402"/>
      <c r="V11" s="40"/>
      <c r="W11" s="39"/>
      <c r="X11" s="314" t="str">
        <f t="shared" ref="X11:X41" si="1">IF(V11*W11=0,"",IF(V11&lt;100,V11*10000/W11,V11*1000/W11))</f>
        <v/>
      </c>
      <c r="Y11" s="276"/>
      <c r="Z11" s="40"/>
      <c r="AA11" s="39"/>
      <c r="AB11" s="314" t="str">
        <f t="shared" ref="AB11:AB41" si="2">IF(Z11*AA11=0,"",IF(Z11&lt;100,Z11*10000/AA11,Z11*1000/AA11))</f>
        <v/>
      </c>
      <c r="AC11" s="276"/>
      <c r="AD11" s="40"/>
      <c r="AE11" s="39"/>
      <c r="AF11" s="314" t="str">
        <f>IF(AD11*AE11=0,"",IF(AD11&lt;100,AD11*10000/AE11,AD11*1000/AE11))</f>
        <v/>
      </c>
      <c r="AG11" s="631"/>
      <c r="AH11" s="690"/>
      <c r="AI11" s="38"/>
      <c r="AJ11" s="39"/>
      <c r="AK11" t="str">
        <f ca="1">IF(CELL("type",AL11)="b","",IF(AL11="tntc",63200,IF(AL11=0,1,AL11)))</f>
        <v/>
      </c>
      <c r="AL11" s="39"/>
      <c r="AM11" s="276"/>
      <c r="AN11" s="276"/>
      <c r="AO11" s="39"/>
      <c r="AP11" s="41"/>
      <c r="AQ11" s="212">
        <f t="shared" ref="AQ11:AQ41" si="3">+A11</f>
        <v>1</v>
      </c>
      <c r="AR11" s="407" t="str">
        <f t="shared" ref="AR11:AR41" si="4">+B11</f>
        <v>Wed</v>
      </c>
      <c r="AS11" s="40"/>
      <c r="AT11" s="56"/>
      <c r="AU11" s="40"/>
      <c r="AV11" s="43"/>
      <c r="AW11" s="43" t="str">
        <f ca="1">IF(CELL("type",AU11)="L","",IF(AU11*($K11+$AS11)=0,"",IF($AS11&gt;0,+$AS11*AU11*8.34,$K11*AU11*8.34)))</f>
        <v/>
      </c>
      <c r="AX11" s="56"/>
      <c r="AY11" s="40"/>
      <c r="AZ11" s="43"/>
      <c r="BA11" s="43" t="str">
        <f ca="1">IF(CELL("type",AY11)="L","",IF(AY11*($K11+$AS11)=0,"",IF($AS11&gt;0,+$AS11*AY11*8.34,$K11*AY11*8.34)))</f>
        <v/>
      </c>
      <c r="BB11" s="56"/>
      <c r="BC11" s="40"/>
      <c r="BD11" s="43"/>
      <c r="BE11" s="43" t="str">
        <f ca="1">IF(CELL("type",BC11)="L","",IF(BC11*($K11+$AS11)=0,"",IF($AS11&gt;0,+$AS11*BC11*8.34,$K11*BC11*8.34)))</f>
        <v/>
      </c>
      <c r="BF11" s="56"/>
      <c r="BG11" s="40"/>
      <c r="BH11" s="41"/>
      <c r="BI11" s="243">
        <f>+A11</f>
        <v>1</v>
      </c>
      <c r="BJ11" s="40"/>
      <c r="BK11" s="41"/>
      <c r="BL11" s="276"/>
      <c r="BM11" s="39"/>
      <c r="BN11" s="39"/>
      <c r="BO11" s="39"/>
      <c r="BP11" s="39"/>
      <c r="BQ11" s="39"/>
      <c r="BR11" s="39"/>
      <c r="BS11" s="39"/>
      <c r="BT11" s="39"/>
      <c r="BU11" s="41"/>
      <c r="BV11" s="243">
        <f>BI11</f>
        <v>1</v>
      </c>
      <c r="BW11" s="35"/>
      <c r="BX11" s="727" t="str">
        <f ca="1">IF(CELL("type",BW11)="L","",IF(BW11*($K11+$AS11)=0,"",IF($AS11&gt;0,+$AS11*BW11*8.34,$K11*BW11*8.34)))</f>
        <v/>
      </c>
      <c r="BY11" s="38"/>
      <c r="BZ11" s="725" t="str">
        <f ca="1">IF(CELL("type",BY11)="L","",IF(BY11*($K11+$AS11)=0,"",IF($AS11&gt;0,+$AS11*BY11*8.34,$K11*BY11*8.34)))</f>
        <v/>
      </c>
      <c r="CA11" s="38"/>
      <c r="CB11" s="39"/>
      <c r="CC11" s="39"/>
      <c r="CD11" s="39"/>
      <c r="CE11" s="39"/>
      <c r="CF11" s="39"/>
      <c r="CG11" s="39"/>
      <c r="CH11" s="39"/>
      <c r="CI11" s="39"/>
      <c r="CJ11" s="39"/>
      <c r="CK11" s="41"/>
    </row>
    <row r="12" spans="1:89" ht="15" customHeight="1" x14ac:dyDescent="0.25">
      <c r="A12" s="214">
        <v>2</v>
      </c>
      <c r="B12" s="213" t="str">
        <f t="shared" ref="B12:B41" si="5">TEXT(J$5 + A12-1,"DDD")</f>
        <v>Thu</v>
      </c>
      <c r="C12" s="47"/>
      <c r="D12" s="48"/>
      <c r="E12" s="48"/>
      <c r="F12" s="49"/>
      <c r="G12" s="50"/>
      <c r="H12" s="51"/>
      <c r="I12" s="47"/>
      <c r="J12" s="48"/>
      <c r="K12" s="52"/>
      <c r="L12" s="277"/>
      <c r="M12" s="47"/>
      <c r="N12" s="43" t="str">
        <f t="shared" ref="N12:N41" ca="1" si="6">IF(CELL("type",M12)="L","",IF(M12*(K12+AS12)=0,"",IF(K12&gt;0,+K12*M12*8.34,AS12*M12*8.34)))</f>
        <v/>
      </c>
      <c r="O12" s="47"/>
      <c r="P12" s="43" t="str">
        <f t="shared" ref="P12:P41"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1" si="8">IF(AD12*AE12=0,"",IF(AD12&lt;100,AD12*10000/AE12,AD12*1000/AE12))</f>
        <v/>
      </c>
      <c r="AG12" s="629"/>
      <c r="AH12" s="690"/>
      <c r="AI12" s="51"/>
      <c r="AJ12" s="47"/>
      <c r="AK12" t="str">
        <f t="shared" ref="AK12:AK41" ca="1" si="9">IF(CELL("type",AL12)="b","",IF(AL12="tntc",63200,IF(AL12=0,1,AL12)))</f>
        <v/>
      </c>
      <c r="AL12" s="47"/>
      <c r="AM12" s="277"/>
      <c r="AN12" s="277"/>
      <c r="AO12" s="47"/>
      <c r="AP12" s="53"/>
      <c r="AQ12" s="214">
        <f t="shared" si="3"/>
        <v>2</v>
      </c>
      <c r="AR12" s="407" t="str">
        <f t="shared" si="4"/>
        <v>Thu</v>
      </c>
      <c r="AS12" s="52"/>
      <c r="AT12" s="44"/>
      <c r="AU12" s="52"/>
      <c r="AV12" s="70"/>
      <c r="AW12" s="132" t="str">
        <f t="shared" ref="AW12:AW41" ca="1" si="10">IF(CELL("type",AU12)="L","",IF(AU12*($K12+$AS12)=0,"",IF($AS12&gt;0,+$AS12*AU12*8.34,$K12*AU12*8.34)))</f>
        <v/>
      </c>
      <c r="AX12" s="44"/>
      <c r="AY12" s="52"/>
      <c r="AZ12" s="70"/>
      <c r="BA12" s="132" t="str">
        <f t="shared" ref="BA12:BA41" ca="1" si="11">IF(CELL("type",AY12)="L","",IF(AY12*($K12+$AS12)=0,"",IF($AS12&gt;0,+$AS12*AY12*8.34,$K12*AY12*8.34)))</f>
        <v/>
      </c>
      <c r="BB12" s="44"/>
      <c r="BC12" s="52"/>
      <c r="BD12" s="70"/>
      <c r="BE12" s="132" t="str">
        <f t="shared" ref="BE12:BE41" ca="1" si="12">IF(CELL("type",BC12)="L","",IF(BC12*($K12+$AS12)=0,"",IF($AS12&gt;0,+$AS12*BC12*8.34,$K12*BC12*8.34)))</f>
        <v/>
      </c>
      <c r="BF12" s="44"/>
      <c r="BG12" s="52"/>
      <c r="BH12" s="53"/>
      <c r="BI12" s="244">
        <f t="shared" ref="BI12:BI40" si="13">+A12</f>
        <v>2</v>
      </c>
      <c r="BJ12" s="52"/>
      <c r="BK12" s="53"/>
      <c r="BL12" s="277"/>
      <c r="BM12" s="47"/>
      <c r="BN12" s="47"/>
      <c r="BO12" s="47"/>
      <c r="BP12" s="47"/>
      <c r="BQ12" s="47"/>
      <c r="BR12" s="47"/>
      <c r="BS12" s="47"/>
      <c r="BT12" s="47"/>
      <c r="BU12" s="53"/>
      <c r="BV12" s="243">
        <f t="shared" ref="BV12:BV41" si="14">BI12</f>
        <v>2</v>
      </c>
      <c r="BW12" s="48"/>
      <c r="BX12" s="724" t="str">
        <f t="shared" ref="BX12:BX41" ca="1" si="15">IF(CELL("type",BW12)="L","",IF(BW12*($K12+$AS12)=0,"",IF($AS12&gt;0,+$AS12*BW12*8.34,$K12*BW12*8.34)))</f>
        <v/>
      </c>
      <c r="BY12" s="51"/>
      <c r="BZ12" s="724" t="str">
        <f t="shared" ref="BZ12:BZ41" ca="1" si="16">IF(CELL("type",BY12)="L","",IF(BY12*($K12+$AS12)=0,"",IF($AS12&gt;0,+$AS12*BY12*8.34,$K12*BY12*8.34)))</f>
        <v/>
      </c>
      <c r="CA12" s="51"/>
      <c r="CB12" s="734"/>
      <c r="CC12" s="47"/>
      <c r="CD12" s="47"/>
      <c r="CE12" s="47"/>
      <c r="CF12" s="734"/>
      <c r="CG12" s="47"/>
      <c r="CH12" s="734"/>
      <c r="CI12" s="47"/>
      <c r="CJ12" s="734"/>
      <c r="CK12" s="735"/>
    </row>
    <row r="13" spans="1:89" ht="15" customHeight="1" x14ac:dyDescent="0.25">
      <c r="A13" s="214">
        <v>3</v>
      </c>
      <c r="B13" s="213" t="str">
        <f t="shared" si="5"/>
        <v>Fri</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Fri</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24" t="str">
        <f t="shared" ca="1" si="15"/>
        <v/>
      </c>
      <c r="BY13" s="51"/>
      <c r="BZ13" s="724" t="str">
        <f t="shared" ca="1" si="16"/>
        <v/>
      </c>
      <c r="CA13" s="51"/>
      <c r="CB13" s="734"/>
      <c r="CC13" s="47"/>
      <c r="CD13" s="47"/>
      <c r="CE13" s="47"/>
      <c r="CF13" s="734"/>
      <c r="CG13" s="47"/>
      <c r="CH13" s="734"/>
      <c r="CI13" s="47"/>
      <c r="CJ13" s="734"/>
      <c r="CK13" s="735"/>
    </row>
    <row r="14" spans="1:89" ht="15" customHeight="1" x14ac:dyDescent="0.25">
      <c r="A14" s="214">
        <v>4</v>
      </c>
      <c r="B14" s="213" t="str">
        <f t="shared" si="5"/>
        <v>Sat</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Sat</v>
      </c>
      <c r="AS14" s="52"/>
      <c r="AT14" s="44" t="str">
        <f>IF(+$B14="Sat",IF(SUM(AS$11:AS14)&gt;0,AVERAGE(AS$11:AS14,Sep!AS38:AS$40)," "),"")</f>
        <v xml:space="preserve"> </v>
      </c>
      <c r="AU14" s="52"/>
      <c r="AV14" s="70" t="str">
        <f>IF(+$B14="Sat",IF(SUM(AU$11:AU14)&gt;0,AVERAGE(AU$11:AU14,Sep!AU38:AU$40)," "),"")</f>
        <v xml:space="preserve"> </v>
      </c>
      <c r="AW14" s="132" t="str">
        <f t="shared" ca="1" si="10"/>
        <v/>
      </c>
      <c r="AX14" s="56" t="str">
        <f ca="1">IF(+$B14="Sat",IF(SUM(AW$11:AW14)&gt;0,AVERAGE(AW$11:AW14,Sep!AW38:AW$40)," "),"")</f>
        <v xml:space="preserve"> </v>
      </c>
      <c r="AY14" s="52"/>
      <c r="AZ14" s="70" t="str">
        <f>IF(+$B14="Sat",IF(SUM(AY$11:AY14)&gt;0,AVERAGE(AY$11:AY14,Sep!AY38:AY$40)," "),"")</f>
        <v xml:space="preserve"> </v>
      </c>
      <c r="BA14" s="132" t="str">
        <f t="shared" ca="1" si="11"/>
        <v/>
      </c>
      <c r="BB14" s="56" t="str">
        <f ca="1">IF(+$B14="Sat",IF(SUM(BA$11:BA14)&gt;0,AVERAGE(BA$11:BA14,Sep!BA38:BA$40)," "),"")</f>
        <v xml:space="preserve"> </v>
      </c>
      <c r="BC14" s="52"/>
      <c r="BD14" s="70" t="str">
        <f>IF(+$B14="Sat",IF(SUM(BC$11:BC14)&gt;0,AVERAGE(BC$11:BC14,Sep!BC38:BC$40)," "),"")</f>
        <v xml:space="preserve"> </v>
      </c>
      <c r="BE14" s="132" t="str">
        <f t="shared" ca="1" si="12"/>
        <v/>
      </c>
      <c r="BF14" s="56" t="str">
        <f ca="1">IF(+$B14="Sat",IF(SUM(BE$11:BE14)&gt;0,AVERAGE(BE$11:BE14,Sep!BE38:BE$40)," "),"")</f>
        <v xml:space="preserve"> </v>
      </c>
      <c r="BG14" s="52"/>
      <c r="BH14" s="53"/>
      <c r="BI14" s="244">
        <f t="shared" si="13"/>
        <v>4</v>
      </c>
      <c r="BJ14" s="52"/>
      <c r="BK14" s="53"/>
      <c r="BL14" s="277"/>
      <c r="BM14" s="47"/>
      <c r="BN14" s="47"/>
      <c r="BO14" s="47"/>
      <c r="BP14" s="47"/>
      <c r="BQ14" s="47"/>
      <c r="BR14" s="47"/>
      <c r="BS14" s="47"/>
      <c r="BT14" s="47"/>
      <c r="BU14" s="53"/>
      <c r="BV14" s="243">
        <f t="shared" si="14"/>
        <v>4</v>
      </c>
      <c r="BW14" s="48"/>
      <c r="BX14" s="724" t="str">
        <f t="shared" ca="1" si="15"/>
        <v/>
      </c>
      <c r="BY14" s="51"/>
      <c r="BZ14" s="724" t="str">
        <f t="shared" ca="1" si="16"/>
        <v/>
      </c>
      <c r="CA14" s="51"/>
      <c r="CB14" s="734"/>
      <c r="CC14" s="47"/>
      <c r="CD14" s="47"/>
      <c r="CE14" s="47"/>
      <c r="CF14" s="734"/>
      <c r="CG14" s="47"/>
      <c r="CH14" s="734"/>
      <c r="CI14" s="47"/>
      <c r="CJ14" s="734"/>
      <c r="CK14" s="735"/>
    </row>
    <row r="15" spans="1:89" ht="15" customHeight="1" thickBot="1" x14ac:dyDescent="0.3">
      <c r="A15" s="215">
        <v>5</v>
      </c>
      <c r="B15" s="216" t="str">
        <f t="shared" si="5"/>
        <v>Sun</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1"/>
      <c r="AI15" s="61"/>
      <c r="AJ15" s="57"/>
      <c r="AK15" t="str">
        <f t="shared" ca="1" si="9"/>
        <v/>
      </c>
      <c r="AL15" s="57"/>
      <c r="AM15" s="278"/>
      <c r="AN15" s="278"/>
      <c r="AO15" s="57"/>
      <c r="AP15" s="63"/>
      <c r="AQ15" s="215">
        <f t="shared" si="3"/>
        <v>5</v>
      </c>
      <c r="AR15" s="408" t="str">
        <f t="shared" si="4"/>
        <v>Sun</v>
      </c>
      <c r="AS15" s="62"/>
      <c r="AT15" s="67" t="str">
        <f>IF(+$B15="Sat",IF(SUM(AS$11:AS15)&gt;0,AVERAGE(AS$11:AS15,Sep!AS39:AS$40)," "),"")</f>
        <v/>
      </c>
      <c r="AU15" s="62"/>
      <c r="AV15" s="65" t="str">
        <f>IF(+$B15="Sat",IF(SUM(AU$11:AU15)&gt;0,AVERAGE(AU$11:AU15,Sep!AU39:AU$40)," "),"")</f>
        <v/>
      </c>
      <c r="AW15" s="68" t="str">
        <f ca="1">IF(CELL("type",AU15)="L","",IF(AU15*($K15+$AS15)=0,"",IF($AS15&gt;0,+$AS15*AU15*8.34,$K15*AU15*8.34)))</f>
        <v/>
      </c>
      <c r="AX15" s="67" t="str">
        <f>IF(+$B15="Sat",IF(SUM(AW$11:AW15)&gt;0,AVERAGE(AW$11:AW15,Sep!AW39:AW$40)," "),"")</f>
        <v/>
      </c>
      <c r="AY15" s="62"/>
      <c r="AZ15" s="65" t="str">
        <f>IF(+$B15="Sat",IF(SUM(AY$11:AY15)&gt;0,AVERAGE(AY$11:AY15,Sep!AY39:AY$40)," "),"")</f>
        <v/>
      </c>
      <c r="BA15" s="68" t="str">
        <f ca="1">IF(CELL("type",AY15)="L","",IF(AY15*($K15+$AS15)=0,"",IF($AS15&gt;0,+$AS15*AY15*8.34,$K15*AY15*8.34)))</f>
        <v/>
      </c>
      <c r="BB15" s="67" t="str">
        <f>IF(+$B15="Sat",IF(SUM(BA$11:BA15)&gt;0,AVERAGE(BA$11:BA15,Sep!BA39:BA$40)," "),"")</f>
        <v/>
      </c>
      <c r="BC15" s="62"/>
      <c r="BD15" s="65" t="str">
        <f>IF(+$B15="Sat",IF(SUM(BC$11:BC15)&gt;0,AVERAGE(BC$11:BC15,Sep!BC39:BC$40)," "),"")</f>
        <v/>
      </c>
      <c r="BE15" s="68" t="str">
        <f ca="1">IF(CELL("type",BC15)="L","",IF(BC15*($K15+$AS15)=0,"",IF($AS15&gt;0,+$AS15*BC15*8.34,$K15*BC15*8.34)))</f>
        <v/>
      </c>
      <c r="BF15" s="67" t="str">
        <f>IF(+$B15="Sat",IF(SUM(BE$11:BE15)&gt;0,AVERAGE(BE$11:BE15,Sep!BE39:BE$40)," "),"")</f>
        <v/>
      </c>
      <c r="BG15" s="62"/>
      <c r="BH15" s="63"/>
      <c r="BI15" s="245">
        <f t="shared" si="13"/>
        <v>5</v>
      </c>
      <c r="BJ15" s="62"/>
      <c r="BK15" s="63"/>
      <c r="BL15" s="278"/>
      <c r="BM15" s="57"/>
      <c r="BN15" s="57"/>
      <c r="BO15" s="57"/>
      <c r="BP15" s="57"/>
      <c r="BQ15" s="57"/>
      <c r="BR15" s="57"/>
      <c r="BS15" s="57"/>
      <c r="BT15" s="57"/>
      <c r="BU15" s="63"/>
      <c r="BV15" s="757">
        <f t="shared" si="14"/>
        <v>5</v>
      </c>
      <c r="BW15" s="58"/>
      <c r="BX15" s="726" t="str">
        <f ca="1">IF(CELL("type",BW15)="L","",IF(BW15*($K15+$AS15)=0,"",IF($AS15&gt;0,+$AS15*BW15*8.34,$K15*BW15*8.34)))</f>
        <v/>
      </c>
      <c r="BY15" s="61"/>
      <c r="BZ15" s="726" t="str">
        <f ca="1">IF(CELL("type",BY15)="L","",IF(BY15*($K15+$AS15)=0,"",IF($AS15&gt;0,+$AS15*BY15*8.34,$K15*BY15*8.34)))</f>
        <v/>
      </c>
      <c r="CA15" s="61"/>
      <c r="CB15" s="736"/>
      <c r="CC15" s="57"/>
      <c r="CD15" s="57"/>
      <c r="CE15" s="57"/>
      <c r="CF15" s="736"/>
      <c r="CG15" s="57"/>
      <c r="CH15" s="736"/>
      <c r="CI15" s="57"/>
      <c r="CJ15" s="736"/>
      <c r="CK15" s="737"/>
    </row>
    <row r="16" spans="1:89" ht="15" customHeight="1" x14ac:dyDescent="0.25">
      <c r="A16" s="212">
        <v>6</v>
      </c>
      <c r="B16" s="217" t="str">
        <f t="shared" si="5"/>
        <v>Mon</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0"/>
      <c r="AI16" s="38"/>
      <c r="AJ16" s="39"/>
      <c r="AK16" t="str">
        <f t="shared" ca="1" si="9"/>
        <v/>
      </c>
      <c r="AL16" s="39"/>
      <c r="AM16" s="276"/>
      <c r="AN16" s="276"/>
      <c r="AO16" s="39"/>
      <c r="AP16" s="41"/>
      <c r="AQ16" s="212">
        <f t="shared" si="3"/>
        <v>6</v>
      </c>
      <c r="AR16" s="407" t="str">
        <f t="shared" si="4"/>
        <v>Mon</v>
      </c>
      <c r="AS16" s="40"/>
      <c r="AT16" s="56" t="str">
        <f>IF(+$B16="Sat",IF(SUM(AS$11:AS16)&gt;0,AVERAGE(AS$11:AS16,Sep!AS40:AS$40)," "),"")</f>
        <v/>
      </c>
      <c r="AU16" s="40"/>
      <c r="AV16" s="43" t="str">
        <f>IF(+$B16="Sat",IF(SUM(AU$11:AU16)&gt;0,AVERAGE(AU$11:AU16,Sep!AU40:AU$40)," "),"")</f>
        <v/>
      </c>
      <c r="AW16" s="45" t="str">
        <f t="shared" ca="1" si="10"/>
        <v/>
      </c>
      <c r="AX16" s="56" t="str">
        <f>IF(+$B16="Sat",IF(SUM(AW$11:AW16)&gt;0,AVERAGE(AW$11:AW16,Sep!AW40:AW$40)," "),"")</f>
        <v/>
      </c>
      <c r="AY16" s="40"/>
      <c r="AZ16" s="43" t="str">
        <f>IF(+$B16="Sat",IF(SUM(AY$11:AY16)&gt;0,AVERAGE(AY$11:AY16,Sep!AY40:AY$40)," "),"")</f>
        <v/>
      </c>
      <c r="BA16" s="45" t="str">
        <f t="shared" ca="1" si="11"/>
        <v/>
      </c>
      <c r="BB16" s="56" t="str">
        <f>IF(+$B16="Sat",IF(SUM(BA$11:BA16)&gt;0,AVERAGE(BA$11:BA16,Sep!BA40:BA$40)," "),"")</f>
        <v/>
      </c>
      <c r="BC16" s="40"/>
      <c r="BD16" s="69" t="str">
        <f>IF(+$B16="Sat",IF(SUM(BC$11:BC16)&gt;0,AVERAGE(BC$11:BC16,Sep!BC40:BC$40)," "),"")</f>
        <v/>
      </c>
      <c r="BE16" s="133" t="str">
        <f t="shared" ca="1" si="12"/>
        <v/>
      </c>
      <c r="BF16" s="56" t="str">
        <f>IF(+$B16="Sat",IF(SUM(BE$11:BE16)&gt;0,AVERAGE(BE$11:BE16,Sep!BE40:BE$40)," "),"")</f>
        <v/>
      </c>
      <c r="BG16" s="40"/>
      <c r="BH16" s="41"/>
      <c r="BI16" s="243">
        <f t="shared" si="13"/>
        <v>6</v>
      </c>
      <c r="BJ16" s="40"/>
      <c r="BK16" s="41"/>
      <c r="BL16" s="276"/>
      <c r="BM16" s="39"/>
      <c r="BN16" s="39"/>
      <c r="BO16" s="39"/>
      <c r="BP16" s="39"/>
      <c r="BQ16" s="39"/>
      <c r="BR16" s="39"/>
      <c r="BS16" s="39"/>
      <c r="BT16" s="39"/>
      <c r="BU16" s="41"/>
      <c r="BV16" s="758">
        <f t="shared" si="14"/>
        <v>6</v>
      </c>
      <c r="BW16" s="35"/>
      <c r="BX16" s="727" t="str">
        <f t="shared" ca="1" si="15"/>
        <v/>
      </c>
      <c r="BY16" s="38"/>
      <c r="BZ16" s="727" t="str">
        <f t="shared" ca="1" si="16"/>
        <v/>
      </c>
      <c r="CA16" s="38"/>
      <c r="CB16" s="33"/>
      <c r="CC16" s="39"/>
      <c r="CD16" s="38"/>
      <c r="CE16" s="38"/>
      <c r="CF16" s="33"/>
      <c r="CG16" s="39"/>
      <c r="CH16" s="33"/>
      <c r="CI16" s="39"/>
      <c r="CJ16" s="33"/>
      <c r="CK16" s="738"/>
    </row>
    <row r="17" spans="1:89" ht="15" customHeight="1" x14ac:dyDescent="0.25">
      <c r="A17" s="214">
        <v>7</v>
      </c>
      <c r="B17" s="213" t="str">
        <f t="shared" si="5"/>
        <v>Tue</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Tue</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24" t="str">
        <f t="shared" ca="1" si="15"/>
        <v/>
      </c>
      <c r="BY17" s="51"/>
      <c r="BZ17" s="724" t="str">
        <f t="shared" ca="1" si="16"/>
        <v/>
      </c>
      <c r="CA17" s="51"/>
      <c r="CB17" s="33"/>
      <c r="CC17" s="47"/>
      <c r="CD17" s="38"/>
      <c r="CE17" s="38"/>
      <c r="CF17" s="33"/>
      <c r="CG17" s="47"/>
      <c r="CH17" s="33"/>
      <c r="CI17" s="48"/>
      <c r="CJ17" s="739"/>
      <c r="CK17" s="738"/>
    </row>
    <row r="18" spans="1:89" ht="15" customHeight="1" x14ac:dyDescent="0.25">
      <c r="A18" s="214">
        <v>8</v>
      </c>
      <c r="B18" s="213" t="str">
        <f t="shared" si="5"/>
        <v>Wed</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Wed</v>
      </c>
      <c r="AS18" s="52"/>
      <c r="AT18" s="44" t="str">
        <f t="shared" ref="AT18:AT40" si="17">IF(+$B18="Sat",IF(SUM(AS12:AS18)&gt;0,AVERAGE(AS12:AS18)," "),"")</f>
        <v/>
      </c>
      <c r="AU18" s="52"/>
      <c r="AV18" s="70" t="str">
        <f t="shared" ref="AV18:AX33" si="18">IF(+$B18="Sat",IF(SUM(AU12:AU18)&gt;0,AVERAGE(AU12:AU18)," "),"")</f>
        <v/>
      </c>
      <c r="AW18" s="45" t="str">
        <f t="shared" ca="1" si="10"/>
        <v/>
      </c>
      <c r="AX18" s="56" t="str">
        <f t="shared" si="18"/>
        <v/>
      </c>
      <c r="AY18" s="52"/>
      <c r="AZ18" s="70" t="str">
        <f t="shared" ref="AZ18:AZ40" si="19">IF(+$B18="Sat",IF(SUM(AY12:AY18)&gt;0,AVERAGE(AY12:AY18)," "),"")</f>
        <v/>
      </c>
      <c r="BA18" s="45" t="str">
        <f t="shared" ca="1" si="11"/>
        <v/>
      </c>
      <c r="BB18" s="44" t="str">
        <f t="shared" ref="BB18:BB40" si="20">IF(+$B18="Sat",IF(SUM(BA12:BA18)&gt;0,AVERAGE(BA12:BA18)," "),"")</f>
        <v/>
      </c>
      <c r="BC18" s="52"/>
      <c r="BD18" s="71" t="str">
        <f t="shared" ref="BD18:BD40" si="21">IF(+$B18="Sat",IF(SUM(BC12:BC18)&gt;0,AVERAGE(BC12:BC18)," "),"")</f>
        <v/>
      </c>
      <c r="BE18" s="46" t="str">
        <f t="shared" ca="1" si="12"/>
        <v/>
      </c>
      <c r="BF18" s="44" t="str">
        <f t="shared" ref="BF18:BF40" si="22">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24" t="str">
        <f t="shared" ca="1" si="15"/>
        <v/>
      </c>
      <c r="BY18" s="51"/>
      <c r="BZ18" s="724" t="str">
        <f t="shared" ca="1" si="16"/>
        <v/>
      </c>
      <c r="CA18" s="51"/>
      <c r="CB18" s="33"/>
      <c r="CC18" s="47"/>
      <c r="CD18" s="38"/>
      <c r="CE18" s="38"/>
      <c r="CF18" s="33"/>
      <c r="CG18" s="47"/>
      <c r="CH18" s="33"/>
      <c r="CI18" s="48"/>
      <c r="CJ18" s="739"/>
      <c r="CK18" s="738"/>
    </row>
    <row r="19" spans="1:89" ht="15" customHeight="1" x14ac:dyDescent="0.25">
      <c r="A19" s="214">
        <v>9</v>
      </c>
      <c r="B19" s="213" t="str">
        <f t="shared" si="5"/>
        <v>Thu</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Thu</v>
      </c>
      <c r="AS19" s="52"/>
      <c r="AT19" s="44" t="str">
        <f t="shared" si="17"/>
        <v/>
      </c>
      <c r="AU19" s="52"/>
      <c r="AV19" s="70" t="str">
        <f t="shared" si="18"/>
        <v/>
      </c>
      <c r="AW19" s="45" t="str">
        <f ca="1">IF(CELL("type",AU19)="L","",IF(AU19*($K19+$AS19)=0,"",IF($AS19&gt;0,+$AS19*AU19*8.34,$K19*AU19*8.34)))</f>
        <v/>
      </c>
      <c r="AX19" s="56" t="str">
        <f t="shared" si="18"/>
        <v/>
      </c>
      <c r="AY19" s="52"/>
      <c r="AZ19" s="70" t="str">
        <f t="shared" si="19"/>
        <v/>
      </c>
      <c r="BA19" s="45" t="str">
        <f ca="1">IF(CELL("type",AY19)="L","",IF(AY19*($K19+$AS19)=0,"",IF($AS19&gt;0,+$AS19*AY19*8.34,$K19*AY19*8.34)))</f>
        <v/>
      </c>
      <c r="BB19" s="44" t="str">
        <f t="shared" si="20"/>
        <v/>
      </c>
      <c r="BC19" s="52"/>
      <c r="BD19" s="71" t="str">
        <f t="shared" si="21"/>
        <v/>
      </c>
      <c r="BE19" s="46" t="str">
        <f ca="1">IF(CELL("type",BC19)="L","",IF(BC19*($K19+$AS19)=0,"",IF($AS19&gt;0,+$AS19*BC19*8.34,$K19*BC19*8.34)))</f>
        <v/>
      </c>
      <c r="BF19" s="44" t="str">
        <f t="shared" si="22"/>
        <v/>
      </c>
      <c r="BG19" s="52"/>
      <c r="BH19" s="53"/>
      <c r="BI19" s="244">
        <f t="shared" si="13"/>
        <v>9</v>
      </c>
      <c r="BJ19" s="52"/>
      <c r="BK19" s="53"/>
      <c r="BL19" s="277"/>
      <c r="BM19" s="47"/>
      <c r="BN19" s="47"/>
      <c r="BO19" s="47"/>
      <c r="BP19" s="47"/>
      <c r="BQ19" s="47"/>
      <c r="BR19" s="47"/>
      <c r="BS19" s="47"/>
      <c r="BT19" s="47"/>
      <c r="BU19" s="53"/>
      <c r="BV19" s="243">
        <f t="shared" si="14"/>
        <v>9</v>
      </c>
      <c r="BW19" s="48"/>
      <c r="BX19" s="724" t="str">
        <f ca="1">IF(CELL("type",BW19)="L","",IF(BW19*($K19+$AS19)=0,"",IF($AS19&gt;0,+$AS19*BW19*8.34,$K19*BW19*8.34)))</f>
        <v/>
      </c>
      <c r="BY19" s="51"/>
      <c r="BZ19" s="724" t="str">
        <f ca="1">IF(CELL("type",BY19)="L","",IF(BY19*($K19+$AS19)=0,"",IF($AS19&gt;0,+$AS19*BY19*8.34,$K19*BY19*8.34)))</f>
        <v/>
      </c>
      <c r="CA19" s="51"/>
      <c r="CB19" s="33"/>
      <c r="CC19" s="47"/>
      <c r="CD19" s="38"/>
      <c r="CE19" s="38"/>
      <c r="CF19" s="33"/>
      <c r="CG19" s="47"/>
      <c r="CH19" s="33"/>
      <c r="CI19" s="48"/>
      <c r="CJ19" s="739"/>
      <c r="CK19" s="738"/>
    </row>
    <row r="20" spans="1:89" ht="15" customHeight="1" thickBot="1" x14ac:dyDescent="0.3">
      <c r="A20" s="215">
        <v>10</v>
      </c>
      <c r="B20" s="216" t="str">
        <f t="shared" si="5"/>
        <v>Fri</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2"/>
      <c r="AI20" s="61"/>
      <c r="AJ20" s="57"/>
      <c r="AK20" t="str">
        <f t="shared" ca="1" si="9"/>
        <v/>
      </c>
      <c r="AL20" s="57"/>
      <c r="AM20" s="278"/>
      <c r="AN20" s="278"/>
      <c r="AO20" s="57"/>
      <c r="AP20" s="63"/>
      <c r="AQ20" s="215">
        <f t="shared" si="3"/>
        <v>10</v>
      </c>
      <c r="AR20" s="408" t="str">
        <f t="shared" si="4"/>
        <v>Fri</v>
      </c>
      <c r="AS20" s="62"/>
      <c r="AT20" s="67" t="str">
        <f t="shared" si="17"/>
        <v/>
      </c>
      <c r="AU20" s="62"/>
      <c r="AV20" s="65" t="str">
        <f t="shared" si="18"/>
        <v/>
      </c>
      <c r="AW20" s="88" t="str">
        <f t="shared" ca="1" si="10"/>
        <v/>
      </c>
      <c r="AX20" s="67" t="str">
        <f t="shared" si="18"/>
        <v/>
      </c>
      <c r="AY20" s="62"/>
      <c r="AZ20" s="65" t="str">
        <f t="shared" si="19"/>
        <v/>
      </c>
      <c r="BA20" s="88" t="str">
        <f t="shared" ca="1" si="11"/>
        <v/>
      </c>
      <c r="BB20" s="67" t="str">
        <f t="shared" si="20"/>
        <v/>
      </c>
      <c r="BC20" s="62"/>
      <c r="BD20" s="72" t="str">
        <f t="shared" si="21"/>
        <v/>
      </c>
      <c r="BE20" s="68" t="str">
        <f t="shared" ca="1" si="12"/>
        <v/>
      </c>
      <c r="BF20" s="67" t="str">
        <f t="shared" si="22"/>
        <v/>
      </c>
      <c r="BG20" s="62"/>
      <c r="BH20" s="63"/>
      <c r="BI20" s="245">
        <f t="shared" si="13"/>
        <v>10</v>
      </c>
      <c r="BJ20" s="62"/>
      <c r="BK20" s="63"/>
      <c r="BL20" s="278"/>
      <c r="BM20" s="57"/>
      <c r="BN20" s="57"/>
      <c r="BO20" s="57"/>
      <c r="BP20" s="57"/>
      <c r="BQ20" s="57"/>
      <c r="BR20" s="57"/>
      <c r="BS20" s="57"/>
      <c r="BT20" s="57"/>
      <c r="BU20" s="63"/>
      <c r="BV20" s="757">
        <f t="shared" si="14"/>
        <v>10</v>
      </c>
      <c r="BW20" s="58"/>
      <c r="BX20" s="728" t="str">
        <f t="shared" ca="1" si="15"/>
        <v/>
      </c>
      <c r="BY20" s="61"/>
      <c r="BZ20" s="728" t="str">
        <f t="shared" ca="1" si="16"/>
        <v/>
      </c>
      <c r="CA20" s="61"/>
      <c r="CB20" s="740"/>
      <c r="CC20" s="57"/>
      <c r="CD20" s="61"/>
      <c r="CE20" s="61"/>
      <c r="CF20" s="740"/>
      <c r="CG20" s="57"/>
      <c r="CH20" s="740"/>
      <c r="CI20" s="58"/>
      <c r="CJ20" s="736"/>
      <c r="CK20" s="737"/>
    </row>
    <row r="21" spans="1:89" ht="15" customHeight="1" x14ac:dyDescent="0.25">
      <c r="A21" s="212">
        <v>11</v>
      </c>
      <c r="B21" s="217" t="str">
        <f t="shared" si="5"/>
        <v>Sat</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3"/>
      <c r="AI21" s="38"/>
      <c r="AJ21" s="39"/>
      <c r="AK21" t="str">
        <f t="shared" ca="1" si="9"/>
        <v/>
      </c>
      <c r="AL21" s="39"/>
      <c r="AM21" s="276"/>
      <c r="AN21" s="276"/>
      <c r="AO21" s="39"/>
      <c r="AP21" s="41"/>
      <c r="AQ21" s="212">
        <f t="shared" si="3"/>
        <v>11</v>
      </c>
      <c r="AR21" s="407" t="str">
        <f t="shared" si="4"/>
        <v>Sat</v>
      </c>
      <c r="AS21" s="40"/>
      <c r="AT21" s="56" t="str">
        <f t="shared" si="17"/>
        <v xml:space="preserve"> </v>
      </c>
      <c r="AU21" s="40"/>
      <c r="AV21" s="43" t="str">
        <f t="shared" si="18"/>
        <v xml:space="preserve"> </v>
      </c>
      <c r="AW21" s="45" t="str">
        <f t="shared" ca="1" si="10"/>
        <v/>
      </c>
      <c r="AX21" s="56" t="str">
        <f t="shared" ca="1" si="18"/>
        <v xml:space="preserve"> </v>
      </c>
      <c r="AY21" s="40"/>
      <c r="AZ21" s="43" t="str">
        <f t="shared" si="19"/>
        <v xml:space="preserve"> </v>
      </c>
      <c r="BA21" s="45" t="str">
        <f t="shared" ca="1" si="11"/>
        <v/>
      </c>
      <c r="BB21" s="56" t="str">
        <f t="shared" ca="1" si="20"/>
        <v xml:space="preserve"> </v>
      </c>
      <c r="BC21" s="40"/>
      <c r="BD21" s="69" t="str">
        <f t="shared" si="21"/>
        <v xml:space="preserve"> </v>
      </c>
      <c r="BE21" s="133" t="str">
        <f t="shared" ca="1" si="12"/>
        <v/>
      </c>
      <c r="BF21" s="56" t="str">
        <f t="shared" ca="1" si="22"/>
        <v xml:space="preserve"> </v>
      </c>
      <c r="BG21" s="40"/>
      <c r="BH21" s="41"/>
      <c r="BI21" s="243">
        <f t="shared" si="13"/>
        <v>11</v>
      </c>
      <c r="BJ21" s="40"/>
      <c r="BK21" s="41"/>
      <c r="BL21" s="276"/>
      <c r="BM21" s="39"/>
      <c r="BN21" s="39"/>
      <c r="BO21" s="39"/>
      <c r="BP21" s="39"/>
      <c r="BQ21" s="39"/>
      <c r="BR21" s="39"/>
      <c r="BS21" s="39"/>
      <c r="BT21" s="39"/>
      <c r="BU21" s="41"/>
      <c r="BV21" s="758">
        <f t="shared" si="14"/>
        <v>11</v>
      </c>
      <c r="BW21" s="35"/>
      <c r="BX21" s="727" t="str">
        <f t="shared" ca="1" si="15"/>
        <v/>
      </c>
      <c r="BY21" s="38"/>
      <c r="BZ21" s="727" t="str">
        <f t="shared" ca="1" si="16"/>
        <v/>
      </c>
      <c r="CA21" s="38"/>
      <c r="CB21" s="33"/>
      <c r="CC21" s="39"/>
      <c r="CD21" s="38"/>
      <c r="CE21" s="38"/>
      <c r="CF21" s="33"/>
      <c r="CG21" s="39"/>
      <c r="CH21" s="33"/>
      <c r="CI21" s="35"/>
      <c r="CJ21" s="741"/>
      <c r="CK21" s="738"/>
    </row>
    <row r="22" spans="1:89" ht="15" customHeight="1" x14ac:dyDescent="0.25">
      <c r="A22" s="214">
        <v>12</v>
      </c>
      <c r="B22" s="213" t="str">
        <f t="shared" si="5"/>
        <v>Sun</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Sun</v>
      </c>
      <c r="AS22" s="52"/>
      <c r="AT22" s="44" t="str">
        <f t="shared" si="17"/>
        <v/>
      </c>
      <c r="AU22" s="52"/>
      <c r="AV22" s="70" t="str">
        <f t="shared" si="18"/>
        <v/>
      </c>
      <c r="AW22" s="45" t="str">
        <f t="shared" ca="1" si="10"/>
        <v/>
      </c>
      <c r="AX22" s="56" t="str">
        <f t="shared" si="18"/>
        <v/>
      </c>
      <c r="AY22" s="52"/>
      <c r="AZ22" s="70" t="str">
        <f t="shared" si="19"/>
        <v/>
      </c>
      <c r="BA22" s="45" t="str">
        <f t="shared" ca="1" si="11"/>
        <v/>
      </c>
      <c r="BB22" s="44" t="str">
        <f t="shared" si="20"/>
        <v/>
      </c>
      <c r="BC22" s="52"/>
      <c r="BD22" s="71" t="str">
        <f t="shared" si="21"/>
        <v/>
      </c>
      <c r="BE22" s="46" t="str">
        <f t="shared" ca="1" si="12"/>
        <v/>
      </c>
      <c r="BF22" s="44" t="str">
        <f t="shared" si="22"/>
        <v/>
      </c>
      <c r="BG22" s="52"/>
      <c r="BH22" s="53"/>
      <c r="BI22" s="244">
        <f t="shared" si="13"/>
        <v>12</v>
      </c>
      <c r="BJ22" s="52"/>
      <c r="BK22" s="53"/>
      <c r="BL22" s="277"/>
      <c r="BM22" s="47"/>
      <c r="BN22" s="47"/>
      <c r="BO22" s="47"/>
      <c r="BP22" s="47"/>
      <c r="BQ22" s="47"/>
      <c r="BR22" s="47"/>
      <c r="BS22" s="47"/>
      <c r="BT22" s="47"/>
      <c r="BU22" s="53"/>
      <c r="BV22" s="243">
        <f t="shared" si="14"/>
        <v>12</v>
      </c>
      <c r="BW22" s="48"/>
      <c r="BX22" s="724" t="str">
        <f t="shared" ca="1" si="15"/>
        <v/>
      </c>
      <c r="BY22" s="51"/>
      <c r="BZ22" s="724" t="str">
        <f t="shared" ca="1" si="16"/>
        <v/>
      </c>
      <c r="CA22" s="51"/>
      <c r="CB22" s="33"/>
      <c r="CC22" s="47"/>
      <c r="CD22" s="38"/>
      <c r="CE22" s="38"/>
      <c r="CF22" s="33"/>
      <c r="CG22" s="47"/>
      <c r="CH22" s="33"/>
      <c r="CI22" s="48"/>
      <c r="CJ22" s="739"/>
      <c r="CK22" s="742"/>
    </row>
    <row r="23" spans="1:89" ht="15" customHeight="1" x14ac:dyDescent="0.25">
      <c r="A23" s="214">
        <v>13</v>
      </c>
      <c r="B23" s="213" t="str">
        <f t="shared" si="5"/>
        <v>Mon</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Mon</v>
      </c>
      <c r="AS23" s="52"/>
      <c r="AT23" s="44" t="str">
        <f t="shared" si="17"/>
        <v/>
      </c>
      <c r="AU23" s="52"/>
      <c r="AV23" s="70" t="str">
        <f t="shared" si="18"/>
        <v/>
      </c>
      <c r="AW23" s="45" t="str">
        <f ca="1">IF(CELL("type",AU23)="L","",IF(AU23*($K23+$AS23)=0,"",IF($AS23&gt;0,+$AS23*AU23*8.34,$K23*AU23*8.34)))</f>
        <v/>
      </c>
      <c r="AX23" s="56" t="str">
        <f t="shared" si="18"/>
        <v/>
      </c>
      <c r="AY23" s="52"/>
      <c r="AZ23" s="70" t="str">
        <f t="shared" si="19"/>
        <v/>
      </c>
      <c r="BA23" s="45" t="str">
        <f ca="1">IF(CELL("type",AY23)="L","",IF(AY23*($K23+$AS23)=0,"",IF($AS23&gt;0,+$AS23*AY23*8.34,$K23*AY23*8.34)))</f>
        <v/>
      </c>
      <c r="BB23" s="44" t="str">
        <f t="shared" si="20"/>
        <v/>
      </c>
      <c r="BC23" s="52"/>
      <c r="BD23" s="71" t="str">
        <f t="shared" si="21"/>
        <v/>
      </c>
      <c r="BE23" s="46" t="str">
        <f ca="1">IF(CELL("type",BC23)="L","",IF(BC23*($K23+$AS23)=0,"",IF($AS23&gt;0,+$AS23*BC23*8.34,$K23*BC23*8.34)))</f>
        <v/>
      </c>
      <c r="BF23" s="44" t="str">
        <f t="shared" si="22"/>
        <v/>
      </c>
      <c r="BG23" s="52"/>
      <c r="BH23" s="53"/>
      <c r="BI23" s="244">
        <f t="shared" si="13"/>
        <v>13</v>
      </c>
      <c r="BJ23" s="52"/>
      <c r="BK23" s="53"/>
      <c r="BL23" s="277"/>
      <c r="BM23" s="47"/>
      <c r="BN23" s="47"/>
      <c r="BO23" s="47"/>
      <c r="BP23" s="47"/>
      <c r="BQ23" s="47"/>
      <c r="BR23" s="47"/>
      <c r="BS23" s="47"/>
      <c r="BT23" s="47"/>
      <c r="BU23" s="53"/>
      <c r="BV23" s="243">
        <f t="shared" si="14"/>
        <v>13</v>
      </c>
      <c r="BW23" s="48"/>
      <c r="BX23" s="724" t="str">
        <f ca="1">IF(CELL("type",BW23)="L","",IF(BW23*($K23+$AS23)=0,"",IF($AS23&gt;0,+$AS23*BW23*8.34,$K23*BW23*8.34)))</f>
        <v/>
      </c>
      <c r="BY23" s="51"/>
      <c r="BZ23" s="724" t="str">
        <f ca="1">IF(CELL("type",BY23)="L","",IF(BY23*($K23+$AS23)=0,"",IF($AS23&gt;0,+$AS23*BY23*8.34,$K23*BY23*8.34)))</f>
        <v/>
      </c>
      <c r="CA23" s="51"/>
      <c r="CB23" s="33"/>
      <c r="CC23" s="47"/>
      <c r="CD23" s="38"/>
      <c r="CE23" s="38"/>
      <c r="CF23" s="33"/>
      <c r="CG23" s="47"/>
      <c r="CH23" s="33"/>
      <c r="CI23" s="48"/>
      <c r="CJ23" s="739"/>
      <c r="CK23" s="275"/>
    </row>
    <row r="24" spans="1:89" ht="15" customHeight="1" x14ac:dyDescent="0.25">
      <c r="A24" s="214">
        <v>14</v>
      </c>
      <c r="B24" s="213" t="str">
        <f t="shared" si="5"/>
        <v>Tue</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Tue</v>
      </c>
      <c r="AS24" s="52"/>
      <c r="AT24" s="44" t="str">
        <f t="shared" si="17"/>
        <v/>
      </c>
      <c r="AU24" s="52"/>
      <c r="AV24" s="70" t="str">
        <f t="shared" si="18"/>
        <v/>
      </c>
      <c r="AW24" s="45" t="str">
        <f t="shared" ca="1" si="10"/>
        <v/>
      </c>
      <c r="AX24" s="56" t="str">
        <f t="shared" si="18"/>
        <v/>
      </c>
      <c r="AY24" s="52"/>
      <c r="AZ24" s="70" t="str">
        <f t="shared" si="19"/>
        <v/>
      </c>
      <c r="BA24" s="45" t="str">
        <f t="shared" ca="1" si="11"/>
        <v/>
      </c>
      <c r="BB24" s="44" t="str">
        <f t="shared" si="20"/>
        <v/>
      </c>
      <c r="BC24" s="52"/>
      <c r="BD24" s="71" t="str">
        <f t="shared" si="21"/>
        <v/>
      </c>
      <c r="BE24" s="46" t="str">
        <f t="shared" ca="1" si="12"/>
        <v/>
      </c>
      <c r="BF24" s="44" t="str">
        <f t="shared" si="22"/>
        <v/>
      </c>
      <c r="BG24" s="52"/>
      <c r="BH24" s="53"/>
      <c r="BI24" s="244">
        <f t="shared" si="13"/>
        <v>14</v>
      </c>
      <c r="BJ24" s="52"/>
      <c r="BK24" s="53"/>
      <c r="BL24" s="277"/>
      <c r="BM24" s="47"/>
      <c r="BN24" s="47"/>
      <c r="BO24" s="47"/>
      <c r="BP24" s="47"/>
      <c r="BQ24" s="47"/>
      <c r="BR24" s="47"/>
      <c r="BS24" s="47"/>
      <c r="BT24" s="47"/>
      <c r="BU24" s="53"/>
      <c r="BV24" s="243">
        <f t="shared" si="14"/>
        <v>14</v>
      </c>
      <c r="BW24" s="48"/>
      <c r="BX24" s="724" t="str">
        <f t="shared" ca="1" si="15"/>
        <v/>
      </c>
      <c r="BY24" s="51"/>
      <c r="BZ24" s="724" t="str">
        <f t="shared" ca="1" si="16"/>
        <v/>
      </c>
      <c r="CA24" s="51"/>
      <c r="CB24" s="33"/>
      <c r="CC24" s="47"/>
      <c r="CD24" s="38"/>
      <c r="CE24" s="38"/>
      <c r="CF24" s="33"/>
      <c r="CG24" s="47"/>
      <c r="CH24" s="33"/>
      <c r="CI24" s="48"/>
      <c r="CJ24" s="739"/>
      <c r="CK24" s="275"/>
    </row>
    <row r="25" spans="1:89" ht="15" customHeight="1" thickBot="1" x14ac:dyDescent="0.3">
      <c r="A25" s="215">
        <v>15</v>
      </c>
      <c r="B25" s="216" t="str">
        <f t="shared" si="5"/>
        <v>Wed</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Wed</v>
      </c>
      <c r="AS25" s="62"/>
      <c r="AT25" s="67" t="str">
        <f t="shared" si="17"/>
        <v/>
      </c>
      <c r="AU25" s="62"/>
      <c r="AV25" s="65" t="str">
        <f t="shared" si="18"/>
        <v/>
      </c>
      <c r="AW25" s="88" t="str">
        <f t="shared" ca="1" si="10"/>
        <v/>
      </c>
      <c r="AX25" s="67" t="str">
        <f t="shared" si="18"/>
        <v/>
      </c>
      <c r="AY25" s="62"/>
      <c r="AZ25" s="65" t="str">
        <f t="shared" si="19"/>
        <v/>
      </c>
      <c r="BA25" s="88" t="str">
        <f t="shared" ca="1" si="11"/>
        <v/>
      </c>
      <c r="BB25" s="67" t="str">
        <f t="shared" si="20"/>
        <v/>
      </c>
      <c r="BC25" s="62"/>
      <c r="BD25" s="72" t="str">
        <f t="shared" si="21"/>
        <v/>
      </c>
      <c r="BE25" s="68" t="str">
        <f t="shared" ca="1" si="12"/>
        <v/>
      </c>
      <c r="BF25" s="67" t="str">
        <f t="shared" si="22"/>
        <v/>
      </c>
      <c r="BG25" s="62"/>
      <c r="BH25" s="63"/>
      <c r="BI25" s="245">
        <f t="shared" si="13"/>
        <v>15</v>
      </c>
      <c r="BJ25" s="62"/>
      <c r="BK25" s="63"/>
      <c r="BL25" s="278"/>
      <c r="BM25" s="57"/>
      <c r="BN25" s="57"/>
      <c r="BO25" s="57"/>
      <c r="BP25" s="57"/>
      <c r="BQ25" s="57"/>
      <c r="BR25" s="57"/>
      <c r="BS25" s="57"/>
      <c r="BT25" s="57"/>
      <c r="BU25" s="63"/>
      <c r="BV25" s="245">
        <f t="shared" si="14"/>
        <v>15</v>
      </c>
      <c r="BW25" s="58"/>
      <c r="BX25" s="728" t="str">
        <f t="shared" ca="1" si="15"/>
        <v/>
      </c>
      <c r="BY25" s="61"/>
      <c r="BZ25" s="728" t="str">
        <f t="shared" ca="1" si="16"/>
        <v/>
      </c>
      <c r="CA25" s="61"/>
      <c r="CB25" s="740"/>
      <c r="CC25" s="57"/>
      <c r="CD25" s="61"/>
      <c r="CE25" s="61"/>
      <c r="CF25" s="740"/>
      <c r="CG25" s="57"/>
      <c r="CH25" s="740"/>
      <c r="CI25" s="58"/>
      <c r="CJ25" s="736"/>
      <c r="CK25" s="743"/>
    </row>
    <row r="26" spans="1:89" ht="15" customHeight="1" x14ac:dyDescent="0.25">
      <c r="A26" s="212">
        <v>16</v>
      </c>
      <c r="B26" s="217" t="str">
        <f t="shared" si="5"/>
        <v>Thu</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Thu</v>
      </c>
      <c r="AS26" s="40"/>
      <c r="AT26" s="56" t="str">
        <f t="shared" si="17"/>
        <v/>
      </c>
      <c r="AU26" s="40"/>
      <c r="AV26" s="43" t="str">
        <f t="shared" si="18"/>
        <v/>
      </c>
      <c r="AW26" s="45" t="str">
        <f t="shared" ca="1" si="10"/>
        <v/>
      </c>
      <c r="AX26" s="56" t="str">
        <f t="shared" si="18"/>
        <v/>
      </c>
      <c r="AY26" s="40"/>
      <c r="AZ26" s="43" t="str">
        <f t="shared" si="19"/>
        <v/>
      </c>
      <c r="BA26" s="45" t="str">
        <f t="shared" ca="1" si="11"/>
        <v/>
      </c>
      <c r="BB26" s="56" t="str">
        <f t="shared" si="20"/>
        <v/>
      </c>
      <c r="BC26" s="40"/>
      <c r="BD26" s="69" t="str">
        <f t="shared" si="21"/>
        <v/>
      </c>
      <c r="BE26" s="46" t="str">
        <f t="shared" ca="1" si="12"/>
        <v/>
      </c>
      <c r="BF26" s="56" t="str">
        <f t="shared" si="22"/>
        <v/>
      </c>
      <c r="BG26" s="40"/>
      <c r="BH26" s="41"/>
      <c r="BI26" s="243">
        <f t="shared" si="13"/>
        <v>16</v>
      </c>
      <c r="BJ26" s="40"/>
      <c r="BK26" s="41"/>
      <c r="BL26" s="276"/>
      <c r="BM26" s="39"/>
      <c r="BN26" s="39"/>
      <c r="BO26" s="39"/>
      <c r="BP26" s="39"/>
      <c r="BQ26" s="39"/>
      <c r="BR26" s="39"/>
      <c r="BS26" s="39"/>
      <c r="BT26" s="39"/>
      <c r="BU26" s="41"/>
      <c r="BV26" s="243">
        <f t="shared" si="14"/>
        <v>16</v>
      </c>
      <c r="BW26" s="35"/>
      <c r="BX26" s="727" t="str">
        <f t="shared" ca="1" si="15"/>
        <v/>
      </c>
      <c r="BY26" s="38"/>
      <c r="BZ26" s="727" t="str">
        <f t="shared" ca="1" si="16"/>
        <v/>
      </c>
      <c r="CA26" s="38"/>
      <c r="CB26" s="33"/>
      <c r="CC26" s="39"/>
      <c r="CD26" s="38"/>
      <c r="CE26" s="38"/>
      <c r="CF26" s="33"/>
      <c r="CG26" s="39"/>
      <c r="CH26" s="33"/>
      <c r="CI26" s="35"/>
      <c r="CJ26" s="739"/>
      <c r="CK26" s="275"/>
    </row>
    <row r="27" spans="1:89" ht="15" customHeight="1" x14ac:dyDescent="0.25">
      <c r="A27" s="214">
        <v>17</v>
      </c>
      <c r="B27" s="213" t="str">
        <f t="shared" si="5"/>
        <v>Fri</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Fri</v>
      </c>
      <c r="AS27" s="52"/>
      <c r="AT27" s="44" t="str">
        <f t="shared" si="17"/>
        <v/>
      </c>
      <c r="AU27" s="52"/>
      <c r="AV27" s="70" t="str">
        <f t="shared" si="18"/>
        <v/>
      </c>
      <c r="AW27" s="45" t="str">
        <f ca="1">IF(CELL("type",AU27)="L","",IF(AU27*($K27+$AS27)=0,"",IF($AS27&gt;0,+$AS27*AU27*8.34,$K27*AU27*8.34)))</f>
        <v/>
      </c>
      <c r="AX27" s="56" t="str">
        <f t="shared" si="18"/>
        <v/>
      </c>
      <c r="AY27" s="52"/>
      <c r="AZ27" s="70" t="str">
        <f t="shared" si="19"/>
        <v/>
      </c>
      <c r="BA27" s="45" t="str">
        <f ca="1">IF(CELL("type",AY27)="L","",IF(AY27*($K27+$AS27)=0,"",IF($AS27&gt;0,+$AS27*AY27*8.34,$K27*AY27*8.34)))</f>
        <v/>
      </c>
      <c r="BB27" s="44" t="str">
        <f t="shared" si="20"/>
        <v/>
      </c>
      <c r="BC27" s="52"/>
      <c r="BD27" s="71" t="str">
        <f t="shared" si="21"/>
        <v/>
      </c>
      <c r="BE27" s="46" t="str">
        <f ca="1">IF(CELL("type",BC27)="L","",IF(BC27*($K27+$AS27)=0,"",IF($AS27&gt;0,+$AS27*BC27*8.34,$K27*BC27*8.34)))</f>
        <v/>
      </c>
      <c r="BF27" s="44" t="str">
        <f t="shared" si="22"/>
        <v/>
      </c>
      <c r="BG27" s="52"/>
      <c r="BH27" s="53"/>
      <c r="BI27" s="244">
        <f t="shared" si="13"/>
        <v>17</v>
      </c>
      <c r="BJ27" s="52"/>
      <c r="BK27" s="53"/>
      <c r="BL27" s="277"/>
      <c r="BM27" s="47"/>
      <c r="BN27" s="47"/>
      <c r="BO27" s="47"/>
      <c r="BP27" s="47"/>
      <c r="BQ27" s="47"/>
      <c r="BR27" s="47"/>
      <c r="BS27" s="47"/>
      <c r="BT27" s="47"/>
      <c r="BU27" s="53"/>
      <c r="BV27" s="243">
        <f t="shared" si="14"/>
        <v>17</v>
      </c>
      <c r="BW27" s="48"/>
      <c r="BX27" s="725" t="str">
        <f ca="1">IF(CELL("type",BW27)="L","",IF(BW27*($K27+$AS27)=0,"",IF($AS27&gt;0,+$AS27*BW27*8.34,$K27*BW27*8.34)))</f>
        <v/>
      </c>
      <c r="BY27" s="51"/>
      <c r="BZ27" s="724" t="str">
        <f ca="1">IF(CELL("type",BY27)="L","",IF(BY27*($K27+$AS27)=0,"",IF($AS27&gt;0,+$AS27*BY27*8.34,$K27*BY27*8.34)))</f>
        <v/>
      </c>
      <c r="CA27" s="51"/>
      <c r="CB27" s="33"/>
      <c r="CC27" s="47"/>
      <c r="CD27" s="38"/>
      <c r="CE27" s="38"/>
      <c r="CF27" s="33"/>
      <c r="CG27" s="47"/>
      <c r="CH27" s="33"/>
      <c r="CI27" s="48"/>
      <c r="CJ27" s="739"/>
      <c r="CK27" s="275"/>
    </row>
    <row r="28" spans="1:89" ht="15" customHeight="1" x14ac:dyDescent="0.25">
      <c r="A28" s="214">
        <v>18</v>
      </c>
      <c r="B28" s="213" t="str">
        <f t="shared" si="5"/>
        <v>Sat</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Sat</v>
      </c>
      <c r="AS28" s="52"/>
      <c r="AT28" s="44" t="str">
        <f t="shared" si="17"/>
        <v xml:space="preserve"> </v>
      </c>
      <c r="AU28" s="52"/>
      <c r="AV28" s="70" t="str">
        <f t="shared" si="18"/>
        <v xml:space="preserve"> </v>
      </c>
      <c r="AW28" s="45" t="str">
        <f t="shared" ca="1" si="10"/>
        <v/>
      </c>
      <c r="AX28" s="56" t="str">
        <f t="shared" ca="1" si="18"/>
        <v xml:space="preserve"> </v>
      </c>
      <c r="AY28" s="52"/>
      <c r="AZ28" s="70" t="str">
        <f t="shared" si="19"/>
        <v xml:space="preserve"> </v>
      </c>
      <c r="BA28" s="45" t="str">
        <f t="shared" ca="1" si="11"/>
        <v/>
      </c>
      <c r="BB28" s="44" t="str">
        <f t="shared" ca="1" si="20"/>
        <v xml:space="preserve"> </v>
      </c>
      <c r="BC28" s="52"/>
      <c r="BD28" s="71" t="str">
        <f t="shared" si="21"/>
        <v xml:space="preserve"> </v>
      </c>
      <c r="BE28" s="46" t="str">
        <f t="shared" ca="1" si="12"/>
        <v/>
      </c>
      <c r="BF28" s="44" t="str">
        <f t="shared" ca="1" si="22"/>
        <v xml:space="preserve"> </v>
      </c>
      <c r="BG28" s="52"/>
      <c r="BH28" s="53"/>
      <c r="BI28" s="244">
        <f t="shared" si="13"/>
        <v>18</v>
      </c>
      <c r="BJ28" s="52"/>
      <c r="BK28" s="53"/>
      <c r="BL28" s="277"/>
      <c r="BM28" s="47"/>
      <c r="BN28" s="47"/>
      <c r="BO28" s="47"/>
      <c r="BP28" s="47"/>
      <c r="BQ28" s="47"/>
      <c r="BR28" s="47"/>
      <c r="BS28" s="47"/>
      <c r="BT28" s="47"/>
      <c r="BU28" s="53"/>
      <c r="BV28" s="243">
        <f t="shared" si="14"/>
        <v>18</v>
      </c>
      <c r="BW28" s="48"/>
      <c r="BX28" s="724" t="str">
        <f t="shared" ca="1" si="15"/>
        <v/>
      </c>
      <c r="BY28" s="51"/>
      <c r="BZ28" s="724" t="str">
        <f t="shared" ca="1" si="16"/>
        <v/>
      </c>
      <c r="CA28" s="51"/>
      <c r="CB28" s="33"/>
      <c r="CC28" s="47"/>
      <c r="CD28" s="38"/>
      <c r="CE28" s="38"/>
      <c r="CF28" s="33"/>
      <c r="CG28" s="47"/>
      <c r="CH28" s="33"/>
      <c r="CI28" s="48"/>
      <c r="CJ28" s="739"/>
      <c r="CK28" s="275"/>
    </row>
    <row r="29" spans="1:89" ht="15" customHeight="1" x14ac:dyDescent="0.25">
      <c r="A29" s="214">
        <v>19</v>
      </c>
      <c r="B29" s="213" t="str">
        <f t="shared" si="5"/>
        <v>Sun</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Sun</v>
      </c>
      <c r="AS29" s="52"/>
      <c r="AT29" s="44" t="str">
        <f t="shared" si="17"/>
        <v/>
      </c>
      <c r="AU29" s="52"/>
      <c r="AV29" s="70" t="str">
        <f t="shared" si="18"/>
        <v/>
      </c>
      <c r="AW29" s="45" t="str">
        <f t="shared" ca="1" si="10"/>
        <v/>
      </c>
      <c r="AX29" s="56" t="str">
        <f t="shared" si="18"/>
        <v/>
      </c>
      <c r="AY29" s="52"/>
      <c r="AZ29" s="70" t="str">
        <f t="shared" si="19"/>
        <v/>
      </c>
      <c r="BA29" s="45" t="str">
        <f t="shared" ca="1" si="11"/>
        <v/>
      </c>
      <c r="BB29" s="44" t="str">
        <f t="shared" si="20"/>
        <v/>
      </c>
      <c r="BC29" s="52"/>
      <c r="BD29" s="71" t="str">
        <f t="shared" si="21"/>
        <v/>
      </c>
      <c r="BE29" s="46" t="str">
        <f t="shared" ca="1" si="12"/>
        <v/>
      </c>
      <c r="BF29" s="44" t="str">
        <f t="shared" si="22"/>
        <v/>
      </c>
      <c r="BG29" s="52"/>
      <c r="BH29" s="53"/>
      <c r="BI29" s="244">
        <f t="shared" si="13"/>
        <v>19</v>
      </c>
      <c r="BJ29" s="52"/>
      <c r="BK29" s="53"/>
      <c r="BL29" s="277"/>
      <c r="BM29" s="47"/>
      <c r="BN29" s="47"/>
      <c r="BO29" s="47"/>
      <c r="BP29" s="47"/>
      <c r="BQ29" s="47"/>
      <c r="BR29" s="47"/>
      <c r="BS29" s="47"/>
      <c r="BT29" s="47"/>
      <c r="BU29" s="53"/>
      <c r="BV29" s="243">
        <f t="shared" si="14"/>
        <v>19</v>
      </c>
      <c r="BW29" s="48"/>
      <c r="BX29" s="724" t="str">
        <f t="shared" ca="1" si="15"/>
        <v/>
      </c>
      <c r="BY29" s="51"/>
      <c r="BZ29" s="724" t="str">
        <f t="shared" ca="1" si="16"/>
        <v/>
      </c>
      <c r="CA29" s="51"/>
      <c r="CB29" s="33"/>
      <c r="CC29" s="47"/>
      <c r="CD29" s="38"/>
      <c r="CE29" s="38"/>
      <c r="CF29" s="33"/>
      <c r="CG29" s="47"/>
      <c r="CH29" s="33"/>
      <c r="CI29" s="48"/>
      <c r="CJ29" s="739"/>
      <c r="CK29" s="275"/>
    </row>
    <row r="30" spans="1:89" ht="15" customHeight="1" thickBot="1" x14ac:dyDescent="0.3">
      <c r="A30" s="215">
        <v>20</v>
      </c>
      <c r="B30" s="216" t="str">
        <f t="shared" si="5"/>
        <v>Mon</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2"/>
      <c r="AI30" s="61"/>
      <c r="AJ30" s="57"/>
      <c r="AK30" t="str">
        <f t="shared" ca="1" si="9"/>
        <v/>
      </c>
      <c r="AL30" s="57"/>
      <c r="AM30" s="278"/>
      <c r="AN30" s="278"/>
      <c r="AO30" s="57"/>
      <c r="AP30" s="63"/>
      <c r="AQ30" s="215">
        <f t="shared" si="3"/>
        <v>20</v>
      </c>
      <c r="AR30" s="408" t="str">
        <f t="shared" si="4"/>
        <v>Mon</v>
      </c>
      <c r="AS30" s="62"/>
      <c r="AT30" s="67" t="str">
        <f t="shared" si="17"/>
        <v/>
      </c>
      <c r="AU30" s="62"/>
      <c r="AV30" s="65" t="str">
        <f t="shared" si="18"/>
        <v/>
      </c>
      <c r="AW30" s="88" t="str">
        <f t="shared" ca="1" si="10"/>
        <v/>
      </c>
      <c r="AX30" s="67" t="str">
        <f t="shared" si="18"/>
        <v/>
      </c>
      <c r="AY30" s="62"/>
      <c r="AZ30" s="65" t="str">
        <f t="shared" si="19"/>
        <v/>
      </c>
      <c r="BA30" s="88" t="str">
        <f t="shared" ca="1" si="11"/>
        <v/>
      </c>
      <c r="BB30" s="67" t="str">
        <f t="shared" si="20"/>
        <v/>
      </c>
      <c r="BC30" s="62"/>
      <c r="BD30" s="72" t="str">
        <f t="shared" si="21"/>
        <v/>
      </c>
      <c r="BE30" s="68" t="str">
        <f t="shared" ca="1" si="12"/>
        <v/>
      </c>
      <c r="BF30" s="67" t="str">
        <f t="shared" si="22"/>
        <v/>
      </c>
      <c r="BG30" s="62"/>
      <c r="BH30" s="63"/>
      <c r="BI30" s="245">
        <f t="shared" si="13"/>
        <v>20</v>
      </c>
      <c r="BJ30" s="62"/>
      <c r="BK30" s="63"/>
      <c r="BL30" s="278"/>
      <c r="BM30" s="57"/>
      <c r="BN30" s="57"/>
      <c r="BO30" s="57"/>
      <c r="BP30" s="57"/>
      <c r="BQ30" s="57"/>
      <c r="BR30" s="57"/>
      <c r="BS30" s="57"/>
      <c r="BT30" s="57"/>
      <c r="BU30" s="63"/>
      <c r="BV30" s="245">
        <f t="shared" si="14"/>
        <v>20</v>
      </c>
      <c r="BW30" s="58"/>
      <c r="BX30" s="728" t="str">
        <f t="shared" ca="1" si="15"/>
        <v/>
      </c>
      <c r="BY30" s="61"/>
      <c r="BZ30" s="728" t="str">
        <f t="shared" ca="1" si="16"/>
        <v/>
      </c>
      <c r="CA30" s="61"/>
      <c r="CB30" s="740"/>
      <c r="CC30" s="57"/>
      <c r="CD30" s="61"/>
      <c r="CE30" s="61"/>
      <c r="CF30" s="740"/>
      <c r="CG30" s="57"/>
      <c r="CH30" s="740"/>
      <c r="CI30" s="58"/>
      <c r="CJ30" s="736"/>
      <c r="CK30" s="743"/>
    </row>
    <row r="31" spans="1:89" ht="15" customHeight="1" x14ac:dyDescent="0.25">
      <c r="A31" s="212">
        <v>21</v>
      </c>
      <c r="B31" s="217" t="str">
        <f t="shared" si="5"/>
        <v>Tue</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3"/>
      <c r="AI31" s="38"/>
      <c r="AJ31" s="39"/>
      <c r="AK31" t="str">
        <f t="shared" ca="1" si="9"/>
        <v/>
      </c>
      <c r="AL31" s="39"/>
      <c r="AM31" s="276"/>
      <c r="AN31" s="276"/>
      <c r="AO31" s="39"/>
      <c r="AP31" s="41"/>
      <c r="AQ31" s="212">
        <f t="shared" si="3"/>
        <v>21</v>
      </c>
      <c r="AR31" s="407" t="str">
        <f t="shared" si="4"/>
        <v>Tue</v>
      </c>
      <c r="AS31" s="40"/>
      <c r="AT31" s="56" t="str">
        <f t="shared" si="17"/>
        <v/>
      </c>
      <c r="AU31" s="40"/>
      <c r="AV31" s="43" t="str">
        <f t="shared" si="18"/>
        <v/>
      </c>
      <c r="AW31" s="45" t="str">
        <f ca="1">IF(CELL("type",AU31)="L","",IF(AU31*($K31+$AS31)=0,"",IF($AS31&gt;0,+$AS31*AU31*8.34,$K31*AU31*8.34)))</f>
        <v/>
      </c>
      <c r="AX31" s="56" t="str">
        <f t="shared" si="18"/>
        <v/>
      </c>
      <c r="AY31" s="40"/>
      <c r="AZ31" s="43" t="str">
        <f t="shared" si="19"/>
        <v/>
      </c>
      <c r="BA31" s="45" t="str">
        <f ca="1">IF(CELL("type",AY31)="L","",IF(AY31*($K31+$AS31)=0,"",IF($AS31&gt;0,+$AS31*AY31*8.34,$K31*AY31*8.34)))</f>
        <v/>
      </c>
      <c r="BB31" s="56" t="str">
        <f t="shared" si="20"/>
        <v/>
      </c>
      <c r="BC31" s="40"/>
      <c r="BD31" s="69" t="str">
        <f t="shared" si="21"/>
        <v/>
      </c>
      <c r="BE31" s="46" t="str">
        <f ca="1">IF(CELL("type",BC31)="L","",IF(BC31*($K31+$AS31)=0,"",IF($AS31&gt;0,+$AS31*BC31*8.34,$K31*BC31*8.34)))</f>
        <v/>
      </c>
      <c r="BF31" s="56" t="str">
        <f t="shared" si="22"/>
        <v/>
      </c>
      <c r="BG31" s="40"/>
      <c r="BH31" s="41"/>
      <c r="BI31" s="243">
        <f t="shared" si="13"/>
        <v>21</v>
      </c>
      <c r="BJ31" s="40"/>
      <c r="BK31" s="41"/>
      <c r="BL31" s="276"/>
      <c r="BM31" s="39"/>
      <c r="BN31" s="39"/>
      <c r="BO31" s="39"/>
      <c r="BP31" s="39"/>
      <c r="BQ31" s="39"/>
      <c r="BR31" s="39"/>
      <c r="BS31" s="39"/>
      <c r="BT31" s="39"/>
      <c r="BU31" s="41"/>
      <c r="BV31" s="243">
        <f t="shared" si="14"/>
        <v>21</v>
      </c>
      <c r="BW31" s="35"/>
      <c r="BX31" s="727" t="str">
        <f ca="1">IF(CELL("type",BW31)="L","",IF(BW31*($K31+$AS31)=0,"",IF($AS31&gt;0,+$AS31*BW31*8.34,$K31*BW31*8.34)))</f>
        <v/>
      </c>
      <c r="BY31" s="38"/>
      <c r="BZ31" s="727" t="str">
        <f ca="1">IF(CELL("type",BY31)="L","",IF(BY31*($K31+$AS31)=0,"",IF($AS31&gt;0,+$AS31*BY31*8.34,$K31*BY31*8.34)))</f>
        <v/>
      </c>
      <c r="CA31" s="38"/>
      <c r="CB31" s="33"/>
      <c r="CC31" s="39"/>
      <c r="CD31" s="38"/>
      <c r="CE31" s="38"/>
      <c r="CF31" s="33"/>
      <c r="CG31" s="39"/>
      <c r="CH31" s="33"/>
      <c r="CI31" s="35"/>
      <c r="CJ31" s="739"/>
      <c r="CK31" s="275"/>
    </row>
    <row r="32" spans="1:89" ht="15" customHeight="1" x14ac:dyDescent="0.25">
      <c r="A32" s="214">
        <v>22</v>
      </c>
      <c r="B32" s="213" t="str">
        <f t="shared" si="5"/>
        <v>Wed</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Wed</v>
      </c>
      <c r="AS32" s="52"/>
      <c r="AT32" s="44" t="str">
        <f t="shared" si="17"/>
        <v/>
      </c>
      <c r="AU32" s="52"/>
      <c r="AV32" s="70" t="str">
        <f t="shared" si="18"/>
        <v/>
      </c>
      <c r="AW32" s="45" t="str">
        <f t="shared" ca="1" si="10"/>
        <v/>
      </c>
      <c r="AX32" s="56" t="str">
        <f t="shared" si="18"/>
        <v/>
      </c>
      <c r="AY32" s="52"/>
      <c r="AZ32" s="70" t="str">
        <f t="shared" si="19"/>
        <v/>
      </c>
      <c r="BA32" s="45" t="str">
        <f t="shared" ca="1" si="11"/>
        <v/>
      </c>
      <c r="BB32" s="44" t="str">
        <f t="shared" si="20"/>
        <v/>
      </c>
      <c r="BC32" s="52"/>
      <c r="BD32" s="71" t="str">
        <f t="shared" si="21"/>
        <v/>
      </c>
      <c r="BE32" s="46" t="str">
        <f t="shared" ca="1" si="12"/>
        <v/>
      </c>
      <c r="BF32" s="44" t="str">
        <f t="shared" si="22"/>
        <v/>
      </c>
      <c r="BG32" s="52"/>
      <c r="BH32" s="53"/>
      <c r="BI32" s="244">
        <f t="shared" si="13"/>
        <v>22</v>
      </c>
      <c r="BJ32" s="52"/>
      <c r="BK32" s="53"/>
      <c r="BL32" s="277"/>
      <c r="BM32" s="47"/>
      <c r="BN32" s="47"/>
      <c r="BO32" s="47"/>
      <c r="BP32" s="47"/>
      <c r="BQ32" s="47"/>
      <c r="BR32" s="47"/>
      <c r="BS32" s="47"/>
      <c r="BT32" s="47"/>
      <c r="BU32" s="53"/>
      <c r="BV32" s="243">
        <f t="shared" si="14"/>
        <v>22</v>
      </c>
      <c r="BW32" s="48"/>
      <c r="BX32" s="724" t="str">
        <f t="shared" ca="1" si="15"/>
        <v/>
      </c>
      <c r="BY32" s="51"/>
      <c r="BZ32" s="724" t="str">
        <f t="shared" ca="1" si="16"/>
        <v/>
      </c>
      <c r="CA32" s="51"/>
      <c r="CB32" s="33"/>
      <c r="CC32" s="47"/>
      <c r="CD32" s="38"/>
      <c r="CE32" s="38"/>
      <c r="CF32" s="33"/>
      <c r="CG32" s="47"/>
      <c r="CH32" s="33"/>
      <c r="CI32" s="48"/>
      <c r="CJ32" s="739"/>
      <c r="CK32" s="275"/>
    </row>
    <row r="33" spans="1:89" ht="15" customHeight="1" x14ac:dyDescent="0.25">
      <c r="A33" s="214">
        <v>23</v>
      </c>
      <c r="B33" s="213" t="str">
        <f t="shared" si="5"/>
        <v>Thu</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Thu</v>
      </c>
      <c r="AS33" s="52"/>
      <c r="AT33" s="44" t="str">
        <f t="shared" si="17"/>
        <v/>
      </c>
      <c r="AU33" s="52"/>
      <c r="AV33" s="70" t="str">
        <f t="shared" si="18"/>
        <v/>
      </c>
      <c r="AW33" s="45" t="str">
        <f t="shared" ca="1" si="10"/>
        <v/>
      </c>
      <c r="AX33" s="56" t="str">
        <f t="shared" si="18"/>
        <v/>
      </c>
      <c r="AY33" s="52"/>
      <c r="AZ33" s="70" t="str">
        <f t="shared" si="19"/>
        <v/>
      </c>
      <c r="BA33" s="45" t="str">
        <f t="shared" ca="1" si="11"/>
        <v/>
      </c>
      <c r="BB33" s="44" t="str">
        <f t="shared" si="20"/>
        <v/>
      </c>
      <c r="BC33" s="52"/>
      <c r="BD33" s="71" t="str">
        <f t="shared" si="21"/>
        <v/>
      </c>
      <c r="BE33" s="46" t="str">
        <f t="shared" ca="1" si="12"/>
        <v/>
      </c>
      <c r="BF33" s="44" t="str">
        <f t="shared" si="22"/>
        <v/>
      </c>
      <c r="BG33" s="52"/>
      <c r="BH33" s="53"/>
      <c r="BI33" s="244">
        <f t="shared" si="13"/>
        <v>23</v>
      </c>
      <c r="BJ33" s="52"/>
      <c r="BK33" s="53"/>
      <c r="BL33" s="277"/>
      <c r="BM33" s="47"/>
      <c r="BN33" s="47"/>
      <c r="BO33" s="47"/>
      <c r="BP33" s="47"/>
      <c r="BQ33" s="47"/>
      <c r="BR33" s="47"/>
      <c r="BS33" s="47"/>
      <c r="BT33" s="47"/>
      <c r="BU33" s="53"/>
      <c r="BV33" s="243">
        <f t="shared" si="14"/>
        <v>23</v>
      </c>
      <c r="BW33" s="48"/>
      <c r="BX33" s="724" t="str">
        <f t="shared" ca="1" si="15"/>
        <v/>
      </c>
      <c r="BY33" s="51"/>
      <c r="BZ33" s="724" t="str">
        <f t="shared" ca="1" si="16"/>
        <v/>
      </c>
      <c r="CA33" s="51"/>
      <c r="CB33" s="33"/>
      <c r="CC33" s="47"/>
      <c r="CD33" s="38"/>
      <c r="CE33" s="38"/>
      <c r="CF33" s="33"/>
      <c r="CG33" s="47"/>
      <c r="CH33" s="33"/>
      <c r="CI33" s="48"/>
      <c r="CJ33" s="739"/>
      <c r="CK33" s="275"/>
    </row>
    <row r="34" spans="1:89" ht="15" customHeight="1" x14ac:dyDescent="0.25">
      <c r="A34" s="214">
        <v>24</v>
      </c>
      <c r="B34" s="213" t="str">
        <f t="shared" si="5"/>
        <v>Fri</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Fri</v>
      </c>
      <c r="AS34" s="52"/>
      <c r="AT34" s="44" t="str">
        <f t="shared" si="17"/>
        <v/>
      </c>
      <c r="AU34" s="52"/>
      <c r="AV34" s="70" t="str">
        <f t="shared" ref="AV34:AX40" si="23">IF(+$B34="Sat",IF(SUM(AU28:AU34)&gt;0,AVERAGE(AU28:AU34)," "),"")</f>
        <v/>
      </c>
      <c r="AW34" s="45" t="str">
        <f t="shared" ca="1" si="10"/>
        <v/>
      </c>
      <c r="AX34" s="56" t="str">
        <f t="shared" si="23"/>
        <v/>
      </c>
      <c r="AY34" s="52"/>
      <c r="AZ34" s="70" t="str">
        <f t="shared" si="19"/>
        <v/>
      </c>
      <c r="BA34" s="45" t="str">
        <f t="shared" ca="1" si="11"/>
        <v/>
      </c>
      <c r="BB34" s="44" t="str">
        <f t="shared" si="20"/>
        <v/>
      </c>
      <c r="BC34" s="52"/>
      <c r="BD34" s="71" t="str">
        <f t="shared" si="21"/>
        <v/>
      </c>
      <c r="BE34" s="46" t="str">
        <f t="shared" ca="1" si="12"/>
        <v/>
      </c>
      <c r="BF34" s="44" t="str">
        <f t="shared" si="22"/>
        <v/>
      </c>
      <c r="BG34" s="52"/>
      <c r="BH34" s="53"/>
      <c r="BI34" s="244">
        <f t="shared" si="13"/>
        <v>24</v>
      </c>
      <c r="BJ34" s="52"/>
      <c r="BK34" s="53"/>
      <c r="BL34" s="277"/>
      <c r="BM34" s="47"/>
      <c r="BN34" s="47"/>
      <c r="BO34" s="47"/>
      <c r="BP34" s="47"/>
      <c r="BQ34" s="47"/>
      <c r="BR34" s="47"/>
      <c r="BS34" s="47"/>
      <c r="BT34" s="47"/>
      <c r="BU34" s="53"/>
      <c r="BV34" s="243">
        <f t="shared" si="14"/>
        <v>24</v>
      </c>
      <c r="BW34" s="48"/>
      <c r="BX34" s="724" t="str">
        <f t="shared" ca="1" si="15"/>
        <v/>
      </c>
      <c r="BY34" s="51"/>
      <c r="BZ34" s="724" t="str">
        <f t="shared" ca="1" si="16"/>
        <v/>
      </c>
      <c r="CA34" s="51"/>
      <c r="CB34" s="33"/>
      <c r="CC34" s="47"/>
      <c r="CD34" s="38"/>
      <c r="CE34" s="38"/>
      <c r="CF34" s="33"/>
      <c r="CG34" s="47"/>
      <c r="CH34" s="33"/>
      <c r="CI34" s="48"/>
      <c r="CJ34" s="739"/>
      <c r="CK34" s="275"/>
    </row>
    <row r="35" spans="1:89" ht="15" customHeight="1" thickBot="1" x14ac:dyDescent="0.3">
      <c r="A35" s="215">
        <v>25</v>
      </c>
      <c r="B35" s="216" t="str">
        <f t="shared" si="5"/>
        <v>Sat</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2"/>
      <c r="AI35" s="61"/>
      <c r="AJ35" s="57"/>
      <c r="AK35" t="str">
        <f t="shared" ca="1" si="9"/>
        <v/>
      </c>
      <c r="AL35" s="57"/>
      <c r="AM35" s="278"/>
      <c r="AN35" s="278"/>
      <c r="AO35" s="57"/>
      <c r="AP35" s="63"/>
      <c r="AQ35" s="215">
        <f t="shared" si="3"/>
        <v>25</v>
      </c>
      <c r="AR35" s="408" t="str">
        <f t="shared" si="4"/>
        <v>Sat</v>
      </c>
      <c r="AS35" s="62"/>
      <c r="AT35" s="67" t="str">
        <f t="shared" si="17"/>
        <v xml:space="preserve"> </v>
      </c>
      <c r="AU35" s="62"/>
      <c r="AV35" s="65" t="str">
        <f t="shared" si="23"/>
        <v xml:space="preserve"> </v>
      </c>
      <c r="AW35" s="88" t="str">
        <f t="shared" ca="1" si="10"/>
        <v/>
      </c>
      <c r="AX35" s="67" t="str">
        <f t="shared" ca="1" si="23"/>
        <v xml:space="preserve"> </v>
      </c>
      <c r="AY35" s="62"/>
      <c r="AZ35" s="65" t="str">
        <f t="shared" si="19"/>
        <v xml:space="preserve"> </v>
      </c>
      <c r="BA35" s="88" t="str">
        <f t="shared" ca="1" si="11"/>
        <v/>
      </c>
      <c r="BB35" s="67" t="str">
        <f t="shared" ca="1" si="20"/>
        <v xml:space="preserve"> </v>
      </c>
      <c r="BC35" s="62"/>
      <c r="BD35" s="72" t="str">
        <f t="shared" si="21"/>
        <v xml:space="preserve"> </v>
      </c>
      <c r="BE35" s="68" t="str">
        <f t="shared" ca="1" si="12"/>
        <v/>
      </c>
      <c r="BF35" s="67" t="str">
        <f t="shared" ca="1" si="22"/>
        <v xml:space="preserve"> </v>
      </c>
      <c r="BG35" s="62"/>
      <c r="BH35" s="63"/>
      <c r="BI35" s="245">
        <f t="shared" si="13"/>
        <v>25</v>
      </c>
      <c r="BJ35" s="62"/>
      <c r="BK35" s="63"/>
      <c r="BL35" s="278"/>
      <c r="BM35" s="57"/>
      <c r="BN35" s="57"/>
      <c r="BO35" s="57"/>
      <c r="BP35" s="57"/>
      <c r="BQ35" s="57"/>
      <c r="BR35" s="57"/>
      <c r="BS35" s="57"/>
      <c r="BT35" s="57"/>
      <c r="BU35" s="63"/>
      <c r="BV35" s="757">
        <f t="shared" si="14"/>
        <v>25</v>
      </c>
      <c r="BW35" s="58"/>
      <c r="BX35" s="728" t="str">
        <f ca="1">IF(CELL("type",BW35)="L","",IF(BW35*($K35+$AS35)=0,"",IF($AS35&gt;0,+$AS35*BW35*8.34,$K35*BW35*8.34)))</f>
        <v/>
      </c>
      <c r="BY35" s="61"/>
      <c r="BZ35" s="728" t="str">
        <f ca="1">IF(CELL("type",BY35)="L","",IF(BY35*($K35+$AS35)=0,"",IF($AS35&gt;0,+$AS35*BY35*8.34,$K35*BY35*8.34)))</f>
        <v/>
      </c>
      <c r="CA35" s="61"/>
      <c r="CB35" s="740"/>
      <c r="CC35" s="57"/>
      <c r="CD35" s="61"/>
      <c r="CE35" s="61"/>
      <c r="CF35" s="740"/>
      <c r="CG35" s="57"/>
      <c r="CH35" s="740"/>
      <c r="CI35" s="58"/>
      <c r="CJ35" s="736"/>
      <c r="CK35" s="743"/>
    </row>
    <row r="36" spans="1:89" ht="15" customHeight="1" thickBot="1" x14ac:dyDescent="0.3">
      <c r="A36" s="212">
        <v>26</v>
      </c>
      <c r="B36" s="217" t="str">
        <f t="shared" si="5"/>
        <v>Sun</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39"/>
      <c r="AM36" s="276"/>
      <c r="AN36" s="276"/>
      <c r="AO36" s="39"/>
      <c r="AP36" s="41"/>
      <c r="AQ36" s="212">
        <f t="shared" si="3"/>
        <v>26</v>
      </c>
      <c r="AR36" s="407" t="str">
        <f t="shared" si="4"/>
        <v>Sun</v>
      </c>
      <c r="AS36" s="40"/>
      <c r="AT36" s="56" t="str">
        <f t="shared" si="17"/>
        <v/>
      </c>
      <c r="AU36" s="40"/>
      <c r="AV36" s="43" t="str">
        <f t="shared" si="23"/>
        <v/>
      </c>
      <c r="AW36" s="45" t="str">
        <f t="shared" ca="1" si="10"/>
        <v/>
      </c>
      <c r="AX36" s="56" t="str">
        <f t="shared" si="23"/>
        <v/>
      </c>
      <c r="AY36" s="40"/>
      <c r="AZ36" s="43" t="str">
        <f t="shared" si="19"/>
        <v/>
      </c>
      <c r="BA36" s="45" t="str">
        <f t="shared" ca="1" si="11"/>
        <v/>
      </c>
      <c r="BB36" s="56" t="str">
        <f t="shared" si="20"/>
        <v/>
      </c>
      <c r="BC36" s="40"/>
      <c r="BD36" s="69" t="str">
        <f t="shared" si="21"/>
        <v/>
      </c>
      <c r="BE36" s="46" t="str">
        <f t="shared" ca="1" si="12"/>
        <v/>
      </c>
      <c r="BF36" s="56" t="str">
        <f t="shared" si="22"/>
        <v/>
      </c>
      <c r="BG36" s="40"/>
      <c r="BH36" s="41"/>
      <c r="BI36" s="243">
        <f t="shared" si="13"/>
        <v>26</v>
      </c>
      <c r="BJ36" s="40"/>
      <c r="BK36" s="41"/>
      <c r="BL36" s="276"/>
      <c r="BM36" s="39"/>
      <c r="BN36" s="39"/>
      <c r="BO36" s="39"/>
      <c r="BP36" s="39"/>
      <c r="BQ36" s="39"/>
      <c r="BR36" s="39"/>
      <c r="BS36" s="39"/>
      <c r="BT36" s="39"/>
      <c r="BU36" s="41"/>
      <c r="BV36" s="759">
        <f t="shared" si="14"/>
        <v>26</v>
      </c>
      <c r="BW36" s="35"/>
      <c r="BX36" s="727" t="str">
        <f t="shared" ca="1" si="15"/>
        <v/>
      </c>
      <c r="BY36" s="38"/>
      <c r="BZ36" s="727" t="str">
        <f t="shared" ca="1" si="16"/>
        <v/>
      </c>
      <c r="CA36" s="38"/>
      <c r="CB36" s="33"/>
      <c r="CC36" s="39"/>
      <c r="CD36" s="38"/>
      <c r="CE36" s="38"/>
      <c r="CF36" s="33"/>
      <c r="CG36" s="39"/>
      <c r="CH36" s="33"/>
      <c r="CI36" s="35"/>
      <c r="CJ36" s="739"/>
      <c r="CK36" s="275"/>
    </row>
    <row r="37" spans="1:89" ht="15" customHeight="1" x14ac:dyDescent="0.25">
      <c r="A37" s="214">
        <v>27</v>
      </c>
      <c r="B37" s="213" t="str">
        <f t="shared" si="5"/>
        <v>Mon</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Mon</v>
      </c>
      <c r="AS37" s="52"/>
      <c r="AT37" s="44" t="str">
        <f t="shared" si="17"/>
        <v/>
      </c>
      <c r="AU37" s="52"/>
      <c r="AV37" s="70" t="str">
        <f t="shared" si="23"/>
        <v/>
      </c>
      <c r="AW37" s="45" t="str">
        <f ca="1">IF(CELL("type",AU37)="L","",IF(AU37*($K37+$AS37)=0,"",IF($AS37&gt;0,+$AS37*AU37*8.34,$K37*AU37*8.34)))</f>
        <v/>
      </c>
      <c r="AX37" s="56" t="str">
        <f t="shared" si="23"/>
        <v/>
      </c>
      <c r="AY37" s="52"/>
      <c r="AZ37" s="70" t="str">
        <f t="shared" si="19"/>
        <v/>
      </c>
      <c r="BA37" s="45" t="str">
        <f ca="1">IF(CELL("type",AY37)="L","",IF(AY37*($K37+$AS37)=0,"",IF($AS37&gt;0,+$AS37*AY37*8.34,$K37*AY37*8.34)))</f>
        <v/>
      </c>
      <c r="BB37" s="44" t="str">
        <f t="shared" si="20"/>
        <v/>
      </c>
      <c r="BC37" s="52"/>
      <c r="BD37" s="71" t="str">
        <f t="shared" si="21"/>
        <v/>
      </c>
      <c r="BE37" s="46" t="str">
        <f ca="1">IF(CELL("type",BC37)="L","",IF(BC37*($K37+$AS37)=0,"",IF($AS37&gt;0,+$AS37*BC37*8.34,$K37*BC37*8.34)))</f>
        <v/>
      </c>
      <c r="BF37" s="44" t="str">
        <f t="shared" si="22"/>
        <v/>
      </c>
      <c r="BG37" s="52"/>
      <c r="BH37" s="53"/>
      <c r="BI37" s="244">
        <f t="shared" si="13"/>
        <v>27</v>
      </c>
      <c r="BJ37" s="52"/>
      <c r="BK37" s="53"/>
      <c r="BL37" s="277"/>
      <c r="BM37" s="47"/>
      <c r="BN37" s="47"/>
      <c r="BO37" s="47"/>
      <c r="BP37" s="47"/>
      <c r="BQ37" s="47"/>
      <c r="BR37" s="47"/>
      <c r="BS37" s="47"/>
      <c r="BT37" s="47"/>
      <c r="BU37" s="53"/>
      <c r="BV37" s="243">
        <f t="shared" si="14"/>
        <v>27</v>
      </c>
      <c r="BW37" s="48"/>
      <c r="BX37" s="724" t="str">
        <f t="shared" ca="1" si="15"/>
        <v/>
      </c>
      <c r="BY37" s="51"/>
      <c r="BZ37" s="724" t="str">
        <f t="shared" ca="1" si="16"/>
        <v/>
      </c>
      <c r="CA37" s="51"/>
      <c r="CB37" s="33"/>
      <c r="CC37" s="47"/>
      <c r="CD37" s="38"/>
      <c r="CE37" s="38"/>
      <c r="CF37" s="33"/>
      <c r="CG37" s="47"/>
      <c r="CH37" s="33"/>
      <c r="CI37" s="48"/>
      <c r="CJ37" s="739"/>
      <c r="CK37" s="275"/>
    </row>
    <row r="38" spans="1:89" ht="15" customHeight="1" x14ac:dyDescent="0.25">
      <c r="A38" s="214">
        <v>28</v>
      </c>
      <c r="B38" s="213" t="str">
        <f t="shared" si="5"/>
        <v>Tue</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Tue</v>
      </c>
      <c r="AS38" s="52"/>
      <c r="AT38" s="44" t="str">
        <f t="shared" si="17"/>
        <v/>
      </c>
      <c r="AU38" s="52"/>
      <c r="AV38" s="70" t="str">
        <f t="shared" si="23"/>
        <v/>
      </c>
      <c r="AW38" s="45" t="str">
        <f t="shared" ca="1" si="10"/>
        <v/>
      </c>
      <c r="AX38" s="56" t="str">
        <f t="shared" si="23"/>
        <v/>
      </c>
      <c r="AY38" s="52"/>
      <c r="AZ38" s="70" t="str">
        <f t="shared" si="19"/>
        <v/>
      </c>
      <c r="BA38" s="45" t="str">
        <f t="shared" ca="1" si="11"/>
        <v/>
      </c>
      <c r="BB38" s="44" t="str">
        <f t="shared" si="20"/>
        <v/>
      </c>
      <c r="BC38" s="52"/>
      <c r="BD38" s="71" t="str">
        <f t="shared" si="21"/>
        <v/>
      </c>
      <c r="BE38" s="46" t="str">
        <f t="shared" ca="1" si="12"/>
        <v/>
      </c>
      <c r="BF38" s="44" t="str">
        <f t="shared" si="22"/>
        <v/>
      </c>
      <c r="BG38" s="52"/>
      <c r="BH38" s="53"/>
      <c r="BI38" s="244">
        <f t="shared" si="13"/>
        <v>28</v>
      </c>
      <c r="BJ38" s="52"/>
      <c r="BK38" s="53"/>
      <c r="BL38" s="277"/>
      <c r="BM38" s="47"/>
      <c r="BN38" s="47"/>
      <c r="BO38" s="47"/>
      <c r="BP38" s="47"/>
      <c r="BQ38" s="47"/>
      <c r="BR38" s="47"/>
      <c r="BS38" s="47"/>
      <c r="BT38" s="47"/>
      <c r="BU38" s="53"/>
      <c r="BV38" s="243">
        <f t="shared" si="14"/>
        <v>28</v>
      </c>
      <c r="BW38" s="48"/>
      <c r="BX38" s="724" t="str">
        <f t="shared" ca="1" si="15"/>
        <v/>
      </c>
      <c r="BY38" s="51"/>
      <c r="BZ38" s="724" t="str">
        <f t="shared" ca="1" si="16"/>
        <v/>
      </c>
      <c r="CA38" s="51"/>
      <c r="CB38" s="33"/>
      <c r="CC38" s="47"/>
      <c r="CD38" s="38"/>
      <c r="CE38" s="38"/>
      <c r="CF38" s="33"/>
      <c r="CG38" s="47"/>
      <c r="CH38" s="33"/>
      <c r="CI38" s="48"/>
      <c r="CJ38" s="739"/>
      <c r="CK38" s="275"/>
    </row>
    <row r="39" spans="1:89" ht="15" customHeight="1" x14ac:dyDescent="0.25">
      <c r="A39" s="214">
        <v>29</v>
      </c>
      <c r="B39" s="213" t="str">
        <f t="shared" si="5"/>
        <v>Wed</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Wed</v>
      </c>
      <c r="AS39" s="52"/>
      <c r="AT39" s="44" t="str">
        <f t="shared" si="17"/>
        <v/>
      </c>
      <c r="AU39" s="52"/>
      <c r="AV39" s="70" t="str">
        <f t="shared" si="23"/>
        <v/>
      </c>
      <c r="AW39" s="45" t="str">
        <f t="shared" ca="1" si="10"/>
        <v/>
      </c>
      <c r="AX39" s="56" t="str">
        <f t="shared" si="23"/>
        <v/>
      </c>
      <c r="AY39" s="52"/>
      <c r="AZ39" s="70" t="str">
        <f t="shared" si="19"/>
        <v/>
      </c>
      <c r="BA39" s="45" t="str">
        <f t="shared" ca="1" si="11"/>
        <v/>
      </c>
      <c r="BB39" s="44" t="str">
        <f t="shared" si="20"/>
        <v/>
      </c>
      <c r="BC39" s="52"/>
      <c r="BD39" s="71" t="str">
        <f t="shared" si="21"/>
        <v/>
      </c>
      <c r="BE39" s="46" t="str">
        <f t="shared" ca="1" si="12"/>
        <v/>
      </c>
      <c r="BF39" s="44" t="str">
        <f t="shared" si="22"/>
        <v/>
      </c>
      <c r="BG39" s="52"/>
      <c r="BH39" s="53"/>
      <c r="BI39" s="244">
        <f t="shared" si="13"/>
        <v>29</v>
      </c>
      <c r="BJ39" s="52"/>
      <c r="BK39" s="53"/>
      <c r="BL39" s="277"/>
      <c r="BM39" s="47"/>
      <c r="BN39" s="47"/>
      <c r="BO39" s="47"/>
      <c r="BP39" s="47"/>
      <c r="BQ39" s="47"/>
      <c r="BR39" s="47"/>
      <c r="BS39" s="47"/>
      <c r="BT39" s="47"/>
      <c r="BU39" s="53"/>
      <c r="BV39" s="243">
        <f t="shared" si="14"/>
        <v>29</v>
      </c>
      <c r="BW39" s="48"/>
      <c r="BX39" s="724" t="str">
        <f t="shared" ca="1" si="15"/>
        <v/>
      </c>
      <c r="BY39" s="51"/>
      <c r="BZ39" s="724" t="str">
        <f t="shared" ca="1" si="16"/>
        <v/>
      </c>
      <c r="CA39" s="51"/>
      <c r="CB39" s="33"/>
      <c r="CC39" s="47"/>
      <c r="CD39" s="38"/>
      <c r="CE39" s="38"/>
      <c r="CF39" s="33"/>
      <c r="CG39" s="47"/>
      <c r="CH39" s="33"/>
      <c r="CI39" s="48"/>
      <c r="CJ39" s="739"/>
      <c r="CK39" s="275"/>
    </row>
    <row r="40" spans="1:89" ht="15" customHeight="1" x14ac:dyDescent="0.25">
      <c r="A40" s="214">
        <v>30</v>
      </c>
      <c r="B40" s="213" t="str">
        <f t="shared" si="5"/>
        <v>Thu</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47"/>
      <c r="AM40" s="277"/>
      <c r="AN40" s="277"/>
      <c r="AO40" s="47"/>
      <c r="AP40" s="53"/>
      <c r="AQ40" s="214">
        <f t="shared" si="3"/>
        <v>30</v>
      </c>
      <c r="AR40" s="407" t="str">
        <f t="shared" si="4"/>
        <v>Thu</v>
      </c>
      <c r="AS40" s="52"/>
      <c r="AT40" s="44" t="str">
        <f t="shared" si="17"/>
        <v/>
      </c>
      <c r="AU40" s="52"/>
      <c r="AV40" s="70" t="str">
        <f t="shared" si="23"/>
        <v/>
      </c>
      <c r="AW40" s="45" t="str">
        <f ca="1">IF(CELL("type",AU40)="L","",IF(AU40*($K40+$AS40)=0,"",IF($AS40&gt;0,+$AS40*AU40*8.34,$K40*AU40*8.34)))</f>
        <v/>
      </c>
      <c r="AX40" s="44" t="str">
        <f t="shared" si="23"/>
        <v/>
      </c>
      <c r="AY40" s="52"/>
      <c r="AZ40" s="70" t="str">
        <f t="shared" si="19"/>
        <v/>
      </c>
      <c r="BA40" s="45" t="str">
        <f ca="1">IF(CELL("type",AY40)="L","",IF(AY40*($K40+$AS40)=0,"",IF($AS40&gt;0,+$AS40*AY40*8.34,$K40*AY40*8.34)))</f>
        <v/>
      </c>
      <c r="BB40" s="44" t="str">
        <f t="shared" si="20"/>
        <v/>
      </c>
      <c r="BC40" s="52"/>
      <c r="BD40" s="71" t="str">
        <f t="shared" si="21"/>
        <v/>
      </c>
      <c r="BE40" s="46" t="str">
        <f ca="1">IF(CELL("type",BC40)="L","",IF(BC40*($K40+$AS40)=0,"",IF($AS40&gt;0,+$AS40*BC40*8.34,$K40*BC40*8.34)))</f>
        <v/>
      </c>
      <c r="BF40" s="44" t="str">
        <f t="shared" si="22"/>
        <v/>
      </c>
      <c r="BG40" s="52"/>
      <c r="BH40" s="53"/>
      <c r="BI40" s="244">
        <f t="shared" si="13"/>
        <v>30</v>
      </c>
      <c r="BJ40" s="52"/>
      <c r="BK40" s="53"/>
      <c r="BL40" s="277"/>
      <c r="BM40" s="47"/>
      <c r="BN40" s="47"/>
      <c r="BO40" s="47"/>
      <c r="BP40" s="47"/>
      <c r="BQ40" s="47"/>
      <c r="BR40" s="47"/>
      <c r="BS40" s="47"/>
      <c r="BT40" s="47"/>
      <c r="BU40" s="53"/>
      <c r="BV40" s="243">
        <f t="shared" si="14"/>
        <v>30</v>
      </c>
      <c r="BW40" s="48"/>
      <c r="BX40" s="724" t="str">
        <f t="shared" ca="1" si="15"/>
        <v/>
      </c>
      <c r="BY40" s="51"/>
      <c r="BZ40" s="724" t="str">
        <f t="shared" ca="1" si="16"/>
        <v/>
      </c>
      <c r="CA40" s="51"/>
      <c r="CB40" s="33"/>
      <c r="CC40" s="47"/>
      <c r="CD40" s="38"/>
      <c r="CE40" s="38"/>
      <c r="CF40" s="33"/>
      <c r="CG40" s="47"/>
      <c r="CH40" s="33"/>
      <c r="CI40" s="48"/>
      <c r="CJ40" s="739"/>
      <c r="CK40" s="275"/>
    </row>
    <row r="41" spans="1:89" ht="15" customHeight="1" thickBot="1" x14ac:dyDescent="0.3">
      <c r="A41" s="215">
        <v>31</v>
      </c>
      <c r="B41" s="216" t="str">
        <f t="shared" si="5"/>
        <v>Fri</v>
      </c>
      <c r="C41" s="57"/>
      <c r="D41" s="58"/>
      <c r="E41" s="58"/>
      <c r="F41" s="59"/>
      <c r="G41" s="60"/>
      <c r="H41" s="61"/>
      <c r="I41" s="57"/>
      <c r="J41" s="58"/>
      <c r="K41" s="62"/>
      <c r="L41" s="278"/>
      <c r="M41" s="57"/>
      <c r="N41" s="65" t="str">
        <f t="shared" ca="1" si="6"/>
        <v/>
      </c>
      <c r="O41" s="57"/>
      <c r="P41" s="65" t="str">
        <f t="shared" ca="1" si="7"/>
        <v/>
      </c>
      <c r="Q41" s="57"/>
      <c r="R41" s="57"/>
      <c r="S41" s="63"/>
      <c r="T41" s="222">
        <f t="shared" si="0"/>
        <v>31</v>
      </c>
      <c r="U41" s="404"/>
      <c r="V41" s="62"/>
      <c r="W41" s="57"/>
      <c r="X41" s="396" t="str">
        <f t="shared" si="1"/>
        <v/>
      </c>
      <c r="Y41" s="278"/>
      <c r="Z41" s="62"/>
      <c r="AA41" s="57"/>
      <c r="AB41" s="396" t="str">
        <f t="shared" si="2"/>
        <v/>
      </c>
      <c r="AC41" s="278"/>
      <c r="AD41" s="62"/>
      <c r="AE41" s="57"/>
      <c r="AF41" s="396" t="str">
        <f t="shared" si="8"/>
        <v/>
      </c>
      <c r="AG41" s="630"/>
      <c r="AH41" s="690"/>
      <c r="AI41" s="61"/>
      <c r="AJ41" s="57"/>
      <c r="AK41" t="str">
        <f t="shared" ca="1" si="9"/>
        <v/>
      </c>
      <c r="AL41" s="57"/>
      <c r="AM41" s="278"/>
      <c r="AN41" s="278"/>
      <c r="AO41" s="57"/>
      <c r="AP41" s="63"/>
      <c r="AQ41" s="215">
        <f t="shared" si="3"/>
        <v>31</v>
      </c>
      <c r="AR41" s="408" t="str">
        <f t="shared" si="4"/>
        <v>Fri</v>
      </c>
      <c r="AS41" s="62"/>
      <c r="AT41" s="67" t="str">
        <f>IF(SUM(AS35:AS41)=0,"",IF(+$B41="Sat",AVERAGE(AS35:AS41),IF(+$B41="Fri",AVERAGE(AS36:AS41,Nov!AS$11),IF(+$B41="Thu",AVERAGE(AS37:AS41,Nov!AS$11:AS$12),IF(+$B41="Wed",AVERAGE(AS38:AS41,Nov!AS$11:AS$13)," ")))))</f>
        <v/>
      </c>
      <c r="AU41" s="62"/>
      <c r="AV41" s="65" t="str">
        <f>IF(SUM(AU35:AU41)=0,"",IF(+$B41="Sat",AVERAGE(AU35:AU41),IF(+$B41="Fri",AVERAGE(AU36:AU41,Nov!AU$11),IF(+$B41="Thu",AVERAGE(AU37:AU41,Nov!AU$11:AU$12),IF(+$B41="Wed",AVERAGE(AU38:AU41,Nov!AU$11:AU$13)," ")))))</f>
        <v/>
      </c>
      <c r="AW41" s="88" t="str">
        <f t="shared" ca="1" si="10"/>
        <v/>
      </c>
      <c r="AX41" s="67" t="str">
        <f ca="1">IF(SUM(AW35:AW41)=0,"",IF(+$B41="Sat",AVERAGE(AW35:AW41),IF(+$B41="Fri",AVERAGE(AW36:AW41,Nov!AW$11),IF(+$B41="Thu",AVERAGE(AW37:AW41,Nov!AW$11:AW$12),IF(+$B41="Wed",AVERAGE(AW38:AW41,Nov!AW$11:AW$13)," ")))))</f>
        <v/>
      </c>
      <c r="AY41" s="62"/>
      <c r="AZ41" s="65" t="str">
        <f>IF(SUM(AY35:AY41)=0,"",IF(+$B41="Sat",AVERAGE(AY35:AY41),IF(+$B41="Fri",AVERAGE(AY36:AY41,Nov!AY$11),IF(+$B41="Thu",AVERAGE(AY37:AY41,Nov!AY$11:AY$12),IF(+$B41="Wed",AVERAGE(AY38:AY41,Nov!AY$11:AY$13)," ")))))</f>
        <v/>
      </c>
      <c r="BA41" s="88" t="str">
        <f t="shared" ca="1" si="11"/>
        <v/>
      </c>
      <c r="BB41" s="65" t="str">
        <f ca="1">IF(SUM(BA35:BA41)=0,"",IF(+$B41="Sat",AVERAGE(BA35:BA41),IF(+$B41="Fri",AVERAGE(BA36:BA41,Nov!BA$11),IF(+$B41="Thu",AVERAGE(BA37:BA41,Nov!BA$11:BA$12),IF(+$B41="Wed",AVERAGE(BA38:BA41,Nov!BA$11:BA$13)," ")))))</f>
        <v/>
      </c>
      <c r="BC41" s="62"/>
      <c r="BD41" s="72" t="str">
        <f>IF(SUM(BC35:BC41)=0,"",IF(+$B41="Sat",AVERAGE(BC35:BC41),IF(+$B41="Fri",AVERAGE(BC36:BC41,Nov!BC$11),IF(+$B41="Thu",AVERAGE(BC37:BC41,Nov!BC$11:BC$12),IF(+$B41="Wed",AVERAGE(BC38:BC41,Nov!BC$11:BC$13)," ")))))</f>
        <v/>
      </c>
      <c r="BE41" s="68" t="str">
        <f t="shared" ca="1" si="12"/>
        <v/>
      </c>
      <c r="BF41" s="65" t="str">
        <f ca="1">IF(SUM(BE35:BE41)=0,"",IF(+$B41="Sat",AVERAGE(BE35:BE41),IF(+$B41="Fri",AVERAGE(BE36:BE41,Nov!BE$11),IF(+$B41="Thu",AVERAGE(BE37:BE41,Nov!BE$11:BE$12),IF(+$B41="Wed",AVERAGE(BE38:BE41,Nov!BE$11:BE$13)," ")))))</f>
        <v/>
      </c>
      <c r="BG41" s="62"/>
      <c r="BH41" s="63"/>
      <c r="BI41" s="245">
        <f>+A41</f>
        <v>31</v>
      </c>
      <c r="BJ41" s="62"/>
      <c r="BK41" s="63"/>
      <c r="BL41" s="278"/>
      <c r="BM41" s="57"/>
      <c r="BN41" s="57"/>
      <c r="BO41" s="57"/>
      <c r="BP41" s="57"/>
      <c r="BQ41" s="57"/>
      <c r="BR41" s="57"/>
      <c r="BS41" s="57"/>
      <c r="BT41" s="57"/>
      <c r="BU41" s="63"/>
      <c r="BV41" s="243">
        <f t="shared" si="14"/>
        <v>31</v>
      </c>
      <c r="BW41" s="58"/>
      <c r="BX41" s="726" t="str">
        <f t="shared" ca="1" si="15"/>
        <v/>
      </c>
      <c r="BY41" s="61"/>
      <c r="BZ41" s="728" t="str">
        <f t="shared" ca="1" si="16"/>
        <v/>
      </c>
      <c r="CA41" s="61"/>
      <c r="CB41" s="740"/>
      <c r="CC41" s="57"/>
      <c r="CD41" s="61"/>
      <c r="CE41" s="61"/>
      <c r="CF41" s="740"/>
      <c r="CG41" s="57"/>
      <c r="CH41" s="740"/>
      <c r="CI41" s="57"/>
      <c r="CJ41" s="740"/>
      <c r="CK41" s="743"/>
    </row>
    <row r="42" spans="1:89" ht="15" customHeight="1" thickTop="1" thickBot="1" x14ac:dyDescent="0.3">
      <c r="A42" s="218" t="s">
        <v>36</v>
      </c>
      <c r="B42" s="219"/>
      <c r="C42" s="38"/>
      <c r="D42" s="74"/>
      <c r="E42" s="35"/>
      <c r="F42" s="75"/>
      <c r="G42" s="76"/>
      <c r="H42" s="4" t="str">
        <f>IF(SUM(H11:H41)&gt;0,AVERAGE(H11:H41)," ")</f>
        <v xml:space="preserve"> </v>
      </c>
      <c r="I42" s="43" t="str">
        <f>IF(SUM(I11:I41)&gt;0,AVERAGE(I11:I41)," ")</f>
        <v xml:space="preserve"> </v>
      </c>
      <c r="J42" s="69" t="str">
        <f>IF(SUM(J11:J41)&gt;0,AVERAGE(J11:J41)," ")</f>
        <v xml:space="preserve"> </v>
      </c>
      <c r="K42" s="42" t="str">
        <f>IF(SUM(K11:K41)&gt;0,AVERAGE(K11:K41)," ")</f>
        <v xml:space="preserve"> </v>
      </c>
      <c r="L42" s="279"/>
      <c r="M42" s="314" t="str">
        <f t="shared" ref="M42:S42" si="24">IF(SUM(M11:M41)&gt;0,AVERAGE(M11:M41)," ")</f>
        <v xml:space="preserve"> </v>
      </c>
      <c r="N42" s="43" t="str">
        <f ca="1">IF(SUM(N11:N41)&gt;0,AVERAGE(N11:N41)," ")</f>
        <v xml:space="preserve"> </v>
      </c>
      <c r="O42" s="314" t="str">
        <f t="shared" si="24"/>
        <v xml:space="preserve"> </v>
      </c>
      <c r="P42" s="43" t="str">
        <f ca="1">IF(SUM(P11:P41)&gt;0,AVERAGE(P11:P41)," ")</f>
        <v xml:space="preserve"> </v>
      </c>
      <c r="Q42" s="43" t="str">
        <f t="shared" si="24"/>
        <v xml:space="preserve"> </v>
      </c>
      <c r="R42" s="43" t="str">
        <f t="shared" si="24"/>
        <v xml:space="preserve"> </v>
      </c>
      <c r="S42" s="56" t="str">
        <f t="shared" si="24"/>
        <v xml:space="preserve"> </v>
      </c>
      <c r="T42" s="218" t="s">
        <v>37</v>
      </c>
      <c r="U42" s="401" t="str">
        <f>IF(SUM(U11:U41)&gt;0,AVERAGE(U11:U41)," ")</f>
        <v xml:space="preserve"> </v>
      </c>
      <c r="V42" s="315" t="str">
        <f t="shared" ref="V42:AG42" si="25">IF(SUM(V11:V41)&gt;0,AVERAGE(V11:V41)," ")</f>
        <v xml:space="preserve"> </v>
      </c>
      <c r="W42" s="314" t="str">
        <f t="shared" si="25"/>
        <v xml:space="preserve"> </v>
      </c>
      <c r="X42" s="314" t="str">
        <f t="shared" si="25"/>
        <v xml:space="preserve"> </v>
      </c>
      <c r="Y42" s="56" t="str">
        <f t="shared" si="25"/>
        <v xml:space="preserve"> </v>
      </c>
      <c r="Z42" s="315" t="str">
        <f t="shared" si="25"/>
        <v xml:space="preserve"> </v>
      </c>
      <c r="AA42" s="314" t="str">
        <f t="shared" si="25"/>
        <v xml:space="preserve"> </v>
      </c>
      <c r="AB42" s="314" t="str">
        <f t="shared" si="25"/>
        <v xml:space="preserve"> </v>
      </c>
      <c r="AC42" s="56" t="str">
        <f t="shared" si="25"/>
        <v xml:space="preserve"> </v>
      </c>
      <c r="AD42" s="315" t="str">
        <f t="shared" si="25"/>
        <v xml:space="preserve"> </v>
      </c>
      <c r="AE42" s="314" t="str">
        <f t="shared" si="25"/>
        <v xml:space="preserve"> </v>
      </c>
      <c r="AF42" s="314" t="str">
        <f t="shared" si="25"/>
        <v xml:space="preserve"> </v>
      </c>
      <c r="AG42" s="56" t="str">
        <f t="shared" si="25"/>
        <v xml:space="preserve"> </v>
      </c>
      <c r="AH42" s="636"/>
      <c r="AI42" s="620" t="str">
        <f>IF(SUM(AI11:AI41)&gt;0,AVERAGE(AI11:AI41)," ")</f>
        <v xml:space="preserve"> </v>
      </c>
      <c r="AJ42" s="678" t="str">
        <f>IF(SUM(AJ11:AJ41)&gt;0,AVERAGE(AJ11:AJ41)," ")</f>
        <v xml:space="preserve"> </v>
      </c>
      <c r="AK42" s="69"/>
      <c r="AL42" s="824" t="str">
        <f ca="1">IF(SUM(AK11:AK41)&gt;0,GEOMEAN(AK11:AK41),"")</f>
        <v/>
      </c>
      <c r="AM42" s="818"/>
      <c r="AN42" s="279"/>
      <c r="AO42" s="671" t="str">
        <f>IF(SUM(AO11:AO41)&gt;0,AVERAGE(AO11:AO41)," ")</f>
        <v xml:space="preserve"> </v>
      </c>
      <c r="AP42" s="56" t="str">
        <f>IF(SUM(AP11:AP41)&gt;0,AVERAGE(AP11:AP41)," ")</f>
        <v xml:space="preserve"> </v>
      </c>
      <c r="AQ42" s="943" t="s">
        <v>71</v>
      </c>
      <c r="AR42" s="1020"/>
      <c r="AS42" s="620" t="str">
        <f>IF(SUM(AS11:AS41)&gt;0,AVERAGE(AS11:AS41)," ")</f>
        <v xml:space="preserve"> </v>
      </c>
      <c r="AT42" s="78"/>
      <c r="AU42" s="660" t="str">
        <f>IF(SUM(AU11:AU41)&gt;0,AVERAGE(AU11:AU41)," ")</f>
        <v xml:space="preserve"> </v>
      </c>
      <c r="AV42" s="661"/>
      <c r="AW42" s="618" t="str">
        <f ca="1">IF(SUM(AW11:AW41)&gt;0,AVERAGE(AW11:AW41)," ")</f>
        <v xml:space="preserve"> </v>
      </c>
      <c r="AX42" s="661"/>
      <c r="AY42" s="660" t="str">
        <f>IF(SUM(AY11:AY41)&gt;0,AVERAGE(AY11:AY41)," ")</f>
        <v xml:space="preserve"> </v>
      </c>
      <c r="AZ42" s="619"/>
      <c r="BA42" s="618" t="str">
        <f ca="1">IF(SUM(BA11:BA41)&gt;0,AVERAGE(BA11:BA41)," ")</f>
        <v xml:space="preserve"> </v>
      </c>
      <c r="BB42" s="661"/>
      <c r="BC42" s="620" t="str">
        <f>IF(SUM(BC11:BC41)&gt;0,AVERAGE(BC11:BC41)," ")</f>
        <v xml:space="preserve"> </v>
      </c>
      <c r="BD42" s="661"/>
      <c r="BE42" s="618" t="str">
        <f ca="1">IF(SUM(BE11:BE41)&gt;0,AVERAGE(BE11:BE41)," ")</f>
        <v xml:space="preserve"> </v>
      </c>
      <c r="BF42" s="78"/>
      <c r="BG42" s="42" t="str">
        <f>IF(SUM(BG11:BG41)&gt;0,AVERAGE(BG11:BG41)," ")</f>
        <v xml:space="preserve"> </v>
      </c>
      <c r="BH42" s="56" t="str">
        <f>IF(SUM(BH11:BH41)&gt;0,AVERAGE(BH11:BH41)," ")</f>
        <v xml:space="preserve"> </v>
      </c>
      <c r="BI42" s="218" t="s">
        <v>37</v>
      </c>
      <c r="BJ42" s="42" t="str">
        <f>IF(SUM(BJ11:BJ41)&gt;0,AVERAGE(BJ11:BJ41)," ")</f>
        <v xml:space="preserve"> </v>
      </c>
      <c r="BK42" s="56" t="str">
        <f>IF(SUM(BK11:BK41)&gt;0,AVERAGE(BK11:BK41)," ")</f>
        <v xml:space="preserve"> </v>
      </c>
      <c r="BL42" s="77"/>
      <c r="BM42" s="43" t="str">
        <f t="shared" ref="BM42:BU42" si="26">IF(SUM(BM11:BM41)&gt;0,AVERAGE(BM11:BM41)," ")</f>
        <v xml:space="preserve"> </v>
      </c>
      <c r="BN42" s="314" t="str">
        <f t="shared" si="26"/>
        <v xml:space="preserve"> </v>
      </c>
      <c r="BO42" s="43" t="str">
        <f t="shared" si="26"/>
        <v xml:space="preserve"> </v>
      </c>
      <c r="BP42" s="43" t="str">
        <f t="shared" si="26"/>
        <v xml:space="preserve"> </v>
      </c>
      <c r="BQ42" s="43" t="str">
        <f t="shared" si="26"/>
        <v xml:space="preserve"> </v>
      </c>
      <c r="BR42" s="43" t="str">
        <f t="shared" si="26"/>
        <v xml:space="preserve"> </v>
      </c>
      <c r="BS42" s="43" t="str">
        <f t="shared" si="26"/>
        <v xml:space="preserve"> </v>
      </c>
      <c r="BT42" s="43" t="str">
        <f t="shared" si="26"/>
        <v xml:space="preserve"> </v>
      </c>
      <c r="BU42" s="56" t="str">
        <f t="shared" si="26"/>
        <v xml:space="preserve"> </v>
      </c>
      <c r="BV42" s="758" t="s">
        <v>37</v>
      </c>
      <c r="BW42" s="842" t="str">
        <f>IF(SUM(BW11:BW41)&gt;0,AVERAGE(BW11:BW41)," ")</f>
        <v xml:space="preserve"> </v>
      </c>
      <c r="BX42" s="618" t="str">
        <f ca="1">IF(SUM(BX11:BX41)&gt;0,AVERAGE(BX11:BX41)," ")</f>
        <v xml:space="preserve"> </v>
      </c>
      <c r="BY42" s="679" t="str">
        <f>IF(SUM(BY11:BY41)&gt;0,AVERAGE(BY11:BY41)," ")</f>
        <v xml:space="preserve"> </v>
      </c>
      <c r="BZ42" s="843" t="str">
        <f ca="1">IF(SUM(BZ11:BZ41)&gt;0,AVERAGE(BZ11:BZ41)," ")</f>
        <v xml:space="preserve"> </v>
      </c>
      <c r="CA42" s="744" t="str">
        <f t="shared" ref="CA42:CK42" si="27">IF(SUM(CA11:CA41)&gt;0,AVERAGE(CA11:CA41)," ")</f>
        <v xml:space="preserve"> </v>
      </c>
      <c r="CB42" s="45" t="str">
        <f t="shared" si="27"/>
        <v xml:space="preserve"> </v>
      </c>
      <c r="CC42" s="43" t="str">
        <f t="shared" si="27"/>
        <v xml:space="preserve"> </v>
      </c>
      <c r="CD42" s="46" t="str">
        <f>IF(SUM(CD11:CD41)&gt;0,AVERAGE(CD11:CD41)," ")</f>
        <v xml:space="preserve"> </v>
      </c>
      <c r="CE42" s="43" t="str">
        <f>IF(SUM(CE11:CE41)&gt;0,AVERAGE(CE11:CE41)," ")</f>
        <v xml:space="preserve"> </v>
      </c>
      <c r="CF42" s="46" t="str">
        <f t="shared" si="27"/>
        <v xml:space="preserve"> </v>
      </c>
      <c r="CG42" s="43" t="str">
        <f t="shared" si="27"/>
        <v xml:space="preserve"> </v>
      </c>
      <c r="CH42" s="45" t="str">
        <f t="shared" si="27"/>
        <v xml:space="preserve"> </v>
      </c>
      <c r="CI42" s="69" t="str">
        <f t="shared" si="27"/>
        <v xml:space="preserve"> </v>
      </c>
      <c r="CJ42" s="46" t="str">
        <f t="shared" si="27"/>
        <v xml:space="preserve"> </v>
      </c>
      <c r="CK42" s="745" t="str">
        <f t="shared" si="27"/>
        <v xml:space="preserve"> </v>
      </c>
    </row>
    <row r="43" spans="1:89" ht="15" customHeight="1" thickTop="1" thickBot="1" x14ac:dyDescent="0.3">
      <c r="A43" s="220" t="s">
        <v>38</v>
      </c>
      <c r="B43" s="221"/>
      <c r="C43" s="81"/>
      <c r="D43" s="80"/>
      <c r="E43" s="71" t="str">
        <f>IF(SUM(E11:E41)&gt;0,MAX(E11:E41)," ")</f>
        <v xml:space="preserve"> </v>
      </c>
      <c r="F43" s="82"/>
      <c r="G43" s="83"/>
      <c r="H43" s="84" t="str">
        <f t="shared" ref="H43:S43" si="28">IF(SUM(H11:H41)&gt;0,MAX(H11:H41)," ")</f>
        <v xml:space="preserve"> </v>
      </c>
      <c r="I43" s="70" t="str">
        <f t="shared" si="28"/>
        <v xml:space="preserve"> </v>
      </c>
      <c r="J43" s="71" t="str">
        <f t="shared" si="28"/>
        <v xml:space="preserve"> </v>
      </c>
      <c r="K43" s="54" t="str">
        <f t="shared" si="28"/>
        <v xml:space="preserve"> </v>
      </c>
      <c r="L43" s="280" t="str">
        <f t="shared" si="28"/>
        <v xml:space="preserve"> </v>
      </c>
      <c r="M43" s="70" t="str">
        <f t="shared" si="28"/>
        <v xml:space="preserve"> </v>
      </c>
      <c r="N43" s="85" t="str">
        <f ca="1">IF(SUM(N11:N41)&gt;0,MAX(N11:N41)," ")</f>
        <v xml:space="preserve"> </v>
      </c>
      <c r="O43" s="70" t="str">
        <f t="shared" si="28"/>
        <v xml:space="preserve"> </v>
      </c>
      <c r="P43" s="85" t="str">
        <f ca="1">IF(SUM(P11:P41)&gt;0,MAX(P11:P41)," ")</f>
        <v xml:space="preserve"> </v>
      </c>
      <c r="Q43" s="70" t="str">
        <f t="shared" si="28"/>
        <v xml:space="preserve"> </v>
      </c>
      <c r="R43" s="70" t="str">
        <f t="shared" si="28"/>
        <v xml:space="preserve"> </v>
      </c>
      <c r="S43" s="44" t="str">
        <f t="shared" si="28"/>
        <v xml:space="preserve"> </v>
      </c>
      <c r="T43" s="220" t="s">
        <v>39</v>
      </c>
      <c r="U43" s="55" t="str">
        <f>IF(SUM(U11:U41)&gt;0,MAX(U11:U41)," ")</f>
        <v xml:space="preserve"> </v>
      </c>
      <c r="V43" s="54" t="str">
        <f t="shared" ref="V43:AG43" si="29">IF(SUM(V11:V41)&gt;0,MAX(V11:V41)," ")</f>
        <v xml:space="preserve"> </v>
      </c>
      <c r="W43" s="70" t="str">
        <f t="shared" si="29"/>
        <v xml:space="preserve"> </v>
      </c>
      <c r="X43" s="395" t="str">
        <f t="shared" si="29"/>
        <v xml:space="preserve"> </v>
      </c>
      <c r="Y43" s="44" t="str">
        <f t="shared" si="29"/>
        <v xml:space="preserve"> </v>
      </c>
      <c r="Z43" s="54" t="str">
        <f t="shared" si="29"/>
        <v xml:space="preserve"> </v>
      </c>
      <c r="AA43" s="70" t="str">
        <f t="shared" si="29"/>
        <v xml:space="preserve"> </v>
      </c>
      <c r="AB43" s="395" t="str">
        <f t="shared" si="29"/>
        <v xml:space="preserve"> </v>
      </c>
      <c r="AC43" s="44" t="str">
        <f t="shared" si="29"/>
        <v xml:space="preserve"> </v>
      </c>
      <c r="AD43" s="54" t="str">
        <f t="shared" si="29"/>
        <v xml:space="preserve"> </v>
      </c>
      <c r="AE43" s="70" t="str">
        <f t="shared" si="29"/>
        <v xml:space="preserve"> </v>
      </c>
      <c r="AF43" s="395" t="str">
        <f t="shared" si="29"/>
        <v xml:space="preserve"> </v>
      </c>
      <c r="AG43" s="44" t="str">
        <f t="shared" si="29"/>
        <v xml:space="preserve"> </v>
      </c>
      <c r="AH43" s="637"/>
      <c r="AI43" s="679" t="str">
        <f>IF(SUM(AI11:AI41)&gt;0,MAX(AI11:AI41)," ")</f>
        <v xml:space="preserve"> </v>
      </c>
      <c r="AJ43" s="620" t="str">
        <f>IF(SUM(AJ11:AJ41)&gt;0,MAX(AJ11:AJ41)," ")</f>
        <v xml:space="preserve"> </v>
      </c>
      <c r="AK43" s="70" t="str">
        <f ca="1">IF(AL42&lt;&gt;"",MAX(AK11:AK41),"")</f>
        <v/>
      </c>
      <c r="AL43" s="827" t="str">
        <f ca="1">IF(AK43=63200,"TNTC",AK43)</f>
        <v/>
      </c>
      <c r="AM43" s="945" t="str">
        <f>IF(SUM(AM11:AN41)&gt;0,MAX(AM11:AN41)," ")</f>
        <v xml:space="preserve"> </v>
      </c>
      <c r="AN43" s="963"/>
      <c r="AO43" s="670" t="str">
        <f>IF(SUM(AO11:AO41)&gt;0,MAX(AO11:AO41)," ")</f>
        <v xml:space="preserve"> </v>
      </c>
      <c r="AP43" s="44" t="str">
        <f>IF(SUM(AP11:AP41)&gt;0,MAX(AP11:AP41)," ")</f>
        <v xml:space="preserve"> </v>
      </c>
      <c r="AQ43" s="952" t="s">
        <v>72</v>
      </c>
      <c r="AR43" s="953"/>
      <c r="AS43" s="54" t="str">
        <f t="shared" ref="AS43:BH43" si="30">IF(SUM(AS11:AS41)&gt;0,MAX(AS11:AS41)," ")</f>
        <v xml:space="preserve"> </v>
      </c>
      <c r="AT43" s="86" t="str">
        <f t="shared" si="30"/>
        <v xml:space="preserve"> </v>
      </c>
      <c r="AU43" s="662" t="str">
        <f t="shared" si="30"/>
        <v xml:space="preserve"> </v>
      </c>
      <c r="AV43" s="620" t="str">
        <f t="shared" si="30"/>
        <v xml:space="preserve"> </v>
      </c>
      <c r="AW43" s="663" t="str">
        <f t="shared" ca="1" si="30"/>
        <v xml:space="preserve"> </v>
      </c>
      <c r="AX43" s="620" t="str">
        <f t="shared" ca="1" si="30"/>
        <v xml:space="preserve"> </v>
      </c>
      <c r="AY43" s="664" t="str">
        <f t="shared" si="30"/>
        <v xml:space="preserve"> </v>
      </c>
      <c r="AZ43" s="620" t="str">
        <f t="shared" si="30"/>
        <v xml:space="preserve"> </v>
      </c>
      <c r="BA43" s="663" t="str">
        <f t="shared" ca="1" si="30"/>
        <v xml:space="preserve"> </v>
      </c>
      <c r="BB43" s="665" t="str">
        <f t="shared" ca="1" si="30"/>
        <v xml:space="preserve"> </v>
      </c>
      <c r="BC43" s="664" t="str">
        <f t="shared" si="30"/>
        <v xml:space="preserve"> </v>
      </c>
      <c r="BD43" s="620" t="str">
        <f t="shared" si="30"/>
        <v xml:space="preserve"> </v>
      </c>
      <c r="BE43" s="663" t="str">
        <f t="shared" ca="1" si="30"/>
        <v xml:space="preserve"> </v>
      </c>
      <c r="BF43" s="620" t="str">
        <f t="shared" ca="1" si="30"/>
        <v xml:space="preserve"> </v>
      </c>
      <c r="BG43" s="54" t="str">
        <f t="shared" si="30"/>
        <v xml:space="preserve"> </v>
      </c>
      <c r="BH43" s="44" t="str">
        <f t="shared" si="30"/>
        <v xml:space="preserve"> </v>
      </c>
      <c r="BI43" s="220" t="s">
        <v>39</v>
      </c>
      <c r="BJ43" s="54" t="str">
        <f>IF(SUM(BJ11:BJ41)&gt;0,MAX(BJ11:BJ41)," ")</f>
        <v xml:space="preserve"> </v>
      </c>
      <c r="BK43" s="44" t="str">
        <f t="shared" ref="BK43:BU43" si="31">IF(SUM(BK11:BK41)&gt;0,MAX(BK11:BK41)," ")</f>
        <v xml:space="preserve"> </v>
      </c>
      <c r="BL43" s="54" t="str">
        <f t="shared" si="31"/>
        <v xml:space="preserve"> </v>
      </c>
      <c r="BM43" s="70" t="str">
        <f t="shared" si="31"/>
        <v xml:space="preserve"> </v>
      </c>
      <c r="BN43" s="70" t="str">
        <f t="shared" si="31"/>
        <v xml:space="preserve"> </v>
      </c>
      <c r="BO43" s="70" t="str">
        <f t="shared" si="31"/>
        <v xml:space="preserve"> </v>
      </c>
      <c r="BP43" s="70" t="str">
        <f t="shared" si="31"/>
        <v xml:space="preserve"> </v>
      </c>
      <c r="BQ43" s="70" t="str">
        <f t="shared" si="31"/>
        <v xml:space="preserve"> </v>
      </c>
      <c r="BR43" s="70" t="str">
        <f t="shared" si="31"/>
        <v xml:space="preserve"> </v>
      </c>
      <c r="BS43" s="70" t="str">
        <f t="shared" si="31"/>
        <v xml:space="preserve"> </v>
      </c>
      <c r="BT43" s="70" t="str">
        <f t="shared" si="31"/>
        <v xml:space="preserve"> </v>
      </c>
      <c r="BU43" s="44" t="str">
        <f t="shared" si="31"/>
        <v xml:space="preserve"> </v>
      </c>
      <c r="BV43" s="244" t="s">
        <v>39</v>
      </c>
      <c r="BW43" s="844" t="str">
        <f>IF(SUM(BW11:BW41)&gt;0,MAX(BW11:BW41)," ")</f>
        <v xml:space="preserve"> </v>
      </c>
      <c r="BX43" s="845" t="str">
        <f ca="1">IF(SUM(BX11:BX41)&gt;0,MAX(BX11:BX41)," ")</f>
        <v xml:space="preserve"> </v>
      </c>
      <c r="BY43" s="844" t="str">
        <f>IF(SUM(BY11:BY41)&gt;0,MAX(BY11:BY41)," ")</f>
        <v xml:space="preserve"> </v>
      </c>
      <c r="BZ43" s="845" t="str">
        <f ca="1">IF(SUM(BZ11:BZ41)&gt;0,MAX(BZ11:BZ41)," ")</f>
        <v xml:space="preserve"> </v>
      </c>
      <c r="CA43" s="470" t="str">
        <f t="shared" ref="CA43:CK43" si="32">IF(SUM(CA11:CA41)&gt;0,MAX(CA11:CA41)," ")</f>
        <v xml:space="preserve"> </v>
      </c>
      <c r="CB43" s="746" t="str">
        <f t="shared" si="32"/>
        <v xml:space="preserve"> </v>
      </c>
      <c r="CC43" s="85" t="str">
        <f t="shared" si="32"/>
        <v xml:space="preserve"> </v>
      </c>
      <c r="CD43" s="747" t="str">
        <f>IF(SUM(CD11:CD41)&gt;0,MAX(CD11:CD41)," ")</f>
        <v xml:space="preserve"> </v>
      </c>
      <c r="CE43" s="85" t="str">
        <f>IF(SUM(CE11:CE41)&gt;0,MAX(CE11:CE41)," ")</f>
        <v xml:space="preserve"> </v>
      </c>
      <c r="CF43" s="747" t="str">
        <f t="shared" si="32"/>
        <v xml:space="preserve"> </v>
      </c>
      <c r="CG43" s="85" t="str">
        <f t="shared" si="32"/>
        <v xml:space="preserve"> </v>
      </c>
      <c r="CH43" s="746" t="str">
        <f t="shared" si="32"/>
        <v xml:space="preserve"> </v>
      </c>
      <c r="CI43" s="87" t="str">
        <f t="shared" si="32"/>
        <v xml:space="preserve"> </v>
      </c>
      <c r="CJ43" s="747" t="str">
        <f t="shared" si="32"/>
        <v xml:space="preserve"> </v>
      </c>
      <c r="CK43" s="748" t="str">
        <f t="shared" si="32"/>
        <v xml:space="preserve"> </v>
      </c>
    </row>
    <row r="44" spans="1:89" ht="15" customHeight="1" thickTop="1" thickBot="1" x14ac:dyDescent="0.3">
      <c r="A44" s="220" t="s">
        <v>40</v>
      </c>
      <c r="B44" s="221"/>
      <c r="C44" s="81"/>
      <c r="D44" s="80"/>
      <c r="E44" s="48"/>
      <c r="F44" s="82"/>
      <c r="G44" s="83"/>
      <c r="H44" s="55" t="str">
        <f>IF(SUM(H11:H41)&gt;0,MIN(H11:H41),"")</f>
        <v/>
      </c>
      <c r="I44" s="70" t="str">
        <f t="shared" ref="I44:S44" si="33">IF(SUM(I11:I41)&gt;0,MIN(I11:I41),"")</f>
        <v/>
      </c>
      <c r="J44" s="84" t="str">
        <f t="shared" si="33"/>
        <v/>
      </c>
      <c r="K44" s="54" t="str">
        <f t="shared" si="33"/>
        <v/>
      </c>
      <c r="L44" s="280" t="str">
        <f t="shared" si="33"/>
        <v/>
      </c>
      <c r="M44" s="70" t="str">
        <f t="shared" si="33"/>
        <v/>
      </c>
      <c r="N44" s="70" t="str">
        <f t="shared" ca="1" si="33"/>
        <v/>
      </c>
      <c r="O44" s="70" t="str">
        <f t="shared" si="33"/>
        <v/>
      </c>
      <c r="P44" s="70" t="str">
        <f t="shared" ca="1" si="33"/>
        <v/>
      </c>
      <c r="Q44" s="70" t="str">
        <f t="shared" si="33"/>
        <v/>
      </c>
      <c r="R44" s="70" t="str">
        <f t="shared" si="33"/>
        <v/>
      </c>
      <c r="S44" s="44" t="str">
        <f t="shared" si="33"/>
        <v/>
      </c>
      <c r="T44" s="220" t="s">
        <v>41</v>
      </c>
      <c r="U44" s="55" t="str">
        <f>IF(SUM(U11:U41)&gt;0,MIN(U11:U41),"")</f>
        <v/>
      </c>
      <c r="V44" s="54" t="str">
        <f t="shared" ref="V44:AG44" si="34">IF(SUM(V11:V41)&gt;0,MIN(V11:V41),"")</f>
        <v/>
      </c>
      <c r="W44" s="70" t="str">
        <f t="shared" si="34"/>
        <v/>
      </c>
      <c r="X44" s="395" t="str">
        <f t="shared" si="34"/>
        <v/>
      </c>
      <c r="Y44" s="44" t="str">
        <f t="shared" si="34"/>
        <v/>
      </c>
      <c r="Z44" s="54" t="str">
        <f t="shared" si="34"/>
        <v/>
      </c>
      <c r="AA44" s="70" t="str">
        <f t="shared" si="34"/>
        <v/>
      </c>
      <c r="AB44" s="395" t="str">
        <f t="shared" si="34"/>
        <v/>
      </c>
      <c r="AC44" s="44" t="str">
        <f t="shared" si="34"/>
        <v/>
      </c>
      <c r="AD44" s="54" t="str">
        <f t="shared" si="34"/>
        <v/>
      </c>
      <c r="AE44" s="70" t="str">
        <f t="shared" si="34"/>
        <v/>
      </c>
      <c r="AF44" s="395" t="str">
        <f t="shared" si="34"/>
        <v/>
      </c>
      <c r="AG44" s="44" t="str">
        <f t="shared" si="34"/>
        <v/>
      </c>
      <c r="AH44" s="637"/>
      <c r="AI44" s="680" t="str">
        <f>IF(SUM(AI11:AI41)&gt;0,MIN(AI11:AI41),"")</f>
        <v/>
      </c>
      <c r="AJ44" s="681" t="str">
        <f>IF(SUM(AJ11:AJ41)&gt;0,MIN(AJ11:AJ41),"")</f>
        <v/>
      </c>
      <c r="AK44" s="71"/>
      <c r="AL44" s="820" t="str">
        <f>IF(SUM(AL11:AL41)&gt;0,MIN(AL11:AL41),"")</f>
        <v/>
      </c>
      <c r="AM44" s="945" t="str">
        <f>IF(SUM(AM11:AN41)&gt;0,MIN(AM11:AN41),"")</f>
        <v/>
      </c>
      <c r="AN44" s="1016"/>
      <c r="AO44" s="620" t="str">
        <f>IF(SUM(AO11:AO41)&gt;0,MIN(AO11:AO41),"")</f>
        <v/>
      </c>
      <c r="AP44" s="623" t="str">
        <f>IF(SUM(AP11:AP41)&gt;0,MIN(AP11:AP41),"")</f>
        <v/>
      </c>
      <c r="AQ44" s="952" t="s">
        <v>73</v>
      </c>
      <c r="AR44" s="953"/>
      <c r="AS44" s="647" t="str">
        <f t="shared" ref="AS44:BH44" si="35">IF(SUM(AS11:AS41)&gt;0,MIN(AS11:AS41),"")</f>
        <v/>
      </c>
      <c r="AT44" s="674" t="str">
        <f t="shared" si="35"/>
        <v/>
      </c>
      <c r="AU44" s="648" t="str">
        <f t="shared" si="35"/>
        <v/>
      </c>
      <c r="AV44" s="666" t="str">
        <f t="shared" si="35"/>
        <v/>
      </c>
      <c r="AW44" s="667" t="str">
        <f t="shared" ca="1" si="35"/>
        <v/>
      </c>
      <c r="AX44" s="668" t="str">
        <f t="shared" ca="1" si="35"/>
        <v/>
      </c>
      <c r="AY44" s="648" t="str">
        <f t="shared" si="35"/>
        <v/>
      </c>
      <c r="AZ44" s="666" t="str">
        <f t="shared" si="35"/>
        <v/>
      </c>
      <c r="BA44" s="667" t="str">
        <f t="shared" ca="1" si="35"/>
        <v/>
      </c>
      <c r="BB44" s="668" t="str">
        <f t="shared" ca="1" si="35"/>
        <v/>
      </c>
      <c r="BC44" s="648" t="str">
        <f t="shared" si="35"/>
        <v/>
      </c>
      <c r="BD44" s="669" t="str">
        <f t="shared" si="35"/>
        <v/>
      </c>
      <c r="BE44" s="670" t="str">
        <f t="shared" ca="1" si="35"/>
        <v/>
      </c>
      <c r="BF44" s="668" t="str">
        <f t="shared" ca="1" si="35"/>
        <v/>
      </c>
      <c r="BG44" s="54" t="str">
        <f t="shared" si="35"/>
        <v/>
      </c>
      <c r="BH44" s="44" t="str">
        <f t="shared" si="35"/>
        <v/>
      </c>
      <c r="BI44" s="220" t="s">
        <v>41</v>
      </c>
      <c r="BJ44" s="647" t="str">
        <f t="shared" ref="BJ44:BU44" si="36">IF(SUM(BJ11:BJ41)&gt;0,MIN(BJ11:BJ41),"")</f>
        <v/>
      </c>
      <c r="BK44" s="674" t="str">
        <f t="shared" si="36"/>
        <v/>
      </c>
      <c r="BL44" s="54" t="str">
        <f t="shared" si="36"/>
        <v/>
      </c>
      <c r="BM44" s="673" t="str">
        <f t="shared" si="36"/>
        <v/>
      </c>
      <c r="BN44" s="673" t="str">
        <f t="shared" si="36"/>
        <v/>
      </c>
      <c r="BO44" s="673" t="str">
        <f t="shared" si="36"/>
        <v/>
      </c>
      <c r="BP44" s="673" t="str">
        <f t="shared" si="36"/>
        <v/>
      </c>
      <c r="BQ44" s="673" t="str">
        <f t="shared" si="36"/>
        <v/>
      </c>
      <c r="BR44" s="673" t="str">
        <f t="shared" si="36"/>
        <v/>
      </c>
      <c r="BS44" s="673" t="str">
        <f t="shared" si="36"/>
        <v/>
      </c>
      <c r="BT44" s="673" t="str">
        <f t="shared" si="36"/>
        <v/>
      </c>
      <c r="BU44" s="674" t="str">
        <f t="shared" si="36"/>
        <v/>
      </c>
      <c r="BV44" s="761" t="s">
        <v>41</v>
      </c>
      <c r="BW44" s="649" t="str">
        <f>IF(SUM(BW11:BW41)&gt;0,MIN(BW11:BW41),"")</f>
        <v/>
      </c>
      <c r="BX44" s="846" t="str">
        <f ca="1">IF(SUM(BX11:BX41)&gt;0,MIN(BX11:BX41),"")</f>
        <v/>
      </c>
      <c r="BY44" s="649" t="str">
        <f>IF(SUM(BY11:BY41)&gt;0,MIN(BY11:BY41),"")</f>
        <v/>
      </c>
      <c r="BZ44" s="846" t="str">
        <f ca="1">IF(SUM(BZ11:BZ41)&gt;0,MIN(BZ11:BZ41),"")</f>
        <v/>
      </c>
      <c r="CA44" s="639" t="str">
        <f t="shared" ref="CA44:CK44" si="37">IF(SUM(CA11:CA41)&gt;0,MIN(CA11:CA41),"")</f>
        <v/>
      </c>
      <c r="CB44" s="667" t="str">
        <f t="shared" si="37"/>
        <v/>
      </c>
      <c r="CC44" s="670" t="str">
        <f t="shared" si="37"/>
        <v/>
      </c>
      <c r="CD44" s="667" t="str">
        <f>IF(SUM(CD11:CD41)&gt;0,MIN(CD11:CD41),"")</f>
        <v/>
      </c>
      <c r="CE44" s="670" t="str">
        <f>IF(SUM(CE11:CE41)&gt;0,MIN(CE11:CE41),"")</f>
        <v/>
      </c>
      <c r="CF44" s="667" t="str">
        <f t="shared" si="37"/>
        <v/>
      </c>
      <c r="CG44" s="670" t="str">
        <f t="shared" si="37"/>
        <v/>
      </c>
      <c r="CH44" s="667" t="str">
        <f t="shared" si="37"/>
        <v/>
      </c>
      <c r="CI44" s="667" t="str">
        <f t="shared" si="37"/>
        <v/>
      </c>
      <c r="CJ44" s="670" t="str">
        <f t="shared" si="37"/>
        <v/>
      </c>
      <c r="CK44" s="749" t="str">
        <f t="shared" si="37"/>
        <v/>
      </c>
    </row>
    <row r="45" spans="1:89" ht="14.4" customHeight="1" thickTop="1" thickBot="1" x14ac:dyDescent="0.3">
      <c r="A45" s="532"/>
      <c r="B45" s="533"/>
      <c r="C45" s="533"/>
      <c r="D45" s="533"/>
      <c r="E45" s="534"/>
      <c r="F45" s="535"/>
      <c r="G45" s="536"/>
      <c r="H45" s="532"/>
      <c r="I45" s="533"/>
      <c r="J45" s="537"/>
      <c r="K45" s="533"/>
      <c r="L45" s="538"/>
      <c r="M45" s="533"/>
      <c r="N45" s="533"/>
      <c r="O45" s="533"/>
      <c r="P45" s="533"/>
      <c r="Q45" s="533"/>
      <c r="R45" s="533"/>
      <c r="S45" s="537"/>
      <c r="T45" s="973" t="s">
        <v>131</v>
      </c>
      <c r="U45" s="974"/>
      <c r="V45" s="975"/>
      <c r="W45" s="533"/>
      <c r="X45" s="533"/>
      <c r="Y45" s="555"/>
      <c r="Z45" s="533"/>
      <c r="AA45" s="539"/>
      <c r="AB45" s="533"/>
      <c r="AC45" s="537"/>
      <c r="AD45" s="533"/>
      <c r="AE45" s="533"/>
      <c r="AF45" s="533"/>
      <c r="AG45" s="537"/>
      <c r="AH45" s="533"/>
      <c r="AI45" s="533"/>
      <c r="AJ45" s="533"/>
      <c r="AK45" s="465"/>
      <c r="AL45" s="822" t="str">
        <f ca="1">'E.coli Standalone Calculation'!R38</f>
        <v/>
      </c>
      <c r="AM45" s="816"/>
      <c r="AN45" s="540"/>
      <c r="AO45" s="476"/>
      <c r="AP45" s="537"/>
      <c r="AQ45" s="979"/>
      <c r="AR45" s="980"/>
      <c r="AS45" s="532"/>
      <c r="AT45" s="533"/>
      <c r="AU45" s="532"/>
      <c r="AV45" s="533"/>
      <c r="AW45" s="541"/>
      <c r="AX45" s="533"/>
      <c r="AY45" s="532"/>
      <c r="AZ45" s="533"/>
      <c r="BA45" s="541"/>
      <c r="BB45" s="533"/>
      <c r="BC45" s="532"/>
      <c r="BD45" s="541"/>
      <c r="BE45" s="533"/>
      <c r="BF45" s="533"/>
      <c r="BG45" s="532"/>
      <c r="BH45" s="537"/>
      <c r="BI45" s="542"/>
      <c r="BJ45" s="532"/>
      <c r="BK45" s="537"/>
      <c r="BL45" s="532"/>
      <c r="BM45" s="533"/>
      <c r="BN45" s="533"/>
      <c r="BO45" s="533"/>
      <c r="BP45" s="533"/>
      <c r="BQ45" s="533"/>
      <c r="BR45" s="533"/>
      <c r="BS45" s="533"/>
      <c r="BT45" s="533"/>
      <c r="BU45" s="537"/>
      <c r="BV45" s="762"/>
      <c r="BW45" s="755"/>
      <c r="BX45" s="476"/>
      <c r="BY45" s="476"/>
      <c r="BZ45" s="476"/>
      <c r="CA45" s="476"/>
      <c r="CB45" s="750"/>
      <c r="CC45" s="750"/>
      <c r="CD45" s="750"/>
      <c r="CE45" s="750"/>
      <c r="CF45" s="750"/>
      <c r="CG45" s="750"/>
      <c r="CH45" s="750"/>
      <c r="CI45" s="750"/>
      <c r="CJ45" s="750"/>
      <c r="CK45" s="751"/>
    </row>
    <row r="46" spans="1:89" ht="14.4" customHeight="1" thickTop="1" thickBot="1" x14ac:dyDescent="0.3">
      <c r="A46" s="543"/>
      <c r="B46" s="544"/>
      <c r="C46" s="544"/>
      <c r="D46" s="544"/>
      <c r="E46" s="545"/>
      <c r="F46" s="546"/>
      <c r="G46" s="545"/>
      <c r="H46" s="544"/>
      <c r="I46" s="544"/>
      <c r="J46" s="547"/>
      <c r="K46" s="544"/>
      <c r="L46" s="548"/>
      <c r="M46" s="544"/>
      <c r="N46" s="544"/>
      <c r="O46" s="544"/>
      <c r="P46" s="544"/>
      <c r="Q46" s="544"/>
      <c r="R46" s="544"/>
      <c r="S46" s="547"/>
      <c r="T46" s="976" t="s">
        <v>132</v>
      </c>
      <c r="U46" s="977"/>
      <c r="V46" s="978"/>
      <c r="W46" s="549"/>
      <c r="X46" s="544"/>
      <c r="Y46" s="550"/>
      <c r="Z46" s="549"/>
      <c r="AA46" s="550"/>
      <c r="AB46" s="544"/>
      <c r="AC46" s="544"/>
      <c r="AD46" s="549"/>
      <c r="AE46" s="544"/>
      <c r="AF46" s="544"/>
      <c r="AG46" s="547"/>
      <c r="AH46" s="544"/>
      <c r="AI46" s="476"/>
      <c r="AJ46" s="476"/>
      <c r="AK46" s="465"/>
      <c r="AL46" s="817" t="str">
        <f ca="1">'E.coli Standalone Calculation'!R41</f>
        <v/>
      </c>
      <c r="AM46" s="551"/>
      <c r="AN46" s="552"/>
      <c r="AO46" s="544"/>
      <c r="AP46" s="547"/>
      <c r="AQ46" s="981"/>
      <c r="AR46" s="982"/>
      <c r="AS46" s="549"/>
      <c r="AT46" s="547"/>
      <c r="AU46" s="544"/>
      <c r="AV46" s="544"/>
      <c r="AW46" s="553"/>
      <c r="AX46" s="544"/>
      <c r="AY46" s="549"/>
      <c r="AZ46" s="544"/>
      <c r="BA46" s="553"/>
      <c r="BB46" s="547"/>
      <c r="BC46" s="544"/>
      <c r="BD46" s="553"/>
      <c r="BE46" s="544"/>
      <c r="BF46" s="544"/>
      <c r="BG46" s="549"/>
      <c r="BH46" s="547"/>
      <c r="BI46" s="554"/>
      <c r="BJ46" s="549"/>
      <c r="BK46" s="547"/>
      <c r="BL46" s="549"/>
      <c r="BM46" s="544"/>
      <c r="BN46" s="544"/>
      <c r="BO46" s="544"/>
      <c r="BP46" s="544"/>
      <c r="BQ46" s="544"/>
      <c r="BR46" s="544"/>
      <c r="BS46" s="544"/>
      <c r="BT46" s="544"/>
      <c r="BU46" s="547"/>
      <c r="BV46" s="763"/>
      <c r="BW46" s="754"/>
      <c r="BX46" s="752"/>
      <c r="BY46" s="752"/>
      <c r="BZ46" s="752"/>
      <c r="CA46" s="752"/>
      <c r="CB46" s="752"/>
      <c r="CC46" s="752"/>
      <c r="CD46" s="752"/>
      <c r="CE46" s="752"/>
      <c r="CF46" s="752"/>
      <c r="CG46" s="752"/>
      <c r="CH46" s="752"/>
      <c r="CI46" s="752"/>
      <c r="CJ46" s="752"/>
      <c r="CK46" s="753"/>
    </row>
    <row r="47" spans="1:89" ht="15" customHeight="1" thickBot="1" x14ac:dyDescent="0.3">
      <c r="A47" s="415" t="s">
        <v>42</v>
      </c>
      <c r="B47" s="226"/>
      <c r="C47" s="416"/>
      <c r="D47" s="124"/>
      <c r="E47" s="87">
        <f>COUNT(E11:E41)</f>
        <v>0</v>
      </c>
      <c r="F47" s="417">
        <f>COUNTA(F11:F41)</f>
        <v>0</v>
      </c>
      <c r="G47" s="418">
        <f>COUNTA(G11:G41)</f>
        <v>0</v>
      </c>
      <c r="H47" s="419">
        <f>COUNT(H11:H41)</f>
        <v>0</v>
      </c>
      <c r="I47" s="85">
        <f t="shared" ref="I47:BH47" si="38">COUNT(I11:I41)</f>
        <v>0</v>
      </c>
      <c r="J47" s="86">
        <f t="shared" si="38"/>
        <v>0</v>
      </c>
      <c r="K47" s="419">
        <f t="shared" si="38"/>
        <v>0</v>
      </c>
      <c r="L47" s="85">
        <f t="shared" si="38"/>
        <v>0</v>
      </c>
      <c r="M47" s="85">
        <f t="shared" si="38"/>
        <v>0</v>
      </c>
      <c r="N47" s="85">
        <f t="shared" ca="1" si="38"/>
        <v>0</v>
      </c>
      <c r="O47" s="85">
        <f t="shared" si="38"/>
        <v>0</v>
      </c>
      <c r="P47" s="85">
        <f t="shared" ca="1" si="38"/>
        <v>0</v>
      </c>
      <c r="Q47" s="85">
        <f t="shared" si="38"/>
        <v>0</v>
      </c>
      <c r="R47" s="85">
        <f t="shared" si="38"/>
        <v>0</v>
      </c>
      <c r="S47" s="86">
        <f t="shared" si="38"/>
        <v>0</v>
      </c>
      <c r="T47" s="222" t="s">
        <v>67</v>
      </c>
      <c r="U47" s="66">
        <f>COUNT(U11:U41)</f>
        <v>0</v>
      </c>
      <c r="V47" s="64">
        <f t="shared" ref="V47:AG47" si="39">COUNT(V11:V41)</f>
        <v>0</v>
      </c>
      <c r="W47" s="65">
        <f t="shared" si="39"/>
        <v>0</v>
      </c>
      <c r="X47" s="396">
        <f t="shared" si="39"/>
        <v>0</v>
      </c>
      <c r="Y47" s="67">
        <f t="shared" si="39"/>
        <v>0</v>
      </c>
      <c r="Z47" s="64">
        <f t="shared" si="39"/>
        <v>0</v>
      </c>
      <c r="AA47" s="65">
        <f t="shared" si="39"/>
        <v>0</v>
      </c>
      <c r="AB47" s="396">
        <f t="shared" si="39"/>
        <v>0</v>
      </c>
      <c r="AC47" s="67">
        <f t="shared" si="39"/>
        <v>0</v>
      </c>
      <c r="AD47" s="64">
        <f t="shared" si="39"/>
        <v>0</v>
      </c>
      <c r="AE47" s="65">
        <f t="shared" si="39"/>
        <v>0</v>
      </c>
      <c r="AF47" s="396">
        <f t="shared" si="39"/>
        <v>0</v>
      </c>
      <c r="AG47" s="67">
        <f t="shared" si="39"/>
        <v>0</v>
      </c>
      <c r="AH47" s="625"/>
      <c r="AI47" s="65">
        <f t="shared" ref="AI47:AP47" si="40">COUNT(AI11:AI41)</f>
        <v>0</v>
      </c>
      <c r="AJ47" s="65">
        <f t="shared" si="40"/>
        <v>0</v>
      </c>
      <c r="AK47" s="72"/>
      <c r="AL47" s="65">
        <f ca="1">COUNT(AK11:AK41)</f>
        <v>0</v>
      </c>
      <c r="AM47" s="1048">
        <f>COUNT(AM11:AN41)</f>
        <v>0</v>
      </c>
      <c r="AN47" s="1049"/>
      <c r="AO47" s="65">
        <f t="shared" si="40"/>
        <v>0</v>
      </c>
      <c r="AP47" s="67">
        <f t="shared" si="40"/>
        <v>0</v>
      </c>
      <c r="AQ47" s="1050" t="s">
        <v>67</v>
      </c>
      <c r="AR47" s="1051"/>
      <c r="AS47" s="64">
        <f t="shared" si="38"/>
        <v>0</v>
      </c>
      <c r="AT47" s="116">
        <f t="shared" si="38"/>
        <v>0</v>
      </c>
      <c r="AU47" s="64">
        <f t="shared" si="38"/>
        <v>0</v>
      </c>
      <c r="AV47" s="73">
        <f t="shared" si="38"/>
        <v>0</v>
      </c>
      <c r="AW47" s="73">
        <f t="shared" ca="1" si="38"/>
        <v>0</v>
      </c>
      <c r="AX47" s="116">
        <f t="shared" ca="1" si="38"/>
        <v>0</v>
      </c>
      <c r="AY47" s="64">
        <f t="shared" si="38"/>
        <v>0</v>
      </c>
      <c r="AZ47" s="73">
        <f t="shared" si="38"/>
        <v>0</v>
      </c>
      <c r="BA47" s="73">
        <f t="shared" ca="1" si="38"/>
        <v>0</v>
      </c>
      <c r="BB47" s="116">
        <f t="shared" ca="1" si="38"/>
        <v>0</v>
      </c>
      <c r="BC47" s="64">
        <f t="shared" si="38"/>
        <v>0</v>
      </c>
      <c r="BD47" s="73">
        <f t="shared" si="38"/>
        <v>0</v>
      </c>
      <c r="BE47" s="73">
        <f t="shared" ca="1" si="38"/>
        <v>0</v>
      </c>
      <c r="BF47" s="116">
        <f t="shared" ca="1" si="38"/>
        <v>0</v>
      </c>
      <c r="BG47" s="66">
        <f t="shared" si="38"/>
        <v>0</v>
      </c>
      <c r="BH47" s="67">
        <f t="shared" si="38"/>
        <v>0</v>
      </c>
      <c r="BI47" s="246" t="s">
        <v>67</v>
      </c>
      <c r="BJ47" s="66">
        <f>COUNT(BJ11:BJ41)</f>
        <v>0</v>
      </c>
      <c r="BK47" s="67">
        <f t="shared" ref="BK47:BU47" si="41">COUNT(BK11:BK41)</f>
        <v>0</v>
      </c>
      <c r="BL47" s="64">
        <f t="shared" si="41"/>
        <v>0</v>
      </c>
      <c r="BM47" s="65">
        <f t="shared" si="41"/>
        <v>0</v>
      </c>
      <c r="BN47" s="65">
        <f t="shared" si="41"/>
        <v>0</v>
      </c>
      <c r="BO47" s="65">
        <f t="shared" si="41"/>
        <v>0</v>
      </c>
      <c r="BP47" s="65">
        <f t="shared" si="41"/>
        <v>0</v>
      </c>
      <c r="BQ47" s="65">
        <f t="shared" si="41"/>
        <v>0</v>
      </c>
      <c r="BR47" s="65">
        <f t="shared" si="41"/>
        <v>0</v>
      </c>
      <c r="BS47" s="65">
        <f t="shared" si="41"/>
        <v>0</v>
      </c>
      <c r="BT47" s="65">
        <f t="shared" si="41"/>
        <v>0</v>
      </c>
      <c r="BU47" s="67">
        <f t="shared" si="41"/>
        <v>0</v>
      </c>
      <c r="BV47" s="764" t="s">
        <v>67</v>
      </c>
      <c r="BW47" s="73">
        <f>COUNT(BW11:BW41)</f>
        <v>0</v>
      </c>
      <c r="BX47" s="73">
        <f ca="1">COUNT(BX11:BX41)</f>
        <v>0</v>
      </c>
      <c r="BY47" s="73">
        <f>COUNT(BY11:BY41)</f>
        <v>0</v>
      </c>
      <c r="BZ47" s="732">
        <f ca="1">COUNT(BZ11:BZ41)</f>
        <v>0</v>
      </c>
      <c r="CA47" s="766">
        <f t="shared" ref="CA47:CK47" si="42">COUNT(CA11:CA41)</f>
        <v>0</v>
      </c>
      <c r="CB47" s="73">
        <f t="shared" si="42"/>
        <v>0</v>
      </c>
      <c r="CC47" s="73">
        <f t="shared" si="42"/>
        <v>0</v>
      </c>
      <c r="CD47" s="73">
        <f>COUNT(CD11:CD41)</f>
        <v>0</v>
      </c>
      <c r="CE47" s="73">
        <f>COUNT(CE11:CE41)</f>
        <v>0</v>
      </c>
      <c r="CF47" s="73">
        <f t="shared" si="42"/>
        <v>0</v>
      </c>
      <c r="CG47" s="73">
        <f t="shared" si="42"/>
        <v>0</v>
      </c>
      <c r="CH47" s="73">
        <f t="shared" si="42"/>
        <v>0</v>
      </c>
      <c r="CI47" s="73">
        <f t="shared" si="42"/>
        <v>0</v>
      </c>
      <c r="CJ47" s="73">
        <f t="shared" si="42"/>
        <v>0</v>
      </c>
      <c r="CK47" s="116">
        <f t="shared" si="42"/>
        <v>0</v>
      </c>
    </row>
    <row r="48" spans="1:89" ht="15" customHeight="1" thickBot="1" x14ac:dyDescent="0.35">
      <c r="A48" s="861" t="s">
        <v>124</v>
      </c>
      <c r="B48" s="1008"/>
      <c r="C48" s="1008"/>
      <c r="D48" s="1008"/>
      <c r="E48" s="1008"/>
      <c r="F48" s="1008"/>
      <c r="G48" s="1008"/>
      <c r="H48" s="1008"/>
      <c r="I48" s="1008"/>
      <c r="J48" s="1009"/>
      <c r="K48" s="442" t="s">
        <v>191</v>
      </c>
      <c r="L48" s="207"/>
      <c r="M48" s="207"/>
      <c r="N48" s="207"/>
      <c r="O48" s="207"/>
      <c r="P48" s="443"/>
      <c r="Q48" s="444" t="s">
        <v>125</v>
      </c>
      <c r="R48" s="207"/>
      <c r="S48" s="235"/>
      <c r="T48" s="310" t="s">
        <v>43</v>
      </c>
      <c r="U48" s="400"/>
      <c r="V48" s="207"/>
      <c r="W48" s="207"/>
      <c r="X48" s="207"/>
      <c r="Y48" s="207"/>
      <c r="Z48" s="207"/>
      <c r="AA48" s="207"/>
      <c r="AB48" s="207"/>
      <c r="AC48" s="207"/>
      <c r="AD48" s="207"/>
      <c r="AE48" s="207"/>
      <c r="AF48" s="207"/>
      <c r="AG48" s="207"/>
      <c r="AH48" s="207"/>
      <c r="AI48" s="207"/>
      <c r="AJ48" s="207"/>
      <c r="AK48" s="207"/>
      <c r="AL48" s="207"/>
      <c r="AM48" s="207"/>
      <c r="AN48" s="207"/>
      <c r="AO48" s="207"/>
      <c r="AP48" s="235"/>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row>
    <row r="49" spans="1:86" x14ac:dyDescent="0.25">
      <c r="A49" s="1010"/>
      <c r="B49" s="1011"/>
      <c r="C49" s="1011"/>
      <c r="D49" s="1011"/>
      <c r="E49" s="1011"/>
      <c r="F49" s="1011"/>
      <c r="G49" s="1011"/>
      <c r="H49" s="1011"/>
      <c r="I49" s="1011"/>
      <c r="J49" s="1012"/>
      <c r="K49" s="886"/>
      <c r="L49" s="887"/>
      <c r="M49" s="887"/>
      <c r="N49" s="887"/>
      <c r="O49" s="887"/>
      <c r="P49" s="904"/>
      <c r="Q49" s="870"/>
      <c r="R49" s="871"/>
      <c r="S49" s="872"/>
      <c r="T49" s="877"/>
      <c r="U49" s="878"/>
      <c r="V49" s="878"/>
      <c r="W49" s="878"/>
      <c r="X49" s="878"/>
      <c r="Y49" s="878"/>
      <c r="Z49" s="878"/>
      <c r="AA49" s="878"/>
      <c r="AB49" s="878"/>
      <c r="AC49" s="878"/>
      <c r="AD49" s="878"/>
      <c r="AE49" s="878"/>
      <c r="AF49" s="878"/>
      <c r="AG49" s="878"/>
      <c r="AH49" s="878"/>
      <c r="AI49" s="878"/>
      <c r="AJ49" s="878"/>
      <c r="AK49" s="878"/>
      <c r="AL49" s="878"/>
      <c r="AM49" s="878"/>
      <c r="AN49" s="878"/>
      <c r="AO49" s="878"/>
      <c r="AP49" s="879"/>
      <c r="AQ49" s="200"/>
      <c r="AR49" s="200"/>
      <c r="AS49" s="93" t="s">
        <v>44</v>
      </c>
      <c r="AT49" s="94"/>
      <c r="AU49" s="94"/>
      <c r="AV49" s="94"/>
      <c r="AW49" s="94"/>
      <c r="AX49" s="94"/>
      <c r="AY49" s="94"/>
      <c r="AZ49" s="94"/>
      <c r="BA49" s="94"/>
      <c r="BB49" s="94"/>
      <c r="BC49" s="95"/>
      <c r="BD49" s="313" t="s">
        <v>45</v>
      </c>
      <c r="BE49" s="207"/>
      <c r="BF49" s="235"/>
      <c r="BG49" s="200"/>
      <c r="BH49" s="200"/>
      <c r="BI49" s="200"/>
      <c r="BJ49" s="964" t="s">
        <v>175</v>
      </c>
      <c r="BK49" s="965"/>
      <c r="BL49" s="965"/>
      <c r="BM49" s="965"/>
      <c r="BN49" s="965"/>
      <c r="BO49" s="965"/>
      <c r="BP49" s="965"/>
      <c r="BQ49" s="965"/>
      <c r="BR49" s="966"/>
      <c r="BS49" s="200"/>
      <c r="BT49" s="200"/>
      <c r="BU49" s="200"/>
      <c r="BV49" s="200"/>
      <c r="BW49" s="200"/>
      <c r="BX49" s="200"/>
      <c r="BY49" s="200"/>
      <c r="BZ49" s="200"/>
    </row>
    <row r="50" spans="1:86" x14ac:dyDescent="0.25">
      <c r="A50" s="1010"/>
      <c r="B50" s="1011"/>
      <c r="C50" s="1011"/>
      <c r="D50" s="1011"/>
      <c r="E50" s="1011"/>
      <c r="F50" s="1011"/>
      <c r="G50" s="1011"/>
      <c r="H50" s="1011"/>
      <c r="I50" s="1011"/>
      <c r="J50" s="1012"/>
      <c r="K50" s="905"/>
      <c r="L50" s="887"/>
      <c r="M50" s="887"/>
      <c r="N50" s="887"/>
      <c r="O50" s="887"/>
      <c r="P50" s="904"/>
      <c r="Q50" s="873"/>
      <c r="R50" s="871"/>
      <c r="S50" s="872"/>
      <c r="T50" s="877"/>
      <c r="U50" s="878"/>
      <c r="V50" s="878"/>
      <c r="W50" s="878"/>
      <c r="X50" s="878"/>
      <c r="Y50" s="878"/>
      <c r="Z50" s="878"/>
      <c r="AA50" s="878"/>
      <c r="AB50" s="878"/>
      <c r="AC50" s="878"/>
      <c r="AD50" s="878"/>
      <c r="AE50" s="878"/>
      <c r="AF50" s="878"/>
      <c r="AG50" s="878"/>
      <c r="AH50" s="878"/>
      <c r="AI50" s="878"/>
      <c r="AJ50" s="878"/>
      <c r="AK50" s="878"/>
      <c r="AL50" s="878"/>
      <c r="AM50" s="878"/>
      <c r="AN50" s="878"/>
      <c r="AO50" s="878"/>
      <c r="AP50" s="879"/>
      <c r="AQ50" s="200"/>
      <c r="AR50" s="200"/>
      <c r="AS50" s="250"/>
      <c r="AT50" s="221"/>
      <c r="AU50" s="251"/>
      <c r="AV50" s="254" t="s">
        <v>47</v>
      </c>
      <c r="AW50" s="255"/>
      <c r="AX50" s="254" t="s">
        <v>48</v>
      </c>
      <c r="AY50" s="255"/>
      <c r="AZ50" s="256" t="s">
        <v>49</v>
      </c>
      <c r="BA50" s="257"/>
      <c r="BB50" s="256" t="s">
        <v>50</v>
      </c>
      <c r="BC50" s="258"/>
      <c r="BD50" s="459" t="s">
        <v>51</v>
      </c>
      <c r="BE50" s="200"/>
      <c r="BF50" s="102">
        <f>IF(SUM(AS11:AS41)&gt;0,SUM(AS11:AS41),SUM(K11:K41))</f>
        <v>0</v>
      </c>
      <c r="BG50" s="200"/>
      <c r="BH50" s="200"/>
      <c r="BI50" s="200"/>
      <c r="BJ50" s="967"/>
      <c r="BK50" s="968"/>
      <c r="BL50" s="968"/>
      <c r="BM50" s="968"/>
      <c r="BN50" s="968"/>
      <c r="BO50" s="968"/>
      <c r="BP50" s="968"/>
      <c r="BQ50" s="968"/>
      <c r="BR50" s="969"/>
      <c r="BS50" s="200"/>
      <c r="BT50" s="200"/>
      <c r="BU50" s="200"/>
      <c r="BV50" s="200"/>
      <c r="BW50" s="200"/>
      <c r="BX50" s="200"/>
      <c r="BY50" s="200"/>
      <c r="BZ50" s="200"/>
    </row>
    <row r="51" spans="1:86" ht="14.4" thickBot="1" x14ac:dyDescent="0.35">
      <c r="A51" s="1010"/>
      <c r="B51" s="1011"/>
      <c r="C51" s="1011"/>
      <c r="D51" s="1011"/>
      <c r="E51" s="1011"/>
      <c r="F51" s="1011"/>
      <c r="G51" s="1011"/>
      <c r="H51" s="1011"/>
      <c r="I51" s="1011"/>
      <c r="J51" s="1012"/>
      <c r="K51" s="874"/>
      <c r="L51" s="875"/>
      <c r="M51" s="875"/>
      <c r="N51" s="875"/>
      <c r="O51" s="875"/>
      <c r="P51" s="876"/>
      <c r="Q51" s="445"/>
      <c r="R51" s="238"/>
      <c r="S51" s="239"/>
      <c r="T51" s="877"/>
      <c r="U51" s="878"/>
      <c r="V51" s="878"/>
      <c r="W51" s="878"/>
      <c r="X51" s="878"/>
      <c r="Y51" s="878"/>
      <c r="Z51" s="878"/>
      <c r="AA51" s="878"/>
      <c r="AB51" s="878"/>
      <c r="AC51" s="878"/>
      <c r="AD51" s="878"/>
      <c r="AE51" s="878"/>
      <c r="AF51" s="878"/>
      <c r="AG51" s="878"/>
      <c r="AH51" s="878"/>
      <c r="AI51" s="878"/>
      <c r="AJ51" s="878"/>
      <c r="AK51" s="878"/>
      <c r="AL51" s="878"/>
      <c r="AM51" s="878"/>
      <c r="AN51" s="878"/>
      <c r="AO51" s="878"/>
      <c r="AP51" s="879"/>
      <c r="AQ51" s="200"/>
      <c r="AR51" s="200"/>
      <c r="AS51" s="246" t="s">
        <v>46</v>
      </c>
      <c r="AT51" s="252"/>
      <c r="AU51" s="253"/>
      <c r="AV51" s="337" t="str">
        <f>IF(M42=" "," NA",(+M42-AU42)/M42*100)</f>
        <v xml:space="preserve"> NA</v>
      </c>
      <c r="AW51" s="338"/>
      <c r="AX51" s="337" t="str">
        <f>IF(O42=" "," NA",(+O42-AY42)/O42*100)</f>
        <v xml:space="preserve"> NA</v>
      </c>
      <c r="AY51" s="338"/>
      <c r="AZ51" s="337" t="str">
        <f>IF(R42=" "," NA",(+R42-BC42)/R42*100)</f>
        <v xml:space="preserve"> NA</v>
      </c>
      <c r="BA51" s="338"/>
      <c r="BB51" s="334" t="str">
        <f>IF(Q42=" "," NA",(+Q42-AP42)/Q42*100)</f>
        <v xml:space="preserve"> NA</v>
      </c>
      <c r="BC51" s="107"/>
      <c r="BD51" s="218"/>
      <c r="BE51" s="219"/>
      <c r="BF51" s="236"/>
      <c r="BG51" s="200"/>
      <c r="BH51" s="200"/>
      <c r="BI51" s="200"/>
      <c r="BJ51" s="967"/>
      <c r="BK51" s="968"/>
      <c r="BL51" s="968"/>
      <c r="BM51" s="968"/>
      <c r="BN51" s="968"/>
      <c r="BO51" s="968"/>
      <c r="BP51" s="968"/>
      <c r="BQ51" s="968"/>
      <c r="BR51" s="969"/>
      <c r="BS51" s="200"/>
      <c r="BT51" s="200"/>
      <c r="BU51" s="200"/>
      <c r="BV51" s="200"/>
      <c r="BW51" s="200"/>
      <c r="BX51" s="200"/>
      <c r="BY51" s="200"/>
      <c r="BZ51" s="200"/>
    </row>
    <row r="52" spans="1:86" ht="13.8" x14ac:dyDescent="0.3">
      <c r="A52" s="1010"/>
      <c r="B52" s="1011"/>
      <c r="C52" s="1011"/>
      <c r="D52" s="1011"/>
      <c r="E52" s="1011"/>
      <c r="F52" s="1011"/>
      <c r="G52" s="1011"/>
      <c r="H52" s="1011"/>
      <c r="I52" s="1011"/>
      <c r="J52" s="1012"/>
      <c r="K52" s="442" t="s">
        <v>192</v>
      </c>
      <c r="L52" s="446"/>
      <c r="M52" s="207"/>
      <c r="N52" s="207"/>
      <c r="O52" s="207"/>
      <c r="P52" s="447"/>
      <c r="Q52" s="444" t="s">
        <v>125</v>
      </c>
      <c r="R52" s="207"/>
      <c r="S52" s="235"/>
      <c r="T52" s="877"/>
      <c r="U52" s="878"/>
      <c r="V52" s="878"/>
      <c r="W52" s="878"/>
      <c r="X52" s="878"/>
      <c r="Y52" s="878"/>
      <c r="Z52" s="878"/>
      <c r="AA52" s="878"/>
      <c r="AB52" s="878"/>
      <c r="AC52" s="878"/>
      <c r="AD52" s="878"/>
      <c r="AE52" s="878"/>
      <c r="AF52" s="878"/>
      <c r="AG52" s="878"/>
      <c r="AH52" s="878"/>
      <c r="AI52" s="878"/>
      <c r="AJ52" s="878"/>
      <c r="AK52" s="878"/>
      <c r="AL52" s="878"/>
      <c r="AM52" s="878"/>
      <c r="AN52" s="878"/>
      <c r="AO52" s="878"/>
      <c r="AP52" s="879"/>
      <c r="AQ52" s="200"/>
      <c r="AR52" s="200"/>
      <c r="AS52" s="200"/>
      <c r="AT52" s="200"/>
      <c r="AU52" s="200"/>
      <c r="AV52" s="200"/>
      <c r="AW52" s="200"/>
      <c r="AX52" s="200"/>
      <c r="AY52" s="200"/>
      <c r="AZ52" s="200"/>
      <c r="BA52" s="200"/>
      <c r="BB52" s="200"/>
      <c r="BC52" s="200"/>
      <c r="BD52" s="852" t="s">
        <v>52</v>
      </c>
      <c r="BE52" s="853"/>
      <c r="BF52" s="854"/>
      <c r="BG52" s="200"/>
      <c r="BH52" s="200"/>
      <c r="BI52" s="200"/>
      <c r="BJ52" s="967"/>
      <c r="BK52" s="968"/>
      <c r="BL52" s="968"/>
      <c r="BM52" s="968"/>
      <c r="BN52" s="968"/>
      <c r="BO52" s="968"/>
      <c r="BP52" s="968"/>
      <c r="BQ52" s="968"/>
      <c r="BR52" s="969"/>
      <c r="BS52" s="200"/>
      <c r="BT52" s="200"/>
      <c r="BU52" s="200"/>
      <c r="BV52" s="200"/>
      <c r="BW52" s="200"/>
      <c r="BX52" s="200"/>
      <c r="BY52" s="200"/>
      <c r="BZ52" s="200"/>
    </row>
    <row r="53" spans="1:86" ht="15.6" x14ac:dyDescent="0.3">
      <c r="A53" s="1010"/>
      <c r="B53" s="1011"/>
      <c r="C53" s="1011"/>
      <c r="D53" s="1011"/>
      <c r="E53" s="1011"/>
      <c r="F53" s="1011"/>
      <c r="G53" s="1011"/>
      <c r="H53" s="1011"/>
      <c r="I53" s="1011"/>
      <c r="J53" s="1012"/>
      <c r="K53" s="448" t="s">
        <v>193</v>
      </c>
      <c r="L53" s="211"/>
      <c r="M53" s="211"/>
      <c r="N53" s="211"/>
      <c r="O53" s="211"/>
      <c r="P53" s="211"/>
      <c r="Q53" s="870"/>
      <c r="R53" s="871"/>
      <c r="S53" s="872"/>
      <c r="T53" s="877"/>
      <c r="U53" s="878"/>
      <c r="V53" s="878"/>
      <c r="W53" s="878"/>
      <c r="X53" s="878"/>
      <c r="Y53" s="878"/>
      <c r="Z53" s="878"/>
      <c r="AA53" s="878"/>
      <c r="AB53" s="878"/>
      <c r="AC53" s="878"/>
      <c r="AD53" s="878"/>
      <c r="AE53" s="878"/>
      <c r="AF53" s="878"/>
      <c r="AG53" s="878"/>
      <c r="AH53" s="878"/>
      <c r="AI53" s="878"/>
      <c r="AJ53" s="878"/>
      <c r="AK53" s="878"/>
      <c r="AL53" s="878"/>
      <c r="AM53" s="878"/>
      <c r="AN53" s="878"/>
      <c r="AO53" s="878"/>
      <c r="AP53" s="879"/>
      <c r="AQ53" s="200"/>
      <c r="AR53" s="202"/>
      <c r="AS53" s="202" t="str">
        <f>IF(OR(Q42=" ",AP42=" ",LEFT(Q10,4)&lt;&gt;"Phos",LEFT(AP10,4)&lt;&gt;"Phos"),"","Phosphorus limit would be")</f>
        <v/>
      </c>
      <c r="AT53" s="202"/>
      <c r="AU53" s="202"/>
      <c r="AV53" s="202"/>
      <c r="AW53" s="202" t="str">
        <f>IF(OR(Q42=" ",+AP42=" ",LEFT(Q10,4)&lt;&gt;"Phos",LEFT(AP10,4)&lt;&gt;"Phos"),"",IF(+Q42&gt;=5,1,IF(+Q42&gt;=4,80,IF(+Q42&gt;=3,75,IF(Q42&gt;=2,70,IF(Q42&gt;=1,65,60))))))</f>
        <v/>
      </c>
      <c r="AX53" s="202" t="str">
        <f>IF(OR(Q42=" ",+AP42=" ",LEFT(Q10,4)&lt;&gt;"Phos",LEFT(AP10,4)&lt;&gt;"Phos"),"",IF(+Q42&gt;=5,"mg/l.","% removal."))</f>
        <v/>
      </c>
      <c r="AY53" s="202"/>
      <c r="AZ53" s="202" t="str">
        <f>IF(OR(Q42=" ",+AP42=" ",LEFT(Q10,4)&lt;&gt;"Phos",LEFT(AP10,4)&lt;&gt;"Phos"),"",IF(OR(AND(+Q42&gt;=5,AP42&gt;1),AND(+Q42&gt;=4,+Q42&lt;5,BB51&lt;80),AND(+Q42&gt;=3,+Q42&lt;4,BB51&lt;75),AND(+Q42&gt;=2,+Q42&lt;3,BB51&lt;70),AND(+Q42&gt;=1,+Q42&lt;2,BB51&lt;65),AND(+Q42&lt;1,BB51&lt;60)),"(compliance not achieved)","(compliance achieved)"))</f>
        <v/>
      </c>
      <c r="BA53" s="202"/>
      <c r="BB53" s="202"/>
      <c r="BC53" s="200"/>
      <c r="BD53" s="460" t="s">
        <v>53</v>
      </c>
      <c r="BE53" s="200"/>
      <c r="BF53" s="103" t="str">
        <f>IF(AS47+K47=0,"",IF(AS47&gt;0,+AS42/O4,K42/O4))</f>
        <v/>
      </c>
      <c r="BG53" s="200"/>
      <c r="BH53" s="200"/>
      <c r="BI53" s="200"/>
      <c r="BJ53" s="967"/>
      <c r="BK53" s="968"/>
      <c r="BL53" s="968"/>
      <c r="BM53" s="968"/>
      <c r="BN53" s="968"/>
      <c r="BO53" s="968"/>
      <c r="BP53" s="968"/>
      <c r="BQ53" s="968"/>
      <c r="BR53" s="969"/>
      <c r="BS53" s="200"/>
      <c r="BT53" s="200"/>
      <c r="BU53" s="200"/>
      <c r="BV53" s="200"/>
      <c r="BW53" s="200"/>
      <c r="BX53" s="200"/>
      <c r="BY53" s="200"/>
      <c r="BZ53" s="200"/>
    </row>
    <row r="54" spans="1:86" ht="13.5" customHeight="1" thickBot="1" x14ac:dyDescent="0.3">
      <c r="A54" s="1010"/>
      <c r="B54" s="1011"/>
      <c r="C54" s="1011"/>
      <c r="D54" s="1011"/>
      <c r="E54" s="1011"/>
      <c r="F54" s="1011"/>
      <c r="G54" s="1011"/>
      <c r="H54" s="1011"/>
      <c r="I54" s="1011"/>
      <c r="J54" s="1012"/>
      <c r="K54" s="886"/>
      <c r="L54" s="887"/>
      <c r="M54" s="887"/>
      <c r="N54" s="887"/>
      <c r="O54" s="887"/>
      <c r="P54" s="888"/>
      <c r="Q54" s="873"/>
      <c r="R54" s="871"/>
      <c r="S54" s="872"/>
      <c r="T54" s="877"/>
      <c r="U54" s="878"/>
      <c r="V54" s="878"/>
      <c r="W54" s="878"/>
      <c r="X54" s="878"/>
      <c r="Y54" s="878"/>
      <c r="Z54" s="878"/>
      <c r="AA54" s="878"/>
      <c r="AB54" s="878"/>
      <c r="AC54" s="878"/>
      <c r="AD54" s="878"/>
      <c r="AE54" s="878"/>
      <c r="AF54" s="878"/>
      <c r="AG54" s="878"/>
      <c r="AH54" s="878"/>
      <c r="AI54" s="878"/>
      <c r="AJ54" s="878"/>
      <c r="AK54" s="878"/>
      <c r="AL54" s="878"/>
      <c r="AM54" s="878"/>
      <c r="AN54" s="878"/>
      <c r="AO54" s="878"/>
      <c r="AP54" s="879"/>
      <c r="AQ54" s="200"/>
      <c r="AR54" s="200"/>
      <c r="AS54" s="200"/>
      <c r="AT54" s="200"/>
      <c r="AU54" s="200"/>
      <c r="AV54" s="200"/>
      <c r="AW54" s="200"/>
      <c r="AX54" s="200"/>
      <c r="AY54" s="200"/>
      <c r="AZ54" s="200"/>
      <c r="BA54" s="200"/>
      <c r="BB54" s="200"/>
      <c r="BC54" s="200"/>
      <c r="BD54" s="240"/>
      <c r="BE54" s="233"/>
      <c r="BF54" s="242"/>
      <c r="BG54" s="200"/>
      <c r="BH54" s="200"/>
      <c r="BI54" s="200"/>
      <c r="BJ54" s="970"/>
      <c r="BK54" s="971"/>
      <c r="BL54" s="971"/>
      <c r="BM54" s="971"/>
      <c r="BN54" s="971"/>
      <c r="BO54" s="971"/>
      <c r="BP54" s="971"/>
      <c r="BQ54" s="971"/>
      <c r="BR54" s="972"/>
      <c r="BS54" s="200"/>
      <c r="BT54" s="200"/>
      <c r="BU54" s="200"/>
      <c r="BV54" s="200"/>
      <c r="BW54" s="200"/>
      <c r="BX54" s="200"/>
      <c r="BY54" s="200"/>
      <c r="BZ54" s="200"/>
    </row>
    <row r="55" spans="1:86" ht="30" customHeight="1" thickBot="1" x14ac:dyDescent="0.3">
      <c r="A55" s="1013"/>
      <c r="B55" s="1014"/>
      <c r="C55" s="1014"/>
      <c r="D55" s="1014"/>
      <c r="E55" s="1014"/>
      <c r="F55" s="1014"/>
      <c r="G55" s="1014"/>
      <c r="H55" s="1014"/>
      <c r="I55" s="1014"/>
      <c r="J55" s="1015"/>
      <c r="K55" s="889"/>
      <c r="L55" s="890"/>
      <c r="M55" s="890"/>
      <c r="N55" s="890"/>
      <c r="O55" s="890"/>
      <c r="P55" s="891"/>
      <c r="Q55" s="449"/>
      <c r="R55" s="233"/>
      <c r="S55" s="242"/>
      <c r="T55" s="880"/>
      <c r="U55" s="881"/>
      <c r="V55" s="881"/>
      <c r="W55" s="881"/>
      <c r="X55" s="881"/>
      <c r="Y55" s="881"/>
      <c r="Z55" s="881"/>
      <c r="AA55" s="881"/>
      <c r="AB55" s="881"/>
      <c r="AC55" s="881"/>
      <c r="AD55" s="881"/>
      <c r="AE55" s="881"/>
      <c r="AF55" s="881"/>
      <c r="AG55" s="881"/>
      <c r="AH55" s="881"/>
      <c r="AI55" s="881"/>
      <c r="AJ55" s="881"/>
      <c r="AK55" s="881"/>
      <c r="AL55" s="881"/>
      <c r="AM55" s="881"/>
      <c r="AN55" s="881"/>
      <c r="AO55" s="881"/>
      <c r="AP55" s="882"/>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row>
    <row r="56" spans="1:86" x14ac:dyDescent="0.25">
      <c r="A56" s="850" t="s">
        <v>201</v>
      </c>
      <c r="B56" s="850"/>
      <c r="C56" s="850"/>
      <c r="D56" s="850"/>
      <c r="E56" s="850"/>
      <c r="F56" s="850"/>
      <c r="G56" s="850"/>
      <c r="H56" s="850"/>
      <c r="I56" s="850"/>
      <c r="J56" s="850"/>
      <c r="K56" s="850"/>
      <c r="L56" s="850"/>
      <c r="M56" s="850"/>
      <c r="N56" s="850"/>
      <c r="O56" s="850"/>
      <c r="P56" s="850"/>
      <c r="Q56" s="850"/>
      <c r="R56" s="850"/>
      <c r="S56" s="850"/>
      <c r="T56" s="850" t="s">
        <v>202</v>
      </c>
      <c r="U56" s="850"/>
      <c r="V56" s="850"/>
      <c r="W56" s="850"/>
      <c r="X56" s="850"/>
      <c r="Y56" s="850"/>
      <c r="Z56" s="850"/>
      <c r="AA56" s="850"/>
      <c r="AB56" s="850"/>
      <c r="AC56" s="850"/>
      <c r="AD56" s="850"/>
      <c r="AE56" s="850"/>
      <c r="AF56" s="850"/>
      <c r="AG56" s="850"/>
      <c r="AH56" s="850"/>
      <c r="AI56" s="850"/>
      <c r="AJ56" s="850"/>
      <c r="AK56" s="850"/>
      <c r="AL56" s="850"/>
      <c r="AM56" s="850"/>
      <c r="AN56" s="850"/>
      <c r="AO56" s="850"/>
      <c r="AP56" s="850"/>
      <c r="AQ56" s="850" t="s">
        <v>203</v>
      </c>
      <c r="AR56" s="850"/>
      <c r="AS56" s="850"/>
      <c r="AT56" s="850"/>
      <c r="AU56" s="850"/>
      <c r="AV56" s="850"/>
      <c r="AW56" s="850"/>
      <c r="AX56" s="850"/>
      <c r="AY56" s="850"/>
      <c r="AZ56" s="850"/>
      <c r="BA56" s="850"/>
      <c r="BB56" s="850"/>
      <c r="BC56" s="850"/>
      <c r="BD56" s="850"/>
      <c r="BE56" s="850"/>
      <c r="BF56" s="850"/>
      <c r="BG56" s="850"/>
      <c r="BH56" s="850"/>
      <c r="BI56" s="850" t="s">
        <v>204</v>
      </c>
      <c r="BJ56" s="850"/>
      <c r="BK56" s="850"/>
      <c r="BL56" s="850"/>
      <c r="BM56" s="850"/>
      <c r="BN56" s="850"/>
      <c r="BO56" s="850"/>
      <c r="BP56" s="850"/>
      <c r="BQ56" s="850"/>
      <c r="BR56" s="850"/>
      <c r="BS56" s="850"/>
      <c r="BT56" s="850"/>
      <c r="BU56" s="850"/>
      <c r="BV56" s="850" t="s">
        <v>205</v>
      </c>
      <c r="BW56" s="850"/>
      <c r="BX56" s="850"/>
      <c r="BY56" s="850"/>
      <c r="BZ56" s="850"/>
      <c r="CA56" s="850"/>
      <c r="CB56" s="850"/>
      <c r="CC56" s="850"/>
      <c r="CD56" s="850"/>
      <c r="CE56" s="850"/>
      <c r="CF56" s="850"/>
      <c r="CG56" s="850"/>
      <c r="CH56" s="850"/>
    </row>
  </sheetData>
  <sheetProtection algorithmName="SHA-512" hashValue="UDtWjVKpf1KNkXgbMDQ5RN/ovV2wDy93nwMIiBTwaurm+Vn72BOlinN+8rq4KYzpSok5JpBK4quq3hBjbGlS7A==" saltValue="PadmGAzR0BvuxsWQb+4ZFg==" spinCount="100000" sheet="1" selectLockedCells="1"/>
  <mergeCells count="66">
    <mergeCell ref="CJ8:CJ10"/>
    <mergeCell ref="CK8:CK10"/>
    <mergeCell ref="CD8:CD10"/>
    <mergeCell ref="CE8:CE10"/>
    <mergeCell ref="CF8:CF10"/>
    <mergeCell ref="CG8:CG10"/>
    <mergeCell ref="CH8:CH10"/>
    <mergeCell ref="CI8:CI10"/>
    <mergeCell ref="BY9:BZ9"/>
    <mergeCell ref="CA8:CA10"/>
    <mergeCell ref="CB8:CB10"/>
    <mergeCell ref="CC8:CC10"/>
    <mergeCell ref="AM43:AN43"/>
    <mergeCell ref="AQ42:AR42"/>
    <mergeCell ref="BO9:BO10"/>
    <mergeCell ref="BP6:BU7"/>
    <mergeCell ref="AE6:AL7"/>
    <mergeCell ref="BJ49:BR54"/>
    <mergeCell ref="AQ43:AR43"/>
    <mergeCell ref="T49:AP55"/>
    <mergeCell ref="BD52:BF52"/>
    <mergeCell ref="BR9:BR10"/>
    <mergeCell ref="BS9:BS10"/>
    <mergeCell ref="T45:V45"/>
    <mergeCell ref="AQ45:AR45"/>
    <mergeCell ref="T46:V46"/>
    <mergeCell ref="AQ46:AR46"/>
    <mergeCell ref="AM47:AN47"/>
    <mergeCell ref="AQ47:AR47"/>
    <mergeCell ref="K2:O2"/>
    <mergeCell ref="P2:R2"/>
    <mergeCell ref="AQ6:AS6"/>
    <mergeCell ref="AS8:BF8"/>
    <mergeCell ref="AY6:BD7"/>
    <mergeCell ref="Q4:S4"/>
    <mergeCell ref="K7:N7"/>
    <mergeCell ref="M5:Q5"/>
    <mergeCell ref="AH8:AP8"/>
    <mergeCell ref="K5:L5"/>
    <mergeCell ref="P7:Q7"/>
    <mergeCell ref="R7:S7"/>
    <mergeCell ref="P6:Q6"/>
    <mergeCell ref="R6:S6"/>
    <mergeCell ref="A48:J55"/>
    <mergeCell ref="A56:S56"/>
    <mergeCell ref="T56:AP56"/>
    <mergeCell ref="AQ56:BH56"/>
    <mergeCell ref="BW8:BZ8"/>
    <mergeCell ref="BP9:BP10"/>
    <mergeCell ref="BL8:BU8"/>
    <mergeCell ref="AQ44:AR44"/>
    <mergeCell ref="AM44:AN44"/>
    <mergeCell ref="C8:C10"/>
    <mergeCell ref="F8:F10"/>
    <mergeCell ref="G8:G10"/>
    <mergeCell ref="D8:D10"/>
    <mergeCell ref="BQ9:BQ10"/>
    <mergeCell ref="BU9:BU10"/>
    <mergeCell ref="BT9:BT10"/>
    <mergeCell ref="K49:P50"/>
    <mergeCell ref="Q49:S50"/>
    <mergeCell ref="K51:P51"/>
    <mergeCell ref="BI56:BU56"/>
    <mergeCell ref="BV56:CH56"/>
    <mergeCell ref="Q53:S54"/>
    <mergeCell ref="K54:P55"/>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1" xr:uid="{00000000-0002-0000-0B00-000000000000}">
      <formula1>$AG$4:$AG$5</formula1>
    </dataValidation>
  </dataValidations>
  <printOptions horizontalCentered="1" verticalCentered="1"/>
  <pageMargins left="0.25" right="0.25" top="0.2" bottom="0.2" header="0.5" footer="0.5"/>
  <pageSetup scale="79"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CK55"/>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5.44140625" customWidth="1"/>
    <col min="21" max="21" width="5.109375" customWidth="1"/>
    <col min="22" max="24" width="6.6640625" customWidth="1"/>
    <col min="25" max="26" width="5.6640625" customWidth="1"/>
    <col min="28" max="28" width="6.6640625" customWidth="1"/>
    <col min="29" max="30" width="5.6640625" customWidth="1"/>
    <col min="32" max="32" width="6.6640625" customWidth="1"/>
    <col min="33" max="33" width="5.6640625" customWidth="1"/>
    <col min="34" max="34" width="3" customWidth="1"/>
    <col min="35" max="36" width="5.6640625" customWidth="1"/>
    <col min="37" max="37" width="0" hidden="1" customWidth="1"/>
    <col min="39" max="42" width="5.6640625" customWidth="1"/>
    <col min="43" max="44" width="3.6640625" customWidth="1"/>
    <col min="45" max="46" width="7.6640625" customWidth="1"/>
    <col min="60" max="60" width="5.6640625" customWidth="1"/>
    <col min="74" max="74" width="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31" t="str">
        <f>Oct!K2</f>
        <v>Exampleville</v>
      </c>
      <c r="L2" s="1032">
        <f>Oct!L2</f>
        <v>0</v>
      </c>
      <c r="M2" s="1032">
        <f>Oct!M2</f>
        <v>0</v>
      </c>
      <c r="N2" s="1032">
        <f>Oct!N2</f>
        <v>0</v>
      </c>
      <c r="O2" s="1033">
        <f>Oct!O2</f>
        <v>0</v>
      </c>
      <c r="P2" s="1034" t="str">
        <f>Oct!P2</f>
        <v>IN0000000</v>
      </c>
      <c r="Q2" s="1032">
        <f>Oct!Q2</f>
        <v>0</v>
      </c>
      <c r="R2" s="1032" t="str">
        <f>Oct!R2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65</v>
      </c>
      <c r="L4" s="299"/>
      <c r="M4" s="300">
        <f>Oct!M4</f>
        <v>2025</v>
      </c>
      <c r="N4" s="301"/>
      <c r="O4" s="719">
        <f>Oct!O4</f>
        <v>2E-3</v>
      </c>
      <c r="P4" s="302" t="s">
        <v>89</v>
      </c>
      <c r="Q4" s="1021" t="str">
        <f>Oct!Q4</f>
        <v>555/555-1234</v>
      </c>
      <c r="R4" s="1022">
        <f>Oct!R4</f>
        <v>0</v>
      </c>
      <c r="S4" s="1023">
        <f>Oct!S4</f>
        <v>0</v>
      </c>
      <c r="T4" s="413" t="str">
        <f>+Jan!T4</f>
        <v>State Form 53339 (R8 / 12-24)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(R8 / 12-24)</v>
      </c>
      <c r="AR4" s="201"/>
      <c r="AS4" s="200"/>
      <c r="AT4" s="200"/>
      <c r="AU4" s="200"/>
      <c r="AV4" s="200"/>
      <c r="AW4" s="200"/>
      <c r="AX4" s="200"/>
      <c r="AY4" s="200"/>
      <c r="AZ4" s="200"/>
      <c r="BA4" s="200"/>
      <c r="BB4" s="211"/>
      <c r="BC4" s="211"/>
      <c r="BD4" s="200"/>
      <c r="BE4" s="200"/>
      <c r="BF4" s="200"/>
      <c r="BG4" s="200"/>
      <c r="BH4" s="200"/>
      <c r="BI4" s="413" t="str">
        <f>+Jan!BI4</f>
        <v>State Form 53339 (R8 / 12-24)</v>
      </c>
      <c r="BJ4" s="200"/>
      <c r="BK4" s="200"/>
      <c r="BL4" s="200"/>
      <c r="BM4" s="200"/>
      <c r="BN4" s="200"/>
      <c r="BO4" s="200"/>
      <c r="BP4" s="200"/>
      <c r="BQ4" s="200"/>
      <c r="BR4" s="200"/>
      <c r="BS4" s="200"/>
      <c r="BT4" s="211"/>
      <c r="BU4" s="211"/>
      <c r="BV4" s="413" t="str">
        <f>+Jan!BV4</f>
        <v>State Form 53339 (R8 / 12-24)</v>
      </c>
      <c r="BW4" s="200"/>
      <c r="BX4" s="200"/>
      <c r="BY4" s="200"/>
      <c r="BZ4" s="200"/>
      <c r="CA4" s="200"/>
      <c r="CB4" s="200"/>
    </row>
    <row r="5" spans="1:89" ht="16.2" thickBot="1" x14ac:dyDescent="0.35">
      <c r="A5" s="200"/>
      <c r="B5" s="200"/>
      <c r="C5" s="200"/>
      <c r="D5" s="461" t="str">
        <f>+Jan!D5</f>
        <v>State Form 53339 (R8 / 12-24)</v>
      </c>
      <c r="E5" s="200"/>
      <c r="F5" s="201"/>
      <c r="G5" s="201"/>
      <c r="H5" s="201"/>
      <c r="I5" s="201"/>
      <c r="J5" s="202" t="str">
        <f>CONCATENATE("11/1/",M4)</f>
        <v>11/1/2025</v>
      </c>
      <c r="K5" s="915" t="s">
        <v>127</v>
      </c>
      <c r="L5" s="916"/>
      <c r="M5" s="1026" t="str">
        <f>+Oct!M5</f>
        <v>wwtp@city.org</v>
      </c>
      <c r="N5" s="1026"/>
      <c r="O5" s="1026"/>
      <c r="P5" s="1026"/>
      <c r="Q5" s="1026"/>
      <c r="R5" s="828" t="str">
        <f>Jan!R2</f>
        <v>001</v>
      </c>
      <c r="S5" s="829" t="str">
        <f>Jan!S2</f>
        <v>A</v>
      </c>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6" t="s">
        <v>6</v>
      </c>
      <c r="Q6" s="937"/>
      <c r="R6" s="1076" t="s">
        <v>105</v>
      </c>
      <c r="S6" s="1077"/>
      <c r="T6" s="428" t="str">
        <f>+K2</f>
        <v>Exampleville</v>
      </c>
      <c r="U6" s="324"/>
      <c r="V6" s="227"/>
      <c r="W6" s="228"/>
      <c r="X6" s="229" t="str">
        <f>+P2</f>
        <v>IN0000000</v>
      </c>
      <c r="Y6" s="230"/>
      <c r="Z6" s="231" t="str">
        <f>+K4</f>
        <v>November</v>
      </c>
      <c r="AA6" s="228"/>
      <c r="AB6" s="232">
        <f>+M4</f>
        <v>2025</v>
      </c>
      <c r="AC6" s="236"/>
      <c r="AD6" s="200"/>
      <c r="AE6" s="927"/>
      <c r="AF6" s="928"/>
      <c r="AG6" s="928"/>
      <c r="AH6" s="928"/>
      <c r="AI6" s="928"/>
      <c r="AJ6" s="928"/>
      <c r="AK6" s="928"/>
      <c r="AL6" s="928"/>
      <c r="AM6" s="309"/>
      <c r="AN6" s="309"/>
      <c r="AO6" s="237"/>
      <c r="AP6" s="238"/>
      <c r="AQ6" s="1035" t="str">
        <f>+K2</f>
        <v>Exampleville</v>
      </c>
      <c r="AR6" s="1036"/>
      <c r="AS6" s="1037"/>
      <c r="AT6" s="232" t="str">
        <f>+P2</f>
        <v>IN0000000</v>
      </c>
      <c r="AU6" s="227"/>
      <c r="AV6" s="232" t="str">
        <f>+K4</f>
        <v>November</v>
      </c>
      <c r="AW6" s="227"/>
      <c r="AX6" s="439">
        <f>M4</f>
        <v>2025</v>
      </c>
      <c r="AY6" s="927"/>
      <c r="AZ6" s="927"/>
      <c r="BA6" s="927"/>
      <c r="BB6" s="927"/>
      <c r="BC6" s="927"/>
      <c r="BD6" s="927"/>
      <c r="BE6" s="224"/>
      <c r="BF6" s="238"/>
      <c r="BG6" s="224"/>
      <c r="BH6" s="238"/>
      <c r="BI6" s="428" t="str">
        <f>+K2</f>
        <v>Exampleville</v>
      </c>
      <c r="BJ6" s="219"/>
      <c r="BK6" s="232" t="str">
        <f>+P2</f>
        <v>IN0000000</v>
      </c>
      <c r="BL6" s="227"/>
      <c r="BM6" s="232" t="str">
        <f>+K4</f>
        <v>November</v>
      </c>
      <c r="BN6" s="227"/>
      <c r="BO6" s="439">
        <f>M4</f>
        <v>2025</v>
      </c>
      <c r="BP6" s="927"/>
      <c r="BQ6" s="948"/>
      <c r="BR6" s="948"/>
      <c r="BS6" s="948"/>
      <c r="BT6" s="948"/>
      <c r="BU6" s="949"/>
      <c r="BV6" s="428" t="str">
        <f>BI6</f>
        <v>Exampleville</v>
      </c>
      <c r="BW6" s="219"/>
      <c r="BX6" s="232" t="str">
        <f>BK6</f>
        <v>IN0000000</v>
      </c>
      <c r="BY6" s="227"/>
      <c r="BZ6" s="232" t="str">
        <f>BM6</f>
        <v>November</v>
      </c>
      <c r="CA6" s="227"/>
      <c r="CB6" s="439">
        <f>BO6</f>
        <v>2025</v>
      </c>
    </row>
    <row r="7" spans="1:89" ht="13.8" thickBot="1" x14ac:dyDescent="0.3">
      <c r="A7" s="205"/>
      <c r="B7" s="200"/>
      <c r="C7" s="200"/>
      <c r="D7" s="200"/>
      <c r="E7" s="200"/>
      <c r="F7" s="200"/>
      <c r="G7" s="200"/>
      <c r="H7" s="200"/>
      <c r="I7" s="200"/>
      <c r="J7" s="200"/>
      <c r="K7" s="1024" t="str">
        <f>Oct!K7</f>
        <v>Chris A. Operator</v>
      </c>
      <c r="L7" s="1025">
        <f>Oct!L7</f>
        <v>0</v>
      </c>
      <c r="M7" s="1025">
        <f>Oct!M7</f>
        <v>0</v>
      </c>
      <c r="N7" s="1025">
        <f>Oct!N7</f>
        <v>0</v>
      </c>
      <c r="O7" s="303" t="str">
        <f>Oct!O7</f>
        <v>V</v>
      </c>
      <c r="P7" s="1027">
        <f>Oct!P7</f>
        <v>9999</v>
      </c>
      <c r="Q7" s="1028">
        <f>Oct!Q7</f>
        <v>0</v>
      </c>
      <c r="R7" s="1029">
        <f>Oct!R7</f>
        <v>39629</v>
      </c>
      <c r="S7" s="1030">
        <f>Oct!S7</f>
        <v>0</v>
      </c>
      <c r="T7" s="435"/>
      <c r="U7" s="436"/>
      <c r="V7" s="241"/>
      <c r="W7" s="241"/>
      <c r="X7" s="437"/>
      <c r="Y7" s="233"/>
      <c r="Z7" s="233"/>
      <c r="AA7" s="233"/>
      <c r="AB7" s="233"/>
      <c r="AC7" s="242"/>
      <c r="AD7" s="233"/>
      <c r="AE7" s="929"/>
      <c r="AF7" s="929"/>
      <c r="AG7" s="929"/>
      <c r="AH7" s="929"/>
      <c r="AI7" s="929"/>
      <c r="AJ7" s="929"/>
      <c r="AK7" s="929"/>
      <c r="AL7" s="929"/>
      <c r="AM7" s="268"/>
      <c r="AN7" s="268"/>
      <c r="AO7" s="233"/>
      <c r="AP7" s="233"/>
      <c r="AQ7" s="435"/>
      <c r="AR7" s="436"/>
      <c r="AS7" s="233"/>
      <c r="AT7" s="437"/>
      <c r="AU7" s="233"/>
      <c r="AV7" s="233"/>
      <c r="AW7" s="233"/>
      <c r="AX7" s="441"/>
      <c r="AY7" s="947"/>
      <c r="AZ7" s="947"/>
      <c r="BA7" s="947"/>
      <c r="BB7" s="947"/>
      <c r="BC7" s="947"/>
      <c r="BD7" s="947"/>
      <c r="BE7" s="225"/>
      <c r="BF7" s="233"/>
      <c r="BG7" s="225"/>
      <c r="BH7" s="233"/>
      <c r="BI7" s="435"/>
      <c r="BJ7" s="233"/>
      <c r="BK7" s="437"/>
      <c r="BL7" s="233"/>
      <c r="BM7" s="233"/>
      <c r="BN7" s="223"/>
      <c r="BO7" s="440"/>
      <c r="BP7" s="950"/>
      <c r="BQ7" s="950"/>
      <c r="BR7" s="950"/>
      <c r="BS7" s="950"/>
      <c r="BT7" s="950"/>
      <c r="BU7" s="951"/>
      <c r="BV7" s="435"/>
      <c r="BW7" s="233"/>
      <c r="BX7" s="437"/>
      <c r="BY7" s="233"/>
      <c r="BZ7" s="233"/>
      <c r="CA7" s="223"/>
      <c r="CB7" s="440"/>
    </row>
    <row r="8" spans="1:89" ht="12.75" customHeight="1" thickBot="1" x14ac:dyDescent="0.3">
      <c r="A8" s="565"/>
      <c r="B8" s="566"/>
      <c r="C8" s="1017" t="str">
        <f>+Oct!C8</f>
        <v>Man-Hours at Plant
(Plants less than 1 MGD only)</v>
      </c>
      <c r="D8" s="883" t="str">
        <f>+Oct!D8</f>
        <v>Air Temperature (optional)</v>
      </c>
      <c r="E8" s="259" t="s">
        <v>75</v>
      </c>
      <c r="F8" s="858" t="str">
        <f>+Oct!F8</f>
        <v>Bypass At Plant Site
("x" If Occurred)</v>
      </c>
      <c r="G8" s="906" t="str">
        <f>+Oct!G8</f>
        <v>Sanitary Sewer Overflow
("x" If Occurred)</v>
      </c>
      <c r="H8" s="567" t="s">
        <v>7</v>
      </c>
      <c r="I8" s="567"/>
      <c r="J8" s="567"/>
      <c r="K8" s="568" t="s">
        <v>8</v>
      </c>
      <c r="L8" s="567"/>
      <c r="M8" s="567"/>
      <c r="N8" s="567"/>
      <c r="O8" s="567"/>
      <c r="P8" s="567"/>
      <c r="Q8" s="567"/>
      <c r="R8" s="567"/>
      <c r="S8" s="569"/>
      <c r="T8" s="570" t="s">
        <v>9</v>
      </c>
      <c r="U8" s="570"/>
      <c r="V8" s="568" t="str">
        <f>+Oct!V8</f>
        <v>REACTOR # 1</v>
      </c>
      <c r="W8" s="567"/>
      <c r="X8" s="567"/>
      <c r="Y8" s="569"/>
      <c r="Z8" s="568" t="str">
        <f>+Oct!Z8</f>
        <v>REACTOR # 2</v>
      </c>
      <c r="AA8" s="567"/>
      <c r="AB8" s="567"/>
      <c r="AC8" s="569"/>
      <c r="AD8" s="921" t="str">
        <f>+Oct!AD8</f>
        <v>REACTOR # 3</v>
      </c>
      <c r="AE8" s="922"/>
      <c r="AF8" s="922"/>
      <c r="AG8" s="923"/>
      <c r="AH8" s="568"/>
      <c r="AI8" s="922" t="s">
        <v>10</v>
      </c>
      <c r="AJ8" s="922"/>
      <c r="AK8" s="922"/>
      <c r="AL8" s="922"/>
      <c r="AM8" s="922"/>
      <c r="AN8" s="922"/>
      <c r="AO8" s="922"/>
      <c r="AP8" s="923"/>
      <c r="AQ8" s="575" t="s">
        <v>9</v>
      </c>
      <c r="AR8" s="576"/>
      <c r="AS8" s="996" t="s">
        <v>10</v>
      </c>
      <c r="AT8" s="997"/>
      <c r="AU8" s="997"/>
      <c r="AV8" s="997"/>
      <c r="AW8" s="997"/>
      <c r="AX8" s="997"/>
      <c r="AY8" s="998"/>
      <c r="AZ8" s="998"/>
      <c r="BA8" s="998"/>
      <c r="BB8" s="998"/>
      <c r="BC8" s="998"/>
      <c r="BD8" s="998"/>
      <c r="BE8" s="998"/>
      <c r="BF8" s="998"/>
      <c r="BG8" s="420"/>
      <c r="BH8" s="414"/>
      <c r="BI8" s="247" t="s">
        <v>9</v>
      </c>
      <c r="BJ8" s="568" t="s">
        <v>11</v>
      </c>
      <c r="BK8" s="569"/>
      <c r="BL8" s="1041" t="str">
        <f>+Jan!BL8</f>
        <v>DIGESTER OPERATION</v>
      </c>
      <c r="BM8" s="957"/>
      <c r="BN8" s="957"/>
      <c r="BO8" s="957"/>
      <c r="BP8" s="958"/>
      <c r="BQ8" s="958"/>
      <c r="BR8" s="958"/>
      <c r="BS8" s="958"/>
      <c r="BT8" s="958"/>
      <c r="BU8" s="959"/>
      <c r="BV8" s="247" t="s">
        <v>9</v>
      </c>
      <c r="BW8" s="1000" t="str">
        <f>Jan!BW8</f>
        <v xml:space="preserve">Final Effluent </v>
      </c>
      <c r="BX8" s="1001"/>
      <c r="BY8" s="1001"/>
      <c r="BZ8" s="1002"/>
      <c r="CA8" s="1038">
        <f>Jan!CA8</f>
        <v>0</v>
      </c>
      <c r="CB8" s="1059" t="str">
        <f>Jan!CB8</f>
        <v xml:space="preserve"> </v>
      </c>
      <c r="CC8" s="883" t="str">
        <f>Jan!CC8</f>
        <v xml:space="preserve"> </v>
      </c>
      <c r="CD8" s="1053" t="str">
        <f>Jan!CD8</f>
        <v xml:space="preserve"> </v>
      </c>
      <c r="CE8" s="883" t="str">
        <f>Jan!CE8</f>
        <v xml:space="preserve"> </v>
      </c>
      <c r="CF8" s="1053" t="str">
        <f>Jan!CF8</f>
        <v xml:space="preserve"> </v>
      </c>
      <c r="CG8" s="1059" t="str">
        <f>Jan!CG8</f>
        <v xml:space="preserve"> </v>
      </c>
      <c r="CH8" s="883" t="str">
        <f>Jan!CH8</f>
        <v xml:space="preserve"> </v>
      </c>
      <c r="CI8" s="883" t="str">
        <f>Jan!CI8</f>
        <v xml:space="preserve"> </v>
      </c>
      <c r="CJ8" s="1053" t="str">
        <f>Jan!CJ8</f>
        <v xml:space="preserve"> </v>
      </c>
      <c r="CK8" s="1056" t="str">
        <f>Jan!CK8</f>
        <v xml:space="preserve"> </v>
      </c>
    </row>
    <row r="9" spans="1:89" ht="12.75" customHeight="1" thickBot="1" x14ac:dyDescent="0.3">
      <c r="A9" s="577"/>
      <c r="B9" s="578"/>
      <c r="C9" s="1018">
        <f>+Jan!C9</f>
        <v>0</v>
      </c>
      <c r="D9" s="884"/>
      <c r="E9" s="260">
        <f>SUM(E11:E40)</f>
        <v>0</v>
      </c>
      <c r="F9" s="859">
        <f>+Jan!F9</f>
        <v>0</v>
      </c>
      <c r="G9" s="907">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44" t="str">
        <f>+Oct!BO9</f>
        <v>Supernatant Withdrawn 
hrs. or Gal. x 1000</v>
      </c>
      <c r="BP9" s="1044" t="str">
        <f>+Oct!BP9</f>
        <v>Supernatant BOD5 mg/l 
or  NH3-N mg/l</v>
      </c>
      <c r="BQ9" s="1044" t="str">
        <f>+Oct!BQ9</f>
        <v>Total Solids in Incoming Sludge - %</v>
      </c>
      <c r="BR9" s="1042" t="str">
        <f>+Oct!BR9</f>
        <v>Total Solids in Digested Sludge - %</v>
      </c>
      <c r="BS9" s="1043" t="str">
        <f>+Oct!BS9</f>
        <v>Volatile Solids in Incoming Sludge - %</v>
      </c>
      <c r="BT9" s="1043" t="str">
        <f>+Oct!BT9</f>
        <v>Volatile Solids in Digested Sludge - %</v>
      </c>
      <c r="BU9" s="1046" t="str">
        <f>+Oct!BU9</f>
        <v>Digested Sludge Withdrawn 
hrs. or Gal. x 1000</v>
      </c>
      <c r="BV9" s="594"/>
      <c r="BW9" s="720" t="s">
        <v>50</v>
      </c>
      <c r="BX9" s="721"/>
      <c r="BY9" s="1000" t="str">
        <f>Jan!BY9</f>
        <v>Total Nitrogen</v>
      </c>
      <c r="BZ9" s="1002"/>
      <c r="CA9" s="1039"/>
      <c r="CB9" s="1060"/>
      <c r="CC9" s="884"/>
      <c r="CD9" s="1054"/>
      <c r="CE9" s="884"/>
      <c r="CF9" s="1054"/>
      <c r="CG9" s="1060"/>
      <c r="CH9" s="884"/>
      <c r="CI9" s="884"/>
      <c r="CJ9" s="1054"/>
      <c r="CK9" s="1057"/>
    </row>
    <row r="10" spans="1:89" ht="109.5" customHeight="1" thickBot="1" x14ac:dyDescent="0.3">
      <c r="A10" s="596" t="s">
        <v>20</v>
      </c>
      <c r="B10" s="597" t="s">
        <v>21</v>
      </c>
      <c r="C10" s="1019">
        <f>+Jan!C10</f>
        <v>0</v>
      </c>
      <c r="D10" s="885"/>
      <c r="E10" s="598" t="str">
        <f>+Oct!E10</f>
        <v>Precipitation - Inches</v>
      </c>
      <c r="F10" s="860">
        <f>+Jan!F10</f>
        <v>0</v>
      </c>
      <c r="G10" s="908">
        <f>+Jan!G10</f>
        <v>0</v>
      </c>
      <c r="H10" s="599" t="str">
        <f>+Oct!H10</f>
        <v>Chlorine - Lbs</v>
      </c>
      <c r="I10" s="601" t="str">
        <f>+Oct!I10</f>
        <v>Lbs or Gal</v>
      </c>
      <c r="J10" s="601" t="str">
        <f>+Oct!J10</f>
        <v>Lbs or Gal</v>
      </c>
      <c r="K10" s="600" t="str">
        <f>+Oct!K10</f>
        <v>Influent Flow Rate 
(if metered) MGD</v>
      </c>
      <c r="L10" s="601" t="str">
        <f>+Oct!L10</f>
        <v>pH</v>
      </c>
      <c r="M10" s="601" t="str">
        <f>+Oct!M10</f>
        <v>CBOD5 - mg/l</v>
      </c>
      <c r="N10" s="602" t="str">
        <f>+Oct!N10</f>
        <v>CBOD5 - lbs</v>
      </c>
      <c r="O10" s="601" t="str">
        <f>+Oct!O10</f>
        <v>Susp. Solids - mg/l</v>
      </c>
      <c r="P10" s="601" t="str">
        <f>+Oct!P10</f>
        <v>Susp. Solids - lbs</v>
      </c>
      <c r="Q10" s="601" t="str">
        <f>+Oct!Q10</f>
        <v xml:space="preserve">Phosphorus - mg/l </v>
      </c>
      <c r="R10" s="601" t="str">
        <f>+Oct!R10</f>
        <v>Ammonia - mg/l</v>
      </c>
      <c r="S10" s="603" t="str">
        <f>IF(+Oct!S10&lt;&gt;"",+Oct!S10,"")</f>
        <v/>
      </c>
      <c r="T10" s="604" t="s">
        <v>20</v>
      </c>
      <c r="U10" s="604" t="str">
        <f>+Oct!U10</f>
        <v>Temperature in Reactors</v>
      </c>
      <c r="V10" s="605" t="str">
        <f>+Oct!V10</f>
        <v>Settleable Solids % in 30 minutes</v>
      </c>
      <c r="W10" s="601" t="str">
        <f>+Oct!W10</f>
        <v>Susp. Solids - mg/l</v>
      </c>
      <c r="X10" s="606" t="str">
        <f>+Oct!X10</f>
        <v>Sludge Vol. Index - ml/gm</v>
      </c>
      <c r="Y10" s="603" t="str">
        <f>+Oct!Y10</f>
        <v>Dissolved Oxygen - mg/l</v>
      </c>
      <c r="Z10" s="605" t="str">
        <f>+Oct!Z10</f>
        <v>Settleable Solids % in 30 minutes</v>
      </c>
      <c r="AA10" s="601" t="str">
        <f>+Oct!AA10</f>
        <v>Susp. Solids - mg/l</v>
      </c>
      <c r="AB10" s="606" t="str">
        <f>+Oct!AB10</f>
        <v>Sludge Vol. Index - ml/gm</v>
      </c>
      <c r="AC10" s="603" t="str">
        <f>+Oct!AC10</f>
        <v>Dissolved Oxygen - mg/l</v>
      </c>
      <c r="AD10" s="605" t="str">
        <f>+Oct!AD10</f>
        <v>Settleable Solids % in 30 minutes</v>
      </c>
      <c r="AE10" s="601" t="str">
        <f>+Oct!AE10</f>
        <v>Susp. Solids - mg/l</v>
      </c>
      <c r="AF10" s="606" t="str">
        <f>+Oct!AF10</f>
        <v>Sludge Vol. Index - ml/gm</v>
      </c>
      <c r="AG10" s="603" t="str">
        <f>+Oct!AG10</f>
        <v>Dissolved Oxygen - mg/l</v>
      </c>
      <c r="AH10" s="634"/>
      <c r="AI10" s="633" t="str">
        <f>+Oct!AI10</f>
        <v>Residual Chlorine - Final</v>
      </c>
      <c r="AJ10" s="602" t="str">
        <f>+Oct!AJ10</f>
        <v>Residual Chlorine - Contact Tank</v>
      </c>
      <c r="AK10" s="608"/>
      <c r="AL10" s="601" t="str">
        <f>+Oct!AL10</f>
        <v>E. Coli - colony/100 ml</v>
      </c>
      <c r="AM10" s="601" t="str">
        <f>+Oct!AM10</f>
        <v>pH - daily low 
(or single sample)</v>
      </c>
      <c r="AN10" s="601" t="str">
        <f>+Oct!AN10</f>
        <v>pH - daily high  
(if multiple samples)</v>
      </c>
      <c r="AO10" s="602" t="str">
        <f>+Oct!AO10</f>
        <v>Dissolved Oxygen - mg/l</v>
      </c>
      <c r="AP10" s="609" t="str">
        <f>+Oct!AP10</f>
        <v xml:space="preserve">Phosphorus - mg/l </v>
      </c>
      <c r="AQ10" s="610" t="s">
        <v>20</v>
      </c>
      <c r="AR10" s="611" t="s">
        <v>21</v>
      </c>
      <c r="AS10" s="607" t="str">
        <f>+Oct!AS10</f>
        <v>Effluent Flow Rate (MGD)</v>
      </c>
      <c r="AT10" s="603" t="str">
        <f>+Oct!AT10</f>
        <v>Effluent Flow
Weekly Average</v>
      </c>
      <c r="AU10" s="607" t="str">
        <f>+Oct!AU10</f>
        <v>CBOD5 - mg/l</v>
      </c>
      <c r="AV10" s="601" t="str">
        <f>+Oct!AV10</f>
        <v>CBOD5 - mg/l
Weekly Average</v>
      </c>
      <c r="AW10" s="612" t="str">
        <f>+Oct!AW10</f>
        <v>CBOD5 - lbs</v>
      </c>
      <c r="AX10" s="603" t="str">
        <f>+Oct!AX10</f>
        <v>CBOD5 - lbs/day
Weekly Average</v>
      </c>
      <c r="AY10" s="607" t="str">
        <f>+Oct!AY10</f>
        <v>Susp. Solids - mg/l</v>
      </c>
      <c r="AZ10" s="601" t="str">
        <f>+Oct!AZ10</f>
        <v>Susp. Solids - mg/l
Weekly Average</v>
      </c>
      <c r="BA10" s="613" t="str">
        <f>+Oct!BA10</f>
        <v>Susp. Solids - lbs</v>
      </c>
      <c r="BB10" s="603" t="str">
        <f>+Oct!BB10</f>
        <v>Susp. Solids - lbs/day
Weekly Average</v>
      </c>
      <c r="BC10" s="607" t="str">
        <f>+Oct!BC10</f>
        <v>Ammonia - mg/l</v>
      </c>
      <c r="BD10" s="614" t="str">
        <f>+Oct!BD10</f>
        <v>Ammonia - mg/l
Weekly Average</v>
      </c>
      <c r="BE10" s="613" t="str">
        <f>+Oct!BE10</f>
        <v>Ammonia - lbs</v>
      </c>
      <c r="BF10" s="603" t="str">
        <f>+Oct!BF10</f>
        <v>Ammonia - lbs/day
Weekly Average</v>
      </c>
      <c r="BG10" s="615" t="str">
        <f>IF(+Oct!BG10&lt;&gt;"",+Oct!BG10,"")</f>
        <v/>
      </c>
      <c r="BH10" s="616" t="str">
        <f>IF(+Oct!BH10&lt;&gt;"",+Oct!BH10,"")</f>
        <v/>
      </c>
      <c r="BI10" s="617" t="s">
        <v>20</v>
      </c>
      <c r="BJ10" s="600" t="str">
        <f>+Oct!BJ10</f>
        <v xml:space="preserve"> </v>
      </c>
      <c r="BK10" s="603" t="str">
        <f>+Oct!BK10</f>
        <v>Waste Act. Sludge
Gal. x 1000</v>
      </c>
      <c r="BL10" s="600" t="str">
        <f>+Oct!BL10</f>
        <v>pH</v>
      </c>
      <c r="BM10" s="601" t="str">
        <f>+Oct!BM10</f>
        <v>Gas Production  
Cubic Ft. x 1000</v>
      </c>
      <c r="BN10" s="601" t="str">
        <f>+Oct!BN10</f>
        <v>Temperature - F</v>
      </c>
      <c r="BO10" s="1045"/>
      <c r="BP10" s="1045"/>
      <c r="BQ10" s="885"/>
      <c r="BR10" s="885"/>
      <c r="BS10" s="885"/>
      <c r="BT10" s="885"/>
      <c r="BU10" s="1047"/>
      <c r="BV10" s="799" t="s">
        <v>20</v>
      </c>
      <c r="BW10" s="729" t="str">
        <f>Jan!BW10</f>
        <v xml:space="preserve">Phosphorus - mg/l </v>
      </c>
      <c r="BX10" s="730" t="str">
        <f>Jan!BX10</f>
        <v>Phosphorus - lbs/day</v>
      </c>
      <c r="BY10" s="731" t="str">
        <f>Jan!BY10</f>
        <v>Total Nitrogen- mg/l</v>
      </c>
      <c r="BZ10" s="731" t="str">
        <f>Jan!BZ10</f>
        <v>Total Nitrogen- lbs/day</v>
      </c>
      <c r="CA10" s="1040"/>
      <c r="CB10" s="1061"/>
      <c r="CC10" s="1052"/>
      <c r="CD10" s="1055"/>
      <c r="CE10" s="1052"/>
      <c r="CF10" s="1055"/>
      <c r="CG10" s="1061"/>
      <c r="CH10" s="1052"/>
      <c r="CI10" s="1052"/>
      <c r="CJ10" s="1055"/>
      <c r="CK10" s="1058"/>
    </row>
    <row r="11" spans="1:89" ht="15" customHeight="1" x14ac:dyDescent="0.25">
      <c r="A11" s="212">
        <v>1</v>
      </c>
      <c r="B11" s="213" t="str">
        <f>TEXT(J$5 + A11-1,"DDD")</f>
        <v>Sat</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0" si="0">+A11</f>
        <v>1</v>
      </c>
      <c r="U11" s="402"/>
      <c r="V11" s="40"/>
      <c r="W11" s="39"/>
      <c r="X11" s="314" t="str">
        <f t="shared" ref="X11:X40" si="1">IF(V11*W11=0,"",IF(V11&lt;100,V11*10000/W11,V11*1000/W11))</f>
        <v/>
      </c>
      <c r="Y11" s="276"/>
      <c r="Z11" s="40"/>
      <c r="AA11" s="39"/>
      <c r="AB11" s="314" t="str">
        <f t="shared" ref="AB11:AB40" si="2">IF(Z11*AA11=0,"",IF(Z11&lt;100,Z11*10000/AA11,Z11*1000/AA11))</f>
        <v/>
      </c>
      <c r="AC11" s="276"/>
      <c r="AD11" s="40"/>
      <c r="AE11" s="39"/>
      <c r="AF11" s="314" t="str">
        <f>IF(AD11*AE11=0,"",IF(AD11&lt;100,AD11*10000/AE11,AD11*1000/AE11))</f>
        <v/>
      </c>
      <c r="AG11" s="631"/>
      <c r="AH11" s="690"/>
      <c r="AI11" s="38"/>
      <c r="AJ11" s="39"/>
      <c r="AK11" t="str">
        <f ca="1">IF(CELL("type",AL11)="b","",IF(AL11="tntc",63200,IF(AL11=0,1,AL11)))</f>
        <v/>
      </c>
      <c r="AL11" s="39"/>
      <c r="AM11" s="276"/>
      <c r="AN11" s="276"/>
      <c r="AO11" s="39"/>
      <c r="AP11" s="41"/>
      <c r="AQ11" s="212">
        <f t="shared" ref="AQ11:AQ40" si="3">+A11</f>
        <v>1</v>
      </c>
      <c r="AR11" s="407" t="str">
        <f t="shared" ref="AR11:AR40" si="4">+B11</f>
        <v>Sat</v>
      </c>
      <c r="AS11" s="40"/>
      <c r="AT11" s="56"/>
      <c r="AU11" s="40"/>
      <c r="AV11" s="43"/>
      <c r="AW11" s="43" t="str">
        <f ca="1">IF(CELL("type",AU11)="L","",IF(AU11*($K11+$AS11)=0,"",IF($AS11&gt;0,+$AS11*AU11*8.345,$K11*AU11*8.345)))</f>
        <v/>
      </c>
      <c r="AX11" s="56"/>
      <c r="AY11" s="40"/>
      <c r="AZ11" s="43"/>
      <c r="BA11" s="43" t="str">
        <f ca="1">IF(CELL("type",AY11)="L","",IF(AY11*($K11+$AS11)=0,"",IF($AS11&gt;0,+$AS11*AY11*8.345,$K11*AY11*8.345)))</f>
        <v/>
      </c>
      <c r="BB11" s="56"/>
      <c r="BC11" s="40"/>
      <c r="BD11" s="43"/>
      <c r="BE11" s="43" t="str">
        <f ca="1">IF(CELL("type",BC11)="L","",IF(BC11*($K11+$AS11)=0,"",IF($AS11&gt;0,+$AS11*BC11*8.345,$K11*BC11*8.345)))</f>
        <v/>
      </c>
      <c r="BF11" s="56"/>
      <c r="BG11" s="40"/>
      <c r="BH11" s="41"/>
      <c r="BI11" s="243">
        <f>+A11</f>
        <v>1</v>
      </c>
      <c r="BJ11" s="40"/>
      <c r="BK11" s="41"/>
      <c r="BL11" s="276"/>
      <c r="BM11" s="39"/>
      <c r="BN11" s="39"/>
      <c r="BO11" s="39"/>
      <c r="BP11" s="39"/>
      <c r="BQ11" s="39"/>
      <c r="BR11" s="39"/>
      <c r="BS11" s="39"/>
      <c r="BT11" s="39"/>
      <c r="BU11" s="41"/>
      <c r="BV11" s="243">
        <f>BI11</f>
        <v>1</v>
      </c>
      <c r="BW11" s="35"/>
      <c r="BX11" s="765" t="str">
        <f ca="1">IF(CELL("type",BW11)="L","",IF(BW11*($K11+$AS11)=0,"",IF($AS11&gt;0,+$AS11*BW11*8.345,$K11*BW11*8.345)))</f>
        <v/>
      </c>
      <c r="BY11" s="38"/>
      <c r="BZ11" s="797" t="str">
        <f ca="1">IF(CELL("type",BY11)="L","",IF(BY11*($K11+$AS11)=0,"",IF($AS11&gt;0,+$AS11*BY11*8.345,$K11*BY11*8.345)))</f>
        <v/>
      </c>
      <c r="CA11" s="38"/>
      <c r="CB11" s="39"/>
      <c r="CC11" s="39"/>
      <c r="CD11" s="39"/>
      <c r="CE11" s="39"/>
      <c r="CF11" s="39"/>
      <c r="CG11" s="39"/>
      <c r="CH11" s="39"/>
      <c r="CI11" s="39"/>
      <c r="CJ11" s="39"/>
      <c r="CK11" s="41"/>
    </row>
    <row r="12" spans="1:89" ht="15" customHeight="1" x14ac:dyDescent="0.25">
      <c r="A12" s="214">
        <v>2</v>
      </c>
      <c r="B12" s="213" t="str">
        <f t="shared" ref="B12:B40" si="5">TEXT(J$5 + A12-1,"DDD")</f>
        <v>Sun</v>
      </c>
      <c r="C12" s="47"/>
      <c r="D12" s="48"/>
      <c r="E12" s="48"/>
      <c r="F12" s="49"/>
      <c r="G12" s="50"/>
      <c r="H12" s="51"/>
      <c r="I12" s="47"/>
      <c r="J12" s="48"/>
      <c r="K12" s="52"/>
      <c r="L12" s="277"/>
      <c r="M12" s="47"/>
      <c r="N12" s="43" t="str">
        <f t="shared" ref="N12:N40" ca="1" si="6">IF(CELL("type",M12)="L","",IF(M12*(K12+AS12)=0,"",IF(K12&gt;0,+K12*M12*8.34,AS12*M12*8.34)))</f>
        <v/>
      </c>
      <c r="O12" s="47"/>
      <c r="P12" s="43" t="str">
        <f t="shared" ref="P12:P40"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0" si="8">IF(AD12*AE12=0,"",IF(AD12&lt;100,AD12*10000/AE12,AD12*1000/AE12))</f>
        <v/>
      </c>
      <c r="AG12" s="629"/>
      <c r="AH12" s="690"/>
      <c r="AI12" s="51"/>
      <c r="AJ12" s="47"/>
      <c r="AK12" t="str">
        <f t="shared" ref="AK12:AK40" ca="1" si="9">IF(CELL("type",AL12)="b","",IF(AL12="tntc",63200,IF(AL12=0,1,AL12)))</f>
        <v/>
      </c>
      <c r="AL12" s="47"/>
      <c r="AM12" s="277"/>
      <c r="AN12" s="277"/>
      <c r="AO12" s="47"/>
      <c r="AP12" s="53"/>
      <c r="AQ12" s="214">
        <f t="shared" si="3"/>
        <v>2</v>
      </c>
      <c r="AR12" s="407" t="str">
        <f t="shared" si="4"/>
        <v>Sun</v>
      </c>
      <c r="AS12" s="52"/>
      <c r="AT12" s="44"/>
      <c r="AU12" s="52"/>
      <c r="AV12" s="70"/>
      <c r="AW12" s="132" t="str">
        <f t="shared" ref="AW12:AW40" ca="1" si="10">IF(CELL("type",AU12)="L","",IF(AU12*($K12+$AS12)=0,"",IF($AS12&gt;0,+$AS12*AU12*8.345,$K12*AU12*8.345)))</f>
        <v/>
      </c>
      <c r="AX12" s="44"/>
      <c r="AY12" s="52"/>
      <c r="AZ12" s="70"/>
      <c r="BA12" s="132" t="str">
        <f t="shared" ref="BA12:BA40" ca="1" si="11">IF(CELL("type",AY12)="L","",IF(AY12*($K12+$AS12)=0,"",IF($AS12&gt;0,+$AS12*AY12*8.345,$K12*AY12*8.345)))</f>
        <v/>
      </c>
      <c r="BB12" s="44"/>
      <c r="BC12" s="52"/>
      <c r="BD12" s="70"/>
      <c r="BE12" s="132" t="str">
        <f t="shared" ref="BE12:BE40" ca="1" si="12">IF(CELL("type",BC12)="L","",IF(BC12*($K12+$AS12)=0,"",IF($AS12&gt;0,+$AS12*BC12*8.345,$K12*BC12*8.345)))</f>
        <v/>
      </c>
      <c r="BF12" s="44"/>
      <c r="BG12" s="52"/>
      <c r="BH12" s="53"/>
      <c r="BI12" s="244">
        <f t="shared" ref="BI12:BI40" si="13">+A12</f>
        <v>2</v>
      </c>
      <c r="BJ12" s="52"/>
      <c r="BK12" s="53"/>
      <c r="BL12" s="277"/>
      <c r="BM12" s="47"/>
      <c r="BN12" s="47"/>
      <c r="BO12" s="47"/>
      <c r="BP12" s="47"/>
      <c r="BQ12" s="47"/>
      <c r="BR12" s="47"/>
      <c r="BS12" s="47"/>
      <c r="BT12" s="47"/>
      <c r="BU12" s="53"/>
      <c r="BV12" s="243">
        <f t="shared" ref="BV12:BV40" si="14">BI12</f>
        <v>2</v>
      </c>
      <c r="BW12" s="48"/>
      <c r="BX12" s="792" t="str">
        <f t="shared" ref="BX12:BZ27" ca="1" si="15">IF(CELL("type",BW12)="L","",IF(BW12*($K12+$AS12)=0,"",IF($AS12&gt;0,+$AS12*BW12*8.345,$K12*BW12*8.345)))</f>
        <v/>
      </c>
      <c r="BY12" s="51"/>
      <c r="BZ12" s="792" t="str">
        <f t="shared" ca="1" si="15"/>
        <v/>
      </c>
      <c r="CA12" s="51"/>
      <c r="CB12" s="734"/>
      <c r="CC12" s="47"/>
      <c r="CD12" s="47"/>
      <c r="CE12" s="47"/>
      <c r="CF12" s="734"/>
      <c r="CG12" s="47"/>
      <c r="CH12" s="734"/>
      <c r="CI12" s="47"/>
      <c r="CJ12" s="734"/>
      <c r="CK12" s="735"/>
    </row>
    <row r="13" spans="1:89" ht="15" customHeight="1" x14ac:dyDescent="0.25">
      <c r="A13" s="214">
        <v>3</v>
      </c>
      <c r="B13" s="213" t="str">
        <f t="shared" si="5"/>
        <v>Mon</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Mon</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2" t="str">
        <f t="shared" ca="1" si="15"/>
        <v/>
      </c>
      <c r="BY13" s="51"/>
      <c r="BZ13" s="792" t="str">
        <f t="shared" ca="1" si="15"/>
        <v/>
      </c>
      <c r="CA13" s="51"/>
      <c r="CB13" s="734"/>
      <c r="CC13" s="47"/>
      <c r="CD13" s="47"/>
      <c r="CE13" s="47"/>
      <c r="CF13" s="734"/>
      <c r="CG13" s="47"/>
      <c r="CH13" s="734"/>
      <c r="CI13" s="47"/>
      <c r="CJ13" s="734"/>
      <c r="CK13" s="735"/>
    </row>
    <row r="14" spans="1:89" ht="15" customHeight="1" x14ac:dyDescent="0.25">
      <c r="A14" s="214">
        <v>4</v>
      </c>
      <c r="B14" s="213" t="str">
        <f t="shared" si="5"/>
        <v>Tue</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Tue</v>
      </c>
      <c r="AS14" s="52"/>
      <c r="AT14" s="44" t="str">
        <f>IF(+$B14="Sat",IF(SUM(AS$11:AS14)&gt;0,AVERAGE(AS$11:AS14,Oct!AS39:AS$41)," "),"")</f>
        <v/>
      </c>
      <c r="AU14" s="52"/>
      <c r="AV14" s="70" t="str">
        <f>IF(+$B14="Sat",IF(SUM(AU$11:AU14)&gt;0,AVERAGE(AU$11:AU14,Oct!AU39:AU$41)," "),"")</f>
        <v/>
      </c>
      <c r="AW14" s="132" t="str">
        <f t="shared" ca="1" si="10"/>
        <v/>
      </c>
      <c r="AX14" s="56" t="str">
        <f>IF(+$B14="Sat",IF(SUM(AW$11:AW14)&gt;0,AVERAGE(AW$11:AW14,Oct!AW39:AW$41)," "),"")</f>
        <v/>
      </c>
      <c r="AY14" s="52"/>
      <c r="AZ14" s="70" t="str">
        <f>IF(+$B14="Sat",IF(SUM(AY$11:AY14)&gt;0,AVERAGE(AY$11:AY14,Oct!AY39:AY$41)," "),"")</f>
        <v/>
      </c>
      <c r="BA14" s="132" t="str">
        <f t="shared" ca="1" si="11"/>
        <v/>
      </c>
      <c r="BB14" s="56" t="str">
        <f>IF(+$B14="Sat",IF(SUM(BA$11:BA14)&gt;0,AVERAGE(BA$11:BA14,Oct!BA39:BA$41)," "),"")</f>
        <v/>
      </c>
      <c r="BC14" s="52"/>
      <c r="BD14" s="70" t="str">
        <f>IF(+$B14="Sat",IF(SUM(BC$11:BC14)&gt;0,AVERAGE(BC$11:BC14,Oct!BC39:BC$41)," "),"")</f>
        <v/>
      </c>
      <c r="BE14" s="132" t="str">
        <f t="shared" ca="1" si="12"/>
        <v/>
      </c>
      <c r="BF14" s="56" t="str">
        <f>IF(+$B14="Sat",IF(SUM(BE$11:BE14)&gt;0,AVERAGE(BE$11:BE14,Oct!BE39:BE$41)," "),"")</f>
        <v/>
      </c>
      <c r="BG14" s="52"/>
      <c r="BH14" s="53"/>
      <c r="BI14" s="244">
        <f t="shared" si="13"/>
        <v>4</v>
      </c>
      <c r="BJ14" s="52"/>
      <c r="BK14" s="53"/>
      <c r="BL14" s="277"/>
      <c r="BM14" s="47"/>
      <c r="BN14" s="47"/>
      <c r="BO14" s="47"/>
      <c r="BP14" s="47"/>
      <c r="BQ14" s="47"/>
      <c r="BR14" s="47"/>
      <c r="BS14" s="47"/>
      <c r="BT14" s="47"/>
      <c r="BU14" s="53"/>
      <c r="BV14" s="243">
        <f t="shared" si="14"/>
        <v>4</v>
      </c>
      <c r="BW14" s="48"/>
      <c r="BX14" s="792" t="str">
        <f t="shared" ca="1" si="15"/>
        <v/>
      </c>
      <c r="BY14" s="51"/>
      <c r="BZ14" s="792" t="str">
        <f t="shared" ca="1" si="15"/>
        <v/>
      </c>
      <c r="CA14" s="51"/>
      <c r="CB14" s="734"/>
      <c r="CC14" s="47"/>
      <c r="CD14" s="47"/>
      <c r="CE14" s="47"/>
      <c r="CF14" s="734"/>
      <c r="CG14" s="47"/>
      <c r="CH14" s="734"/>
      <c r="CI14" s="47"/>
      <c r="CJ14" s="734"/>
      <c r="CK14" s="735"/>
    </row>
    <row r="15" spans="1:89" ht="15" customHeight="1" thickBot="1" x14ac:dyDescent="0.3">
      <c r="A15" s="215">
        <v>5</v>
      </c>
      <c r="B15" s="216" t="str">
        <f t="shared" si="5"/>
        <v>Wed</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2"/>
      <c r="AI15" s="61"/>
      <c r="AJ15" s="57"/>
      <c r="AK15" t="str">
        <f t="shared" ca="1" si="9"/>
        <v/>
      </c>
      <c r="AL15" s="57"/>
      <c r="AM15" s="278"/>
      <c r="AN15" s="278"/>
      <c r="AO15" s="57"/>
      <c r="AP15" s="63"/>
      <c r="AQ15" s="215">
        <f t="shared" si="3"/>
        <v>5</v>
      </c>
      <c r="AR15" s="408" t="str">
        <f t="shared" si="4"/>
        <v>Wed</v>
      </c>
      <c r="AS15" s="62"/>
      <c r="AT15" s="67" t="str">
        <f>IF(+$B15="Sat",IF(SUM(AS$11:AS15)&gt;0,AVERAGE(AS$11:AS15,Oct!AS40:AS$41)," "),"")</f>
        <v/>
      </c>
      <c r="AU15" s="62"/>
      <c r="AV15" s="65" t="str">
        <f>IF(+$B15="Sat",IF(SUM(AU$11:AU15)&gt;0,AVERAGE(AU$11:AU15,Oct!AU40:AU$41)," "),"")</f>
        <v/>
      </c>
      <c r="AW15" s="68" t="str">
        <f t="shared" ca="1" si="10"/>
        <v/>
      </c>
      <c r="AX15" s="67" t="str">
        <f>IF(+$B15="Sat",IF(SUM(AW$11:AW15)&gt;0,AVERAGE(AW$11:AW15,Oct!AW40:AW$41)," "),"")</f>
        <v/>
      </c>
      <c r="AY15" s="62"/>
      <c r="AZ15" s="65" t="str">
        <f>IF(+$B15="Sat",IF(SUM(AY$11:AY15)&gt;0,AVERAGE(AY$11:AY15,Oct!AY40:AY$41)," "),"")</f>
        <v/>
      </c>
      <c r="BA15" s="68" t="str">
        <f t="shared" ca="1" si="11"/>
        <v/>
      </c>
      <c r="BB15" s="67" t="str">
        <f>IF(+$B15="Sat",IF(SUM(BA$11:BA15)&gt;0,AVERAGE(BA$11:BA15,Oct!BA40:BA$41)," "),"")</f>
        <v/>
      </c>
      <c r="BC15" s="62"/>
      <c r="BD15" s="65" t="str">
        <f>IF(+$B15="Sat",IF(SUM(BC$11:BC15)&gt;0,AVERAGE(BC$11:BC15,Oct!BC40:BC$41)," "),"")</f>
        <v/>
      </c>
      <c r="BE15" s="68" t="str">
        <f t="shared" ca="1" si="12"/>
        <v/>
      </c>
      <c r="BF15" s="67" t="str">
        <f>IF(+$B15="Sat",IF(SUM(BE$11:BE15)&gt;0,AVERAGE(BE$11:BE15,Oct!BE40:BE$41)," "),"")</f>
        <v/>
      </c>
      <c r="BG15" s="62"/>
      <c r="BH15" s="63"/>
      <c r="BI15" s="245">
        <f t="shared" si="13"/>
        <v>5</v>
      </c>
      <c r="BJ15" s="62"/>
      <c r="BK15" s="63"/>
      <c r="BL15" s="278"/>
      <c r="BM15" s="57"/>
      <c r="BN15" s="57"/>
      <c r="BO15" s="57"/>
      <c r="BP15" s="57"/>
      <c r="BQ15" s="57"/>
      <c r="BR15" s="57"/>
      <c r="BS15" s="57"/>
      <c r="BT15" s="57"/>
      <c r="BU15" s="63"/>
      <c r="BV15" s="757">
        <f t="shared" si="14"/>
        <v>5</v>
      </c>
      <c r="BW15" s="58"/>
      <c r="BX15" s="793" t="str">
        <f t="shared" ca="1" si="15"/>
        <v/>
      </c>
      <c r="BY15" s="61"/>
      <c r="BZ15" s="793" t="str">
        <f t="shared" ca="1" si="15"/>
        <v/>
      </c>
      <c r="CA15" s="61"/>
      <c r="CB15" s="736"/>
      <c r="CC15" s="57"/>
      <c r="CD15" s="57"/>
      <c r="CE15" s="57"/>
      <c r="CF15" s="736"/>
      <c r="CG15" s="57"/>
      <c r="CH15" s="736"/>
      <c r="CI15" s="57"/>
      <c r="CJ15" s="736"/>
      <c r="CK15" s="737"/>
    </row>
    <row r="16" spans="1:89" ht="15" customHeight="1" x14ac:dyDescent="0.25">
      <c r="A16" s="212">
        <v>6</v>
      </c>
      <c r="B16" s="217" t="str">
        <f t="shared" si="5"/>
        <v>Thu</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3"/>
      <c r="AI16" s="38"/>
      <c r="AJ16" s="39"/>
      <c r="AK16" t="str">
        <f t="shared" ca="1" si="9"/>
        <v/>
      </c>
      <c r="AL16" s="39"/>
      <c r="AM16" s="276"/>
      <c r="AN16" s="276"/>
      <c r="AO16" s="39"/>
      <c r="AP16" s="41"/>
      <c r="AQ16" s="212">
        <f t="shared" si="3"/>
        <v>6</v>
      </c>
      <c r="AR16" s="407" t="str">
        <f t="shared" si="4"/>
        <v>Thu</v>
      </c>
      <c r="AS16" s="40"/>
      <c r="AT16" s="56" t="str">
        <f>IF(+$B16="Sat",IF(SUM(AS$11:AS16)&gt;0,AVERAGE(AS$11:AS16,Oct!AS41:AS$41)," "),"")</f>
        <v/>
      </c>
      <c r="AU16" s="40"/>
      <c r="AV16" s="43" t="str">
        <f>IF(+$B16="Sat",IF(SUM(AU$11:AU16)&gt;0,AVERAGE(AU$11:AU16,Oct!AU41:AU$41)," "),"")</f>
        <v/>
      </c>
      <c r="AW16" s="45" t="str">
        <f t="shared" ca="1" si="10"/>
        <v/>
      </c>
      <c r="AX16" s="56" t="str">
        <f>IF(+$B16="Sat",IF(SUM(AW$11:AW16)&gt;0,AVERAGE(AW$11:AW16,Oct!AW41:AW$41)," "),"")</f>
        <v/>
      </c>
      <c r="AY16" s="40"/>
      <c r="AZ16" s="43" t="str">
        <f>IF(+$B16="Sat",IF(SUM(AY$11:AY16)&gt;0,AVERAGE(AY$11:AY16,Oct!AY41:AY$41)," "),"")</f>
        <v/>
      </c>
      <c r="BA16" s="45" t="str">
        <f t="shared" ca="1" si="11"/>
        <v/>
      </c>
      <c r="BB16" s="56" t="str">
        <f>IF(+$B16="Sat",IF(SUM(BA$11:BA16)&gt;0,AVERAGE(BA$11:BA16,Oct!BA41:BA$41)," "),"")</f>
        <v/>
      </c>
      <c r="BC16" s="40"/>
      <c r="BD16" s="69" t="str">
        <f>IF(+$B16="Sat",IF(SUM(BC$11:BC16)&gt;0,AVERAGE(BC$11:BC16,Oct!BC41:BC$41)," "),"")</f>
        <v/>
      </c>
      <c r="BE16" s="133" t="str">
        <f t="shared" ca="1" si="12"/>
        <v/>
      </c>
      <c r="BF16" s="56" t="str">
        <f>IF(+$B16="Sat",IF(SUM(BE$11:BE16)&gt;0,AVERAGE(BE$11:BE16,Oct!BE41:BE$41)," "),"")</f>
        <v/>
      </c>
      <c r="BG16" s="40"/>
      <c r="BH16" s="41"/>
      <c r="BI16" s="243">
        <f t="shared" si="13"/>
        <v>6</v>
      </c>
      <c r="BJ16" s="40"/>
      <c r="BK16" s="41"/>
      <c r="BL16" s="276"/>
      <c r="BM16" s="39"/>
      <c r="BN16" s="39"/>
      <c r="BO16" s="39"/>
      <c r="BP16" s="39"/>
      <c r="BQ16" s="39"/>
      <c r="BR16" s="39"/>
      <c r="BS16" s="39"/>
      <c r="BT16" s="39"/>
      <c r="BU16" s="41"/>
      <c r="BV16" s="758">
        <f t="shared" si="14"/>
        <v>6</v>
      </c>
      <c r="BW16" s="35"/>
      <c r="BX16" s="765" t="str">
        <f t="shared" ca="1" si="15"/>
        <v/>
      </c>
      <c r="BY16" s="38"/>
      <c r="BZ16" s="765" t="str">
        <f t="shared" ca="1" si="15"/>
        <v/>
      </c>
      <c r="CA16" s="38"/>
      <c r="CB16" s="33"/>
      <c r="CC16" s="39"/>
      <c r="CD16" s="38"/>
      <c r="CE16" s="38"/>
      <c r="CF16" s="33"/>
      <c r="CG16" s="39"/>
      <c r="CH16" s="33"/>
      <c r="CI16" s="39"/>
      <c r="CJ16" s="33"/>
      <c r="CK16" s="738"/>
    </row>
    <row r="17" spans="1:89" ht="15" customHeight="1" x14ac:dyDescent="0.25">
      <c r="A17" s="214">
        <v>7</v>
      </c>
      <c r="B17" s="213" t="str">
        <f t="shared" si="5"/>
        <v>Fri</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Fri</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2" t="str">
        <f t="shared" ca="1" si="15"/>
        <v/>
      </c>
      <c r="BY17" s="51"/>
      <c r="BZ17" s="792" t="str">
        <f t="shared" ca="1" si="15"/>
        <v/>
      </c>
      <c r="CA17" s="51"/>
      <c r="CB17" s="33"/>
      <c r="CC17" s="47"/>
      <c r="CD17" s="38"/>
      <c r="CE17" s="38"/>
      <c r="CF17" s="33"/>
      <c r="CG17" s="47"/>
      <c r="CH17" s="33"/>
      <c r="CI17" s="48"/>
      <c r="CJ17" s="739"/>
      <c r="CK17" s="738"/>
    </row>
    <row r="18" spans="1:89" ht="15" customHeight="1" x14ac:dyDescent="0.25">
      <c r="A18" s="214">
        <v>8</v>
      </c>
      <c r="B18" s="213" t="str">
        <f t="shared" si="5"/>
        <v>Sat</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Sat</v>
      </c>
      <c r="AS18" s="52"/>
      <c r="AT18" s="44" t="str">
        <f t="shared" ref="AT18:AT39" si="16">IF(+$B18="Sat",IF(SUM(AS12:AS18)&gt;0,AVERAGE(AS12:AS18)," "),"")</f>
        <v xml:space="preserve"> </v>
      </c>
      <c r="AU18" s="52"/>
      <c r="AV18" s="70" t="str">
        <f t="shared" ref="AV18:AX33" si="17">IF(+$B18="Sat",IF(SUM(AU12:AU18)&gt;0,AVERAGE(AU12:AU18)," "),"")</f>
        <v xml:space="preserve"> </v>
      </c>
      <c r="AW18" s="45" t="str">
        <f t="shared" ca="1" si="10"/>
        <v/>
      </c>
      <c r="AX18" s="56" t="str">
        <f t="shared" ca="1" si="17"/>
        <v xml:space="preserve"> </v>
      </c>
      <c r="AY18" s="52"/>
      <c r="AZ18" s="70" t="str">
        <f t="shared" ref="AZ18:AZ39" si="18">IF(+$B18="Sat",IF(SUM(AY12:AY18)&gt;0,AVERAGE(AY12:AY18)," "),"")</f>
        <v xml:space="preserve"> </v>
      </c>
      <c r="BA18" s="45" t="str">
        <f t="shared" ca="1" si="11"/>
        <v/>
      </c>
      <c r="BB18" s="44" t="str">
        <f t="shared" ref="BB18:BB39" ca="1" si="19">IF(+$B18="Sat",IF(SUM(BA12:BA18)&gt;0,AVERAGE(BA12:BA18)," "),"")</f>
        <v xml:space="preserve"> </v>
      </c>
      <c r="BC18" s="52"/>
      <c r="BD18" s="71" t="str">
        <f t="shared" ref="BD18:BD39" si="20">IF(+$B18="Sat",IF(SUM(BC12:BC18)&gt;0,AVERAGE(BC12:BC18)," "),"")</f>
        <v xml:space="preserve"> </v>
      </c>
      <c r="BE18" s="46" t="str">
        <f t="shared" ca="1" si="12"/>
        <v/>
      </c>
      <c r="BF18" s="44" t="str">
        <f t="shared" ref="BF18:BF39" ca="1" si="21">IF(+$B18="Sat",IF(SUM(BE12:BE18)&gt;0,AVERAGE(BE12:BE18)," "),"")</f>
        <v xml:space="preserve"> </v>
      </c>
      <c r="BG18" s="52"/>
      <c r="BH18" s="53"/>
      <c r="BI18" s="244">
        <f t="shared" si="13"/>
        <v>8</v>
      </c>
      <c r="BJ18" s="52"/>
      <c r="BK18" s="53"/>
      <c r="BL18" s="277"/>
      <c r="BM18" s="47"/>
      <c r="BN18" s="47"/>
      <c r="BO18" s="47"/>
      <c r="BP18" s="47"/>
      <c r="BQ18" s="47"/>
      <c r="BR18" s="47"/>
      <c r="BS18" s="47"/>
      <c r="BT18" s="47"/>
      <c r="BU18" s="53"/>
      <c r="BV18" s="243">
        <f t="shared" si="14"/>
        <v>8</v>
      </c>
      <c r="BW18" s="48"/>
      <c r="BX18" s="792" t="str">
        <f t="shared" ca="1" si="15"/>
        <v/>
      </c>
      <c r="BY18" s="51"/>
      <c r="BZ18" s="792" t="str">
        <f t="shared" ca="1" si="15"/>
        <v/>
      </c>
      <c r="CA18" s="51"/>
      <c r="CB18" s="33"/>
      <c r="CC18" s="47"/>
      <c r="CD18" s="38"/>
      <c r="CE18" s="38"/>
      <c r="CF18" s="33"/>
      <c r="CG18" s="47"/>
      <c r="CH18" s="33"/>
      <c r="CI18" s="48"/>
      <c r="CJ18" s="739"/>
      <c r="CK18" s="738"/>
    </row>
    <row r="19" spans="1:89" ht="15" customHeight="1" x14ac:dyDescent="0.25">
      <c r="A19" s="214">
        <v>9</v>
      </c>
      <c r="B19" s="213" t="str">
        <f t="shared" si="5"/>
        <v>Sun</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Sun</v>
      </c>
      <c r="AS19" s="52"/>
      <c r="AT19" s="44" t="str">
        <f t="shared" si="16"/>
        <v/>
      </c>
      <c r="AU19" s="52"/>
      <c r="AV19" s="70" t="str">
        <f t="shared" si="17"/>
        <v/>
      </c>
      <c r="AW19" s="45" t="str">
        <f t="shared" ca="1" si="10"/>
        <v/>
      </c>
      <c r="AX19" s="56" t="str">
        <f t="shared" si="17"/>
        <v/>
      </c>
      <c r="AY19" s="52"/>
      <c r="AZ19" s="70" t="str">
        <f t="shared" si="18"/>
        <v/>
      </c>
      <c r="BA19" s="45" t="str">
        <f t="shared" ca="1" si="11"/>
        <v/>
      </c>
      <c r="BB19" s="44" t="str">
        <f t="shared" si="19"/>
        <v/>
      </c>
      <c r="BC19" s="52"/>
      <c r="BD19" s="71" t="str">
        <f t="shared" si="20"/>
        <v/>
      </c>
      <c r="BE19" s="46" t="str">
        <f t="shared" ca="1" si="12"/>
        <v/>
      </c>
      <c r="BF19" s="44" t="str">
        <f t="shared" si="21"/>
        <v/>
      </c>
      <c r="BG19" s="52"/>
      <c r="BH19" s="53"/>
      <c r="BI19" s="244">
        <f t="shared" si="13"/>
        <v>9</v>
      </c>
      <c r="BJ19" s="52"/>
      <c r="BK19" s="53"/>
      <c r="BL19" s="277"/>
      <c r="BM19" s="47"/>
      <c r="BN19" s="47"/>
      <c r="BO19" s="47"/>
      <c r="BP19" s="47"/>
      <c r="BQ19" s="47"/>
      <c r="BR19" s="47"/>
      <c r="BS19" s="47"/>
      <c r="BT19" s="47"/>
      <c r="BU19" s="53"/>
      <c r="BV19" s="243">
        <f t="shared" si="14"/>
        <v>9</v>
      </c>
      <c r="BW19" s="48"/>
      <c r="BX19" s="792" t="str">
        <f t="shared" ca="1" si="15"/>
        <v/>
      </c>
      <c r="BY19" s="51"/>
      <c r="BZ19" s="792" t="str">
        <f t="shared" ca="1" si="15"/>
        <v/>
      </c>
      <c r="CA19" s="51"/>
      <c r="CB19" s="33"/>
      <c r="CC19" s="47"/>
      <c r="CD19" s="38"/>
      <c r="CE19" s="38"/>
      <c r="CF19" s="33"/>
      <c r="CG19" s="47"/>
      <c r="CH19" s="33"/>
      <c r="CI19" s="48"/>
      <c r="CJ19" s="739"/>
      <c r="CK19" s="738"/>
    </row>
    <row r="20" spans="1:89" ht="15" customHeight="1" thickBot="1" x14ac:dyDescent="0.3">
      <c r="A20" s="215">
        <v>10</v>
      </c>
      <c r="B20" s="216" t="str">
        <f t="shared" si="5"/>
        <v>Mon</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2"/>
      <c r="AI20" s="61"/>
      <c r="AJ20" s="57"/>
      <c r="AK20" t="str">
        <f t="shared" ca="1" si="9"/>
        <v/>
      </c>
      <c r="AL20" s="57"/>
      <c r="AM20" s="278"/>
      <c r="AN20" s="278"/>
      <c r="AO20" s="57"/>
      <c r="AP20" s="63"/>
      <c r="AQ20" s="215">
        <f t="shared" si="3"/>
        <v>10</v>
      </c>
      <c r="AR20" s="408" t="str">
        <f t="shared" si="4"/>
        <v>Mon</v>
      </c>
      <c r="AS20" s="62"/>
      <c r="AT20" s="67" t="str">
        <f t="shared" si="16"/>
        <v/>
      </c>
      <c r="AU20" s="62"/>
      <c r="AV20" s="65" t="str">
        <f t="shared" si="17"/>
        <v/>
      </c>
      <c r="AW20" s="88" t="str">
        <f t="shared" ca="1" si="10"/>
        <v/>
      </c>
      <c r="AX20" s="67" t="str">
        <f t="shared" si="17"/>
        <v/>
      </c>
      <c r="AY20" s="62"/>
      <c r="AZ20" s="65" t="str">
        <f t="shared" si="18"/>
        <v/>
      </c>
      <c r="BA20" s="88" t="str">
        <f t="shared" ca="1" si="11"/>
        <v/>
      </c>
      <c r="BB20" s="67" t="str">
        <f t="shared" si="19"/>
        <v/>
      </c>
      <c r="BC20" s="62"/>
      <c r="BD20" s="72" t="str">
        <f t="shared" si="20"/>
        <v/>
      </c>
      <c r="BE20" s="68" t="str">
        <f t="shared" ca="1" si="12"/>
        <v/>
      </c>
      <c r="BF20" s="67" t="str">
        <f t="shared" si="21"/>
        <v/>
      </c>
      <c r="BG20" s="62"/>
      <c r="BH20" s="63"/>
      <c r="BI20" s="245">
        <f t="shared" si="13"/>
        <v>10</v>
      </c>
      <c r="BJ20" s="62"/>
      <c r="BK20" s="63"/>
      <c r="BL20" s="278"/>
      <c r="BM20" s="57"/>
      <c r="BN20" s="57"/>
      <c r="BO20" s="57"/>
      <c r="BP20" s="57"/>
      <c r="BQ20" s="57"/>
      <c r="BR20" s="57"/>
      <c r="BS20" s="57"/>
      <c r="BT20" s="57"/>
      <c r="BU20" s="63"/>
      <c r="BV20" s="757">
        <f t="shared" si="14"/>
        <v>10</v>
      </c>
      <c r="BW20" s="58"/>
      <c r="BX20" s="794" t="str">
        <f t="shared" ca="1" si="15"/>
        <v/>
      </c>
      <c r="BY20" s="61"/>
      <c r="BZ20" s="794" t="str">
        <f t="shared" ca="1" si="15"/>
        <v/>
      </c>
      <c r="CA20" s="61"/>
      <c r="CB20" s="740"/>
      <c r="CC20" s="57"/>
      <c r="CD20" s="61"/>
      <c r="CE20" s="61"/>
      <c r="CF20" s="740"/>
      <c r="CG20" s="57"/>
      <c r="CH20" s="740"/>
      <c r="CI20" s="58"/>
      <c r="CJ20" s="736"/>
      <c r="CK20" s="737"/>
    </row>
    <row r="21" spans="1:89" ht="15" customHeight="1" x14ac:dyDescent="0.25">
      <c r="A21" s="212">
        <v>11</v>
      </c>
      <c r="B21" s="217" t="str">
        <f t="shared" si="5"/>
        <v>Tue</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3"/>
      <c r="AI21" s="38"/>
      <c r="AJ21" s="39"/>
      <c r="AK21" t="str">
        <f t="shared" ca="1" si="9"/>
        <v/>
      </c>
      <c r="AL21" s="39"/>
      <c r="AM21" s="276"/>
      <c r="AN21" s="276"/>
      <c r="AO21" s="39"/>
      <c r="AP21" s="41"/>
      <c r="AQ21" s="212">
        <f t="shared" si="3"/>
        <v>11</v>
      </c>
      <c r="AR21" s="407" t="str">
        <f t="shared" si="4"/>
        <v>Tue</v>
      </c>
      <c r="AS21" s="40"/>
      <c r="AT21" s="56" t="str">
        <f t="shared" si="16"/>
        <v/>
      </c>
      <c r="AU21" s="40"/>
      <c r="AV21" s="43" t="str">
        <f t="shared" si="17"/>
        <v/>
      </c>
      <c r="AW21" s="45" t="str">
        <f t="shared" ca="1" si="10"/>
        <v/>
      </c>
      <c r="AX21" s="56" t="str">
        <f t="shared" si="17"/>
        <v/>
      </c>
      <c r="AY21" s="40"/>
      <c r="AZ21" s="43" t="str">
        <f t="shared" si="18"/>
        <v/>
      </c>
      <c r="BA21" s="45" t="str">
        <f t="shared" ca="1" si="11"/>
        <v/>
      </c>
      <c r="BB21" s="56" t="str">
        <f t="shared" si="19"/>
        <v/>
      </c>
      <c r="BC21" s="40"/>
      <c r="BD21" s="69" t="str">
        <f t="shared" si="20"/>
        <v/>
      </c>
      <c r="BE21" s="133" t="str">
        <f t="shared" ca="1" si="12"/>
        <v/>
      </c>
      <c r="BF21" s="56" t="str">
        <f t="shared" si="21"/>
        <v/>
      </c>
      <c r="BG21" s="40"/>
      <c r="BH21" s="41"/>
      <c r="BI21" s="243">
        <f t="shared" si="13"/>
        <v>11</v>
      </c>
      <c r="BJ21" s="40"/>
      <c r="BK21" s="41"/>
      <c r="BL21" s="276"/>
      <c r="BM21" s="39"/>
      <c r="BN21" s="39"/>
      <c r="BO21" s="39"/>
      <c r="BP21" s="39"/>
      <c r="BQ21" s="39"/>
      <c r="BR21" s="39"/>
      <c r="BS21" s="39"/>
      <c r="BT21" s="39"/>
      <c r="BU21" s="41"/>
      <c r="BV21" s="758">
        <f t="shared" si="14"/>
        <v>11</v>
      </c>
      <c r="BW21" s="35"/>
      <c r="BX21" s="765" t="str">
        <f t="shared" ca="1" si="15"/>
        <v/>
      </c>
      <c r="BY21" s="38"/>
      <c r="BZ21" s="765" t="str">
        <f t="shared" ca="1" si="15"/>
        <v/>
      </c>
      <c r="CA21" s="38"/>
      <c r="CB21" s="33"/>
      <c r="CC21" s="39"/>
      <c r="CD21" s="38"/>
      <c r="CE21" s="38"/>
      <c r="CF21" s="33"/>
      <c r="CG21" s="39"/>
      <c r="CH21" s="33"/>
      <c r="CI21" s="35"/>
      <c r="CJ21" s="741"/>
      <c r="CK21" s="738"/>
    </row>
    <row r="22" spans="1:89" ht="15" customHeight="1" x14ac:dyDescent="0.25">
      <c r="A22" s="214">
        <v>12</v>
      </c>
      <c r="B22" s="213" t="str">
        <f t="shared" si="5"/>
        <v>Wed</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Wed</v>
      </c>
      <c r="AS22" s="52"/>
      <c r="AT22" s="44" t="str">
        <f t="shared" si="16"/>
        <v/>
      </c>
      <c r="AU22" s="52"/>
      <c r="AV22" s="70" t="str">
        <f t="shared" si="17"/>
        <v/>
      </c>
      <c r="AW22" s="45" t="str">
        <f t="shared" ca="1" si="10"/>
        <v/>
      </c>
      <c r="AX22" s="56" t="str">
        <f t="shared" si="17"/>
        <v/>
      </c>
      <c r="AY22" s="52"/>
      <c r="AZ22" s="70" t="str">
        <f t="shared" si="18"/>
        <v/>
      </c>
      <c r="BA22" s="45" t="str">
        <f t="shared" ca="1" si="11"/>
        <v/>
      </c>
      <c r="BB22" s="44" t="str">
        <f t="shared" si="19"/>
        <v/>
      </c>
      <c r="BC22" s="52"/>
      <c r="BD22" s="71" t="str">
        <f t="shared" si="20"/>
        <v/>
      </c>
      <c r="BE22" s="46" t="str">
        <f t="shared" ca="1" si="12"/>
        <v/>
      </c>
      <c r="BF22" s="44" t="str">
        <f t="shared" si="21"/>
        <v/>
      </c>
      <c r="BG22" s="52"/>
      <c r="BH22" s="53"/>
      <c r="BI22" s="244">
        <f t="shared" si="13"/>
        <v>12</v>
      </c>
      <c r="BJ22" s="52"/>
      <c r="BK22" s="53"/>
      <c r="BL22" s="277"/>
      <c r="BM22" s="47"/>
      <c r="BN22" s="47"/>
      <c r="BO22" s="47"/>
      <c r="BP22" s="47"/>
      <c r="BQ22" s="47"/>
      <c r="BR22" s="47"/>
      <c r="BS22" s="47"/>
      <c r="BT22" s="47"/>
      <c r="BU22" s="53"/>
      <c r="BV22" s="243">
        <f t="shared" si="14"/>
        <v>12</v>
      </c>
      <c r="BW22" s="48"/>
      <c r="BX22" s="792" t="str">
        <f t="shared" ca="1" si="15"/>
        <v/>
      </c>
      <c r="BY22" s="51"/>
      <c r="BZ22" s="792" t="str">
        <f t="shared" ca="1" si="15"/>
        <v/>
      </c>
      <c r="CA22" s="51"/>
      <c r="CB22" s="33"/>
      <c r="CC22" s="47"/>
      <c r="CD22" s="38"/>
      <c r="CE22" s="38"/>
      <c r="CF22" s="33"/>
      <c r="CG22" s="47"/>
      <c r="CH22" s="33"/>
      <c r="CI22" s="48"/>
      <c r="CJ22" s="739"/>
      <c r="CK22" s="742"/>
    </row>
    <row r="23" spans="1:89" ht="15" customHeight="1" x14ac:dyDescent="0.25">
      <c r="A23" s="214">
        <v>13</v>
      </c>
      <c r="B23" s="213" t="str">
        <f t="shared" si="5"/>
        <v>Thu</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Thu</v>
      </c>
      <c r="AS23" s="52"/>
      <c r="AT23" s="44" t="str">
        <f t="shared" si="16"/>
        <v/>
      </c>
      <c r="AU23" s="52"/>
      <c r="AV23" s="70" t="str">
        <f t="shared" si="17"/>
        <v/>
      </c>
      <c r="AW23" s="45" t="str">
        <f t="shared" ca="1" si="10"/>
        <v/>
      </c>
      <c r="AX23" s="56" t="str">
        <f t="shared" si="17"/>
        <v/>
      </c>
      <c r="AY23" s="52"/>
      <c r="AZ23" s="70" t="str">
        <f t="shared" si="18"/>
        <v/>
      </c>
      <c r="BA23" s="45" t="str">
        <f t="shared" ca="1" si="11"/>
        <v/>
      </c>
      <c r="BB23" s="44" t="str">
        <f t="shared" si="19"/>
        <v/>
      </c>
      <c r="BC23" s="52"/>
      <c r="BD23" s="71" t="str">
        <f t="shared" si="20"/>
        <v/>
      </c>
      <c r="BE23" s="46" t="str">
        <f t="shared" ca="1" si="12"/>
        <v/>
      </c>
      <c r="BF23" s="44" t="str">
        <f t="shared" si="21"/>
        <v/>
      </c>
      <c r="BG23" s="52"/>
      <c r="BH23" s="53"/>
      <c r="BI23" s="244">
        <f t="shared" si="13"/>
        <v>13</v>
      </c>
      <c r="BJ23" s="52"/>
      <c r="BK23" s="53"/>
      <c r="BL23" s="277"/>
      <c r="BM23" s="47"/>
      <c r="BN23" s="47"/>
      <c r="BO23" s="47"/>
      <c r="BP23" s="47"/>
      <c r="BQ23" s="47"/>
      <c r="BR23" s="47"/>
      <c r="BS23" s="47"/>
      <c r="BT23" s="47"/>
      <c r="BU23" s="53"/>
      <c r="BV23" s="243">
        <f t="shared" si="14"/>
        <v>13</v>
      </c>
      <c r="BW23" s="48"/>
      <c r="BX23" s="792" t="str">
        <f t="shared" ca="1" si="15"/>
        <v/>
      </c>
      <c r="BY23" s="51"/>
      <c r="BZ23" s="792" t="str">
        <f t="shared" ca="1" si="15"/>
        <v/>
      </c>
      <c r="CA23" s="51"/>
      <c r="CB23" s="33"/>
      <c r="CC23" s="47"/>
      <c r="CD23" s="38"/>
      <c r="CE23" s="38"/>
      <c r="CF23" s="33"/>
      <c r="CG23" s="47"/>
      <c r="CH23" s="33"/>
      <c r="CI23" s="48"/>
      <c r="CJ23" s="739"/>
      <c r="CK23" s="275"/>
    </row>
    <row r="24" spans="1:89" ht="15" customHeight="1" x14ac:dyDescent="0.25">
      <c r="A24" s="214">
        <v>14</v>
      </c>
      <c r="B24" s="213" t="str">
        <f t="shared" si="5"/>
        <v>Fri</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Fri</v>
      </c>
      <c r="AS24" s="52"/>
      <c r="AT24" s="44" t="str">
        <f t="shared" si="16"/>
        <v/>
      </c>
      <c r="AU24" s="52"/>
      <c r="AV24" s="70" t="str">
        <f t="shared" si="17"/>
        <v/>
      </c>
      <c r="AW24" s="45" t="str">
        <f t="shared" ca="1" si="10"/>
        <v/>
      </c>
      <c r="AX24" s="56" t="str">
        <f t="shared" si="17"/>
        <v/>
      </c>
      <c r="AY24" s="52"/>
      <c r="AZ24" s="70" t="str">
        <f t="shared" si="18"/>
        <v/>
      </c>
      <c r="BA24" s="45" t="str">
        <f t="shared" ca="1" si="11"/>
        <v/>
      </c>
      <c r="BB24" s="44" t="str">
        <f t="shared" si="19"/>
        <v/>
      </c>
      <c r="BC24" s="52"/>
      <c r="BD24" s="71" t="str">
        <f t="shared" si="20"/>
        <v/>
      </c>
      <c r="BE24" s="46" t="str">
        <f t="shared" ca="1" si="12"/>
        <v/>
      </c>
      <c r="BF24" s="44" t="str">
        <f t="shared" si="21"/>
        <v/>
      </c>
      <c r="BG24" s="52"/>
      <c r="BH24" s="53"/>
      <c r="BI24" s="244">
        <f t="shared" si="13"/>
        <v>14</v>
      </c>
      <c r="BJ24" s="52"/>
      <c r="BK24" s="53"/>
      <c r="BL24" s="277"/>
      <c r="BM24" s="47"/>
      <c r="BN24" s="47"/>
      <c r="BO24" s="47"/>
      <c r="BP24" s="47"/>
      <c r="BQ24" s="47"/>
      <c r="BR24" s="47"/>
      <c r="BS24" s="47"/>
      <c r="BT24" s="47"/>
      <c r="BU24" s="53"/>
      <c r="BV24" s="243">
        <f t="shared" si="14"/>
        <v>14</v>
      </c>
      <c r="BW24" s="48"/>
      <c r="BX24" s="792" t="str">
        <f t="shared" ca="1" si="15"/>
        <v/>
      </c>
      <c r="BY24" s="51"/>
      <c r="BZ24" s="792" t="str">
        <f t="shared" ca="1" si="15"/>
        <v/>
      </c>
      <c r="CA24" s="51"/>
      <c r="CB24" s="33"/>
      <c r="CC24" s="47"/>
      <c r="CD24" s="38"/>
      <c r="CE24" s="38"/>
      <c r="CF24" s="33"/>
      <c r="CG24" s="47"/>
      <c r="CH24" s="33"/>
      <c r="CI24" s="48"/>
      <c r="CJ24" s="739"/>
      <c r="CK24" s="275"/>
    </row>
    <row r="25" spans="1:89" ht="15" customHeight="1" thickBot="1" x14ac:dyDescent="0.3">
      <c r="A25" s="215">
        <v>15</v>
      </c>
      <c r="B25" s="216" t="str">
        <f t="shared" si="5"/>
        <v>Sat</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Sat</v>
      </c>
      <c r="AS25" s="62"/>
      <c r="AT25" s="67" t="str">
        <f t="shared" si="16"/>
        <v xml:space="preserve"> </v>
      </c>
      <c r="AU25" s="62"/>
      <c r="AV25" s="65" t="str">
        <f t="shared" si="17"/>
        <v xml:space="preserve"> </v>
      </c>
      <c r="AW25" s="88" t="str">
        <f t="shared" ca="1" si="10"/>
        <v/>
      </c>
      <c r="AX25" s="67" t="str">
        <f t="shared" ca="1" si="17"/>
        <v xml:space="preserve"> </v>
      </c>
      <c r="AY25" s="62"/>
      <c r="AZ25" s="65" t="str">
        <f t="shared" si="18"/>
        <v xml:space="preserve"> </v>
      </c>
      <c r="BA25" s="88" t="str">
        <f t="shared" ca="1" si="11"/>
        <v/>
      </c>
      <c r="BB25" s="67" t="str">
        <f t="shared" ca="1" si="19"/>
        <v xml:space="preserve"> </v>
      </c>
      <c r="BC25" s="62"/>
      <c r="BD25" s="72" t="str">
        <f t="shared" si="20"/>
        <v xml:space="preserve"> </v>
      </c>
      <c r="BE25" s="68" t="str">
        <f t="shared" ca="1" si="12"/>
        <v/>
      </c>
      <c r="BF25" s="67" t="str">
        <f t="shared" ca="1" si="21"/>
        <v xml:space="preserve"> </v>
      </c>
      <c r="BG25" s="62"/>
      <c r="BH25" s="63"/>
      <c r="BI25" s="245">
        <f t="shared" si="13"/>
        <v>15</v>
      </c>
      <c r="BJ25" s="62"/>
      <c r="BK25" s="63"/>
      <c r="BL25" s="278"/>
      <c r="BM25" s="57"/>
      <c r="BN25" s="57"/>
      <c r="BO25" s="57"/>
      <c r="BP25" s="57"/>
      <c r="BQ25" s="57"/>
      <c r="BR25" s="57"/>
      <c r="BS25" s="57"/>
      <c r="BT25" s="57"/>
      <c r="BU25" s="63"/>
      <c r="BV25" s="245">
        <f t="shared" si="14"/>
        <v>15</v>
      </c>
      <c r="BW25" s="58"/>
      <c r="BX25" s="794" t="str">
        <f t="shared" ca="1" si="15"/>
        <v/>
      </c>
      <c r="BY25" s="61"/>
      <c r="BZ25" s="794" t="str">
        <f t="shared" ca="1" si="15"/>
        <v/>
      </c>
      <c r="CA25" s="61"/>
      <c r="CB25" s="740"/>
      <c r="CC25" s="57"/>
      <c r="CD25" s="61"/>
      <c r="CE25" s="61"/>
      <c r="CF25" s="740"/>
      <c r="CG25" s="57"/>
      <c r="CH25" s="740"/>
      <c r="CI25" s="58"/>
      <c r="CJ25" s="736"/>
      <c r="CK25" s="743"/>
    </row>
    <row r="26" spans="1:89" ht="15" customHeight="1" x14ac:dyDescent="0.25">
      <c r="A26" s="212">
        <v>16</v>
      </c>
      <c r="B26" s="217" t="str">
        <f t="shared" si="5"/>
        <v>Sun</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Sun</v>
      </c>
      <c r="AS26" s="40"/>
      <c r="AT26" s="56" t="str">
        <f t="shared" si="16"/>
        <v/>
      </c>
      <c r="AU26" s="40"/>
      <c r="AV26" s="43" t="str">
        <f t="shared" si="17"/>
        <v/>
      </c>
      <c r="AW26" s="45" t="str">
        <f t="shared" ca="1" si="10"/>
        <v/>
      </c>
      <c r="AX26" s="56" t="str">
        <f t="shared" si="17"/>
        <v/>
      </c>
      <c r="AY26" s="40"/>
      <c r="AZ26" s="43" t="str">
        <f t="shared" si="18"/>
        <v/>
      </c>
      <c r="BA26" s="45" t="str">
        <f t="shared" ca="1" si="11"/>
        <v/>
      </c>
      <c r="BB26" s="56" t="str">
        <f t="shared" si="19"/>
        <v/>
      </c>
      <c r="BC26" s="40"/>
      <c r="BD26" s="69" t="str">
        <f t="shared" si="20"/>
        <v/>
      </c>
      <c r="BE26" s="46" t="str">
        <f t="shared" ca="1" si="12"/>
        <v/>
      </c>
      <c r="BF26" s="56" t="str">
        <f t="shared" si="21"/>
        <v/>
      </c>
      <c r="BG26" s="40"/>
      <c r="BH26" s="41"/>
      <c r="BI26" s="243">
        <f t="shared" si="13"/>
        <v>16</v>
      </c>
      <c r="BJ26" s="40"/>
      <c r="BK26" s="41"/>
      <c r="BL26" s="276"/>
      <c r="BM26" s="39"/>
      <c r="BN26" s="39"/>
      <c r="BO26" s="39"/>
      <c r="BP26" s="39"/>
      <c r="BQ26" s="39"/>
      <c r="BR26" s="39"/>
      <c r="BS26" s="39"/>
      <c r="BT26" s="39"/>
      <c r="BU26" s="41"/>
      <c r="BV26" s="243">
        <f t="shared" si="14"/>
        <v>16</v>
      </c>
      <c r="BW26" s="35"/>
      <c r="BX26" s="765" t="str">
        <f t="shared" ca="1" si="15"/>
        <v/>
      </c>
      <c r="BY26" s="38"/>
      <c r="BZ26" s="765" t="str">
        <f t="shared" ca="1" si="15"/>
        <v/>
      </c>
      <c r="CA26" s="38"/>
      <c r="CB26" s="33"/>
      <c r="CC26" s="39"/>
      <c r="CD26" s="38"/>
      <c r="CE26" s="38"/>
      <c r="CF26" s="33"/>
      <c r="CG26" s="39"/>
      <c r="CH26" s="33"/>
      <c r="CI26" s="35"/>
      <c r="CJ26" s="739"/>
      <c r="CK26" s="275"/>
    </row>
    <row r="27" spans="1:89" ht="15" customHeight="1" x14ac:dyDescent="0.25">
      <c r="A27" s="214">
        <v>17</v>
      </c>
      <c r="B27" s="213" t="str">
        <f t="shared" si="5"/>
        <v>Mon</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Mon</v>
      </c>
      <c r="AS27" s="52"/>
      <c r="AT27" s="44" t="str">
        <f t="shared" si="16"/>
        <v/>
      </c>
      <c r="AU27" s="52"/>
      <c r="AV27" s="70" t="str">
        <f t="shared" si="17"/>
        <v/>
      </c>
      <c r="AW27" s="45" t="str">
        <f t="shared" ca="1" si="10"/>
        <v/>
      </c>
      <c r="AX27" s="56" t="str">
        <f t="shared" si="17"/>
        <v/>
      </c>
      <c r="AY27" s="52"/>
      <c r="AZ27" s="70" t="str">
        <f t="shared" si="18"/>
        <v/>
      </c>
      <c r="BA27" s="45" t="str">
        <f t="shared" ca="1" si="11"/>
        <v/>
      </c>
      <c r="BB27" s="44" t="str">
        <f t="shared" si="19"/>
        <v/>
      </c>
      <c r="BC27" s="52"/>
      <c r="BD27" s="71" t="str">
        <f t="shared" si="20"/>
        <v/>
      </c>
      <c r="BE27" s="46" t="str">
        <f t="shared" ca="1" si="12"/>
        <v/>
      </c>
      <c r="BF27" s="44" t="str">
        <f t="shared" si="21"/>
        <v/>
      </c>
      <c r="BG27" s="52"/>
      <c r="BH27" s="53"/>
      <c r="BI27" s="244">
        <f t="shared" si="13"/>
        <v>17</v>
      </c>
      <c r="BJ27" s="52"/>
      <c r="BK27" s="53"/>
      <c r="BL27" s="277"/>
      <c r="BM27" s="47"/>
      <c r="BN27" s="47"/>
      <c r="BO27" s="47"/>
      <c r="BP27" s="47"/>
      <c r="BQ27" s="47"/>
      <c r="BR27" s="47"/>
      <c r="BS27" s="47"/>
      <c r="BT27" s="47"/>
      <c r="BU27" s="53"/>
      <c r="BV27" s="243">
        <f t="shared" si="14"/>
        <v>17</v>
      </c>
      <c r="BW27" s="48"/>
      <c r="BX27" s="797" t="str">
        <f t="shared" ca="1" si="15"/>
        <v/>
      </c>
      <c r="BY27" s="51"/>
      <c r="BZ27" s="792" t="str">
        <f t="shared" ca="1" si="15"/>
        <v/>
      </c>
      <c r="CA27" s="51"/>
      <c r="CB27" s="33"/>
      <c r="CC27" s="47"/>
      <c r="CD27" s="38"/>
      <c r="CE27" s="38"/>
      <c r="CF27" s="33"/>
      <c r="CG27" s="47"/>
      <c r="CH27" s="33"/>
      <c r="CI27" s="48"/>
      <c r="CJ27" s="739"/>
      <c r="CK27" s="275"/>
    </row>
    <row r="28" spans="1:89" ht="15" customHeight="1" x14ac:dyDescent="0.25">
      <c r="A28" s="214">
        <v>18</v>
      </c>
      <c r="B28" s="213" t="str">
        <f t="shared" si="5"/>
        <v>Tue</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Tue</v>
      </c>
      <c r="AS28" s="52"/>
      <c r="AT28" s="44" t="str">
        <f t="shared" si="16"/>
        <v/>
      </c>
      <c r="AU28" s="52"/>
      <c r="AV28" s="70" t="str">
        <f t="shared" si="17"/>
        <v/>
      </c>
      <c r="AW28" s="45" t="str">
        <f t="shared" ca="1" si="10"/>
        <v/>
      </c>
      <c r="AX28" s="56" t="str">
        <f t="shared" si="17"/>
        <v/>
      </c>
      <c r="AY28" s="52"/>
      <c r="AZ28" s="70" t="str">
        <f t="shared" si="18"/>
        <v/>
      </c>
      <c r="BA28" s="45" t="str">
        <f t="shared" ca="1" si="11"/>
        <v/>
      </c>
      <c r="BB28" s="44" t="str">
        <f t="shared" si="19"/>
        <v/>
      </c>
      <c r="BC28" s="52"/>
      <c r="BD28" s="71" t="str">
        <f t="shared" si="20"/>
        <v/>
      </c>
      <c r="BE28" s="46" t="str">
        <f t="shared" ca="1" si="12"/>
        <v/>
      </c>
      <c r="BF28" s="44" t="str">
        <f t="shared" si="21"/>
        <v/>
      </c>
      <c r="BG28" s="52"/>
      <c r="BH28" s="53"/>
      <c r="BI28" s="244">
        <f t="shared" si="13"/>
        <v>18</v>
      </c>
      <c r="BJ28" s="52"/>
      <c r="BK28" s="53"/>
      <c r="BL28" s="277"/>
      <c r="BM28" s="47"/>
      <c r="BN28" s="47"/>
      <c r="BO28" s="47"/>
      <c r="BP28" s="47"/>
      <c r="BQ28" s="47"/>
      <c r="BR28" s="47"/>
      <c r="BS28" s="47"/>
      <c r="BT28" s="47"/>
      <c r="BU28" s="53"/>
      <c r="BV28" s="243">
        <f t="shared" si="14"/>
        <v>18</v>
      </c>
      <c r="BW28" s="48"/>
      <c r="BX28" s="792" t="str">
        <f t="shared" ref="BX28:BZ40" ca="1" si="22">IF(CELL("type",BW28)="L","",IF(BW28*($K28+$AS28)=0,"",IF($AS28&gt;0,+$AS28*BW28*8.345,$K28*BW28*8.345)))</f>
        <v/>
      </c>
      <c r="BY28" s="51"/>
      <c r="BZ28" s="792" t="str">
        <f t="shared" ca="1" si="22"/>
        <v/>
      </c>
      <c r="CA28" s="51"/>
      <c r="CB28" s="33"/>
      <c r="CC28" s="47"/>
      <c r="CD28" s="38"/>
      <c r="CE28" s="38"/>
      <c r="CF28" s="33"/>
      <c r="CG28" s="47"/>
      <c r="CH28" s="33"/>
      <c r="CI28" s="48"/>
      <c r="CJ28" s="739"/>
      <c r="CK28" s="275"/>
    </row>
    <row r="29" spans="1:89" ht="15" customHeight="1" x14ac:dyDescent="0.25">
      <c r="A29" s="214">
        <v>19</v>
      </c>
      <c r="B29" s="213" t="str">
        <f t="shared" si="5"/>
        <v>Wed</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Wed</v>
      </c>
      <c r="AS29" s="52"/>
      <c r="AT29" s="44" t="str">
        <f t="shared" si="16"/>
        <v/>
      </c>
      <c r="AU29" s="52"/>
      <c r="AV29" s="70" t="str">
        <f t="shared" si="17"/>
        <v/>
      </c>
      <c r="AW29" s="45" t="str">
        <f t="shared" ca="1" si="10"/>
        <v/>
      </c>
      <c r="AX29" s="56" t="str">
        <f t="shared" si="17"/>
        <v/>
      </c>
      <c r="AY29" s="52"/>
      <c r="AZ29" s="70" t="str">
        <f t="shared" si="18"/>
        <v/>
      </c>
      <c r="BA29" s="45" t="str">
        <f t="shared" ca="1" si="11"/>
        <v/>
      </c>
      <c r="BB29" s="44" t="str">
        <f t="shared" si="19"/>
        <v/>
      </c>
      <c r="BC29" s="52"/>
      <c r="BD29" s="71" t="str">
        <f t="shared" si="20"/>
        <v/>
      </c>
      <c r="BE29" s="46" t="str">
        <f t="shared" ca="1" si="12"/>
        <v/>
      </c>
      <c r="BF29" s="44" t="str">
        <f t="shared" si="21"/>
        <v/>
      </c>
      <c r="BG29" s="52"/>
      <c r="BH29" s="53"/>
      <c r="BI29" s="244">
        <f t="shared" si="13"/>
        <v>19</v>
      </c>
      <c r="BJ29" s="52"/>
      <c r="BK29" s="53"/>
      <c r="BL29" s="277"/>
      <c r="BM29" s="47"/>
      <c r="BN29" s="47"/>
      <c r="BO29" s="47"/>
      <c r="BP29" s="47"/>
      <c r="BQ29" s="47"/>
      <c r="BR29" s="47"/>
      <c r="BS29" s="47"/>
      <c r="BT29" s="47"/>
      <c r="BU29" s="53"/>
      <c r="BV29" s="243">
        <f t="shared" si="14"/>
        <v>19</v>
      </c>
      <c r="BW29" s="48"/>
      <c r="BX29" s="792" t="str">
        <f t="shared" ca="1" si="22"/>
        <v/>
      </c>
      <c r="BY29" s="51"/>
      <c r="BZ29" s="792" t="str">
        <f t="shared" ca="1" si="22"/>
        <v/>
      </c>
      <c r="CA29" s="51"/>
      <c r="CB29" s="33"/>
      <c r="CC29" s="47"/>
      <c r="CD29" s="38"/>
      <c r="CE29" s="38"/>
      <c r="CF29" s="33"/>
      <c r="CG29" s="47"/>
      <c r="CH29" s="33"/>
      <c r="CI29" s="48"/>
      <c r="CJ29" s="739"/>
      <c r="CK29" s="275"/>
    </row>
    <row r="30" spans="1:89" ht="15" customHeight="1" thickBot="1" x14ac:dyDescent="0.3">
      <c r="A30" s="215">
        <v>20</v>
      </c>
      <c r="B30" s="216" t="str">
        <f t="shared" si="5"/>
        <v>Thu</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2"/>
      <c r="AI30" s="61"/>
      <c r="AJ30" s="57"/>
      <c r="AK30" t="str">
        <f t="shared" ca="1" si="9"/>
        <v/>
      </c>
      <c r="AL30" s="57"/>
      <c r="AM30" s="278"/>
      <c r="AN30" s="278"/>
      <c r="AO30" s="57"/>
      <c r="AP30" s="63"/>
      <c r="AQ30" s="215">
        <f t="shared" si="3"/>
        <v>20</v>
      </c>
      <c r="AR30" s="408" t="str">
        <f t="shared" si="4"/>
        <v>Thu</v>
      </c>
      <c r="AS30" s="62"/>
      <c r="AT30" s="67" t="str">
        <f t="shared" si="16"/>
        <v/>
      </c>
      <c r="AU30" s="62"/>
      <c r="AV30" s="65" t="str">
        <f t="shared" si="17"/>
        <v/>
      </c>
      <c r="AW30" s="88" t="str">
        <f t="shared" ca="1" si="10"/>
        <v/>
      </c>
      <c r="AX30" s="67" t="str">
        <f t="shared" si="17"/>
        <v/>
      </c>
      <c r="AY30" s="62"/>
      <c r="AZ30" s="65" t="str">
        <f t="shared" si="18"/>
        <v/>
      </c>
      <c r="BA30" s="88" t="str">
        <f t="shared" ca="1" si="11"/>
        <v/>
      </c>
      <c r="BB30" s="67" t="str">
        <f t="shared" si="19"/>
        <v/>
      </c>
      <c r="BC30" s="62"/>
      <c r="BD30" s="72" t="str">
        <f t="shared" si="20"/>
        <v/>
      </c>
      <c r="BE30" s="68" t="str">
        <f t="shared" ca="1" si="12"/>
        <v/>
      </c>
      <c r="BF30" s="67" t="str">
        <f t="shared" si="21"/>
        <v/>
      </c>
      <c r="BG30" s="62"/>
      <c r="BH30" s="63"/>
      <c r="BI30" s="245">
        <f t="shared" si="13"/>
        <v>20</v>
      </c>
      <c r="BJ30" s="62"/>
      <c r="BK30" s="63"/>
      <c r="BL30" s="278"/>
      <c r="BM30" s="57"/>
      <c r="BN30" s="57"/>
      <c r="BO30" s="57"/>
      <c r="BP30" s="57"/>
      <c r="BQ30" s="57"/>
      <c r="BR30" s="57"/>
      <c r="BS30" s="57"/>
      <c r="BT30" s="57"/>
      <c r="BU30" s="63"/>
      <c r="BV30" s="245">
        <f t="shared" si="14"/>
        <v>20</v>
      </c>
      <c r="BW30" s="58"/>
      <c r="BX30" s="794" t="str">
        <f t="shared" ca="1" si="22"/>
        <v/>
      </c>
      <c r="BY30" s="61"/>
      <c r="BZ30" s="794" t="str">
        <f t="shared" ca="1" si="22"/>
        <v/>
      </c>
      <c r="CA30" s="61"/>
      <c r="CB30" s="740"/>
      <c r="CC30" s="57"/>
      <c r="CD30" s="61"/>
      <c r="CE30" s="61"/>
      <c r="CF30" s="740"/>
      <c r="CG30" s="57"/>
      <c r="CH30" s="740"/>
      <c r="CI30" s="58"/>
      <c r="CJ30" s="736"/>
      <c r="CK30" s="743"/>
    </row>
    <row r="31" spans="1:89" ht="15" customHeight="1" x14ac:dyDescent="0.25">
      <c r="A31" s="212">
        <v>21</v>
      </c>
      <c r="B31" s="217" t="str">
        <f t="shared" si="5"/>
        <v>Fri</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3"/>
      <c r="AI31" s="38"/>
      <c r="AJ31" s="39"/>
      <c r="AK31" t="str">
        <f t="shared" ca="1" si="9"/>
        <v/>
      </c>
      <c r="AL31" s="39"/>
      <c r="AM31" s="276"/>
      <c r="AN31" s="276"/>
      <c r="AO31" s="39"/>
      <c r="AP31" s="41"/>
      <c r="AQ31" s="212">
        <f t="shared" si="3"/>
        <v>21</v>
      </c>
      <c r="AR31" s="407" t="str">
        <f t="shared" si="4"/>
        <v>Fri</v>
      </c>
      <c r="AS31" s="40"/>
      <c r="AT31" s="56" t="str">
        <f t="shared" si="16"/>
        <v/>
      </c>
      <c r="AU31" s="40"/>
      <c r="AV31" s="43" t="str">
        <f t="shared" si="17"/>
        <v/>
      </c>
      <c r="AW31" s="45" t="str">
        <f t="shared" ca="1" si="10"/>
        <v/>
      </c>
      <c r="AX31" s="56" t="str">
        <f t="shared" si="17"/>
        <v/>
      </c>
      <c r="AY31" s="40"/>
      <c r="AZ31" s="43" t="str">
        <f t="shared" si="18"/>
        <v/>
      </c>
      <c r="BA31" s="45" t="str">
        <f t="shared" ca="1" si="11"/>
        <v/>
      </c>
      <c r="BB31" s="56" t="str">
        <f t="shared" si="19"/>
        <v/>
      </c>
      <c r="BC31" s="40"/>
      <c r="BD31" s="69" t="str">
        <f t="shared" si="20"/>
        <v/>
      </c>
      <c r="BE31" s="46" t="str">
        <f t="shared" ca="1" si="12"/>
        <v/>
      </c>
      <c r="BF31" s="56" t="str">
        <f t="shared" si="21"/>
        <v/>
      </c>
      <c r="BG31" s="40"/>
      <c r="BH31" s="41"/>
      <c r="BI31" s="243">
        <f t="shared" si="13"/>
        <v>21</v>
      </c>
      <c r="BJ31" s="40"/>
      <c r="BK31" s="41"/>
      <c r="BL31" s="276"/>
      <c r="BM31" s="39"/>
      <c r="BN31" s="39"/>
      <c r="BO31" s="39"/>
      <c r="BP31" s="39"/>
      <c r="BQ31" s="39"/>
      <c r="BR31" s="39"/>
      <c r="BS31" s="39"/>
      <c r="BT31" s="39"/>
      <c r="BU31" s="41"/>
      <c r="BV31" s="243">
        <f t="shared" si="14"/>
        <v>21</v>
      </c>
      <c r="BW31" s="35"/>
      <c r="BX31" s="765" t="str">
        <f t="shared" ca="1" si="22"/>
        <v/>
      </c>
      <c r="BY31" s="38"/>
      <c r="BZ31" s="765" t="str">
        <f t="shared" ca="1" si="22"/>
        <v/>
      </c>
      <c r="CA31" s="38"/>
      <c r="CB31" s="33"/>
      <c r="CC31" s="39"/>
      <c r="CD31" s="38"/>
      <c r="CE31" s="38"/>
      <c r="CF31" s="33"/>
      <c r="CG31" s="39"/>
      <c r="CH31" s="33"/>
      <c r="CI31" s="35"/>
      <c r="CJ31" s="739"/>
      <c r="CK31" s="275"/>
    </row>
    <row r="32" spans="1:89" ht="15" customHeight="1" thickBot="1" x14ac:dyDescent="0.3">
      <c r="A32" s="214">
        <v>22</v>
      </c>
      <c r="B32" s="213" t="str">
        <f t="shared" si="5"/>
        <v>Sat</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32"/>
      <c r="AH32" s="690"/>
      <c r="AI32" s="51"/>
      <c r="AJ32" s="47"/>
      <c r="AK32" t="str">
        <f t="shared" ca="1" si="9"/>
        <v/>
      </c>
      <c r="AL32" s="47"/>
      <c r="AM32" s="277"/>
      <c r="AN32" s="277"/>
      <c r="AO32" s="47"/>
      <c r="AP32" s="53"/>
      <c r="AQ32" s="214">
        <f t="shared" si="3"/>
        <v>22</v>
      </c>
      <c r="AR32" s="407" t="str">
        <f t="shared" si="4"/>
        <v>Sat</v>
      </c>
      <c r="AS32" s="52"/>
      <c r="AT32" s="44" t="str">
        <f t="shared" si="16"/>
        <v xml:space="preserve"> </v>
      </c>
      <c r="AU32" s="52"/>
      <c r="AV32" s="70" t="str">
        <f t="shared" si="17"/>
        <v xml:space="preserve"> </v>
      </c>
      <c r="AW32" s="45" t="str">
        <f t="shared" ca="1" si="10"/>
        <v/>
      </c>
      <c r="AX32" s="56" t="str">
        <f t="shared" ca="1" si="17"/>
        <v xml:space="preserve"> </v>
      </c>
      <c r="AY32" s="52"/>
      <c r="AZ32" s="70" t="str">
        <f t="shared" si="18"/>
        <v xml:space="preserve"> </v>
      </c>
      <c r="BA32" s="45" t="str">
        <f t="shared" ca="1" si="11"/>
        <v/>
      </c>
      <c r="BB32" s="44" t="str">
        <f t="shared" ca="1" si="19"/>
        <v xml:space="preserve"> </v>
      </c>
      <c r="BC32" s="52"/>
      <c r="BD32" s="71" t="str">
        <f t="shared" si="20"/>
        <v xml:space="preserve"> </v>
      </c>
      <c r="BE32" s="46" t="str">
        <f t="shared" ca="1" si="12"/>
        <v/>
      </c>
      <c r="BF32" s="44" t="str">
        <f t="shared" ca="1" si="21"/>
        <v xml:space="preserve"> </v>
      </c>
      <c r="BG32" s="52"/>
      <c r="BH32" s="53"/>
      <c r="BI32" s="244">
        <f t="shared" si="13"/>
        <v>22</v>
      </c>
      <c r="BJ32" s="52"/>
      <c r="BK32" s="53"/>
      <c r="BL32" s="277"/>
      <c r="BM32" s="47"/>
      <c r="BN32" s="47"/>
      <c r="BO32" s="47"/>
      <c r="BP32" s="47"/>
      <c r="BQ32" s="47"/>
      <c r="BR32" s="47"/>
      <c r="BS32" s="47"/>
      <c r="BT32" s="47"/>
      <c r="BU32" s="53"/>
      <c r="BV32" s="243">
        <f t="shared" si="14"/>
        <v>22</v>
      </c>
      <c r="BW32" s="48"/>
      <c r="BX32" s="792" t="str">
        <f t="shared" ca="1" si="22"/>
        <v/>
      </c>
      <c r="BY32" s="51"/>
      <c r="BZ32" s="792" t="str">
        <f t="shared" ca="1" si="22"/>
        <v/>
      </c>
      <c r="CA32" s="51"/>
      <c r="CB32" s="33"/>
      <c r="CC32" s="47"/>
      <c r="CD32" s="38"/>
      <c r="CE32" s="38"/>
      <c r="CF32" s="33"/>
      <c r="CG32" s="47"/>
      <c r="CH32" s="33"/>
      <c r="CI32" s="48"/>
      <c r="CJ32" s="739"/>
      <c r="CK32" s="275"/>
    </row>
    <row r="33" spans="1:89" ht="15" customHeight="1" x14ac:dyDescent="0.25">
      <c r="A33" s="214">
        <v>23</v>
      </c>
      <c r="B33" s="213" t="str">
        <f t="shared" si="5"/>
        <v>Sun</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8"/>
      <c r="AH33" s="690"/>
      <c r="AI33" s="51"/>
      <c r="AJ33" s="47"/>
      <c r="AK33" t="str">
        <f t="shared" ca="1" si="9"/>
        <v/>
      </c>
      <c r="AL33" s="47"/>
      <c r="AM33" s="277"/>
      <c r="AN33" s="277"/>
      <c r="AO33" s="47"/>
      <c r="AP33" s="53"/>
      <c r="AQ33" s="214">
        <f t="shared" si="3"/>
        <v>23</v>
      </c>
      <c r="AR33" s="407" t="str">
        <f t="shared" si="4"/>
        <v>Sun</v>
      </c>
      <c r="AS33" s="52"/>
      <c r="AT33" s="44" t="str">
        <f t="shared" si="16"/>
        <v/>
      </c>
      <c r="AU33" s="52"/>
      <c r="AV33" s="70" t="str">
        <f t="shared" si="17"/>
        <v/>
      </c>
      <c r="AW33" s="45" t="str">
        <f t="shared" ca="1" si="10"/>
        <v/>
      </c>
      <c r="AX33" s="56" t="str">
        <f t="shared" si="17"/>
        <v/>
      </c>
      <c r="AY33" s="52"/>
      <c r="AZ33" s="70" t="str">
        <f t="shared" si="18"/>
        <v/>
      </c>
      <c r="BA33" s="45" t="str">
        <f t="shared" ca="1" si="11"/>
        <v/>
      </c>
      <c r="BB33" s="44" t="str">
        <f t="shared" si="19"/>
        <v/>
      </c>
      <c r="BC33" s="52"/>
      <c r="BD33" s="71" t="str">
        <f t="shared" si="20"/>
        <v/>
      </c>
      <c r="BE33" s="46" t="str">
        <f t="shared" ca="1" si="12"/>
        <v/>
      </c>
      <c r="BF33" s="44" t="str">
        <f t="shared" si="21"/>
        <v/>
      </c>
      <c r="BG33" s="52"/>
      <c r="BH33" s="53"/>
      <c r="BI33" s="244">
        <f t="shared" si="13"/>
        <v>23</v>
      </c>
      <c r="BJ33" s="52"/>
      <c r="BK33" s="53"/>
      <c r="BL33" s="277"/>
      <c r="BM33" s="47"/>
      <c r="BN33" s="47"/>
      <c r="BO33" s="47"/>
      <c r="BP33" s="47"/>
      <c r="BQ33" s="47"/>
      <c r="BR33" s="47"/>
      <c r="BS33" s="47"/>
      <c r="BT33" s="47"/>
      <c r="BU33" s="53"/>
      <c r="BV33" s="243">
        <f t="shared" si="14"/>
        <v>23</v>
      </c>
      <c r="BW33" s="48"/>
      <c r="BX33" s="792" t="str">
        <f t="shared" ca="1" si="22"/>
        <v/>
      </c>
      <c r="BY33" s="51"/>
      <c r="BZ33" s="792" t="str">
        <f t="shared" ca="1" si="22"/>
        <v/>
      </c>
      <c r="CA33" s="51"/>
      <c r="CB33" s="33"/>
      <c r="CC33" s="47"/>
      <c r="CD33" s="38"/>
      <c r="CE33" s="38"/>
      <c r="CF33" s="33"/>
      <c r="CG33" s="47"/>
      <c r="CH33" s="33"/>
      <c r="CI33" s="48"/>
      <c r="CJ33" s="739"/>
      <c r="CK33" s="275"/>
    </row>
    <row r="34" spans="1:89" ht="15" customHeight="1" x14ac:dyDescent="0.25">
      <c r="A34" s="214">
        <v>24</v>
      </c>
      <c r="B34" s="213" t="str">
        <f t="shared" si="5"/>
        <v>Mon</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Mon</v>
      </c>
      <c r="AS34" s="52"/>
      <c r="AT34" s="44" t="str">
        <f t="shared" si="16"/>
        <v/>
      </c>
      <c r="AU34" s="52"/>
      <c r="AV34" s="70" t="str">
        <f t="shared" ref="AV34:AX39" si="23">IF(+$B34="Sat",IF(SUM(AU28:AU34)&gt;0,AVERAGE(AU28:AU34)," "),"")</f>
        <v/>
      </c>
      <c r="AW34" s="45" t="str">
        <f t="shared" ca="1" si="10"/>
        <v/>
      </c>
      <c r="AX34" s="56" t="str">
        <f t="shared" si="23"/>
        <v/>
      </c>
      <c r="AY34" s="52"/>
      <c r="AZ34" s="70" t="str">
        <f t="shared" si="18"/>
        <v/>
      </c>
      <c r="BA34" s="45" t="str">
        <f t="shared" ca="1" si="11"/>
        <v/>
      </c>
      <c r="BB34" s="44" t="str">
        <f t="shared" si="19"/>
        <v/>
      </c>
      <c r="BC34" s="52"/>
      <c r="BD34" s="71" t="str">
        <f t="shared" si="20"/>
        <v/>
      </c>
      <c r="BE34" s="46" t="str">
        <f t="shared" ca="1" si="12"/>
        <v/>
      </c>
      <c r="BF34" s="44" t="str">
        <f t="shared" si="21"/>
        <v/>
      </c>
      <c r="BG34" s="52"/>
      <c r="BH34" s="53"/>
      <c r="BI34" s="244">
        <f t="shared" si="13"/>
        <v>24</v>
      </c>
      <c r="BJ34" s="52"/>
      <c r="BK34" s="53"/>
      <c r="BL34" s="277"/>
      <c r="BM34" s="47"/>
      <c r="BN34" s="47"/>
      <c r="BO34" s="47"/>
      <c r="BP34" s="47"/>
      <c r="BQ34" s="47"/>
      <c r="BR34" s="47"/>
      <c r="BS34" s="47"/>
      <c r="BT34" s="47"/>
      <c r="BU34" s="53"/>
      <c r="BV34" s="243">
        <f t="shared" si="14"/>
        <v>24</v>
      </c>
      <c r="BW34" s="48"/>
      <c r="BX34" s="792" t="str">
        <f t="shared" ca="1" si="22"/>
        <v/>
      </c>
      <c r="BY34" s="51"/>
      <c r="BZ34" s="792" t="str">
        <f t="shared" ca="1" si="22"/>
        <v/>
      </c>
      <c r="CA34" s="51"/>
      <c r="CB34" s="33"/>
      <c r="CC34" s="47"/>
      <c r="CD34" s="38"/>
      <c r="CE34" s="38"/>
      <c r="CF34" s="33"/>
      <c r="CG34" s="47"/>
      <c r="CH34" s="33"/>
      <c r="CI34" s="48"/>
      <c r="CJ34" s="739"/>
      <c r="CK34" s="275"/>
    </row>
    <row r="35" spans="1:89" ht="15" customHeight="1" thickBot="1" x14ac:dyDescent="0.3">
      <c r="A35" s="215">
        <v>25</v>
      </c>
      <c r="B35" s="216" t="str">
        <f t="shared" si="5"/>
        <v>Tue</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2"/>
      <c r="AI35" s="61"/>
      <c r="AJ35" s="57"/>
      <c r="AK35" t="str">
        <f t="shared" ca="1" si="9"/>
        <v/>
      </c>
      <c r="AL35" s="57"/>
      <c r="AM35" s="278"/>
      <c r="AN35" s="278"/>
      <c r="AO35" s="57"/>
      <c r="AP35" s="63"/>
      <c r="AQ35" s="215">
        <f t="shared" si="3"/>
        <v>25</v>
      </c>
      <c r="AR35" s="408" t="str">
        <f t="shared" si="4"/>
        <v>Tue</v>
      </c>
      <c r="AS35" s="62"/>
      <c r="AT35" s="67" t="str">
        <f t="shared" si="16"/>
        <v/>
      </c>
      <c r="AU35" s="62"/>
      <c r="AV35" s="65" t="str">
        <f t="shared" si="23"/>
        <v/>
      </c>
      <c r="AW35" s="88" t="str">
        <f t="shared" ca="1" si="10"/>
        <v/>
      </c>
      <c r="AX35" s="67" t="str">
        <f t="shared" si="23"/>
        <v/>
      </c>
      <c r="AY35" s="62"/>
      <c r="AZ35" s="65" t="str">
        <f t="shared" si="18"/>
        <v/>
      </c>
      <c r="BA35" s="88" t="str">
        <f t="shared" ca="1" si="11"/>
        <v/>
      </c>
      <c r="BB35" s="67" t="str">
        <f t="shared" si="19"/>
        <v/>
      </c>
      <c r="BC35" s="62"/>
      <c r="BD35" s="72" t="str">
        <f t="shared" si="20"/>
        <v/>
      </c>
      <c r="BE35" s="68" t="str">
        <f t="shared" ca="1" si="12"/>
        <v/>
      </c>
      <c r="BF35" s="67" t="str">
        <f t="shared" si="21"/>
        <v/>
      </c>
      <c r="BG35" s="62"/>
      <c r="BH35" s="63"/>
      <c r="BI35" s="245">
        <f t="shared" si="13"/>
        <v>25</v>
      </c>
      <c r="BJ35" s="62"/>
      <c r="BK35" s="63"/>
      <c r="BL35" s="278"/>
      <c r="BM35" s="57"/>
      <c r="BN35" s="57"/>
      <c r="BO35" s="57"/>
      <c r="BP35" s="57"/>
      <c r="BQ35" s="57"/>
      <c r="BR35" s="57"/>
      <c r="BS35" s="57"/>
      <c r="BT35" s="57"/>
      <c r="BU35" s="63"/>
      <c r="BV35" s="757">
        <f t="shared" si="14"/>
        <v>25</v>
      </c>
      <c r="BW35" s="58"/>
      <c r="BX35" s="794" t="str">
        <f t="shared" ca="1" si="22"/>
        <v/>
      </c>
      <c r="BY35" s="61"/>
      <c r="BZ35" s="794" t="str">
        <f t="shared" ca="1" si="22"/>
        <v/>
      </c>
      <c r="CA35" s="61"/>
      <c r="CB35" s="740"/>
      <c r="CC35" s="57"/>
      <c r="CD35" s="61"/>
      <c r="CE35" s="61"/>
      <c r="CF35" s="740"/>
      <c r="CG35" s="57"/>
      <c r="CH35" s="740"/>
      <c r="CI35" s="58"/>
      <c r="CJ35" s="736"/>
      <c r="CK35" s="743"/>
    </row>
    <row r="36" spans="1:89" ht="15" customHeight="1" thickBot="1" x14ac:dyDescent="0.3">
      <c r="A36" s="212">
        <v>26</v>
      </c>
      <c r="B36" s="217" t="str">
        <f t="shared" si="5"/>
        <v>Wed</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39"/>
      <c r="AM36" s="276"/>
      <c r="AN36" s="276"/>
      <c r="AO36" s="39"/>
      <c r="AP36" s="41"/>
      <c r="AQ36" s="212">
        <f t="shared" si="3"/>
        <v>26</v>
      </c>
      <c r="AR36" s="407" t="str">
        <f t="shared" si="4"/>
        <v>Wed</v>
      </c>
      <c r="AS36" s="40"/>
      <c r="AT36" s="56" t="str">
        <f t="shared" si="16"/>
        <v/>
      </c>
      <c r="AU36" s="40"/>
      <c r="AV36" s="43" t="str">
        <f t="shared" si="23"/>
        <v/>
      </c>
      <c r="AW36" s="45" t="str">
        <f t="shared" ca="1" si="10"/>
        <v/>
      </c>
      <c r="AX36" s="56" t="str">
        <f t="shared" si="23"/>
        <v/>
      </c>
      <c r="AY36" s="40"/>
      <c r="AZ36" s="43" t="str">
        <f t="shared" si="18"/>
        <v/>
      </c>
      <c r="BA36" s="45" t="str">
        <f t="shared" ca="1" si="11"/>
        <v/>
      </c>
      <c r="BB36" s="56" t="str">
        <f t="shared" si="19"/>
        <v/>
      </c>
      <c r="BC36" s="40"/>
      <c r="BD36" s="69" t="str">
        <f t="shared" si="20"/>
        <v/>
      </c>
      <c r="BE36" s="46" t="str">
        <f t="shared" ca="1" si="12"/>
        <v/>
      </c>
      <c r="BF36" s="56" t="str">
        <f t="shared" si="21"/>
        <v/>
      </c>
      <c r="BG36" s="40"/>
      <c r="BH36" s="41"/>
      <c r="BI36" s="243">
        <f t="shared" si="13"/>
        <v>26</v>
      </c>
      <c r="BJ36" s="40"/>
      <c r="BK36" s="41"/>
      <c r="BL36" s="276"/>
      <c r="BM36" s="39"/>
      <c r="BN36" s="39"/>
      <c r="BO36" s="39"/>
      <c r="BP36" s="39"/>
      <c r="BQ36" s="39"/>
      <c r="BR36" s="39"/>
      <c r="BS36" s="39"/>
      <c r="BT36" s="39"/>
      <c r="BU36" s="41"/>
      <c r="BV36" s="759">
        <f t="shared" si="14"/>
        <v>26</v>
      </c>
      <c r="BW36" s="35"/>
      <c r="BX36" s="765" t="str">
        <f t="shared" ca="1" si="22"/>
        <v/>
      </c>
      <c r="BY36" s="38"/>
      <c r="BZ36" s="765" t="str">
        <f t="shared" ca="1" si="22"/>
        <v/>
      </c>
      <c r="CA36" s="38"/>
      <c r="CB36" s="33"/>
      <c r="CC36" s="39"/>
      <c r="CD36" s="38"/>
      <c r="CE36" s="38"/>
      <c r="CF36" s="33"/>
      <c r="CG36" s="39"/>
      <c r="CH36" s="33"/>
      <c r="CI36" s="35"/>
      <c r="CJ36" s="739"/>
      <c r="CK36" s="275"/>
    </row>
    <row r="37" spans="1:89" ht="15" customHeight="1" x14ac:dyDescent="0.25">
      <c r="A37" s="214">
        <v>27</v>
      </c>
      <c r="B37" s="213" t="str">
        <f t="shared" si="5"/>
        <v>Thu</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Thu</v>
      </c>
      <c r="AS37" s="52"/>
      <c r="AT37" s="44" t="str">
        <f t="shared" si="16"/>
        <v/>
      </c>
      <c r="AU37" s="52"/>
      <c r="AV37" s="70" t="str">
        <f t="shared" si="23"/>
        <v/>
      </c>
      <c r="AW37" s="45" t="str">
        <f t="shared" ca="1" si="10"/>
        <v/>
      </c>
      <c r="AX37" s="56" t="str">
        <f t="shared" si="23"/>
        <v/>
      </c>
      <c r="AY37" s="52"/>
      <c r="AZ37" s="70" t="str">
        <f t="shared" si="18"/>
        <v/>
      </c>
      <c r="BA37" s="45" t="str">
        <f t="shared" ca="1" si="11"/>
        <v/>
      </c>
      <c r="BB37" s="44" t="str">
        <f t="shared" si="19"/>
        <v/>
      </c>
      <c r="BC37" s="52"/>
      <c r="BD37" s="71" t="str">
        <f t="shared" si="20"/>
        <v/>
      </c>
      <c r="BE37" s="46" t="str">
        <f t="shared" ca="1" si="12"/>
        <v/>
      </c>
      <c r="BF37" s="44" t="str">
        <f t="shared" si="21"/>
        <v/>
      </c>
      <c r="BG37" s="52"/>
      <c r="BH37" s="53"/>
      <c r="BI37" s="244">
        <f t="shared" si="13"/>
        <v>27</v>
      </c>
      <c r="BJ37" s="52"/>
      <c r="BK37" s="53"/>
      <c r="BL37" s="277"/>
      <c r="BM37" s="47"/>
      <c r="BN37" s="47"/>
      <c r="BO37" s="47"/>
      <c r="BP37" s="47"/>
      <c r="BQ37" s="47"/>
      <c r="BR37" s="47"/>
      <c r="BS37" s="47"/>
      <c r="BT37" s="47"/>
      <c r="BU37" s="53"/>
      <c r="BV37" s="243">
        <f t="shared" si="14"/>
        <v>27</v>
      </c>
      <c r="BW37" s="48"/>
      <c r="BX37" s="792" t="str">
        <f t="shared" ca="1" si="22"/>
        <v/>
      </c>
      <c r="BY37" s="51"/>
      <c r="BZ37" s="792" t="str">
        <f t="shared" ca="1" si="22"/>
        <v/>
      </c>
      <c r="CA37" s="51"/>
      <c r="CB37" s="33"/>
      <c r="CC37" s="47"/>
      <c r="CD37" s="38"/>
      <c r="CE37" s="38"/>
      <c r="CF37" s="33"/>
      <c r="CG37" s="47"/>
      <c r="CH37" s="33"/>
      <c r="CI37" s="48"/>
      <c r="CJ37" s="739"/>
      <c r="CK37" s="275"/>
    </row>
    <row r="38" spans="1:89" ht="15" customHeight="1" x14ac:dyDescent="0.25">
      <c r="A38" s="214">
        <v>28</v>
      </c>
      <c r="B38" s="213" t="str">
        <f t="shared" si="5"/>
        <v>Fri</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Fri</v>
      </c>
      <c r="AS38" s="52"/>
      <c r="AT38" s="44" t="str">
        <f t="shared" si="16"/>
        <v/>
      </c>
      <c r="AU38" s="52"/>
      <c r="AV38" s="70" t="str">
        <f t="shared" si="23"/>
        <v/>
      </c>
      <c r="AW38" s="45" t="str">
        <f t="shared" ca="1" si="10"/>
        <v/>
      </c>
      <c r="AX38" s="56" t="str">
        <f t="shared" si="23"/>
        <v/>
      </c>
      <c r="AY38" s="52"/>
      <c r="AZ38" s="70" t="str">
        <f t="shared" si="18"/>
        <v/>
      </c>
      <c r="BA38" s="45" t="str">
        <f t="shared" ca="1" si="11"/>
        <v/>
      </c>
      <c r="BB38" s="44" t="str">
        <f t="shared" si="19"/>
        <v/>
      </c>
      <c r="BC38" s="52"/>
      <c r="BD38" s="71" t="str">
        <f t="shared" si="20"/>
        <v/>
      </c>
      <c r="BE38" s="46" t="str">
        <f t="shared" ca="1" si="12"/>
        <v/>
      </c>
      <c r="BF38" s="44" t="str">
        <f t="shared" si="21"/>
        <v/>
      </c>
      <c r="BG38" s="52"/>
      <c r="BH38" s="53"/>
      <c r="BI38" s="244">
        <f t="shared" si="13"/>
        <v>28</v>
      </c>
      <c r="BJ38" s="52"/>
      <c r="BK38" s="53"/>
      <c r="BL38" s="277"/>
      <c r="BM38" s="47"/>
      <c r="BN38" s="47"/>
      <c r="BO38" s="47"/>
      <c r="BP38" s="47"/>
      <c r="BQ38" s="47"/>
      <c r="BR38" s="47"/>
      <c r="BS38" s="47"/>
      <c r="BT38" s="47"/>
      <c r="BU38" s="53"/>
      <c r="BV38" s="243">
        <f t="shared" si="14"/>
        <v>28</v>
      </c>
      <c r="BW38" s="48"/>
      <c r="BX38" s="792" t="str">
        <f t="shared" ca="1" si="22"/>
        <v/>
      </c>
      <c r="BY38" s="51"/>
      <c r="BZ38" s="792" t="str">
        <f t="shared" ca="1" si="22"/>
        <v/>
      </c>
      <c r="CA38" s="51"/>
      <c r="CB38" s="33"/>
      <c r="CC38" s="47"/>
      <c r="CD38" s="38"/>
      <c r="CE38" s="38"/>
      <c r="CF38" s="33"/>
      <c r="CG38" s="47"/>
      <c r="CH38" s="33"/>
      <c r="CI38" s="48"/>
      <c r="CJ38" s="739"/>
      <c r="CK38" s="275"/>
    </row>
    <row r="39" spans="1:89" ht="15" customHeight="1" x14ac:dyDescent="0.25">
      <c r="A39" s="214">
        <v>29</v>
      </c>
      <c r="B39" s="213" t="str">
        <f t="shared" si="5"/>
        <v>Sat</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Sat</v>
      </c>
      <c r="AS39" s="52"/>
      <c r="AT39" s="44" t="str">
        <f t="shared" si="16"/>
        <v xml:space="preserve"> </v>
      </c>
      <c r="AU39" s="52"/>
      <c r="AV39" s="70" t="str">
        <f t="shared" si="23"/>
        <v xml:space="preserve"> </v>
      </c>
      <c r="AW39" s="45" t="str">
        <f t="shared" ca="1" si="10"/>
        <v/>
      </c>
      <c r="AX39" s="56" t="str">
        <f t="shared" ca="1" si="23"/>
        <v xml:space="preserve"> </v>
      </c>
      <c r="AY39" s="52"/>
      <c r="AZ39" s="70" t="str">
        <f t="shared" si="18"/>
        <v xml:space="preserve"> </v>
      </c>
      <c r="BA39" s="45" t="str">
        <f t="shared" ca="1" si="11"/>
        <v/>
      </c>
      <c r="BB39" s="44" t="str">
        <f t="shared" ca="1" si="19"/>
        <v xml:space="preserve"> </v>
      </c>
      <c r="BC39" s="52"/>
      <c r="BD39" s="71" t="str">
        <f t="shared" si="20"/>
        <v xml:space="preserve"> </v>
      </c>
      <c r="BE39" s="46" t="str">
        <f t="shared" ca="1" si="12"/>
        <v/>
      </c>
      <c r="BF39" s="44" t="str">
        <f t="shared" ca="1" si="21"/>
        <v xml:space="preserve"> </v>
      </c>
      <c r="BG39" s="52"/>
      <c r="BH39" s="53"/>
      <c r="BI39" s="244">
        <f t="shared" si="13"/>
        <v>29</v>
      </c>
      <c r="BJ39" s="52"/>
      <c r="BK39" s="53"/>
      <c r="BL39" s="277"/>
      <c r="BM39" s="47"/>
      <c r="BN39" s="47"/>
      <c r="BO39" s="47"/>
      <c r="BP39" s="47"/>
      <c r="BQ39" s="47"/>
      <c r="BR39" s="47"/>
      <c r="BS39" s="47"/>
      <c r="BT39" s="47"/>
      <c r="BU39" s="53"/>
      <c r="BV39" s="243">
        <f t="shared" si="14"/>
        <v>29</v>
      </c>
      <c r="BW39" s="48"/>
      <c r="BX39" s="792" t="str">
        <f t="shared" ca="1" si="22"/>
        <v/>
      </c>
      <c r="BY39" s="51"/>
      <c r="BZ39" s="792" t="str">
        <f t="shared" ca="1" si="22"/>
        <v/>
      </c>
      <c r="CA39" s="51"/>
      <c r="CB39" s="33"/>
      <c r="CC39" s="47"/>
      <c r="CD39" s="38"/>
      <c r="CE39" s="38"/>
      <c r="CF39" s="33"/>
      <c r="CG39" s="47"/>
      <c r="CH39" s="33"/>
      <c r="CI39" s="48"/>
      <c r="CJ39" s="739"/>
      <c r="CK39" s="275"/>
    </row>
    <row r="40" spans="1:89" ht="15" customHeight="1" thickBot="1" x14ac:dyDescent="0.3">
      <c r="A40" s="214">
        <v>30</v>
      </c>
      <c r="B40" s="213" t="str">
        <f t="shared" si="5"/>
        <v>Sun</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819"/>
      <c r="AM40" s="277"/>
      <c r="AN40" s="277"/>
      <c r="AO40" s="47"/>
      <c r="AP40" s="53"/>
      <c r="AQ40" s="214">
        <f t="shared" si="3"/>
        <v>30</v>
      </c>
      <c r="AR40" s="407" t="str">
        <f t="shared" si="4"/>
        <v>Sun</v>
      </c>
      <c r="AS40" s="52"/>
      <c r="AT40" s="44" t="str">
        <f>IF(SUM(AS34:AS40)=0,"",IF(+$B40="Sat",AVERAGE(AS34:AS40),IF(+$B40="Fri",AVERAGE(AS35:AS40,Dec!AS$11),IF(+$B40="Thu",AVERAGE(AS36:AS40,Dec!AS$11:AS$12),IF(+$B40="Wed",AVERAGE(AS37:AS40,Dec!AS$11:AS$13)," ")))))</f>
        <v/>
      </c>
      <c r="AU40" s="52"/>
      <c r="AV40" s="70" t="str">
        <f>IF(SUM(AU34:AU40)=0,"",IF(+$B40="Sat",AVERAGE(AU34:AU40),IF(+$B40="Fri",AVERAGE(AU35:AU40,Dec!AU$11),IF(+$B40="Thu",AVERAGE(AU36:AU40,Dec!AU$11:AU$12),IF(+$B40="Wed",AVERAGE(AU37:AU40,Dec!AU$11:AU$13)," ")))))</f>
        <v/>
      </c>
      <c r="AW40" s="45" t="str">
        <f t="shared" ca="1" si="10"/>
        <v/>
      </c>
      <c r="AX40" s="44" t="str">
        <f ca="1">IF(SUM(AW34:AW40)=0,"",IF(+$B40="Sat",AVERAGE(AW34:AW40),IF(+$B40="Fri",AVERAGE(AW35:AW40,Dec!AW$11),IF(+$B40="Thu",AVERAGE(AW36:AW40,Dec!AW$11:AW$12),IF(+$B40="Wed",AVERAGE(AW37:AW40,Dec!AW$11:AW$13)," ")))))</f>
        <v/>
      </c>
      <c r="AY40" s="52"/>
      <c r="AZ40" s="70" t="str">
        <f>IF(SUM(AY34:AY40)=0,"",IF(+$B40="Sat",AVERAGE(AY34:AY40),IF(+$B40="Fri",AVERAGE(AY35:AY40,Dec!AY$11),IF(+$B40="Thu",AVERAGE(AY36:AY40,Dec!AY$11:AY$12),IF(+$B40="Wed",AVERAGE(AY37:AY40,Dec!AY$11:AY$13)," ")))))</f>
        <v/>
      </c>
      <c r="BA40" s="45" t="str">
        <f t="shared" ca="1" si="11"/>
        <v/>
      </c>
      <c r="BB40" s="44" t="str">
        <f ca="1">IF(SUM(BA34:BA40)=0,"",IF(+$B40="Sat",AVERAGE(BA34:BA40),IF(+$B40="Fri",AVERAGE(BA35:BA40,Dec!BA$11),IF(+$B40="Thu",AVERAGE(BA36:BA40,Dec!BA$11:BA$12),IF(+$B40="Wed",AVERAGE(BA37:BA40,Dec!BA$11:BA$13)," ")))))</f>
        <v/>
      </c>
      <c r="BC40" s="52"/>
      <c r="BD40" s="71" t="str">
        <f>IF(SUM(BC34:BC40)=0,"",IF(+$B40="Sat",AVERAGE(BC34:BC40),IF(+$B40="Fri",AVERAGE(BC35:BC40,Dec!BC$11),IF(+$B40="Thu",AVERAGE(BC36:BC40,Dec!BC$11:BC$12),IF(+$B40="Wed",AVERAGE(BC37:BC40,Dec!BC$11:BC$13)," ")))))</f>
        <v/>
      </c>
      <c r="BE40" s="46" t="str">
        <f t="shared" ca="1" si="12"/>
        <v/>
      </c>
      <c r="BF40" s="44" t="str">
        <f ca="1">IF(SUM(BE34:BE40)=0,"",IF(+$B40="Sat",AVERAGE(BE34:BE40),IF(+$B40="Fri",AVERAGE(BE35:BE40,Dec!BE$11),IF(+$B40="Thu",AVERAGE(BE36:BE40,Dec!BE$11:BE$12),IF(+$B40="Wed",AVERAGE(BE37:BE40,Dec!BE$11:BE$13)," ")))))</f>
        <v/>
      </c>
      <c r="BG40" s="52"/>
      <c r="BH40" s="53"/>
      <c r="BI40" s="244">
        <f t="shared" si="13"/>
        <v>30</v>
      </c>
      <c r="BJ40" s="52"/>
      <c r="BK40" s="53"/>
      <c r="BL40" s="277"/>
      <c r="BM40" s="47"/>
      <c r="BN40" s="47"/>
      <c r="BO40" s="47"/>
      <c r="BP40" s="47"/>
      <c r="BQ40" s="47"/>
      <c r="BR40" s="47"/>
      <c r="BS40" s="47"/>
      <c r="BT40" s="47"/>
      <c r="BU40" s="53"/>
      <c r="BV40" s="243">
        <f t="shared" si="14"/>
        <v>30</v>
      </c>
      <c r="BW40" s="48"/>
      <c r="BX40" s="792" t="str">
        <f t="shared" ca="1" si="22"/>
        <v/>
      </c>
      <c r="BY40" s="51"/>
      <c r="BZ40" s="792" t="str">
        <f t="shared" ca="1" si="22"/>
        <v/>
      </c>
      <c r="CA40" s="51"/>
      <c r="CB40" s="33"/>
      <c r="CC40" s="47"/>
      <c r="CD40" s="38"/>
      <c r="CE40" s="38"/>
      <c r="CF40" s="33"/>
      <c r="CG40" s="47"/>
      <c r="CH40" s="33"/>
      <c r="CI40" s="48"/>
      <c r="CJ40" s="739"/>
      <c r="CK40" s="275"/>
    </row>
    <row r="41" spans="1:89" ht="15" customHeight="1" thickTop="1" thickBot="1" x14ac:dyDescent="0.3">
      <c r="A41" s="218" t="s">
        <v>36</v>
      </c>
      <c r="B41" s="219"/>
      <c r="C41" s="38"/>
      <c r="D41" s="74"/>
      <c r="E41" s="35"/>
      <c r="F41" s="75"/>
      <c r="G41" s="76"/>
      <c r="H41" s="4" t="str">
        <f>IF(SUM(H11:H40)&gt;0,AVERAGE(H11:H40)," ")</f>
        <v xml:space="preserve"> </v>
      </c>
      <c r="I41" s="43" t="str">
        <f>IF(SUM(I11:I40)&gt;0,AVERAGE(I11:I40)," ")</f>
        <v xml:space="preserve"> </v>
      </c>
      <c r="J41" s="69" t="str">
        <f>IF(SUM(J11:J40)&gt;0,AVERAGE(J11:J40)," ")</f>
        <v xml:space="preserve"> </v>
      </c>
      <c r="K41" s="42" t="str">
        <f>IF(SUM(K11:K40)&gt;0,AVERAGE(K11:K40)," ")</f>
        <v xml:space="preserve"> </v>
      </c>
      <c r="L41" s="279"/>
      <c r="M41" s="314" t="str">
        <f t="shared" ref="M41:S41" si="24">IF(SUM(M11:M40)&gt;0,AVERAGE(M11:M40)," ")</f>
        <v xml:space="preserve"> </v>
      </c>
      <c r="N41" s="43" t="str">
        <f t="shared" ca="1" si="24"/>
        <v xml:space="preserve"> </v>
      </c>
      <c r="O41" s="314" t="str">
        <f t="shared" si="24"/>
        <v xml:space="preserve"> </v>
      </c>
      <c r="P41" s="43" t="str">
        <f t="shared" ca="1" si="24"/>
        <v xml:space="preserve"> </v>
      </c>
      <c r="Q41" s="43" t="str">
        <f t="shared" si="24"/>
        <v xml:space="preserve"> </v>
      </c>
      <c r="R41" s="43" t="str">
        <f t="shared" si="24"/>
        <v xml:space="preserve"> </v>
      </c>
      <c r="S41" s="56" t="str">
        <f t="shared" si="24"/>
        <v xml:space="preserve"> </v>
      </c>
      <c r="T41" s="218" t="s">
        <v>37</v>
      </c>
      <c r="U41" s="401" t="str">
        <f t="shared" ref="U41:AG41" si="25">IF(SUM(U11:U40)&gt;0,AVERAGE(U11:U40)," ")</f>
        <v xml:space="preserve"> </v>
      </c>
      <c r="V41" s="315" t="str">
        <f t="shared" si="25"/>
        <v xml:space="preserve"> </v>
      </c>
      <c r="W41" s="314" t="str">
        <f t="shared" si="25"/>
        <v xml:space="preserve"> </v>
      </c>
      <c r="X41" s="314" t="str">
        <f t="shared" si="25"/>
        <v xml:space="preserve"> </v>
      </c>
      <c r="Y41" s="56" t="str">
        <f t="shared" si="25"/>
        <v xml:space="preserve"> </v>
      </c>
      <c r="Z41" s="315" t="str">
        <f t="shared" si="25"/>
        <v xml:space="preserve"> </v>
      </c>
      <c r="AA41" s="314" t="str">
        <f t="shared" si="25"/>
        <v xml:space="preserve"> </v>
      </c>
      <c r="AB41" s="314" t="str">
        <f t="shared" si="25"/>
        <v xml:space="preserve"> </v>
      </c>
      <c r="AC41" s="56" t="str">
        <f t="shared" si="25"/>
        <v xml:space="preserve"> </v>
      </c>
      <c r="AD41" s="315" t="str">
        <f t="shared" si="25"/>
        <v xml:space="preserve"> </v>
      </c>
      <c r="AE41" s="314" t="str">
        <f t="shared" si="25"/>
        <v xml:space="preserve"> </v>
      </c>
      <c r="AF41" s="314" t="str">
        <f t="shared" si="25"/>
        <v xml:space="preserve"> </v>
      </c>
      <c r="AG41" s="56" t="str">
        <f t="shared" si="25"/>
        <v xml:space="preserve"> </v>
      </c>
      <c r="AH41" s="636"/>
      <c r="AI41" s="620" t="str">
        <f>IF(SUM(AI11:AI40)&gt;0,AVERAGE(AI11:AI40)," ")</f>
        <v xml:space="preserve"> </v>
      </c>
      <c r="AJ41" s="678" t="str">
        <f>IF(SUM(AJ11:AJ40)&gt;0,AVERAGE(AJ11:AJ40)," ")</f>
        <v xml:space="preserve"> </v>
      </c>
      <c r="AK41" s="69"/>
      <c r="AL41" s="824" t="str">
        <f ca="1">IF(SUM(AK11:AK40)&gt;0,GEOMEAN(AK11:AK40),"")</f>
        <v/>
      </c>
      <c r="AM41" s="818"/>
      <c r="AN41" s="279"/>
      <c r="AO41" s="671" t="str">
        <f>IF(SUM(AO11:AO40)&gt;0,AVERAGE(AO11:AO40)," ")</f>
        <v xml:space="preserve"> </v>
      </c>
      <c r="AP41" s="56" t="str">
        <f>IF(SUM(AP11:AP40)&gt;0,AVERAGE(AP11:AP40)," ")</f>
        <v xml:space="preserve"> </v>
      </c>
      <c r="AQ41" s="943" t="s">
        <v>71</v>
      </c>
      <c r="AR41" s="1020"/>
      <c r="AS41" s="620" t="str">
        <f>IF(SUM(AS11:AS40)&gt;0,AVERAGE(AS11:AS40)," ")</f>
        <v xml:space="preserve"> </v>
      </c>
      <c r="AT41" s="78"/>
      <c r="AU41" s="660" t="str">
        <f>IF(SUM(AU11:AU40)&gt;0,AVERAGE(AU11:AU40)," ")</f>
        <v xml:space="preserve"> </v>
      </c>
      <c r="AV41" s="661"/>
      <c r="AW41" s="618" t="str">
        <f ca="1">IF(SUM(AW11:AW40)&gt;0,AVERAGE(AW11:AW40)," ")</f>
        <v xml:space="preserve"> </v>
      </c>
      <c r="AX41" s="661"/>
      <c r="AY41" s="660" t="str">
        <f>IF(SUM(AY11:AY40)&gt;0,AVERAGE(AY11:AY40)," ")</f>
        <v xml:space="preserve"> </v>
      </c>
      <c r="AZ41" s="619"/>
      <c r="BA41" s="618" t="str">
        <f ca="1">IF(SUM(BA11:BA40)&gt;0,AVERAGE(BA11:BA40)," ")</f>
        <v xml:space="preserve"> </v>
      </c>
      <c r="BB41" s="661"/>
      <c r="BC41" s="620" t="str">
        <f>IF(SUM(BC11:BC40)&gt;0,AVERAGE(BC11:BC40)," ")</f>
        <v xml:space="preserve"> </v>
      </c>
      <c r="BD41" s="661"/>
      <c r="BE41" s="618" t="str">
        <f ca="1">IF(SUM(BE11:BE40)&gt;0,AVERAGE(BE11:BE40)," ")</f>
        <v xml:space="preserve"> </v>
      </c>
      <c r="BF41" s="78"/>
      <c r="BG41" s="42" t="str">
        <f>IF(SUM(BG11:BG40)&gt;0,AVERAGE(BG11:BG40)," ")</f>
        <v xml:space="preserve"> </v>
      </c>
      <c r="BH41" s="56" t="str">
        <f>IF(SUM(BH11:BH40)&gt;0,AVERAGE(BH11:BH40)," ")</f>
        <v xml:space="preserve"> </v>
      </c>
      <c r="BI41" s="218" t="s">
        <v>37</v>
      </c>
      <c r="BJ41" s="42" t="str">
        <f>IF(SUM(BJ11:BJ40)&gt;0,AVERAGE(BJ11:BJ40)," ")</f>
        <v xml:space="preserve"> </v>
      </c>
      <c r="BK41" s="56" t="str">
        <f>IF(SUM(BK11:BK40)&gt;0,AVERAGE(BK11:BK40)," ")</f>
        <v xml:space="preserve"> </v>
      </c>
      <c r="BL41" s="77"/>
      <c r="BM41" s="43" t="str">
        <f t="shared" ref="BM41:BU41" si="26">IF(SUM(BM11:BM40)&gt;0,AVERAGE(BM11:BM40)," ")</f>
        <v xml:space="preserve"> </v>
      </c>
      <c r="BN41" s="314" t="str">
        <f t="shared" si="26"/>
        <v xml:space="preserve"> </v>
      </c>
      <c r="BO41" s="43" t="str">
        <f t="shared" si="26"/>
        <v xml:space="preserve"> </v>
      </c>
      <c r="BP41" s="43" t="str">
        <f t="shared" si="26"/>
        <v xml:space="preserve"> </v>
      </c>
      <c r="BQ41" s="43" t="str">
        <f t="shared" si="26"/>
        <v xml:space="preserve"> </v>
      </c>
      <c r="BR41" s="43" t="str">
        <f t="shared" si="26"/>
        <v xml:space="preserve"> </v>
      </c>
      <c r="BS41" s="43" t="str">
        <f t="shared" si="26"/>
        <v xml:space="preserve"> </v>
      </c>
      <c r="BT41" s="43" t="str">
        <f t="shared" si="26"/>
        <v xml:space="preserve"> </v>
      </c>
      <c r="BU41" s="56" t="str">
        <f t="shared" si="26"/>
        <v xml:space="preserve"> </v>
      </c>
      <c r="BV41" s="758" t="s">
        <v>37</v>
      </c>
      <c r="BW41" s="842" t="str">
        <f t="shared" ref="BW41:CK41" si="27">IF(SUM(BW11:BW40)&gt;0,AVERAGE(BW11:BW40)," ")</f>
        <v xml:space="preserve"> </v>
      </c>
      <c r="BX41" s="618" t="str">
        <f t="shared" ca="1" si="27"/>
        <v xml:space="preserve"> </v>
      </c>
      <c r="BY41" s="679" t="str">
        <f t="shared" si="27"/>
        <v xml:space="preserve"> </v>
      </c>
      <c r="BZ41" s="843" t="str">
        <f t="shared" ca="1" si="27"/>
        <v xml:space="preserve"> </v>
      </c>
      <c r="CA41" s="744" t="str">
        <f t="shared" si="27"/>
        <v xml:space="preserve"> </v>
      </c>
      <c r="CB41" s="45" t="str">
        <f t="shared" si="27"/>
        <v xml:space="preserve"> </v>
      </c>
      <c r="CC41" s="43" t="str">
        <f t="shared" si="27"/>
        <v xml:space="preserve"> </v>
      </c>
      <c r="CD41" s="46" t="str">
        <f t="shared" si="27"/>
        <v xml:space="preserve"> </v>
      </c>
      <c r="CE41" s="43" t="str">
        <f t="shared" si="27"/>
        <v xml:space="preserve"> </v>
      </c>
      <c r="CF41" s="46" t="str">
        <f t="shared" si="27"/>
        <v xml:space="preserve"> </v>
      </c>
      <c r="CG41" s="43" t="str">
        <f t="shared" si="27"/>
        <v xml:space="preserve"> </v>
      </c>
      <c r="CH41" s="45" t="str">
        <f t="shared" si="27"/>
        <v xml:space="preserve"> </v>
      </c>
      <c r="CI41" s="69" t="str">
        <f t="shared" si="27"/>
        <v xml:space="preserve"> </v>
      </c>
      <c r="CJ41" s="46" t="str">
        <f t="shared" si="27"/>
        <v xml:space="preserve"> </v>
      </c>
      <c r="CK41" s="745" t="str">
        <f t="shared" si="27"/>
        <v xml:space="preserve"> </v>
      </c>
    </row>
    <row r="42" spans="1:89" ht="15" customHeight="1" thickTop="1" thickBot="1" x14ac:dyDescent="0.3">
      <c r="A42" s="220" t="s">
        <v>38</v>
      </c>
      <c r="B42" s="221"/>
      <c r="C42" s="81"/>
      <c r="D42" s="80"/>
      <c r="E42" s="71" t="str">
        <f>IF(SUM(E11:E40)&gt;0,MAX(E11:E40)," ")</f>
        <v xml:space="preserve"> </v>
      </c>
      <c r="F42" s="82"/>
      <c r="G42" s="83"/>
      <c r="H42" s="84" t="str">
        <f t="shared" ref="H42:S42" si="28">IF(SUM(H11:H40)&gt;0,MAX(H11:H40)," ")</f>
        <v xml:space="preserve"> </v>
      </c>
      <c r="I42" s="70" t="str">
        <f t="shared" si="28"/>
        <v xml:space="preserve"> </v>
      </c>
      <c r="J42" s="71" t="str">
        <f t="shared" si="28"/>
        <v xml:space="preserve"> </v>
      </c>
      <c r="K42" s="54" t="str">
        <f t="shared" si="28"/>
        <v xml:space="preserve"> </v>
      </c>
      <c r="L42" s="280" t="str">
        <f t="shared" si="28"/>
        <v xml:space="preserve"> </v>
      </c>
      <c r="M42" s="70" t="str">
        <f t="shared" si="28"/>
        <v xml:space="preserve"> </v>
      </c>
      <c r="N42" s="85" t="str">
        <f t="shared" ca="1" si="28"/>
        <v xml:space="preserve"> </v>
      </c>
      <c r="O42" s="70" t="str">
        <f t="shared" si="28"/>
        <v xml:space="preserve"> </v>
      </c>
      <c r="P42" s="85" t="str">
        <f t="shared" ca="1" si="28"/>
        <v xml:space="preserve"> </v>
      </c>
      <c r="Q42" s="70" t="str">
        <f t="shared" si="28"/>
        <v xml:space="preserve"> </v>
      </c>
      <c r="R42" s="70" t="str">
        <f t="shared" si="28"/>
        <v xml:space="preserve"> </v>
      </c>
      <c r="S42" s="44" t="str">
        <f t="shared" si="28"/>
        <v xml:space="preserve"> </v>
      </c>
      <c r="T42" s="220" t="s">
        <v>39</v>
      </c>
      <c r="U42" s="55" t="str">
        <f t="shared" ref="U42:AG42" si="29">IF(SUM(U11:U40)&gt;0,MAX(U11:U40)," ")</f>
        <v xml:space="preserve"> </v>
      </c>
      <c r="V42" s="54" t="str">
        <f t="shared" si="29"/>
        <v xml:space="preserve"> </v>
      </c>
      <c r="W42" s="70" t="str">
        <f t="shared" si="29"/>
        <v xml:space="preserve"> </v>
      </c>
      <c r="X42" s="395" t="str">
        <f t="shared" si="29"/>
        <v xml:space="preserve"> </v>
      </c>
      <c r="Y42" s="44" t="str">
        <f t="shared" si="29"/>
        <v xml:space="preserve"> </v>
      </c>
      <c r="Z42" s="54" t="str">
        <f t="shared" si="29"/>
        <v xml:space="preserve"> </v>
      </c>
      <c r="AA42" s="70" t="str">
        <f t="shared" si="29"/>
        <v xml:space="preserve"> </v>
      </c>
      <c r="AB42" s="395" t="str">
        <f t="shared" si="29"/>
        <v xml:space="preserve"> </v>
      </c>
      <c r="AC42" s="44" t="str">
        <f t="shared" si="29"/>
        <v xml:space="preserve"> </v>
      </c>
      <c r="AD42" s="54" t="str">
        <f t="shared" si="29"/>
        <v xml:space="preserve"> </v>
      </c>
      <c r="AE42" s="70" t="str">
        <f t="shared" si="29"/>
        <v xml:space="preserve"> </v>
      </c>
      <c r="AF42" s="395" t="str">
        <f t="shared" si="29"/>
        <v xml:space="preserve"> </v>
      </c>
      <c r="AG42" s="44" t="str">
        <f t="shared" si="29"/>
        <v xml:space="preserve"> </v>
      </c>
      <c r="AH42" s="637"/>
      <c r="AI42" s="679" t="str">
        <f>IF(SUM(AI11:AI40)&gt;0,MAX(AI11:AI40)," ")</f>
        <v xml:space="preserve"> </v>
      </c>
      <c r="AJ42" s="620" t="str">
        <f>IF(SUM(AJ11:AJ40)&gt;0,MAX(AJ11:AJ40)," ")</f>
        <v xml:space="preserve"> </v>
      </c>
      <c r="AK42" s="70" t="str">
        <f ca="1">IF(AL41&lt;&gt;"",MAX(AK11:AK40),"")</f>
        <v/>
      </c>
      <c r="AL42" s="827" t="str">
        <f ca="1">IF(AK42=63200,"TNTC",AK42)</f>
        <v/>
      </c>
      <c r="AM42" s="945" t="str">
        <f>IF(SUM(AM11:AN40)&gt;0,MAX(AM11:AN40)," ")</f>
        <v xml:space="preserve"> </v>
      </c>
      <c r="AN42" s="963"/>
      <c r="AO42" s="670" t="str">
        <f>IF(SUM(AO11:AO40)&gt;0,MAX(AO11:AO40)," ")</f>
        <v xml:space="preserve"> </v>
      </c>
      <c r="AP42" s="44" t="str">
        <f>IF(SUM(AP11:AP40)&gt;0,MAX(AP11:AP40)," ")</f>
        <v xml:space="preserve"> </v>
      </c>
      <c r="AQ42" s="952" t="s">
        <v>72</v>
      </c>
      <c r="AR42" s="953"/>
      <c r="AS42" s="54" t="str">
        <f t="shared" ref="AS42:AX42" si="30">IF(SUM(AS11:AS40)&gt;0,MAX(AS11:AS40)," ")</f>
        <v xml:space="preserve"> </v>
      </c>
      <c r="AT42" s="86" t="str">
        <f t="shared" si="30"/>
        <v xml:space="preserve"> </v>
      </c>
      <c r="AU42" s="662" t="str">
        <f t="shared" si="30"/>
        <v xml:space="preserve"> </v>
      </c>
      <c r="AV42" s="620" t="str">
        <f t="shared" si="30"/>
        <v xml:space="preserve"> </v>
      </c>
      <c r="AW42" s="663" t="str">
        <f t="shared" ca="1" si="30"/>
        <v xml:space="preserve"> </v>
      </c>
      <c r="AX42" s="620" t="str">
        <f t="shared" ca="1" si="30"/>
        <v xml:space="preserve"> </v>
      </c>
      <c r="AY42" s="664" t="str">
        <f>IF(SUM(AY11:AY40)&gt;0,MAX(AY11:AY40)," ")</f>
        <v xml:space="preserve"> </v>
      </c>
      <c r="AZ42" s="620" t="str">
        <f t="shared" ref="AZ42:BH42" si="31">IF(SUM(AZ11:AZ40)&gt;0,MAX(AZ11:AZ40)," ")</f>
        <v xml:space="preserve"> </v>
      </c>
      <c r="BA42" s="663" t="str">
        <f t="shared" ca="1" si="31"/>
        <v xml:space="preserve"> </v>
      </c>
      <c r="BB42" s="665" t="str">
        <f t="shared" ca="1" si="31"/>
        <v xml:space="preserve"> </v>
      </c>
      <c r="BC42" s="664" t="str">
        <f t="shared" si="31"/>
        <v xml:space="preserve"> </v>
      </c>
      <c r="BD42" s="620" t="str">
        <f t="shared" si="31"/>
        <v xml:space="preserve"> </v>
      </c>
      <c r="BE42" s="663" t="str">
        <f t="shared" ca="1" si="31"/>
        <v xml:space="preserve"> </v>
      </c>
      <c r="BF42" s="620" t="str">
        <f t="shared" ca="1" si="31"/>
        <v xml:space="preserve"> </v>
      </c>
      <c r="BG42" s="54" t="str">
        <f t="shared" si="31"/>
        <v xml:space="preserve"> </v>
      </c>
      <c r="BH42" s="44" t="str">
        <f t="shared" si="31"/>
        <v xml:space="preserve"> </v>
      </c>
      <c r="BI42" s="220" t="s">
        <v>39</v>
      </c>
      <c r="BJ42" s="54" t="str">
        <f t="shared" ref="BJ42:BU42" si="32">IF(SUM(BJ11:BJ40)&gt;0,MAX(BJ11:BJ40)," ")</f>
        <v xml:space="preserve"> </v>
      </c>
      <c r="BK42" s="44" t="str">
        <f t="shared" si="32"/>
        <v xml:space="preserve"> </v>
      </c>
      <c r="BL42" s="54" t="str">
        <f t="shared" si="32"/>
        <v xml:space="preserve"> </v>
      </c>
      <c r="BM42" s="70" t="str">
        <f t="shared" si="32"/>
        <v xml:space="preserve"> </v>
      </c>
      <c r="BN42" s="70" t="str">
        <f t="shared" si="32"/>
        <v xml:space="preserve"> </v>
      </c>
      <c r="BO42" s="70" t="str">
        <f t="shared" si="32"/>
        <v xml:space="preserve"> </v>
      </c>
      <c r="BP42" s="70" t="str">
        <f t="shared" si="32"/>
        <v xml:space="preserve"> </v>
      </c>
      <c r="BQ42" s="70" t="str">
        <f t="shared" si="32"/>
        <v xml:space="preserve"> </v>
      </c>
      <c r="BR42" s="70" t="str">
        <f t="shared" si="32"/>
        <v xml:space="preserve"> </v>
      </c>
      <c r="BS42" s="70" t="str">
        <f t="shared" si="32"/>
        <v xml:space="preserve"> </v>
      </c>
      <c r="BT42" s="70" t="str">
        <f t="shared" si="32"/>
        <v xml:space="preserve"> </v>
      </c>
      <c r="BU42" s="44" t="str">
        <f t="shared" si="32"/>
        <v xml:space="preserve"> </v>
      </c>
      <c r="BV42" s="244" t="s">
        <v>39</v>
      </c>
      <c r="BW42" s="844" t="str">
        <f t="shared" ref="BW42:CK42" si="33">IF(SUM(BW11:BW40)&gt;0,MAX(BW11:BW40)," ")</f>
        <v xml:space="preserve"> </v>
      </c>
      <c r="BX42" s="845" t="str">
        <f t="shared" ca="1" si="33"/>
        <v xml:space="preserve"> </v>
      </c>
      <c r="BY42" s="844" t="str">
        <f t="shared" si="33"/>
        <v xml:space="preserve"> </v>
      </c>
      <c r="BZ42" s="845" t="str">
        <f t="shared" ca="1" si="33"/>
        <v xml:space="preserve"> </v>
      </c>
      <c r="CA42" s="470" t="str">
        <f t="shared" si="33"/>
        <v xml:space="preserve"> </v>
      </c>
      <c r="CB42" s="746" t="str">
        <f t="shared" si="33"/>
        <v xml:space="preserve"> </v>
      </c>
      <c r="CC42" s="85" t="str">
        <f t="shared" si="33"/>
        <v xml:space="preserve"> </v>
      </c>
      <c r="CD42" s="747" t="str">
        <f t="shared" si="33"/>
        <v xml:space="preserve"> </v>
      </c>
      <c r="CE42" s="85" t="str">
        <f t="shared" si="33"/>
        <v xml:space="preserve"> </v>
      </c>
      <c r="CF42" s="747" t="str">
        <f t="shared" si="33"/>
        <v xml:space="preserve"> </v>
      </c>
      <c r="CG42" s="85" t="str">
        <f t="shared" si="33"/>
        <v xml:space="preserve"> </v>
      </c>
      <c r="CH42" s="746" t="str">
        <f t="shared" si="33"/>
        <v xml:space="preserve"> </v>
      </c>
      <c r="CI42" s="87" t="str">
        <f t="shared" si="33"/>
        <v xml:space="preserve"> </v>
      </c>
      <c r="CJ42" s="747" t="str">
        <f t="shared" si="33"/>
        <v xml:space="preserve"> </v>
      </c>
      <c r="CK42" s="748" t="str">
        <f t="shared" si="33"/>
        <v xml:space="preserve"> </v>
      </c>
    </row>
    <row r="43" spans="1:89" ht="15" customHeight="1" thickTop="1" thickBot="1" x14ac:dyDescent="0.3">
      <c r="A43" s="220" t="s">
        <v>40</v>
      </c>
      <c r="B43" s="221"/>
      <c r="C43" s="81"/>
      <c r="D43" s="80"/>
      <c r="E43" s="48"/>
      <c r="F43" s="82"/>
      <c r="G43" s="83"/>
      <c r="H43" s="55" t="str">
        <f t="shared" ref="H43:S43" si="34">IF(SUM(H11:H40)&gt;0,MIN(H11:H40),"")</f>
        <v/>
      </c>
      <c r="I43" s="70" t="str">
        <f t="shared" si="34"/>
        <v/>
      </c>
      <c r="J43" s="84" t="str">
        <f t="shared" si="34"/>
        <v/>
      </c>
      <c r="K43" s="54" t="str">
        <f t="shared" si="34"/>
        <v/>
      </c>
      <c r="L43" s="280" t="str">
        <f t="shared" si="34"/>
        <v/>
      </c>
      <c r="M43" s="70" t="str">
        <f t="shared" si="34"/>
        <v/>
      </c>
      <c r="N43" s="70" t="str">
        <f t="shared" ca="1" si="34"/>
        <v/>
      </c>
      <c r="O43" s="70" t="str">
        <f t="shared" si="34"/>
        <v/>
      </c>
      <c r="P43" s="70" t="str">
        <f t="shared" ca="1" si="34"/>
        <v/>
      </c>
      <c r="Q43" s="70" t="str">
        <f t="shared" si="34"/>
        <v/>
      </c>
      <c r="R43" s="70" t="str">
        <f t="shared" si="34"/>
        <v/>
      </c>
      <c r="S43" s="44" t="str">
        <f t="shared" si="34"/>
        <v/>
      </c>
      <c r="T43" s="220" t="s">
        <v>41</v>
      </c>
      <c r="U43" s="55" t="str">
        <f t="shared" ref="U43:AG43" si="35">IF(SUM(U11:U40)&gt;0,MIN(U11:U40),"")</f>
        <v/>
      </c>
      <c r="V43" s="54" t="str">
        <f t="shared" si="35"/>
        <v/>
      </c>
      <c r="W43" s="70" t="str">
        <f t="shared" si="35"/>
        <v/>
      </c>
      <c r="X43" s="395" t="str">
        <f t="shared" si="35"/>
        <v/>
      </c>
      <c r="Y43" s="44" t="str">
        <f t="shared" si="35"/>
        <v/>
      </c>
      <c r="Z43" s="54" t="str">
        <f t="shared" si="35"/>
        <v/>
      </c>
      <c r="AA43" s="70" t="str">
        <f t="shared" si="35"/>
        <v/>
      </c>
      <c r="AB43" s="395" t="str">
        <f t="shared" si="35"/>
        <v/>
      </c>
      <c r="AC43" s="44" t="str">
        <f t="shared" si="35"/>
        <v/>
      </c>
      <c r="AD43" s="54" t="str">
        <f t="shared" si="35"/>
        <v/>
      </c>
      <c r="AE43" s="70" t="str">
        <f t="shared" si="35"/>
        <v/>
      </c>
      <c r="AF43" s="395" t="str">
        <f t="shared" si="35"/>
        <v/>
      </c>
      <c r="AG43" s="44" t="str">
        <f t="shared" si="35"/>
        <v/>
      </c>
      <c r="AH43" s="637"/>
      <c r="AI43" s="680" t="str">
        <f>IF(SUM(AI11:AI40)&gt;0,MIN(AI11:AI40),"")</f>
        <v/>
      </c>
      <c r="AJ43" s="681" t="str">
        <f>IF(SUM(AJ11:AJ40)&gt;0,MIN(AJ11:AJ40),"")</f>
        <v/>
      </c>
      <c r="AK43" s="71"/>
      <c r="AL43" s="820" t="str">
        <f>IF(SUM(AL11:AL40)&gt;0,MIN(AL11:AL40),"")</f>
        <v/>
      </c>
      <c r="AM43" s="945" t="str">
        <f>IF(SUM(AM11:AN40)&gt;0,MIN(AM11:AN40),"")</f>
        <v/>
      </c>
      <c r="AN43" s="1016"/>
      <c r="AO43" s="620" t="str">
        <f>IF(SUM(AO11:AO40)&gt;0,MIN(AO11:AO40),"")</f>
        <v/>
      </c>
      <c r="AP43" s="623" t="str">
        <f>IF(SUM(AP11:AP40)&gt;0,MIN(AP11:AP40),"")</f>
        <v/>
      </c>
      <c r="AQ43" s="952" t="s">
        <v>73</v>
      </c>
      <c r="AR43" s="953"/>
      <c r="AS43" s="648" t="str">
        <f t="shared" ref="AS43:BH43" si="36">IF(SUM(AS11:AS40)&gt;0,MIN(AS11:AS40),"")</f>
        <v/>
      </c>
      <c r="AT43" s="666" t="str">
        <f t="shared" si="36"/>
        <v/>
      </c>
      <c r="AU43" s="648" t="str">
        <f t="shared" si="36"/>
        <v/>
      </c>
      <c r="AV43" s="666" t="str">
        <f t="shared" si="36"/>
        <v/>
      </c>
      <c r="AW43" s="667" t="str">
        <f t="shared" ca="1" si="36"/>
        <v/>
      </c>
      <c r="AX43" s="668" t="str">
        <f t="shared" ca="1" si="36"/>
        <v/>
      </c>
      <c r="AY43" s="648" t="str">
        <f t="shared" si="36"/>
        <v/>
      </c>
      <c r="AZ43" s="666" t="str">
        <f t="shared" si="36"/>
        <v/>
      </c>
      <c r="BA43" s="667" t="str">
        <f t="shared" ca="1" si="36"/>
        <v/>
      </c>
      <c r="BB43" s="668" t="str">
        <f t="shared" ca="1" si="36"/>
        <v/>
      </c>
      <c r="BC43" s="648" t="str">
        <f t="shared" si="36"/>
        <v/>
      </c>
      <c r="BD43" s="669" t="str">
        <f t="shared" si="36"/>
        <v/>
      </c>
      <c r="BE43" s="670" t="str">
        <f t="shared" ca="1" si="36"/>
        <v/>
      </c>
      <c r="BF43" s="668" t="str">
        <f t="shared" ca="1" si="36"/>
        <v/>
      </c>
      <c r="BG43" s="54" t="str">
        <f t="shared" si="36"/>
        <v/>
      </c>
      <c r="BH43" s="44" t="str">
        <f t="shared" si="36"/>
        <v/>
      </c>
      <c r="BI43" s="220" t="s">
        <v>41</v>
      </c>
      <c r="BJ43" s="647" t="str">
        <f t="shared" ref="BJ43:BU43" si="37">IF(SUM(BJ11:BJ40)&gt;0,MIN(BJ11:BJ40),"")</f>
        <v/>
      </c>
      <c r="BK43" s="674" t="str">
        <f t="shared" si="37"/>
        <v/>
      </c>
      <c r="BL43" s="54" t="str">
        <f t="shared" si="37"/>
        <v/>
      </c>
      <c r="BM43" s="673" t="str">
        <f t="shared" si="37"/>
        <v/>
      </c>
      <c r="BN43" s="673" t="str">
        <f t="shared" si="37"/>
        <v/>
      </c>
      <c r="BO43" s="673" t="str">
        <f t="shared" si="37"/>
        <v/>
      </c>
      <c r="BP43" s="673" t="str">
        <f t="shared" si="37"/>
        <v/>
      </c>
      <c r="BQ43" s="673" t="str">
        <f t="shared" si="37"/>
        <v/>
      </c>
      <c r="BR43" s="673" t="str">
        <f t="shared" si="37"/>
        <v/>
      </c>
      <c r="BS43" s="673" t="str">
        <f t="shared" si="37"/>
        <v/>
      </c>
      <c r="BT43" s="673" t="str">
        <f t="shared" si="37"/>
        <v/>
      </c>
      <c r="BU43" s="674" t="str">
        <f t="shared" si="37"/>
        <v/>
      </c>
      <c r="BV43" s="761" t="s">
        <v>41</v>
      </c>
      <c r="BW43" s="649" t="str">
        <f t="shared" ref="BW43:CK43" si="38">IF(SUM(BW11:BW40)&gt;0,MIN(BW11:BW40),"")</f>
        <v/>
      </c>
      <c r="BX43" s="846" t="str">
        <f t="shared" ca="1" si="38"/>
        <v/>
      </c>
      <c r="BY43" s="649" t="str">
        <f t="shared" si="38"/>
        <v/>
      </c>
      <c r="BZ43" s="846" t="str">
        <f t="shared" ca="1" si="38"/>
        <v/>
      </c>
      <c r="CA43" s="639" t="str">
        <f t="shared" si="38"/>
        <v/>
      </c>
      <c r="CB43" s="667" t="str">
        <f t="shared" si="38"/>
        <v/>
      </c>
      <c r="CC43" s="670" t="str">
        <f t="shared" si="38"/>
        <v/>
      </c>
      <c r="CD43" s="667" t="str">
        <f t="shared" si="38"/>
        <v/>
      </c>
      <c r="CE43" s="670" t="str">
        <f t="shared" si="38"/>
        <v/>
      </c>
      <c r="CF43" s="667" t="str">
        <f t="shared" si="38"/>
        <v/>
      </c>
      <c r="CG43" s="670" t="str">
        <f t="shared" si="38"/>
        <v/>
      </c>
      <c r="CH43" s="667" t="str">
        <f t="shared" si="38"/>
        <v/>
      </c>
      <c r="CI43" s="667" t="str">
        <f t="shared" si="38"/>
        <v/>
      </c>
      <c r="CJ43" s="670" t="str">
        <f t="shared" si="38"/>
        <v/>
      </c>
      <c r="CK43" s="749" t="str">
        <f t="shared" si="38"/>
        <v/>
      </c>
    </row>
    <row r="44" spans="1:89" ht="14.4" customHeight="1" thickTop="1" thickBot="1" x14ac:dyDescent="0.3">
      <c r="A44" s="532"/>
      <c r="B44" s="533"/>
      <c r="C44" s="533"/>
      <c r="D44" s="533"/>
      <c r="E44" s="534"/>
      <c r="F44" s="535"/>
      <c r="G44" s="536"/>
      <c r="H44" s="532"/>
      <c r="I44" s="533"/>
      <c r="J44" s="537"/>
      <c r="K44" s="533"/>
      <c r="L44" s="538"/>
      <c r="M44" s="533"/>
      <c r="N44" s="533"/>
      <c r="O44" s="533"/>
      <c r="P44" s="533"/>
      <c r="Q44" s="533"/>
      <c r="R44" s="533"/>
      <c r="S44" s="537"/>
      <c r="T44" s="973" t="s">
        <v>131</v>
      </c>
      <c r="U44" s="974"/>
      <c r="V44" s="975"/>
      <c r="W44" s="533"/>
      <c r="X44" s="533"/>
      <c r="Y44" s="555"/>
      <c r="Z44" s="533"/>
      <c r="AA44" s="539"/>
      <c r="AB44" s="533"/>
      <c r="AC44" s="537"/>
      <c r="AD44" s="533"/>
      <c r="AE44" s="533"/>
      <c r="AF44" s="533"/>
      <c r="AG44" s="537"/>
      <c r="AH44" s="533"/>
      <c r="AI44" s="533"/>
      <c r="AJ44" s="533"/>
      <c r="AK44" s="465"/>
      <c r="AL44" s="822" t="str">
        <f ca="1">'E.coli Standalone Calculation'!S38</f>
        <v/>
      </c>
      <c r="AM44" s="816"/>
      <c r="AN44" s="540"/>
      <c r="AO44" s="476"/>
      <c r="AP44" s="537"/>
      <c r="AQ44" s="979"/>
      <c r="AR44" s="980"/>
      <c r="AS44" s="532"/>
      <c r="AT44" s="533"/>
      <c r="AU44" s="532"/>
      <c r="AV44" s="533"/>
      <c r="AW44" s="541"/>
      <c r="AX44" s="533"/>
      <c r="AY44" s="532"/>
      <c r="AZ44" s="533"/>
      <c r="BA44" s="541"/>
      <c r="BB44" s="533"/>
      <c r="BC44" s="532"/>
      <c r="BD44" s="541"/>
      <c r="BE44" s="533"/>
      <c r="BF44" s="533"/>
      <c r="BG44" s="532"/>
      <c r="BH44" s="537"/>
      <c r="BI44" s="542"/>
      <c r="BJ44" s="532"/>
      <c r="BK44" s="537"/>
      <c r="BL44" s="532"/>
      <c r="BM44" s="533"/>
      <c r="BN44" s="533"/>
      <c r="BO44" s="533"/>
      <c r="BP44" s="533"/>
      <c r="BQ44" s="533"/>
      <c r="BR44" s="533"/>
      <c r="BS44" s="533"/>
      <c r="BT44" s="533"/>
      <c r="BU44" s="537"/>
      <c r="BV44" s="762"/>
      <c r="BW44" s="755"/>
      <c r="BX44" s="476"/>
      <c r="BY44" s="476"/>
      <c r="BZ44" s="476"/>
      <c r="CA44" s="476"/>
      <c r="CB44" s="750"/>
      <c r="CC44" s="750"/>
      <c r="CD44" s="750"/>
      <c r="CE44" s="750"/>
      <c r="CF44" s="750"/>
      <c r="CG44" s="750"/>
      <c r="CH44" s="750"/>
      <c r="CI44" s="750"/>
      <c r="CJ44" s="750"/>
      <c r="CK44" s="751"/>
    </row>
    <row r="45" spans="1:89" ht="14.4" customHeight="1" thickTop="1" thickBot="1" x14ac:dyDescent="0.3">
      <c r="A45" s="543"/>
      <c r="B45" s="544"/>
      <c r="C45" s="544"/>
      <c r="D45" s="544"/>
      <c r="E45" s="545"/>
      <c r="F45" s="546"/>
      <c r="G45" s="545"/>
      <c r="H45" s="544"/>
      <c r="I45" s="544"/>
      <c r="J45" s="547"/>
      <c r="K45" s="544"/>
      <c r="L45" s="548"/>
      <c r="M45" s="544"/>
      <c r="N45" s="544"/>
      <c r="O45" s="544"/>
      <c r="P45" s="544"/>
      <c r="Q45" s="544"/>
      <c r="R45" s="544"/>
      <c r="S45" s="547"/>
      <c r="T45" s="976" t="s">
        <v>132</v>
      </c>
      <c r="U45" s="977"/>
      <c r="V45" s="978"/>
      <c r="W45" s="549"/>
      <c r="X45" s="544"/>
      <c r="Y45" s="550"/>
      <c r="Z45" s="549"/>
      <c r="AA45" s="550"/>
      <c r="AB45" s="544"/>
      <c r="AC45" s="544"/>
      <c r="AD45" s="549"/>
      <c r="AE45" s="544"/>
      <c r="AF45" s="544"/>
      <c r="AG45" s="547"/>
      <c r="AH45" s="544"/>
      <c r="AI45" s="476"/>
      <c r="AJ45" s="476"/>
      <c r="AK45" s="465"/>
      <c r="AL45" s="817" t="str">
        <f ca="1">'E.coli Standalone Calculation'!S41</f>
        <v/>
      </c>
      <c r="AM45" s="551"/>
      <c r="AN45" s="552"/>
      <c r="AO45" s="544"/>
      <c r="AP45" s="547"/>
      <c r="AQ45" s="981"/>
      <c r="AR45" s="982"/>
      <c r="AS45" s="549"/>
      <c r="AT45" s="547"/>
      <c r="AU45" s="544"/>
      <c r="AV45" s="544"/>
      <c r="AW45" s="553"/>
      <c r="AX45" s="544"/>
      <c r="AY45" s="549"/>
      <c r="AZ45" s="544"/>
      <c r="BA45" s="553"/>
      <c r="BB45" s="547"/>
      <c r="BC45" s="544"/>
      <c r="BD45" s="553"/>
      <c r="BE45" s="544"/>
      <c r="BF45" s="544"/>
      <c r="BG45" s="549"/>
      <c r="BH45" s="547"/>
      <c r="BI45" s="554"/>
      <c r="BJ45" s="549"/>
      <c r="BK45" s="547"/>
      <c r="BL45" s="549"/>
      <c r="BM45" s="544"/>
      <c r="BN45" s="544"/>
      <c r="BO45" s="544"/>
      <c r="BP45" s="544"/>
      <c r="BQ45" s="544"/>
      <c r="BR45" s="544"/>
      <c r="BS45" s="544"/>
      <c r="BT45" s="544"/>
      <c r="BU45" s="547"/>
      <c r="BV45" s="763"/>
      <c r="BW45" s="754"/>
      <c r="BX45" s="752"/>
      <c r="BY45" s="752"/>
      <c r="BZ45" s="752"/>
      <c r="CA45" s="752"/>
      <c r="CB45" s="752"/>
      <c r="CC45" s="752"/>
      <c r="CD45" s="752"/>
      <c r="CE45" s="752"/>
      <c r="CF45" s="752"/>
      <c r="CG45" s="752"/>
      <c r="CH45" s="752"/>
      <c r="CI45" s="752"/>
      <c r="CJ45" s="752"/>
      <c r="CK45" s="753"/>
    </row>
    <row r="46" spans="1:89" ht="15" customHeight="1" thickBot="1" x14ac:dyDescent="0.3">
      <c r="A46" s="415" t="s">
        <v>42</v>
      </c>
      <c r="B46" s="226"/>
      <c r="C46" s="416"/>
      <c r="D46" s="124"/>
      <c r="E46" s="87">
        <f>COUNT(E11:E40)</f>
        <v>0</v>
      </c>
      <c r="F46" s="417">
        <f>COUNTA(F11:F40)</f>
        <v>0</v>
      </c>
      <c r="G46" s="418">
        <f>COUNTA(G11:G40)</f>
        <v>0</v>
      </c>
      <c r="H46" s="419">
        <f t="shared" ref="H46:S46" si="39">COUNT(H11:H40)</f>
        <v>0</v>
      </c>
      <c r="I46" s="85">
        <f t="shared" si="39"/>
        <v>0</v>
      </c>
      <c r="J46" s="86">
        <f t="shared" si="39"/>
        <v>0</v>
      </c>
      <c r="K46" s="419">
        <f t="shared" si="39"/>
        <v>0</v>
      </c>
      <c r="L46" s="85">
        <f t="shared" si="39"/>
        <v>0</v>
      </c>
      <c r="M46" s="85">
        <f t="shared" si="39"/>
        <v>0</v>
      </c>
      <c r="N46" s="85">
        <f t="shared" ca="1" si="39"/>
        <v>0</v>
      </c>
      <c r="O46" s="85">
        <f t="shared" si="39"/>
        <v>0</v>
      </c>
      <c r="P46" s="85">
        <f t="shared" ca="1" si="39"/>
        <v>0</v>
      </c>
      <c r="Q46" s="85">
        <f t="shared" si="39"/>
        <v>0</v>
      </c>
      <c r="R46" s="85">
        <f t="shared" si="39"/>
        <v>0</v>
      </c>
      <c r="S46" s="86">
        <f t="shared" si="39"/>
        <v>0</v>
      </c>
      <c r="T46" s="222" t="s">
        <v>67</v>
      </c>
      <c r="U46" s="66">
        <f t="shared" ref="U46:AG46" si="40">COUNT(U11:U40)</f>
        <v>0</v>
      </c>
      <c r="V46" s="64">
        <f t="shared" si="40"/>
        <v>0</v>
      </c>
      <c r="W46" s="65">
        <f t="shared" si="40"/>
        <v>0</v>
      </c>
      <c r="X46" s="396">
        <f t="shared" si="40"/>
        <v>0</v>
      </c>
      <c r="Y46" s="67">
        <f t="shared" si="40"/>
        <v>0</v>
      </c>
      <c r="Z46" s="64">
        <f t="shared" si="40"/>
        <v>0</v>
      </c>
      <c r="AA46" s="65">
        <f t="shared" si="40"/>
        <v>0</v>
      </c>
      <c r="AB46" s="396">
        <f t="shared" si="40"/>
        <v>0</v>
      </c>
      <c r="AC46" s="67">
        <f t="shared" si="40"/>
        <v>0</v>
      </c>
      <c r="AD46" s="64">
        <f t="shared" si="40"/>
        <v>0</v>
      </c>
      <c r="AE46" s="65">
        <f t="shared" si="40"/>
        <v>0</v>
      </c>
      <c r="AF46" s="396">
        <f t="shared" si="40"/>
        <v>0</v>
      </c>
      <c r="AG46" s="67">
        <f t="shared" si="40"/>
        <v>0</v>
      </c>
      <c r="AH46" s="639"/>
      <c r="AI46" s="635">
        <f>COUNT(AI11:AI40)</f>
        <v>0</v>
      </c>
      <c r="AJ46" s="65">
        <f>COUNT(AJ11:AJ40)</f>
        <v>0</v>
      </c>
      <c r="AK46" s="72"/>
      <c r="AL46" s="65">
        <f ca="1">COUNT(AK11:AK40)</f>
        <v>0</v>
      </c>
      <c r="AM46" s="1048">
        <f>COUNT(AM11:AN40)</f>
        <v>0</v>
      </c>
      <c r="AN46" s="1049"/>
      <c r="AO46" s="65">
        <f>COUNT(AO11:AO40)</f>
        <v>0</v>
      </c>
      <c r="AP46" s="67">
        <f>COUNT(AP11:AP40)</f>
        <v>0</v>
      </c>
      <c r="AQ46" s="1050" t="s">
        <v>67</v>
      </c>
      <c r="AR46" s="1051"/>
      <c r="AS46" s="64">
        <f t="shared" ref="AS46:BH46" si="41">COUNT(AS11:AS40)</f>
        <v>0</v>
      </c>
      <c r="AT46" s="116">
        <f t="shared" si="41"/>
        <v>0</v>
      </c>
      <c r="AU46" s="64">
        <f t="shared" si="41"/>
        <v>0</v>
      </c>
      <c r="AV46" s="73">
        <f t="shared" si="41"/>
        <v>0</v>
      </c>
      <c r="AW46" s="73">
        <f t="shared" ca="1" si="41"/>
        <v>0</v>
      </c>
      <c r="AX46" s="116">
        <f t="shared" ca="1" si="41"/>
        <v>0</v>
      </c>
      <c r="AY46" s="64">
        <f t="shared" si="41"/>
        <v>0</v>
      </c>
      <c r="AZ46" s="73">
        <f t="shared" si="41"/>
        <v>0</v>
      </c>
      <c r="BA46" s="73">
        <f t="shared" ca="1" si="41"/>
        <v>0</v>
      </c>
      <c r="BB46" s="116">
        <f t="shared" ca="1" si="41"/>
        <v>0</v>
      </c>
      <c r="BC46" s="64">
        <f t="shared" si="41"/>
        <v>0</v>
      </c>
      <c r="BD46" s="73">
        <f t="shared" si="41"/>
        <v>0</v>
      </c>
      <c r="BE46" s="73">
        <f t="shared" ca="1" si="41"/>
        <v>0</v>
      </c>
      <c r="BF46" s="116">
        <f t="shared" ca="1" si="41"/>
        <v>0</v>
      </c>
      <c r="BG46" s="66">
        <f t="shared" si="41"/>
        <v>0</v>
      </c>
      <c r="BH46" s="67">
        <f t="shared" si="41"/>
        <v>0</v>
      </c>
      <c r="BI46" s="246" t="s">
        <v>67</v>
      </c>
      <c r="BJ46" s="66">
        <f t="shared" ref="BJ46:BU46" si="42">COUNT(BJ11:BJ40)</f>
        <v>0</v>
      </c>
      <c r="BK46" s="67">
        <f t="shared" si="42"/>
        <v>0</v>
      </c>
      <c r="BL46" s="64">
        <f t="shared" si="42"/>
        <v>0</v>
      </c>
      <c r="BM46" s="65">
        <f t="shared" si="42"/>
        <v>0</v>
      </c>
      <c r="BN46" s="65">
        <f t="shared" si="42"/>
        <v>0</v>
      </c>
      <c r="BO46" s="65">
        <f t="shared" si="42"/>
        <v>0</v>
      </c>
      <c r="BP46" s="65">
        <f t="shared" si="42"/>
        <v>0</v>
      </c>
      <c r="BQ46" s="65">
        <f t="shared" si="42"/>
        <v>0</v>
      </c>
      <c r="BR46" s="65">
        <f t="shared" si="42"/>
        <v>0</v>
      </c>
      <c r="BS46" s="65">
        <f t="shared" si="42"/>
        <v>0</v>
      </c>
      <c r="BT46" s="65">
        <f t="shared" si="42"/>
        <v>0</v>
      </c>
      <c r="BU46" s="67">
        <f t="shared" si="42"/>
        <v>0</v>
      </c>
      <c r="BV46" s="764" t="s">
        <v>67</v>
      </c>
      <c r="BW46" s="73">
        <f t="shared" ref="BW46:CK46" si="43">COUNT(BW11:BW40)</f>
        <v>0</v>
      </c>
      <c r="BX46" s="73">
        <f t="shared" ca="1" si="43"/>
        <v>0</v>
      </c>
      <c r="BY46" s="73">
        <f t="shared" si="43"/>
        <v>0</v>
      </c>
      <c r="BZ46" s="732">
        <f t="shared" ca="1" si="43"/>
        <v>0</v>
      </c>
      <c r="CA46" s="766">
        <f t="shared" si="43"/>
        <v>0</v>
      </c>
      <c r="CB46" s="73">
        <f t="shared" si="43"/>
        <v>0</v>
      </c>
      <c r="CC46" s="73">
        <f t="shared" si="43"/>
        <v>0</v>
      </c>
      <c r="CD46" s="73">
        <f t="shared" si="43"/>
        <v>0</v>
      </c>
      <c r="CE46" s="73">
        <f t="shared" si="43"/>
        <v>0</v>
      </c>
      <c r="CF46" s="73">
        <f t="shared" si="43"/>
        <v>0</v>
      </c>
      <c r="CG46" s="73">
        <f t="shared" si="43"/>
        <v>0</v>
      </c>
      <c r="CH46" s="73">
        <f t="shared" si="43"/>
        <v>0</v>
      </c>
      <c r="CI46" s="73">
        <f t="shared" si="43"/>
        <v>0</v>
      </c>
      <c r="CJ46" s="73">
        <f t="shared" si="43"/>
        <v>0</v>
      </c>
      <c r="CK46" s="116">
        <f t="shared" si="43"/>
        <v>0</v>
      </c>
    </row>
    <row r="47" spans="1:89" ht="12" customHeight="1" thickBot="1" x14ac:dyDescent="0.35">
      <c r="A47" s="861" t="s">
        <v>124</v>
      </c>
      <c r="B47" s="1008"/>
      <c r="C47" s="1008"/>
      <c r="D47" s="1008"/>
      <c r="E47" s="1008"/>
      <c r="F47" s="1008"/>
      <c r="G47" s="1008"/>
      <c r="H47" s="1008"/>
      <c r="I47" s="1008"/>
      <c r="J47" s="1009"/>
      <c r="K47" s="442" t="s">
        <v>191</v>
      </c>
      <c r="L47" s="207"/>
      <c r="M47" s="207"/>
      <c r="N47" s="207"/>
      <c r="O47" s="207"/>
      <c r="P47" s="443"/>
      <c r="Q47" s="444" t="s">
        <v>125</v>
      </c>
      <c r="R47" s="207"/>
      <c r="S47" s="235"/>
      <c r="T47" s="310" t="s">
        <v>43</v>
      </c>
      <c r="U47" s="400"/>
      <c r="V47" s="207"/>
      <c r="W47" s="207"/>
      <c r="X47" s="207"/>
      <c r="Y47" s="207"/>
      <c r="Z47" s="207"/>
      <c r="AA47" s="207"/>
      <c r="AB47" s="207"/>
      <c r="AC47" s="207"/>
      <c r="AD47" s="207"/>
      <c r="AE47" s="207"/>
      <c r="AF47" s="207"/>
      <c r="AG47" s="207"/>
      <c r="AH47" s="207"/>
      <c r="AI47" s="207"/>
      <c r="AJ47" s="207"/>
      <c r="AK47" s="207"/>
      <c r="AL47" s="207"/>
      <c r="AM47" s="207"/>
      <c r="AN47" s="207"/>
      <c r="AO47" s="207"/>
      <c r="AP47" s="235"/>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row>
    <row r="48" spans="1:89" x14ac:dyDescent="0.25">
      <c r="A48" s="1010"/>
      <c r="B48" s="1011"/>
      <c r="C48" s="1011"/>
      <c r="D48" s="1011"/>
      <c r="E48" s="1011"/>
      <c r="F48" s="1011"/>
      <c r="G48" s="1011"/>
      <c r="H48" s="1011"/>
      <c r="I48" s="1011"/>
      <c r="J48" s="1012"/>
      <c r="K48" s="886"/>
      <c r="L48" s="887"/>
      <c r="M48" s="887"/>
      <c r="N48" s="887"/>
      <c r="O48" s="887"/>
      <c r="P48" s="904"/>
      <c r="Q48" s="870"/>
      <c r="R48" s="871"/>
      <c r="S48" s="872"/>
      <c r="T48" s="877"/>
      <c r="U48" s="878"/>
      <c r="V48" s="878"/>
      <c r="W48" s="878"/>
      <c r="X48" s="878"/>
      <c r="Y48" s="878"/>
      <c r="Z48" s="878"/>
      <c r="AA48" s="878"/>
      <c r="AB48" s="878"/>
      <c r="AC48" s="878"/>
      <c r="AD48" s="878"/>
      <c r="AE48" s="878"/>
      <c r="AF48" s="878"/>
      <c r="AG48" s="878"/>
      <c r="AH48" s="878"/>
      <c r="AI48" s="878"/>
      <c r="AJ48" s="878"/>
      <c r="AK48" s="878"/>
      <c r="AL48" s="878"/>
      <c r="AM48" s="878"/>
      <c r="AN48" s="878"/>
      <c r="AO48" s="878"/>
      <c r="AP48" s="879"/>
      <c r="AQ48" s="200"/>
      <c r="AR48" s="200"/>
      <c r="AS48" s="93" t="s">
        <v>44</v>
      </c>
      <c r="AT48" s="94"/>
      <c r="AU48" s="94"/>
      <c r="AV48" s="94"/>
      <c r="AW48" s="94"/>
      <c r="AX48" s="94"/>
      <c r="AY48" s="94"/>
      <c r="AZ48" s="94"/>
      <c r="BA48" s="94"/>
      <c r="BB48" s="94"/>
      <c r="BC48" s="95"/>
      <c r="BD48" s="313" t="s">
        <v>45</v>
      </c>
      <c r="BE48" s="207"/>
      <c r="BF48" s="235"/>
      <c r="BG48" s="200"/>
      <c r="BH48" s="200"/>
      <c r="BI48" s="200"/>
      <c r="BJ48" s="964" t="s">
        <v>175</v>
      </c>
      <c r="BK48" s="965"/>
      <c r="BL48" s="965"/>
      <c r="BM48" s="965"/>
      <c r="BN48" s="965"/>
      <c r="BO48" s="965"/>
      <c r="BP48" s="965"/>
      <c r="BQ48" s="965"/>
      <c r="BR48" s="966"/>
      <c r="BS48" s="200"/>
      <c r="BT48" s="200"/>
      <c r="BU48" s="200"/>
      <c r="BV48" s="200"/>
      <c r="BW48" s="200"/>
      <c r="BX48" s="200"/>
      <c r="BY48" s="200"/>
      <c r="BZ48" s="200"/>
    </row>
    <row r="49" spans="1:86" x14ac:dyDescent="0.25">
      <c r="A49" s="1010"/>
      <c r="B49" s="1011"/>
      <c r="C49" s="1011"/>
      <c r="D49" s="1011"/>
      <c r="E49" s="1011"/>
      <c r="F49" s="1011"/>
      <c r="G49" s="1011"/>
      <c r="H49" s="1011"/>
      <c r="I49" s="1011"/>
      <c r="J49" s="1012"/>
      <c r="K49" s="905"/>
      <c r="L49" s="887"/>
      <c r="M49" s="887"/>
      <c r="N49" s="887"/>
      <c r="O49" s="887"/>
      <c r="P49" s="904"/>
      <c r="Q49" s="873"/>
      <c r="R49" s="871"/>
      <c r="S49" s="872"/>
      <c r="T49" s="877"/>
      <c r="U49" s="878"/>
      <c r="V49" s="878"/>
      <c r="W49" s="878"/>
      <c r="X49" s="878"/>
      <c r="Y49" s="878"/>
      <c r="Z49" s="878"/>
      <c r="AA49" s="878"/>
      <c r="AB49" s="878"/>
      <c r="AC49" s="878"/>
      <c r="AD49" s="878"/>
      <c r="AE49" s="878"/>
      <c r="AF49" s="878"/>
      <c r="AG49" s="878"/>
      <c r="AH49" s="878"/>
      <c r="AI49" s="878"/>
      <c r="AJ49" s="878"/>
      <c r="AK49" s="878"/>
      <c r="AL49" s="878"/>
      <c r="AM49" s="878"/>
      <c r="AN49" s="878"/>
      <c r="AO49" s="878"/>
      <c r="AP49" s="879"/>
      <c r="AQ49" s="200"/>
      <c r="AR49" s="200"/>
      <c r="AS49" s="250"/>
      <c r="AT49" s="221"/>
      <c r="AU49" s="251"/>
      <c r="AV49" s="254" t="s">
        <v>47</v>
      </c>
      <c r="AW49" s="255"/>
      <c r="AX49" s="254" t="s">
        <v>48</v>
      </c>
      <c r="AY49" s="255"/>
      <c r="AZ49" s="256" t="s">
        <v>49</v>
      </c>
      <c r="BA49" s="257"/>
      <c r="BB49" s="256" t="s">
        <v>50</v>
      </c>
      <c r="BC49" s="258"/>
      <c r="BD49" s="459" t="s">
        <v>51</v>
      </c>
      <c r="BE49" s="200"/>
      <c r="BF49" s="102">
        <f>IF(SUM(AS11:AS40)&gt;0,SUM(AS11:AS40),SUM(K11:K40))</f>
        <v>0</v>
      </c>
      <c r="BG49" s="200"/>
      <c r="BH49" s="200"/>
      <c r="BI49" s="200"/>
      <c r="BJ49" s="967"/>
      <c r="BK49" s="968"/>
      <c r="BL49" s="968"/>
      <c r="BM49" s="968"/>
      <c r="BN49" s="968"/>
      <c r="BO49" s="968"/>
      <c r="BP49" s="968"/>
      <c r="BQ49" s="968"/>
      <c r="BR49" s="969"/>
      <c r="BS49" s="200"/>
      <c r="BT49" s="200"/>
      <c r="BU49" s="200"/>
      <c r="BV49" s="200"/>
      <c r="BW49" s="200"/>
      <c r="BX49" s="200"/>
      <c r="BY49" s="200"/>
      <c r="BZ49" s="200"/>
    </row>
    <row r="50" spans="1:86" ht="14.4" thickBot="1" x14ac:dyDescent="0.35">
      <c r="A50" s="1010"/>
      <c r="B50" s="1011"/>
      <c r="C50" s="1011"/>
      <c r="D50" s="1011"/>
      <c r="E50" s="1011"/>
      <c r="F50" s="1011"/>
      <c r="G50" s="1011"/>
      <c r="H50" s="1011"/>
      <c r="I50" s="1011"/>
      <c r="J50" s="1012"/>
      <c r="K50" s="874"/>
      <c r="L50" s="875"/>
      <c r="M50" s="875"/>
      <c r="N50" s="875"/>
      <c r="O50" s="875"/>
      <c r="P50" s="876"/>
      <c r="Q50" s="445"/>
      <c r="R50" s="238"/>
      <c r="S50" s="239"/>
      <c r="T50" s="877"/>
      <c r="U50" s="878"/>
      <c r="V50" s="878"/>
      <c r="W50" s="878"/>
      <c r="X50" s="878"/>
      <c r="Y50" s="878"/>
      <c r="Z50" s="878"/>
      <c r="AA50" s="878"/>
      <c r="AB50" s="878"/>
      <c r="AC50" s="878"/>
      <c r="AD50" s="878"/>
      <c r="AE50" s="878"/>
      <c r="AF50" s="878"/>
      <c r="AG50" s="878"/>
      <c r="AH50" s="878"/>
      <c r="AI50" s="878"/>
      <c r="AJ50" s="878"/>
      <c r="AK50" s="878"/>
      <c r="AL50" s="878"/>
      <c r="AM50" s="878"/>
      <c r="AN50" s="878"/>
      <c r="AO50" s="878"/>
      <c r="AP50" s="879"/>
      <c r="AQ50" s="200"/>
      <c r="AR50" s="200"/>
      <c r="AS50" s="246" t="s">
        <v>46</v>
      </c>
      <c r="AT50" s="252"/>
      <c r="AU50" s="253"/>
      <c r="AV50" s="337" t="str">
        <f>IF(M41=" "," NA",(+M41-AU41)/M41*100)</f>
        <v xml:space="preserve"> NA</v>
      </c>
      <c r="AW50" s="338"/>
      <c r="AX50" s="337" t="str">
        <f>IF(O41=" "," NA",(+O41-AY41)/O41*100)</f>
        <v xml:space="preserve"> NA</v>
      </c>
      <c r="AY50" s="338"/>
      <c r="AZ50" s="337" t="str">
        <f>IF(R41=" "," NA",(+R41-BC41)/R41*100)</f>
        <v xml:space="preserve"> NA</v>
      </c>
      <c r="BA50" s="338"/>
      <c r="BB50" s="334" t="str">
        <f>IF(Q41=" "," NA",(+Q41-AP41)/Q41*100)</f>
        <v xml:space="preserve"> NA</v>
      </c>
      <c r="BC50" s="107"/>
      <c r="BD50" s="218"/>
      <c r="BE50" s="219"/>
      <c r="BF50" s="236"/>
      <c r="BG50" s="200"/>
      <c r="BH50" s="200"/>
      <c r="BI50" s="200"/>
      <c r="BJ50" s="967"/>
      <c r="BK50" s="968"/>
      <c r="BL50" s="968"/>
      <c r="BM50" s="968"/>
      <c r="BN50" s="968"/>
      <c r="BO50" s="968"/>
      <c r="BP50" s="968"/>
      <c r="BQ50" s="968"/>
      <c r="BR50" s="969"/>
      <c r="BS50" s="200"/>
      <c r="BT50" s="200"/>
      <c r="BU50" s="200"/>
      <c r="BV50" s="200"/>
      <c r="BW50" s="200"/>
      <c r="BX50" s="200"/>
      <c r="BY50" s="200"/>
      <c r="BZ50" s="200"/>
    </row>
    <row r="51" spans="1:86" ht="13.8" x14ac:dyDescent="0.3">
      <c r="A51" s="1010"/>
      <c r="B51" s="1011"/>
      <c r="C51" s="1011"/>
      <c r="D51" s="1011"/>
      <c r="E51" s="1011"/>
      <c r="F51" s="1011"/>
      <c r="G51" s="1011"/>
      <c r="H51" s="1011"/>
      <c r="I51" s="1011"/>
      <c r="J51" s="1012"/>
      <c r="K51" s="442" t="s">
        <v>192</v>
      </c>
      <c r="L51" s="446"/>
      <c r="M51" s="207"/>
      <c r="N51" s="207"/>
      <c r="O51" s="207"/>
      <c r="P51" s="447"/>
      <c r="Q51" s="444" t="s">
        <v>125</v>
      </c>
      <c r="R51" s="207"/>
      <c r="S51" s="235"/>
      <c r="T51" s="877"/>
      <c r="U51" s="878"/>
      <c r="V51" s="878"/>
      <c r="W51" s="878"/>
      <c r="X51" s="878"/>
      <c r="Y51" s="878"/>
      <c r="Z51" s="878"/>
      <c r="AA51" s="878"/>
      <c r="AB51" s="878"/>
      <c r="AC51" s="878"/>
      <c r="AD51" s="878"/>
      <c r="AE51" s="878"/>
      <c r="AF51" s="878"/>
      <c r="AG51" s="878"/>
      <c r="AH51" s="878"/>
      <c r="AI51" s="878"/>
      <c r="AJ51" s="878"/>
      <c r="AK51" s="878"/>
      <c r="AL51" s="878"/>
      <c r="AM51" s="878"/>
      <c r="AN51" s="878"/>
      <c r="AO51" s="878"/>
      <c r="AP51" s="879"/>
      <c r="AQ51" s="200"/>
      <c r="AR51" s="200"/>
      <c r="AS51" s="200"/>
      <c r="AT51" s="200"/>
      <c r="AU51" s="200"/>
      <c r="AV51" s="200"/>
      <c r="AW51" s="200"/>
      <c r="AX51" s="200"/>
      <c r="AY51" s="200"/>
      <c r="AZ51" s="200"/>
      <c r="BA51" s="200"/>
      <c r="BB51" s="200"/>
      <c r="BC51" s="200"/>
      <c r="BD51" s="852" t="s">
        <v>52</v>
      </c>
      <c r="BE51" s="853"/>
      <c r="BF51" s="854"/>
      <c r="BG51" s="200"/>
      <c r="BH51" s="200"/>
      <c r="BI51" s="200"/>
      <c r="BJ51" s="967"/>
      <c r="BK51" s="968"/>
      <c r="BL51" s="968"/>
      <c r="BM51" s="968"/>
      <c r="BN51" s="968"/>
      <c r="BO51" s="968"/>
      <c r="BP51" s="968"/>
      <c r="BQ51" s="968"/>
      <c r="BR51" s="969"/>
      <c r="BS51" s="200"/>
      <c r="BT51" s="200"/>
      <c r="BU51" s="200"/>
      <c r="BV51" s="200"/>
      <c r="BW51" s="200"/>
      <c r="BX51" s="200"/>
      <c r="BY51" s="200"/>
      <c r="BZ51" s="200"/>
    </row>
    <row r="52" spans="1:86" ht="15.6" x14ac:dyDescent="0.3">
      <c r="A52" s="1010"/>
      <c r="B52" s="1011"/>
      <c r="C52" s="1011"/>
      <c r="D52" s="1011"/>
      <c r="E52" s="1011"/>
      <c r="F52" s="1011"/>
      <c r="G52" s="1011"/>
      <c r="H52" s="1011"/>
      <c r="I52" s="1011"/>
      <c r="J52" s="1012"/>
      <c r="K52" s="448" t="s">
        <v>193</v>
      </c>
      <c r="L52" s="211"/>
      <c r="M52" s="211"/>
      <c r="N52" s="211"/>
      <c r="O52" s="211"/>
      <c r="P52" s="211"/>
      <c r="Q52" s="870"/>
      <c r="R52" s="871"/>
      <c r="S52" s="872"/>
      <c r="T52" s="877"/>
      <c r="U52" s="878"/>
      <c r="V52" s="878"/>
      <c r="W52" s="878"/>
      <c r="X52" s="878"/>
      <c r="Y52" s="878"/>
      <c r="Z52" s="878"/>
      <c r="AA52" s="878"/>
      <c r="AB52" s="878"/>
      <c r="AC52" s="878"/>
      <c r="AD52" s="878"/>
      <c r="AE52" s="878"/>
      <c r="AF52" s="878"/>
      <c r="AG52" s="878"/>
      <c r="AH52" s="878"/>
      <c r="AI52" s="878"/>
      <c r="AJ52" s="878"/>
      <c r="AK52" s="878"/>
      <c r="AL52" s="878"/>
      <c r="AM52" s="878"/>
      <c r="AN52" s="878"/>
      <c r="AO52" s="878"/>
      <c r="AP52" s="879"/>
      <c r="AQ52" s="200"/>
      <c r="AR52" s="200"/>
      <c r="AS52" s="202" t="str">
        <f>IF(OR(Q41=" ",AP41=" ",LEFT(Q10,4)&lt;&gt;"Phos",LEFT(AP10,4)&lt;&gt;"Phos"),"","Phosphorus limit would be")</f>
        <v/>
      </c>
      <c r="AT52" s="202"/>
      <c r="AU52" s="202"/>
      <c r="AV52" s="202"/>
      <c r="AW52" s="202" t="str">
        <f>IF(OR(Q41=" ",+AP41=" ",LEFT(Q10,4)&lt;&gt;"Phos",LEFT(AP10,4)&lt;&gt;"Phos"),"",IF(+Q41&gt;=5,1,IF(+Q41&gt;=4,80,IF(+Q41&gt;=3,75,IF(Q41&gt;=2,70,IF(Q41&gt;=1,65,60))))))</f>
        <v/>
      </c>
      <c r="AX52" s="202" t="str">
        <f>IF(OR(Q41=" ",+AP41=" ",LEFT(Q10,4)&lt;&gt;"Phos",LEFT(AP10,4)&lt;&gt;"Phos"),"",IF(+Q41&gt;=5,"mg/l.","% removal."))</f>
        <v/>
      </c>
      <c r="AY52" s="202"/>
      <c r="AZ52" s="202" t="str">
        <f>IF(OR(Q41=" ",+AP41=" ",LEFT(Q10,4)&lt;&gt;"Phos",LEFT(AP10,4)&lt;&gt;"Phos"),"",IF(OR(AND(+Q41&gt;=5,AP41&gt;1),AND(+Q41&gt;=4,+Q41&lt;5,BB50&lt;80),AND(+Q41&gt;=3,+Q41&lt;4,BB50&lt;75),AND(+Q41&gt;=2,+Q41&lt;3,BB50&lt;70),AND(+Q41&gt;=1,+Q41&lt;2,BB50&lt;65),AND(+Q41&lt;1,BB50&lt;60)),"(compliance not achieved)","(compliance achieved)"))</f>
        <v/>
      </c>
      <c r="BA52" s="202"/>
      <c r="BB52" s="202"/>
      <c r="BC52" s="200"/>
      <c r="BD52" s="460" t="s">
        <v>53</v>
      </c>
      <c r="BE52" s="200"/>
      <c r="BF52" s="103" t="str">
        <f>IF(AS46+K46=0,"",IF(AS46&gt;0,+AS41/O4,K41/O4))</f>
        <v/>
      </c>
      <c r="BG52" s="200"/>
      <c r="BH52" s="200"/>
      <c r="BI52" s="200"/>
      <c r="BJ52" s="967"/>
      <c r="BK52" s="968"/>
      <c r="BL52" s="968"/>
      <c r="BM52" s="968"/>
      <c r="BN52" s="968"/>
      <c r="BO52" s="968"/>
      <c r="BP52" s="968"/>
      <c r="BQ52" s="968"/>
      <c r="BR52" s="969"/>
      <c r="BS52" s="200"/>
      <c r="BT52" s="200"/>
      <c r="BU52" s="200"/>
      <c r="BV52" s="200"/>
      <c r="BW52" s="200"/>
      <c r="BX52" s="200"/>
      <c r="BY52" s="200"/>
      <c r="BZ52" s="200"/>
    </row>
    <row r="53" spans="1:86" ht="13.5" customHeight="1" thickBot="1" x14ac:dyDescent="0.3">
      <c r="A53" s="1010"/>
      <c r="B53" s="1011"/>
      <c r="C53" s="1011"/>
      <c r="D53" s="1011"/>
      <c r="E53" s="1011"/>
      <c r="F53" s="1011"/>
      <c r="G53" s="1011"/>
      <c r="H53" s="1011"/>
      <c r="I53" s="1011"/>
      <c r="J53" s="1012"/>
      <c r="K53" s="886"/>
      <c r="L53" s="887"/>
      <c r="M53" s="887"/>
      <c r="N53" s="887"/>
      <c r="O53" s="887"/>
      <c r="P53" s="888"/>
      <c r="Q53" s="873"/>
      <c r="R53" s="871"/>
      <c r="S53" s="872"/>
      <c r="T53" s="877"/>
      <c r="U53" s="878"/>
      <c r="V53" s="878"/>
      <c r="W53" s="878"/>
      <c r="X53" s="878"/>
      <c r="Y53" s="878"/>
      <c r="Z53" s="878"/>
      <c r="AA53" s="878"/>
      <c r="AB53" s="878"/>
      <c r="AC53" s="878"/>
      <c r="AD53" s="878"/>
      <c r="AE53" s="878"/>
      <c r="AF53" s="878"/>
      <c r="AG53" s="878"/>
      <c r="AH53" s="878"/>
      <c r="AI53" s="878"/>
      <c r="AJ53" s="878"/>
      <c r="AK53" s="878"/>
      <c r="AL53" s="878"/>
      <c r="AM53" s="878"/>
      <c r="AN53" s="878"/>
      <c r="AO53" s="878"/>
      <c r="AP53" s="879"/>
      <c r="AQ53" s="200"/>
      <c r="AR53" s="200"/>
      <c r="AS53" s="200"/>
      <c r="AT53" s="200"/>
      <c r="AU53" s="200"/>
      <c r="AV53" s="200"/>
      <c r="AW53" s="200"/>
      <c r="AX53" s="200"/>
      <c r="AY53" s="200"/>
      <c r="AZ53" s="200"/>
      <c r="BA53" s="200"/>
      <c r="BB53" s="200"/>
      <c r="BC53" s="200"/>
      <c r="BD53" s="240"/>
      <c r="BE53" s="233"/>
      <c r="BF53" s="242"/>
      <c r="BG53" s="200"/>
      <c r="BH53" s="200"/>
      <c r="BI53" s="200"/>
      <c r="BJ53" s="970"/>
      <c r="BK53" s="971"/>
      <c r="BL53" s="971"/>
      <c r="BM53" s="971"/>
      <c r="BN53" s="971"/>
      <c r="BO53" s="971"/>
      <c r="BP53" s="971"/>
      <c r="BQ53" s="971"/>
      <c r="BR53" s="972"/>
      <c r="BS53" s="200"/>
      <c r="BT53" s="200"/>
      <c r="BU53" s="200"/>
      <c r="BV53" s="200"/>
      <c r="BW53" s="200"/>
      <c r="BX53" s="200"/>
      <c r="BY53" s="200"/>
      <c r="BZ53" s="200"/>
    </row>
    <row r="54" spans="1:86" ht="34.5" customHeight="1" thickBot="1" x14ac:dyDescent="0.3">
      <c r="A54" s="1013"/>
      <c r="B54" s="1014"/>
      <c r="C54" s="1014"/>
      <c r="D54" s="1014"/>
      <c r="E54" s="1014"/>
      <c r="F54" s="1014"/>
      <c r="G54" s="1014"/>
      <c r="H54" s="1014"/>
      <c r="I54" s="1014"/>
      <c r="J54" s="1015"/>
      <c r="K54" s="889"/>
      <c r="L54" s="890"/>
      <c r="M54" s="890"/>
      <c r="N54" s="890"/>
      <c r="O54" s="890"/>
      <c r="P54" s="891"/>
      <c r="Q54" s="449"/>
      <c r="R54" s="233"/>
      <c r="S54" s="242"/>
      <c r="T54" s="880"/>
      <c r="U54" s="881"/>
      <c r="V54" s="881"/>
      <c r="W54" s="881"/>
      <c r="X54" s="881"/>
      <c r="Y54" s="881"/>
      <c r="Z54" s="881"/>
      <c r="AA54" s="881"/>
      <c r="AB54" s="881"/>
      <c r="AC54" s="881"/>
      <c r="AD54" s="881"/>
      <c r="AE54" s="881"/>
      <c r="AF54" s="881"/>
      <c r="AG54" s="881"/>
      <c r="AH54" s="881"/>
      <c r="AI54" s="881"/>
      <c r="AJ54" s="881"/>
      <c r="AK54" s="881"/>
      <c r="AL54" s="881"/>
      <c r="AM54" s="881"/>
      <c r="AN54" s="881"/>
      <c r="AO54" s="881"/>
      <c r="AP54" s="882"/>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row>
    <row r="55" spans="1:86" x14ac:dyDescent="0.25">
      <c r="A55" s="850" t="s">
        <v>201</v>
      </c>
      <c r="B55" s="850"/>
      <c r="C55" s="850"/>
      <c r="D55" s="850"/>
      <c r="E55" s="850"/>
      <c r="F55" s="850"/>
      <c r="G55" s="850"/>
      <c r="H55" s="850"/>
      <c r="I55" s="850"/>
      <c r="J55" s="850"/>
      <c r="K55" s="850"/>
      <c r="L55" s="850"/>
      <c r="M55" s="850"/>
      <c r="N55" s="850"/>
      <c r="O55" s="850"/>
      <c r="P55" s="850"/>
      <c r="Q55" s="850"/>
      <c r="R55" s="850"/>
      <c r="S55" s="850"/>
      <c r="T55" s="850" t="s">
        <v>202</v>
      </c>
      <c r="U55" s="850"/>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t="s">
        <v>203</v>
      </c>
      <c r="AR55" s="850"/>
      <c r="AS55" s="850"/>
      <c r="AT55" s="850"/>
      <c r="AU55" s="850"/>
      <c r="AV55" s="850"/>
      <c r="AW55" s="850"/>
      <c r="AX55" s="850"/>
      <c r="AY55" s="850"/>
      <c r="AZ55" s="850"/>
      <c r="BA55" s="850"/>
      <c r="BB55" s="850"/>
      <c r="BC55" s="850"/>
      <c r="BD55" s="850"/>
      <c r="BE55" s="850"/>
      <c r="BF55" s="850"/>
      <c r="BG55" s="850"/>
      <c r="BH55" s="850"/>
      <c r="BI55" s="850" t="s">
        <v>204</v>
      </c>
      <c r="BJ55" s="850"/>
      <c r="BK55" s="850"/>
      <c r="BL55" s="850"/>
      <c r="BM55" s="850"/>
      <c r="BN55" s="850"/>
      <c r="BO55" s="850"/>
      <c r="BP55" s="850"/>
      <c r="BQ55" s="850"/>
      <c r="BR55" s="850"/>
      <c r="BS55" s="850"/>
      <c r="BT55" s="850"/>
      <c r="BU55" s="850"/>
      <c r="BV55" s="850" t="s">
        <v>205</v>
      </c>
      <c r="BW55" s="850"/>
      <c r="BX55" s="850"/>
      <c r="BY55" s="850"/>
      <c r="BZ55" s="850"/>
      <c r="CA55" s="850"/>
      <c r="CB55" s="850"/>
      <c r="CC55" s="850"/>
      <c r="CD55" s="850"/>
      <c r="CE55" s="850"/>
      <c r="CF55" s="850"/>
      <c r="CG55" s="850"/>
      <c r="CH55" s="850"/>
    </row>
  </sheetData>
  <sheetProtection algorithmName="SHA-512" hashValue="fpHeUewkD0ER8AeDIlraXBcAEJw7h/+vYloogB9lC9YuUXIvK2LLonRjn5JYcxNl1iYXaYumxM6esTHX8p+B1Q==" saltValue="ZJD+lFGnf/quKmYNpfFY6Q==" spinCount="100000" sheet="1" selectLockedCells="1"/>
  <mergeCells count="67">
    <mergeCell ref="CJ8:CJ10"/>
    <mergeCell ref="CK8:CK10"/>
    <mergeCell ref="CD8:CD10"/>
    <mergeCell ref="CE8:CE10"/>
    <mergeCell ref="CF8:CF10"/>
    <mergeCell ref="CG8:CG10"/>
    <mergeCell ref="CH8:CH10"/>
    <mergeCell ref="CI8:CI10"/>
    <mergeCell ref="CA8:CA10"/>
    <mergeCell ref="CB8:CB10"/>
    <mergeCell ref="CC8:CC10"/>
    <mergeCell ref="AD8:AG8"/>
    <mergeCell ref="AI8:AP8"/>
    <mergeCell ref="BW8:BZ8"/>
    <mergeCell ref="BY9:BZ9"/>
    <mergeCell ref="C8:C10"/>
    <mergeCell ref="F8:F10"/>
    <mergeCell ref="G8:G10"/>
    <mergeCell ref="BP9:BP10"/>
    <mergeCell ref="BL8:BU8"/>
    <mergeCell ref="BR9:BR10"/>
    <mergeCell ref="BS9:BS10"/>
    <mergeCell ref="D8:D10"/>
    <mergeCell ref="BQ9:BQ10"/>
    <mergeCell ref="BU9:BU10"/>
    <mergeCell ref="BT9:BT10"/>
    <mergeCell ref="BO9:BO10"/>
    <mergeCell ref="BV55:CH55"/>
    <mergeCell ref="K2:O2"/>
    <mergeCell ref="P2:R2"/>
    <mergeCell ref="AQ6:AS6"/>
    <mergeCell ref="AS8:BF8"/>
    <mergeCell ref="AY6:BD7"/>
    <mergeCell ref="M5:Q5"/>
    <mergeCell ref="Q4:S4"/>
    <mergeCell ref="K7:N7"/>
    <mergeCell ref="K5:L5"/>
    <mergeCell ref="R6:S6"/>
    <mergeCell ref="P6:Q6"/>
    <mergeCell ref="P7:Q7"/>
    <mergeCell ref="R7:S7"/>
    <mergeCell ref="BP6:BU7"/>
    <mergeCell ref="AE6:AL7"/>
    <mergeCell ref="BI55:BU55"/>
    <mergeCell ref="BJ48:BR53"/>
    <mergeCell ref="AQ42:AR42"/>
    <mergeCell ref="T48:AP54"/>
    <mergeCell ref="BD51:BF51"/>
    <mergeCell ref="AM46:AN46"/>
    <mergeCell ref="AQ46:AR46"/>
    <mergeCell ref="T44:V44"/>
    <mergeCell ref="AQ44:AR44"/>
    <mergeCell ref="AQ55:BH55"/>
    <mergeCell ref="T45:V45"/>
    <mergeCell ref="AQ45:AR45"/>
    <mergeCell ref="AM43:AN43"/>
    <mergeCell ref="AM42:AN42"/>
    <mergeCell ref="AQ41:AR41"/>
    <mergeCell ref="AQ43:AR43"/>
    <mergeCell ref="Q52:S53"/>
    <mergeCell ref="K53:P54"/>
    <mergeCell ref="A55:S55"/>
    <mergeCell ref="T55:AP55"/>
    <mergeCell ref="A47:J54"/>
    <mergeCell ref="K50:P50"/>
    <mergeCell ref="K48:P49"/>
    <mergeCell ref="Q48:S49"/>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0" xr:uid="{00000000-0002-0000-0C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CK59"/>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88671875" customWidth="1"/>
    <col min="22" max="22" width="7.554687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3.44140625" customWidth="1"/>
    <col min="35" max="36" width="5.6640625" customWidth="1"/>
    <col min="37" max="37" width="0" hidden="1" customWidth="1"/>
    <col min="39" max="42" width="5.6640625" customWidth="1"/>
    <col min="43" max="44" width="3.6640625" customWidth="1"/>
    <col min="45" max="46" width="7.6640625" customWidth="1"/>
    <col min="60" max="60" width="5.6640625" customWidth="1"/>
    <col min="74" max="74" width="4.44140625" customWidth="1"/>
    <col min="78" max="78" width="7.8867187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31" t="str">
        <f>Nov!K2</f>
        <v>Exampleville</v>
      </c>
      <c r="L2" s="1032">
        <f>Nov!L2</f>
        <v>0</v>
      </c>
      <c r="M2" s="1032">
        <f>Nov!M2</f>
        <v>0</v>
      </c>
      <c r="N2" s="1032">
        <f>Nov!N2</f>
        <v>0</v>
      </c>
      <c r="O2" s="1033">
        <f>Nov!O2</f>
        <v>0</v>
      </c>
      <c r="P2" s="1034" t="str">
        <f>Nov!P2</f>
        <v>IN0000000</v>
      </c>
      <c r="Q2" s="1032">
        <f>Nov!Q2</f>
        <v>0</v>
      </c>
      <c r="R2" s="1032" t="str">
        <f>Nov!R2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66</v>
      </c>
      <c r="L4" s="299"/>
      <c r="M4" s="300">
        <f>Nov!M4</f>
        <v>2025</v>
      </c>
      <c r="N4" s="301"/>
      <c r="O4" s="719">
        <f>Nov!O4</f>
        <v>2E-3</v>
      </c>
      <c r="P4" s="302" t="s">
        <v>89</v>
      </c>
      <c r="Q4" s="1021" t="str">
        <f>Nov!Q4</f>
        <v>555/555-1234</v>
      </c>
      <c r="R4" s="1022">
        <f>Nov!R4</f>
        <v>0</v>
      </c>
      <c r="S4" s="1023">
        <f>Nov!S4</f>
        <v>0</v>
      </c>
      <c r="T4" s="413" t="str">
        <f>+Jan!T4</f>
        <v>State Form 53339 (R8 / 12-24)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(R8 / 12-24)</v>
      </c>
      <c r="AR4" s="201"/>
      <c r="AS4" s="200"/>
      <c r="AT4" s="200"/>
      <c r="AU4" s="200"/>
      <c r="AV4" s="200"/>
      <c r="AW4" s="200"/>
      <c r="AX4" s="200"/>
      <c r="AY4" s="200"/>
      <c r="AZ4" s="200"/>
      <c r="BA4" s="200"/>
      <c r="BB4" s="211"/>
      <c r="BC4" s="211"/>
      <c r="BD4" s="200"/>
      <c r="BE4" s="200"/>
      <c r="BF4" s="200"/>
      <c r="BG4" s="200"/>
      <c r="BH4" s="200"/>
      <c r="BI4" s="413" t="str">
        <f>+Jan!BI4</f>
        <v>State Form 53339 (R8 / 12-24)</v>
      </c>
      <c r="BJ4" s="200"/>
      <c r="BK4" s="200"/>
      <c r="BL4" s="200"/>
      <c r="BM4" s="200"/>
      <c r="BN4" s="200"/>
      <c r="BO4" s="200"/>
      <c r="BP4" s="200"/>
      <c r="BQ4" s="200"/>
      <c r="BR4" s="200"/>
      <c r="BS4" s="200"/>
      <c r="BT4" s="211"/>
      <c r="BU4" s="211"/>
      <c r="BV4" s="413" t="str">
        <f>+Jan!BV4</f>
        <v>State Form 53339 (R8 / 12-24)</v>
      </c>
      <c r="BW4" s="200"/>
      <c r="BX4" s="200"/>
      <c r="BY4" s="200"/>
      <c r="BZ4" s="200"/>
      <c r="CA4" s="200"/>
      <c r="CB4" s="200"/>
    </row>
    <row r="5" spans="1:89" ht="16.2" thickBot="1" x14ac:dyDescent="0.35">
      <c r="A5" s="200"/>
      <c r="B5" s="200"/>
      <c r="C5" s="200"/>
      <c r="D5" s="461" t="str">
        <f>+Jan!D5</f>
        <v>State Form 53339 (R8 / 12-24)</v>
      </c>
      <c r="E5" s="200"/>
      <c r="F5" s="201"/>
      <c r="G5" s="201"/>
      <c r="H5" s="201"/>
      <c r="I5" s="201"/>
      <c r="J5" s="202" t="str">
        <f>CONCATENATE("12/1/",M4)</f>
        <v>12/1/2025</v>
      </c>
      <c r="K5" s="915" t="s">
        <v>127</v>
      </c>
      <c r="L5" s="916"/>
      <c r="M5" s="1026" t="str">
        <f>+Nov!M5</f>
        <v>wwtp@city.org</v>
      </c>
      <c r="N5" s="1026"/>
      <c r="O5" s="1026"/>
      <c r="P5" s="1026"/>
      <c r="Q5" s="1026"/>
      <c r="R5" s="718" t="str">
        <f>Jan!R2</f>
        <v>001</v>
      </c>
      <c r="S5" s="718" t="str">
        <f>Jan!S2</f>
        <v>A</v>
      </c>
      <c r="T5" s="431"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6" t="s">
        <v>6</v>
      </c>
      <c r="Q6" s="936"/>
      <c r="R6" s="936" t="s">
        <v>105</v>
      </c>
      <c r="S6" s="1078"/>
      <c r="T6" s="428" t="str">
        <f>+K2</f>
        <v>Exampleville</v>
      </c>
      <c r="U6" s="324"/>
      <c r="V6" s="227"/>
      <c r="W6" s="228"/>
      <c r="X6" s="229" t="str">
        <f>+P2</f>
        <v>IN0000000</v>
      </c>
      <c r="Y6" s="230"/>
      <c r="Z6" s="231" t="str">
        <f>+K4</f>
        <v>December</v>
      </c>
      <c r="AA6" s="228"/>
      <c r="AB6" s="232">
        <f>M4</f>
        <v>2025</v>
      </c>
      <c r="AC6" s="236"/>
      <c r="AD6" s="200"/>
      <c r="AE6" s="927"/>
      <c r="AF6" s="928"/>
      <c r="AG6" s="928"/>
      <c r="AH6" s="928"/>
      <c r="AI6" s="928"/>
      <c r="AJ6" s="928"/>
      <c r="AK6" s="928"/>
      <c r="AL6" s="928"/>
      <c r="AM6" s="309"/>
      <c r="AN6" s="309"/>
      <c r="AO6" s="237"/>
      <c r="AP6" s="238"/>
      <c r="AQ6" s="1035" t="str">
        <f>+K2</f>
        <v>Exampleville</v>
      </c>
      <c r="AR6" s="1036"/>
      <c r="AS6" s="1037"/>
      <c r="AT6" s="232" t="str">
        <f>+P2</f>
        <v>IN0000000</v>
      </c>
      <c r="AU6" s="227"/>
      <c r="AV6" s="232" t="str">
        <f>+K4</f>
        <v>December</v>
      </c>
      <c r="AW6" s="227"/>
      <c r="AX6" s="439">
        <f>M4</f>
        <v>2025</v>
      </c>
      <c r="AY6" s="927"/>
      <c r="AZ6" s="927"/>
      <c r="BA6" s="927"/>
      <c r="BB6" s="927"/>
      <c r="BC6" s="927"/>
      <c r="BD6" s="927"/>
      <c r="BE6" s="224"/>
      <c r="BF6" s="238"/>
      <c r="BG6" s="224"/>
      <c r="BH6" s="238"/>
      <c r="BI6" s="428" t="str">
        <f>+K2</f>
        <v>Exampleville</v>
      </c>
      <c r="BJ6" s="219"/>
      <c r="BK6" s="232" t="str">
        <f>+P2</f>
        <v>IN0000000</v>
      </c>
      <c r="BL6" s="227"/>
      <c r="BM6" s="232" t="str">
        <f>+K4</f>
        <v>December</v>
      </c>
      <c r="BN6" s="227"/>
      <c r="BO6" s="439">
        <f>M4</f>
        <v>2025</v>
      </c>
      <c r="BP6" s="927"/>
      <c r="BQ6" s="948"/>
      <c r="BR6" s="948"/>
      <c r="BS6" s="948"/>
      <c r="BT6" s="948"/>
      <c r="BU6" s="949"/>
      <c r="BV6" s="428" t="str">
        <f>BI6</f>
        <v>Exampleville</v>
      </c>
      <c r="BW6" s="219"/>
      <c r="BX6" s="232" t="str">
        <f>BK6</f>
        <v>IN0000000</v>
      </c>
      <c r="BY6" s="227"/>
      <c r="BZ6" s="232" t="str">
        <f>BM6</f>
        <v>December</v>
      </c>
      <c r="CA6" s="227"/>
      <c r="CB6" s="439">
        <f>BO6</f>
        <v>2025</v>
      </c>
    </row>
    <row r="7" spans="1:89" ht="13.8" thickBot="1" x14ac:dyDescent="0.3">
      <c r="A7" s="205"/>
      <c r="B7" s="200"/>
      <c r="C7" s="200"/>
      <c r="D7" s="200"/>
      <c r="E7" s="200"/>
      <c r="F7" s="200"/>
      <c r="G7" s="200"/>
      <c r="H7" s="200"/>
      <c r="I7" s="200"/>
      <c r="J7" s="200"/>
      <c r="K7" s="1024" t="str">
        <f>Nov!K7</f>
        <v>Chris A. Operator</v>
      </c>
      <c r="L7" s="1025">
        <f>Nov!L7</f>
        <v>0</v>
      </c>
      <c r="M7" s="1025">
        <f>Nov!M7</f>
        <v>0</v>
      </c>
      <c r="N7" s="1025">
        <f>Nov!N7</f>
        <v>0</v>
      </c>
      <c r="O7" s="303" t="str">
        <f>Nov!O7</f>
        <v>V</v>
      </c>
      <c r="P7" s="1027">
        <f>Nov!P7</f>
        <v>9999</v>
      </c>
      <c r="Q7" s="1028">
        <f>Nov!Q7</f>
        <v>0</v>
      </c>
      <c r="R7" s="1029">
        <f>Nov!R7</f>
        <v>39629</v>
      </c>
      <c r="S7" s="1030">
        <f>Nov!S7</f>
        <v>0</v>
      </c>
      <c r="T7" s="435"/>
      <c r="U7" s="436"/>
      <c r="V7" s="241"/>
      <c r="W7" s="241"/>
      <c r="X7" s="437"/>
      <c r="Y7" s="233"/>
      <c r="Z7" s="233"/>
      <c r="AA7" s="233"/>
      <c r="AB7" s="233"/>
      <c r="AC7" s="242"/>
      <c r="AD7" s="233"/>
      <c r="AE7" s="929"/>
      <c r="AF7" s="929"/>
      <c r="AG7" s="929"/>
      <c r="AH7" s="929"/>
      <c r="AI7" s="929"/>
      <c r="AJ7" s="929"/>
      <c r="AK7" s="929"/>
      <c r="AL7" s="929"/>
      <c r="AM7" s="268"/>
      <c r="AN7" s="268"/>
      <c r="AO7" s="233"/>
      <c r="AP7" s="233"/>
      <c r="AQ7" s="435"/>
      <c r="AR7" s="436"/>
      <c r="AS7" s="233"/>
      <c r="AT7" s="437"/>
      <c r="AU7" s="233"/>
      <c r="AV7" s="233"/>
      <c r="AW7" s="233"/>
      <c r="AX7" s="441"/>
      <c r="AY7" s="947"/>
      <c r="AZ7" s="947"/>
      <c r="BA7" s="947"/>
      <c r="BB7" s="947"/>
      <c r="BC7" s="947"/>
      <c r="BD7" s="947"/>
      <c r="BE7" s="225"/>
      <c r="BF7" s="233"/>
      <c r="BG7" s="225"/>
      <c r="BH7" s="233"/>
      <c r="BI7" s="435"/>
      <c r="BJ7" s="233"/>
      <c r="BK7" s="437"/>
      <c r="BL7" s="233"/>
      <c r="BM7" s="233"/>
      <c r="BN7" s="223"/>
      <c r="BO7" s="440"/>
      <c r="BP7" s="950"/>
      <c r="BQ7" s="950"/>
      <c r="BR7" s="950"/>
      <c r="BS7" s="950"/>
      <c r="BT7" s="950"/>
      <c r="BU7" s="951"/>
      <c r="BV7" s="435"/>
      <c r="BW7" s="233"/>
      <c r="BX7" s="437"/>
      <c r="BY7" s="233"/>
      <c r="BZ7" s="233"/>
      <c r="CA7" s="223"/>
      <c r="CB7" s="440"/>
    </row>
    <row r="8" spans="1:89" ht="12.75" customHeight="1" thickBot="1" x14ac:dyDescent="0.3">
      <c r="A8" s="565"/>
      <c r="B8" s="566"/>
      <c r="C8" s="1017" t="str">
        <f>+Nov!C8</f>
        <v>Man-Hours at Plant
(Plants less than 1 MGD only)</v>
      </c>
      <c r="D8" s="883" t="str">
        <f>+Nov!D8</f>
        <v>Air Temperature (optional)</v>
      </c>
      <c r="E8" s="259" t="s">
        <v>75</v>
      </c>
      <c r="F8" s="858" t="str">
        <f>+Nov!F8</f>
        <v>Bypass At Plant Site
("x" If Occurred)</v>
      </c>
      <c r="G8" s="906" t="str">
        <f>+Nov!G8</f>
        <v>Sanitary Sewer Overflow
("x" If Occurred)</v>
      </c>
      <c r="H8" s="567" t="s">
        <v>7</v>
      </c>
      <c r="I8" s="567"/>
      <c r="J8" s="567"/>
      <c r="K8" s="568" t="s">
        <v>8</v>
      </c>
      <c r="L8" s="567"/>
      <c r="M8" s="567"/>
      <c r="N8" s="567"/>
      <c r="O8" s="567"/>
      <c r="P8" s="567"/>
      <c r="Q8" s="567"/>
      <c r="R8" s="567"/>
      <c r="S8" s="569"/>
      <c r="T8" s="570" t="s">
        <v>9</v>
      </c>
      <c r="U8" s="570"/>
      <c r="V8" s="568" t="str">
        <f>+Nov!V8</f>
        <v>REACTOR # 1</v>
      </c>
      <c r="W8" s="567"/>
      <c r="X8" s="567"/>
      <c r="Y8" s="569"/>
      <c r="Z8" s="568" t="str">
        <f>+Nov!Z8</f>
        <v>REACTOR # 2</v>
      </c>
      <c r="AA8" s="567"/>
      <c r="AB8" s="567"/>
      <c r="AC8" s="569"/>
      <c r="AD8" s="571" t="str">
        <f>+Nov!AD8</f>
        <v>REACTOR # 3</v>
      </c>
      <c r="AE8" s="572"/>
      <c r="AF8" s="572"/>
      <c r="AG8" s="573"/>
      <c r="AH8" s="921" t="s">
        <v>10</v>
      </c>
      <c r="AI8" s="922"/>
      <c r="AJ8" s="922"/>
      <c r="AK8" s="922"/>
      <c r="AL8" s="922"/>
      <c r="AM8" s="922"/>
      <c r="AN8" s="922"/>
      <c r="AO8" s="922"/>
      <c r="AP8" s="923"/>
      <c r="AQ8" s="575" t="s">
        <v>9</v>
      </c>
      <c r="AR8" s="576"/>
      <c r="AS8" s="996" t="s">
        <v>10</v>
      </c>
      <c r="AT8" s="997"/>
      <c r="AU8" s="997"/>
      <c r="AV8" s="997"/>
      <c r="AW8" s="997"/>
      <c r="AX8" s="997"/>
      <c r="AY8" s="998"/>
      <c r="AZ8" s="998"/>
      <c r="BA8" s="998"/>
      <c r="BB8" s="998"/>
      <c r="BC8" s="998"/>
      <c r="BD8" s="998"/>
      <c r="BE8" s="998"/>
      <c r="BF8" s="998"/>
      <c r="BG8" s="420"/>
      <c r="BH8" s="414"/>
      <c r="BI8" s="247" t="s">
        <v>9</v>
      </c>
      <c r="BJ8" s="568" t="s">
        <v>11</v>
      </c>
      <c r="BK8" s="569"/>
      <c r="BL8" s="1041" t="str">
        <f>+Jan!BL8</f>
        <v>DIGESTER OPERATION</v>
      </c>
      <c r="BM8" s="957"/>
      <c r="BN8" s="957"/>
      <c r="BO8" s="957"/>
      <c r="BP8" s="958"/>
      <c r="BQ8" s="958"/>
      <c r="BR8" s="958"/>
      <c r="BS8" s="958"/>
      <c r="BT8" s="958"/>
      <c r="BU8" s="959"/>
      <c r="BV8" s="247" t="s">
        <v>9</v>
      </c>
      <c r="BW8" s="1000" t="str">
        <f>Jan!BW8</f>
        <v xml:space="preserve">Final Effluent </v>
      </c>
      <c r="BX8" s="1001"/>
      <c r="BY8" s="1001"/>
      <c r="BZ8" s="1002"/>
      <c r="CA8" s="1038">
        <f>Jan!CA8</f>
        <v>0</v>
      </c>
      <c r="CB8" s="1059" t="str">
        <f>Jan!CB8</f>
        <v xml:space="preserve"> </v>
      </c>
      <c r="CC8" s="883" t="str">
        <f>Jan!CC8</f>
        <v xml:space="preserve"> </v>
      </c>
      <c r="CD8" s="1053" t="str">
        <f>Jan!CD8</f>
        <v xml:space="preserve"> </v>
      </c>
      <c r="CE8" s="883" t="str">
        <f>Jan!CE8</f>
        <v xml:space="preserve"> </v>
      </c>
      <c r="CF8" s="1053" t="str">
        <f>Jan!CF8</f>
        <v xml:space="preserve"> </v>
      </c>
      <c r="CG8" s="1059" t="str">
        <f>Jan!CG8</f>
        <v xml:space="preserve"> </v>
      </c>
      <c r="CH8" s="883" t="str">
        <f>Jan!CH8</f>
        <v xml:space="preserve"> </v>
      </c>
      <c r="CI8" s="883" t="str">
        <f>Jan!CI8</f>
        <v xml:space="preserve"> </v>
      </c>
      <c r="CJ8" s="1053" t="str">
        <f>Jan!CJ8</f>
        <v xml:space="preserve"> </v>
      </c>
      <c r="CK8" s="1056" t="str">
        <f>Jan!CK8</f>
        <v xml:space="preserve"> </v>
      </c>
    </row>
    <row r="9" spans="1:89" ht="12.75" customHeight="1" thickBot="1" x14ac:dyDescent="0.3">
      <c r="A9" s="577"/>
      <c r="B9" s="578"/>
      <c r="C9" s="1018">
        <f>+Jan!C9</f>
        <v>0</v>
      </c>
      <c r="D9" s="884"/>
      <c r="E9" s="260">
        <f>SUM(E11:E41)</f>
        <v>0</v>
      </c>
      <c r="F9" s="859">
        <f>+Jan!F9</f>
        <v>0</v>
      </c>
      <c r="G9" s="907">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44" t="str">
        <f>+Nov!BO9</f>
        <v>Supernatant Withdrawn 
hrs. or Gal. x 1000</v>
      </c>
      <c r="BP9" s="1044" t="str">
        <f>+Nov!BP9</f>
        <v>Supernatant BOD5 mg/l 
or  NH3-N mg/l</v>
      </c>
      <c r="BQ9" s="1044" t="str">
        <f>+Nov!BQ9</f>
        <v>Total Solids in Incoming Sludge - %</v>
      </c>
      <c r="BR9" s="1042" t="str">
        <f>+Nov!BR9</f>
        <v>Total Solids in Digested Sludge - %</v>
      </c>
      <c r="BS9" s="1043" t="str">
        <f>+Nov!BS9</f>
        <v>Volatile Solids in Incoming Sludge - %</v>
      </c>
      <c r="BT9" s="1043" t="str">
        <f>+Nov!BT9</f>
        <v>Volatile Solids in Digested Sludge - %</v>
      </c>
      <c r="BU9" s="1046" t="str">
        <f>+Nov!BU9</f>
        <v>Digested Sludge Withdrawn 
hrs. or Gal. x 1000</v>
      </c>
      <c r="BV9" s="594"/>
      <c r="BW9" s="1000" t="s">
        <v>50</v>
      </c>
      <c r="BX9" s="1002"/>
      <c r="BY9" s="1000" t="str">
        <f>Jan!BY9</f>
        <v>Total Nitrogen</v>
      </c>
      <c r="BZ9" s="1002"/>
      <c r="CA9" s="1039"/>
      <c r="CB9" s="1060"/>
      <c r="CC9" s="884"/>
      <c r="CD9" s="1054"/>
      <c r="CE9" s="884"/>
      <c r="CF9" s="1054"/>
      <c r="CG9" s="1060"/>
      <c r="CH9" s="884"/>
      <c r="CI9" s="884"/>
      <c r="CJ9" s="1054"/>
      <c r="CK9" s="1057"/>
    </row>
    <row r="10" spans="1:89" ht="109.5" customHeight="1" thickBot="1" x14ac:dyDescent="0.3">
      <c r="A10" s="596" t="s">
        <v>20</v>
      </c>
      <c r="B10" s="597" t="s">
        <v>21</v>
      </c>
      <c r="C10" s="1019">
        <f>+Jan!C10</f>
        <v>0</v>
      </c>
      <c r="D10" s="885"/>
      <c r="E10" s="598" t="str">
        <f>+Nov!E10</f>
        <v>Precipitation - Inches</v>
      </c>
      <c r="F10" s="860">
        <f>+Jan!F10</f>
        <v>0</v>
      </c>
      <c r="G10" s="908">
        <f>+Jan!G10</f>
        <v>0</v>
      </c>
      <c r="H10" s="599" t="str">
        <f>+Nov!H10</f>
        <v>Chlorine - Lbs</v>
      </c>
      <c r="I10" s="601" t="str">
        <f>+Nov!I10</f>
        <v>Lbs or Gal</v>
      </c>
      <c r="J10" s="601" t="str">
        <f>+Nov!J10</f>
        <v>Lbs or Gal</v>
      </c>
      <c r="K10" s="600" t="str">
        <f>+Nov!K10</f>
        <v>Influent Flow Rate 
(if metered) MGD</v>
      </c>
      <c r="L10" s="601" t="str">
        <f>+Nov!L10</f>
        <v>pH</v>
      </c>
      <c r="M10" s="601" t="str">
        <f>+Nov!M10</f>
        <v>CBOD5 - mg/l</v>
      </c>
      <c r="N10" s="602" t="str">
        <f>+Nov!N10</f>
        <v>CBOD5 - lbs</v>
      </c>
      <c r="O10" s="601" t="str">
        <f>+Nov!O10</f>
        <v>Susp. Solids - mg/l</v>
      </c>
      <c r="P10" s="601" t="str">
        <f>+Nov!P10</f>
        <v>Susp. Solids - lbs</v>
      </c>
      <c r="Q10" s="601" t="str">
        <f>+Nov!Q10</f>
        <v xml:space="preserve">Phosphorus - mg/l </v>
      </c>
      <c r="R10" s="601" t="str">
        <f>+Nov!R10</f>
        <v>Ammonia - mg/l</v>
      </c>
      <c r="S10" s="603" t="str">
        <f>IF(+Nov!S10&lt;&gt;"",+Nov!S10,"")</f>
        <v/>
      </c>
      <c r="T10" s="604" t="s">
        <v>20</v>
      </c>
      <c r="U10" s="604" t="str">
        <f>+Nov!U10</f>
        <v>Temperature in Reactors</v>
      </c>
      <c r="V10" s="605" t="str">
        <f>+Nov!V10</f>
        <v>Settleable Solids % in 30 minutes</v>
      </c>
      <c r="W10" s="601" t="str">
        <f>+Nov!W10</f>
        <v>Susp. Solids - mg/l</v>
      </c>
      <c r="X10" s="606" t="str">
        <f>+Nov!X10</f>
        <v>Sludge Vol. Index - ml/gm</v>
      </c>
      <c r="Y10" s="603" t="str">
        <f>+Nov!Y10</f>
        <v>Dissolved Oxygen - mg/l</v>
      </c>
      <c r="Z10" s="605" t="str">
        <f>+Nov!Z10</f>
        <v>Settleable Solids % in 30 minutes</v>
      </c>
      <c r="AA10" s="601" t="str">
        <f>+Nov!AA10</f>
        <v>Susp. Solids - mg/l</v>
      </c>
      <c r="AB10" s="606" t="str">
        <f>+Nov!AB10</f>
        <v>Sludge Vol. Index - ml/gm</v>
      </c>
      <c r="AC10" s="603" t="str">
        <f>+Nov!AC10</f>
        <v>Dissolved Oxygen - mg/l</v>
      </c>
      <c r="AD10" s="605" t="str">
        <f>+Nov!AD10</f>
        <v>Settleable Solids % in 30 minutes</v>
      </c>
      <c r="AE10" s="601" t="str">
        <f>+Nov!AE10</f>
        <v>Susp. Solids - mg/l</v>
      </c>
      <c r="AF10" s="606" t="str">
        <f>+Nov!AF10</f>
        <v>Sludge Vol. Index - ml/gm</v>
      </c>
      <c r="AG10" s="603" t="str">
        <f>+Nov!AG10</f>
        <v>Dissolved Oxygen - mg/l</v>
      </c>
      <c r="AH10" s="634"/>
      <c r="AI10" s="633" t="str">
        <f>+Nov!AI10</f>
        <v>Residual Chlorine - Final</v>
      </c>
      <c r="AJ10" s="602" t="str">
        <f>+Nov!AJ10</f>
        <v>Residual Chlorine - Contact Tank</v>
      </c>
      <c r="AK10" s="608"/>
      <c r="AL10" s="601" t="str">
        <f>+Nov!AL10</f>
        <v>E. Coli - colony/100 ml</v>
      </c>
      <c r="AM10" s="601" t="str">
        <f>+Nov!AM10</f>
        <v>pH - daily low 
(or single sample)</v>
      </c>
      <c r="AN10" s="601" t="str">
        <f>+Nov!AN10</f>
        <v>pH - daily high  
(if multiple samples)</v>
      </c>
      <c r="AO10" s="602" t="str">
        <f>+Nov!AO10</f>
        <v>Dissolved Oxygen - mg/l</v>
      </c>
      <c r="AP10" s="609" t="str">
        <f>+Nov!AP10</f>
        <v xml:space="preserve">Phosphorus - mg/l </v>
      </c>
      <c r="AQ10" s="610" t="s">
        <v>20</v>
      </c>
      <c r="AR10" s="611" t="s">
        <v>21</v>
      </c>
      <c r="AS10" s="607" t="str">
        <f>+Nov!AS10</f>
        <v>Effluent Flow Rate (MGD)</v>
      </c>
      <c r="AT10" s="603" t="str">
        <f>+Nov!AT10</f>
        <v>Effluent Flow
Weekly Average</v>
      </c>
      <c r="AU10" s="607" t="str">
        <f>+Nov!AU10</f>
        <v>CBOD5 - mg/l</v>
      </c>
      <c r="AV10" s="601" t="str">
        <f>+Nov!AV10</f>
        <v>CBOD5 - mg/l
Weekly Average</v>
      </c>
      <c r="AW10" s="612" t="str">
        <f>+Nov!AW10</f>
        <v>CBOD5 - lbs</v>
      </c>
      <c r="AX10" s="603" t="str">
        <f>+Nov!AX10</f>
        <v>CBOD5 - lbs/day
Weekly Average</v>
      </c>
      <c r="AY10" s="607" t="str">
        <f>+Nov!AY10</f>
        <v>Susp. Solids - mg/l</v>
      </c>
      <c r="AZ10" s="601" t="str">
        <f>+Nov!AZ10</f>
        <v>Susp. Solids - mg/l
Weekly Average</v>
      </c>
      <c r="BA10" s="613" t="str">
        <f>+Nov!BA10</f>
        <v>Susp. Solids - lbs</v>
      </c>
      <c r="BB10" s="603" t="str">
        <f>+Nov!BB10</f>
        <v>Susp. Solids - lbs/day
Weekly Average</v>
      </c>
      <c r="BC10" s="607" t="str">
        <f>+Nov!BC10</f>
        <v>Ammonia - mg/l</v>
      </c>
      <c r="BD10" s="614" t="str">
        <f>+Nov!BD10</f>
        <v>Ammonia - mg/l
Weekly Average</v>
      </c>
      <c r="BE10" s="613" t="str">
        <f>+Nov!BE10</f>
        <v>Ammonia - lbs</v>
      </c>
      <c r="BF10" s="603" t="str">
        <f>+Nov!BF10</f>
        <v>Ammonia - lbs/day
Weekly Average</v>
      </c>
      <c r="BG10" s="615" t="str">
        <f>IF(+Nov!BG10&lt;&gt;"",+Nov!BG10,"")</f>
        <v/>
      </c>
      <c r="BH10" s="616" t="str">
        <f>IF(+Nov!BH10&lt;&gt;"",+Nov!BH10,"")</f>
        <v/>
      </c>
      <c r="BI10" s="617" t="s">
        <v>20</v>
      </c>
      <c r="BJ10" s="600" t="str">
        <f>+Nov!BJ10</f>
        <v xml:space="preserve"> </v>
      </c>
      <c r="BK10" s="603" t="str">
        <f>+Nov!BK10</f>
        <v>Waste Act. Sludge
Gal. x 1000</v>
      </c>
      <c r="BL10" s="600" t="str">
        <f>+Nov!BL10</f>
        <v>pH</v>
      </c>
      <c r="BM10" s="601" t="str">
        <f>+Nov!BM10</f>
        <v>Gas Production  
Cubic Ft. x 1000</v>
      </c>
      <c r="BN10" s="601" t="str">
        <f>+Nov!BN10</f>
        <v>Temperature - F</v>
      </c>
      <c r="BO10" s="1045"/>
      <c r="BP10" s="1045"/>
      <c r="BQ10" s="885"/>
      <c r="BR10" s="885"/>
      <c r="BS10" s="885"/>
      <c r="BT10" s="885"/>
      <c r="BU10" s="1047"/>
      <c r="BV10" s="799" t="s">
        <v>20</v>
      </c>
      <c r="BW10" s="729" t="str">
        <f>Jan!BW10</f>
        <v xml:space="preserve">Phosphorus - mg/l </v>
      </c>
      <c r="BX10" s="730" t="str">
        <f>Jan!BX10</f>
        <v>Phosphorus - lbs/day</v>
      </c>
      <c r="BY10" s="723" t="str">
        <f>Jan!BY10</f>
        <v>Total Nitrogen- mg/l</v>
      </c>
      <c r="BZ10" s="731" t="str">
        <f>Jan!BZ10</f>
        <v>Total Nitrogen- lbs/day</v>
      </c>
      <c r="CA10" s="1040"/>
      <c r="CB10" s="1061"/>
      <c r="CC10" s="1052"/>
      <c r="CD10" s="1055"/>
      <c r="CE10" s="1052"/>
      <c r="CF10" s="1055"/>
      <c r="CG10" s="1061"/>
      <c r="CH10" s="1052"/>
      <c r="CI10" s="1052"/>
      <c r="CJ10" s="1055"/>
      <c r="CK10" s="1058"/>
    </row>
    <row r="11" spans="1:89" ht="14.4" customHeight="1" x14ac:dyDescent="0.25">
      <c r="A11" s="212">
        <v>1</v>
      </c>
      <c r="B11" s="213" t="str">
        <f>TEXT(J$5 + A11-1,"DDD")</f>
        <v>Mon</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1" si="0">+A11</f>
        <v>1</v>
      </c>
      <c r="U11" s="402"/>
      <c r="V11" s="40"/>
      <c r="W11" s="39"/>
      <c r="X11" s="314" t="str">
        <f t="shared" ref="X11:X41" si="1">IF(V11*W11=0,"",IF(V11&lt;100,V11*10000/W11,V11*1000/W11))</f>
        <v/>
      </c>
      <c r="Y11" s="276"/>
      <c r="Z11" s="40"/>
      <c r="AA11" s="39"/>
      <c r="AB11" s="314" t="str">
        <f t="shared" ref="AB11:AB41" si="2">IF(Z11*AA11=0,"",IF(Z11&lt;100,Z11*10000/AA11,Z11*1000/AA11))</f>
        <v/>
      </c>
      <c r="AC11" s="276"/>
      <c r="AD11" s="40"/>
      <c r="AE11" s="39"/>
      <c r="AF11" s="314" t="str">
        <f>IF(AD11*AE11=0,"",IF(AD11&lt;100,AD11*10000/AE11,AD11*1000/AE11))</f>
        <v/>
      </c>
      <c r="AG11" s="631"/>
      <c r="AH11" s="690"/>
      <c r="AI11" s="38"/>
      <c r="AJ11" s="39"/>
      <c r="AK11" t="str">
        <f ca="1">IF(CELL("type",AL11)="b","",IF(AL11="tntc",63200,IF(AL11=0,1,AL11)))</f>
        <v/>
      </c>
      <c r="AL11" s="39"/>
      <c r="AM11" s="276"/>
      <c r="AN11" s="276"/>
      <c r="AO11" s="39"/>
      <c r="AP11" s="41"/>
      <c r="AQ11" s="212">
        <f t="shared" ref="AQ11:AQ41" si="3">+A11</f>
        <v>1</v>
      </c>
      <c r="AR11" s="407" t="str">
        <f t="shared" ref="AR11:AR41" si="4">+B11</f>
        <v>Mon</v>
      </c>
      <c r="AS11" s="40"/>
      <c r="AT11" s="56"/>
      <c r="AU11" s="40"/>
      <c r="AV11" s="43"/>
      <c r="AW11" s="43" t="str">
        <f ca="1">IF(CELL("type",AU11)="L","",IF(AU11*($K11+$AS11)=0,"",IF($AS11&gt;0,+$AS11*AU11*8.34,$K11*AU11*8.34)))</f>
        <v/>
      </c>
      <c r="AX11" s="56"/>
      <c r="AY11" s="40"/>
      <c r="AZ11" s="43"/>
      <c r="BA11" s="43" t="str">
        <f ca="1">IF(CELL("type",AY11)="L","",IF(AY11*($K11+$AS11)=0,"",IF($AS11&gt;0,+$AS11*AY11*8.34,$K11*AY11*8.34)))</f>
        <v/>
      </c>
      <c r="BB11" s="56"/>
      <c r="BC11" s="40"/>
      <c r="BD11" s="43"/>
      <c r="BE11" s="43" t="str">
        <f ca="1">IF(CELL("type",BC11)="L","",IF(BC11*($K11+$AS11)=0,"",IF($AS11&gt;0,+$AS11*BC11*8.34,$K11*BC11*8.34)))</f>
        <v/>
      </c>
      <c r="BF11" s="56"/>
      <c r="BG11" s="40"/>
      <c r="BH11" s="41"/>
      <c r="BI11" s="243">
        <f>+A11</f>
        <v>1</v>
      </c>
      <c r="BJ11" s="40"/>
      <c r="BK11" s="41"/>
      <c r="BL11" s="276"/>
      <c r="BM11" s="39"/>
      <c r="BN11" s="39"/>
      <c r="BO11" s="39"/>
      <c r="BP11" s="39"/>
      <c r="BQ11" s="39"/>
      <c r="BR11" s="39"/>
      <c r="BS11" s="39"/>
      <c r="BT11" s="39"/>
      <c r="BU11" s="41"/>
      <c r="BV11" s="243">
        <f>BI11</f>
        <v>1</v>
      </c>
      <c r="BW11" s="35"/>
      <c r="BX11" s="792" t="str">
        <f ca="1">IF(CELL("type",BW11)="L","",IF(BW11*($K11+$AS11)=0,"",IF($AS11&gt;0,+$AS11*BW11*8.34,$K11*BW11*8.34)))</f>
        <v/>
      </c>
      <c r="BY11" s="38"/>
      <c r="BZ11" s="797" t="str">
        <f ca="1">IF(CELL("type",BY11)="L","",IF(BY11*($K11+$AS11)=0,"",IF($AS11&gt;0,+$AS11*BY11*8.34,$K11*BY11*8.34)))</f>
        <v/>
      </c>
      <c r="CA11" s="38"/>
      <c r="CB11" s="39"/>
      <c r="CC11" s="39"/>
      <c r="CD11" s="39"/>
      <c r="CE11" s="39"/>
      <c r="CF11" s="39"/>
      <c r="CG11" s="39"/>
      <c r="CH11" s="39"/>
      <c r="CI11" s="39"/>
      <c r="CJ11" s="39"/>
      <c r="CK11" s="41"/>
    </row>
    <row r="12" spans="1:89" ht="14.4" customHeight="1" x14ac:dyDescent="0.25">
      <c r="A12" s="214">
        <v>2</v>
      </c>
      <c r="B12" s="213" t="str">
        <f t="shared" ref="B12:B41" si="5">TEXT(J$5 + A12-1,"DDD")</f>
        <v>Tue</v>
      </c>
      <c r="C12" s="47"/>
      <c r="D12" s="48"/>
      <c r="E12" s="48"/>
      <c r="F12" s="49"/>
      <c r="G12" s="50"/>
      <c r="H12" s="51"/>
      <c r="I12" s="47"/>
      <c r="J12" s="48"/>
      <c r="K12" s="52"/>
      <c r="L12" s="277"/>
      <c r="M12" s="47"/>
      <c r="N12" s="43" t="str">
        <f t="shared" ref="N12:N41" ca="1" si="6">IF(CELL("type",M12)="L","",IF(M12*(K12+AS12)=0,"",IF(K12&gt;0,+K12*M12*8.34,AS12*M12*8.34)))</f>
        <v/>
      </c>
      <c r="O12" s="47"/>
      <c r="P12" s="43" t="str">
        <f t="shared" ref="P12:P41"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1" si="8">IF(AD12*AE12=0,"",IF(AD12&lt;100,AD12*10000/AE12,AD12*1000/AE12))</f>
        <v/>
      </c>
      <c r="AG12" s="629"/>
      <c r="AH12" s="690"/>
      <c r="AI12" s="51"/>
      <c r="AJ12" s="47"/>
      <c r="AK12" t="str">
        <f t="shared" ref="AK12:AK41" ca="1" si="9">IF(CELL("type",AL12)="b","",IF(AL12="tntc",63200,IF(AL12=0,1,AL12)))</f>
        <v/>
      </c>
      <c r="AL12" s="47"/>
      <c r="AM12" s="277"/>
      <c r="AN12" s="277"/>
      <c r="AO12" s="47"/>
      <c r="AP12" s="53"/>
      <c r="AQ12" s="214">
        <f t="shared" si="3"/>
        <v>2</v>
      </c>
      <c r="AR12" s="407" t="str">
        <f t="shared" si="4"/>
        <v>Tue</v>
      </c>
      <c r="AS12" s="52"/>
      <c r="AT12" s="44"/>
      <c r="AU12" s="52"/>
      <c r="AV12" s="70"/>
      <c r="AW12" s="132" t="str">
        <f t="shared" ref="AW12:AW43" ca="1" si="10">IF(CELL("type",AU12)="L","",IF(AU12*($K12+$AS12)=0,"",IF($AS12&gt;0,+$AS12*AU12*8.34,$K12*AU12*8.34)))</f>
        <v/>
      </c>
      <c r="AX12" s="44"/>
      <c r="AY12" s="52"/>
      <c r="AZ12" s="70"/>
      <c r="BA12" s="132" t="str">
        <f t="shared" ref="BA12:BA43" ca="1" si="11">IF(CELL("type",AY12)="L","",IF(AY12*($K12+$AS12)=0,"",IF($AS12&gt;0,+$AS12*AY12*8.34,$K12*AY12*8.34)))</f>
        <v/>
      </c>
      <c r="BB12" s="44"/>
      <c r="BC12" s="52"/>
      <c r="BD12" s="70"/>
      <c r="BE12" s="132" t="str">
        <f t="shared" ref="BE12:BE43" ca="1" si="12">IF(CELL("type",BC12)="L","",IF(BC12*($K12+$AS12)=0,"",IF($AS12&gt;0,+$AS12*BC12*8.34,$K12*BC12*8.34)))</f>
        <v/>
      </c>
      <c r="BF12" s="44"/>
      <c r="BG12" s="52"/>
      <c r="BH12" s="53"/>
      <c r="BI12" s="244">
        <f t="shared" ref="BI12:BI40" si="13">+A12</f>
        <v>2</v>
      </c>
      <c r="BJ12" s="52"/>
      <c r="BK12" s="53"/>
      <c r="BL12" s="277"/>
      <c r="BM12" s="47"/>
      <c r="BN12" s="47"/>
      <c r="BO12" s="47"/>
      <c r="BP12" s="47"/>
      <c r="BQ12" s="47"/>
      <c r="BR12" s="47"/>
      <c r="BS12" s="47"/>
      <c r="BT12" s="47"/>
      <c r="BU12" s="53"/>
      <c r="BV12" s="243">
        <f t="shared" ref="BV12:BV41" si="14">BI12</f>
        <v>2</v>
      </c>
      <c r="BW12" s="48"/>
      <c r="BX12" s="792" t="str">
        <f t="shared" ref="BX12:BX41" ca="1" si="15">IF(CELL("type",BW12)="L","",IF(BW12*($K12+$AS12)=0,"",IF($AS12&gt;0,+$AS12*BW12*8.34,$K12*BW12*8.34)))</f>
        <v/>
      </c>
      <c r="BY12" s="51"/>
      <c r="BZ12" s="792" t="str">
        <f t="shared" ref="BZ12:BZ41" ca="1" si="16">IF(CELL("type",BY12)="L","",IF(BY12*($K12+$AS12)=0,"",IF($AS12&gt;0,+$AS12*BY12*8.34,$K12*BY12*8.34)))</f>
        <v/>
      </c>
      <c r="CA12" s="51"/>
      <c r="CB12" s="734"/>
      <c r="CC12" s="47"/>
      <c r="CD12" s="47"/>
      <c r="CE12" s="47"/>
      <c r="CF12" s="734"/>
      <c r="CG12" s="47"/>
      <c r="CH12" s="734"/>
      <c r="CI12" s="47"/>
      <c r="CJ12" s="734"/>
      <c r="CK12" s="735"/>
    </row>
    <row r="13" spans="1:89" ht="14.4" customHeight="1" x14ac:dyDescent="0.25">
      <c r="A13" s="214">
        <v>3</v>
      </c>
      <c r="B13" s="213" t="str">
        <f t="shared" si="5"/>
        <v>Wed</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Wed</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2" t="str">
        <f t="shared" ca="1" si="15"/>
        <v/>
      </c>
      <c r="BY13" s="51"/>
      <c r="BZ13" s="792" t="str">
        <f t="shared" ca="1" si="16"/>
        <v/>
      </c>
      <c r="CA13" s="51"/>
      <c r="CB13" s="734"/>
      <c r="CC13" s="47"/>
      <c r="CD13" s="47"/>
      <c r="CE13" s="47"/>
      <c r="CF13" s="734"/>
      <c r="CG13" s="47"/>
      <c r="CH13" s="734"/>
      <c r="CI13" s="47"/>
      <c r="CJ13" s="734"/>
      <c r="CK13" s="735"/>
    </row>
    <row r="14" spans="1:89" ht="14.4" customHeight="1" x14ac:dyDescent="0.25">
      <c r="A14" s="214">
        <v>4</v>
      </c>
      <c r="B14" s="213" t="str">
        <f t="shared" si="5"/>
        <v>Thu</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Thu</v>
      </c>
      <c r="AS14" s="52"/>
      <c r="AT14" s="44" t="str">
        <f>IF(+$B14="Sat",IF(SUM(AS$11:AS14)&gt;0,AVERAGE(AS$11:AS14,Nov!AS38:AS$40)," "),"")</f>
        <v/>
      </c>
      <c r="AU14" s="52"/>
      <c r="AV14" s="70" t="str">
        <f>IF(+$B14="Sat",IF(SUM(AU$11:AU14)&gt;0,AVERAGE(AU$11:AU14,Nov!AU38:AU$40)," "),"")</f>
        <v/>
      </c>
      <c r="AW14" s="132" t="str">
        <f t="shared" ca="1" si="10"/>
        <v/>
      </c>
      <c r="AX14" s="56" t="str">
        <f>IF(+$B14="Sat",IF(SUM(AW$11:AW14)&gt;0,AVERAGE(AW$11:AW14,Nov!AW38:AW$40)," "),"")</f>
        <v/>
      </c>
      <c r="AY14" s="52"/>
      <c r="AZ14" s="70" t="str">
        <f>IF(+$B14="Sat",IF(SUM(AY$11:AY14)&gt;0,AVERAGE(AY$11:AY14,Nov!AY38:AY$40)," "),"")</f>
        <v/>
      </c>
      <c r="BA14" s="132" t="str">
        <f t="shared" ca="1" si="11"/>
        <v/>
      </c>
      <c r="BB14" s="56" t="str">
        <f>IF(+$B14="Sat",IF(SUM(BA$11:BA14)&gt;0,AVERAGE(BA$11:BA14,Nov!BA38:BA$40)," "),"")</f>
        <v/>
      </c>
      <c r="BC14" s="52"/>
      <c r="BD14" s="70" t="str">
        <f>IF(+$B14="Sat",IF(SUM(BC$11:BC14)&gt;0,AVERAGE(BC$11:BC14,Nov!BC38:BC$40)," "),"")</f>
        <v/>
      </c>
      <c r="BE14" s="132" t="str">
        <f t="shared" ca="1" si="12"/>
        <v/>
      </c>
      <c r="BF14" s="56" t="str">
        <f>IF(+$B14="Sat",IF(SUM(BE$11:BE14)&gt;0,AVERAGE(BE$11:BE14,Nov!BE38:BE$40)," "),"")</f>
        <v/>
      </c>
      <c r="BG14" s="52"/>
      <c r="BH14" s="53"/>
      <c r="BI14" s="244">
        <f t="shared" si="13"/>
        <v>4</v>
      </c>
      <c r="BJ14" s="52"/>
      <c r="BK14" s="53"/>
      <c r="BL14" s="277"/>
      <c r="BM14" s="47"/>
      <c r="BN14" s="47"/>
      <c r="BO14" s="47"/>
      <c r="BP14" s="47"/>
      <c r="BQ14" s="47"/>
      <c r="BR14" s="47"/>
      <c r="BS14" s="47"/>
      <c r="BT14" s="47"/>
      <c r="BU14" s="53"/>
      <c r="BV14" s="243">
        <f t="shared" si="14"/>
        <v>4</v>
      </c>
      <c r="BW14" s="48"/>
      <c r="BX14" s="792" t="str">
        <f t="shared" ca="1" si="15"/>
        <v/>
      </c>
      <c r="BY14" s="51"/>
      <c r="BZ14" s="792" t="str">
        <f t="shared" ca="1" si="16"/>
        <v/>
      </c>
      <c r="CA14" s="51"/>
      <c r="CB14" s="734"/>
      <c r="CC14" s="47"/>
      <c r="CD14" s="47"/>
      <c r="CE14" s="47"/>
      <c r="CF14" s="734"/>
      <c r="CG14" s="47"/>
      <c r="CH14" s="734"/>
      <c r="CI14" s="47"/>
      <c r="CJ14" s="734"/>
      <c r="CK14" s="735"/>
    </row>
    <row r="15" spans="1:89" ht="14.4" customHeight="1" thickBot="1" x14ac:dyDescent="0.3">
      <c r="A15" s="215">
        <v>5</v>
      </c>
      <c r="B15" s="216" t="str">
        <f t="shared" si="5"/>
        <v>Fri</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1"/>
      <c r="AI15" s="61"/>
      <c r="AJ15" s="57"/>
      <c r="AK15" t="str">
        <f t="shared" ca="1" si="9"/>
        <v/>
      </c>
      <c r="AL15" s="57"/>
      <c r="AM15" s="278"/>
      <c r="AN15" s="278"/>
      <c r="AO15" s="57"/>
      <c r="AP15" s="63"/>
      <c r="AQ15" s="215">
        <f t="shared" si="3"/>
        <v>5</v>
      </c>
      <c r="AR15" s="408" t="str">
        <f t="shared" si="4"/>
        <v>Fri</v>
      </c>
      <c r="AS15" s="62"/>
      <c r="AT15" s="67" t="str">
        <f>IF(+$B15="Sat",IF(SUM(AS$11:AS15)&gt;0,AVERAGE(AS$11:AS15,Nov!AS39:AS$40)," "),"")</f>
        <v/>
      </c>
      <c r="AU15" s="62"/>
      <c r="AV15" s="65" t="str">
        <f>IF(+$B15="Sat",IF(SUM(AU$11:AU15)&gt;0,AVERAGE(AU$11:AU15,Nov!AU39:AU$40)," "),"")</f>
        <v/>
      </c>
      <c r="AW15" s="68" t="str">
        <f t="shared" ca="1" si="10"/>
        <v/>
      </c>
      <c r="AX15" s="67" t="str">
        <f>IF(+$B15="Sat",IF(SUM(AW$11:AW15)&gt;0,AVERAGE(AW$11:AW15,Nov!AW39:AW$40)," "),"")</f>
        <v/>
      </c>
      <c r="AY15" s="62"/>
      <c r="AZ15" s="65" t="str">
        <f>IF(+$B15="Sat",IF(SUM(AY$11:AY15)&gt;0,AVERAGE(AY$11:AY15,Nov!AY39:AY$40)," "),"")</f>
        <v/>
      </c>
      <c r="BA15" s="68" t="str">
        <f t="shared" ca="1" si="11"/>
        <v/>
      </c>
      <c r="BB15" s="67" t="str">
        <f>IF(+$B15="Sat",IF(SUM(BA$11:BA15)&gt;0,AVERAGE(BA$11:BA15,Nov!BA39:BA$40)," "),"")</f>
        <v/>
      </c>
      <c r="BC15" s="62"/>
      <c r="BD15" s="65" t="str">
        <f>IF(+$B15="Sat",IF(SUM(BC$11:BC15)&gt;0,AVERAGE(BC$11:BC15,Nov!BC39:BC$40)," "),"")</f>
        <v/>
      </c>
      <c r="BE15" s="68" t="str">
        <f t="shared" ca="1" si="12"/>
        <v/>
      </c>
      <c r="BF15" s="67" t="str">
        <f>IF(+$B15="Sat",IF(SUM(BE$11:BE15)&gt;0,AVERAGE(BE$11:BE15,Nov!BE39:BE$40)," "),"")</f>
        <v/>
      </c>
      <c r="BG15" s="62"/>
      <c r="BH15" s="63"/>
      <c r="BI15" s="245">
        <f t="shared" si="13"/>
        <v>5</v>
      </c>
      <c r="BJ15" s="62"/>
      <c r="BK15" s="63"/>
      <c r="BL15" s="278"/>
      <c r="BM15" s="57"/>
      <c r="BN15" s="57"/>
      <c r="BO15" s="57"/>
      <c r="BP15" s="57"/>
      <c r="BQ15" s="57"/>
      <c r="BR15" s="57"/>
      <c r="BS15" s="57"/>
      <c r="BT15" s="57"/>
      <c r="BU15" s="63"/>
      <c r="BV15" s="757">
        <f t="shared" si="14"/>
        <v>5</v>
      </c>
      <c r="BW15" s="58"/>
      <c r="BX15" s="793" t="str">
        <f ca="1">IF(CELL("type",BW15)="L","",IF(BW15*($K15+$AS15)=0,"",IF($AS15&gt;0,+$AS15*BW15*8.34,$K15*BW15*8.34)))</f>
        <v/>
      </c>
      <c r="BY15" s="61"/>
      <c r="BZ15" s="793" t="str">
        <f ca="1">IF(CELL("type",BY15)="L","",IF(BY15*($K15+$AS15)=0,"",IF($AS15&gt;0,+$AS15*BY15*8.34,$K15*BY15*8.34)))</f>
        <v/>
      </c>
      <c r="CA15" s="61"/>
      <c r="CB15" s="736"/>
      <c r="CC15" s="57"/>
      <c r="CD15" s="57"/>
      <c r="CE15" s="57"/>
      <c r="CF15" s="736"/>
      <c r="CG15" s="57"/>
      <c r="CH15" s="736"/>
      <c r="CI15" s="57"/>
      <c r="CJ15" s="736"/>
      <c r="CK15" s="737"/>
    </row>
    <row r="16" spans="1:89" ht="14.4" customHeight="1" x14ac:dyDescent="0.25">
      <c r="A16" s="212">
        <v>6</v>
      </c>
      <c r="B16" s="217" t="str">
        <f t="shared" si="5"/>
        <v>Sat</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0"/>
      <c r="AI16" s="38"/>
      <c r="AJ16" s="39"/>
      <c r="AK16" t="str">
        <f t="shared" ca="1" si="9"/>
        <v/>
      </c>
      <c r="AL16" s="39"/>
      <c r="AM16" s="276"/>
      <c r="AN16" s="276"/>
      <c r="AO16" s="39"/>
      <c r="AP16" s="41"/>
      <c r="AQ16" s="212">
        <f t="shared" si="3"/>
        <v>6</v>
      </c>
      <c r="AR16" s="407" t="str">
        <f t="shared" si="4"/>
        <v>Sat</v>
      </c>
      <c r="AS16" s="40"/>
      <c r="AT16" s="56" t="str">
        <f>IF(+$B16="Sat",IF(SUM(AS$11:AS16)&gt;0,AVERAGE(AS$11:AS16,Nov!AS40:AS$40)," "),"")</f>
        <v xml:space="preserve"> </v>
      </c>
      <c r="AU16" s="40"/>
      <c r="AV16" s="43" t="str">
        <f>IF(+$B16="Sat",IF(SUM(AU$11:AU16)&gt;0,AVERAGE(AU$11:AU16,Nov!AU40:AU$40)," "),"")</f>
        <v xml:space="preserve"> </v>
      </c>
      <c r="AW16" s="45" t="str">
        <f t="shared" ca="1" si="10"/>
        <v/>
      </c>
      <c r="AX16" s="56" t="str">
        <f ca="1">IF(+$B16="Sat",IF(SUM(AW$11:AW16)&gt;0,AVERAGE(AW$11:AW16,Nov!AW40:AW$40)," "),"")</f>
        <v xml:space="preserve"> </v>
      </c>
      <c r="AY16" s="40"/>
      <c r="AZ16" s="43" t="str">
        <f>IF(+$B16="Sat",IF(SUM(AY$11:AY16)&gt;0,AVERAGE(AY$11:AY16,Nov!AY40:AY$40)," "),"")</f>
        <v xml:space="preserve"> </v>
      </c>
      <c r="BA16" s="45" t="str">
        <f t="shared" ca="1" si="11"/>
        <v/>
      </c>
      <c r="BB16" s="56" t="str">
        <f ca="1">IF(+$B16="Sat",IF(SUM(BA$11:BA16)&gt;0,AVERAGE(BA$11:BA16,Nov!BA40:BA$40)," "),"")</f>
        <v xml:space="preserve"> </v>
      </c>
      <c r="BC16" s="40"/>
      <c r="BD16" s="69" t="str">
        <f>IF(+$B16="Sat",IF(SUM(BC$11:BC16)&gt;0,AVERAGE(BC$11:BC16,Nov!BC40:BC$40)," "),"")</f>
        <v xml:space="preserve"> </v>
      </c>
      <c r="BE16" s="133" t="str">
        <f t="shared" ca="1" si="12"/>
        <v/>
      </c>
      <c r="BF16" s="56" t="str">
        <f ca="1">IF(+$B16="Sat",IF(SUM(BE$11:BE16)&gt;0,AVERAGE(BE$11:BE16,Nov!BE40:BE$40)," "),"")</f>
        <v xml:space="preserve"> </v>
      </c>
      <c r="BG16" s="40"/>
      <c r="BH16" s="41"/>
      <c r="BI16" s="243">
        <f t="shared" si="13"/>
        <v>6</v>
      </c>
      <c r="BJ16" s="40"/>
      <c r="BK16" s="41"/>
      <c r="BL16" s="276"/>
      <c r="BM16" s="39"/>
      <c r="BN16" s="39"/>
      <c r="BO16" s="39"/>
      <c r="BP16" s="39"/>
      <c r="BQ16" s="39"/>
      <c r="BR16" s="39"/>
      <c r="BS16" s="39"/>
      <c r="BT16" s="39"/>
      <c r="BU16" s="41"/>
      <c r="BV16" s="758">
        <f t="shared" si="14"/>
        <v>6</v>
      </c>
      <c r="BW16" s="35"/>
      <c r="BX16" s="765" t="str">
        <f t="shared" ca="1" si="15"/>
        <v/>
      </c>
      <c r="BY16" s="38"/>
      <c r="BZ16" s="765" t="str">
        <f t="shared" ca="1" si="16"/>
        <v/>
      </c>
      <c r="CA16" s="38"/>
      <c r="CB16" s="33"/>
      <c r="CC16" s="39"/>
      <c r="CD16" s="38"/>
      <c r="CE16" s="38"/>
      <c r="CF16" s="33"/>
      <c r="CG16" s="39"/>
      <c r="CH16" s="33"/>
      <c r="CI16" s="39"/>
      <c r="CJ16" s="33"/>
      <c r="CK16" s="738"/>
    </row>
    <row r="17" spans="1:89" ht="14.4" customHeight="1" x14ac:dyDescent="0.25">
      <c r="A17" s="214">
        <v>7</v>
      </c>
      <c r="B17" s="213" t="str">
        <f t="shared" si="5"/>
        <v>Sun</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Sun</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2" t="str">
        <f t="shared" ca="1" si="15"/>
        <v/>
      </c>
      <c r="BY17" s="51"/>
      <c r="BZ17" s="792" t="str">
        <f t="shared" ca="1" si="16"/>
        <v/>
      </c>
      <c r="CA17" s="51"/>
      <c r="CB17" s="33"/>
      <c r="CC17" s="47"/>
      <c r="CD17" s="38"/>
      <c r="CE17" s="38"/>
      <c r="CF17" s="33"/>
      <c r="CG17" s="47"/>
      <c r="CH17" s="33"/>
      <c r="CI17" s="48"/>
      <c r="CJ17" s="739"/>
      <c r="CK17" s="738"/>
    </row>
    <row r="18" spans="1:89" ht="14.4" customHeight="1" x14ac:dyDescent="0.25">
      <c r="A18" s="214">
        <v>8</v>
      </c>
      <c r="B18" s="213" t="str">
        <f t="shared" si="5"/>
        <v>Mon</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Mon</v>
      </c>
      <c r="AS18" s="52"/>
      <c r="AT18" s="44" t="str">
        <f t="shared" ref="AT18:AT40" si="17">IF(+$B18="Sat",IF(SUM(AS12:AS18)&gt;0,AVERAGE(AS12:AS18)," "),"")</f>
        <v/>
      </c>
      <c r="AU18" s="52"/>
      <c r="AV18" s="70" t="str">
        <f t="shared" ref="AV18:AX33" si="18">IF(+$B18="Sat",IF(SUM(AU12:AU18)&gt;0,AVERAGE(AU12:AU18)," "),"")</f>
        <v/>
      </c>
      <c r="AW18" s="45" t="str">
        <f ca="1">IF(CELL("type",AU18)="L","",IF(AU18*($K18+$AS18)=0,"",IF($AS18&gt;0,+$AS18*AU18*8.34,$K18*AU18*8.34)))</f>
        <v/>
      </c>
      <c r="AX18" s="56" t="str">
        <f t="shared" si="18"/>
        <v/>
      </c>
      <c r="AY18" s="52"/>
      <c r="AZ18" s="70" t="str">
        <f t="shared" ref="AZ18:AZ40" si="19">IF(+$B18="Sat",IF(SUM(AY12:AY18)&gt;0,AVERAGE(AY12:AY18)," "),"")</f>
        <v/>
      </c>
      <c r="BA18" s="45" t="str">
        <f ca="1">IF(CELL("type",AY18)="L","",IF(AY18*($K18+$AS18)=0,"",IF($AS18&gt;0,+$AS18*AY18*8.34,$K18*AY18*8.34)))</f>
        <v/>
      </c>
      <c r="BB18" s="44" t="str">
        <f t="shared" ref="BB18:BB40" si="20">IF(+$B18="Sat",IF(SUM(BA12:BA18)&gt;0,AVERAGE(BA12:BA18)," "),"")</f>
        <v/>
      </c>
      <c r="BC18" s="52"/>
      <c r="BD18" s="71" t="str">
        <f t="shared" ref="BD18:BD40" si="21">IF(+$B18="Sat",IF(SUM(BC12:BC18)&gt;0,AVERAGE(BC12:BC18)," "),"")</f>
        <v/>
      </c>
      <c r="BE18" s="46" t="str">
        <f ca="1">IF(CELL("type",BC18)="L","",IF(BC18*($K18+$AS18)=0,"",IF($AS18&gt;0,+$AS18*BC18*8.34,$K18*BC18*8.34)))</f>
        <v/>
      </c>
      <c r="BF18" s="44" t="str">
        <f t="shared" ref="BF18:BF40" si="22">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92" t="str">
        <f t="shared" ca="1" si="15"/>
        <v/>
      </c>
      <c r="BY18" s="51"/>
      <c r="BZ18" s="792" t="str">
        <f t="shared" ca="1" si="16"/>
        <v/>
      </c>
      <c r="CA18" s="51"/>
      <c r="CB18" s="33"/>
      <c r="CC18" s="47"/>
      <c r="CD18" s="38"/>
      <c r="CE18" s="38"/>
      <c r="CF18" s="33"/>
      <c r="CG18" s="47"/>
      <c r="CH18" s="33"/>
      <c r="CI18" s="48"/>
      <c r="CJ18" s="739"/>
      <c r="CK18" s="738"/>
    </row>
    <row r="19" spans="1:89" ht="14.4" customHeight="1" x14ac:dyDescent="0.25">
      <c r="A19" s="214">
        <v>9</v>
      </c>
      <c r="B19" s="213" t="str">
        <f t="shared" si="5"/>
        <v>Tue</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Tue</v>
      </c>
      <c r="AS19" s="52"/>
      <c r="AT19" s="44" t="str">
        <f t="shared" si="17"/>
        <v/>
      </c>
      <c r="AU19" s="52"/>
      <c r="AV19" s="70" t="str">
        <f t="shared" si="18"/>
        <v/>
      </c>
      <c r="AW19" s="45" t="str">
        <f t="shared" ca="1" si="10"/>
        <v/>
      </c>
      <c r="AX19" s="56" t="str">
        <f t="shared" si="18"/>
        <v/>
      </c>
      <c r="AY19" s="52"/>
      <c r="AZ19" s="70" t="str">
        <f t="shared" si="19"/>
        <v/>
      </c>
      <c r="BA19" s="45" t="str">
        <f t="shared" ca="1" si="11"/>
        <v/>
      </c>
      <c r="BB19" s="44" t="str">
        <f t="shared" si="20"/>
        <v/>
      </c>
      <c r="BC19" s="52"/>
      <c r="BD19" s="71" t="str">
        <f t="shared" si="21"/>
        <v/>
      </c>
      <c r="BE19" s="46" t="str">
        <f t="shared" ca="1" si="12"/>
        <v/>
      </c>
      <c r="BF19" s="44" t="str">
        <f t="shared" si="22"/>
        <v/>
      </c>
      <c r="BG19" s="52"/>
      <c r="BH19" s="53"/>
      <c r="BI19" s="244">
        <f t="shared" si="13"/>
        <v>9</v>
      </c>
      <c r="BJ19" s="52"/>
      <c r="BK19" s="53"/>
      <c r="BL19" s="277"/>
      <c r="BM19" s="47"/>
      <c r="BN19" s="47"/>
      <c r="BO19" s="47"/>
      <c r="BP19" s="47"/>
      <c r="BQ19" s="47"/>
      <c r="BR19" s="47"/>
      <c r="BS19" s="47"/>
      <c r="BT19" s="47"/>
      <c r="BU19" s="53"/>
      <c r="BV19" s="243">
        <f t="shared" si="14"/>
        <v>9</v>
      </c>
      <c r="BW19" s="48"/>
      <c r="BX19" s="792" t="str">
        <f ca="1">IF(CELL("type",BW19)="L","",IF(BW19*($K19+$AS19)=0,"",IF($AS19&gt;0,+$AS19*BW19*8.34,$K19*BW19*8.34)))</f>
        <v/>
      </c>
      <c r="BY19" s="51"/>
      <c r="BZ19" s="792" t="str">
        <f ca="1">IF(CELL("type",BY19)="L","",IF(BY19*($K19+$AS19)=0,"",IF($AS19&gt;0,+$AS19*BY19*8.34,$K19*BY19*8.34)))</f>
        <v/>
      </c>
      <c r="CA19" s="51"/>
      <c r="CB19" s="33"/>
      <c r="CC19" s="47"/>
      <c r="CD19" s="38"/>
      <c r="CE19" s="38"/>
      <c r="CF19" s="33"/>
      <c r="CG19" s="47"/>
      <c r="CH19" s="33"/>
      <c r="CI19" s="48"/>
      <c r="CJ19" s="739"/>
      <c r="CK19" s="738"/>
    </row>
    <row r="20" spans="1:89" ht="14.4" customHeight="1" thickBot="1" x14ac:dyDescent="0.3">
      <c r="A20" s="215">
        <v>10</v>
      </c>
      <c r="B20" s="216" t="str">
        <f t="shared" si="5"/>
        <v>Wed</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1"/>
      <c r="AI20" s="61"/>
      <c r="AJ20" s="57"/>
      <c r="AK20" t="str">
        <f t="shared" ca="1" si="9"/>
        <v/>
      </c>
      <c r="AL20" s="57"/>
      <c r="AM20" s="278"/>
      <c r="AN20" s="278"/>
      <c r="AO20" s="57"/>
      <c r="AP20" s="63"/>
      <c r="AQ20" s="215">
        <f t="shared" si="3"/>
        <v>10</v>
      </c>
      <c r="AR20" s="408" t="str">
        <f t="shared" si="4"/>
        <v>Wed</v>
      </c>
      <c r="AS20" s="62"/>
      <c r="AT20" s="67" t="str">
        <f t="shared" si="17"/>
        <v/>
      </c>
      <c r="AU20" s="62"/>
      <c r="AV20" s="65" t="str">
        <f t="shared" si="18"/>
        <v/>
      </c>
      <c r="AW20" s="88" t="str">
        <f t="shared" ca="1" si="10"/>
        <v/>
      </c>
      <c r="AX20" s="67" t="str">
        <f t="shared" si="18"/>
        <v/>
      </c>
      <c r="AY20" s="62"/>
      <c r="AZ20" s="65" t="str">
        <f t="shared" si="19"/>
        <v/>
      </c>
      <c r="BA20" s="88" t="str">
        <f t="shared" ca="1" si="11"/>
        <v/>
      </c>
      <c r="BB20" s="67" t="str">
        <f t="shared" si="20"/>
        <v/>
      </c>
      <c r="BC20" s="62"/>
      <c r="BD20" s="72" t="str">
        <f t="shared" si="21"/>
        <v/>
      </c>
      <c r="BE20" s="68" t="str">
        <f t="shared" ca="1" si="12"/>
        <v/>
      </c>
      <c r="BF20" s="67" t="str">
        <f t="shared" si="22"/>
        <v/>
      </c>
      <c r="BG20" s="62"/>
      <c r="BH20" s="63"/>
      <c r="BI20" s="245">
        <f t="shared" si="13"/>
        <v>10</v>
      </c>
      <c r="BJ20" s="62"/>
      <c r="BK20" s="63"/>
      <c r="BL20" s="278"/>
      <c r="BM20" s="57"/>
      <c r="BN20" s="57"/>
      <c r="BO20" s="57"/>
      <c r="BP20" s="57"/>
      <c r="BQ20" s="57"/>
      <c r="BR20" s="57"/>
      <c r="BS20" s="57"/>
      <c r="BT20" s="57"/>
      <c r="BU20" s="63"/>
      <c r="BV20" s="757">
        <f t="shared" si="14"/>
        <v>10</v>
      </c>
      <c r="BW20" s="58"/>
      <c r="BX20" s="794" t="str">
        <f t="shared" ca="1" si="15"/>
        <v/>
      </c>
      <c r="BY20" s="61"/>
      <c r="BZ20" s="794" t="str">
        <f t="shared" ca="1" si="16"/>
        <v/>
      </c>
      <c r="CA20" s="61"/>
      <c r="CB20" s="740"/>
      <c r="CC20" s="57"/>
      <c r="CD20" s="61"/>
      <c r="CE20" s="61"/>
      <c r="CF20" s="740"/>
      <c r="CG20" s="57"/>
      <c r="CH20" s="740"/>
      <c r="CI20" s="58"/>
      <c r="CJ20" s="736"/>
      <c r="CK20" s="737"/>
    </row>
    <row r="21" spans="1:89" ht="14.4" customHeight="1" x14ac:dyDescent="0.25">
      <c r="A21" s="212">
        <v>11</v>
      </c>
      <c r="B21" s="217" t="str">
        <f t="shared" si="5"/>
        <v>Thu</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0"/>
      <c r="AI21" s="38"/>
      <c r="AJ21" s="39"/>
      <c r="AK21" t="str">
        <f t="shared" ca="1" si="9"/>
        <v/>
      </c>
      <c r="AL21" s="39"/>
      <c r="AM21" s="276"/>
      <c r="AN21" s="276"/>
      <c r="AO21" s="39"/>
      <c r="AP21" s="41"/>
      <c r="AQ21" s="212">
        <f t="shared" si="3"/>
        <v>11</v>
      </c>
      <c r="AR21" s="407" t="str">
        <f t="shared" si="4"/>
        <v>Thu</v>
      </c>
      <c r="AS21" s="40"/>
      <c r="AT21" s="56" t="str">
        <f t="shared" si="17"/>
        <v/>
      </c>
      <c r="AU21" s="40"/>
      <c r="AV21" s="43" t="str">
        <f t="shared" si="18"/>
        <v/>
      </c>
      <c r="AW21" s="45" t="str">
        <f t="shared" ca="1" si="10"/>
        <v/>
      </c>
      <c r="AX21" s="56" t="str">
        <f t="shared" si="18"/>
        <v/>
      </c>
      <c r="AY21" s="40"/>
      <c r="AZ21" s="43" t="str">
        <f t="shared" si="19"/>
        <v/>
      </c>
      <c r="BA21" s="45" t="str">
        <f t="shared" ca="1" si="11"/>
        <v/>
      </c>
      <c r="BB21" s="56" t="str">
        <f t="shared" si="20"/>
        <v/>
      </c>
      <c r="BC21" s="40"/>
      <c r="BD21" s="69" t="str">
        <f t="shared" si="21"/>
        <v/>
      </c>
      <c r="BE21" s="133" t="str">
        <f t="shared" ca="1" si="12"/>
        <v/>
      </c>
      <c r="BF21" s="56" t="str">
        <f t="shared" si="22"/>
        <v/>
      </c>
      <c r="BG21" s="40"/>
      <c r="BH21" s="41"/>
      <c r="BI21" s="243">
        <f t="shared" si="13"/>
        <v>11</v>
      </c>
      <c r="BJ21" s="40"/>
      <c r="BK21" s="41"/>
      <c r="BL21" s="276"/>
      <c r="BM21" s="39"/>
      <c r="BN21" s="39"/>
      <c r="BO21" s="39"/>
      <c r="BP21" s="39"/>
      <c r="BQ21" s="39"/>
      <c r="BR21" s="39"/>
      <c r="BS21" s="39"/>
      <c r="BT21" s="39"/>
      <c r="BU21" s="41"/>
      <c r="BV21" s="758">
        <f t="shared" si="14"/>
        <v>11</v>
      </c>
      <c r="BW21" s="35"/>
      <c r="BX21" s="765" t="str">
        <f t="shared" ca="1" si="15"/>
        <v/>
      </c>
      <c r="BY21" s="38"/>
      <c r="BZ21" s="765" t="str">
        <f t="shared" ca="1" si="16"/>
        <v/>
      </c>
      <c r="CA21" s="38"/>
      <c r="CB21" s="33"/>
      <c r="CC21" s="39"/>
      <c r="CD21" s="38"/>
      <c r="CE21" s="38"/>
      <c r="CF21" s="33"/>
      <c r="CG21" s="39"/>
      <c r="CH21" s="33"/>
      <c r="CI21" s="35"/>
      <c r="CJ21" s="741"/>
      <c r="CK21" s="738"/>
    </row>
    <row r="22" spans="1:89" ht="14.4" customHeight="1" x14ac:dyDescent="0.25">
      <c r="A22" s="214">
        <v>12</v>
      </c>
      <c r="B22" s="213" t="str">
        <f t="shared" si="5"/>
        <v>Fri</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Fri</v>
      </c>
      <c r="AS22" s="52"/>
      <c r="AT22" s="44" t="str">
        <f t="shared" si="17"/>
        <v/>
      </c>
      <c r="AU22" s="52"/>
      <c r="AV22" s="70" t="str">
        <f t="shared" si="18"/>
        <v/>
      </c>
      <c r="AW22" s="45" t="str">
        <f t="shared" ca="1" si="10"/>
        <v/>
      </c>
      <c r="AX22" s="56" t="str">
        <f t="shared" si="18"/>
        <v/>
      </c>
      <c r="AY22" s="52"/>
      <c r="AZ22" s="70" t="str">
        <f t="shared" si="19"/>
        <v/>
      </c>
      <c r="BA22" s="45" t="str">
        <f t="shared" ca="1" si="11"/>
        <v/>
      </c>
      <c r="BB22" s="44" t="str">
        <f t="shared" si="20"/>
        <v/>
      </c>
      <c r="BC22" s="52"/>
      <c r="BD22" s="71" t="str">
        <f t="shared" si="21"/>
        <v/>
      </c>
      <c r="BE22" s="46" t="str">
        <f t="shared" ca="1" si="12"/>
        <v/>
      </c>
      <c r="BF22" s="44" t="str">
        <f t="shared" si="22"/>
        <v/>
      </c>
      <c r="BG22" s="52"/>
      <c r="BH22" s="53"/>
      <c r="BI22" s="244">
        <f t="shared" si="13"/>
        <v>12</v>
      </c>
      <c r="BJ22" s="52"/>
      <c r="BK22" s="53"/>
      <c r="BL22" s="277"/>
      <c r="BM22" s="47"/>
      <c r="BN22" s="47"/>
      <c r="BO22" s="47"/>
      <c r="BP22" s="47"/>
      <c r="BQ22" s="47"/>
      <c r="BR22" s="47"/>
      <c r="BS22" s="47"/>
      <c r="BT22" s="47"/>
      <c r="BU22" s="53"/>
      <c r="BV22" s="243">
        <f t="shared" si="14"/>
        <v>12</v>
      </c>
      <c r="BW22" s="48"/>
      <c r="BX22" s="792" t="str">
        <f t="shared" ca="1" si="15"/>
        <v/>
      </c>
      <c r="BY22" s="51"/>
      <c r="BZ22" s="792" t="str">
        <f t="shared" ca="1" si="16"/>
        <v/>
      </c>
      <c r="CA22" s="51"/>
      <c r="CB22" s="33"/>
      <c r="CC22" s="47"/>
      <c r="CD22" s="38"/>
      <c r="CE22" s="38"/>
      <c r="CF22" s="33"/>
      <c r="CG22" s="47"/>
      <c r="CH22" s="33"/>
      <c r="CI22" s="48"/>
      <c r="CJ22" s="739"/>
      <c r="CK22" s="742"/>
    </row>
    <row r="23" spans="1:89" ht="14.4" customHeight="1" x14ac:dyDescent="0.25">
      <c r="A23" s="214">
        <v>13</v>
      </c>
      <c r="B23" s="213" t="str">
        <f t="shared" si="5"/>
        <v>Sat</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Sat</v>
      </c>
      <c r="AS23" s="52"/>
      <c r="AT23" s="44" t="str">
        <f t="shared" si="17"/>
        <v xml:space="preserve"> </v>
      </c>
      <c r="AU23" s="52"/>
      <c r="AV23" s="70" t="str">
        <f t="shared" si="18"/>
        <v xml:space="preserve"> </v>
      </c>
      <c r="AW23" s="45" t="str">
        <f t="shared" ca="1" si="10"/>
        <v/>
      </c>
      <c r="AX23" s="56" t="str">
        <f t="shared" ca="1" si="18"/>
        <v xml:space="preserve"> </v>
      </c>
      <c r="AY23" s="52"/>
      <c r="AZ23" s="70" t="str">
        <f t="shared" si="19"/>
        <v xml:space="preserve"> </v>
      </c>
      <c r="BA23" s="45" t="str">
        <f t="shared" ca="1" si="11"/>
        <v/>
      </c>
      <c r="BB23" s="44" t="str">
        <f t="shared" ca="1" si="20"/>
        <v xml:space="preserve"> </v>
      </c>
      <c r="BC23" s="52"/>
      <c r="BD23" s="71" t="str">
        <f t="shared" si="21"/>
        <v xml:space="preserve"> </v>
      </c>
      <c r="BE23" s="46" t="str">
        <f t="shared" ca="1" si="12"/>
        <v/>
      </c>
      <c r="BF23" s="44" t="str">
        <f t="shared" ca="1" si="22"/>
        <v xml:space="preserve"> </v>
      </c>
      <c r="BG23" s="52"/>
      <c r="BH23" s="53"/>
      <c r="BI23" s="244">
        <f t="shared" si="13"/>
        <v>13</v>
      </c>
      <c r="BJ23" s="52"/>
      <c r="BK23" s="53"/>
      <c r="BL23" s="277"/>
      <c r="BM23" s="47"/>
      <c r="BN23" s="47"/>
      <c r="BO23" s="47"/>
      <c r="BP23" s="47"/>
      <c r="BQ23" s="47"/>
      <c r="BR23" s="47"/>
      <c r="BS23" s="47"/>
      <c r="BT23" s="47"/>
      <c r="BU23" s="53"/>
      <c r="BV23" s="243">
        <f t="shared" si="14"/>
        <v>13</v>
      </c>
      <c r="BW23" s="48"/>
      <c r="BX23" s="792" t="str">
        <f ca="1">IF(CELL("type",BW23)="L","",IF(BW23*($K23+$AS23)=0,"",IF($AS23&gt;0,+$AS23*BW23*8.34,$K23*BW23*8.34)))</f>
        <v/>
      </c>
      <c r="BY23" s="51"/>
      <c r="BZ23" s="792" t="str">
        <f ca="1">IF(CELL("type",BY23)="L","",IF(BY23*($K23+$AS23)=0,"",IF($AS23&gt;0,+$AS23*BY23*8.34,$K23*BY23*8.34)))</f>
        <v/>
      </c>
      <c r="CA23" s="51"/>
      <c r="CB23" s="33"/>
      <c r="CC23" s="47"/>
      <c r="CD23" s="38"/>
      <c r="CE23" s="38"/>
      <c r="CF23" s="33"/>
      <c r="CG23" s="47"/>
      <c r="CH23" s="33"/>
      <c r="CI23" s="48"/>
      <c r="CJ23" s="739"/>
      <c r="CK23" s="275"/>
    </row>
    <row r="24" spans="1:89" ht="14.4" customHeight="1" x14ac:dyDescent="0.25">
      <c r="A24" s="214">
        <v>14</v>
      </c>
      <c r="B24" s="213" t="str">
        <f t="shared" si="5"/>
        <v>Sun</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Sun</v>
      </c>
      <c r="AS24" s="52"/>
      <c r="AT24" s="44" t="str">
        <f t="shared" si="17"/>
        <v/>
      </c>
      <c r="AU24" s="52"/>
      <c r="AV24" s="70" t="str">
        <f t="shared" si="18"/>
        <v/>
      </c>
      <c r="AW24" s="45" t="str">
        <f t="shared" ca="1" si="10"/>
        <v/>
      </c>
      <c r="AX24" s="56" t="str">
        <f t="shared" si="18"/>
        <v/>
      </c>
      <c r="AY24" s="52"/>
      <c r="AZ24" s="70" t="str">
        <f t="shared" si="19"/>
        <v/>
      </c>
      <c r="BA24" s="45" t="str">
        <f t="shared" ca="1" si="11"/>
        <v/>
      </c>
      <c r="BB24" s="44" t="str">
        <f t="shared" si="20"/>
        <v/>
      </c>
      <c r="BC24" s="52"/>
      <c r="BD24" s="71" t="str">
        <f t="shared" si="21"/>
        <v/>
      </c>
      <c r="BE24" s="46" t="str">
        <f t="shared" ca="1" si="12"/>
        <v/>
      </c>
      <c r="BF24" s="44" t="str">
        <f t="shared" si="22"/>
        <v/>
      </c>
      <c r="BG24" s="52"/>
      <c r="BH24" s="53"/>
      <c r="BI24" s="244">
        <f t="shared" si="13"/>
        <v>14</v>
      </c>
      <c r="BJ24" s="52"/>
      <c r="BK24" s="53"/>
      <c r="BL24" s="277"/>
      <c r="BM24" s="47"/>
      <c r="BN24" s="47"/>
      <c r="BO24" s="47"/>
      <c r="BP24" s="47"/>
      <c r="BQ24" s="47"/>
      <c r="BR24" s="47"/>
      <c r="BS24" s="47"/>
      <c r="BT24" s="47"/>
      <c r="BU24" s="53"/>
      <c r="BV24" s="243">
        <f t="shared" si="14"/>
        <v>14</v>
      </c>
      <c r="BW24" s="48"/>
      <c r="BX24" s="792" t="str">
        <f t="shared" ca="1" si="15"/>
        <v/>
      </c>
      <c r="BY24" s="51"/>
      <c r="BZ24" s="792" t="str">
        <f t="shared" ca="1" si="16"/>
        <v/>
      </c>
      <c r="CA24" s="51"/>
      <c r="CB24" s="33"/>
      <c r="CC24" s="47"/>
      <c r="CD24" s="38"/>
      <c r="CE24" s="38"/>
      <c r="CF24" s="33"/>
      <c r="CG24" s="47"/>
      <c r="CH24" s="33"/>
      <c r="CI24" s="48"/>
      <c r="CJ24" s="739"/>
      <c r="CK24" s="275"/>
    </row>
    <row r="25" spans="1:89" ht="14.4" customHeight="1" thickBot="1" x14ac:dyDescent="0.3">
      <c r="A25" s="215">
        <v>15</v>
      </c>
      <c r="B25" s="216" t="str">
        <f t="shared" si="5"/>
        <v>Mon</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Mon</v>
      </c>
      <c r="AS25" s="62"/>
      <c r="AT25" s="67" t="str">
        <f t="shared" si="17"/>
        <v/>
      </c>
      <c r="AU25" s="62"/>
      <c r="AV25" s="65" t="str">
        <f t="shared" si="18"/>
        <v/>
      </c>
      <c r="AW25" s="88" t="str">
        <f ca="1">IF(CELL("type",AU25)="L","",IF(AU25*($K25+$AS25)=0,"",IF($AS25&gt;0,+$AS25*AU25*8.34,$K25*AU25*8.34)))</f>
        <v/>
      </c>
      <c r="AX25" s="67" t="str">
        <f t="shared" si="18"/>
        <v/>
      </c>
      <c r="AY25" s="62"/>
      <c r="AZ25" s="65" t="str">
        <f t="shared" si="19"/>
        <v/>
      </c>
      <c r="BA25" s="88" t="str">
        <f ca="1">IF(CELL("type",AY25)="L","",IF(AY25*($K25+$AS25)=0,"",IF($AS25&gt;0,+$AS25*AY25*8.34,$K25*AY25*8.34)))</f>
        <v/>
      </c>
      <c r="BB25" s="67" t="str">
        <f t="shared" si="20"/>
        <v/>
      </c>
      <c r="BC25" s="62"/>
      <c r="BD25" s="72" t="str">
        <f t="shared" si="21"/>
        <v/>
      </c>
      <c r="BE25" s="68" t="str">
        <f ca="1">IF(CELL("type",BC25)="L","",IF(BC25*($K25+$AS25)=0,"",IF($AS25&gt;0,+$AS25*BC25*8.34,$K25*BC25*8.34)))</f>
        <v/>
      </c>
      <c r="BF25" s="67" t="str">
        <f t="shared" si="22"/>
        <v/>
      </c>
      <c r="BG25" s="62"/>
      <c r="BH25" s="63"/>
      <c r="BI25" s="245">
        <f t="shared" si="13"/>
        <v>15</v>
      </c>
      <c r="BJ25" s="62"/>
      <c r="BK25" s="63"/>
      <c r="BL25" s="278"/>
      <c r="BM25" s="57"/>
      <c r="BN25" s="57"/>
      <c r="BO25" s="57"/>
      <c r="BP25" s="57"/>
      <c r="BQ25" s="57"/>
      <c r="BR25" s="57"/>
      <c r="BS25" s="57"/>
      <c r="BT25" s="57"/>
      <c r="BU25" s="63"/>
      <c r="BV25" s="245">
        <f t="shared" si="14"/>
        <v>15</v>
      </c>
      <c r="BW25" s="58"/>
      <c r="BX25" s="798" t="str">
        <f t="shared" ca="1" si="15"/>
        <v/>
      </c>
      <c r="BY25" s="61"/>
      <c r="BZ25" s="794" t="str">
        <f t="shared" ca="1" si="16"/>
        <v/>
      </c>
      <c r="CA25" s="61"/>
      <c r="CB25" s="740"/>
      <c r="CC25" s="57"/>
      <c r="CD25" s="61"/>
      <c r="CE25" s="61"/>
      <c r="CF25" s="740"/>
      <c r="CG25" s="57"/>
      <c r="CH25" s="740"/>
      <c r="CI25" s="58"/>
      <c r="CJ25" s="736"/>
      <c r="CK25" s="743"/>
    </row>
    <row r="26" spans="1:89" ht="14.4" customHeight="1" x14ac:dyDescent="0.25">
      <c r="A26" s="212">
        <v>16</v>
      </c>
      <c r="B26" s="217" t="str">
        <f t="shared" si="5"/>
        <v>Tue</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Tue</v>
      </c>
      <c r="AS26" s="40"/>
      <c r="AT26" s="56" t="str">
        <f t="shared" si="17"/>
        <v/>
      </c>
      <c r="AU26" s="40"/>
      <c r="AV26" s="43" t="str">
        <f t="shared" si="18"/>
        <v/>
      </c>
      <c r="AW26" s="45" t="str">
        <f t="shared" ca="1" si="10"/>
        <v/>
      </c>
      <c r="AX26" s="56" t="str">
        <f t="shared" si="18"/>
        <v/>
      </c>
      <c r="AY26" s="40"/>
      <c r="AZ26" s="43" t="str">
        <f t="shared" si="19"/>
        <v/>
      </c>
      <c r="BA26" s="45" t="str">
        <f t="shared" ca="1" si="11"/>
        <v/>
      </c>
      <c r="BB26" s="56" t="str">
        <f t="shared" si="20"/>
        <v/>
      </c>
      <c r="BC26" s="40"/>
      <c r="BD26" s="69" t="str">
        <f t="shared" si="21"/>
        <v/>
      </c>
      <c r="BE26" s="46" t="str">
        <f t="shared" ca="1" si="12"/>
        <v/>
      </c>
      <c r="BF26" s="56" t="str">
        <f t="shared" si="22"/>
        <v/>
      </c>
      <c r="BG26" s="40"/>
      <c r="BH26" s="41"/>
      <c r="BI26" s="243">
        <f t="shared" si="13"/>
        <v>16</v>
      </c>
      <c r="BJ26" s="40"/>
      <c r="BK26" s="41"/>
      <c r="BL26" s="276"/>
      <c r="BM26" s="39"/>
      <c r="BN26" s="39"/>
      <c r="BO26" s="39"/>
      <c r="BP26" s="39"/>
      <c r="BQ26" s="39"/>
      <c r="BR26" s="39"/>
      <c r="BS26" s="39"/>
      <c r="BT26" s="39"/>
      <c r="BU26" s="41"/>
      <c r="BV26" s="243">
        <f t="shared" si="14"/>
        <v>16</v>
      </c>
      <c r="BW26" s="35"/>
      <c r="BX26" s="765" t="str">
        <f t="shared" ca="1" si="15"/>
        <v/>
      </c>
      <c r="BY26" s="38"/>
      <c r="BZ26" s="765" t="str">
        <f t="shared" ca="1" si="16"/>
        <v/>
      </c>
      <c r="CA26" s="38"/>
      <c r="CB26" s="33"/>
      <c r="CC26" s="39"/>
      <c r="CD26" s="38"/>
      <c r="CE26" s="38"/>
      <c r="CF26" s="33"/>
      <c r="CG26" s="39"/>
      <c r="CH26" s="33"/>
      <c r="CI26" s="35"/>
      <c r="CJ26" s="739"/>
      <c r="CK26" s="275"/>
    </row>
    <row r="27" spans="1:89" ht="14.4" customHeight="1" x14ac:dyDescent="0.25">
      <c r="A27" s="214">
        <v>17</v>
      </c>
      <c r="B27" s="213" t="str">
        <f t="shared" si="5"/>
        <v>Wed</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Wed</v>
      </c>
      <c r="AS27" s="52"/>
      <c r="AT27" s="44" t="str">
        <f t="shared" si="17"/>
        <v/>
      </c>
      <c r="AU27" s="52"/>
      <c r="AV27" s="70" t="str">
        <f t="shared" si="18"/>
        <v/>
      </c>
      <c r="AW27" s="45" t="str">
        <f t="shared" ca="1" si="10"/>
        <v/>
      </c>
      <c r="AX27" s="56" t="str">
        <f t="shared" si="18"/>
        <v/>
      </c>
      <c r="AY27" s="52"/>
      <c r="AZ27" s="70" t="str">
        <f t="shared" si="19"/>
        <v/>
      </c>
      <c r="BA27" s="45" t="str">
        <f t="shared" ca="1" si="11"/>
        <v/>
      </c>
      <c r="BB27" s="44" t="str">
        <f t="shared" si="20"/>
        <v/>
      </c>
      <c r="BC27" s="52"/>
      <c r="BD27" s="71" t="str">
        <f t="shared" si="21"/>
        <v/>
      </c>
      <c r="BE27" s="46" t="str">
        <f t="shared" ca="1" si="12"/>
        <v/>
      </c>
      <c r="BF27" s="44" t="str">
        <f t="shared" si="22"/>
        <v/>
      </c>
      <c r="BG27" s="52"/>
      <c r="BH27" s="53"/>
      <c r="BI27" s="244">
        <f t="shared" si="13"/>
        <v>17</v>
      </c>
      <c r="BJ27" s="52"/>
      <c r="BK27" s="53"/>
      <c r="BL27" s="277"/>
      <c r="BM27" s="47"/>
      <c r="BN27" s="47"/>
      <c r="BO27" s="47"/>
      <c r="BP27" s="47"/>
      <c r="BQ27" s="47"/>
      <c r="BR27" s="47"/>
      <c r="BS27" s="47"/>
      <c r="BT27" s="47"/>
      <c r="BU27" s="53"/>
      <c r="BV27" s="243">
        <f t="shared" si="14"/>
        <v>17</v>
      </c>
      <c r="BW27" s="48"/>
      <c r="BX27" s="792" t="str">
        <f ca="1">IF(CELL("type",BW27)="L","",IF(BW27*($K27+$AS27)=0,"",IF($AS27&gt;0,+$AS27*BW27*8.34,$K27*BW27*8.34)))</f>
        <v/>
      </c>
      <c r="BY27" s="51"/>
      <c r="BZ27" s="792" t="str">
        <f ca="1">IF(CELL("type",BY27)="L","",IF(BY27*($K27+$AS27)=0,"",IF($AS27&gt;0,+$AS27*BY27*8.34,$K27*BY27*8.34)))</f>
        <v/>
      </c>
      <c r="CA27" s="51"/>
      <c r="CB27" s="33"/>
      <c r="CC27" s="47"/>
      <c r="CD27" s="38"/>
      <c r="CE27" s="38"/>
      <c r="CF27" s="33"/>
      <c r="CG27" s="47"/>
      <c r="CH27" s="33"/>
      <c r="CI27" s="48"/>
      <c r="CJ27" s="739"/>
      <c r="CK27" s="275"/>
    </row>
    <row r="28" spans="1:89" ht="14.4" customHeight="1" x14ac:dyDescent="0.25">
      <c r="A28" s="214">
        <v>18</v>
      </c>
      <c r="B28" s="213" t="str">
        <f t="shared" si="5"/>
        <v>Thu</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47"/>
      <c r="AJ28" s="47"/>
      <c r="AK28" t="str">
        <f t="shared" ca="1" si="9"/>
        <v/>
      </c>
      <c r="AL28" s="47"/>
      <c r="AM28" s="277"/>
      <c r="AN28" s="277"/>
      <c r="AO28" s="47"/>
      <c r="AP28" s="53"/>
      <c r="AQ28" s="214">
        <f t="shared" si="3"/>
        <v>18</v>
      </c>
      <c r="AR28" s="407" t="str">
        <f t="shared" si="4"/>
        <v>Thu</v>
      </c>
      <c r="AS28" s="52"/>
      <c r="AT28" s="44" t="str">
        <f t="shared" si="17"/>
        <v/>
      </c>
      <c r="AU28" s="52"/>
      <c r="AV28" s="70" t="str">
        <f t="shared" si="18"/>
        <v/>
      </c>
      <c r="AW28" s="45" t="str">
        <f t="shared" ca="1" si="10"/>
        <v/>
      </c>
      <c r="AX28" s="56" t="str">
        <f t="shared" si="18"/>
        <v/>
      </c>
      <c r="AY28" s="52"/>
      <c r="AZ28" s="70" t="str">
        <f t="shared" si="19"/>
        <v/>
      </c>
      <c r="BA28" s="45" t="str">
        <f t="shared" ca="1" si="11"/>
        <v/>
      </c>
      <c r="BB28" s="44" t="str">
        <f t="shared" si="20"/>
        <v/>
      </c>
      <c r="BC28" s="52"/>
      <c r="BD28" s="71" t="str">
        <f t="shared" si="21"/>
        <v/>
      </c>
      <c r="BE28" s="46" t="str">
        <f t="shared" ca="1" si="12"/>
        <v/>
      </c>
      <c r="BF28" s="44" t="str">
        <f t="shared" si="22"/>
        <v/>
      </c>
      <c r="BG28" s="52"/>
      <c r="BH28" s="53"/>
      <c r="BI28" s="244">
        <f t="shared" si="13"/>
        <v>18</v>
      </c>
      <c r="BJ28" s="52"/>
      <c r="BK28" s="53"/>
      <c r="BL28" s="277"/>
      <c r="BM28" s="47"/>
      <c r="BN28" s="47"/>
      <c r="BO28" s="47"/>
      <c r="BP28" s="47"/>
      <c r="BQ28" s="47"/>
      <c r="BR28" s="47"/>
      <c r="BS28" s="47"/>
      <c r="BT28" s="47"/>
      <c r="BU28" s="53"/>
      <c r="BV28" s="243">
        <f t="shared" si="14"/>
        <v>18</v>
      </c>
      <c r="BW28" s="48"/>
      <c r="BX28" s="792" t="str">
        <f t="shared" ca="1" si="15"/>
        <v/>
      </c>
      <c r="BY28" s="51"/>
      <c r="BZ28" s="792" t="str">
        <f t="shared" ca="1" si="16"/>
        <v/>
      </c>
      <c r="CA28" s="51"/>
      <c r="CB28" s="33"/>
      <c r="CC28" s="47"/>
      <c r="CD28" s="38"/>
      <c r="CE28" s="38"/>
      <c r="CF28" s="33"/>
      <c r="CG28" s="47"/>
      <c r="CH28" s="33"/>
      <c r="CI28" s="48"/>
      <c r="CJ28" s="739"/>
      <c r="CK28" s="275"/>
    </row>
    <row r="29" spans="1:89" ht="14.4" customHeight="1" x14ac:dyDescent="0.25">
      <c r="A29" s="214">
        <v>19</v>
      </c>
      <c r="B29" s="213" t="str">
        <f t="shared" si="5"/>
        <v>Fri</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Fri</v>
      </c>
      <c r="AS29" s="52"/>
      <c r="AT29" s="44" t="str">
        <f t="shared" si="17"/>
        <v/>
      </c>
      <c r="AU29" s="52"/>
      <c r="AV29" s="70" t="str">
        <f t="shared" si="18"/>
        <v/>
      </c>
      <c r="AW29" s="45" t="str">
        <f t="shared" ca="1" si="10"/>
        <v/>
      </c>
      <c r="AX29" s="56" t="str">
        <f t="shared" si="18"/>
        <v/>
      </c>
      <c r="AY29" s="52"/>
      <c r="AZ29" s="70" t="str">
        <f t="shared" si="19"/>
        <v/>
      </c>
      <c r="BA29" s="45" t="str">
        <f t="shared" ca="1" si="11"/>
        <v/>
      </c>
      <c r="BB29" s="44" t="str">
        <f t="shared" si="20"/>
        <v/>
      </c>
      <c r="BC29" s="52"/>
      <c r="BD29" s="71" t="str">
        <f t="shared" si="21"/>
        <v/>
      </c>
      <c r="BE29" s="46" t="str">
        <f t="shared" ca="1" si="12"/>
        <v/>
      </c>
      <c r="BF29" s="44" t="str">
        <f t="shared" si="22"/>
        <v/>
      </c>
      <c r="BG29" s="52"/>
      <c r="BH29" s="53"/>
      <c r="BI29" s="244">
        <f t="shared" si="13"/>
        <v>19</v>
      </c>
      <c r="BJ29" s="52"/>
      <c r="BK29" s="53"/>
      <c r="BL29" s="277"/>
      <c r="BM29" s="47"/>
      <c r="BN29" s="47"/>
      <c r="BO29" s="47"/>
      <c r="BP29" s="47"/>
      <c r="BQ29" s="47"/>
      <c r="BR29" s="47"/>
      <c r="BS29" s="47"/>
      <c r="BT29" s="47"/>
      <c r="BU29" s="53"/>
      <c r="BV29" s="243">
        <f t="shared" si="14"/>
        <v>19</v>
      </c>
      <c r="BW29" s="48"/>
      <c r="BX29" s="792" t="str">
        <f t="shared" ca="1" si="15"/>
        <v/>
      </c>
      <c r="BY29" s="51"/>
      <c r="BZ29" s="792" t="str">
        <f t="shared" ca="1" si="16"/>
        <v/>
      </c>
      <c r="CA29" s="51"/>
      <c r="CB29" s="33"/>
      <c r="CC29" s="47"/>
      <c r="CD29" s="38"/>
      <c r="CE29" s="38"/>
      <c r="CF29" s="33"/>
      <c r="CG29" s="47"/>
      <c r="CH29" s="33"/>
      <c r="CI29" s="48"/>
      <c r="CJ29" s="739"/>
      <c r="CK29" s="275"/>
    </row>
    <row r="30" spans="1:89" ht="14.4" customHeight="1" thickBot="1" x14ac:dyDescent="0.3">
      <c r="A30" s="215">
        <v>20</v>
      </c>
      <c r="B30" s="216" t="str">
        <f t="shared" si="5"/>
        <v>Sat</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2"/>
      <c r="AI30" s="61"/>
      <c r="AJ30" s="57"/>
      <c r="AK30" t="str">
        <f t="shared" ca="1" si="9"/>
        <v/>
      </c>
      <c r="AL30" s="57"/>
      <c r="AM30" s="278"/>
      <c r="AN30" s="278"/>
      <c r="AO30" s="57"/>
      <c r="AP30" s="63"/>
      <c r="AQ30" s="215">
        <f t="shared" si="3"/>
        <v>20</v>
      </c>
      <c r="AR30" s="408" t="str">
        <f t="shared" si="4"/>
        <v>Sat</v>
      </c>
      <c r="AS30" s="62"/>
      <c r="AT30" s="67" t="str">
        <f t="shared" si="17"/>
        <v xml:space="preserve"> </v>
      </c>
      <c r="AU30" s="62"/>
      <c r="AV30" s="65" t="str">
        <f t="shared" si="18"/>
        <v xml:space="preserve"> </v>
      </c>
      <c r="AW30" s="88" t="str">
        <f t="shared" ca="1" si="10"/>
        <v/>
      </c>
      <c r="AX30" s="67" t="str">
        <f t="shared" ca="1" si="18"/>
        <v xml:space="preserve"> </v>
      </c>
      <c r="AY30" s="62"/>
      <c r="AZ30" s="65" t="str">
        <f t="shared" si="19"/>
        <v xml:space="preserve"> </v>
      </c>
      <c r="BA30" s="88" t="str">
        <f t="shared" ca="1" si="11"/>
        <v/>
      </c>
      <c r="BB30" s="67" t="str">
        <f t="shared" ca="1" si="20"/>
        <v xml:space="preserve"> </v>
      </c>
      <c r="BC30" s="62"/>
      <c r="BD30" s="72" t="str">
        <f t="shared" si="21"/>
        <v xml:space="preserve"> </v>
      </c>
      <c r="BE30" s="68" t="str">
        <f t="shared" ca="1" si="12"/>
        <v/>
      </c>
      <c r="BF30" s="67" t="str">
        <f t="shared" ca="1" si="22"/>
        <v xml:space="preserve"> </v>
      </c>
      <c r="BG30" s="62"/>
      <c r="BH30" s="63"/>
      <c r="BI30" s="245">
        <f t="shared" si="13"/>
        <v>20</v>
      </c>
      <c r="BJ30" s="62"/>
      <c r="BK30" s="63"/>
      <c r="BL30" s="278"/>
      <c r="BM30" s="57"/>
      <c r="BN30" s="57"/>
      <c r="BO30" s="57"/>
      <c r="BP30" s="57"/>
      <c r="BQ30" s="57"/>
      <c r="BR30" s="57"/>
      <c r="BS30" s="57"/>
      <c r="BT30" s="57"/>
      <c r="BU30" s="63"/>
      <c r="BV30" s="245">
        <f t="shared" si="14"/>
        <v>20</v>
      </c>
      <c r="BW30" s="58"/>
      <c r="BX30" s="794" t="str">
        <f t="shared" ca="1" si="15"/>
        <v/>
      </c>
      <c r="BY30" s="61"/>
      <c r="BZ30" s="794" t="str">
        <f t="shared" ca="1" si="16"/>
        <v/>
      </c>
      <c r="CA30" s="61"/>
      <c r="CB30" s="740"/>
      <c r="CC30" s="57"/>
      <c r="CD30" s="61"/>
      <c r="CE30" s="61"/>
      <c r="CF30" s="740"/>
      <c r="CG30" s="57"/>
      <c r="CH30" s="740"/>
      <c r="CI30" s="58"/>
      <c r="CJ30" s="736"/>
      <c r="CK30" s="743"/>
    </row>
    <row r="31" spans="1:89" ht="14.4" customHeight="1" x14ac:dyDescent="0.25">
      <c r="A31" s="212">
        <v>21</v>
      </c>
      <c r="B31" s="217" t="str">
        <f t="shared" si="5"/>
        <v>Sun</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3"/>
      <c r="AI31" s="38"/>
      <c r="AJ31" s="39"/>
      <c r="AK31" t="str">
        <f t="shared" ca="1" si="9"/>
        <v/>
      </c>
      <c r="AL31" s="39"/>
      <c r="AM31" s="276"/>
      <c r="AN31" s="276"/>
      <c r="AO31" s="39"/>
      <c r="AP31" s="41"/>
      <c r="AQ31" s="212">
        <f t="shared" si="3"/>
        <v>21</v>
      </c>
      <c r="AR31" s="407" t="str">
        <f t="shared" si="4"/>
        <v>Sun</v>
      </c>
      <c r="AS31" s="40"/>
      <c r="AT31" s="56" t="str">
        <f t="shared" si="17"/>
        <v/>
      </c>
      <c r="AU31" s="40"/>
      <c r="AV31" s="43" t="str">
        <f t="shared" si="18"/>
        <v/>
      </c>
      <c r="AW31" s="45" t="str">
        <f t="shared" ca="1" si="10"/>
        <v/>
      </c>
      <c r="AX31" s="56" t="str">
        <f t="shared" si="18"/>
        <v/>
      </c>
      <c r="AY31" s="40"/>
      <c r="AZ31" s="43" t="str">
        <f t="shared" si="19"/>
        <v/>
      </c>
      <c r="BA31" s="45" t="str">
        <f t="shared" ca="1" si="11"/>
        <v/>
      </c>
      <c r="BB31" s="56" t="str">
        <f t="shared" si="20"/>
        <v/>
      </c>
      <c r="BC31" s="40"/>
      <c r="BD31" s="69" t="str">
        <f t="shared" si="21"/>
        <v/>
      </c>
      <c r="BE31" s="46" t="str">
        <f t="shared" ca="1" si="12"/>
        <v/>
      </c>
      <c r="BF31" s="56" t="str">
        <f t="shared" si="22"/>
        <v/>
      </c>
      <c r="BG31" s="40"/>
      <c r="BH31" s="41"/>
      <c r="BI31" s="243">
        <f t="shared" si="13"/>
        <v>21</v>
      </c>
      <c r="BJ31" s="40"/>
      <c r="BK31" s="41"/>
      <c r="BL31" s="276"/>
      <c r="BM31" s="39"/>
      <c r="BN31" s="39"/>
      <c r="BO31" s="39"/>
      <c r="BP31" s="39"/>
      <c r="BQ31" s="39"/>
      <c r="BR31" s="39"/>
      <c r="BS31" s="39"/>
      <c r="BT31" s="39"/>
      <c r="BU31" s="41"/>
      <c r="BV31" s="243">
        <f t="shared" si="14"/>
        <v>21</v>
      </c>
      <c r="BW31" s="35"/>
      <c r="BX31" s="765" t="str">
        <f ca="1">IF(CELL("type",BW31)="L","",IF(BW31*($K31+$AS31)=0,"",IF($AS31&gt;0,+$AS31*BW31*8.34,$K31*BW31*8.34)))</f>
        <v/>
      </c>
      <c r="BY31" s="38"/>
      <c r="BZ31" s="765" t="str">
        <f ca="1">IF(CELL("type",BY31)="L","",IF(BY31*($K31+$AS31)=0,"",IF($AS31&gt;0,+$AS31*BY31*8.34,$K31*BY31*8.34)))</f>
        <v/>
      </c>
      <c r="CA31" s="38"/>
      <c r="CB31" s="33"/>
      <c r="CC31" s="39"/>
      <c r="CD31" s="38"/>
      <c r="CE31" s="38"/>
      <c r="CF31" s="33"/>
      <c r="CG31" s="39"/>
      <c r="CH31" s="33"/>
      <c r="CI31" s="35"/>
      <c r="CJ31" s="739"/>
      <c r="CK31" s="275"/>
    </row>
    <row r="32" spans="1:89" ht="14.4" customHeight="1" x14ac:dyDescent="0.25">
      <c r="A32" s="214">
        <v>22</v>
      </c>
      <c r="B32" s="213" t="str">
        <f t="shared" si="5"/>
        <v>Mon</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Mon</v>
      </c>
      <c r="AS32" s="52"/>
      <c r="AT32" s="44" t="str">
        <f t="shared" si="17"/>
        <v/>
      </c>
      <c r="AU32" s="52"/>
      <c r="AV32" s="70" t="str">
        <f t="shared" si="18"/>
        <v/>
      </c>
      <c r="AW32" s="45" t="str">
        <f ca="1">IF(CELL("type",AU32)="L","",IF(AU32*($K32+$AS32)=0,"",IF($AS32&gt;0,+$AS32*AU32*8.34,$K32*AU32*8.34)))</f>
        <v/>
      </c>
      <c r="AX32" s="56" t="str">
        <f t="shared" si="18"/>
        <v/>
      </c>
      <c r="AY32" s="52"/>
      <c r="AZ32" s="70" t="str">
        <f t="shared" si="19"/>
        <v/>
      </c>
      <c r="BA32" s="45" t="str">
        <f ca="1">IF(CELL("type",AY32)="L","",IF(AY32*($K32+$AS32)=0,"",IF($AS32&gt;0,+$AS32*AY32*8.34,$K32*AY32*8.34)))</f>
        <v/>
      </c>
      <c r="BB32" s="44" t="str">
        <f t="shared" si="20"/>
        <v/>
      </c>
      <c r="BC32" s="52"/>
      <c r="BD32" s="71" t="str">
        <f t="shared" si="21"/>
        <v/>
      </c>
      <c r="BE32" s="46" t="str">
        <f ca="1">IF(CELL("type",BC32)="L","",IF(BC32*($K32+$AS32)=0,"",IF($AS32&gt;0,+$AS32*BC32*8.34,$K32*BC32*8.34)))</f>
        <v/>
      </c>
      <c r="BF32" s="44" t="str">
        <f t="shared" si="22"/>
        <v/>
      </c>
      <c r="BG32" s="52"/>
      <c r="BH32" s="53"/>
      <c r="BI32" s="244">
        <f t="shared" si="13"/>
        <v>22</v>
      </c>
      <c r="BJ32" s="52"/>
      <c r="BK32" s="53"/>
      <c r="BL32" s="277"/>
      <c r="BM32" s="47"/>
      <c r="BN32" s="47"/>
      <c r="BO32" s="47"/>
      <c r="BP32" s="47"/>
      <c r="BQ32" s="47"/>
      <c r="BR32" s="47"/>
      <c r="BS32" s="47"/>
      <c r="BT32" s="47"/>
      <c r="BU32" s="53"/>
      <c r="BV32" s="243">
        <f t="shared" si="14"/>
        <v>22</v>
      </c>
      <c r="BW32" s="48"/>
      <c r="BX32" s="792" t="str">
        <f t="shared" ca="1" si="15"/>
        <v/>
      </c>
      <c r="BY32" s="51"/>
      <c r="BZ32" s="792" t="str">
        <f t="shared" ca="1" si="16"/>
        <v/>
      </c>
      <c r="CA32" s="51"/>
      <c r="CB32" s="33"/>
      <c r="CC32" s="47"/>
      <c r="CD32" s="38"/>
      <c r="CE32" s="38"/>
      <c r="CF32" s="33"/>
      <c r="CG32" s="47"/>
      <c r="CH32" s="33"/>
      <c r="CI32" s="48"/>
      <c r="CJ32" s="739"/>
      <c r="CK32" s="275"/>
    </row>
    <row r="33" spans="1:89" ht="14.4" customHeight="1" x14ac:dyDescent="0.25">
      <c r="A33" s="214">
        <v>23</v>
      </c>
      <c r="B33" s="213" t="str">
        <f t="shared" si="5"/>
        <v>Tue</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Tue</v>
      </c>
      <c r="AS33" s="52"/>
      <c r="AT33" s="44" t="str">
        <f t="shared" si="17"/>
        <v/>
      </c>
      <c r="AU33" s="52"/>
      <c r="AV33" s="70" t="str">
        <f t="shared" si="18"/>
        <v/>
      </c>
      <c r="AW33" s="45" t="str">
        <f t="shared" ca="1" si="10"/>
        <v/>
      </c>
      <c r="AX33" s="56" t="str">
        <f t="shared" si="18"/>
        <v/>
      </c>
      <c r="AY33" s="52"/>
      <c r="AZ33" s="70" t="str">
        <f t="shared" si="19"/>
        <v/>
      </c>
      <c r="BA33" s="45" t="str">
        <f t="shared" ca="1" si="11"/>
        <v/>
      </c>
      <c r="BB33" s="44" t="str">
        <f t="shared" si="20"/>
        <v/>
      </c>
      <c r="BC33" s="52"/>
      <c r="BD33" s="71" t="str">
        <f t="shared" si="21"/>
        <v/>
      </c>
      <c r="BE33" s="46" t="str">
        <f t="shared" ca="1" si="12"/>
        <v/>
      </c>
      <c r="BF33" s="44" t="str">
        <f t="shared" si="22"/>
        <v/>
      </c>
      <c r="BG33" s="52"/>
      <c r="BH33" s="53"/>
      <c r="BI33" s="244">
        <f t="shared" si="13"/>
        <v>23</v>
      </c>
      <c r="BJ33" s="52"/>
      <c r="BK33" s="53"/>
      <c r="BL33" s="277"/>
      <c r="BM33" s="47"/>
      <c r="BN33" s="47"/>
      <c r="BO33" s="47"/>
      <c r="BP33" s="47"/>
      <c r="BQ33" s="47"/>
      <c r="BR33" s="47"/>
      <c r="BS33" s="47"/>
      <c r="BT33" s="47"/>
      <c r="BU33" s="53"/>
      <c r="BV33" s="243">
        <f t="shared" si="14"/>
        <v>23</v>
      </c>
      <c r="BW33" s="48"/>
      <c r="BX33" s="792" t="str">
        <f t="shared" ca="1" si="15"/>
        <v/>
      </c>
      <c r="BY33" s="51"/>
      <c r="BZ33" s="792" t="str">
        <f t="shared" ca="1" si="16"/>
        <v/>
      </c>
      <c r="CA33" s="51"/>
      <c r="CB33" s="33"/>
      <c r="CC33" s="47"/>
      <c r="CD33" s="38"/>
      <c r="CE33" s="38"/>
      <c r="CF33" s="33"/>
      <c r="CG33" s="47"/>
      <c r="CH33" s="33"/>
      <c r="CI33" s="48"/>
      <c r="CJ33" s="739"/>
      <c r="CK33" s="275"/>
    </row>
    <row r="34" spans="1:89" ht="14.4" customHeight="1" x14ac:dyDescent="0.25">
      <c r="A34" s="214">
        <v>24</v>
      </c>
      <c r="B34" s="213" t="str">
        <f t="shared" si="5"/>
        <v>Wed</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Wed</v>
      </c>
      <c r="AS34" s="52"/>
      <c r="AT34" s="44" t="str">
        <f t="shared" si="17"/>
        <v/>
      </c>
      <c r="AU34" s="52"/>
      <c r="AV34" s="70" t="str">
        <f t="shared" ref="AV34:AX40" si="23">IF(+$B34="Sat",IF(SUM(AU28:AU34)&gt;0,AVERAGE(AU28:AU34)," "),"")</f>
        <v/>
      </c>
      <c r="AW34" s="45" t="str">
        <f t="shared" ca="1" si="10"/>
        <v/>
      </c>
      <c r="AX34" s="56" t="str">
        <f t="shared" si="23"/>
        <v/>
      </c>
      <c r="AY34" s="52"/>
      <c r="AZ34" s="70" t="str">
        <f t="shared" si="19"/>
        <v/>
      </c>
      <c r="BA34" s="45" t="str">
        <f t="shared" ca="1" si="11"/>
        <v/>
      </c>
      <c r="BB34" s="44" t="str">
        <f t="shared" si="20"/>
        <v/>
      </c>
      <c r="BC34" s="52"/>
      <c r="BD34" s="71" t="str">
        <f t="shared" si="21"/>
        <v/>
      </c>
      <c r="BE34" s="46" t="str">
        <f t="shared" ca="1" si="12"/>
        <v/>
      </c>
      <c r="BF34" s="44" t="str">
        <f t="shared" si="22"/>
        <v/>
      </c>
      <c r="BG34" s="52"/>
      <c r="BH34" s="53"/>
      <c r="BI34" s="244">
        <f t="shared" si="13"/>
        <v>24</v>
      </c>
      <c r="BJ34" s="52"/>
      <c r="BK34" s="53"/>
      <c r="BL34" s="277"/>
      <c r="BM34" s="47"/>
      <c r="BN34" s="47"/>
      <c r="BO34" s="47"/>
      <c r="BP34" s="47"/>
      <c r="BQ34" s="47"/>
      <c r="BR34" s="47"/>
      <c r="BS34" s="47"/>
      <c r="BT34" s="47"/>
      <c r="BU34" s="53"/>
      <c r="BV34" s="243">
        <f t="shared" si="14"/>
        <v>24</v>
      </c>
      <c r="BW34" s="48"/>
      <c r="BX34" s="792" t="str">
        <f t="shared" ca="1" si="15"/>
        <v/>
      </c>
      <c r="BY34" s="51"/>
      <c r="BZ34" s="792" t="str">
        <f t="shared" ca="1" si="16"/>
        <v/>
      </c>
      <c r="CA34" s="51"/>
      <c r="CB34" s="33"/>
      <c r="CC34" s="47"/>
      <c r="CD34" s="38"/>
      <c r="CE34" s="38"/>
      <c r="CF34" s="33"/>
      <c r="CG34" s="47"/>
      <c r="CH34" s="33"/>
      <c r="CI34" s="48"/>
      <c r="CJ34" s="739"/>
      <c r="CK34" s="275"/>
    </row>
    <row r="35" spans="1:89" ht="14.4" customHeight="1" thickBot="1" x14ac:dyDescent="0.3">
      <c r="A35" s="215">
        <v>25</v>
      </c>
      <c r="B35" s="216" t="str">
        <f t="shared" si="5"/>
        <v>Thu</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2"/>
      <c r="AI35" s="61"/>
      <c r="AJ35" s="57"/>
      <c r="AK35" t="str">
        <f t="shared" ca="1" si="9"/>
        <v/>
      </c>
      <c r="AL35" s="57"/>
      <c r="AM35" s="278"/>
      <c r="AN35" s="278"/>
      <c r="AO35" s="57"/>
      <c r="AP35" s="63"/>
      <c r="AQ35" s="215">
        <f t="shared" si="3"/>
        <v>25</v>
      </c>
      <c r="AR35" s="408" t="str">
        <f t="shared" si="4"/>
        <v>Thu</v>
      </c>
      <c r="AS35" s="62"/>
      <c r="AT35" s="67" t="str">
        <f t="shared" si="17"/>
        <v/>
      </c>
      <c r="AU35" s="62"/>
      <c r="AV35" s="65" t="str">
        <f t="shared" si="23"/>
        <v/>
      </c>
      <c r="AW35" s="88" t="str">
        <f t="shared" ca="1" si="10"/>
        <v/>
      </c>
      <c r="AX35" s="67" t="str">
        <f t="shared" si="23"/>
        <v/>
      </c>
      <c r="AY35" s="62"/>
      <c r="AZ35" s="65" t="str">
        <f t="shared" si="19"/>
        <v/>
      </c>
      <c r="BA35" s="88" t="str">
        <f t="shared" ca="1" si="11"/>
        <v/>
      </c>
      <c r="BB35" s="67" t="str">
        <f t="shared" si="20"/>
        <v/>
      </c>
      <c r="BC35" s="62"/>
      <c r="BD35" s="72" t="str">
        <f t="shared" si="21"/>
        <v/>
      </c>
      <c r="BE35" s="68" t="str">
        <f t="shared" ca="1" si="12"/>
        <v/>
      </c>
      <c r="BF35" s="67" t="str">
        <f t="shared" si="22"/>
        <v/>
      </c>
      <c r="BG35" s="62"/>
      <c r="BH35" s="63"/>
      <c r="BI35" s="245">
        <f t="shared" si="13"/>
        <v>25</v>
      </c>
      <c r="BJ35" s="62"/>
      <c r="BK35" s="63"/>
      <c r="BL35" s="278"/>
      <c r="BM35" s="57"/>
      <c r="BN35" s="57"/>
      <c r="BO35" s="57"/>
      <c r="BP35" s="57"/>
      <c r="BQ35" s="57"/>
      <c r="BR35" s="57"/>
      <c r="BS35" s="57"/>
      <c r="BT35" s="57"/>
      <c r="BU35" s="63"/>
      <c r="BV35" s="757">
        <f t="shared" si="14"/>
        <v>25</v>
      </c>
      <c r="BW35" s="58"/>
      <c r="BX35" s="794" t="str">
        <f ca="1">IF(CELL("type",BW35)="L","",IF(BW35*($K35+$AS35)=0,"",IF($AS35&gt;0,+$AS35*BW35*8.34,$K35*BW35*8.34)))</f>
        <v/>
      </c>
      <c r="BY35" s="61"/>
      <c r="BZ35" s="794" t="str">
        <f ca="1">IF(CELL("type",BY35)="L","",IF(BY35*($K35+$AS35)=0,"",IF($AS35&gt;0,+$AS35*BY35*8.34,$K35*BY35*8.34)))</f>
        <v/>
      </c>
      <c r="CA35" s="61"/>
      <c r="CB35" s="740"/>
      <c r="CC35" s="57"/>
      <c r="CD35" s="61"/>
      <c r="CE35" s="61"/>
      <c r="CF35" s="740"/>
      <c r="CG35" s="57"/>
      <c r="CH35" s="740"/>
      <c r="CI35" s="58"/>
      <c r="CJ35" s="736"/>
      <c r="CK35" s="743"/>
    </row>
    <row r="36" spans="1:89" ht="14.4" customHeight="1" thickBot="1" x14ac:dyDescent="0.3">
      <c r="A36" s="212">
        <v>26</v>
      </c>
      <c r="B36" s="217" t="str">
        <f t="shared" si="5"/>
        <v>Fri</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39"/>
      <c r="AM36" s="276"/>
      <c r="AN36" s="276"/>
      <c r="AO36" s="39"/>
      <c r="AP36" s="41"/>
      <c r="AQ36" s="212">
        <f t="shared" si="3"/>
        <v>26</v>
      </c>
      <c r="AR36" s="407" t="str">
        <f t="shared" si="4"/>
        <v>Fri</v>
      </c>
      <c r="AS36" s="40"/>
      <c r="AT36" s="56" t="str">
        <f t="shared" si="17"/>
        <v/>
      </c>
      <c r="AU36" s="40"/>
      <c r="AV36" s="43" t="str">
        <f t="shared" si="23"/>
        <v/>
      </c>
      <c r="AW36" s="45" t="str">
        <f t="shared" ca="1" si="10"/>
        <v/>
      </c>
      <c r="AX36" s="56" t="str">
        <f t="shared" si="23"/>
        <v/>
      </c>
      <c r="AY36" s="40"/>
      <c r="AZ36" s="43" t="str">
        <f t="shared" si="19"/>
        <v/>
      </c>
      <c r="BA36" s="45" t="str">
        <f t="shared" ca="1" si="11"/>
        <v/>
      </c>
      <c r="BB36" s="56" t="str">
        <f t="shared" si="20"/>
        <v/>
      </c>
      <c r="BC36" s="40"/>
      <c r="BD36" s="69" t="str">
        <f t="shared" si="21"/>
        <v/>
      </c>
      <c r="BE36" s="46" t="str">
        <f t="shared" ca="1" si="12"/>
        <v/>
      </c>
      <c r="BF36" s="56" t="str">
        <f t="shared" si="22"/>
        <v/>
      </c>
      <c r="BG36" s="40"/>
      <c r="BH36" s="41"/>
      <c r="BI36" s="243">
        <f t="shared" si="13"/>
        <v>26</v>
      </c>
      <c r="BJ36" s="40"/>
      <c r="BK36" s="41"/>
      <c r="BL36" s="276"/>
      <c r="BM36" s="39"/>
      <c r="BN36" s="39"/>
      <c r="BO36" s="39"/>
      <c r="BP36" s="39"/>
      <c r="BQ36" s="39"/>
      <c r="BR36" s="39"/>
      <c r="BS36" s="39"/>
      <c r="BT36" s="39"/>
      <c r="BU36" s="41"/>
      <c r="BV36" s="759">
        <f t="shared" si="14"/>
        <v>26</v>
      </c>
      <c r="BW36" s="35"/>
      <c r="BX36" s="765" t="str">
        <f t="shared" ca="1" si="15"/>
        <v/>
      </c>
      <c r="BY36" s="38"/>
      <c r="BZ36" s="765" t="str">
        <f t="shared" ca="1" si="16"/>
        <v/>
      </c>
      <c r="CA36" s="38"/>
      <c r="CB36" s="33"/>
      <c r="CC36" s="39"/>
      <c r="CD36" s="38"/>
      <c r="CE36" s="38"/>
      <c r="CF36" s="33"/>
      <c r="CG36" s="39"/>
      <c r="CH36" s="33"/>
      <c r="CI36" s="35"/>
      <c r="CJ36" s="739"/>
      <c r="CK36" s="275"/>
    </row>
    <row r="37" spans="1:89" ht="14.4" customHeight="1" x14ac:dyDescent="0.25">
      <c r="A37" s="214">
        <v>27</v>
      </c>
      <c r="B37" s="213" t="str">
        <f t="shared" si="5"/>
        <v>Sat</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Sat</v>
      </c>
      <c r="AS37" s="52"/>
      <c r="AT37" s="44" t="str">
        <f t="shared" si="17"/>
        <v xml:space="preserve"> </v>
      </c>
      <c r="AU37" s="52"/>
      <c r="AV37" s="70" t="str">
        <f t="shared" si="23"/>
        <v xml:space="preserve"> </v>
      </c>
      <c r="AW37" s="45" t="str">
        <f t="shared" ca="1" si="10"/>
        <v/>
      </c>
      <c r="AX37" s="56" t="str">
        <f t="shared" ca="1" si="23"/>
        <v xml:space="preserve"> </v>
      </c>
      <c r="AY37" s="52"/>
      <c r="AZ37" s="70" t="str">
        <f t="shared" si="19"/>
        <v xml:space="preserve"> </v>
      </c>
      <c r="BA37" s="45" t="str">
        <f t="shared" ca="1" si="11"/>
        <v/>
      </c>
      <c r="BB37" s="44" t="str">
        <f t="shared" ca="1" si="20"/>
        <v xml:space="preserve"> </v>
      </c>
      <c r="BC37" s="52"/>
      <c r="BD37" s="71" t="str">
        <f t="shared" si="21"/>
        <v xml:space="preserve"> </v>
      </c>
      <c r="BE37" s="46" t="str">
        <f t="shared" ca="1" si="12"/>
        <v/>
      </c>
      <c r="BF37" s="44" t="str">
        <f t="shared" ca="1" si="22"/>
        <v xml:space="preserve"> </v>
      </c>
      <c r="BG37" s="52"/>
      <c r="BH37" s="53"/>
      <c r="BI37" s="244">
        <f t="shared" si="13"/>
        <v>27</v>
      </c>
      <c r="BJ37" s="52"/>
      <c r="BK37" s="53"/>
      <c r="BL37" s="277"/>
      <c r="BM37" s="47"/>
      <c r="BN37" s="47"/>
      <c r="BO37" s="47"/>
      <c r="BP37" s="47"/>
      <c r="BQ37" s="47"/>
      <c r="BR37" s="47"/>
      <c r="BS37" s="47"/>
      <c r="BT37" s="47"/>
      <c r="BU37" s="53"/>
      <c r="BV37" s="243">
        <f t="shared" si="14"/>
        <v>27</v>
      </c>
      <c r="BW37" s="48"/>
      <c r="BX37" s="792" t="str">
        <f t="shared" ca="1" si="15"/>
        <v/>
      </c>
      <c r="BY37" s="51"/>
      <c r="BZ37" s="792" t="str">
        <f t="shared" ca="1" si="16"/>
        <v/>
      </c>
      <c r="CA37" s="51"/>
      <c r="CB37" s="33"/>
      <c r="CC37" s="47"/>
      <c r="CD37" s="38"/>
      <c r="CE37" s="38"/>
      <c r="CF37" s="33"/>
      <c r="CG37" s="47"/>
      <c r="CH37" s="33"/>
      <c r="CI37" s="48"/>
      <c r="CJ37" s="739"/>
      <c r="CK37" s="275"/>
    </row>
    <row r="38" spans="1:89" ht="14.4" customHeight="1" x14ac:dyDescent="0.25">
      <c r="A38" s="214">
        <v>28</v>
      </c>
      <c r="B38" s="213" t="str">
        <f t="shared" si="5"/>
        <v>Sun</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Sun</v>
      </c>
      <c r="AS38" s="52"/>
      <c r="AT38" s="44" t="str">
        <f t="shared" si="17"/>
        <v/>
      </c>
      <c r="AU38" s="52"/>
      <c r="AV38" s="70" t="str">
        <f t="shared" si="23"/>
        <v/>
      </c>
      <c r="AW38" s="45" t="str">
        <f t="shared" ca="1" si="10"/>
        <v/>
      </c>
      <c r="AX38" s="56" t="str">
        <f t="shared" si="23"/>
        <v/>
      </c>
      <c r="AY38" s="52"/>
      <c r="AZ38" s="70" t="str">
        <f t="shared" si="19"/>
        <v/>
      </c>
      <c r="BA38" s="45" t="str">
        <f t="shared" ca="1" si="11"/>
        <v/>
      </c>
      <c r="BB38" s="44" t="str">
        <f t="shared" si="20"/>
        <v/>
      </c>
      <c r="BC38" s="52"/>
      <c r="BD38" s="71" t="str">
        <f t="shared" si="21"/>
        <v/>
      </c>
      <c r="BE38" s="46" t="str">
        <f t="shared" ca="1" si="12"/>
        <v/>
      </c>
      <c r="BF38" s="44" t="str">
        <f t="shared" si="22"/>
        <v/>
      </c>
      <c r="BG38" s="52"/>
      <c r="BH38" s="53"/>
      <c r="BI38" s="244">
        <f t="shared" si="13"/>
        <v>28</v>
      </c>
      <c r="BJ38" s="52"/>
      <c r="BK38" s="53"/>
      <c r="BL38" s="277"/>
      <c r="BM38" s="47"/>
      <c r="BN38" s="47"/>
      <c r="BO38" s="47"/>
      <c r="BP38" s="47"/>
      <c r="BQ38" s="47"/>
      <c r="BR38" s="47"/>
      <c r="BS38" s="47"/>
      <c r="BT38" s="47"/>
      <c r="BU38" s="53"/>
      <c r="BV38" s="243">
        <f t="shared" si="14"/>
        <v>28</v>
      </c>
      <c r="BW38" s="48"/>
      <c r="BX38" s="792" t="str">
        <f t="shared" ca="1" si="15"/>
        <v/>
      </c>
      <c r="BY38" s="51"/>
      <c r="BZ38" s="792" t="str">
        <f t="shared" ca="1" si="16"/>
        <v/>
      </c>
      <c r="CA38" s="51"/>
      <c r="CB38" s="33"/>
      <c r="CC38" s="47"/>
      <c r="CD38" s="38"/>
      <c r="CE38" s="38"/>
      <c r="CF38" s="33"/>
      <c r="CG38" s="47"/>
      <c r="CH38" s="33"/>
      <c r="CI38" s="48"/>
      <c r="CJ38" s="739"/>
      <c r="CK38" s="275"/>
    </row>
    <row r="39" spans="1:89" ht="14.4" customHeight="1" x14ac:dyDescent="0.25">
      <c r="A39" s="214">
        <v>29</v>
      </c>
      <c r="B39" s="213" t="str">
        <f t="shared" si="5"/>
        <v>Mon</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Mon</v>
      </c>
      <c r="AS39" s="52"/>
      <c r="AT39" s="44" t="str">
        <f t="shared" si="17"/>
        <v/>
      </c>
      <c r="AU39" s="52"/>
      <c r="AV39" s="70" t="str">
        <f t="shared" si="23"/>
        <v/>
      </c>
      <c r="AW39" s="45" t="str">
        <f t="shared" ref="AW39:AW44" ca="1" si="24">IF(CELL("type",AU39)="L","",IF(AU39*($K39+$AS39)=0,"",IF($AS39&gt;0,+$AS39*AU39*8.345,$K39*AU39*8.345)))</f>
        <v/>
      </c>
      <c r="AX39" s="56" t="str">
        <f t="shared" si="23"/>
        <v/>
      </c>
      <c r="AY39" s="52"/>
      <c r="AZ39" s="70" t="str">
        <f t="shared" si="19"/>
        <v/>
      </c>
      <c r="BA39" s="45" t="str">
        <f t="shared" ref="BA39:BA44" ca="1" si="25">IF(CELL("type",AY39)="L","",IF(AY39*($K39+$AS39)=0,"",IF($AS39&gt;0,+$AS39*AY39*8.345,$K39*AY39*8.345)))</f>
        <v/>
      </c>
      <c r="BB39" s="44" t="str">
        <f t="shared" si="20"/>
        <v/>
      </c>
      <c r="BC39" s="52"/>
      <c r="BD39" s="71" t="str">
        <f t="shared" si="21"/>
        <v/>
      </c>
      <c r="BE39" s="46" t="str">
        <f t="shared" ref="BE39:BE44" ca="1" si="26">IF(CELL("type",BC39)="L","",IF(BC39*($K39+$AS39)=0,"",IF($AS39&gt;0,+$AS39*BC39*8.345,$K39*BC39*8.345)))</f>
        <v/>
      </c>
      <c r="BF39" s="44" t="str">
        <f t="shared" si="22"/>
        <v/>
      </c>
      <c r="BG39" s="52"/>
      <c r="BH39" s="53"/>
      <c r="BI39" s="244">
        <f t="shared" si="13"/>
        <v>29</v>
      </c>
      <c r="BJ39" s="52"/>
      <c r="BK39" s="53"/>
      <c r="BL39" s="277"/>
      <c r="BM39" s="47"/>
      <c r="BN39" s="47"/>
      <c r="BO39" s="47"/>
      <c r="BP39" s="47"/>
      <c r="BQ39" s="47"/>
      <c r="BR39" s="47"/>
      <c r="BS39" s="47"/>
      <c r="BT39" s="47"/>
      <c r="BU39" s="53"/>
      <c r="BV39" s="243">
        <f t="shared" si="14"/>
        <v>29</v>
      </c>
      <c r="BW39" s="48"/>
      <c r="BX39" s="792" t="str">
        <f t="shared" ca="1" si="15"/>
        <v/>
      </c>
      <c r="BY39" s="51"/>
      <c r="BZ39" s="792" t="str">
        <f t="shared" ca="1" si="16"/>
        <v/>
      </c>
      <c r="CA39" s="51"/>
      <c r="CB39" s="33"/>
      <c r="CC39" s="47"/>
      <c r="CD39" s="38"/>
      <c r="CE39" s="38"/>
      <c r="CF39" s="33"/>
      <c r="CG39" s="47"/>
      <c r="CH39" s="33"/>
      <c r="CI39" s="48"/>
      <c r="CJ39" s="739"/>
      <c r="CK39" s="275"/>
    </row>
    <row r="40" spans="1:89" ht="14.4" customHeight="1" x14ac:dyDescent="0.25">
      <c r="A40" s="214">
        <v>30</v>
      </c>
      <c r="B40" s="213" t="str">
        <f t="shared" si="5"/>
        <v>Tue</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47"/>
      <c r="AM40" s="277"/>
      <c r="AN40" s="277"/>
      <c r="AO40" s="47"/>
      <c r="AP40" s="53"/>
      <c r="AQ40" s="214">
        <f t="shared" si="3"/>
        <v>30</v>
      </c>
      <c r="AR40" s="407" t="str">
        <f t="shared" si="4"/>
        <v>Tue</v>
      </c>
      <c r="AS40" s="52"/>
      <c r="AT40" s="44" t="str">
        <f t="shared" si="17"/>
        <v/>
      </c>
      <c r="AU40" s="52"/>
      <c r="AV40" s="70" t="str">
        <f t="shared" si="23"/>
        <v/>
      </c>
      <c r="AW40" s="45" t="str">
        <f t="shared" ca="1" si="10"/>
        <v/>
      </c>
      <c r="AX40" s="44" t="str">
        <f t="shared" si="23"/>
        <v/>
      </c>
      <c r="AY40" s="52"/>
      <c r="AZ40" s="70" t="str">
        <f t="shared" si="19"/>
        <v/>
      </c>
      <c r="BA40" s="45" t="str">
        <f t="shared" ca="1" si="11"/>
        <v/>
      </c>
      <c r="BB40" s="44" t="str">
        <f t="shared" si="20"/>
        <v/>
      </c>
      <c r="BC40" s="52"/>
      <c r="BD40" s="71" t="str">
        <f t="shared" si="21"/>
        <v/>
      </c>
      <c r="BE40" s="46" t="str">
        <f t="shared" ca="1" si="12"/>
        <v/>
      </c>
      <c r="BF40" s="44" t="str">
        <f t="shared" si="22"/>
        <v/>
      </c>
      <c r="BG40" s="52"/>
      <c r="BH40" s="53"/>
      <c r="BI40" s="244">
        <f t="shared" si="13"/>
        <v>30</v>
      </c>
      <c r="BJ40" s="52"/>
      <c r="BK40" s="53"/>
      <c r="BL40" s="277"/>
      <c r="BM40" s="47"/>
      <c r="BN40" s="47"/>
      <c r="BO40" s="47"/>
      <c r="BP40" s="47"/>
      <c r="BQ40" s="47"/>
      <c r="BR40" s="47"/>
      <c r="BS40" s="47"/>
      <c r="BT40" s="47"/>
      <c r="BU40" s="53"/>
      <c r="BV40" s="243">
        <f t="shared" si="14"/>
        <v>30</v>
      </c>
      <c r="BW40" s="48"/>
      <c r="BX40" s="792" t="str">
        <f t="shared" ca="1" si="15"/>
        <v/>
      </c>
      <c r="BY40" s="51"/>
      <c r="BZ40" s="792" t="str">
        <f t="shared" ca="1" si="16"/>
        <v/>
      </c>
      <c r="CA40" s="51"/>
      <c r="CB40" s="33"/>
      <c r="CC40" s="47"/>
      <c r="CD40" s="38"/>
      <c r="CE40" s="38"/>
      <c r="CF40" s="33"/>
      <c r="CG40" s="47"/>
      <c r="CH40" s="33"/>
      <c r="CI40" s="48"/>
      <c r="CJ40" s="739"/>
      <c r="CK40" s="275"/>
    </row>
    <row r="41" spans="1:89" ht="14.4" customHeight="1" thickBot="1" x14ac:dyDescent="0.3">
      <c r="A41" s="215">
        <v>31</v>
      </c>
      <c r="B41" s="216" t="str">
        <f t="shared" si="5"/>
        <v>Wed</v>
      </c>
      <c r="C41" s="57"/>
      <c r="D41" s="58"/>
      <c r="E41" s="58"/>
      <c r="F41" s="59"/>
      <c r="G41" s="60"/>
      <c r="H41" s="61"/>
      <c r="I41" s="57"/>
      <c r="J41" s="58"/>
      <c r="K41" s="62"/>
      <c r="L41" s="278"/>
      <c r="M41" s="57"/>
      <c r="N41" s="65" t="str">
        <f t="shared" ca="1" si="6"/>
        <v/>
      </c>
      <c r="O41" s="57"/>
      <c r="P41" s="65" t="str">
        <f t="shared" ca="1" si="7"/>
        <v/>
      </c>
      <c r="Q41" s="57"/>
      <c r="R41" s="57"/>
      <c r="S41" s="63"/>
      <c r="T41" s="222">
        <f t="shared" si="0"/>
        <v>31</v>
      </c>
      <c r="U41" s="404"/>
      <c r="V41" s="62"/>
      <c r="W41" s="57"/>
      <c r="X41" s="396" t="str">
        <f t="shared" si="1"/>
        <v/>
      </c>
      <c r="Y41" s="278"/>
      <c r="Z41" s="62"/>
      <c r="AA41" s="57"/>
      <c r="AB41" s="396" t="str">
        <f t="shared" si="2"/>
        <v/>
      </c>
      <c r="AC41" s="278"/>
      <c r="AD41" s="62"/>
      <c r="AE41" s="57"/>
      <c r="AF41" s="396" t="str">
        <f t="shared" si="8"/>
        <v/>
      </c>
      <c r="AG41" s="630"/>
      <c r="AH41" s="690"/>
      <c r="AI41" s="61"/>
      <c r="AJ41" s="57"/>
      <c r="AK41" t="str">
        <f t="shared" ca="1" si="9"/>
        <v/>
      </c>
      <c r="AL41" s="57"/>
      <c r="AM41" s="278"/>
      <c r="AN41" s="278"/>
      <c r="AO41" s="57"/>
      <c r="AP41" s="63"/>
      <c r="AQ41" s="215">
        <f t="shared" si="3"/>
        <v>31</v>
      </c>
      <c r="AR41" s="408" t="str">
        <f t="shared" si="4"/>
        <v>Wed</v>
      </c>
      <c r="AS41" s="62"/>
      <c r="AT41" s="65" t="str">
        <f>IF(AND(+$B41="Sat",SUM(AS35:AS41)&gt;0),AVERAGE(AS35:AS41),IF(AND(+$B41="Fri",SUM(AS36:AS41,AS$42)&gt;0),AVERAGE(AS36:AS41,AS$42),IF(AND(+$B41="Thu",SUM(AS37:AS41,AS$42:AS$43)&gt;0),AVERAGE(AS37:AS41,AS$42:AS$43),IF(AND($B41="Wed",SUM(AS38:AS41,AS$42:AS$44)&gt;0),AVERAGE(AS38:AS41,AS$42:AS$44),""))))</f>
        <v/>
      </c>
      <c r="AU41" s="62"/>
      <c r="AV41" s="65" t="str">
        <f>IF(AND(+$B41="Sat",SUM(AU35:AU41)&gt;0),AVERAGE(AU35:AU41),IF(AND(+$B41="Fri",SUM(AU36:AU42)&gt;0),AVERAGE(AU36:AU42),IF(AND(+$B41="Thu",SUM(AU37:AU43)&gt;0),AVERAGE(AU37:AU43),IF(AND($B41="Wed",SUM(AU38:AU44)&gt;0),AVERAGE(AU38:AU44),""))))</f>
        <v/>
      </c>
      <c r="AW41" s="88" t="str">
        <f t="shared" ca="1" si="10"/>
        <v/>
      </c>
      <c r="AX41" s="65" t="str">
        <f ca="1">IF(AND(+$B41="Sat",SUM(AW35:AW41)&gt;0),AVERAGE(AW35:AW41),IF(AND(+$B41="Fri",SUM(AW36:AW42)&gt;0),AVERAGE(AW36:AW42),IF(AND(+$B41="Thu",SUM(AW37:AW43)&gt;0),AVERAGE(AW37:AW43),IF(AND($B41="Wed",SUM(AW38:AW44)&gt;0),AVERAGE(AW38:AW44),""))))</f>
        <v/>
      </c>
      <c r="AY41" s="62"/>
      <c r="AZ41" s="65" t="str">
        <f>IF(AND(+$B41="Sat",SUM(AY35:AY41)&gt;0),AVERAGE(AY35:AY41),IF(AND(+$B41="Fri",SUM(AY36:AY42)&gt;0),AVERAGE(AY36:AY42),IF(AND(+$B41="Thu",SUM(AY37:AY43)&gt;0),AVERAGE(AY37:AY43),IF(AND($B41="Wed",SUM(AY38:AY44)&gt;0),AVERAGE(AY38:AY44),""))))</f>
        <v/>
      </c>
      <c r="BA41" s="88" t="str">
        <f t="shared" ca="1" si="11"/>
        <v/>
      </c>
      <c r="BB41" s="65" t="str">
        <f ca="1">IF(AND(+$B41="Sat",SUM(BA35:BA41)&gt;0),AVERAGE(BA35:BA41),IF(AND(+$B41="Fri",SUM(BA36:BA42)&gt;0),AVERAGE(BA36:BA42),IF(AND(+$B41="Thu",SUM(BA37:BA43)&gt;0),AVERAGE(BA37:BA43),IF(AND($B41="Wed",SUM(BA38:BA44)&gt;0),AVERAGE(BA38:BA44),""))))</f>
        <v/>
      </c>
      <c r="BC41" s="62"/>
      <c r="BD41" s="65" t="str">
        <f>IF(AND(+$B41="Sat",SUM(BC35:BC41)&gt;0),AVERAGE(BC35:BC41),IF(AND(+$B41="Fri",SUM(BC36:BC42)&gt;0),AVERAGE(BC36:BC42),IF(AND(+$B41="Thu",SUM(BC37:BC43)&gt;0),AVERAGE(BC37:BC43),IF(AND($B41="Wed",SUM(BC38:BC44)&gt;0),AVERAGE(BC38:BC44),""))))</f>
        <v/>
      </c>
      <c r="BE41" s="88" t="str">
        <f t="shared" ca="1" si="12"/>
        <v/>
      </c>
      <c r="BF41" s="65" t="str">
        <f ca="1">IF(AND(+$B41="Sat",SUM(BE35:BE41)&gt;0),AVERAGE(BE35:BE41),IF(AND(+$B41="Fri",SUM(BE36:BE42)&gt;0),AVERAGE(BE36:BE42),IF(AND(+$B41="Thu",SUM(BE37:BE43)&gt;0),AVERAGE(BE37:BE43),IF(AND($B41="Wed",SUM(BE38:BE44)&gt;0),AVERAGE(BE38:BE44),""))))</f>
        <v/>
      </c>
      <c r="BG41" s="62"/>
      <c r="BH41" s="63"/>
      <c r="BI41" s="245">
        <f>+A41</f>
        <v>31</v>
      </c>
      <c r="BJ41" s="62"/>
      <c r="BK41" s="63"/>
      <c r="BL41" s="278"/>
      <c r="BM41" s="57"/>
      <c r="BN41" s="57"/>
      <c r="BO41" s="57"/>
      <c r="BP41" s="57"/>
      <c r="BQ41" s="57"/>
      <c r="BR41" s="57"/>
      <c r="BS41" s="57"/>
      <c r="BT41" s="57"/>
      <c r="BU41" s="63"/>
      <c r="BV41" s="243">
        <f t="shared" si="14"/>
        <v>31</v>
      </c>
      <c r="BW41" s="58"/>
      <c r="BX41" s="793" t="str">
        <f t="shared" ca="1" si="15"/>
        <v/>
      </c>
      <c r="BY41" s="61"/>
      <c r="BZ41" s="793" t="str">
        <f t="shared" ca="1" si="16"/>
        <v/>
      </c>
      <c r="CA41" s="61"/>
      <c r="CB41" s="740"/>
      <c r="CC41" s="57"/>
      <c r="CD41" s="61"/>
      <c r="CE41" s="61"/>
      <c r="CF41" s="740"/>
      <c r="CG41" s="57"/>
      <c r="CH41" s="740"/>
      <c r="CI41" s="57"/>
      <c r="CJ41" s="740"/>
      <c r="CK41" s="743"/>
    </row>
    <row r="42" spans="1:89" ht="9.9" customHeight="1" x14ac:dyDescent="0.25">
      <c r="A42" s="346">
        <v>1</v>
      </c>
      <c r="B42" s="347" t="str">
        <f>TEXT(CONCATENATE("1/1/",M4+1),"DDD")</f>
        <v>Thu</v>
      </c>
      <c r="C42" s="1080" t="s">
        <v>117</v>
      </c>
      <c r="D42" s="1081"/>
      <c r="E42" s="1081"/>
      <c r="F42" s="1081"/>
      <c r="G42" s="1081"/>
      <c r="H42" s="1082"/>
      <c r="I42" s="350"/>
      <c r="J42" s="373"/>
      <c r="K42" s="363"/>
      <c r="L42" s="377"/>
      <c r="M42" s="350"/>
      <c r="N42" s="350"/>
      <c r="O42" s="350"/>
      <c r="P42" s="350"/>
      <c r="Q42" s="350"/>
      <c r="R42" s="350"/>
      <c r="S42" s="367"/>
      <c r="T42" s="378"/>
      <c r="U42" s="378"/>
      <c r="V42" s="366"/>
      <c r="W42" s="350"/>
      <c r="X42" s="398"/>
      <c r="Y42" s="379"/>
      <c r="Z42" s="366"/>
      <c r="AA42" s="350"/>
      <c r="AB42" s="398"/>
      <c r="AC42" s="379"/>
      <c r="AD42" s="366"/>
      <c r="AE42" s="350"/>
      <c r="AF42" s="398"/>
      <c r="AG42" s="658"/>
      <c r="AH42" s="636"/>
      <c r="AI42" s="656"/>
      <c r="AJ42" s="350"/>
      <c r="AL42" s="350"/>
      <c r="AM42" s="377"/>
      <c r="AN42" s="377"/>
      <c r="AO42" s="350"/>
      <c r="AP42" s="367"/>
      <c r="AQ42" s="409">
        <v>1</v>
      </c>
      <c r="AR42" s="407" t="str">
        <f>+B42</f>
        <v>Thu</v>
      </c>
      <c r="AS42" s="352"/>
      <c r="AT42" s="375"/>
      <c r="AU42" s="354"/>
      <c r="AV42" s="350"/>
      <c r="AW42" s="357" t="str">
        <f t="shared" ca="1" si="10"/>
        <v/>
      </c>
      <c r="AX42" s="367"/>
      <c r="AY42" s="360"/>
      <c r="AZ42" s="350"/>
      <c r="BA42" s="357" t="str">
        <f t="shared" ca="1" si="11"/>
        <v/>
      </c>
      <c r="BB42" s="367"/>
      <c r="BC42" s="360"/>
      <c r="BD42" s="373"/>
      <c r="BE42" s="342" t="str">
        <f t="shared" ca="1" si="12"/>
        <v/>
      </c>
      <c r="BF42" s="367"/>
      <c r="BG42" s="15"/>
      <c r="BH42" s="343"/>
      <c r="BI42" s="365"/>
      <c r="BJ42" s="366"/>
      <c r="BK42" s="367"/>
      <c r="BL42" s="368"/>
      <c r="BM42" s="350"/>
      <c r="BN42" s="350"/>
      <c r="BO42" s="350"/>
      <c r="BP42" s="350"/>
      <c r="BQ42" s="350"/>
      <c r="BR42" s="350"/>
      <c r="BS42" s="350"/>
      <c r="BT42" s="350"/>
      <c r="BU42" s="367"/>
      <c r="BV42" s="767">
        <v>1</v>
      </c>
      <c r="BW42" s="768"/>
      <c r="BX42" s="769" t="str">
        <f ca="1">IF(CELL("type",BW42)="L","",IF(BW42*($K42+$AQ42)=0,"",IF($AQ42&gt;0,+$AQ42*BW42*8.345,$K42*BW42*8.345)))</f>
        <v/>
      </c>
      <c r="BY42" s="770"/>
      <c r="BZ42" s="771" t="str">
        <f ca="1">IF(CELL("type",BY42)="L","",IF(BY42*($K42+$AQ42)=0,"",IF($AQ42&gt;0,+$AQ42*BY42*8.345,$K42*BY42*8.345)))</f>
        <v/>
      </c>
      <c r="CA42" s="770"/>
      <c r="CB42" s="772"/>
      <c r="CC42" s="770"/>
      <c r="CD42" s="773"/>
      <c r="CE42" s="773"/>
      <c r="CF42" s="772"/>
      <c r="CG42" s="770"/>
      <c r="CH42" s="772"/>
      <c r="CI42" s="770"/>
      <c r="CJ42" s="774"/>
      <c r="CK42" s="775"/>
    </row>
    <row r="43" spans="1:89" ht="9.9" customHeight="1" x14ac:dyDescent="0.25">
      <c r="A43" s="346">
        <v>2</v>
      </c>
      <c r="B43" s="347" t="str">
        <f>TEXT(CONCATENATE("1/2/",M4+1),"DDD")</f>
        <v>Fri</v>
      </c>
      <c r="C43" s="896"/>
      <c r="D43" s="897"/>
      <c r="E43" s="897"/>
      <c r="F43" s="897"/>
      <c r="G43" s="897"/>
      <c r="H43" s="1083"/>
      <c r="I43" s="350"/>
      <c r="J43" s="373"/>
      <c r="K43" s="52"/>
      <c r="L43" s="377"/>
      <c r="M43" s="350"/>
      <c r="N43" s="350"/>
      <c r="O43" s="350"/>
      <c r="P43" s="350"/>
      <c r="Q43" s="350"/>
      <c r="R43" s="350"/>
      <c r="S43" s="367"/>
      <c r="T43" s="378"/>
      <c r="U43" s="378"/>
      <c r="V43" s="366"/>
      <c r="W43" s="350"/>
      <c r="X43" s="398"/>
      <c r="Y43" s="379"/>
      <c r="Z43" s="366"/>
      <c r="AA43" s="350"/>
      <c r="AB43" s="398"/>
      <c r="AC43" s="379"/>
      <c r="AD43" s="366"/>
      <c r="AE43" s="350"/>
      <c r="AF43" s="398"/>
      <c r="AG43" s="658"/>
      <c r="AH43" s="637"/>
      <c r="AI43" s="656"/>
      <c r="AJ43" s="350"/>
      <c r="AL43" s="350"/>
      <c r="AM43" s="377"/>
      <c r="AN43" s="377"/>
      <c r="AO43" s="350"/>
      <c r="AP43" s="367"/>
      <c r="AQ43" s="409">
        <v>2</v>
      </c>
      <c r="AR43" s="407" t="str">
        <f>+B43</f>
        <v>Fri</v>
      </c>
      <c r="AS43" s="353"/>
      <c r="AT43" s="375"/>
      <c r="AU43" s="355"/>
      <c r="AV43" s="350"/>
      <c r="AW43" s="357" t="str">
        <f t="shared" ca="1" si="10"/>
        <v/>
      </c>
      <c r="AX43" s="367"/>
      <c r="AY43" s="362"/>
      <c r="AZ43" s="350"/>
      <c r="BA43" s="357" t="str">
        <f t="shared" ca="1" si="11"/>
        <v/>
      </c>
      <c r="BB43" s="367"/>
      <c r="BC43" s="362"/>
      <c r="BD43" s="373"/>
      <c r="BE43" s="342" t="str">
        <f t="shared" ca="1" si="12"/>
        <v/>
      </c>
      <c r="BF43" s="367"/>
      <c r="BG43" s="52"/>
      <c r="BH43" s="53"/>
      <c r="BI43" s="365"/>
      <c r="BJ43" s="366"/>
      <c r="BK43" s="367"/>
      <c r="BL43" s="368"/>
      <c r="BM43" s="350"/>
      <c r="BN43" s="350"/>
      <c r="BO43" s="350"/>
      <c r="BP43" s="350"/>
      <c r="BQ43" s="350"/>
      <c r="BR43" s="350"/>
      <c r="BS43" s="350"/>
      <c r="BT43" s="350"/>
      <c r="BU43" s="367"/>
      <c r="BV43" s="776">
        <v>2</v>
      </c>
      <c r="BW43" s="768"/>
      <c r="BX43" s="769" t="str">
        <f ca="1">IF(CELL("type",BW43)="L","",IF(BW43*($K43+$AQ43)=0,"",IF($AQ43&gt;0,+$AQ43*BW43*8.345,$K43*BW43*8.345)))</f>
        <v/>
      </c>
      <c r="BY43" s="777"/>
      <c r="BZ43" s="778" t="str">
        <f ca="1">IF(CELL("type",BY43)="L","",IF(BY43*($K43+$AQ43)=0,"",IF($AQ43&gt;0,+$AQ43*BY43*8.345,$K43*BY43*8.345)))</f>
        <v/>
      </c>
      <c r="CA43" s="777"/>
      <c r="CB43" s="779"/>
      <c r="CC43" s="777"/>
      <c r="CD43" s="780"/>
      <c r="CE43" s="780"/>
      <c r="CF43" s="779"/>
      <c r="CG43" s="777"/>
      <c r="CH43" s="779"/>
      <c r="CI43" s="770"/>
      <c r="CJ43" s="774"/>
      <c r="CK43" s="831"/>
    </row>
    <row r="44" spans="1:89" ht="9.9" customHeight="1" thickBot="1" x14ac:dyDescent="0.3">
      <c r="A44" s="348">
        <v>3</v>
      </c>
      <c r="B44" s="349" t="str">
        <f>TEXT(CONCATENATE("1/3/",M4+1),"DDD")</f>
        <v>Sat</v>
      </c>
      <c r="C44" s="1084"/>
      <c r="D44" s="1085"/>
      <c r="E44" s="1085"/>
      <c r="F44" s="1085"/>
      <c r="G44" s="1085"/>
      <c r="H44" s="1086"/>
      <c r="I44" s="351"/>
      <c r="J44" s="374"/>
      <c r="K44" s="364"/>
      <c r="L44" s="380"/>
      <c r="M44" s="351"/>
      <c r="N44" s="351"/>
      <c r="O44" s="351"/>
      <c r="P44" s="351"/>
      <c r="Q44" s="351"/>
      <c r="R44" s="351"/>
      <c r="S44" s="371"/>
      <c r="T44" s="381"/>
      <c r="U44" s="381"/>
      <c r="V44" s="370"/>
      <c r="W44" s="351"/>
      <c r="X44" s="399"/>
      <c r="Y44" s="382"/>
      <c r="Z44" s="370"/>
      <c r="AA44" s="351"/>
      <c r="AB44" s="399"/>
      <c r="AC44" s="382"/>
      <c r="AD44" s="370"/>
      <c r="AE44" s="351"/>
      <c r="AF44" s="399"/>
      <c r="AG44" s="659"/>
      <c r="AH44" s="638"/>
      <c r="AI44" s="657"/>
      <c r="AJ44" s="351"/>
      <c r="AK44" s="383"/>
      <c r="AL44" s="351"/>
      <c r="AM44" s="380"/>
      <c r="AN44" s="380"/>
      <c r="AO44" s="351"/>
      <c r="AP44" s="371"/>
      <c r="AQ44" s="410">
        <v>3</v>
      </c>
      <c r="AR44" s="408" t="str">
        <f>+B44</f>
        <v>Sat</v>
      </c>
      <c r="AS44" s="627"/>
      <c r="AT44" s="376"/>
      <c r="AU44" s="356"/>
      <c r="AV44" s="351"/>
      <c r="AW44" s="358" t="str">
        <f t="shared" ca="1" si="24"/>
        <v/>
      </c>
      <c r="AX44" s="371"/>
      <c r="AY44" s="361"/>
      <c r="AZ44" s="351"/>
      <c r="BA44" s="358" t="str">
        <f t="shared" ca="1" si="25"/>
        <v/>
      </c>
      <c r="BB44" s="371"/>
      <c r="BC44" s="361"/>
      <c r="BD44" s="374"/>
      <c r="BE44" s="359" t="str">
        <f t="shared" ca="1" si="26"/>
        <v/>
      </c>
      <c r="BF44" s="371"/>
      <c r="BG44" s="344"/>
      <c r="BH44" s="345"/>
      <c r="BI44" s="369"/>
      <c r="BJ44" s="370"/>
      <c r="BK44" s="371"/>
      <c r="BL44" s="372"/>
      <c r="BM44" s="351"/>
      <c r="BN44" s="351"/>
      <c r="BO44" s="351"/>
      <c r="BP44" s="351"/>
      <c r="BQ44" s="351"/>
      <c r="BR44" s="351"/>
      <c r="BS44" s="351"/>
      <c r="BT44" s="351"/>
      <c r="BU44" s="371"/>
      <c r="BV44" s="781">
        <v>3</v>
      </c>
      <c r="BW44" s="782"/>
      <c r="BX44" s="769" t="str">
        <f ca="1">IF(CELL("type",BW44)="L","",IF(BW44*($K44+$AQ44)=0,"",IF($AQ44&gt;0,+$AQ44*BW44*8.345,$K44*BW44*8.345)))</f>
        <v/>
      </c>
      <c r="BY44" s="783"/>
      <c r="BZ44" s="784" t="str">
        <f ca="1">IF(CELL("type",BY44)="L","",IF(BY44*($K44+$AQ44)=0,"",IF($AQ44&gt;0,+$AQ44*BY44*8.345,$K44*BY44*8.345)))</f>
        <v/>
      </c>
      <c r="CA44" s="783"/>
      <c r="CB44" s="785"/>
      <c r="CC44" s="783"/>
      <c r="CD44" s="786"/>
      <c r="CE44" s="786"/>
      <c r="CF44" s="785"/>
      <c r="CG44" s="783"/>
      <c r="CH44" s="785"/>
      <c r="CI44" s="783"/>
      <c r="CJ44" s="785"/>
      <c r="CK44" s="832"/>
    </row>
    <row r="45" spans="1:89" ht="14.4" customHeight="1" thickTop="1" thickBot="1" x14ac:dyDescent="0.3">
      <c r="A45" s="218" t="s">
        <v>36</v>
      </c>
      <c r="B45" s="219"/>
      <c r="C45" s="38"/>
      <c r="D45" s="74"/>
      <c r="E45" s="35"/>
      <c r="F45" s="75"/>
      <c r="G45" s="76"/>
      <c r="H45" s="4" t="str">
        <f>IF(SUM(H11:H41)&gt;0,AVERAGE(H11:H41)," ")</f>
        <v xml:space="preserve"> </v>
      </c>
      <c r="I45" s="43" t="str">
        <f>IF(SUM(I11:I41)&gt;0,AVERAGE(I11:I41)," ")</f>
        <v xml:space="preserve"> </v>
      </c>
      <c r="J45" s="69" t="str">
        <f>IF(SUM(J11:J41)&gt;0,AVERAGE(J11:J41)," ")</f>
        <v xml:space="preserve"> </v>
      </c>
      <c r="K45" s="42" t="str">
        <f>IF(SUM(K11:K41)&gt;0,AVERAGE(K11:K41)," ")</f>
        <v xml:space="preserve"> </v>
      </c>
      <c r="L45" s="279"/>
      <c r="M45" s="314" t="str">
        <f t="shared" ref="M45:S45" si="27">IF(SUM(M11:M41)&gt;0,AVERAGE(M11:M41)," ")</f>
        <v xml:space="preserve"> </v>
      </c>
      <c r="N45" s="43" t="str">
        <f ca="1">IF(SUM(N11:N41)&gt;0,AVERAGE(N11:N41)," ")</f>
        <v xml:space="preserve"> </v>
      </c>
      <c r="O45" s="314" t="str">
        <f t="shared" si="27"/>
        <v xml:space="preserve"> </v>
      </c>
      <c r="P45" s="43" t="str">
        <f ca="1">IF(SUM(P11:P41)&gt;0,AVERAGE(P11:P41)," ")</f>
        <v xml:space="preserve"> </v>
      </c>
      <c r="Q45" s="43" t="str">
        <f t="shared" si="27"/>
        <v xml:space="preserve"> </v>
      </c>
      <c r="R45" s="43" t="str">
        <f t="shared" si="27"/>
        <v xml:space="preserve"> </v>
      </c>
      <c r="S45" s="56" t="str">
        <f t="shared" si="27"/>
        <v xml:space="preserve"> </v>
      </c>
      <c r="T45" s="218" t="s">
        <v>37</v>
      </c>
      <c r="U45" s="401" t="str">
        <f>IF(SUM(U11:U41)&gt;0,AVERAGE(U11:U41)," ")</f>
        <v xml:space="preserve"> </v>
      </c>
      <c r="V45" s="315" t="str">
        <f t="shared" ref="V45:AG45" si="28">IF(SUM(V11:V41)&gt;0,AVERAGE(V11:V41)," ")</f>
        <v xml:space="preserve"> </v>
      </c>
      <c r="W45" s="314" t="str">
        <f t="shared" si="28"/>
        <v xml:space="preserve"> </v>
      </c>
      <c r="X45" s="314" t="str">
        <f t="shared" si="28"/>
        <v xml:space="preserve"> </v>
      </c>
      <c r="Y45" s="56" t="str">
        <f t="shared" si="28"/>
        <v xml:space="preserve"> </v>
      </c>
      <c r="Z45" s="315" t="str">
        <f t="shared" si="28"/>
        <v xml:space="preserve"> </v>
      </c>
      <c r="AA45" s="314" t="str">
        <f t="shared" si="28"/>
        <v xml:space="preserve"> </v>
      </c>
      <c r="AB45" s="314" t="str">
        <f t="shared" si="28"/>
        <v xml:space="preserve"> </v>
      </c>
      <c r="AC45" s="56" t="str">
        <f t="shared" si="28"/>
        <v xml:space="preserve"> </v>
      </c>
      <c r="AD45" s="315" t="str">
        <f t="shared" si="28"/>
        <v xml:space="preserve"> </v>
      </c>
      <c r="AE45" s="314" t="str">
        <f t="shared" si="28"/>
        <v xml:space="preserve"> </v>
      </c>
      <c r="AF45" s="314" t="str">
        <f t="shared" si="28"/>
        <v xml:space="preserve"> </v>
      </c>
      <c r="AG45" s="56" t="str">
        <f t="shared" si="28"/>
        <v xml:space="preserve"> </v>
      </c>
      <c r="AH45" s="654"/>
      <c r="AI45" s="620" t="str">
        <f>IF(SUM(AI11:AI41)&gt;0,AVERAGE(AI11:AI41)," ")</f>
        <v xml:space="preserve"> </v>
      </c>
      <c r="AJ45" s="678" t="str">
        <f>IF(SUM(AJ11:AJ41)&gt;0,AVERAGE(AJ11:AJ41)," ")</f>
        <v xml:space="preserve"> </v>
      </c>
      <c r="AK45" s="69"/>
      <c r="AL45" s="824" t="str">
        <f ca="1">IF(SUM(AK11:AK41)&gt;0,GEOMEAN(AK11:AK41),"")</f>
        <v/>
      </c>
      <c r="AM45" s="818"/>
      <c r="AN45" s="279"/>
      <c r="AO45" s="671" t="str">
        <f>IF(SUM(AO11:AO41)&gt;0,AVERAGE(AO11:AO41)," ")</f>
        <v xml:space="preserve"> </v>
      </c>
      <c r="AP45" s="56" t="str">
        <f>IF(SUM(AP11:AP41)&gt;0,AVERAGE(AP11:AP41)," ")</f>
        <v xml:space="preserve"> </v>
      </c>
      <c r="AQ45" s="943" t="s">
        <v>71</v>
      </c>
      <c r="AR45" s="1079"/>
      <c r="AS45" s="620" t="str">
        <f>IF(SUM(AS11:AS41)&gt;0,AVERAGE(AS11:AS41)," ")</f>
        <v xml:space="preserve"> </v>
      </c>
      <c r="AT45" s="626"/>
      <c r="AU45" s="660" t="str">
        <f>IF(SUM(AU11:AU41)&gt;0,AVERAGE(AU11:AU41)," ")</f>
        <v xml:space="preserve"> </v>
      </c>
      <c r="AV45" s="661"/>
      <c r="AW45" s="618" t="str">
        <f ca="1">IF(SUM(AW11:AW41)&gt;0,AVERAGE(AW11:AW41)," ")</f>
        <v xml:space="preserve"> </v>
      </c>
      <c r="AX45" s="661"/>
      <c r="AY45" s="660" t="str">
        <f>IF(SUM(AY11:AY41)&gt;0,AVERAGE(AY11:AY41)," ")</f>
        <v xml:space="preserve"> </v>
      </c>
      <c r="AZ45" s="619"/>
      <c r="BA45" s="618" t="str">
        <f ca="1">IF(SUM(BA11:BA41)&gt;0,AVERAGE(BA11:BA41)," ")</f>
        <v xml:space="preserve"> </v>
      </c>
      <c r="BB45" s="661"/>
      <c r="BC45" s="620" t="str">
        <f>IF(SUM(BC11:BC41)&gt;0,AVERAGE(BC11:BC41)," ")</f>
        <v xml:space="preserve"> </v>
      </c>
      <c r="BD45" s="661"/>
      <c r="BE45" s="618" t="str">
        <f ca="1">IF(SUM(BE11:BE41)&gt;0,AVERAGE(BE11:BE41)," ")</f>
        <v xml:space="preserve"> </v>
      </c>
      <c r="BF45" s="78"/>
      <c r="BG45" s="42" t="str">
        <f>IF(SUM(BG11:BG41)&gt;0,AVERAGE(BG11:BG41)," ")</f>
        <v xml:space="preserve"> </v>
      </c>
      <c r="BH45" s="56" t="str">
        <f>IF(SUM(BH11:BH41)&gt;0,AVERAGE(BH11:BH41)," ")</f>
        <v xml:space="preserve"> </v>
      </c>
      <c r="BI45" s="218" t="s">
        <v>37</v>
      </c>
      <c r="BJ45" s="42" t="str">
        <f>IF(SUM(BJ11:BJ41)&gt;0,AVERAGE(BJ11:BJ41)," ")</f>
        <v xml:space="preserve"> </v>
      </c>
      <c r="BK45" s="56" t="str">
        <f>IF(SUM(BK11:BK41)&gt;0,AVERAGE(BK11:BK41)," ")</f>
        <v xml:space="preserve"> </v>
      </c>
      <c r="BL45" s="77"/>
      <c r="BM45" s="43" t="str">
        <f t="shared" ref="BM45:BU45" si="29">IF(SUM(BM11:BM41)&gt;0,AVERAGE(BM11:BM41)," ")</f>
        <v xml:space="preserve"> </v>
      </c>
      <c r="BN45" s="314" t="str">
        <f t="shared" si="29"/>
        <v xml:space="preserve"> </v>
      </c>
      <c r="BO45" s="43" t="str">
        <f t="shared" si="29"/>
        <v xml:space="preserve"> </v>
      </c>
      <c r="BP45" s="43" t="str">
        <f t="shared" si="29"/>
        <v xml:space="preserve"> </v>
      </c>
      <c r="BQ45" s="43" t="str">
        <f t="shared" si="29"/>
        <v xml:space="preserve"> </v>
      </c>
      <c r="BR45" s="43" t="str">
        <f t="shared" si="29"/>
        <v xml:space="preserve"> </v>
      </c>
      <c r="BS45" s="43" t="str">
        <f t="shared" si="29"/>
        <v xml:space="preserve"> </v>
      </c>
      <c r="BT45" s="43" t="str">
        <f t="shared" si="29"/>
        <v xml:space="preserve"> </v>
      </c>
      <c r="BU45" s="56" t="str">
        <f t="shared" si="29"/>
        <v xml:space="preserve"> </v>
      </c>
      <c r="BV45" s="758" t="s">
        <v>37</v>
      </c>
      <c r="BW45" s="842" t="str">
        <f t="shared" ref="BW45:CB45" si="30">IF(SUM(BW11:BW41)&gt;0,AVERAGE(BW11:BW41)," ")</f>
        <v xml:space="preserve"> </v>
      </c>
      <c r="BX45" s="618" t="str">
        <f t="shared" ca="1" si="30"/>
        <v xml:space="preserve"> </v>
      </c>
      <c r="BY45" s="679" t="str">
        <f t="shared" si="30"/>
        <v xml:space="preserve"> </v>
      </c>
      <c r="BZ45" s="843" t="str">
        <f t="shared" ca="1" si="30"/>
        <v xml:space="preserve"> </v>
      </c>
      <c r="CA45" s="744" t="str">
        <f t="shared" si="30"/>
        <v xml:space="preserve"> </v>
      </c>
      <c r="CB45" s="45" t="str">
        <f t="shared" si="30"/>
        <v xml:space="preserve"> </v>
      </c>
      <c r="CC45" s="45" t="str">
        <f t="shared" ref="CC45:CK45" si="31">IF(SUM(CC11:CC41)&gt;0,AVERAGE(CC11:CC41)," ")</f>
        <v xml:space="preserve"> </v>
      </c>
      <c r="CD45" s="45" t="str">
        <f t="shared" si="31"/>
        <v xml:space="preserve"> </v>
      </c>
      <c r="CE45" s="45" t="str">
        <f t="shared" si="31"/>
        <v xml:space="preserve"> </v>
      </c>
      <c r="CF45" s="45" t="str">
        <f t="shared" si="31"/>
        <v xml:space="preserve"> </v>
      </c>
      <c r="CG45" s="45" t="str">
        <f t="shared" si="31"/>
        <v xml:space="preserve"> </v>
      </c>
      <c r="CH45" s="45" t="str">
        <f t="shared" si="31"/>
        <v xml:space="preserve"> </v>
      </c>
      <c r="CI45" s="45" t="str">
        <f t="shared" si="31"/>
        <v xml:space="preserve"> </v>
      </c>
      <c r="CJ45" s="45" t="str">
        <f t="shared" si="31"/>
        <v xml:space="preserve"> </v>
      </c>
      <c r="CK45" s="833" t="str">
        <f t="shared" si="31"/>
        <v xml:space="preserve"> </v>
      </c>
    </row>
    <row r="46" spans="1:89" ht="14.4" customHeight="1" thickTop="1" thickBot="1" x14ac:dyDescent="0.3">
      <c r="A46" s="220" t="s">
        <v>38</v>
      </c>
      <c r="B46" s="221"/>
      <c r="C46" s="81"/>
      <c r="D46" s="80"/>
      <c r="E46" s="71" t="str">
        <f>IF(SUM(E11:E41)&gt;0,MAX(E11:E41)," ")</f>
        <v xml:space="preserve"> </v>
      </c>
      <c r="F46" s="82"/>
      <c r="G46" s="83"/>
      <c r="H46" s="84" t="str">
        <f t="shared" ref="H46:S46" si="32">IF(SUM(H11:H41)&gt;0,MAX(H11:H41)," ")</f>
        <v xml:space="preserve"> </v>
      </c>
      <c r="I46" s="70" t="str">
        <f t="shared" si="32"/>
        <v xml:space="preserve"> </v>
      </c>
      <c r="J46" s="71" t="str">
        <f t="shared" si="32"/>
        <v xml:space="preserve"> </v>
      </c>
      <c r="K46" s="54" t="str">
        <f>IF(SUM(K11:K41)&gt;0,MAX(K11:K41)," ")</f>
        <v xml:space="preserve"> </v>
      </c>
      <c r="L46" s="280" t="str">
        <f t="shared" si="32"/>
        <v xml:space="preserve"> </v>
      </c>
      <c r="M46" s="70" t="str">
        <f t="shared" si="32"/>
        <v xml:space="preserve"> </v>
      </c>
      <c r="N46" s="85" t="str">
        <f ca="1">IF(SUM(N11:N41)&gt;0,MAX(N11:N41)," ")</f>
        <v xml:space="preserve"> </v>
      </c>
      <c r="O46" s="70" t="str">
        <f t="shared" si="32"/>
        <v xml:space="preserve"> </v>
      </c>
      <c r="P46" s="85" t="str">
        <f ca="1">IF(SUM(P11:P41)&gt;0,MAX(P11:P41)," ")</f>
        <v xml:space="preserve"> </v>
      </c>
      <c r="Q46" s="70" t="str">
        <f t="shared" si="32"/>
        <v xml:space="preserve"> </v>
      </c>
      <c r="R46" s="70" t="str">
        <f t="shared" si="32"/>
        <v xml:space="preserve"> </v>
      </c>
      <c r="S46" s="44" t="str">
        <f t="shared" si="32"/>
        <v xml:space="preserve"> </v>
      </c>
      <c r="T46" s="220" t="s">
        <v>39</v>
      </c>
      <c r="U46" s="55" t="str">
        <f>IF(SUM(U11:U41)&gt;0,MAX(U11:U41)," ")</f>
        <v xml:space="preserve"> </v>
      </c>
      <c r="V46" s="54" t="str">
        <f t="shared" ref="V46:AG46" si="33">IF(SUM(V11:V41)&gt;0,MAX(V11:V41)," ")</f>
        <v xml:space="preserve"> </v>
      </c>
      <c r="W46" s="70" t="str">
        <f t="shared" si="33"/>
        <v xml:space="preserve"> </v>
      </c>
      <c r="X46" s="395" t="str">
        <f t="shared" si="33"/>
        <v xml:space="preserve"> </v>
      </c>
      <c r="Y46" s="44" t="str">
        <f t="shared" si="33"/>
        <v xml:space="preserve"> </v>
      </c>
      <c r="Z46" s="54" t="str">
        <f t="shared" si="33"/>
        <v xml:space="preserve"> </v>
      </c>
      <c r="AA46" s="70" t="str">
        <f t="shared" si="33"/>
        <v xml:space="preserve"> </v>
      </c>
      <c r="AB46" s="395" t="str">
        <f t="shared" si="33"/>
        <v xml:space="preserve"> </v>
      </c>
      <c r="AC46" s="44" t="str">
        <f t="shared" si="33"/>
        <v xml:space="preserve"> </v>
      </c>
      <c r="AD46" s="54" t="str">
        <f t="shared" si="33"/>
        <v xml:space="preserve"> </v>
      </c>
      <c r="AE46" s="70" t="str">
        <f t="shared" si="33"/>
        <v xml:space="preserve"> </v>
      </c>
      <c r="AF46" s="395" t="str">
        <f t="shared" si="33"/>
        <v xml:space="preserve"> </v>
      </c>
      <c r="AG46" s="44" t="str">
        <f t="shared" si="33"/>
        <v xml:space="preserve"> </v>
      </c>
      <c r="AH46" s="636"/>
      <c r="AI46" s="679" t="str">
        <f>IF(SUM(AI11:AI41)&gt;0,MAX(AI11:AI41)," ")</f>
        <v xml:space="preserve"> </v>
      </c>
      <c r="AJ46" s="620" t="str">
        <f>IF(SUM(AJ11:AJ41)&gt;0,MAX(AJ11:AJ41)," ")</f>
        <v xml:space="preserve"> </v>
      </c>
      <c r="AK46" s="70" t="str">
        <f ca="1">IF(AL45&lt;&gt;"",MAX(AK11:AK41),"")</f>
        <v/>
      </c>
      <c r="AL46" s="827" t="str">
        <f ca="1">IF(AK46=63200,"TNTC",AK46)</f>
        <v/>
      </c>
      <c r="AM46" s="945" t="str">
        <f>IF(SUM(AM11:AN41)&gt;0,MAX(AM11:AN41)," ")</f>
        <v xml:space="preserve"> </v>
      </c>
      <c r="AN46" s="963"/>
      <c r="AO46" s="670" t="str">
        <f>IF(SUM(AO11:AO41)&gt;0,MAX(AO11:AO41)," ")</f>
        <v xml:space="preserve"> </v>
      </c>
      <c r="AP46" s="44" t="str">
        <f>IF(SUM(AP11:AP41)&gt;0,MAX(AP11:AP41)," ")</f>
        <v xml:space="preserve"> </v>
      </c>
      <c r="AQ46" s="952" t="s">
        <v>72</v>
      </c>
      <c r="AR46" s="953"/>
      <c r="AS46" s="401" t="str">
        <f t="shared" ref="AS46:BH46" si="34">IF(SUM(AS11:AS41)&gt;0,MAX(AS11:AS41)," ")</f>
        <v xml:space="preserve"> </v>
      </c>
      <c r="AT46" s="70" t="str">
        <f t="shared" si="34"/>
        <v xml:space="preserve"> </v>
      </c>
      <c r="AU46" s="662" t="str">
        <f t="shared" si="34"/>
        <v xml:space="preserve"> </v>
      </c>
      <c r="AV46" s="620" t="str">
        <f t="shared" si="34"/>
        <v xml:space="preserve"> </v>
      </c>
      <c r="AW46" s="663" t="str">
        <f t="shared" ca="1" si="34"/>
        <v xml:space="preserve"> </v>
      </c>
      <c r="AX46" s="620" t="str">
        <f t="shared" ca="1" si="34"/>
        <v xml:space="preserve"> </v>
      </c>
      <c r="AY46" s="664" t="str">
        <f t="shared" si="34"/>
        <v xml:space="preserve"> </v>
      </c>
      <c r="AZ46" s="620" t="str">
        <f t="shared" si="34"/>
        <v xml:space="preserve"> </v>
      </c>
      <c r="BA46" s="663" t="str">
        <f t="shared" ca="1" si="34"/>
        <v xml:space="preserve"> </v>
      </c>
      <c r="BB46" s="665" t="str">
        <f t="shared" ca="1" si="34"/>
        <v xml:space="preserve"> </v>
      </c>
      <c r="BC46" s="664" t="str">
        <f t="shared" si="34"/>
        <v xml:space="preserve"> </v>
      </c>
      <c r="BD46" s="620" t="str">
        <f t="shared" si="34"/>
        <v xml:space="preserve"> </v>
      </c>
      <c r="BE46" s="663" t="str">
        <f t="shared" ca="1" si="34"/>
        <v xml:space="preserve"> </v>
      </c>
      <c r="BF46" s="620" t="str">
        <f t="shared" ca="1" si="34"/>
        <v xml:space="preserve"> </v>
      </c>
      <c r="BG46" s="54" t="str">
        <f t="shared" si="34"/>
        <v xml:space="preserve"> </v>
      </c>
      <c r="BH46" s="44" t="str">
        <f t="shared" si="34"/>
        <v xml:space="preserve"> </v>
      </c>
      <c r="BI46" s="220" t="s">
        <v>39</v>
      </c>
      <c r="BJ46" s="54" t="str">
        <f>IF(SUM(BJ11:BJ41)&gt;0,MAX(BJ11:BJ41)," ")</f>
        <v xml:space="preserve"> </v>
      </c>
      <c r="BK46" s="44" t="str">
        <f t="shared" ref="BK46:BU46" si="35">IF(SUM(BK11:BK41)&gt;0,MAX(BK11:BK41)," ")</f>
        <v xml:space="preserve"> </v>
      </c>
      <c r="BL46" s="54" t="str">
        <f t="shared" si="35"/>
        <v xml:space="preserve"> </v>
      </c>
      <c r="BM46" s="70" t="str">
        <f t="shared" si="35"/>
        <v xml:space="preserve"> </v>
      </c>
      <c r="BN46" s="70" t="str">
        <f t="shared" si="35"/>
        <v xml:space="preserve"> </v>
      </c>
      <c r="BO46" s="70" t="str">
        <f t="shared" si="35"/>
        <v xml:space="preserve"> </v>
      </c>
      <c r="BP46" s="70" t="str">
        <f t="shared" si="35"/>
        <v xml:space="preserve"> </v>
      </c>
      <c r="BQ46" s="70" t="str">
        <f t="shared" si="35"/>
        <v xml:space="preserve"> </v>
      </c>
      <c r="BR46" s="70" t="str">
        <f t="shared" si="35"/>
        <v xml:space="preserve"> </v>
      </c>
      <c r="BS46" s="70" t="str">
        <f t="shared" si="35"/>
        <v xml:space="preserve"> </v>
      </c>
      <c r="BT46" s="70" t="str">
        <f t="shared" si="35"/>
        <v xml:space="preserve"> </v>
      </c>
      <c r="BU46" s="44" t="str">
        <f t="shared" si="35"/>
        <v xml:space="preserve"> </v>
      </c>
      <c r="BV46" s="244" t="s">
        <v>39</v>
      </c>
      <c r="BW46" s="844" t="str">
        <f>IF(SUM(BW11:BW41)&gt;0,MAX(BW11:BW41)," ")</f>
        <v xml:space="preserve"> </v>
      </c>
      <c r="BX46" s="845" t="str">
        <f ca="1">IF(SUM(BX11:BX41)&gt;0,MAX(BX11:BX41)," ")</f>
        <v xml:space="preserve"> </v>
      </c>
      <c r="BY46" s="844" t="str">
        <f>IF(SUM(BY11:BY41)&gt;0,MAX(BY11:BY41)," ")</f>
        <v xml:space="preserve"> </v>
      </c>
      <c r="BZ46" s="845" t="str">
        <f ca="1">IF(SUM(BZ11:BZ41)&gt;0,MAX(BZ11:BZ41)," ")</f>
        <v xml:space="preserve"> </v>
      </c>
      <c r="CA46" s="470" t="str">
        <f>IF(SUM(CA11:CA41)&gt;0,MAX(CA11:CA41)," ")</f>
        <v xml:space="preserve"> </v>
      </c>
      <c r="CB46" s="470" t="str">
        <f t="shared" ref="CB46:CK46" si="36">IF(SUM(CB11:CB41)&gt;0,MAX(CB11:CB41)," ")</f>
        <v xml:space="preserve"> </v>
      </c>
      <c r="CC46" s="470" t="str">
        <f t="shared" si="36"/>
        <v xml:space="preserve"> </v>
      </c>
      <c r="CD46" s="470" t="str">
        <f t="shared" si="36"/>
        <v xml:space="preserve"> </v>
      </c>
      <c r="CE46" s="470" t="str">
        <f t="shared" si="36"/>
        <v xml:space="preserve"> </v>
      </c>
      <c r="CF46" s="470" t="str">
        <f t="shared" si="36"/>
        <v xml:space="preserve"> </v>
      </c>
      <c r="CG46" s="470" t="str">
        <f t="shared" si="36"/>
        <v xml:space="preserve"> </v>
      </c>
      <c r="CH46" s="470" t="str">
        <f t="shared" si="36"/>
        <v xml:space="preserve"> </v>
      </c>
      <c r="CI46" s="470" t="str">
        <f t="shared" si="36"/>
        <v xml:space="preserve"> </v>
      </c>
      <c r="CJ46" s="470" t="str">
        <f t="shared" si="36"/>
        <v xml:space="preserve"> </v>
      </c>
      <c r="CK46" s="86" t="str">
        <f t="shared" si="36"/>
        <v xml:space="preserve"> </v>
      </c>
    </row>
    <row r="47" spans="1:89" ht="14.4" customHeight="1" thickTop="1" thickBot="1" x14ac:dyDescent="0.3">
      <c r="A47" s="220" t="s">
        <v>40</v>
      </c>
      <c r="B47" s="221"/>
      <c r="C47" s="81"/>
      <c r="D47" s="80"/>
      <c r="E47" s="48"/>
      <c r="F47" s="82"/>
      <c r="G47" s="83"/>
      <c r="H47" s="55" t="str">
        <f>IF(SUM(H11:H41)&gt;0,MIN(H11:H41),"")</f>
        <v/>
      </c>
      <c r="I47" s="70" t="str">
        <f t="shared" ref="I47:S47" si="37">IF(SUM(I11:I41)&gt;0,MIN(I11:I41),"")</f>
        <v/>
      </c>
      <c r="J47" s="84" t="str">
        <f t="shared" si="37"/>
        <v/>
      </c>
      <c r="K47" s="54" t="str">
        <f>IF(SUM(K11:K41)&gt;0,MIN(K11:K41),"")</f>
        <v/>
      </c>
      <c r="L47" s="280" t="str">
        <f t="shared" si="37"/>
        <v/>
      </c>
      <c r="M47" s="70" t="str">
        <f t="shared" si="37"/>
        <v/>
      </c>
      <c r="N47" s="70" t="str">
        <f t="shared" ca="1" si="37"/>
        <v/>
      </c>
      <c r="O47" s="70" t="str">
        <f t="shared" si="37"/>
        <v/>
      </c>
      <c r="P47" s="70" t="str">
        <f t="shared" ca="1" si="37"/>
        <v/>
      </c>
      <c r="Q47" s="70" t="str">
        <f t="shared" si="37"/>
        <v/>
      </c>
      <c r="R47" s="70" t="str">
        <f t="shared" si="37"/>
        <v/>
      </c>
      <c r="S47" s="44" t="str">
        <f t="shared" si="37"/>
        <v/>
      </c>
      <c r="T47" s="220" t="s">
        <v>41</v>
      </c>
      <c r="U47" s="55" t="str">
        <f>IF(SUM(U11:U41)&gt;0,MIN(U11:U41),"")</f>
        <v/>
      </c>
      <c r="V47" s="54" t="str">
        <f t="shared" ref="V47:AG47" si="38">IF(SUM(V11:V41)&gt;0,MIN(V11:V41),"")</f>
        <v/>
      </c>
      <c r="W47" s="70" t="str">
        <f t="shared" si="38"/>
        <v/>
      </c>
      <c r="X47" s="395" t="str">
        <f t="shared" si="38"/>
        <v/>
      </c>
      <c r="Y47" s="44" t="str">
        <f t="shared" si="38"/>
        <v/>
      </c>
      <c r="Z47" s="54" t="str">
        <f t="shared" si="38"/>
        <v/>
      </c>
      <c r="AA47" s="70" t="str">
        <f t="shared" si="38"/>
        <v/>
      </c>
      <c r="AB47" s="395" t="str">
        <f t="shared" si="38"/>
        <v/>
      </c>
      <c r="AC47" s="44" t="str">
        <f t="shared" si="38"/>
        <v/>
      </c>
      <c r="AD47" s="54" t="str">
        <f t="shared" si="38"/>
        <v/>
      </c>
      <c r="AE47" s="70" t="str">
        <f t="shared" si="38"/>
        <v/>
      </c>
      <c r="AF47" s="395" t="str">
        <f t="shared" si="38"/>
        <v/>
      </c>
      <c r="AG47" s="44" t="str">
        <f t="shared" si="38"/>
        <v/>
      </c>
      <c r="AH47" s="638"/>
      <c r="AI47" s="680" t="str">
        <f>IF(SUM(AI11:AI41)&gt;0,MIN(AI11:AI41),"")</f>
        <v/>
      </c>
      <c r="AJ47" s="681" t="str">
        <f>IF(SUM(AJ11:AJ41)&gt;0,MIN(AJ11:AJ41),"")</f>
        <v/>
      </c>
      <c r="AK47" s="71"/>
      <c r="AL47" s="820" t="str">
        <f>IF(SUM(AL11:AL41)&gt;0,MIN(AL11:AL41),"")</f>
        <v/>
      </c>
      <c r="AM47" s="945" t="str">
        <f>IF(SUM(AM11:AN41)&gt;0,MIN(AM11:AN41),"")</f>
        <v/>
      </c>
      <c r="AN47" s="1016"/>
      <c r="AO47" s="620" t="str">
        <f>IF(SUM(AO11:AO41)&gt;0,MIN(AO11:AO41),"")</f>
        <v/>
      </c>
      <c r="AP47" s="623" t="str">
        <f>IF(SUM(AP11:AP41)&gt;0,MIN(AP11:AP41),"")</f>
        <v/>
      </c>
      <c r="AQ47" s="952" t="s">
        <v>73</v>
      </c>
      <c r="AR47" s="953"/>
      <c r="AS47" s="647" t="str">
        <f>IF(SUM(AS11:AS41)&gt;0,MIN(AS11:AS41),"")</f>
        <v/>
      </c>
      <c r="AT47" s="675" t="str">
        <f t="shared" ref="AT47:BF47" si="39">IF(SUM(AT11:AT41)&gt;0,MIN(AT11:AT41),"")</f>
        <v/>
      </c>
      <c r="AU47" s="648" t="str">
        <f>IF(SUM(AU11:AU41)&gt;0,MIN(AU11:AU41),"")</f>
        <v/>
      </c>
      <c r="AV47" s="666" t="str">
        <f t="shared" ref="AV47" si="40">IF(SUM(AV11:AV41)&gt;0,MIN(AV11:AV41),"")</f>
        <v/>
      </c>
      <c r="AW47" s="667" t="str">
        <f ca="1">IF(SUM(AW11:AW41)&gt;0,MIN(AW11:AW41),"")</f>
        <v/>
      </c>
      <c r="AX47" s="668" t="str">
        <f t="shared" ca="1" si="39"/>
        <v/>
      </c>
      <c r="AY47" s="648" t="str">
        <f>IF(SUM(AY11:AY41)&gt;0,MIN(AY11:AY41),"")</f>
        <v/>
      </c>
      <c r="AZ47" s="666" t="str">
        <f t="shared" si="39"/>
        <v/>
      </c>
      <c r="BA47" s="667" t="str">
        <f ca="1">IF(SUM(BA11:BA41)&gt;0,MIN(BA11:BA41),"")</f>
        <v/>
      </c>
      <c r="BB47" s="668" t="str">
        <f t="shared" ca="1" si="39"/>
        <v/>
      </c>
      <c r="BC47" s="648" t="str">
        <f>IF(SUM(BC11:BC41)&gt;0,MIN(BC11:BC41),"")</f>
        <v/>
      </c>
      <c r="BD47" s="669" t="str">
        <f t="shared" si="39"/>
        <v/>
      </c>
      <c r="BE47" s="670" t="str">
        <f ca="1">IF(SUM(BE11:BE41)&gt;0,MIN(BE11:BE41),"")</f>
        <v/>
      </c>
      <c r="BF47" s="668" t="str">
        <f t="shared" ca="1" si="39"/>
        <v/>
      </c>
      <c r="BG47" s="54" t="str">
        <f>IF(SUM(BG11:BG41)&gt;0,MIN(BG11:BG41),"")</f>
        <v/>
      </c>
      <c r="BH47" s="44" t="str">
        <f>IF(SUM(BH11:BH41)&gt;0,MIN(BH11:BH41),"")</f>
        <v/>
      </c>
      <c r="BI47" s="220" t="s">
        <v>41</v>
      </c>
      <c r="BJ47" s="647" t="str">
        <f t="shared" ref="BJ47:BU47" si="41">IF(SUM(BJ11:BJ41)&gt;0,MIN(BJ11:BJ41),"")</f>
        <v/>
      </c>
      <c r="BK47" s="674" t="str">
        <f t="shared" si="41"/>
        <v/>
      </c>
      <c r="BL47" s="54" t="str">
        <f t="shared" si="41"/>
        <v/>
      </c>
      <c r="BM47" s="673" t="str">
        <f t="shared" si="41"/>
        <v/>
      </c>
      <c r="BN47" s="673" t="str">
        <f t="shared" si="41"/>
        <v/>
      </c>
      <c r="BO47" s="673" t="str">
        <f t="shared" si="41"/>
        <v/>
      </c>
      <c r="BP47" s="673" t="str">
        <f t="shared" si="41"/>
        <v/>
      </c>
      <c r="BQ47" s="673" t="str">
        <f t="shared" si="41"/>
        <v/>
      </c>
      <c r="BR47" s="673" t="str">
        <f t="shared" si="41"/>
        <v/>
      </c>
      <c r="BS47" s="673" t="str">
        <f t="shared" si="41"/>
        <v/>
      </c>
      <c r="BT47" s="673" t="str">
        <f t="shared" si="41"/>
        <v/>
      </c>
      <c r="BU47" s="674" t="str">
        <f t="shared" si="41"/>
        <v/>
      </c>
      <c r="BV47" s="761" t="s">
        <v>41</v>
      </c>
      <c r="BW47" s="649" t="str">
        <f>IF(SUM(BW11:BW41)&gt;0,MIN(BW11:BW41),"")</f>
        <v/>
      </c>
      <c r="BX47" s="846" t="str">
        <f ca="1">IF(SUM(BX11:BX41)&gt;0,MIN(BX11:BX41),"")</f>
        <v/>
      </c>
      <c r="BY47" s="649" t="str">
        <f>IF(SUM(BY11:BY41)&gt;0,MIN(BY11:BY41),"")</f>
        <v/>
      </c>
      <c r="BZ47" s="846" t="str">
        <f ca="1">IF(SUM(BZ11:BZ41)&gt;0,MIN(BZ11:BZ41),"")</f>
        <v/>
      </c>
      <c r="CA47" s="639" t="str">
        <f>IF(SUM(CA11:CA41)&gt;0,MIN(CA11:CA41),"")</f>
        <v/>
      </c>
      <c r="CB47" s="639" t="str">
        <f t="shared" ref="CB47:CK47" si="42">IF(SUM(CB11:CB41)&gt;0,MIN(CB11:CB41),"")</f>
        <v/>
      </c>
      <c r="CC47" s="639" t="str">
        <f t="shared" si="42"/>
        <v/>
      </c>
      <c r="CD47" s="639" t="str">
        <f t="shared" si="42"/>
        <v/>
      </c>
      <c r="CE47" s="639" t="str">
        <f t="shared" si="42"/>
        <v/>
      </c>
      <c r="CF47" s="639" t="str">
        <f t="shared" si="42"/>
        <v/>
      </c>
      <c r="CG47" s="639" t="str">
        <f t="shared" si="42"/>
        <v/>
      </c>
      <c r="CH47" s="639" t="str">
        <f t="shared" si="42"/>
        <v/>
      </c>
      <c r="CI47" s="639" t="str">
        <f t="shared" si="42"/>
        <v/>
      </c>
      <c r="CJ47" s="639" t="str">
        <f t="shared" si="42"/>
        <v/>
      </c>
      <c r="CK47" s="834" t="str">
        <f t="shared" si="42"/>
        <v/>
      </c>
    </row>
    <row r="48" spans="1:89" ht="14.4" customHeight="1" thickTop="1" thickBot="1" x14ac:dyDescent="0.3">
      <c r="A48" s="532"/>
      <c r="B48" s="533"/>
      <c r="C48" s="533"/>
      <c r="D48" s="533"/>
      <c r="E48" s="534"/>
      <c r="F48" s="535"/>
      <c r="G48" s="536"/>
      <c r="H48" s="532"/>
      <c r="I48" s="533"/>
      <c r="J48" s="537"/>
      <c r="K48" s="533"/>
      <c r="L48" s="538"/>
      <c r="M48" s="533"/>
      <c r="N48" s="533"/>
      <c r="O48" s="533"/>
      <c r="P48" s="533"/>
      <c r="Q48" s="533"/>
      <c r="R48" s="533"/>
      <c r="S48" s="537"/>
      <c r="T48" s="973" t="s">
        <v>131</v>
      </c>
      <c r="U48" s="974"/>
      <c r="V48" s="975"/>
      <c r="W48" s="533"/>
      <c r="X48" s="533"/>
      <c r="Y48" s="555"/>
      <c r="Z48" s="533"/>
      <c r="AA48" s="539"/>
      <c r="AB48" s="533"/>
      <c r="AC48" s="537"/>
      <c r="AD48" s="533"/>
      <c r="AE48" s="533"/>
      <c r="AF48" s="533"/>
      <c r="AG48" s="537"/>
      <c r="AH48" s="532"/>
      <c r="AI48" s="533"/>
      <c r="AJ48" s="533"/>
      <c r="AK48" s="465"/>
      <c r="AL48" s="822" t="str">
        <f ca="1">'E.coli Standalone Calculation'!T38</f>
        <v/>
      </c>
      <c r="AM48" s="816"/>
      <c r="AN48" s="540"/>
      <c r="AO48" s="476"/>
      <c r="AP48" s="537"/>
      <c r="AQ48" s="979"/>
      <c r="AR48" s="980"/>
      <c r="AS48" s="532"/>
      <c r="AT48" s="533"/>
      <c r="AU48" s="532"/>
      <c r="AV48" s="533"/>
      <c r="AW48" s="541"/>
      <c r="AX48" s="533"/>
      <c r="AY48" s="532"/>
      <c r="AZ48" s="533"/>
      <c r="BA48" s="541"/>
      <c r="BB48" s="533"/>
      <c r="BC48" s="532"/>
      <c r="BD48" s="541"/>
      <c r="BE48" s="533"/>
      <c r="BF48" s="533"/>
      <c r="BG48" s="532"/>
      <c r="BH48" s="537"/>
      <c r="BI48" s="542"/>
      <c r="BJ48" s="532"/>
      <c r="BK48" s="537"/>
      <c r="BL48" s="532"/>
      <c r="BM48" s="533"/>
      <c r="BN48" s="533"/>
      <c r="BO48" s="533"/>
      <c r="BP48" s="533"/>
      <c r="BQ48" s="533"/>
      <c r="BR48" s="533"/>
      <c r="BS48" s="533"/>
      <c r="BT48" s="533"/>
      <c r="BU48" s="537"/>
      <c r="BV48" s="762"/>
      <c r="BW48" s="755"/>
      <c r="BX48" s="476"/>
      <c r="BY48" s="476"/>
      <c r="BZ48" s="476"/>
      <c r="CA48" s="476"/>
      <c r="CB48" s="750"/>
      <c r="CC48" s="750"/>
      <c r="CD48" s="750"/>
      <c r="CE48" s="750"/>
      <c r="CF48" s="750"/>
      <c r="CG48" s="750"/>
      <c r="CH48" s="750"/>
      <c r="CI48" s="750"/>
      <c r="CJ48" s="750"/>
      <c r="CK48" s="751"/>
    </row>
    <row r="49" spans="1:89" ht="14.4" customHeight="1" thickTop="1" thickBot="1" x14ac:dyDescent="0.3">
      <c r="A49" s="543"/>
      <c r="B49" s="544"/>
      <c r="C49" s="544"/>
      <c r="D49" s="544"/>
      <c r="E49" s="545"/>
      <c r="F49" s="546"/>
      <c r="G49" s="545"/>
      <c r="H49" s="544"/>
      <c r="I49" s="544"/>
      <c r="J49" s="547"/>
      <c r="K49" s="544"/>
      <c r="L49" s="548"/>
      <c r="M49" s="544"/>
      <c r="N49" s="544"/>
      <c r="O49" s="544"/>
      <c r="P49" s="544"/>
      <c r="Q49" s="544"/>
      <c r="R49" s="544"/>
      <c r="S49" s="547"/>
      <c r="T49" s="976" t="s">
        <v>132</v>
      </c>
      <c r="U49" s="977"/>
      <c r="V49" s="978"/>
      <c r="W49" s="549"/>
      <c r="X49" s="544"/>
      <c r="Y49" s="550"/>
      <c r="Z49" s="549"/>
      <c r="AA49" s="550"/>
      <c r="AB49" s="544"/>
      <c r="AC49" s="544"/>
      <c r="AD49" s="549"/>
      <c r="AE49" s="544"/>
      <c r="AF49" s="544"/>
      <c r="AG49" s="547"/>
      <c r="AH49" s="476"/>
      <c r="AI49" s="476"/>
      <c r="AJ49" s="476"/>
      <c r="AK49" s="465"/>
      <c r="AL49" s="817" t="str">
        <f ca="1">'E.coli Standalone Calculation'!T41</f>
        <v/>
      </c>
      <c r="AM49" s="551"/>
      <c r="AN49" s="552"/>
      <c r="AO49" s="544"/>
      <c r="AP49" s="547"/>
      <c r="AQ49" s="981"/>
      <c r="AR49" s="982"/>
      <c r="AS49" s="549"/>
      <c r="AT49" s="547"/>
      <c r="AU49" s="544"/>
      <c r="AV49" s="544"/>
      <c r="AW49" s="553"/>
      <c r="AX49" s="544"/>
      <c r="AY49" s="549"/>
      <c r="AZ49" s="544"/>
      <c r="BA49" s="553"/>
      <c r="BB49" s="547"/>
      <c r="BC49" s="544"/>
      <c r="BD49" s="553"/>
      <c r="BE49" s="544"/>
      <c r="BF49" s="544"/>
      <c r="BG49" s="549"/>
      <c r="BH49" s="547"/>
      <c r="BI49" s="554"/>
      <c r="BJ49" s="549"/>
      <c r="BK49" s="547"/>
      <c r="BL49" s="549"/>
      <c r="BM49" s="544"/>
      <c r="BN49" s="544"/>
      <c r="BO49" s="544"/>
      <c r="BP49" s="544"/>
      <c r="BQ49" s="544"/>
      <c r="BR49" s="544"/>
      <c r="BS49" s="544"/>
      <c r="BT49" s="544"/>
      <c r="BU49" s="547"/>
      <c r="BV49" s="763"/>
      <c r="BW49" s="754"/>
      <c r="BX49" s="752"/>
      <c r="BY49" s="752"/>
      <c r="BZ49" s="752"/>
      <c r="CA49" s="752"/>
      <c r="CB49" s="752"/>
      <c r="CC49" s="752"/>
      <c r="CD49" s="752"/>
      <c r="CE49" s="752"/>
      <c r="CF49" s="752"/>
      <c r="CG49" s="752"/>
      <c r="CH49" s="752"/>
      <c r="CI49" s="752"/>
      <c r="CJ49" s="752"/>
      <c r="CK49" s="753"/>
    </row>
    <row r="50" spans="1:89" ht="14.4" customHeight="1" thickBot="1" x14ac:dyDescent="0.3">
      <c r="A50" s="415" t="s">
        <v>42</v>
      </c>
      <c r="B50" s="226"/>
      <c r="C50" s="416"/>
      <c r="D50" s="124"/>
      <c r="E50" s="87">
        <f>COUNT(E11:E41)</f>
        <v>0</v>
      </c>
      <c r="F50" s="417">
        <f>COUNTA(F11:F41)</f>
        <v>0</v>
      </c>
      <c r="G50" s="418">
        <f>COUNTA(G11:G41)</f>
        <v>0</v>
      </c>
      <c r="H50" s="419">
        <f>COUNT(H11:H41)</f>
        <v>0</v>
      </c>
      <c r="I50" s="85">
        <f t="shared" ref="I50:BF50" si="43">COUNT(I11:I41)</f>
        <v>0</v>
      </c>
      <c r="J50" s="86">
        <f t="shared" si="43"/>
        <v>0</v>
      </c>
      <c r="K50" s="419">
        <f>COUNT(K11:K41)</f>
        <v>0</v>
      </c>
      <c r="L50" s="85">
        <f t="shared" si="43"/>
        <v>0</v>
      </c>
      <c r="M50" s="85">
        <f t="shared" si="43"/>
        <v>0</v>
      </c>
      <c r="N50" s="85">
        <f t="shared" ca="1" si="43"/>
        <v>0</v>
      </c>
      <c r="O50" s="85">
        <f t="shared" si="43"/>
        <v>0</v>
      </c>
      <c r="P50" s="85">
        <f t="shared" ca="1" si="43"/>
        <v>0</v>
      </c>
      <c r="Q50" s="85">
        <f t="shared" si="43"/>
        <v>0</v>
      </c>
      <c r="R50" s="85">
        <f t="shared" si="43"/>
        <v>0</v>
      </c>
      <c r="S50" s="86">
        <f t="shared" si="43"/>
        <v>0</v>
      </c>
      <c r="T50" s="222" t="s">
        <v>67</v>
      </c>
      <c r="U50" s="66">
        <f>COUNT(U11:U41)</f>
        <v>0</v>
      </c>
      <c r="V50" s="64">
        <f t="shared" ref="V50:AG50" si="44">COUNT(V11:V41)</f>
        <v>0</v>
      </c>
      <c r="W50" s="65">
        <f t="shared" si="44"/>
        <v>0</v>
      </c>
      <c r="X50" s="396">
        <f t="shared" si="44"/>
        <v>0</v>
      </c>
      <c r="Y50" s="67">
        <f t="shared" si="44"/>
        <v>0</v>
      </c>
      <c r="Z50" s="64">
        <f t="shared" si="44"/>
        <v>0</v>
      </c>
      <c r="AA50" s="65">
        <f t="shared" si="44"/>
        <v>0</v>
      </c>
      <c r="AB50" s="396">
        <f t="shared" si="44"/>
        <v>0</v>
      </c>
      <c r="AC50" s="67">
        <f t="shared" si="44"/>
        <v>0</v>
      </c>
      <c r="AD50" s="64">
        <f t="shared" si="44"/>
        <v>0</v>
      </c>
      <c r="AE50" s="65">
        <f t="shared" si="44"/>
        <v>0</v>
      </c>
      <c r="AF50" s="396">
        <f t="shared" si="44"/>
        <v>0</v>
      </c>
      <c r="AG50" s="67">
        <f t="shared" si="44"/>
        <v>0</v>
      </c>
      <c r="AH50" s="625"/>
      <c r="AI50" s="65">
        <f t="shared" ref="AI50:AP50" si="45">COUNT(AI11:AI41)</f>
        <v>0</v>
      </c>
      <c r="AJ50" s="65">
        <f t="shared" si="45"/>
        <v>0</v>
      </c>
      <c r="AK50" s="72"/>
      <c r="AL50" s="65">
        <f ca="1">COUNT(AK11:AK41)</f>
        <v>0</v>
      </c>
      <c r="AM50" s="1048">
        <f>COUNT(AM11:AN41)</f>
        <v>0</v>
      </c>
      <c r="AN50" s="1049"/>
      <c r="AO50" s="65">
        <f t="shared" si="45"/>
        <v>0</v>
      </c>
      <c r="AP50" s="67">
        <f t="shared" si="45"/>
        <v>0</v>
      </c>
      <c r="AQ50" s="1050" t="s">
        <v>67</v>
      </c>
      <c r="AR50" s="1051"/>
      <c r="AS50" s="64">
        <f>COUNT(AS11:AS41)</f>
        <v>0</v>
      </c>
      <c r="AT50" s="116">
        <f t="shared" si="43"/>
        <v>0</v>
      </c>
      <c r="AU50" s="64">
        <f>COUNT(AU11:AU41)</f>
        <v>0</v>
      </c>
      <c r="AV50" s="73">
        <f t="shared" si="43"/>
        <v>0</v>
      </c>
      <c r="AW50" s="73">
        <f ca="1">COUNT(AW11:AW41)</f>
        <v>0</v>
      </c>
      <c r="AX50" s="116">
        <f t="shared" ca="1" si="43"/>
        <v>0</v>
      </c>
      <c r="AY50" s="64">
        <f>COUNT(AY11:AY41)</f>
        <v>0</v>
      </c>
      <c r="AZ50" s="73">
        <f t="shared" si="43"/>
        <v>0</v>
      </c>
      <c r="BA50" s="73">
        <f ca="1">COUNT(BA11:BA41)</f>
        <v>0</v>
      </c>
      <c r="BB50" s="116">
        <f t="shared" ca="1" si="43"/>
        <v>0</v>
      </c>
      <c r="BC50" s="64">
        <f>COUNT(BC11:BC41)</f>
        <v>0</v>
      </c>
      <c r="BD50" s="73">
        <f>COUNT(BD11:BD41)</f>
        <v>0</v>
      </c>
      <c r="BE50" s="73">
        <f ca="1">COUNT(BE11:BE41)</f>
        <v>0</v>
      </c>
      <c r="BF50" s="116">
        <f t="shared" ca="1" si="43"/>
        <v>0</v>
      </c>
      <c r="BG50" s="66">
        <f>COUNT(BG11:BG41)</f>
        <v>0</v>
      </c>
      <c r="BH50" s="67">
        <f>COUNT(BH11:BH41)</f>
        <v>0</v>
      </c>
      <c r="BI50" s="246" t="s">
        <v>67</v>
      </c>
      <c r="BJ50" s="66">
        <f>COUNT(BJ11:BJ41)</f>
        <v>0</v>
      </c>
      <c r="BK50" s="67">
        <f t="shared" ref="BK50:BU50" si="46">COUNT(BK11:BK41)</f>
        <v>0</v>
      </c>
      <c r="BL50" s="64">
        <f t="shared" si="46"/>
        <v>0</v>
      </c>
      <c r="BM50" s="65">
        <f t="shared" si="46"/>
        <v>0</v>
      </c>
      <c r="BN50" s="65">
        <f t="shared" si="46"/>
        <v>0</v>
      </c>
      <c r="BO50" s="65">
        <f t="shared" si="46"/>
        <v>0</v>
      </c>
      <c r="BP50" s="65">
        <f t="shared" si="46"/>
        <v>0</v>
      </c>
      <c r="BQ50" s="65">
        <f t="shared" si="46"/>
        <v>0</v>
      </c>
      <c r="BR50" s="65">
        <f t="shared" si="46"/>
        <v>0</v>
      </c>
      <c r="BS50" s="65">
        <f t="shared" si="46"/>
        <v>0</v>
      </c>
      <c r="BT50" s="65">
        <f t="shared" si="46"/>
        <v>0</v>
      </c>
      <c r="BU50" s="67">
        <f t="shared" si="46"/>
        <v>0</v>
      </c>
      <c r="BV50" s="764" t="s">
        <v>67</v>
      </c>
      <c r="BW50" s="73">
        <f>COUNT(BW11:BW41)</f>
        <v>0</v>
      </c>
      <c r="BX50" s="73">
        <f ca="1">COUNT(BX11:BX41)</f>
        <v>0</v>
      </c>
      <c r="BY50" s="73">
        <f t="shared" ref="BY50:CK50" si="47">COUNT(BY11:BY41)</f>
        <v>0</v>
      </c>
      <c r="BZ50" s="73">
        <f t="shared" ca="1" si="47"/>
        <v>0</v>
      </c>
      <c r="CA50" s="73">
        <f t="shared" si="47"/>
        <v>0</v>
      </c>
      <c r="CB50" s="73">
        <f t="shared" si="47"/>
        <v>0</v>
      </c>
      <c r="CC50" s="73">
        <f t="shared" si="47"/>
        <v>0</v>
      </c>
      <c r="CD50" s="73">
        <f t="shared" si="47"/>
        <v>0</v>
      </c>
      <c r="CE50" s="73">
        <f t="shared" si="47"/>
        <v>0</v>
      </c>
      <c r="CF50" s="73">
        <f t="shared" si="47"/>
        <v>0</v>
      </c>
      <c r="CG50" s="73">
        <f t="shared" si="47"/>
        <v>0</v>
      </c>
      <c r="CH50" s="73">
        <f t="shared" si="47"/>
        <v>0</v>
      </c>
      <c r="CI50" s="73">
        <f t="shared" si="47"/>
        <v>0</v>
      </c>
      <c r="CJ50" s="73">
        <f t="shared" si="47"/>
        <v>0</v>
      </c>
      <c r="CK50" s="73">
        <f t="shared" si="47"/>
        <v>0</v>
      </c>
    </row>
    <row r="51" spans="1:89" ht="15" customHeight="1" thickBot="1" x14ac:dyDescent="0.35">
      <c r="A51" s="861" t="s">
        <v>124</v>
      </c>
      <c r="B51" s="1008"/>
      <c r="C51" s="1008"/>
      <c r="D51" s="1008"/>
      <c r="E51" s="1008"/>
      <c r="F51" s="1008"/>
      <c r="G51" s="1008"/>
      <c r="H51" s="1008"/>
      <c r="I51" s="1008"/>
      <c r="J51" s="1009"/>
      <c r="K51" s="442" t="s">
        <v>191</v>
      </c>
      <c r="L51" s="207"/>
      <c r="M51" s="207"/>
      <c r="N51" s="207"/>
      <c r="O51" s="207"/>
      <c r="P51" s="443"/>
      <c r="Q51" s="444" t="s">
        <v>125</v>
      </c>
      <c r="R51" s="207"/>
      <c r="S51" s="235"/>
      <c r="T51" s="310" t="s">
        <v>43</v>
      </c>
      <c r="U51" s="400"/>
      <c r="V51" s="207"/>
      <c r="W51" s="207"/>
      <c r="X51" s="207"/>
      <c r="Y51" s="207"/>
      <c r="Z51" s="207"/>
      <c r="AA51" s="207"/>
      <c r="AB51" s="207"/>
      <c r="AC51" s="207"/>
      <c r="AD51" s="207"/>
      <c r="AE51" s="207"/>
      <c r="AF51" s="207"/>
      <c r="AG51" s="207"/>
      <c r="AH51" s="207"/>
      <c r="AI51" s="207"/>
      <c r="AJ51" s="207"/>
      <c r="AK51" s="207"/>
      <c r="AL51" s="207"/>
      <c r="AM51" s="207"/>
      <c r="AN51" s="207"/>
      <c r="AO51" s="207"/>
      <c r="AP51" s="235"/>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row>
    <row r="52" spans="1:89" x14ac:dyDescent="0.25">
      <c r="A52" s="1010"/>
      <c r="B52" s="1011"/>
      <c r="C52" s="1011"/>
      <c r="D52" s="1011"/>
      <c r="E52" s="1011"/>
      <c r="F52" s="1011"/>
      <c r="G52" s="1011"/>
      <c r="H52" s="1011"/>
      <c r="I52" s="1011"/>
      <c r="J52" s="1012"/>
      <c r="K52" s="886"/>
      <c r="L52" s="887"/>
      <c r="M52" s="887"/>
      <c r="N52" s="887"/>
      <c r="O52" s="887"/>
      <c r="P52" s="904"/>
      <c r="Q52" s="870"/>
      <c r="R52" s="871"/>
      <c r="S52" s="872"/>
      <c r="T52" s="877"/>
      <c r="U52" s="878"/>
      <c r="V52" s="878"/>
      <c r="W52" s="878"/>
      <c r="X52" s="878"/>
      <c r="Y52" s="878"/>
      <c r="Z52" s="878"/>
      <c r="AA52" s="878"/>
      <c r="AB52" s="878"/>
      <c r="AC52" s="878"/>
      <c r="AD52" s="878"/>
      <c r="AE52" s="878"/>
      <c r="AF52" s="878"/>
      <c r="AG52" s="878"/>
      <c r="AH52" s="878"/>
      <c r="AI52" s="878"/>
      <c r="AJ52" s="878"/>
      <c r="AK52" s="878"/>
      <c r="AL52" s="878"/>
      <c r="AM52" s="878"/>
      <c r="AN52" s="878"/>
      <c r="AO52" s="878"/>
      <c r="AP52" s="879"/>
      <c r="AQ52" s="200"/>
      <c r="AR52" s="200"/>
      <c r="AS52" s="93" t="s">
        <v>44</v>
      </c>
      <c r="AT52" s="94"/>
      <c r="AU52" s="94"/>
      <c r="AV52" s="94"/>
      <c r="AW52" s="94"/>
      <c r="AX52" s="94"/>
      <c r="AY52" s="94"/>
      <c r="AZ52" s="94"/>
      <c r="BA52" s="94"/>
      <c r="BB52" s="94"/>
      <c r="BC52" s="95"/>
      <c r="BD52" s="313" t="s">
        <v>45</v>
      </c>
      <c r="BE52" s="207"/>
      <c r="BF52" s="235"/>
      <c r="BG52" s="200"/>
      <c r="BH52" s="200"/>
      <c r="BI52" s="200"/>
      <c r="BJ52" s="964" t="s">
        <v>175</v>
      </c>
      <c r="BK52" s="965"/>
      <c r="BL52" s="965"/>
      <c r="BM52" s="965"/>
      <c r="BN52" s="965"/>
      <c r="BO52" s="965"/>
      <c r="BP52" s="965"/>
      <c r="BQ52" s="965"/>
      <c r="BR52" s="966"/>
      <c r="BS52" s="200"/>
      <c r="BT52" s="200"/>
      <c r="BU52" s="200"/>
      <c r="BV52" s="200"/>
      <c r="BW52" s="200"/>
      <c r="BX52" s="200"/>
      <c r="BY52" s="200"/>
      <c r="BZ52" s="200"/>
    </row>
    <row r="53" spans="1:89" x14ac:dyDescent="0.25">
      <c r="A53" s="1010"/>
      <c r="B53" s="1011"/>
      <c r="C53" s="1011"/>
      <c r="D53" s="1011"/>
      <c r="E53" s="1011"/>
      <c r="F53" s="1011"/>
      <c r="G53" s="1011"/>
      <c r="H53" s="1011"/>
      <c r="I53" s="1011"/>
      <c r="J53" s="1012"/>
      <c r="K53" s="905"/>
      <c r="L53" s="887"/>
      <c r="M53" s="887"/>
      <c r="N53" s="887"/>
      <c r="O53" s="887"/>
      <c r="P53" s="904"/>
      <c r="Q53" s="873"/>
      <c r="R53" s="871"/>
      <c r="S53" s="872"/>
      <c r="T53" s="877"/>
      <c r="U53" s="878"/>
      <c r="V53" s="878"/>
      <c r="W53" s="878"/>
      <c r="X53" s="878"/>
      <c r="Y53" s="878"/>
      <c r="Z53" s="878"/>
      <c r="AA53" s="878"/>
      <c r="AB53" s="878"/>
      <c r="AC53" s="878"/>
      <c r="AD53" s="878"/>
      <c r="AE53" s="878"/>
      <c r="AF53" s="878"/>
      <c r="AG53" s="878"/>
      <c r="AH53" s="878"/>
      <c r="AI53" s="878"/>
      <c r="AJ53" s="878"/>
      <c r="AK53" s="878"/>
      <c r="AL53" s="878"/>
      <c r="AM53" s="878"/>
      <c r="AN53" s="878"/>
      <c r="AO53" s="878"/>
      <c r="AP53" s="879"/>
      <c r="AQ53" s="200"/>
      <c r="AR53" s="200"/>
      <c r="AS53" s="250"/>
      <c r="AT53" s="221"/>
      <c r="AU53" s="251"/>
      <c r="AV53" s="254" t="s">
        <v>47</v>
      </c>
      <c r="AW53" s="255"/>
      <c r="AX53" s="254" t="s">
        <v>48</v>
      </c>
      <c r="AY53" s="255"/>
      <c r="AZ53" s="256" t="s">
        <v>49</v>
      </c>
      <c r="BA53" s="257"/>
      <c r="BB53" s="256" t="s">
        <v>50</v>
      </c>
      <c r="BC53" s="258"/>
      <c r="BD53" s="459" t="s">
        <v>51</v>
      </c>
      <c r="BE53" s="200"/>
      <c r="BF53" s="102">
        <f>IF(SUM(AS11:AS41)&gt;0,SUM(AS11:AS41),SUM(K11:K41))</f>
        <v>0</v>
      </c>
      <c r="BG53" s="200"/>
      <c r="BH53" s="200"/>
      <c r="BI53" s="200"/>
      <c r="BJ53" s="967"/>
      <c r="BK53" s="968"/>
      <c r="BL53" s="968"/>
      <c r="BM53" s="968"/>
      <c r="BN53" s="968"/>
      <c r="BO53" s="968"/>
      <c r="BP53" s="968"/>
      <c r="BQ53" s="968"/>
      <c r="BR53" s="969"/>
      <c r="BS53" s="200"/>
      <c r="BT53" s="200"/>
      <c r="BU53" s="200"/>
      <c r="BV53" s="200"/>
      <c r="BW53" s="200"/>
      <c r="BX53" s="200"/>
      <c r="BY53" s="200"/>
      <c r="BZ53" s="200"/>
    </row>
    <row r="54" spans="1:89" ht="14.4" thickBot="1" x14ac:dyDescent="0.35">
      <c r="A54" s="1010"/>
      <c r="B54" s="1011"/>
      <c r="C54" s="1011"/>
      <c r="D54" s="1011"/>
      <c r="E54" s="1011"/>
      <c r="F54" s="1011"/>
      <c r="G54" s="1011"/>
      <c r="H54" s="1011"/>
      <c r="I54" s="1011"/>
      <c r="J54" s="1012"/>
      <c r="K54" s="874"/>
      <c r="L54" s="875"/>
      <c r="M54" s="875"/>
      <c r="N54" s="875"/>
      <c r="O54" s="875"/>
      <c r="P54" s="876"/>
      <c r="Q54" s="445"/>
      <c r="R54" s="238"/>
      <c r="S54" s="239"/>
      <c r="T54" s="877"/>
      <c r="U54" s="878"/>
      <c r="V54" s="878"/>
      <c r="W54" s="878"/>
      <c r="X54" s="878"/>
      <c r="Y54" s="878"/>
      <c r="Z54" s="878"/>
      <c r="AA54" s="878"/>
      <c r="AB54" s="878"/>
      <c r="AC54" s="878"/>
      <c r="AD54" s="878"/>
      <c r="AE54" s="878"/>
      <c r="AF54" s="878"/>
      <c r="AG54" s="878"/>
      <c r="AH54" s="878"/>
      <c r="AI54" s="878"/>
      <c r="AJ54" s="878"/>
      <c r="AK54" s="878"/>
      <c r="AL54" s="878"/>
      <c r="AM54" s="878"/>
      <c r="AN54" s="878"/>
      <c r="AO54" s="878"/>
      <c r="AP54" s="879"/>
      <c r="AQ54" s="200"/>
      <c r="AR54" s="200"/>
      <c r="AS54" s="246" t="s">
        <v>46</v>
      </c>
      <c r="AT54" s="252"/>
      <c r="AU54" s="253"/>
      <c r="AV54" s="337" t="str">
        <f>IF(M45=" "," NA",(+M45-AU45)/M45*100)</f>
        <v xml:space="preserve"> NA</v>
      </c>
      <c r="AW54" s="338"/>
      <c r="AX54" s="337" t="str">
        <f>IF(O45=" "," NA",(+O45-AY45)/O45*100)</f>
        <v xml:space="preserve"> NA</v>
      </c>
      <c r="AY54" s="338"/>
      <c r="AZ54" s="337" t="str">
        <f>IF(R45=" "," NA",(+R45-BC45)/R45*100)</f>
        <v xml:space="preserve"> NA</v>
      </c>
      <c r="BA54" s="338"/>
      <c r="BB54" s="334" t="str">
        <f>IF(Q45=" "," NA",(+Q45-AP45)/Q45*100)</f>
        <v xml:space="preserve"> NA</v>
      </c>
      <c r="BC54" s="107"/>
      <c r="BD54" s="218"/>
      <c r="BE54" s="219"/>
      <c r="BF54" s="236"/>
      <c r="BG54" s="200"/>
      <c r="BH54" s="200"/>
      <c r="BI54" s="200"/>
      <c r="BJ54" s="967"/>
      <c r="BK54" s="968"/>
      <c r="BL54" s="968"/>
      <c r="BM54" s="968"/>
      <c r="BN54" s="968"/>
      <c r="BO54" s="968"/>
      <c r="BP54" s="968"/>
      <c r="BQ54" s="968"/>
      <c r="BR54" s="969"/>
      <c r="BS54" s="200"/>
      <c r="BT54" s="200"/>
      <c r="BU54" s="200"/>
      <c r="BV54" s="200"/>
      <c r="BW54" s="200"/>
      <c r="BX54" s="200"/>
      <c r="BY54" s="200"/>
      <c r="BZ54" s="200"/>
    </row>
    <row r="55" spans="1:89" ht="13.8" x14ac:dyDescent="0.3">
      <c r="A55" s="1010"/>
      <c r="B55" s="1011"/>
      <c r="C55" s="1011"/>
      <c r="D55" s="1011"/>
      <c r="E55" s="1011"/>
      <c r="F55" s="1011"/>
      <c r="G55" s="1011"/>
      <c r="H55" s="1011"/>
      <c r="I55" s="1011"/>
      <c r="J55" s="1012"/>
      <c r="K55" s="442" t="s">
        <v>192</v>
      </c>
      <c r="L55" s="446"/>
      <c r="M55" s="207"/>
      <c r="N55" s="207"/>
      <c r="O55" s="207"/>
      <c r="P55" s="447"/>
      <c r="Q55" s="444" t="s">
        <v>125</v>
      </c>
      <c r="R55" s="207"/>
      <c r="S55" s="235"/>
      <c r="T55" s="877"/>
      <c r="U55" s="878"/>
      <c r="V55" s="878"/>
      <c r="W55" s="878"/>
      <c r="X55" s="878"/>
      <c r="Y55" s="878"/>
      <c r="Z55" s="878"/>
      <c r="AA55" s="878"/>
      <c r="AB55" s="878"/>
      <c r="AC55" s="878"/>
      <c r="AD55" s="878"/>
      <c r="AE55" s="878"/>
      <c r="AF55" s="878"/>
      <c r="AG55" s="878"/>
      <c r="AH55" s="878"/>
      <c r="AI55" s="878"/>
      <c r="AJ55" s="878"/>
      <c r="AK55" s="878"/>
      <c r="AL55" s="878"/>
      <c r="AM55" s="878"/>
      <c r="AN55" s="878"/>
      <c r="AO55" s="878"/>
      <c r="AP55" s="879"/>
      <c r="AQ55" s="200"/>
      <c r="AR55" s="200"/>
      <c r="AS55" s="200"/>
      <c r="AT55" s="200"/>
      <c r="AU55" s="200"/>
      <c r="AV55" s="200"/>
      <c r="AW55" s="200"/>
      <c r="AX55" s="200"/>
      <c r="AY55" s="200"/>
      <c r="AZ55" s="200"/>
      <c r="BA55" s="200"/>
      <c r="BB55" s="200"/>
      <c r="BC55" s="200"/>
      <c r="BD55" s="852" t="s">
        <v>52</v>
      </c>
      <c r="BE55" s="853"/>
      <c r="BF55" s="854"/>
      <c r="BG55" s="200"/>
      <c r="BH55" s="200"/>
      <c r="BI55" s="200"/>
      <c r="BJ55" s="967"/>
      <c r="BK55" s="968"/>
      <c r="BL55" s="968"/>
      <c r="BM55" s="968"/>
      <c r="BN55" s="968"/>
      <c r="BO55" s="968"/>
      <c r="BP55" s="968"/>
      <c r="BQ55" s="968"/>
      <c r="BR55" s="969"/>
      <c r="BS55" s="200"/>
      <c r="BT55" s="200"/>
      <c r="BU55" s="200"/>
      <c r="BV55" s="200"/>
      <c r="BW55" s="200"/>
      <c r="BX55" s="200"/>
      <c r="BY55" s="200"/>
      <c r="BZ55" s="200"/>
    </row>
    <row r="56" spans="1:89" ht="15.6" x14ac:dyDescent="0.3">
      <c r="A56" s="1010"/>
      <c r="B56" s="1011"/>
      <c r="C56" s="1011"/>
      <c r="D56" s="1011"/>
      <c r="E56" s="1011"/>
      <c r="F56" s="1011"/>
      <c r="G56" s="1011"/>
      <c r="H56" s="1011"/>
      <c r="I56" s="1011"/>
      <c r="J56" s="1012"/>
      <c r="K56" s="448" t="s">
        <v>193</v>
      </c>
      <c r="L56" s="211"/>
      <c r="M56" s="211"/>
      <c r="N56" s="211"/>
      <c r="O56" s="211"/>
      <c r="P56" s="211"/>
      <c r="Q56" s="870"/>
      <c r="R56" s="871"/>
      <c r="S56" s="872"/>
      <c r="T56" s="877"/>
      <c r="U56" s="878"/>
      <c r="V56" s="878"/>
      <c r="W56" s="878"/>
      <c r="X56" s="878"/>
      <c r="Y56" s="878"/>
      <c r="Z56" s="878"/>
      <c r="AA56" s="878"/>
      <c r="AB56" s="878"/>
      <c r="AC56" s="878"/>
      <c r="AD56" s="878"/>
      <c r="AE56" s="878"/>
      <c r="AF56" s="878"/>
      <c r="AG56" s="878"/>
      <c r="AH56" s="878"/>
      <c r="AI56" s="878"/>
      <c r="AJ56" s="878"/>
      <c r="AK56" s="878"/>
      <c r="AL56" s="878"/>
      <c r="AM56" s="878"/>
      <c r="AN56" s="878"/>
      <c r="AO56" s="878"/>
      <c r="AP56" s="879"/>
      <c r="AQ56" s="200"/>
      <c r="AR56" s="202"/>
      <c r="AS56" s="202" t="str">
        <f>IF(OR(Q45=" ",AP45=" ",LEFT(Q10,4)&lt;&gt;"Phos",LEFT(AP10,4)&lt;&gt;"Phos"),"","Phosphorus limit would be")</f>
        <v/>
      </c>
      <c r="AT56" s="202"/>
      <c r="AU56" s="202"/>
      <c r="AV56" s="202"/>
      <c r="AW56" s="202" t="str">
        <f>IF(OR(Q45=" ",+AP45=" ",LEFT(Q10,4)&lt;&gt;"Phos",LEFT(AP10,4)&lt;&gt;"Phos"),"",IF(+Q45&gt;=5,1,IF(+Q45&gt;=4,80,IF(+Q45&gt;=3,75,IF(Q45&gt;=2,70,IF(Q45&gt;=1,65,60))))))</f>
        <v/>
      </c>
      <c r="AX56" s="202" t="str">
        <f>IF(OR(Q45=" ",+AP45=" ",LEFT(Q10,4)&lt;&gt;"Phos",LEFT(AP10,4)&lt;&gt;"Phos"),"",IF(+Q45&gt;=5,"mg/l.","% removal."))</f>
        <v/>
      </c>
      <c r="AY56" s="202"/>
      <c r="AZ56" s="202" t="str">
        <f>IF(OR(Q45=" ",+AP45=" ",LEFT(Q10,4)&lt;&gt;"Phos",LEFT(AP10,4)&lt;&gt;"Phos"),"",IF(OR(AND(+Q45&gt;=5,AP45&gt;1),AND(+Q45&gt;=4,+Q45&lt;5,BB54&lt;80),AND(+Q45&gt;=3,+Q45&lt;4,BB54&lt;75),AND(+Q45&gt;=2,+Q45&lt;3,BB54&lt;70),AND(+Q45&gt;=1,+Q45&lt;2,BB54&lt;65),AND(+Q45&lt;1,BB54&lt;60)),"(compliance not achieved)","(compliance achieved)"))</f>
        <v/>
      </c>
      <c r="BA56" s="202"/>
      <c r="BB56" s="202"/>
      <c r="BC56" s="200"/>
      <c r="BD56" s="460" t="s">
        <v>53</v>
      </c>
      <c r="BE56" s="200"/>
      <c r="BF56" s="103" t="str">
        <f>IF(AS50+K50=0,"",IF(AS50&gt;0,+AS45/O4,K45/O4))</f>
        <v/>
      </c>
      <c r="BG56" s="200"/>
      <c r="BH56" s="200"/>
      <c r="BI56" s="200"/>
      <c r="BJ56" s="967"/>
      <c r="BK56" s="968"/>
      <c r="BL56" s="968"/>
      <c r="BM56" s="968"/>
      <c r="BN56" s="968"/>
      <c r="BO56" s="968"/>
      <c r="BP56" s="968"/>
      <c r="BQ56" s="968"/>
      <c r="BR56" s="969"/>
      <c r="BS56" s="200"/>
      <c r="BT56" s="200"/>
      <c r="BU56" s="200"/>
      <c r="BV56" s="200"/>
      <c r="BW56" s="200"/>
      <c r="BX56" s="200"/>
      <c r="BY56" s="200"/>
      <c r="BZ56" s="200"/>
    </row>
    <row r="57" spans="1:89" ht="13.5" customHeight="1" thickBot="1" x14ac:dyDescent="0.3">
      <c r="A57" s="1010"/>
      <c r="B57" s="1011"/>
      <c r="C57" s="1011"/>
      <c r="D57" s="1011"/>
      <c r="E57" s="1011"/>
      <c r="F57" s="1011"/>
      <c r="G57" s="1011"/>
      <c r="H57" s="1011"/>
      <c r="I57" s="1011"/>
      <c r="J57" s="1012"/>
      <c r="K57" s="886"/>
      <c r="L57" s="887"/>
      <c r="M57" s="887"/>
      <c r="N57" s="887"/>
      <c r="O57" s="887"/>
      <c r="P57" s="888"/>
      <c r="Q57" s="873"/>
      <c r="R57" s="871"/>
      <c r="S57" s="872"/>
      <c r="T57" s="877"/>
      <c r="U57" s="878"/>
      <c r="V57" s="878"/>
      <c r="W57" s="878"/>
      <c r="X57" s="878"/>
      <c r="Y57" s="878"/>
      <c r="Z57" s="878"/>
      <c r="AA57" s="878"/>
      <c r="AB57" s="878"/>
      <c r="AC57" s="878"/>
      <c r="AD57" s="878"/>
      <c r="AE57" s="878"/>
      <c r="AF57" s="878"/>
      <c r="AG57" s="878"/>
      <c r="AH57" s="878"/>
      <c r="AI57" s="878"/>
      <c r="AJ57" s="878"/>
      <c r="AK57" s="878"/>
      <c r="AL57" s="878"/>
      <c r="AM57" s="878"/>
      <c r="AN57" s="878"/>
      <c r="AO57" s="878"/>
      <c r="AP57" s="879"/>
      <c r="AQ57" s="200"/>
      <c r="AR57" s="200"/>
      <c r="AS57" s="200"/>
      <c r="AT57" s="200"/>
      <c r="AU57" s="200"/>
      <c r="AV57" s="200"/>
      <c r="AW57" s="200"/>
      <c r="AX57" s="200"/>
      <c r="AY57" s="200"/>
      <c r="AZ57" s="200"/>
      <c r="BA57" s="200"/>
      <c r="BB57" s="200"/>
      <c r="BC57" s="200"/>
      <c r="BD57" s="240"/>
      <c r="BE57" s="233"/>
      <c r="BF57" s="242"/>
      <c r="BG57" s="200"/>
      <c r="BH57" s="200"/>
      <c r="BI57" s="200"/>
      <c r="BJ57" s="970"/>
      <c r="BK57" s="971"/>
      <c r="BL57" s="971"/>
      <c r="BM57" s="971"/>
      <c r="BN57" s="971"/>
      <c r="BO57" s="971"/>
      <c r="BP57" s="971"/>
      <c r="BQ57" s="971"/>
      <c r="BR57" s="972"/>
      <c r="BS57" s="200"/>
      <c r="BT57" s="200"/>
      <c r="BU57" s="200"/>
      <c r="BV57" s="200"/>
      <c r="BW57" s="200"/>
      <c r="BX57" s="200"/>
      <c r="BY57" s="200"/>
      <c r="BZ57" s="200"/>
    </row>
    <row r="58" spans="1:89" ht="27.75" customHeight="1" thickBot="1" x14ac:dyDescent="0.3">
      <c r="A58" s="1062"/>
      <c r="B58" s="1063"/>
      <c r="C58" s="1063"/>
      <c r="D58" s="1063"/>
      <c r="E58" s="1063"/>
      <c r="F58" s="1063"/>
      <c r="G58" s="1063"/>
      <c r="H58" s="1063"/>
      <c r="I58" s="1063"/>
      <c r="J58" s="1064"/>
      <c r="K58" s="889"/>
      <c r="L58" s="890"/>
      <c r="M58" s="890"/>
      <c r="N58" s="890"/>
      <c r="O58" s="890"/>
      <c r="P58" s="891"/>
      <c r="Q58" s="449"/>
      <c r="R58" s="233"/>
      <c r="S58" s="242"/>
      <c r="T58" s="880"/>
      <c r="U58" s="881"/>
      <c r="V58" s="881"/>
      <c r="W58" s="881"/>
      <c r="X58" s="881"/>
      <c r="Y58" s="881"/>
      <c r="Z58" s="881"/>
      <c r="AA58" s="881"/>
      <c r="AB58" s="881"/>
      <c r="AC58" s="881"/>
      <c r="AD58" s="881"/>
      <c r="AE58" s="881"/>
      <c r="AF58" s="881"/>
      <c r="AG58" s="881"/>
      <c r="AH58" s="881"/>
      <c r="AI58" s="881"/>
      <c r="AJ58" s="881"/>
      <c r="AK58" s="881"/>
      <c r="AL58" s="881"/>
      <c r="AM58" s="881"/>
      <c r="AN58" s="881"/>
      <c r="AO58" s="881"/>
      <c r="AP58" s="882"/>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row>
    <row r="59" spans="1:89" x14ac:dyDescent="0.25">
      <c r="A59" s="850" t="s">
        <v>201</v>
      </c>
      <c r="B59" s="850"/>
      <c r="C59" s="850"/>
      <c r="D59" s="850"/>
      <c r="E59" s="850"/>
      <c r="F59" s="850"/>
      <c r="G59" s="850"/>
      <c r="H59" s="850"/>
      <c r="I59" s="850"/>
      <c r="J59" s="850"/>
      <c r="K59" s="850"/>
      <c r="L59" s="850"/>
      <c r="M59" s="850"/>
      <c r="N59" s="850"/>
      <c r="O59" s="850"/>
      <c r="P59" s="850"/>
      <c r="Q59" s="850"/>
      <c r="R59" s="850"/>
      <c r="S59" s="850"/>
      <c r="T59" s="850" t="s">
        <v>202</v>
      </c>
      <c r="U59" s="850"/>
      <c r="V59" s="850"/>
      <c r="W59" s="850"/>
      <c r="X59" s="850"/>
      <c r="Y59" s="850"/>
      <c r="Z59" s="850"/>
      <c r="AA59" s="850"/>
      <c r="AB59" s="850"/>
      <c r="AC59" s="850"/>
      <c r="AD59" s="850"/>
      <c r="AE59" s="850"/>
      <c r="AF59" s="850"/>
      <c r="AG59" s="850"/>
      <c r="AH59" s="850"/>
      <c r="AI59" s="850"/>
      <c r="AJ59" s="850"/>
      <c r="AK59" s="850"/>
      <c r="AL59" s="850"/>
      <c r="AM59" s="850"/>
      <c r="AN59" s="850"/>
      <c r="AO59" s="850"/>
      <c r="AP59" s="850"/>
      <c r="AQ59" s="850" t="s">
        <v>203</v>
      </c>
      <c r="AR59" s="850"/>
      <c r="AS59" s="850"/>
      <c r="AT59" s="850"/>
      <c r="AU59" s="850"/>
      <c r="AV59" s="850"/>
      <c r="AW59" s="850"/>
      <c r="AX59" s="850"/>
      <c r="AY59" s="850"/>
      <c r="AZ59" s="850"/>
      <c r="BA59" s="850"/>
      <c r="BB59" s="850"/>
      <c r="BC59" s="850"/>
      <c r="BD59" s="850"/>
      <c r="BE59" s="850"/>
      <c r="BF59" s="850"/>
      <c r="BG59" s="850"/>
      <c r="BH59" s="850"/>
      <c r="BI59" s="850" t="s">
        <v>204</v>
      </c>
      <c r="BJ59" s="850"/>
      <c r="BK59" s="850"/>
      <c r="BL59" s="850"/>
      <c r="BM59" s="850"/>
      <c r="BN59" s="850"/>
      <c r="BO59" s="850"/>
      <c r="BP59" s="850"/>
      <c r="BQ59" s="850"/>
      <c r="BR59" s="850"/>
      <c r="BS59" s="850"/>
      <c r="BT59" s="850"/>
      <c r="BU59" s="850"/>
      <c r="BV59" s="850" t="s">
        <v>205</v>
      </c>
      <c r="BW59" s="850"/>
      <c r="BX59" s="850"/>
      <c r="BY59" s="850"/>
      <c r="BZ59" s="850"/>
      <c r="CA59" s="850"/>
      <c r="CB59" s="850"/>
      <c r="CC59" s="850"/>
      <c r="CD59" s="850"/>
      <c r="CE59" s="850"/>
      <c r="CF59" s="850"/>
      <c r="CG59" s="850"/>
      <c r="CH59" s="850"/>
    </row>
  </sheetData>
  <sheetProtection algorithmName="SHA-512" hashValue="2TEH17W93yMZAakGgK22OuCucs/CCcm/8l4OQlWYrz9AF7qyhecrNpbLpgQCtRnjuWWjmmmqbokVn6sJ5XOCOA==" saltValue="gHUPHYngpFG/D1GQy738QQ==" spinCount="100000" sheet="1" selectLockedCells="1"/>
  <mergeCells count="68">
    <mergeCell ref="CJ8:CJ10"/>
    <mergeCell ref="CK8:CK10"/>
    <mergeCell ref="CE8:CE10"/>
    <mergeCell ref="CF8:CF10"/>
    <mergeCell ref="CG8:CG10"/>
    <mergeCell ref="CH8:CH10"/>
    <mergeCell ref="CI8:CI10"/>
    <mergeCell ref="BY9:BZ9"/>
    <mergeCell ref="CA8:CA10"/>
    <mergeCell ref="CB8:CB10"/>
    <mergeCell ref="CC8:CC10"/>
    <mergeCell ref="CD8:CD10"/>
    <mergeCell ref="T52:AP58"/>
    <mergeCell ref="BD55:BF55"/>
    <mergeCell ref="T48:V48"/>
    <mergeCell ref="BJ52:BR57"/>
    <mergeCell ref="AQ46:AR46"/>
    <mergeCell ref="AQ50:AR50"/>
    <mergeCell ref="AQ48:AR48"/>
    <mergeCell ref="T49:V49"/>
    <mergeCell ref="K5:L5"/>
    <mergeCell ref="C42:H44"/>
    <mergeCell ref="K2:O2"/>
    <mergeCell ref="P2:R2"/>
    <mergeCell ref="AQ6:AS6"/>
    <mergeCell ref="AS8:BF8"/>
    <mergeCell ref="AY6:BD7"/>
    <mergeCell ref="Q4:S4"/>
    <mergeCell ref="K7:N7"/>
    <mergeCell ref="M5:Q5"/>
    <mergeCell ref="AE6:AL7"/>
    <mergeCell ref="P6:Q6"/>
    <mergeCell ref="C8:C10"/>
    <mergeCell ref="F8:F10"/>
    <mergeCell ref="G8:G10"/>
    <mergeCell ref="D8:D10"/>
    <mergeCell ref="BV59:CH59"/>
    <mergeCell ref="A59:S59"/>
    <mergeCell ref="T59:AP59"/>
    <mergeCell ref="AQ59:BH59"/>
    <mergeCell ref="BW8:BZ8"/>
    <mergeCell ref="BP9:BP10"/>
    <mergeCell ref="BQ9:BQ10"/>
    <mergeCell ref="K52:P53"/>
    <mergeCell ref="BW9:BX9"/>
    <mergeCell ref="Q52:S53"/>
    <mergeCell ref="AQ49:AR49"/>
    <mergeCell ref="AM50:AN50"/>
    <mergeCell ref="AQ45:AR45"/>
    <mergeCell ref="AQ47:AR47"/>
    <mergeCell ref="AM46:AN46"/>
    <mergeCell ref="A51:J58"/>
    <mergeCell ref="BP6:BU7"/>
    <mergeCell ref="R6:S6"/>
    <mergeCell ref="P7:Q7"/>
    <mergeCell ref="R7:S7"/>
    <mergeCell ref="BI59:BU59"/>
    <mergeCell ref="K54:P54"/>
    <mergeCell ref="Q56:S57"/>
    <mergeCell ref="K57:P58"/>
    <mergeCell ref="BT9:BT10"/>
    <mergeCell ref="AM47:AN47"/>
    <mergeCell ref="BR9:BR10"/>
    <mergeCell ref="BL8:BU8"/>
    <mergeCell ref="BU9:BU10"/>
    <mergeCell ref="BS9:BS10"/>
    <mergeCell ref="BO9:BO10"/>
    <mergeCell ref="AH8:AP8"/>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1" xr:uid="{00000000-0002-0000-0D00-000000000000}">
      <formula1>$AG$4:$AG$5</formula1>
    </dataValidation>
  </dataValidations>
  <printOptions horizontalCentered="1" verticalCentered="1"/>
  <pageMargins left="0.25" right="0.25" top="0.2" bottom="0.2" header="0.5" footer="0.5"/>
  <pageSetup scale="79" fitToWidth="4" orientation="portrait" r:id="rId1"/>
  <headerFooter alignWithMargins="0"/>
  <colBreaks count="4" manualBreakCount="4">
    <brk id="19" max="1048575" man="1"/>
    <brk id="42" max="1048575" man="1"/>
    <brk id="60" max="1048575" man="1"/>
    <brk id="73" max="58"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DO45"/>
  <sheetViews>
    <sheetView showGridLines="0" zoomScaleNormal="100" workbookViewId="0">
      <selection activeCell="X28" sqref="X28"/>
    </sheetView>
  </sheetViews>
  <sheetFormatPr defaultColWidth="6.6640625" defaultRowHeight="13.2" x14ac:dyDescent="0.25"/>
  <cols>
    <col min="1" max="1" width="11" customWidth="1"/>
    <col min="2" max="20" width="7.6640625" customWidth="1"/>
    <col min="21" max="21" width="8" customWidth="1"/>
    <col min="22" max="23" width="7.6640625" customWidth="1"/>
    <col min="36" max="36" width="4.6640625" customWidth="1"/>
    <col min="37" max="38" width="7.6640625" customWidth="1"/>
    <col min="52" max="52" width="5.6640625" customWidth="1"/>
  </cols>
  <sheetData>
    <row r="1" spans="1:119" x14ac:dyDescent="0.25">
      <c r="A1" s="1087" t="str">
        <f>Jan!K2</f>
        <v>Exampleville</v>
      </c>
      <c r="B1" s="1088"/>
      <c r="C1" s="1088"/>
      <c r="D1" s="1088"/>
      <c r="E1" s="1088"/>
      <c r="F1" s="1088"/>
      <c r="G1" s="1088"/>
      <c r="H1" s="1088"/>
      <c r="I1" s="1088"/>
      <c r="J1" s="1088"/>
      <c r="K1" s="1088"/>
      <c r="L1" s="1089"/>
      <c r="M1" s="134" t="s">
        <v>83</v>
      </c>
      <c r="N1" s="135"/>
      <c r="O1" s="135"/>
      <c r="P1" s="135"/>
      <c r="Q1" s="135"/>
      <c r="R1" s="135"/>
      <c r="S1" s="135"/>
      <c r="T1" s="135"/>
      <c r="U1" s="135"/>
      <c r="V1" s="135"/>
      <c r="W1" s="136"/>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row>
    <row r="2" spans="1:119" ht="15.75" customHeight="1" x14ac:dyDescent="0.3">
      <c r="A2" s="1088"/>
      <c r="B2" s="1088"/>
      <c r="C2" s="1088"/>
      <c r="D2" s="1088"/>
      <c r="E2" s="1088"/>
      <c r="F2" s="1088"/>
      <c r="G2" s="1088"/>
      <c r="H2" s="1088"/>
      <c r="I2" s="1088"/>
      <c r="J2" s="1088"/>
      <c r="K2" s="1088"/>
      <c r="L2" s="1089"/>
      <c r="M2" s="96"/>
      <c r="N2" s="80"/>
      <c r="O2" s="81"/>
      <c r="P2" s="97" t="s">
        <v>47</v>
      </c>
      <c r="Q2" s="98"/>
      <c r="R2" s="97" t="s">
        <v>48</v>
      </c>
      <c r="S2" s="98"/>
      <c r="T2" s="99" t="s">
        <v>49</v>
      </c>
      <c r="U2" s="100"/>
      <c r="V2" s="99" t="s">
        <v>50</v>
      </c>
      <c r="W2" s="101"/>
      <c r="Z2" s="15"/>
      <c r="AA2" s="15"/>
      <c r="AB2" s="15"/>
      <c r="AC2" s="137"/>
      <c r="AD2" s="138"/>
      <c r="AE2" s="138"/>
      <c r="AF2" s="138"/>
      <c r="AG2" s="138"/>
      <c r="AH2" s="15"/>
      <c r="AI2" s="15"/>
      <c r="AJ2" s="139"/>
      <c r="AK2" s="15"/>
      <c r="AL2" s="15"/>
      <c r="AM2" s="15"/>
      <c r="AN2" s="15"/>
      <c r="AO2" s="15"/>
      <c r="AP2" s="15"/>
      <c r="AQ2" s="15"/>
      <c r="AR2" s="140"/>
      <c r="AS2" s="140"/>
      <c r="AT2" s="15"/>
      <c r="AU2" s="15"/>
      <c r="AV2" s="140"/>
      <c r="AW2" s="140"/>
      <c r="AX2" s="140"/>
      <c r="AY2" s="140"/>
      <c r="AZ2" s="140"/>
      <c r="BA2" s="139"/>
      <c r="BB2" s="15"/>
      <c r="BC2" s="15"/>
      <c r="BD2" s="15"/>
      <c r="BE2" s="15"/>
      <c r="BF2" s="15"/>
      <c r="BG2" s="15"/>
      <c r="BH2" s="15"/>
      <c r="BI2" s="140"/>
      <c r="BJ2" s="140"/>
      <c r="BK2" s="140"/>
      <c r="BL2" s="15"/>
      <c r="BM2" s="15"/>
      <c r="BN2" s="140"/>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row>
    <row r="3" spans="1:119" ht="16.2" thickBot="1" x14ac:dyDescent="0.35">
      <c r="A3" s="1093"/>
      <c r="B3" s="1088"/>
      <c r="C3" s="1088"/>
      <c r="D3" s="1088"/>
      <c r="E3" s="1088"/>
      <c r="F3" s="1088"/>
      <c r="G3" s="1088"/>
      <c r="H3" s="1088"/>
      <c r="I3" s="1088"/>
      <c r="J3" s="1088"/>
      <c r="K3" s="1088"/>
      <c r="L3" s="1089"/>
      <c r="M3" s="104" t="s">
        <v>54</v>
      </c>
      <c r="N3" s="105"/>
      <c r="O3" s="106"/>
      <c r="P3" s="335" t="str">
        <f>IF(SUM(Jan!AV54,Feb!AV49,Mar!AV51,Apr!AV50,May!AV51,Jun!AV50,Jul!AV51,Aug!AV51,Sep!AV50,Oct!AV51,Nov!AV50,Dec!AV54)&gt;0,AVERAGE(Jan!AV54,Feb!AV49,Mar!AV51,Apr!AV50,May!AV51,Jun!AV50,Jul!AV51,Aug!AV51,Sep!AV50,Oct!AV51,Nov!AV50,Dec!AV54),"")</f>
        <v/>
      </c>
      <c r="Q3" s="336"/>
      <c r="R3" s="335" t="str">
        <f>IF(SUM(Jan!AX54,Feb!AX49,Mar!AX51,Apr!AX50,May!AX51,Jun!AX50,Jul!AX51,Aug!AX51,Sep!AX50,Oct!AX51,Nov!AX50,Dec!AX54)&gt;0,AVERAGE(Jan!AX54,Feb!AX49,Mar!AX51,Apr!AX50,May!AX51,Jun!AX50,Jul!AX51,Aug!AX51,Sep!AX50,Oct!AX51,Nov!AX50,Dec!AX54),"")</f>
        <v/>
      </c>
      <c r="S3" s="336"/>
      <c r="T3" s="335" t="str">
        <f>IF(SUM(Jan!AZ54,Feb!AZ49,Mar!AZ51,Apr!AZ50,May!AZ51,Jun!AZ50,Jul!AZ51,Aug!AZ51,Sep!AZ50,Oct!AZ51,Nov!AZ50,Dec!AZ54)&gt;0,AVERAGE(Jan!AZ54,Feb!AZ49,Mar!AZ51,Apr!AZ50,May!AZ51,Jun!AZ50,Jul!AZ51,Aug!AZ51,Sep!AZ50,Oct!AZ51,Nov!AZ50,Dec!AZ54),"")</f>
        <v/>
      </c>
      <c r="U3" s="318"/>
      <c r="V3" s="335" t="str">
        <f>IF(SUM(Jan!BB54,Feb!BB49,Mar!BB51,Apr!BB50,May!BB51,Jun!BB50,Jul!BB51,Aug!BB51,Sep!BB50,Oct!BB51,Nov!BB50,Dec!BB54)&gt;0,AVERAGE(Jan!BB54,Feb!BB49,Mar!BB51,Apr!BB50,May!BB51,Jun!BB50,Jul!BB51,Aug!BB51,Sep!BB50,Oct!BB51,Nov!BB50,Dec!BB54),"")</f>
        <v/>
      </c>
      <c r="W3" s="319"/>
      <c r="Z3" s="15"/>
      <c r="AA3" s="15"/>
      <c r="AB3" s="15"/>
      <c r="AC3" s="141"/>
      <c r="AD3" s="15"/>
      <c r="AE3" s="15"/>
      <c r="AF3" s="15"/>
      <c r="AG3" s="15"/>
      <c r="AH3" s="15"/>
      <c r="AI3" s="142"/>
      <c r="AJ3" s="139"/>
      <c r="AK3" s="15"/>
      <c r="AL3" s="15"/>
      <c r="AM3" s="15"/>
      <c r="AN3" s="15"/>
      <c r="AO3" s="15"/>
      <c r="AP3" s="15"/>
      <c r="AQ3" s="141"/>
      <c r="AR3" s="15"/>
      <c r="AS3" s="15"/>
      <c r="AT3" s="15"/>
      <c r="AU3" s="15"/>
      <c r="AV3" s="15"/>
      <c r="AW3" s="15"/>
      <c r="AX3" s="142"/>
      <c r="AY3" s="15"/>
      <c r="AZ3" s="142"/>
      <c r="BA3" s="139"/>
      <c r="BB3" s="15"/>
      <c r="BC3" s="15"/>
      <c r="BD3" s="15"/>
      <c r="BE3" s="15"/>
      <c r="BF3" s="15"/>
      <c r="BG3" s="15"/>
      <c r="BH3" s="141"/>
      <c r="BI3" s="15"/>
      <c r="BJ3" s="15"/>
      <c r="BK3" s="15"/>
      <c r="BL3" s="15"/>
      <c r="BM3" s="15"/>
      <c r="BN3" s="140"/>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row>
    <row r="4" spans="1:119" ht="15.6" x14ac:dyDescent="0.3">
      <c r="A4" s="1094" t="s">
        <v>84</v>
      </c>
      <c r="B4" s="875"/>
      <c r="C4" s="875"/>
      <c r="D4" s="875"/>
      <c r="E4" s="875"/>
      <c r="F4" s="875"/>
      <c r="G4" s="875"/>
      <c r="H4" s="875"/>
      <c r="I4" s="875"/>
      <c r="J4" s="875"/>
      <c r="K4" s="875"/>
      <c r="L4" s="875"/>
      <c r="N4" s="143"/>
      <c r="O4" s="269"/>
      <c r="P4" s="269"/>
      <c r="Q4" s="269"/>
      <c r="R4" s="270"/>
      <c r="S4" s="270"/>
      <c r="T4" s="304" t="s">
        <v>101</v>
      </c>
      <c r="U4" s="305"/>
      <c r="V4" s="306"/>
      <c r="W4" s="307">
        <f>+Dec!O4</f>
        <v>2E-3</v>
      </c>
      <c r="X4" s="271"/>
      <c r="Y4" s="271"/>
      <c r="Z4" s="15"/>
      <c r="AA4" s="15"/>
      <c r="AB4" s="15"/>
      <c r="AC4" s="15"/>
      <c r="AD4" s="15"/>
      <c r="AE4" s="15"/>
      <c r="AF4" s="15"/>
      <c r="AG4" s="140"/>
      <c r="AH4" s="140"/>
      <c r="AI4" s="15"/>
      <c r="AJ4" s="139"/>
      <c r="AK4" s="15"/>
      <c r="AL4" s="15"/>
      <c r="AM4" s="15"/>
      <c r="AN4" s="15"/>
      <c r="AO4" s="15"/>
      <c r="AP4" s="15"/>
      <c r="AQ4" s="15"/>
      <c r="AR4" s="15"/>
      <c r="AS4" s="15"/>
      <c r="AT4" s="140"/>
      <c r="AU4" s="140"/>
      <c r="AV4" s="15"/>
      <c r="AW4" s="15"/>
      <c r="AX4" s="15"/>
      <c r="AY4" s="15"/>
      <c r="AZ4" s="15"/>
      <c r="BA4" s="139"/>
      <c r="BB4" s="15"/>
      <c r="BC4" s="15"/>
      <c r="BD4" s="15"/>
      <c r="BE4" s="15"/>
      <c r="BF4" s="15"/>
      <c r="BG4" s="15"/>
      <c r="BH4" s="15"/>
      <c r="BI4" s="15"/>
      <c r="BJ4" s="15"/>
      <c r="BK4" s="15"/>
      <c r="BL4" s="140"/>
      <c r="BM4" s="140"/>
      <c r="BN4" s="140"/>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row>
    <row r="5" spans="1:119" ht="15.6" x14ac:dyDescent="0.3">
      <c r="A5" s="1094">
        <f>Dec!M4</f>
        <v>2025</v>
      </c>
      <c r="B5" s="875"/>
      <c r="C5" s="875"/>
      <c r="D5" s="875"/>
      <c r="E5" s="875"/>
      <c r="F5" s="875"/>
      <c r="G5" s="875"/>
      <c r="H5" s="875"/>
      <c r="I5" s="875"/>
      <c r="J5" s="875"/>
      <c r="K5" s="875"/>
      <c r="L5" s="875"/>
      <c r="M5" s="144"/>
      <c r="N5" s="3"/>
      <c r="O5" s="92"/>
      <c r="P5" s="92"/>
      <c r="Q5" s="92"/>
      <c r="R5" s="271"/>
      <c r="S5" s="271"/>
      <c r="T5" s="79" t="s">
        <v>108</v>
      </c>
      <c r="U5" s="80"/>
      <c r="V5" s="81"/>
      <c r="W5" s="126" t="str">
        <f>IF(B14+H24=0,"",IF(H24&gt;0,+H20,B10))</f>
        <v/>
      </c>
      <c r="X5" s="271"/>
      <c r="Y5" s="271"/>
      <c r="Z5" s="145"/>
      <c r="AA5" s="15"/>
      <c r="AB5" s="15"/>
      <c r="AC5" s="15"/>
      <c r="AD5" s="15"/>
      <c r="AE5" s="15"/>
      <c r="AF5" s="15"/>
      <c r="AG5" s="15"/>
      <c r="AH5" s="15"/>
      <c r="AI5" s="15"/>
      <c r="AJ5" s="145"/>
      <c r="AK5" s="15"/>
      <c r="AL5" s="145"/>
      <c r="AM5" s="140"/>
      <c r="AN5" s="145"/>
      <c r="AO5" s="140"/>
      <c r="AP5" s="145"/>
      <c r="AQ5" s="15"/>
      <c r="AR5" s="15"/>
      <c r="AS5" s="15"/>
      <c r="AT5" s="15"/>
      <c r="AU5" s="15"/>
      <c r="AV5" s="15"/>
      <c r="AW5" s="15"/>
      <c r="AX5" s="15"/>
      <c r="AY5" s="15"/>
      <c r="AZ5" s="15"/>
      <c r="BA5" s="145"/>
      <c r="BB5" s="15"/>
      <c r="BC5" s="145"/>
      <c r="BD5" s="140"/>
      <c r="BE5" s="145"/>
      <c r="BF5" s="140"/>
      <c r="BG5" s="145"/>
      <c r="BH5" s="15"/>
      <c r="BI5" s="15"/>
      <c r="BJ5" s="15"/>
      <c r="BK5" s="15"/>
      <c r="BL5" s="15"/>
      <c r="BM5" s="15"/>
      <c r="BN5" s="140"/>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row>
    <row r="6" spans="1:119" ht="13.8" thickBot="1" x14ac:dyDescent="0.3">
      <c r="A6" s="5"/>
      <c r="T6" s="89" t="s">
        <v>120</v>
      </c>
      <c r="U6" s="90"/>
      <c r="V6" s="91"/>
      <c r="W6" s="308" t="str">
        <f>+IF(W5="","",+W5/W4)</f>
        <v/>
      </c>
      <c r="Z6" s="15"/>
      <c r="AA6" s="15"/>
      <c r="AB6" s="15"/>
      <c r="AC6" s="146"/>
      <c r="AD6" s="146"/>
      <c r="AE6" s="146"/>
      <c r="AF6" s="146"/>
      <c r="AG6" s="146"/>
      <c r="AH6" s="15"/>
      <c r="AI6" s="15"/>
      <c r="AJ6" s="14"/>
      <c r="AK6" s="15"/>
      <c r="AL6" s="147"/>
      <c r="AM6" s="15"/>
      <c r="AN6" s="15"/>
      <c r="AO6" s="15"/>
      <c r="AP6" s="15"/>
      <c r="AQ6" s="142"/>
      <c r="AR6" s="142"/>
      <c r="AS6" s="142"/>
      <c r="AT6" s="142"/>
      <c r="AU6" s="142"/>
      <c r="AV6" s="142"/>
      <c r="AW6" s="15"/>
      <c r="AX6" s="15"/>
      <c r="AY6" s="15"/>
      <c r="AZ6" s="15"/>
      <c r="BA6" s="14"/>
      <c r="BB6" s="15"/>
      <c r="BC6" s="147"/>
      <c r="BD6" s="15"/>
      <c r="BE6" s="15"/>
      <c r="BF6" s="15"/>
      <c r="BG6" s="140"/>
      <c r="BH6" s="146"/>
      <c r="BI6" s="146"/>
      <c r="BJ6" s="146"/>
      <c r="BK6" s="146"/>
      <c r="BL6" s="146"/>
      <c r="BM6" s="15"/>
      <c r="BN6" s="140"/>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row>
    <row r="7" spans="1:119" ht="12.75" customHeight="1" x14ac:dyDescent="0.25">
      <c r="A7" s="148"/>
      <c r="B7" s="7" t="s">
        <v>8</v>
      </c>
      <c r="C7" s="6"/>
      <c r="D7" s="6"/>
      <c r="E7" s="6"/>
      <c r="F7" s="6"/>
      <c r="G7" s="6"/>
      <c r="H7" s="6"/>
      <c r="I7" s="6"/>
      <c r="J7" s="8"/>
      <c r="L7" s="7" t="str">
        <f>+Dec!V8</f>
        <v>REACTOR # 1</v>
      </c>
      <c r="M7" s="6"/>
      <c r="N7" s="6"/>
      <c r="O7" s="8"/>
      <c r="P7" s="7" t="str">
        <f>+Dec!Z8</f>
        <v>REACTOR # 2</v>
      </c>
      <c r="Q7" s="6"/>
      <c r="R7" s="6"/>
      <c r="S7" s="8"/>
      <c r="T7" s="7" t="str">
        <f>+Dec!AD8</f>
        <v>REACTOR # 3</v>
      </c>
      <c r="U7" s="6"/>
      <c r="V7" s="6"/>
      <c r="W7" s="8"/>
      <c r="BA7" s="15"/>
      <c r="BB7" s="15"/>
      <c r="BC7" s="15"/>
      <c r="BD7" s="15"/>
      <c r="BE7" s="15"/>
      <c r="BF7" s="15"/>
      <c r="BG7" s="15"/>
      <c r="BH7" s="15"/>
      <c r="BI7" s="15"/>
      <c r="BJ7" s="15"/>
      <c r="BK7" s="15"/>
      <c r="BL7" s="15"/>
      <c r="BM7" s="15"/>
      <c r="BN7" s="14"/>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row>
    <row r="8" spans="1:119" ht="12.75" customHeight="1" x14ac:dyDescent="0.25">
      <c r="A8" s="150"/>
      <c r="B8" s="16" t="s">
        <v>9</v>
      </c>
      <c r="C8" s="12"/>
      <c r="D8" s="12"/>
      <c r="E8" s="12"/>
      <c r="F8" s="12"/>
      <c r="G8" s="12"/>
      <c r="H8" s="12"/>
      <c r="I8" s="12"/>
      <c r="J8" s="13"/>
      <c r="L8" s="274"/>
      <c r="M8" s="34"/>
      <c r="N8" s="34"/>
      <c r="O8" s="275"/>
      <c r="P8" s="274"/>
      <c r="Q8" s="34"/>
      <c r="R8" s="34"/>
      <c r="S8" s="275"/>
      <c r="T8" s="274"/>
      <c r="U8" s="34"/>
      <c r="V8" s="34"/>
      <c r="W8" s="275"/>
      <c r="AC8" s="146"/>
      <c r="BA8" s="15"/>
      <c r="BB8" s="15"/>
      <c r="BC8" s="15"/>
      <c r="BD8" s="15"/>
      <c r="BE8" s="15"/>
      <c r="BF8" s="15"/>
      <c r="BG8" s="15"/>
      <c r="BH8" s="15"/>
      <c r="BI8" s="15"/>
      <c r="BJ8" s="15"/>
      <c r="BK8" s="15"/>
      <c r="BL8" s="15"/>
      <c r="BM8" s="15"/>
      <c r="BN8" s="151"/>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row>
    <row r="9" spans="1:119" ht="108.75" customHeight="1" x14ac:dyDescent="0.25">
      <c r="A9" s="111"/>
      <c r="B9" s="23" t="str">
        <f>Dec!K10</f>
        <v>Influent Flow Rate 
(if metered) MGD</v>
      </c>
      <c r="C9" s="22" t="str">
        <f>Dec!L10</f>
        <v>pH</v>
      </c>
      <c r="D9" s="22" t="str">
        <f>Dec!M10</f>
        <v>CBOD5 - mg/l</v>
      </c>
      <c r="E9" s="22" t="str">
        <f>Dec!N10</f>
        <v>CBOD5 - lbs</v>
      </c>
      <c r="F9" s="22" t="str">
        <f>Dec!O10</f>
        <v>Susp. Solids - mg/l</v>
      </c>
      <c r="G9" s="22" t="str">
        <f>Dec!P10</f>
        <v>Susp. Solids - lbs</v>
      </c>
      <c r="H9" s="22" t="str">
        <f>Dec!Q10</f>
        <v xml:space="preserve">Phosphorus - mg/l </v>
      </c>
      <c r="I9" s="22" t="str">
        <f>Dec!R10</f>
        <v>Ammonia - mg/l</v>
      </c>
      <c r="J9" s="24" t="str">
        <f>IF(Dec!S10&lt;&gt;"",Dec!S10,"")</f>
        <v/>
      </c>
      <c r="L9" s="267" t="str">
        <f>+Dec!V10</f>
        <v>Settleable Solids % in 30 minutes</v>
      </c>
      <c r="M9" s="22" t="str">
        <f>+Dec!W10</f>
        <v>Susp. Solids - mg/l</v>
      </c>
      <c r="N9" s="25" t="str">
        <f>+Dec!X10</f>
        <v>Sludge Vol. Index - ml/gm</v>
      </c>
      <c r="O9" s="24" t="str">
        <f>+Dec!Y10</f>
        <v>Dissolved Oxygen - mg/l</v>
      </c>
      <c r="P9" s="267" t="str">
        <f>+Dec!Z10</f>
        <v>Settleable Solids % in 30 minutes</v>
      </c>
      <c r="Q9" s="22" t="str">
        <f>+Dec!AA10</f>
        <v>Susp. Solids - mg/l</v>
      </c>
      <c r="R9" s="25" t="str">
        <f>+Dec!AB10</f>
        <v>Sludge Vol. Index - ml/gm</v>
      </c>
      <c r="S9" s="24" t="str">
        <f>+Dec!AC10</f>
        <v>Dissolved Oxygen - mg/l</v>
      </c>
      <c r="T9" s="267" t="str">
        <f>+Dec!AD10</f>
        <v>Settleable Solids % in 30 minutes</v>
      </c>
      <c r="U9" s="22" t="str">
        <f>+Dec!AE10</f>
        <v>Susp. Solids - mg/l</v>
      </c>
      <c r="V9" s="25" t="str">
        <f>+Dec!AF10</f>
        <v>Sludge Vol. Index - ml/gm</v>
      </c>
      <c r="W9" s="24" t="str">
        <f>+Dec!AG10</f>
        <v>Dissolved Oxygen - mg/l</v>
      </c>
      <c r="AC9" s="149"/>
      <c r="BN9" s="27"/>
      <c r="BO9" s="28"/>
    </row>
    <row r="10" spans="1:119" ht="15" customHeight="1" x14ac:dyDescent="0.25">
      <c r="A10" s="79" t="s">
        <v>36</v>
      </c>
      <c r="B10" s="156" t="str">
        <f>IF(SUM(Jan!K$14:K$44,Feb!K$11:K$39,Mar!K$11:K$41,Apr!K$11:K$40,May!K$11:K$41,Jun!K$11:K$40,Jul!K$11:K$41,Aug!K$11:K$41,Sep!K$11:K$40,Oct!K$11:K$41,Nov!K$11:K$40,Dec!K$11:K$41)&gt;0,AVERAGE(Jan!K$14:K$44,Feb!K$11:K$39,Mar!K$11:K$41,Apr!K$11:K$40,May!K$11:K$41,Jun!K$11:K$40,Jul!K$11:K$41,Aug!K$11:K$41,Sep!K$11:K$40,Oct!K$11:K$41,Nov!K$11:K$40,Dec!K$11:K$41),"")</f>
        <v/>
      </c>
      <c r="C10" s="158"/>
      <c r="D10" s="316" t="str">
        <f>IF(SUM(Jan!M$14:M$44,Feb!M$11:M$39,Mar!M$11:M$41,Apr!M$11:M$40,May!M$11:M$41,Jun!M$11:M$40,Jul!M$11:M$41,Aug!M$11:M$41,Sep!M$11:M$40,Oct!M$11:M$41,Nov!M$11:M$40,Dec!M$11:M$41)&gt;0,AVERAGE(Jan!M$14:M$44,Feb!M$11:M$39,Mar!M$11:M$41,Apr!M$11:M$40,May!M$11:M$41,Jun!M$11:M$40,Jul!M$11:M$41,Aug!M$11:M$41,Sep!M$11:M$40,Oct!M$11:M$41,Nov!M$11:M$40,Dec!M$11:M$41),"")</f>
        <v/>
      </c>
      <c r="E10" s="157" t="str">
        <f ca="1">IF(SUM(Jan!N$14:N$44,Feb!N$11:N$39,Mar!N$11:N$41,Apr!N$11:N$40,May!N$11:N$41,Jun!N$11:N$40,Jul!N$11:N$41,Aug!N$11:N$41,Sep!N$11:N$40,Oct!N$11:N$41,Nov!N$11:N$40,Dec!N$11:N$41)&gt;0,AVERAGE(Jan!N$14:N$44,Feb!N$11:N$39,Mar!N$11:N$41,Apr!N$11:N$40,May!N$11:N$41,Jun!N$11:N$40,Jul!N$11:N$41,Aug!N$11:N$41,Sep!N$11:N$40,Oct!N$11:N$41,Nov!N$11:N$40,Dec!N$11:N$41),"")</f>
        <v/>
      </c>
      <c r="F10" s="316" t="str">
        <f>IF(SUM(Jan!O$14:O$44,Feb!O$11:O$39,Mar!O$11:O$41,Apr!O$11:O$40,May!O$11:O$41,Jun!O$11:O$40,Jul!O$11:O$41,Aug!O$11:O$41,Sep!O$11:O$40,Oct!O$11:O$41,Nov!O$11:O$40,Dec!O$11:O$41)&gt;0,AVERAGE(Jan!O$14:O$44,Feb!O$11:O$39,Mar!O$11:O$41,Apr!O$11:O$40,May!O$11:O$41,Jun!O$11:O$40,Jul!O$11:O$41,Aug!O$11:O$41,Sep!O$11:O$40,Oct!O$11:O$41,Nov!O$11:O$40,Dec!O$11:O$41),"")</f>
        <v/>
      </c>
      <c r="G10" s="157" t="str">
        <f ca="1">IF(SUM(Jan!P$14:P$44,Feb!P$11:P$39,Mar!P$11:P$41,Apr!P$11:P$40,May!P$11:P$41,Jun!P$11:P$40,Jul!P$11:P$41,Aug!P$11:P$41,Sep!P$11:P$40,Oct!P$11:P$41,Nov!P$11:P$40,Dec!P$11:P$41)&gt;0,AVERAGE(Jan!P$14:P$44,Feb!P$11:P$39,Mar!P$11:P$41,Apr!P$11:P$40,May!P$11:P$41,Jun!P$11:P$40,Jul!P$11:P$41,Aug!P$11:P$41,Sep!P$11:P$40,Oct!P$11:P$41,Nov!P$11:P$40,Dec!P$11:P$41),"")</f>
        <v/>
      </c>
      <c r="H10" s="323" t="str">
        <f>IF(SUM(Jan!Q$14:Q$44,Feb!Q$11:Q$39,Mar!Q$11:Q$41,Apr!Q$11:Q$40,May!Q$11:Q$41,Jun!Q$11:Q$40,Jul!Q$11:Q$41,Aug!Q$11:Q$41,Sep!Q$11:Q$40,Oct!Q$11:Q$41,Nov!Q$11:Q$40,Dec!Q$11:Q$41)&gt;0,AVERAGE(Jan!Q$14:Q$44,Feb!Q$11:Q$39,Mar!Q$11:Q$41,Apr!Q$11:Q$40,May!Q$11:Q$41,Jun!Q$11:Q$40,Jul!Q$11:Q$41,Aug!Q$11:Q$41,Sep!Q$11:Q$40,Oct!Q$11:Q$41,Nov!Q$11:Q$40,Dec!Q$11:Q$41),"")</f>
        <v/>
      </c>
      <c r="I10" s="323" t="str">
        <f>IF(SUM(Jan!R$14:R$44,Feb!R$11:R$39,Mar!R$11:R$41,Apr!R$11:R$40,May!R$11:R$41,Jun!R$11:R$40,Jul!R$11:R$41,Aug!R$11:R$41,Sep!R$11:R$40,Oct!R$11:R$41,Nov!R$11:R$40,Dec!R$11:R$41)&gt;0,AVERAGE(Jan!R$14:R$44,Feb!R$11:R$39,Mar!R$11:R$41,Apr!R$11:R$40,May!R$11:R$41,Jun!R$11:R$40,Jul!R$11:R$41,Aug!R$11:R$41,Sep!R$11:R$40,Oct!R$11:R$41,Nov!R$11:R$40,Dec!R$11:R$41),"")</f>
        <v/>
      </c>
      <c r="J10" s="123" t="str">
        <f>IF(SUM(Jan!S$14:S$44,Feb!S$11:S$39,Mar!S$11:S$41,Apr!S$11:S$40,May!S$11:S$41,Jun!S$11:S$40,Jul!S$11:S$41,Aug!S$11:S$41,Sep!S$11:S$40,Oct!S$11:S$41,Nov!S$11:S$40,Dec!S$11:S$41)&gt;0,AVERAGE(Jan!S$14:S$44,Feb!S$11:S$39,Mar!S$11:S$41,Apr!S$11:S$40,May!S$11:S$41,Jun!S$11:S$40,Jul!S$11:S$41,Aug!S$11:S$41,Sep!S$11:S$40,Oct!S$11:S$41,Nov!S$11:S$40,Dec!S$11:S$41),"")</f>
        <v/>
      </c>
      <c r="L10" s="317" t="str">
        <f>IF(SUM(Jan!V$14:V$44,Feb!V$11:V$39,Mar!V$11:V$41,Apr!V$11:V$40,May!V$11:V$41,Jun!V$11:V$40,Jul!V$11:V$41,Aug!V$11:V$41,Sep!V$11:V$40,Oct!V$11:V$41,Nov!V$11:V$40,Dec!V$11:V$41)&gt;0,AVERAGE(Jan!V$14:V$44,Feb!V$11:V$39,Mar!V$11:V$41,Apr!V$11:V$40,May!V$11:V$41,Jun!V$11:V$40,Jul!V$11:V$41,Aug!V$11:V$41,Sep!V$11:V$40,Oct!V$11:V$41,Nov!V$11:V$40,Dec!V$11:V$41),"")</f>
        <v/>
      </c>
      <c r="M10" s="316" t="str">
        <f>IF(SUM(Jan!W$14:W$44,Feb!W$11:W$39,Mar!W$11:W$41,Apr!W$11:W$40,May!W$11:W$41,Jun!W$11:W$40,Jul!W$11:W$41,Aug!W$11:W$41,Sep!W$11:W$40,Oct!W$11:W$41,Nov!W$11:W$40,Dec!W$11:W$41)&gt;0,AVERAGE(Jan!W$14:W$44,Feb!W$11:W$39,Mar!W$11:W$41,Apr!W$11:W$40,May!W$11:W$41,Jun!W$11:W$40,Jul!W$11:W$41,Aug!W$11:W$41,Sep!W$11:W$40,Oct!W$11:W$41,Nov!W$11:W$40,Dec!W$11:W$41),"")</f>
        <v/>
      </c>
      <c r="N10" s="316" t="str">
        <f>IF(SUM(Jan!X$14:X$44,Feb!X$11:X$39,Mar!X$11:X$41,Apr!X$11:X$40,May!X$11:X$41,Jun!X$11:X$40,Jul!X$11:X$41,Aug!X$11:X$41,Sep!X$11:X$40,Oct!X$11:X$41,Nov!X$11:X$40,Dec!X$11:X$41)&gt;0,AVERAGE(Jan!X$14:X$44,Feb!X$11:X$39,Mar!X$11:X$41,Apr!X$11:X$40,May!X$11:X$41,Jun!X$11:X$40,Jul!X$11:X$41,Aug!X$11:X$41,Sep!X$11:X$40,Oct!X$11:X$41,Nov!X$11:X$40,Dec!X$11:X$41),"")</f>
        <v/>
      </c>
      <c r="O10" s="322" t="str">
        <f>IF(SUM(Jan!Y$14:Y$44,Feb!Y$11:Y$39,Mar!Y$11:Y$41,Apr!Y$11:Y$40,May!Y$11:Y$41,Jun!Y$11:Y$40,Jul!Y$11:Y$41,Aug!Y$11:Y$41,Sep!Y$11:Y$40,Oct!Y$11:Y$41,Nov!Y$11:Y$40,Dec!Y$11:Y$41)&gt;0,AVERAGE(Jan!Y$14:Y$44,Feb!Y$11:Y$39,Mar!Y$11:Y$41,Apr!Y$11:Y$40,May!Y$11:Y$41,Jun!Y$11:Y$40,Jul!Y$11:Y$41,Aug!Y$11:Y$41,Sep!Y$11:Y$40,Oct!Y$11:Y$41,Nov!Y$11:Y$40,Dec!Y$11:Y$41),"")</f>
        <v/>
      </c>
      <c r="P10" s="317" t="str">
        <f>IF(SUM(Jan!Z$14:Z$44,Feb!Z$11:Z$39,Mar!Z$11:Z$41,Apr!Z$11:Z$40,May!Z$11:Z$41,Jun!Z$11:Z$40,Jul!Z$11:Z$41,Aug!Z$11:Z$41,Sep!Z$11:Z$40,Oct!Z$11:Z$41,Nov!Z$11:Z$40,Dec!Z$11:Z$41)&gt;0,AVERAGE(Jan!Z$14:Z$44,Feb!Z$11:Z$39,Mar!Z$11:Z$41,Apr!Z$11:Z$40,May!Z$11:Z$41,Jun!Z$11:Z$40,Jul!Z$11:Z$41,Aug!Z$11:Z$41,Sep!Z$11:Z$40,Oct!Z$11:Z$41,Nov!Z$11:Z$40,Dec!Z$11:Z$41),"")</f>
        <v/>
      </c>
      <c r="Q10" s="316" t="str">
        <f>IF(SUM(Jan!AA$14:AA$44,Feb!AA$11:AA$39,Mar!AA$11:AA$41,Apr!AA$11:AA$40,May!AA$11:AA$41,Jun!AA$11:AA$40,Jul!AA$11:AA$41,Aug!AA$11:AA$41,Sep!AA$11:AA$40,Oct!AA$11:AA$41,Nov!AA$11:AA$40,Dec!AA$11:AA$41)&gt;0,AVERAGE(Jan!AA$14:AA$44,Feb!AA$11:AA$39,Mar!AA$11:AA$41,Apr!AA$11:AA$40,May!AA$11:AA$41,Jun!AA$11:AA$40,Jul!AA$11:AA$41,Aug!AA$11:AA$41,Sep!AA$11:AA$40,Oct!AA$11:AA$41,Nov!AA$11:AA$40,Dec!AA$11:AA$41),"")</f>
        <v/>
      </c>
      <c r="R10" s="316"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S10" s="322" t="str">
        <f>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T10" s="317"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U10" s="316" t="str">
        <f>IF(SUM(Jan!AE$14:AE$44,Feb!AE$11:AE$39,Mar!AE$11:AE$41,Apr!AE$11:AE$40,May!AE$11:AE$41,Jun!AE$11:AE$40,Jul!AE$11:AE$41,Aug!AE$11:AE$41,Sep!AE$11:AE$40,Oct!AE$11:AE$41,Nov!AE$11:AE$40,Dec!AE$11:AE$41)&gt;0,AVERAGE(Jan!AE$14:AE$44,Feb!AE$11:AE$39,Mar!AE$11:AE$41,Apr!AE$11:AE$40,May!AE$11:AE$41,Jun!AE$11:AE$40,Jul!AE$11:AE$41,Aug!AE$11:AE$41,Sep!AE$11:AE$40,Oct!AE$11:AE$41,Nov!AE$11:AE$40,Dec!AE$11:AE$41),"")</f>
        <v/>
      </c>
      <c r="V10" s="316" t="str">
        <f>IF(SUM(Jan!AF$14:AF$44,Feb!AF$11:AF$39,Mar!AF$11:AF$41,Apr!AF$11:AF$40,May!AF$11:AF$41,Jun!AF$11:AF$40,Jul!AF$11:AF$41,Aug!AF$11:AF$41,Sep!AF$11:AF$40,Oct!AF$11:AF$41,Nov!AF$11:AF$40,Dec!AF$11:AF$41)&gt;0,AVERAGE(Jan!AF$14:AF$44,Feb!AF$11:AF$39,Mar!AF$11:AF$41,Apr!AF$11:AF$40,May!AF$11:AF$41,Jun!AF$11:AF$40,Jul!AF$11:AF$41,Aug!AF$11:AF$41,Sep!AF$11:AF$40,Oct!AF$11:AF$41,Nov!AF$11:AF$40,Dec!AF$11:AF$41),"")</f>
        <v/>
      </c>
      <c r="W10" s="322" t="str">
        <f>IF(SUM(Jan!AG$14:AG$44,Feb!AG$11:AG$39,Mar!AG$11:AG$41,Apr!AG$11:AG$40,May!AG$11:AG$41,Jun!AG$11:AG$40,Jul!AG$11:AG$41,Aug!AG$11:AG$41,Sep!AG$11:AG$40,Oct!AG$11:AG$41,Nov!AG$11:AG$40,Dec!AG$11:AG$41)&gt;0,AVERAGE(Jan!AG$14:AG$44,Feb!AG$11:AG$39,Mar!AG$11:AG$41,Apr!AG$11:AG$40,May!AG$11:AG$41,Jun!AG$11:AG$40,Jul!AG$11:AG$41,Aug!AG$11:AG$41,Sep!AG$11:AG$40,Oct!AG$11:AG$41,Nov!AG$11:AG$40,Dec!AG$11:AG$41),"")</f>
        <v/>
      </c>
      <c r="AC10" s="15"/>
    </row>
    <row r="11" spans="1:119" ht="15" customHeight="1" x14ac:dyDescent="0.25">
      <c r="A11" s="79" t="s">
        <v>38</v>
      </c>
      <c r="B11" s="159">
        <f>MAX(Jan!K46,Feb!K41,Mar!K43,Apr!K42,May!K43,Jun!K42,Jul!K43,Aug!K43,Sep!K42,Oct!K43,Nov!K42,Dec!K46)</f>
        <v>0</v>
      </c>
      <c r="C11" s="281">
        <f>MAX(Jan!L46,Feb!L41,Mar!L43,Apr!L42,May!L43,Jun!L42,Jul!L43,Aug!L43,Sep!L42,Oct!L43,Nov!L42,Dec!L46)</f>
        <v>0</v>
      </c>
      <c r="D11" s="161">
        <f>MAX(Jan!M46,Feb!M41,Mar!M43,Apr!M42,May!M43,Jun!M42,Jul!M43,Aug!M43,Sep!M42,Oct!M43,Nov!M42,Dec!M46)</f>
        <v>0</v>
      </c>
      <c r="E11" s="162">
        <f ca="1">MAX(Jan!N46,Feb!N41,Mar!N43,Apr!N42,May!N43,Jun!N42,Jul!N43,Aug!N43,Sep!N42,Oct!N43,Nov!N42,Dec!N46)</f>
        <v>0</v>
      </c>
      <c r="F11" s="161">
        <f>MAX(Jan!O46,Feb!O41,Mar!O43,Apr!O42,May!O43,Jun!O42,Jul!O43,Aug!O43,Sep!O42,Oct!O43,Nov!O42,Dec!O46)</f>
        <v>0</v>
      </c>
      <c r="G11" s="162">
        <f ca="1">MAX(Jan!P46,Feb!P41,Mar!P43,Apr!P42,May!P43,Jun!P42,Jul!P43,Aug!P43,Sep!P42,Oct!P43,Nov!P42,Dec!P46)</f>
        <v>0</v>
      </c>
      <c r="H11" s="161">
        <f>MAX(Jan!Q46,Feb!Q41,Mar!Q43,Apr!Q42,May!Q43,Jun!Q42,Jul!Q43,Aug!Q43,Sep!Q42,Oct!Q43,Nov!Q42,Dec!Q46)</f>
        <v>0</v>
      </c>
      <c r="I11" s="161">
        <f>MAX(Jan!R46,Feb!R41,Mar!R43,Apr!R42,May!R43,Jun!R42,Jul!R43,Aug!R43,Sep!R42,Oct!R43,Nov!R42,Dec!R46)</f>
        <v>0</v>
      </c>
      <c r="J11" s="126">
        <f>MAX(Jan!S46,Feb!S41,Mar!S43,Apr!S42,May!S43,Jun!S42,Jul!S43,Aug!S43,Sep!S42,Oct!S43,Nov!S42,Dec!S46)</f>
        <v>0</v>
      </c>
      <c r="L11" s="159">
        <f>MAX(Jan!V46,Feb!V41,Mar!V43,Apr!V42,May!V43,Jun!V42,Jul!V43,Aug!V43,Sep!V42,Oct!V43,Nov!V42,Dec!V46)</f>
        <v>0</v>
      </c>
      <c r="M11" s="161">
        <f>MAX(Jan!W46,Feb!W41,Mar!W43,Apr!W42,May!W43,Jun!W42,Jul!W43,Aug!W43,Sep!W42,Oct!W43,Nov!W42,Dec!W46)</f>
        <v>0</v>
      </c>
      <c r="N11" s="397">
        <f>MAX(Jan!X46,Feb!X41,Mar!X43,Apr!X42,May!X43,Jun!X42,Jul!X43,Aug!X43,Sep!X42,Oct!X43,Nov!X42,Dec!X46)</f>
        <v>0</v>
      </c>
      <c r="O11" s="126">
        <f>MAX(Jan!Y46,Feb!Y41,Mar!Y43,Apr!Y42,May!Y43,Jun!Y42,Jul!Y43,Aug!Y43,Sep!Y42,Oct!Y43,Nov!Y42,Dec!Y46)</f>
        <v>0</v>
      </c>
      <c r="P11" s="159">
        <f>MAX(Jan!Z46,Feb!Z41,Mar!Z43,Apr!Z42,May!Z43,Jun!Z42,Jul!Z43,Aug!Z43,Sep!Z42,Oct!Z43,Nov!Z42,Dec!Z46)</f>
        <v>0</v>
      </c>
      <c r="Q11" s="161">
        <f>MAX(Jan!AA46,Feb!AA41,Mar!AA43,Apr!AA42,May!AA43,Jun!AA42,Jul!AA43,Aug!AA43,Sep!AA42,Oct!AA43,Nov!AA42,Dec!AA46)</f>
        <v>0</v>
      </c>
      <c r="R11" s="397">
        <f>MAX(Jan!AB46,Feb!AB41,Mar!AB43,Apr!AB42,May!AB43,Jun!AB42,Jul!AB43,Aug!AB43,Sep!AB42,Oct!AB43,Nov!AB42,Dec!AB46)</f>
        <v>0</v>
      </c>
      <c r="S11" s="126">
        <f>MAX(Jan!AC46,Feb!AC41,Mar!AC43,Apr!AC42,May!AC43,Jun!AC42,Jul!AC43,Aug!AC43,Sep!AC42,Oct!AC43,Nov!AC42,Dec!AC46)</f>
        <v>0</v>
      </c>
      <c r="T11" s="159">
        <f>MAX(Jan!AD46,Feb!AD41,Mar!AD43,Apr!AD42,May!AD43,Jun!AD42,Jul!AD43,Aug!AD43,Sep!AD42,Oct!AD43,Nov!AD42,Dec!AD46)</f>
        <v>0</v>
      </c>
      <c r="U11" s="161">
        <f>MAX(Jan!AE46,Feb!AE41,Mar!AE43,Apr!AE42,May!AE43,Jun!AE42,Jul!AE43,Aug!AE43,Sep!AE42,Oct!AE43,Nov!AE42,Dec!AE46)</f>
        <v>0</v>
      </c>
      <c r="V11" s="397">
        <f>MAX(Jan!AF46,Feb!AF41,Mar!AF43,Apr!AF42,May!AF43,Jun!AF42,Jul!AF43,Aug!AF43,Sep!AF42,Oct!AF43,Nov!AF42,Dec!AF46)</f>
        <v>0</v>
      </c>
      <c r="W11" s="126">
        <f>MAX(Jan!AG46,Feb!AG41,Mar!AG43,Apr!AG42,May!AG43,Jun!AG42,Jul!AG43,Aug!AG43,Sep!AG42,Oct!AG43,Nov!AG42,Dec!AG46)</f>
        <v>0</v>
      </c>
    </row>
    <row r="12" spans="1:119" ht="15" customHeight="1" x14ac:dyDescent="0.25">
      <c r="A12" s="79" t="s">
        <v>40</v>
      </c>
      <c r="B12" s="159">
        <f>MIN(Jan!K47,Feb!K42,Mar!K44,Apr!K43,May!K44,Jun!K43,Jul!K44,Aug!K44,Sep!K43,Oct!K44,Nov!K43,Dec!K47)</f>
        <v>0</v>
      </c>
      <c r="C12" s="281">
        <f>MIN(Jan!L47,Feb!L42,Mar!L44,Apr!L43,May!L44,Jun!L43,Jul!L44,Aug!L44,Sep!L43,Oct!L44,Nov!L43,Dec!L47)</f>
        <v>0</v>
      </c>
      <c r="D12" s="161">
        <f>MIN(Jan!M47,Feb!M42,Mar!M44,Apr!M43,May!M44,Jun!M43,Jul!M44,Aug!M44,Sep!M43,Oct!M44,Nov!M43,Dec!M47)</f>
        <v>0</v>
      </c>
      <c r="E12" s="161">
        <f ca="1">MIN(Jan!N47,Feb!N42,Mar!N44,Apr!N43,May!N44,Jun!N43,Jul!N44,Aug!N44,Sep!N43,Oct!N44,Nov!N43,Dec!N47)</f>
        <v>0</v>
      </c>
      <c r="F12" s="161">
        <f>MIN(Jan!O47,Feb!O42,Mar!O44,Apr!O43,May!O44,Jun!O43,Jul!O44,Aug!O44,Sep!O43,Oct!O44,Nov!O43,Dec!O47)</f>
        <v>0</v>
      </c>
      <c r="G12" s="161">
        <f ca="1">MIN(Jan!P47,Feb!P42,Mar!P44,Apr!P43,May!P44,Jun!P43,Jul!P44,Aug!P44,Sep!P43,Oct!P44,Nov!P43,Dec!P47)</f>
        <v>0</v>
      </c>
      <c r="H12" s="161">
        <f>MIN(Jan!Q47,Feb!Q42,Mar!Q44,Apr!Q43,May!Q44,Jun!Q43,Jul!Q44,Aug!Q44,Sep!Q43,Oct!Q44,Nov!Q43,Dec!Q47)</f>
        <v>0</v>
      </c>
      <c r="I12" s="161">
        <f>MIN(Jan!R47,Feb!R42,Mar!R44,Apr!R43,May!R44,Jun!R43,Jul!R44,Aug!R44,Sep!R43,Oct!R44,Nov!R43,Dec!R47)</f>
        <v>0</v>
      </c>
      <c r="J12" s="126">
        <f>MIN(Jan!S47,Feb!S42,Mar!S44,Apr!S43,May!S44,Jun!S43,Jul!S44,Aug!S44,Sep!S43,Oct!S44,Nov!S43,Dec!S47)</f>
        <v>0</v>
      </c>
      <c r="L12" s="159">
        <f>MIN(Jan!V47,Feb!V42,Mar!V44,Apr!V43,May!V44,Jun!V43,Jul!V44,Aug!V44,Sep!V43,Oct!V44,Nov!V43,Dec!V47)</f>
        <v>0</v>
      </c>
      <c r="M12" s="161">
        <f ca="1">MIN(Jan!W47,Feb!W42,Mar!W44,Apr!W43,May!W44,Jun!W43,Jul!W44,Aug!W44,Sep!W43,Oct!W44,Nov!W43,Dec!W47)</f>
        <v>0</v>
      </c>
      <c r="N12" s="397">
        <f>MIN(Jan!X47,Feb!X42,Mar!X44,Apr!X43,May!X44,Jun!X43,Jul!X44,Aug!X44,Sep!X43,Oct!X44,Nov!X43,Dec!X47)</f>
        <v>0</v>
      </c>
      <c r="O12" s="126">
        <f>MIN(Jan!Y47,Feb!Y42,Mar!Y44,Apr!Y43,May!Y44,Jun!Y43,Jul!Y44,Aug!Y44,Sep!Y43,Oct!Y44,Nov!Y43,Dec!Y47)</f>
        <v>0</v>
      </c>
      <c r="P12" s="159">
        <f>MIN(Jan!Z47,Feb!Z42,Mar!Z44,Apr!Z43,May!Z44,Jun!Z43,Jul!Z44,Aug!Z44,Sep!Z43,Oct!Z44,Nov!Z43,Dec!Z47)</f>
        <v>0</v>
      </c>
      <c r="Q12" s="161">
        <f>MIN(Jan!AA47,Feb!AA42,Mar!AA44,Apr!AA43,May!AA44,Jun!AA43,Jul!AA44,Aug!AA44,Sep!AA43,Oct!AA44,Nov!AA43,Dec!AA47)</f>
        <v>0</v>
      </c>
      <c r="R12" s="397">
        <f>MIN(Jan!AB47,Feb!AB42,Mar!AB44,Apr!AB43,May!AB44,Jun!AB43,Jul!AB44,Aug!AB44,Sep!AB43,Oct!AB44,Nov!AB43,Dec!AB47)</f>
        <v>0</v>
      </c>
      <c r="S12" s="126">
        <f>MIN(Jan!AC47,Feb!AC42,Mar!AC44,Apr!AC43,May!AC44,Jun!AC43,Jul!AC44,Aug!AC44,Sep!AC43,Oct!AC44,Nov!AC43,Dec!AC47)</f>
        <v>0</v>
      </c>
      <c r="T12" s="159">
        <f>MIN(Jan!AD47,Feb!AD42,Mar!AD44,Apr!AD43,May!AD44,Jun!AD43,Jul!AD44,Aug!AD44,Sep!AD43,Oct!AD44,Nov!AD43,Dec!AD47)</f>
        <v>0</v>
      </c>
      <c r="U12" s="161">
        <f>MIN(Jan!AE47,Feb!AE42,Mar!AE44,Apr!AE43,May!AE44,Jun!AE43,Jul!AE44,Aug!AE44,Sep!AE43,Oct!AE44,Nov!AE43,Dec!AE47)</f>
        <v>0</v>
      </c>
      <c r="V12" s="397">
        <f>MIN(Jan!AF47,Feb!AF42,Mar!AF44,Apr!AF43,May!AF44,Jun!AF43,Jul!AF44,Aug!AF44,Sep!AF43,Oct!AF44,Nov!AF43,Dec!AF47)</f>
        <v>0</v>
      </c>
      <c r="W12" s="126">
        <f>MIN(Jan!AG47,Feb!AG42,Mar!AG44,Apr!AG43,May!AG44,Jun!AG43,Jul!AG44,Aug!AG44,Sep!AG43,Oct!AG44,Nov!AG43,Dec!AG47)</f>
        <v>0</v>
      </c>
    </row>
    <row r="13" spans="1:119" ht="15" customHeight="1" x14ac:dyDescent="0.25">
      <c r="A13" s="164" t="s">
        <v>85</v>
      </c>
      <c r="B13" s="166">
        <f>SUM(Jan!K$14:K$44,Feb!K$11:K$39,Mar!K$11:K$41,Apr!K$11:K$40,May!K$11:K$41,Jun!K$11:K$40,Jul!K$11:K$41,Aug!K$11:K$41,Sep!K$11:K$40,Oct!K$11:K$41,Nov!K$11:K$40,Dec!K$11:K$41)</f>
        <v>0</v>
      </c>
      <c r="C13" s="167"/>
      <c r="D13" s="167"/>
      <c r="E13" s="162">
        <f ca="1">SUM(Jan!N$14:N$44,Feb!N$11:N$39,Mar!N$11:N$41,Apr!N$11:N$40,May!N$11:N$41,Jun!N$11:N$40,Jul!N$11:N$41,Aug!N$11:N$41,Sep!N$11:N$40,Oct!N$11:N$41,Nov!N$11:N$40,Dec!N$11:N$41)</f>
        <v>0</v>
      </c>
      <c r="F13" s="167"/>
      <c r="G13" s="162">
        <f ca="1">SUM(Jan!P$14:P$44,Feb!P$11:P$39,Mar!P$11:P$41,Apr!P$11:P$40,May!P$11:P$41,Jun!P$11:P$40,Jul!P$11:P$41,Aug!P$11:P$41,Sep!P$11:P$40,Oct!P$11:P$41,Nov!P$11:P$40,Dec!P$11:P$41)</f>
        <v>0</v>
      </c>
      <c r="H13" s="167"/>
      <c r="I13" s="167"/>
      <c r="J13" s="168"/>
      <c r="L13" s="169"/>
      <c r="M13" s="167"/>
      <c r="N13" s="167"/>
      <c r="O13" s="168"/>
      <c r="P13" s="169"/>
      <c r="Q13" s="167"/>
      <c r="R13" s="167"/>
      <c r="S13" s="168"/>
      <c r="T13" s="169"/>
      <c r="U13" s="167"/>
      <c r="V13" s="167"/>
      <c r="W13" s="168"/>
    </row>
    <row r="14" spans="1:119" ht="15" customHeight="1" thickBot="1" x14ac:dyDescent="0.3">
      <c r="A14" s="152" t="s">
        <v>42</v>
      </c>
      <c r="B14" s="174">
        <f>SUM(Jan!K50+Feb!K45+Mar!K47+Apr!K46+May!K47+Jun!K46+Jul!K47+Aug!K47+Sep!K46+Oct!K47+Nov!K46+Dec!K50)</f>
        <v>0</v>
      </c>
      <c r="C14" s="175">
        <f>SUM(Jan!L50+Feb!L45+Mar!L47+Apr!L46+May!L47+Jun!L46+Jul!L47+Aug!L47+Sep!L46+Oct!L47+Nov!L46+Dec!L50)</f>
        <v>0</v>
      </c>
      <c r="D14" s="175">
        <f>SUM(Jan!M50+Feb!M45+Mar!M47+Apr!M46+May!M47+Jun!M46+Jul!M47+Aug!M47+Sep!M46+Oct!M47+Nov!M46+Dec!M50)</f>
        <v>0</v>
      </c>
      <c r="E14" s="161">
        <f ca="1">SUM(Jan!N50+Feb!N45+Mar!N47+Apr!N46+May!N47+Jun!N46+Jul!N47+Aug!N47+Sep!N46+Oct!N47+Nov!N46+Dec!N50)</f>
        <v>0</v>
      </c>
      <c r="F14" s="161">
        <f>SUM(Jan!O50+Feb!O45+Mar!O47+Apr!O46+May!O47+Jun!O46+Jul!O47+Aug!O47+Sep!O46+Oct!O47+Nov!O46+Dec!O50)</f>
        <v>0</v>
      </c>
      <c r="G14" s="161">
        <f ca="1">SUM(Jan!P50+Feb!P45+Mar!P47+Apr!P46+May!P47+Jun!P46+Jul!P47+Aug!P47+Sep!P46+Oct!P47+Nov!P46+Dec!P50)</f>
        <v>0</v>
      </c>
      <c r="H14" s="161">
        <f>SUM(Jan!Q50+Feb!Q45+Mar!Q47+Apr!Q46+May!Q47+Jun!Q46+Jul!Q47+Aug!Q47+Sep!Q46+Oct!Q47+Nov!Q46+Dec!Q50)</f>
        <v>0</v>
      </c>
      <c r="I14" s="161">
        <f>SUM(Jan!R50+Feb!R45+Mar!R47+Apr!R46+May!R47+Jun!R46+Jul!R47+Aug!R47+Sep!R46+Oct!R47+Nov!R46+Dec!R50)</f>
        <v>0</v>
      </c>
      <c r="J14" s="126">
        <f>SUM(Jan!S50+Feb!S45+Mar!S47+Apr!S46+May!S47+Jun!S46+Jul!S47+Aug!S47+Sep!S46+Oct!S47+Nov!S46+Dec!S50)</f>
        <v>0</v>
      </c>
      <c r="L14" s="174">
        <f>SUM(Jan!V50+Feb!V45+Mar!V47+Apr!V46+May!V47+Jun!V46+Jul!V47+Aug!V47+Sep!V46+Oct!V47+Nov!V46+Dec!V50)</f>
        <v>0</v>
      </c>
      <c r="M14" s="175">
        <f>SUM(Jan!W50+Feb!W45+Mar!W47+Apr!W46+May!W47+Jun!W46+Jul!W47+Aug!W47+Sep!W46+Oct!W47+Nov!W46+Dec!W50)</f>
        <v>0</v>
      </c>
      <c r="N14" s="175">
        <f>SUM(Jan!X50+Feb!X45+Mar!X47+Apr!X46+May!X47+Jun!X46+Jul!X47+Aug!X47+Sep!X46+Oct!X47+Nov!X46+Dec!X50)</f>
        <v>0</v>
      </c>
      <c r="O14" s="176">
        <f>SUM(Jan!Y50+Feb!Y45+Mar!Y47+Apr!Y46+May!Y47+Jun!Y46+Jul!Y47+Aug!Y47+Sep!Y46+Oct!Y47+Nov!Y46+Dec!Y50)</f>
        <v>0</v>
      </c>
      <c r="P14" s="174">
        <f>SUM(Jan!Z50+Feb!Z45+Mar!Z47+Apr!Z46+May!Z47+Jun!Z46+Jul!Z47+Aug!Z47+Sep!Z46+Oct!Z47+Nov!Z46+Dec!Z50)</f>
        <v>0</v>
      </c>
      <c r="Q14" s="175">
        <f>SUM(Jan!AA50+Feb!AA45+Mar!AA47+Apr!AA46+May!AA47+Jun!AA46+Jul!AA47+Aug!AA47+Sep!AA46+Oct!AA47+Nov!AA46+Dec!AA50)</f>
        <v>0</v>
      </c>
      <c r="R14" s="175">
        <f>SUM(Jan!AB50+Feb!AB45+Mar!AB47+Apr!AB46+May!AB47+Jun!AB46+Jul!AB47+Aug!AB47+Sep!AB46+Oct!AB47+Nov!AB46+Dec!AB50)</f>
        <v>0</v>
      </c>
      <c r="S14" s="176">
        <f>SUM(Jan!AC50+Feb!AC45+Mar!AC47+Apr!AC46+May!AC47+Jun!AC46+Jul!AC47+Aug!AC47+Sep!AC46+Oct!AC47+Nov!AC46+Dec!AC50)</f>
        <v>0</v>
      </c>
      <c r="T14" s="174">
        <f>SUM(Jan!AD50+Feb!AD45+Mar!AD47+Apr!AD46+May!AD47+Jun!AD46+Jul!AD47+Aug!AD47+Sep!AD46+Oct!AD47+Nov!AD46+Dec!AD50)</f>
        <v>0</v>
      </c>
      <c r="U14" s="175">
        <f>SUM(Jan!AE50+Feb!AE45+Mar!AE47+Apr!AE46+May!AE47+Jun!AE46+Jul!AE47+Aug!AE47+Sep!AE46+Oct!AE47+Nov!AE46+Dec!AE50)</f>
        <v>0</v>
      </c>
      <c r="V14" s="175">
        <f>SUM(Jan!AF50+Feb!AF45+Mar!AF47+Apr!AF46+May!AF47+Jun!AF46+Jul!AF47+Aug!AF47+Sep!AF46+Oct!AF47+Nov!AF46+Dec!AF50)</f>
        <v>0</v>
      </c>
      <c r="W14" s="176">
        <f>SUM(Jan!AG50+Feb!AG45+Mar!AG47+Apr!AG46+May!AG47+Jun!AG46+Jul!AG47+Aug!AG47+Sep!AG46+Oct!AG47+Nov!AG46+Dec!AG50)</f>
        <v>0</v>
      </c>
      <c r="X14" s="1"/>
    </row>
    <row r="15" spans="1:119" ht="15" customHeight="1" thickBot="1" x14ac:dyDescent="0.3">
      <c r="A15" s="326" t="s">
        <v>115</v>
      </c>
      <c r="B15" s="325"/>
      <c r="C15" s="325"/>
      <c r="D15" s="325"/>
      <c r="E15" s="327" t="str">
        <f ca="1">IF(E10="","",365*E10)</f>
        <v/>
      </c>
      <c r="F15" s="331"/>
      <c r="G15" s="327" t="str">
        <f ca="1">IF(G10="","",365*G10)</f>
        <v/>
      </c>
      <c r="H15" s="331"/>
      <c r="I15" s="331"/>
      <c r="J15" s="331"/>
      <c r="K15" s="1"/>
      <c r="L15" s="328"/>
      <c r="M15" s="124"/>
      <c r="N15" s="328"/>
      <c r="O15" s="124"/>
      <c r="P15" s="124"/>
      <c r="Q15" s="124"/>
      <c r="R15" s="124"/>
      <c r="S15" s="124"/>
      <c r="T15" s="124"/>
      <c r="U15" s="124"/>
      <c r="V15" s="124"/>
      <c r="W15" s="124"/>
    </row>
    <row r="16" spans="1:119" ht="13.5" customHeight="1" thickBot="1" x14ac:dyDescent="0.3">
      <c r="A16" s="92"/>
      <c r="T16" s="177"/>
      <c r="U16" s="15"/>
      <c r="V16" s="15"/>
      <c r="W16" s="15"/>
      <c r="X16" s="15"/>
      <c r="Y16" s="15"/>
      <c r="Z16" s="15"/>
      <c r="AA16" s="15"/>
      <c r="AB16" s="15"/>
      <c r="AC16" s="15"/>
      <c r="AD16" s="15"/>
      <c r="AE16" s="15"/>
      <c r="AF16" s="15"/>
      <c r="AG16" s="15"/>
      <c r="AH16" s="15"/>
      <c r="AI16" s="15"/>
    </row>
    <row r="17" spans="1:52" x14ac:dyDescent="0.25">
      <c r="A17" s="109" t="s">
        <v>9</v>
      </c>
      <c r="B17" s="178"/>
      <c r="C17" s="1095" t="s">
        <v>10</v>
      </c>
      <c r="D17" s="1096"/>
      <c r="E17" s="1096"/>
      <c r="F17" s="1096"/>
      <c r="G17" s="1096"/>
      <c r="H17" s="1096"/>
      <c r="I17" s="1096"/>
      <c r="J17" s="1096"/>
      <c r="K17" s="1096"/>
      <c r="L17" s="1096"/>
      <c r="M17" s="1096"/>
      <c r="N17" s="1096"/>
      <c r="O17" s="1096"/>
      <c r="P17" s="1096"/>
      <c r="Q17" s="1096"/>
      <c r="R17" s="1096"/>
      <c r="S17" s="1096"/>
      <c r="T17" s="1096"/>
      <c r="U17" s="1096"/>
      <c r="V17" s="1096"/>
      <c r="W17" s="1097"/>
      <c r="AZ17" s="179"/>
    </row>
    <row r="18" spans="1:52" x14ac:dyDescent="0.25">
      <c r="A18" s="110" t="s">
        <v>9</v>
      </c>
      <c r="B18" s="180"/>
      <c r="C18" s="12"/>
      <c r="D18" s="12"/>
      <c r="E18" s="12"/>
      <c r="F18" s="12"/>
      <c r="G18" s="13"/>
      <c r="H18" s="113" t="s">
        <v>70</v>
      </c>
      <c r="I18" s="114"/>
      <c r="J18" s="113" t="s">
        <v>68</v>
      </c>
      <c r="K18" s="115"/>
      <c r="L18" s="115"/>
      <c r="M18" s="117"/>
      <c r="N18" s="113" t="s">
        <v>69</v>
      </c>
      <c r="O18" s="115"/>
      <c r="P18" s="115"/>
      <c r="Q18" s="117"/>
      <c r="R18" s="113" t="s">
        <v>49</v>
      </c>
      <c r="S18" s="115"/>
      <c r="T18" s="115"/>
      <c r="U18" s="117"/>
      <c r="V18" s="127" t="s">
        <v>74</v>
      </c>
      <c r="W18" s="128"/>
      <c r="AZ18" s="179"/>
    </row>
    <row r="19" spans="1:52" ht="108.75" customHeight="1" x14ac:dyDescent="0.25">
      <c r="A19" s="111"/>
      <c r="B19" s="181" t="str">
        <f>Dec!AI10</f>
        <v>Residual Chlorine - Final</v>
      </c>
      <c r="C19" s="182" t="str">
        <f>Dec!AJ10</f>
        <v>Residual Chlorine - Contact Tank</v>
      </c>
      <c r="D19" s="22" t="str">
        <f>Dec!AL10</f>
        <v>E. Coli - colony/100 ml</v>
      </c>
      <c r="E19" s="22" t="s">
        <v>76</v>
      </c>
      <c r="F19" s="20" t="str">
        <f>Dec!AO10</f>
        <v>Dissolved Oxygen - mg/l</v>
      </c>
      <c r="G19" s="26" t="str">
        <f>Dec!AP10</f>
        <v xml:space="preserve">Phosphorus - mg/l </v>
      </c>
      <c r="H19" s="19" t="str">
        <f>Dec!AS10</f>
        <v>Effluent Flow Rate (MGD)</v>
      </c>
      <c r="I19" s="24" t="str">
        <f>Dec!AT10</f>
        <v>Effluent Flow
Weekly Average</v>
      </c>
      <c r="J19" s="19" t="str">
        <f>Dec!AU10</f>
        <v>CBOD5 - mg/l</v>
      </c>
      <c r="K19" s="22" t="str">
        <f>Dec!AV10</f>
        <v>CBOD5 - mg/l
Weekly Average</v>
      </c>
      <c r="L19" s="29" t="str">
        <f>Dec!AW10</f>
        <v>CBOD5 - lbs</v>
      </c>
      <c r="M19" s="24" t="str">
        <f>Dec!AX10</f>
        <v>CBOD5 - lbs/day
Weekly Average</v>
      </c>
      <c r="N19" s="19" t="str">
        <f>Dec!AY10</f>
        <v>Susp. Solids - mg/l</v>
      </c>
      <c r="O19" s="22" t="str">
        <f>Dec!AZ10</f>
        <v>Susp. Solids - mg/l
Weekly Average</v>
      </c>
      <c r="P19" s="30" t="str">
        <f>Dec!BA10</f>
        <v>Susp. Solids - lbs</v>
      </c>
      <c r="Q19" s="24" t="str">
        <f>Dec!BB10</f>
        <v>Susp. Solids - lbs/day
Weekly Average</v>
      </c>
      <c r="R19" s="19" t="str">
        <f>Dec!BC10</f>
        <v>Ammonia - mg/l</v>
      </c>
      <c r="S19" s="31" t="str">
        <f>Dec!BD10</f>
        <v>Ammonia - mg/l
Weekly Average</v>
      </c>
      <c r="T19" s="30" t="str">
        <f>Dec!BE10</f>
        <v>Ammonia - lbs</v>
      </c>
      <c r="U19" s="24" t="str">
        <f>Dec!BF10</f>
        <v>Ammonia - lbs/day
Weekly Average</v>
      </c>
      <c r="V19" s="23" t="str">
        <f>IF(Dec!BG10&lt;&gt;"",+Dec!BG10,"")</f>
        <v/>
      </c>
      <c r="W19" s="24" t="str">
        <f>IF(Dec!BH10&lt;&gt;"",+Dec!BH10,"")</f>
        <v/>
      </c>
      <c r="AZ19" s="179"/>
    </row>
    <row r="20" spans="1:52" x14ac:dyDescent="0.25">
      <c r="A20" s="152" t="s">
        <v>36</v>
      </c>
      <c r="B20" s="152" t="str">
        <f>IF(SUM(Jan!AI$14:AI$44,Feb!AI$11:AI$39,Mar!AI$11:AI$41,Apr!AI$11:AI$40,May!AI$11:AI$41,Jun!AI$11:AI$40,Jul!AI$11:AI$41,Aug!AI$11:AI$41,Sep!AI$11:AI$40,Oct!AI$11:AI$41,Nov!AI$11:AI$40,Dec!AI$11:AI$41)&gt;0,AVERAGE(Jan!AI$14:AI$44,Feb!AI$11:AI$39,Mar!AI$11:AI$41,Apr!AI$11:AI$40,May!AI$11:AI$41,Jun!AI$11:AI$40,Jul!AI$11:AI$41,Aug!AI$11:AI$41,Sep!AI$11:AI$40,Oct!AI$11:AI$41,Nov!AI$11:AI$40,Dec!AI$11:AI$41),"")</f>
        <v/>
      </c>
      <c r="C20" s="183" t="str">
        <f>IF(SUM(Jan!AJ$14:AJ$44,Feb!AJ$11:AJ$39,Mar!AJ$11:AJ$41,Apr!AJ$11:AJ$40,May!AJ$11:AJ$41,Jun!AJ$11:AJ$40,Jul!AJ$11:AJ$41,Aug!AJ$11:AJ$41,Sep!AJ$11:AJ$40,Oct!AJ$11:AJ$41,Nov!AJ$11:AJ$40,Dec!AJ$11:AJ$41)&gt;0,AVERAGE(Jan!AJ$14:AJ$44,Feb!AJ$11:AJ$39,Mar!AJ$11:AJ$41,Apr!AJ$11:AJ$40,May!AJ$11:AJ$41,Jun!AJ$11:AJ$40,Jul!AJ$11:AJ$41,Aug!AJ$11:AJ$41,Sep!AJ$11:AJ$40,Oct!AJ$11:AJ$41,Nov!AJ$11:AJ$40,Dec!AJ$11:AJ$41),"")</f>
        <v/>
      </c>
      <c r="D20" s="316" t="str">
        <f ca="1">IF(SUM(Jan!AK$14:AK$44,Feb!AK$11:AK$39,Mar!AK$11:AK$41,Apr!AK$11:AK$40,May!AK$11:AK$41,Jun!AK$11:AK$40,Jul!AK$11:AK$41,Aug!AK$11:AK$41,Sep!AK$11:AK$40,Oct!AK$11:AK$41,Nov!AK$11:AK$40,Dec!AK$11:AK$41)&gt;0,GEOMEAN(Jan!AK$14:AK$44,Feb!AK$11:AK$39,Mar!AK$11:AK$41,Apr!AK$11:AK$40,May!AK$11:AK$41,Jun!AK$11:AK$40,Jul!AK$11:AK$41,Aug!AK$11:AK$41,Sep!AK$11:AK$40,Oct!AK$11:AK$41,Nov!AK$11:AK$40,Dec!AK$11:AK$41),"")</f>
        <v/>
      </c>
      <c r="E20" s="158"/>
      <c r="F20" s="323" t="str">
        <f>IF(SUM(Jan!AO$14:AO$44,Feb!AO$11:AO$39,Mar!AO$11:AO$41,Apr!AO$11:AO$40,May!AO$11:AO$41,Jun!AO$11:AO$40,Jul!AO$11:AO$41,Aug!AO$11:AO$41,Sep!AO$11:AO$40,Oct!AO$11:AO$41,Nov!AO$11:AO$40,Dec!AO$11:AO$41)&gt;0,AVERAGE(Jan!AO$14:AO$44,Feb!AO$11:AO$39,Mar!AO$11:AO$41,Apr!AO$11:AO$40,May!AO$11:AO$41,Jun!AO$11:AO$40,Jul!AO$11:AO$41,Aug!AO$11:AO$41,Sep!AO$11:AO$40,Oct!AO$11:AO$41,Nov!AO$11:AO$40,Dec!AO$11:AO$41),"")</f>
        <v/>
      </c>
      <c r="G20" s="322" t="str">
        <f>IF(SUM(Jan!AP$14:AP$44,Feb!AP$11:AP$39,Mar!AP$11:AP$41,Apr!AP$11:AP$40,May!AP$11:AP$41,Jun!AP$11:AP$40,Jul!AP$11:AP$41,Aug!AP$11:AP$41,Sep!AP$11:AP$40,Oct!AP$11:AP$41,Nov!AP$11:AP$40,Dec!AP$11:AP$41)&gt;0,AVERAGE(Jan!AP$14:AP$44,Feb!AP$11:AP$39,Mar!AP$11:AP$41,Apr!AP$11:AP$40,May!AP$11:AP$41,Jun!AP$11:AP$40,Jul!AP$11:AP$41,Aug!AP$11:AP$41,Sep!AP$11:AP$40,Oct!AP$11:AP$41,Nov!AP$11:AP$40,Dec!AP$11:AP$41),"")</f>
        <v/>
      </c>
      <c r="H20" s="156" t="str">
        <f>IF(SUM(Jan!AS$14:AS$44,Feb!AS$11:AS$39,Mar!AS$11:AS$41,Apr!AS$11:AS$40,May!AS$11:AS$41,Jun!AS$11:AS$40,Jul!AS$11:AS$41,Aug!AS$11:AS$41,Sep!AS$11:AS$40,Oct!AS$11:AS$41,Nov!AS$11:AS$40,Dec!AS$11:AS$41)&gt;0,AVERAGE(Jan!AS$14:AS$44,Feb!AS$11:AS$39,Mar!AS$11:AS$41,Apr!AS$11:AS$40,May!AS$11:AS$41,Jun!AS$11:AS$40,Jul!AS$11:AS$41,Aug!AS$11:AS$41,Sep!AS$11:AS$40,Oct!AS$11:AS$41,Nov!AS$11:AS$40,Dec!AS$11:AS$41),"")</f>
        <v/>
      </c>
      <c r="I20" s="184"/>
      <c r="J20" s="321" t="str">
        <f>IF(SUM(Jan!AU$14:AU$44,Feb!AU$11:AU$39,Mar!AU$11:AU$41,Apr!AU$11:AU$40,May!AU$11:AU$41,Jun!AU$11:AU$40,Jul!AU$11:AU$41,Aug!AU$11:AU$41,Sep!AU$11:AU$40,Oct!AU$11:AU$41,Nov!AU$11:AU$40,Dec!AU$11:AU$41)&gt;0,AVERAGE(Jan!AU$14:AU$44,Feb!AU$11:AU$39,Mar!AU$11:AU$41,Apr!AU$11:AU$40,May!AU$11:AU$41,Jun!AU$11:AU$40,Jul!AU$11:AU$41,Aug!AU$11:AU$41,Sep!AU$11:AU$40,Oct!AU$11:AU$41,Nov!AU$11:AU$40,Dec!AU$11:AU$41),"")</f>
        <v/>
      </c>
      <c r="K20" s="158"/>
      <c r="L20" s="185" t="str">
        <f ca="1">IF(SUM(Jan!AW$14:AW$44,Feb!AW$11:AW$39,Mar!AW$11:AW$41,Apr!AW$11:AW$40,May!AW$11:AW$41,Jun!AW$11:AW$40,Jul!AW$11:AW$41,Aug!AW$11:AW$41,Sep!AW$11:AW$40,Oct!AW$11:AW$41,Nov!AW$11:AW$40,Dec!AW$11:AW$41)&gt;0,AVERAGE(Jan!AW$14:AW$44,Feb!AW$11:AW$39,Mar!AW$11:AW$41,Apr!AW$11:AW$40,May!AW$11:AW$41,Jun!AW$11:AW$40,Jul!AW$11:AW$41,Aug!AW$11:AW$41,Sep!AW$11:AW$40,Oct!AW$11:AW$41,Nov!AW$11:AW$40,Dec!AW$11:AW$41),"")</f>
        <v/>
      </c>
      <c r="M20" s="184"/>
      <c r="N20" s="321" t="str">
        <f>IF(SUM(Jan!AY$14:AY$44,Feb!AY$11:AY$39,Mar!AY$11:AY$41,Apr!AY$11:AY$40,May!AY$11:AY$41,Jun!AY$11:AY$40,Jul!AY$11:AY$41,Aug!AY$11:AY$41,Sep!AY$11:AY$40,Oct!AY$11:AY$41,Nov!AY$11:AY$40,Dec!AY$11:AY$41)&gt;0,AVERAGE(Jan!AY$14:AY$44,Feb!AY$11:AY$39,Mar!AY$11:AY$41,Apr!AY$11:AY$40,May!AY$11:AY$41,Jun!AY$11:AY$40,Jul!AY$11:AY$41,Aug!AY$11:AY$41,Sep!AY$11:AY$40,Oct!AY$11:AY$41,Nov!AY$11:AY$40,Dec!AY$11:AY$41),"")</f>
        <v/>
      </c>
      <c r="O20" s="158"/>
      <c r="P20" s="186" t="str">
        <f ca="1">IF(SUM(Jan!BA$14:BA$44,Feb!BA$11:BA$39,Mar!BA$11:BA$41,Apr!BA$11:BA$40,May!BA$11:BA$41,Jun!BA$11:BA$40,Jul!BA$11:BA$41,Aug!BA$11:BA$41,Sep!BA$11:BA$40,Oct!BA$11:BA$41,Nov!BA$11:BA$40,Dec!BA$11:BA$41)&gt;0,AVERAGE(Jan!BA$14:BA$44,Feb!BA$11:BA$39,Mar!BA$11:BA$41,Apr!BA$11:BA$40,May!BA$11:BA$41,Jun!BA$11:BA$40,Jul!BA$11:BA$41,Aug!BA$11:BA$41,Sep!BA$11:BA$40,Oct!BA$11:BA$41,Nov!BA$11:BA$40,Dec!BA$11:BA$41),"")</f>
        <v/>
      </c>
      <c r="Q20" s="184"/>
      <c r="R20" s="156" t="str">
        <f>IF(SUM(Jan!BC$14:BC$44,Feb!BC$11:BC$39,Mar!BC$11:BC$41,Apr!BC$11:BC$40,May!BC$11:BC$41,Jun!BC$11:BC$40,Jul!BC$11:BC$41,Aug!BC$11:BC$41,Sep!BC$11:BC$40,Oct!BC$11:BC$41,Nov!BC$11:BC$40,Dec!BC$11:BC$41)&gt;0,AVERAGE(Jan!BC$14:BC$44,Feb!BC$11:BC$39,Mar!BC$11:BC$41,Apr!BC$11:BC$40,May!BC$11:BC$41,Jun!BC$11:BC$40,Jul!BC$11:BC$41,Aug!BC$11:BC$41,Sep!BC$11:BC$40,Oct!BC$11:BC$41,Nov!BC$11:BC$40,Dec!BC$11:BC$41),"")</f>
        <v/>
      </c>
      <c r="S20" s="187"/>
      <c r="T20" s="186" t="str">
        <f ca="1">IF(SUM(Jan!BE$14:BE$44,Feb!BE$11:BE$39,Mar!BE$11:BE$41,Apr!BE$11:BE$40,May!BE$11:BE$41,Jun!BE$11:BE$40,Jul!BE$11:BE$41,Aug!BE$11:BE$41,Sep!BE$11:BE$40,Oct!BE$11:BE$41,Nov!BE$11:BE$40,Dec!BE$11:BE$41)&gt;0,AVERAGE(Jan!BE$14:BE$44,Feb!BE$11:BE$39,Mar!BE$11:BE$41,Apr!BE$11:BE$40,May!BE$11:BE$41,Jun!BE$11:BE$40,Jul!BE$11:BE$41,Aug!BE$11:BE$41,Sep!BE$11:BE$40,Oct!BE$11:BE$41,Nov!BE$11:BE$40,Dec!BE$11:BE$41),"")</f>
        <v/>
      </c>
      <c r="U20" s="184"/>
      <c r="V20" s="156" t="str">
        <f>IF(SUM(Jan!BG$14:BG$44,Feb!BG$11:BG$39,Mar!BG$11:BG$41,Apr!BG$11:BG$40,May!BG$11:BG$41,Jun!BG$11:BG$40,Jul!BG$11:BG$41,Aug!BG$11:BG$41,Sep!BG$11:BG$40,Oct!BG$11:BG$41,Nov!BG$11:BG$40,Dec!BG$11:BG$41)&gt;0,AVERAGE(Jan!BG$14:BG$44,Feb!BG$11:BG$39,Mar!BG$11:BG$41,Apr!BG$11:BG$40,May!BG$11:BG$41,Jun!BG$11:BG$40,Jul!BG$11:BG$41,Aug!BG$11:BG$41,Sep!BG$11:BG$40,Oct!BG$11:BG$41,Nov!BG$11:BG$40,Dec!BG$11:BG$41),"")</f>
        <v/>
      </c>
      <c r="W20" s="123" t="str">
        <f>IF(SUM(Jan!BH$14:BH$44,Feb!BH$11:BH$39,Mar!BH$11:BH$41,Apr!BH$11:BH$40,May!BH$11:BH$41,Jun!BH$11:BH$40,Jul!BH$11:BH$41,Aug!BH$11:BH$41,Sep!BH$11:BH$40,Oct!BH$11:BH$41,Nov!BH$11:BH$40,Dec!BH$11:BH$41)&gt;0,AVERAGE(Jan!BH$14:BH$44,Feb!BH$11:BH$39,Mar!BH$11:BH$41,Apr!BH$11:BH$40,May!BH$11:BH$41,Jun!BH$11:BH$40,Jul!BH$11:BH$41,Aug!BH$11:BH$41,Sep!BH$11:BH$40,Oct!BH$11:BH$41,Nov!BH$11:BH$40,Dec!BH$11:BH$41),"")</f>
        <v/>
      </c>
      <c r="AZ20" s="179"/>
    </row>
    <row r="21" spans="1:52" x14ac:dyDescent="0.25">
      <c r="A21" s="152" t="s">
        <v>38</v>
      </c>
      <c r="B21" s="152">
        <f>MAX(Jan!AI46,Feb!AI41,Mar!AI43,Apr!AI42,May!AI43,Jun!AI42,Jul!AI43,Aug!AI43,Sep!AI42,Oct!AI43,Nov!AI42,Dec!AI46)</f>
        <v>0</v>
      </c>
      <c r="C21" s="81">
        <f>MAX(Jan!AJ46,Feb!AJ41,Mar!AJ43,Apr!AJ42,May!AJ43,Jun!AJ42,Jul!AJ43,Aug!AJ43,Sep!AJ42,Oct!AJ43,Nov!AJ42,Dec!AJ46)</f>
        <v>0</v>
      </c>
      <c r="D21" s="161">
        <f ca="1">MAX(Jan!AL46,Feb!AL41,Mar!AL43,Apr!AL42,May!AL43,Jun!AL42,Jul!AL43,Aug!AL43,Sep!AL42,Oct!AL43,Nov!AL42,Dec!AL46)</f>
        <v>0</v>
      </c>
      <c r="E21" s="281">
        <f>MAX(Jan!AM46,Feb!AM41,Mar!AM43,Apr!AM42,May!AM43,Jun!AM42,Jul!AM43,Aug!AM43,Sep!AM42,Oct!AM43,Nov!AM42,Dec!AM46)</f>
        <v>0</v>
      </c>
      <c r="F21" s="161">
        <f>MAX(Jan!AO46,Feb!AO41,Mar!AO43,Apr!AO42,May!AO43,Jun!AO42,Jul!AO43,Aug!AO43,Sep!AO42,Oct!AO43,Nov!AO42,Dec!AO46)</f>
        <v>0</v>
      </c>
      <c r="G21" s="126">
        <f>MAX(Jan!AP46,Feb!AP41,Mar!AP43,Apr!AP42,May!AP43,Jun!AP42,Jul!AP43,Aug!AP43,Sep!AP42,Oct!AP43,Nov!AP42,Dec!AP46)</f>
        <v>0</v>
      </c>
      <c r="H21" s="159">
        <f>MAX(Jan!AS46,Feb!AS41,Mar!AS43,Apr!AS42,May!AS43,Jun!AS42,Jul!AS43,Aug!AS43,Sep!AS42,Oct!AS43,Nov!AS42,Dec!AS46)</f>
        <v>0</v>
      </c>
      <c r="I21" s="125">
        <f>MAX(Jan!AT46,Feb!AT41,Mar!AT43,Apr!AT42,May!AT43,Jun!AT42,Jul!AT43,Aug!AT43,Sep!AT42,Oct!AT43,Nov!AT42,Dec!AT46)</f>
        <v>0</v>
      </c>
      <c r="J21" s="159">
        <f>MAX(Jan!AU46,Feb!AU41,Mar!AU43,Apr!AU42,May!AU43,Jun!AU42,Jul!AU43,Aug!AU43,Sep!AU42,Oct!AU43,Nov!AU42,Dec!AU46)</f>
        <v>0</v>
      </c>
      <c r="K21" s="162">
        <f>MAX(Jan!AV46,Feb!AV41,Mar!AV43,Apr!AV42,May!AV43,Jun!AV42,Jul!AV43,Aug!AV43,Sep!AV42,Oct!AV43,Nov!AV42,Dec!AV46)</f>
        <v>0</v>
      </c>
      <c r="L21" s="188">
        <f ca="1">MAX(Jan!AW46,Feb!AW41,Mar!AW43,Apr!AW42,May!AW43,Jun!AW42,Jul!AW43,Aug!AW43,Sep!AW42,Oct!AW43,Nov!AW42,Dec!AW46)</f>
        <v>0</v>
      </c>
      <c r="M21" s="125">
        <f ca="1">MAX(Jan!AX46,Feb!AX41,Mar!AX43,Apr!AX42,May!AX43,Jun!AX42,Jul!AX43,Aug!AX43,Sep!AX42,Oct!AX43,Nov!AX42,Dec!AX46)</f>
        <v>0</v>
      </c>
      <c r="N21" s="159">
        <f>MAX(Jan!AY46,Feb!AY41,Mar!AY43,Apr!AY42,May!AY43,Jun!AY42,Jul!AY43,Aug!AY43,Sep!AY42,Oct!AY43,Nov!AY42,Dec!AY46)</f>
        <v>0</v>
      </c>
      <c r="O21" s="162">
        <f>MAX(Jan!AZ46,Feb!AZ41,Mar!AZ43,Apr!AZ42,May!AZ43,Jun!AZ42,Jul!AZ43,Aug!AZ43,Sep!AZ42,Oct!AZ43,Nov!AZ42,Dec!AZ46)</f>
        <v>0</v>
      </c>
      <c r="P21" s="189">
        <f ca="1">MAX(Jan!BA46,Feb!BA41,Mar!BA43,Apr!BA42,May!BA43,Jun!BA42,Jul!BA43,Aug!BA43,Sep!BA42,Oct!BA43,Nov!BA42,Dec!BA46)</f>
        <v>0</v>
      </c>
      <c r="Q21" s="125">
        <f ca="1">MAX(Jan!BB46,Feb!BB41,Mar!BB43,Apr!BB42,May!BB43,Jun!BB42,Jul!BB43,Aug!BB43,Sep!BB42,Oct!BB43,Nov!BB42,Dec!BB46)</f>
        <v>0</v>
      </c>
      <c r="R21" s="159">
        <f>MAX(Jan!BC46,Feb!BC41,Mar!BC43,Apr!BC42,May!BC43,Jun!BC42,Jul!BC43,Aug!BC43,Sep!BC42,Oct!BC43,Nov!BC42,Dec!BC46)</f>
        <v>0</v>
      </c>
      <c r="S21" s="190">
        <f>MAX(Jan!BD46,Feb!BD41,Mar!BD43,Apr!BD42,May!BD43,Jun!BD42,Jul!BD43,Aug!BD43,Sep!BD42,Oct!BD43,Nov!BD42,Dec!BD46)</f>
        <v>0</v>
      </c>
      <c r="T21" s="189">
        <f ca="1">MAX(Jan!BE46,Feb!BE41,Mar!BE43,Apr!BE42,May!BE43,Jun!BE42,Jul!BE43,Aug!BE43,Sep!BE42,Oct!BE43,Nov!BE42,Dec!BE46)</f>
        <v>0</v>
      </c>
      <c r="U21" s="125">
        <f ca="1">MAX(Jan!BF46,Feb!BF41,Mar!BF43,Apr!BF42,May!BF43,Jun!BF42,Jul!BF43,Aug!BF43,Sep!BF42,Oct!BF43,Nov!BF42,Dec!BF46)</f>
        <v>0</v>
      </c>
      <c r="V21" s="159">
        <f>MAX(Jan!BG46,Feb!BG41,Mar!BG43,Apr!BG42,May!BG43,Jun!BG42,Jul!BG43,Aug!BG43,Sep!BG42,Oct!BG43,Nov!BG42,Dec!BG46)</f>
        <v>0</v>
      </c>
      <c r="W21" s="126">
        <f>MAX(Jan!BH46,Feb!BH41,Mar!BH43,Apr!BH42,May!BH43,Jun!BH42,Jul!BH43,Aug!BH43,Sep!BH42,Oct!BH43,Nov!BH42,Dec!BH46)</f>
        <v>0</v>
      </c>
      <c r="AZ21" s="179"/>
    </row>
    <row r="22" spans="1:52" ht="13.5" customHeight="1" x14ac:dyDescent="0.25">
      <c r="A22" s="152" t="s">
        <v>40</v>
      </c>
      <c r="B22" s="152">
        <f>MIN(Jan!AI47,Feb!AI42,Mar!AI44,Apr!AI43,May!AI44,Jun!AI43,Jul!AI44,Aug!AI44,Sep!AI43,Oct!AI44,Nov!AI43,Dec!AI47)</f>
        <v>0</v>
      </c>
      <c r="C22" s="81">
        <f>MIN(Jan!AJ47,Feb!AJ42,Mar!AJ44,Apr!AJ43,May!AJ44,Jun!AJ43,Jul!AJ44,Aug!AJ44,Sep!AJ43,Oct!AJ44,Nov!AJ43,Dec!AJ47)</f>
        <v>0</v>
      </c>
      <c r="D22" s="161">
        <f>MIN(Jan!AL47,Feb!AL42,Mar!AL44,Apr!AL43,May!AL44,Jun!AL43,Jul!AL44,Aug!AL44,Sep!AL43,Oct!AL44,Nov!AL43,Dec!AL47)</f>
        <v>0</v>
      </c>
      <c r="E22" s="281">
        <f>MIN(Jan!AM47,Feb!AM42,Mar!AM44,Apr!AM43,May!AM44,Jun!AM43,Jul!AM44,Aug!AM44,Sep!AM43,Oct!AM44,Nov!AM43,Dec!AM47)</f>
        <v>0</v>
      </c>
      <c r="F22" s="161">
        <f>MIN(Jan!AO47,Feb!AO42,Mar!AO44,Apr!AO43,May!AO44,Jun!AO43,Jul!AO44,Aug!AO44,Sep!AO43,Oct!AO44,Nov!AO43,Dec!AO47)</f>
        <v>0</v>
      </c>
      <c r="G22" s="126">
        <f>MIN(Jan!AP47,Feb!AP42,Mar!AP44,Apr!AP43,May!AP44,Jun!AP43,Jul!AP44,Aug!AP44,Sep!AP43,Oct!AP44,Nov!AP43,Dec!AP47)</f>
        <v>0</v>
      </c>
      <c r="H22" s="159">
        <f>MIN(Jan!AS47,Feb!AS42,Mar!AS44,Apr!AS43,May!AS44,Jun!AS43,Jul!AS44,Aug!AS44,Sep!AS43,Oct!AS44,Nov!AS43,Dec!AS47)</f>
        <v>0</v>
      </c>
      <c r="I22" s="126">
        <f>MIN(Jan!AT47,Feb!AT42,Mar!AT44,Apr!AT43,May!AT44,Jun!AT43,Jul!AT44,Aug!AT44,Sep!AT43,Oct!AT44,Nov!AT43,Dec!AT47)</f>
        <v>0</v>
      </c>
      <c r="J22" s="159">
        <f>MIN(Jan!AU47,Feb!AU42,Mar!AU44,Apr!AU43,May!AU44,Jun!AU43,Jul!AU44,Aug!AU44,Sep!AU43,Oct!AU44,Nov!AU43,Dec!AU47)</f>
        <v>0</v>
      </c>
      <c r="K22" s="161">
        <f>MIN(Jan!AV47,Feb!AV42,Mar!AV44,Apr!AV43,May!AV44,Jun!AV43,Jul!AV44,Aug!AV44,Sep!AV43,Oct!AV44,Nov!AV43,Dec!AV47)</f>
        <v>0</v>
      </c>
      <c r="L22" s="191">
        <f ca="1">MIN(Jan!AW47,Feb!AW42,Mar!AW44,Apr!AW43,May!AW44,Jun!AW43,Jul!AW44,Aug!AW44,Sep!AW43,Oct!AW44,Nov!AW43,Dec!AW47)</f>
        <v>0</v>
      </c>
      <c r="M22" s="126">
        <f ca="1">MIN(Jan!AX47,Feb!AX42,Mar!AX44,Apr!AX43,May!AX44,Jun!AX43,Jul!AX44,Aug!AX44,Sep!AX43,Oct!AX44,Nov!AX43,Dec!AX47)</f>
        <v>0</v>
      </c>
      <c r="N22" s="159">
        <f>MIN(Jan!AY47,Feb!AY42,Mar!AY44,Apr!AY43,May!AY44,Jun!AY43,Jul!AY44,Aug!AY44,Sep!AY43,Oct!AY44,Nov!AY43,Dec!AY47)</f>
        <v>0</v>
      </c>
      <c r="O22" s="161">
        <f>MIN(Jan!AZ47,Feb!AZ42,Mar!AZ44,Apr!AZ43,May!AZ44,Jun!AZ43,Jul!AZ44,Aug!AZ44,Sep!AZ43,Oct!AZ44,Nov!AZ43,Dec!AZ47)</f>
        <v>0</v>
      </c>
      <c r="P22" s="191">
        <f ca="1">MIN(Jan!BA47,Feb!BA42,Mar!BA44,Apr!BA43,May!BA44,Jun!BA43,Jul!BA44,Aug!BA44,Sep!BA43,Oct!BA44,Nov!BA43,Dec!BA47)</f>
        <v>0</v>
      </c>
      <c r="Q22" s="126">
        <f ca="1">MIN(Jan!BB47,Feb!BB42,Mar!BB44,Apr!BB43,May!BB44,Jun!BB43,Jul!BB44,Aug!BB44,Sep!BB43,Oct!BB44,Nov!BB43,Dec!BB47)</f>
        <v>0</v>
      </c>
      <c r="R22" s="159">
        <f>MIN(Jan!BC47,Feb!BC42,Mar!BC44,Apr!BC43,May!BC44,Jun!BC43,Jul!BC44,Aug!BC44,Sep!BC43,Oct!BC44,Nov!BC43,Dec!BC47)</f>
        <v>0</v>
      </c>
      <c r="S22" s="191">
        <f ca="1">MIN(Jan!BD47,Feb!BD42,Mar!BD44,Apr!BD43,May!BD44,Jun!BD43,Jul!BD44,Aug!BD44,Sep!BD43,Oct!BD44,Nov!BD43,Dec!BD47)</f>
        <v>0</v>
      </c>
      <c r="T22" s="161">
        <f ca="1">MIN(Jan!BE47,Feb!BE42,Mar!BE44,Apr!BE43,May!BE44,Jun!BE43,Jul!BE44,Aug!BE44,Sep!BE43,Oct!BE44,Nov!BE43,Dec!BE47)</f>
        <v>0</v>
      </c>
      <c r="U22" s="126">
        <f ca="1">MIN(Jan!BF47,Feb!BF42,Mar!BF44,Apr!BF43,May!BF44,Jun!BF43,Jul!BF44,Aug!BF44,Sep!BF43,Oct!BF44,Nov!BF43,Dec!BF47)</f>
        <v>0</v>
      </c>
      <c r="V22" s="159">
        <f>MIN(Jan!BG47,Feb!BG42,Mar!BG44,Apr!BG43,May!BG44,Jun!BG43,Jul!BG44,Aug!BG44,Sep!BG43,Oct!BG44,Nov!BG43,Dec!BG47)</f>
        <v>0</v>
      </c>
      <c r="W22" s="126">
        <f ca="1">MIN(Jan!BH47,Feb!BH42,Mar!BH44,Apr!BH43,May!BH44,Jun!BH43,Jul!BH44,Aug!BH44,Sep!BH43,Oct!BH44,Nov!BH43,Dec!BH47)</f>
        <v>0</v>
      </c>
    </row>
    <row r="23" spans="1:52" x14ac:dyDescent="0.25">
      <c r="A23" s="165" t="s">
        <v>85</v>
      </c>
      <c r="B23" s="192"/>
      <c r="C23" s="193"/>
      <c r="D23" s="167"/>
      <c r="E23" s="167"/>
      <c r="F23" s="167"/>
      <c r="G23" s="168"/>
      <c r="H23" s="166">
        <f>SUM(Jan!AS$14:AS$44,Feb!AS$11:AS$39,Mar!AS$11:AS$41,Apr!AS$11:AS$40,May!AS$11:AS$41,Jun!AS$11:AS$40,Jul!AS$11:AS$41,Aug!AS$11:AS$41,Sep!AS$11:AS$40,Oct!AS$11:AS$41,Nov!AS$11:AS$40,Dec!AS$11:AS$41)</f>
        <v>0</v>
      </c>
      <c r="I23" s="194"/>
      <c r="J23" s="195"/>
      <c r="K23" s="196"/>
      <c r="L23" s="191">
        <f ca="1">SUM(Jan!AW$14:AW$44,Feb!AW$11:AW$39,Mar!AW$11:AW$41,Apr!AW$11:AW$40,May!AW$11:AW$41,Jun!AW$11:AW$40,Jul!AW$11:AW$41,Aug!AW$11:AW$41,Sep!AW$11:AW$40,Oct!AW$11:AW$41,Nov!AW$11:AW$40,Dec!AW$11:AW$41)</f>
        <v>0</v>
      </c>
      <c r="M23" s="194"/>
      <c r="N23" s="195"/>
      <c r="O23" s="196"/>
      <c r="P23" s="191">
        <f ca="1">SUM(Jan!BA$14:BA$44,Feb!BA$11:BA$39,Mar!BA$11:BA$41,Apr!BA$11:BA$40,May!BA$11:BA$41,Jun!BA$11:BA$40,Jul!BA$11:BA$41,Aug!BA$11:BA$41,Sep!BA$11:BA$40,Oct!BA$11:BA$41,Nov!BA$11:BA$40,Dec!BA$11:BA$41)</f>
        <v>0</v>
      </c>
      <c r="Q23" s="194"/>
      <c r="R23" s="195"/>
      <c r="S23" s="197"/>
      <c r="T23" s="161">
        <f ca="1">SUM(Jan!BE$14:BE$44,Feb!BE$11:BE$39,Mar!BE$11:BE$41,Apr!BE$11:BE$40,May!BE$11:BE$41,Jun!BE$11:BE$40,Jul!BE$11:BE$41,Aug!BE$11:BE$41,Sep!BE$11:BE$40,Oct!BE$11:BE$41,Nov!BE$11:BE$40,Dec!BE$11:BE$41)</f>
        <v>0</v>
      </c>
      <c r="U23" s="194"/>
      <c r="V23" s="164">
        <f>SUM(Jan!BG$14:BG$44,Feb!BG$11:BG$39,Mar!BG$11:BG$41,Apr!BG$11:BG$40,May!BG$11:BG$41,Jun!BG$11:BG$40,Jul!BG$11:BG$41,Aug!BG$11:BG$41,Sep!BG$11:BG$40,Oct!BG$11:BG$41,Nov!BG$11:BG$40,Dec!BG$11:BG$41)</f>
        <v>0</v>
      </c>
      <c r="W23" s="125">
        <f>SUM(Jan!BH$14:BH$44,Feb!BH$11:BH$39,Mar!BH$11:BH$41,Apr!BH$11:BH$40,May!BH$11:BH$41,Jun!BH$11:BH$40,Jul!BH$11:BH$41,Aug!BH$11:BH$41,Sep!BH$11:BH$40,Oct!BH$11:BH$41,Nov!BH$11:BH$40,Dec!BH$11:BH$41)</f>
        <v>0</v>
      </c>
    </row>
    <row r="24" spans="1:52" ht="13.8" thickBot="1" x14ac:dyDescent="0.3">
      <c r="A24" s="152" t="s">
        <v>42</v>
      </c>
      <c r="B24" s="171">
        <f>SUM(Jan!AI50+Feb!AI45+Mar!AI47+Apr!AI46+May!AI47+Jun!AI46+Jul!AI47+Aug!AI47+Sep!AI46+Oct!AI47+Nov!AI46+Dec!AI50)</f>
        <v>0</v>
      </c>
      <c r="C24" s="91">
        <f>SUM(Jan!AJ50+Feb!AJ45+Mar!AJ47+Apr!AJ46+May!AJ47+Jun!AJ46+Jul!AJ47+Aug!AJ47+Sep!AJ46+Oct!AJ47+Nov!AJ46+Dec!AJ50)</f>
        <v>0</v>
      </c>
      <c r="D24" s="175">
        <f ca="1">SUM(Jan!AL50+Feb!AL45+Mar!AL47+Apr!AL46+May!AL47+Jun!AL46+Jul!AL47+Aug!AL47+Sep!AL46+Oct!AL47+Nov!AL46+Dec!AL50)</f>
        <v>0</v>
      </c>
      <c r="E24" s="175">
        <f>SUM(Jan!AM50+Feb!AM45+Mar!AM47+Apr!AM46+May!AM47+Jun!AM46+Jul!AM47+Aug!AM47+Sep!AM46+Oct!AM47+Nov!AM46+Dec!AM50)</f>
        <v>0</v>
      </c>
      <c r="F24" s="161">
        <f>SUM(Jan!AO50+Feb!AO45+Mar!AO47+Apr!AO46+May!AO47+Jun!AO46+Jul!AO47+Aug!AO47+Sep!AO46+Oct!AO47+Nov!AO46+Dec!AO50)</f>
        <v>0</v>
      </c>
      <c r="G24" s="126">
        <f>SUM(Jan!AP50+Feb!AP45+Mar!AP47+Apr!AP46+May!AP47+Jun!AP46+Jul!AP47+Aug!AP47+Sep!AP46+Oct!AP47+Nov!AP46+Dec!AP50)</f>
        <v>0</v>
      </c>
      <c r="H24" s="159">
        <f>SUM(Jan!AS50+Feb!AS45+Mar!AS47+Apr!AS46+May!AS47+Jun!AS46+Jul!AS47+Aug!AS47+Sep!AS46+Oct!AS47+Nov!AS46+Dec!AS50)</f>
        <v>0</v>
      </c>
      <c r="I24" s="194"/>
      <c r="J24" s="159">
        <f>SUM(Jan!AU50+Feb!AU45+Mar!AU47+Apr!AU46+May!AU47+Jun!AU46+Jul!AU47+Aug!AU47+Sep!AU46+Oct!AU47+Nov!AU46+Dec!AU50)</f>
        <v>0</v>
      </c>
      <c r="K24" s="196"/>
      <c r="L24" s="161">
        <f ca="1">SUM(Jan!AW50+Feb!AW45+Mar!AW47+Apr!AW46+May!AW47+Jun!AW46+Jul!AW47+Aug!AW47+Sep!AW46+Oct!AW47+Nov!AW46+Dec!AW50)</f>
        <v>0</v>
      </c>
      <c r="M24" s="194"/>
      <c r="N24" s="159">
        <f>SUM(Jan!AY50+Feb!AY45+Mar!AY47+Apr!AY46+May!AY47+Jun!AY46+Jul!AY47+Aug!AY47+Sep!AY46+Oct!AY47+Nov!AY46+Dec!AY50)</f>
        <v>0</v>
      </c>
      <c r="O24" s="196"/>
      <c r="P24" s="161">
        <f ca="1">SUM(Jan!BA50+Feb!BA45+Mar!BA47+Apr!BA46+May!BA47+Jun!BA46+Jul!BA47+Aug!BA47+Sep!BA46+Oct!BA47+Nov!BA46+Dec!BA50)</f>
        <v>0</v>
      </c>
      <c r="Q24" s="194"/>
      <c r="R24" s="159">
        <f>SUM(Jan!BC50+Feb!BC45+Mar!BC47+Apr!BC46+May!BC47+Jun!BC46+Jul!BC47+Aug!BC47+Sep!BC46+Oct!BC47+Nov!BC46+Dec!BC50)</f>
        <v>0</v>
      </c>
      <c r="S24" s="196"/>
      <c r="T24" s="161">
        <f ca="1">SUM(Jan!BE50+Feb!BE45+Mar!BE47+Apr!BE46+May!BE47+Jun!BE46+Jul!BE47+Aug!BE47+Sep!BE46+Oct!BE47+Nov!BE46+Dec!BE50)</f>
        <v>0</v>
      </c>
      <c r="U24" s="194"/>
      <c r="V24" s="89">
        <f>SUM(Jan!BG50+Feb!BG45+Mar!BG47+Apr!BG46+May!BG47+Jun!BG46+Jul!BG47+Aug!BG47+Sep!BG46+Oct!BG47+Nov!BG46+Dec!BG50)</f>
        <v>0</v>
      </c>
      <c r="W24" s="176">
        <f>SUM(Jan!BH50+Feb!BH45+Mar!BH47+Apr!BH46+May!BH47+Jun!BH46+Jul!BH47+Aug!BH47+Sep!BH46+Oct!BH47+Nov!BH46+Dec!BH50)</f>
        <v>0</v>
      </c>
    </row>
    <row r="25" spans="1:52" ht="13.8" thickBot="1" x14ac:dyDescent="0.3">
      <c r="A25" s="329" t="s">
        <v>115</v>
      </c>
      <c r="B25" s="325"/>
      <c r="C25" s="325"/>
      <c r="D25" s="325"/>
      <c r="E25" s="90"/>
      <c r="F25" s="331"/>
      <c r="G25" s="331"/>
      <c r="H25" s="330" t="str">
        <f>IF(H20="","",365*H20)</f>
        <v/>
      </c>
      <c r="I25" s="332"/>
      <c r="J25" s="333"/>
      <c r="K25" s="331"/>
      <c r="L25" s="327" t="str">
        <f ca="1">IF(L20="","",365*L20)</f>
        <v/>
      </c>
      <c r="M25" s="331"/>
      <c r="N25" s="333"/>
      <c r="O25" s="331"/>
      <c r="P25" s="327" t="str">
        <f ca="1">IF(P20="","",365*P20)</f>
        <v/>
      </c>
      <c r="Q25" s="331"/>
      <c r="R25" s="333"/>
      <c r="S25" s="331"/>
      <c r="T25" s="327" t="str">
        <f ca="1">IF(T20="","",365*T20)</f>
        <v/>
      </c>
      <c r="U25" s="173"/>
    </row>
    <row r="26" spans="1:52" ht="13.8" thickBot="1" x14ac:dyDescent="0.3">
      <c r="T26" s="15"/>
      <c r="U26" s="15"/>
      <c r="V26" s="15"/>
      <c r="W26" s="15"/>
      <c r="X26" s="15"/>
      <c r="Y26" s="15"/>
      <c r="Z26" s="15"/>
      <c r="AA26" s="15"/>
      <c r="AB26" s="15"/>
      <c r="AC26" s="15"/>
      <c r="AD26" s="15"/>
      <c r="AE26" s="15"/>
      <c r="AF26" s="15"/>
      <c r="AG26" s="15"/>
      <c r="AH26" s="15"/>
      <c r="AI26" s="15"/>
    </row>
    <row r="27" spans="1:52" x14ac:dyDescent="0.25">
      <c r="A27" s="118" t="s">
        <v>9</v>
      </c>
      <c r="B27" s="1104" t="str">
        <f>Dec!C8</f>
        <v>Man-Hours at Plant
(Plants less than 1 MGD only)</v>
      </c>
      <c r="C27" s="1090" t="str">
        <f>Dec!E10</f>
        <v>Precipitation - Inches</v>
      </c>
      <c r="D27" s="987" t="str">
        <f>Dec!F8</f>
        <v>Bypass At Plant Site
("x" If Occurred)</v>
      </c>
      <c r="E27" s="1005" t="str">
        <f>Dec!G8</f>
        <v>Sanitary Sewer Overflow
("x" If Occurred)</v>
      </c>
      <c r="F27" s="6" t="s">
        <v>7</v>
      </c>
      <c r="G27" s="6"/>
      <c r="H27" s="8"/>
      <c r="J27" s="7" t="s">
        <v>11</v>
      </c>
      <c r="K27" s="8"/>
      <c r="L27" s="11" t="s">
        <v>12</v>
      </c>
      <c r="M27" s="9"/>
      <c r="N27" s="9"/>
      <c r="O27" s="9"/>
      <c r="P27" s="9"/>
      <c r="Q27" s="9"/>
      <c r="R27" s="9"/>
      <c r="S27" s="9"/>
      <c r="T27" s="9"/>
      <c r="U27" s="787"/>
      <c r="V27" s="788"/>
      <c r="W27" s="10"/>
      <c r="AA27" s="15"/>
      <c r="AB27" s="15"/>
      <c r="AC27" s="15"/>
      <c r="AD27" s="15"/>
      <c r="AE27" s="15"/>
      <c r="AF27" s="15"/>
      <c r="AG27" s="15"/>
      <c r="AH27" s="15"/>
      <c r="AI27" s="15"/>
    </row>
    <row r="28" spans="1:52" ht="12.75" customHeight="1" x14ac:dyDescent="0.25">
      <c r="A28" s="121"/>
      <c r="B28" s="1105"/>
      <c r="C28" s="1091"/>
      <c r="D28" s="1098"/>
      <c r="E28" s="1100"/>
      <c r="F28" s="12" t="s">
        <v>13</v>
      </c>
      <c r="G28" s="12"/>
      <c r="H28" s="13"/>
      <c r="J28" s="16" t="s">
        <v>14</v>
      </c>
      <c r="K28" s="13"/>
      <c r="L28" s="16" t="s">
        <v>15</v>
      </c>
      <c r="M28" s="12"/>
      <c r="N28" s="17"/>
      <c r="O28" s="954" t="str">
        <f>Dec!BO9</f>
        <v>Supernatant Withdrawn 
hrs. or Gal. x 1000</v>
      </c>
      <c r="P28" s="954" t="str">
        <f>Dec!BP9</f>
        <v>Supernatant BOD5 mg/l 
or  NH3-N mg/l</v>
      </c>
      <c r="Q28" s="954" t="str">
        <f>Dec!BQ9</f>
        <v>Total Solids in Incoming Sludge - %</v>
      </c>
      <c r="R28" s="941" t="str">
        <f>Dec!BR9</f>
        <v>Total Solids in Digested Sludge - %</v>
      </c>
      <c r="S28" s="999" t="str">
        <f>Dec!BS9</f>
        <v>Volatile Solids in Incoming Sludge - %</v>
      </c>
      <c r="T28" s="999" t="str">
        <f>Dec!BT9</f>
        <v>Volatile Solids in Digested Sludge - %</v>
      </c>
      <c r="U28" s="1003" t="str">
        <f>Dec!BU9</f>
        <v>Digested Sludge Withdrawn 
hrs. or Gal. x 1000</v>
      </c>
      <c r="V28" s="1102"/>
      <c r="W28" s="1107"/>
      <c r="AA28" s="15"/>
      <c r="AB28" s="15"/>
      <c r="AC28" s="15"/>
      <c r="AD28" s="15"/>
      <c r="AE28" s="15"/>
      <c r="AF28" s="15"/>
      <c r="AG28" s="15"/>
      <c r="AH28" s="15"/>
      <c r="AI28" s="15"/>
    </row>
    <row r="29" spans="1:52" ht="108.75" customHeight="1" x14ac:dyDescent="0.25">
      <c r="A29" s="112"/>
      <c r="B29" s="1106"/>
      <c r="C29" s="1092"/>
      <c r="D29" s="1099"/>
      <c r="E29" s="1101"/>
      <c r="F29" s="21" t="str">
        <f>Dec!H10</f>
        <v>Chlorine - Lbs</v>
      </c>
      <c r="G29" s="122" t="str">
        <f>Dec!I10</f>
        <v>Lbs or Gal</v>
      </c>
      <c r="H29" s="131" t="str">
        <f>Dec!J10</f>
        <v>Lbs or Gal</v>
      </c>
      <c r="J29" s="23" t="str">
        <f>+Dec!BJ10</f>
        <v xml:space="preserve"> </v>
      </c>
      <c r="K29" s="24" t="str">
        <f>+Dec!BK10</f>
        <v>Waste Act. Sludge
Gal. x 1000</v>
      </c>
      <c r="L29" s="23" t="str">
        <f>+Dec!BL10</f>
        <v>pH</v>
      </c>
      <c r="M29" s="22" t="str">
        <f>+Dec!BM10</f>
        <v>Gas Production  
Cubic Ft. x 1000</v>
      </c>
      <c r="N29" s="22" t="str">
        <f>+Dec!BN10</f>
        <v>Temperature - F</v>
      </c>
      <c r="O29" s="1045"/>
      <c r="P29" s="1045"/>
      <c r="Q29" s="885"/>
      <c r="R29" s="885"/>
      <c r="S29" s="885"/>
      <c r="T29" s="885"/>
      <c r="U29" s="1004"/>
      <c r="V29" s="1103"/>
      <c r="W29" s="1108"/>
    </row>
    <row r="30" spans="1:52" x14ac:dyDescent="0.25">
      <c r="A30" s="152" t="s">
        <v>36</v>
      </c>
      <c r="B30" s="320" t="str">
        <f>IF(SUM(Jan!C$14:C$44,Feb!C$11:C$39,Mar!C$11:C$41,Apr!C$11:C$40,May!C$11:C$41,Jun!C$11:C$40,Jul!C$11:C$41,Aug!C$11:C$41,Sep!C$11:C$40,Oct!C$11:C$41,Nov!C$11:C$40,Dec!C$11:C$41)&gt;0,AVERAGE(Jan!C$14:C$44,Feb!C$11:C$39,Mar!C$11:C$41,Apr!C$11:C$40,May!C$11:C$41,Jun!C$11:C$40,Jul!C$11:C$41,Aug!C$11:C$41,Sep!C$11:C$40,Oct!C$11:C$41,Nov!C$11:C$40,Dec!C$11:C$41),"")</f>
        <v/>
      </c>
      <c r="C30" s="153"/>
      <c r="D30" s="154"/>
      <c r="E30" s="155"/>
      <c r="F30" s="156" t="str">
        <f>IF(SUM(Jan!H$14:H$44,Feb!H$11:H$39,Mar!H$11:H$41,Apr!H$11:H$40,May!H$11:H$41,Jun!H$11:H$40,Jul!H$11:H$41,Aug!H$11:H$41,Sep!H$11:H$40,Oct!H$11:H$41,Nov!H$11:H$40,Dec!H$11:H$41)&gt;0,AVERAGE(Jan!H$14:H$44,Feb!H$11:H$39,Mar!H$11:H$41,Apr!H$11:H$40,May!H$11:H$41,Jun!H$11:H$40,Jul!H$11:H$41,Aug!H$11:H$41,Sep!H$11:H$40,Oct!H$11:H$41,Nov!H$11:H$40,Dec!H$11:H$41),"")</f>
        <v/>
      </c>
      <c r="G30" s="157" t="str">
        <f>IF(SUM(Jan!I$14:I$44,Feb!I$11:I$39,Mar!I$11:I$41,Apr!I$11:I$40,May!I$11:I$41,Jun!I$11:I$40,Jul!I$11:I$41,Aug!I$11:I$41,Sep!I$11:I$40,Oct!I$11:I$41,Nov!I$11:I$40,Dec!I$11:I$41)&gt;0,AVERAGE(Jan!I$14:I$44,Feb!I$11:I$39,Mar!I$11:I$41,Apr!I$11:I$40,May!I$11:I$41,Jun!I$11:I$40,Jul!I$11:I$41,Aug!I$11:I$41,Sep!I$11:I$40,Oct!I$11:I$41,Nov!I$11:I$40,Dec!I$11:I$41),"")</f>
        <v/>
      </c>
      <c r="H30" s="123" t="str">
        <f>IF(SUM(Jan!J$14:J$44,Feb!J$11:J$39,Mar!J$11:J$41,Apr!J$11:J$40,May!J$11:J$41,Jun!J$11:J$40,Jul!J$11:J$41,Aug!J$11:J$41,Sep!J$11:J$40,Oct!J$11:J$41,Nov!J$11:J$40,Dec!J$11:J$41)&gt;0,AVERAGE(Jan!J$14:J$44,Feb!J$11:J$39,Mar!J$11:J$41,Apr!J$11:J$40,May!J$11:J$41,Jun!J$11:J$40,Jul!J$11:J$41,Aug!J$11:J$41,Sep!J$11:J$40,Oct!J$11:J$41,Nov!J$11:J$40,Dec!J$11:J$41),"")</f>
        <v/>
      </c>
      <c r="J30" s="156" t="str">
        <f>IF(SUM(Jan!BJ$14:BJ$44,Feb!BJ$11:BJ$39,Mar!BJ$11:BJ$41,Apr!BJ$11:BJ$40,May!BJ$11:BJ$41,Jun!BJ$11:BJ$40,Jul!BJ$11:BJ$41,Aug!BJ$11:BJ$41,Sep!BJ$11:BJ$40,Oct!BJ$11:BJ$41,Nov!BJ$11:BJ$40,Dec!BJ$11:BJ$41)&gt;0,AVERAGE(Jan!BJ$14:BJ$44,Feb!BJ$11:BJ$39,Mar!BJ$11:BJ$41,Apr!BJ$11:BJ$40,May!BJ$11:BJ$41,Jun!BJ$11:BJ$40,Jul!BJ$11:BJ$41,Aug!BJ$11:BJ$41,Sep!BJ$11:BJ$40,Oct!BJ$11:BJ$41,Nov!BJ$11:BJ$40,Dec!BJ$11:BJ$41),"")</f>
        <v/>
      </c>
      <c r="K30" s="123" t="str">
        <f>IF(SUM(Jan!BK$14:BK$44,Feb!BK$11:BK$39,Mar!BK$11:BK$41,Apr!BK$11:BK$40,May!BK$11:BK$41,Jun!BK$11:BK$40,Jul!BK$11:BK$41,Aug!BK$11:BK$41,Sep!BK$11:BK$40,Oct!BK$11:BK$41,Nov!BK$11:BK$40,Dec!BK$11:BK$41)&gt;0,AVERAGE(Jan!BK$14:BK$44,Feb!BK$11:BK$39,Mar!BK$11:BK$41,Apr!BK$11:BK$40,May!BK$11:BK$41,Jun!BK$11:BK$40,Jul!BK$11:BK$41,Aug!BK$11:BK$41,Sep!BK$11:BK$40,Oct!BK$11:BK$41,Nov!BK$11:BK$40,Dec!BK$11:BK$41),"")</f>
        <v/>
      </c>
      <c r="L30" s="198"/>
      <c r="M30" s="157" t="str">
        <f>IF(SUM(Jan!BM$14:BM$44,Feb!BM$11:BM$39,Mar!BM$11:BM$41,Apr!BM$11:BM$40,May!BM$11:BM$41,Jun!BM$11:BM$40,Jul!BM$11:BM$41,Aug!BM$11:BM$41,Sep!BM$11:BM$40,Oct!BM$11:BM$41,Nov!BM$11:BM$40,Dec!BM$11:BM$41)&gt;0,AVERAGE(Jan!BM$14:BM$44,Feb!BM$11:BM$39,Mar!BM$11:BM$41,Apr!BM$11:BM$40,May!BM$11:BM$41,Jun!BM$11:BM$40,Jul!BM$11:BM$41,Aug!BM$11:BM$41,Sep!BM$11:BM$40,Oct!BM$11:BM$41,Nov!BM$11:BM$40,Dec!BM$11:BM$41),"")</f>
        <v/>
      </c>
      <c r="N30" s="316" t="str">
        <f>IF(SUM(Jan!BN$14:BN$44,Feb!BN$11:BN$39,Mar!BN$11:BN$41,Apr!BN$11:BN$40,May!BN$11:BN$41,Jun!BN$11:BN$40,Jul!BN$11:BN$41,Aug!BN$11:BN$41,Sep!BN$11:BN$40,Oct!BN$11:BN$41,Nov!BN$11:BN$40,Dec!BN$11:BN$41)&gt;0,AVERAGE(Jan!BN$14:BN$44,Feb!BN$11:BN$39,Mar!BN$11:BN$41,Apr!BN$11:BN$40,May!BN$11:BN$41,Jun!BN$11:BN$40,Jul!BN$11:BN$41,Aug!BN$11:BN$41,Sep!BN$11:BN$40,Oct!BN$11:BN$41,Nov!BN$11:BN$40,Dec!BN$11:BN$41),"")</f>
        <v/>
      </c>
      <c r="O30" s="157" t="str">
        <f>IF(SUM(Jan!BO$14:BO$44,Feb!BO$11:BO$39,Mar!BO$11:BO$41,Apr!BO$11:BO$40,May!BO$11:BO$41,Jun!BO$11:BO$40,Jul!BO$11:BO$41,Aug!BO$11:BO$41,Sep!BO$11:BO$40,Oct!BO$11:BO$41,Nov!BO$11:BO$40,Dec!BO$11:BO$41)&gt;0,AVERAGE(Jan!BO$14:BO$44,Feb!BO$11:BO$39,Mar!BO$11:BO$41,Apr!BO$11:BO$40,May!BO$11:BO$41,Jun!BO$11:BO$40,Jul!BO$11:BO$41,Aug!BO$11:BO$41,Sep!BO$11:BO$40,Oct!BO$11:BO$41,Nov!BO$11:BO$40,Dec!BO$11:BO$41),"")</f>
        <v/>
      </c>
      <c r="P30" s="157" t="str">
        <f>IF(SUM(Jan!BP$14:BP$44,Feb!BP$11:BP$39,Mar!BP$11:BP$41,Apr!BP$11:BP$40,May!BP$11:BP$41,Jun!BP$11:BP$40,Jul!BP$11:BP$41,Aug!BP$11:BP$41,Sep!BP$11:BP$40,Oct!BP$11:BP$41,Nov!BP$11:BP$40,Dec!BP$11:BP$41)&gt;0,AVERAGE(Jan!BP$14:BP$44,Feb!BP$11:BP$39,Mar!BP$11:BP$41,Apr!BP$11:BP$40,May!BP$11:BP$41,Jun!BP$11:BP$40,Jul!BP$11:BP$41,Aug!BP$11:BP$41,Sep!BP$11:BP$40,Oct!BP$11:BP$41,Nov!BP$11:BP$40,Dec!BP$11:BP$41),"")</f>
        <v/>
      </c>
      <c r="Q30" s="157" t="str">
        <f>IF(SUM(Jan!BQ$14:BQ$44,Feb!BQ$11:BQ$39,Mar!BQ$11:BQ$41,Apr!BQ$11:BQ$40,May!BQ$11:BQ$41,Jun!BQ$11:BQ$40,Jul!BQ$11:BQ$41,Aug!BQ$11:BQ$41,Sep!BQ$11:BQ$40,Oct!BQ$11:BQ$41,Nov!BQ$11:BQ$40,Dec!BQ$11:BQ$41)&gt;0,AVERAGE(Jan!BQ$14:BQ$44,Feb!BQ$11:BQ$39,Mar!BQ$11:BQ$41,Apr!BQ$11:BQ$40,May!BQ$11:BQ$41,Jun!BQ$11:BQ$40,Jul!BQ$11:BQ$41,Aug!BQ$11:BQ$41,Sep!BQ$11:BQ$40,Oct!BQ$11:BQ$41,Nov!BQ$11:BQ$40,Dec!BQ$11:BQ$41),"")</f>
        <v/>
      </c>
      <c r="R30" s="157" t="str">
        <f>IF(SUM(Jan!BR$14:BR$44,Feb!BR$11:BR$39,Mar!BR$11:BR$41,Apr!BR$11:BR$40,May!BR$11:BR$41,Jun!BR$11:BR$40,Jul!BR$11:BR$41,Aug!BR$11:BR$41,Sep!BR$11:BR$40,Oct!BR$11:BR$41,Nov!BR$11:BR$40,Dec!BR$11:BR$41)&gt;0,AVERAGE(Jan!BR$14:BR$44,Feb!BR$11:BR$39,Mar!BR$11:BR$41,Apr!BR$11:BR$40,May!BR$11:BR$41,Jun!BR$11:BR$40,Jul!BR$11:BR$41,Aug!BR$11:BR$41,Sep!BR$11:BR$40,Oct!BR$11:BR$41,Nov!BR$11:BR$40,Dec!BR$11:BR$41),"")</f>
        <v/>
      </c>
      <c r="S30" s="157" t="str">
        <f>IF(SUM(Jan!BS$14:BS$44,Feb!BS$11:BS$39,Mar!BS$11:BS$41,Apr!BS$11:BS$40,May!BS$11:BS$41,Jun!BS$11:BS$40,Jul!BS$11:BS$41,Aug!BS$11:BS$41,Sep!BS$11:BS$40,Oct!BS$11:BS$41,Nov!BS$11:BS$40,Dec!BS$11:BS$41)&gt;0,AVERAGE(Jan!BS$14:BS$44,Feb!BS$11:BS$39,Mar!BS$11:BS$41,Apr!BS$11:BS$40,May!BS$11:BS$41,Jun!BS$11:BS$40,Jul!BS$11:BS$41,Aug!BS$11:BS$41,Sep!BS$11:BS$40,Oct!BS$11:BS$41,Nov!BS$11:BS$40,Dec!BS$11:BS$41),"")</f>
        <v/>
      </c>
      <c r="T30" s="157" t="str">
        <f>IF(SUM(Jan!BT$14:BT$44,Feb!BT$11:BT$39,Mar!BT$11:BT$41,Apr!BT$11:BT$40,May!BT$11:BT$41,Jun!BT$11:BT$40,Jul!BT$11:BT$41,Aug!BT$11:BT$41,Sep!BT$11:BT$40,Oct!BT$11:BT$41,Nov!BT$11:BT$40,Dec!BT$11:BT$41)&gt;0,AVERAGE(Jan!BT$14:BT$44,Feb!BT$11:BT$39,Mar!BT$11:BT$41,Apr!BT$11:BT$40,May!BT$11:BT$41,Jun!BT$11:BT$40,Jul!BT$11:BT$41,Aug!BT$11:BT$41,Sep!BT$11:BT$40,Oct!BT$11:BT$41,Nov!BT$11:BT$40,Dec!BT$11:BT$41),"")</f>
        <v/>
      </c>
      <c r="U30" s="123" t="str">
        <f>IF(SUM(Jan!BU$14:BU$44,Feb!BU$11:BU$39,Mar!BU$11:BU$41,Apr!BU$11:BU$40,May!BU$11:BU$41,Jun!BU$11:BU$40,Jul!BU$11:BU$41,Aug!BU$11:BU$41,Sep!BU$11:BU$40,Oct!BU$11:BU$41,Nov!BU$11:BU$40,Dec!BU$11:BU$41)&gt;0,AVERAGE(Jan!BU$14:BU$44,Feb!BU$11:BU$39,Mar!BU$11:BU$41,Apr!BU$11:BU$40,May!BU$11:BU$41,Jun!BU$11:BU$40,Jul!BU$11:BU$41,Aug!BU$11:BU$41,Sep!BU$11:BU$40,Oct!BU$11:BU$41,Nov!BU$11:BU$40,Dec!BU$11:BU$41),"")</f>
        <v/>
      </c>
    </row>
    <row r="31" spans="1:52" x14ac:dyDescent="0.25">
      <c r="A31" s="152" t="s">
        <v>38</v>
      </c>
      <c r="B31" s="160"/>
      <c r="C31" s="152">
        <f>MAX(Jan!E46,Feb!E41,Mar!E43,Apr!E42,May!E43,Jun!E42,Jul!E43,Aug!E43,Sep!E42,Oct!E43,Nov!E42,Dec!E46)</f>
        <v>0</v>
      </c>
      <c r="D31" s="154"/>
      <c r="E31" s="155"/>
      <c r="F31" s="81">
        <f>MAX(Jan!H46,Feb!H41,Mar!H43,Apr!H42,May!H43,Jun!H42,Jul!H43,Aug!H43,Sep!H42,Oct!H43,Nov!H42,Dec!H46)</f>
        <v>0</v>
      </c>
      <c r="G31" s="161">
        <f>MAX(Jan!I46,Feb!I41,Mar!I43,Apr!I42,May!I43,Jun!I42,Jul!I43,Aug!I43,Sep!I42,Oct!I43,Nov!I42,Dec!I46)</f>
        <v>0</v>
      </c>
      <c r="H31" s="126">
        <f>MAX(Jan!J46,Feb!J41,Mar!J43,Apr!J42,May!J43,Jun!J42,Jul!J43,Aug!J43,Sep!J42,Oct!J43,Nov!J42,Dec!J46)</f>
        <v>0</v>
      </c>
      <c r="J31" s="159">
        <f>MAX(Jan!BJ46,Feb!BJ41,Mar!BJ43,Apr!BJ42,May!BJ43,Jun!BJ42,Jul!BJ43,Aug!BJ43,Sep!BJ42,Oct!BJ43,Nov!BJ42,Dec!BJ46)</f>
        <v>0</v>
      </c>
      <c r="K31" s="126">
        <f>MAX(Jan!BK46,Feb!BK41,Mar!BK43,Apr!BK42,May!BK43,Jun!BK42,Jul!BK43,Aug!BK43,Sep!BK42,Oct!BK43,Nov!BK42,Dec!BK46)</f>
        <v>0</v>
      </c>
      <c r="L31" s="159">
        <f>MAX(Jan!BL46,Feb!BL41,Mar!BL43,Apr!BL42,May!BL43,Jun!BL42,Jul!BL43,Aug!BL43,Sep!BL42,Oct!BL43,Nov!BL42,Dec!BL46)</f>
        <v>0</v>
      </c>
      <c r="M31" s="161">
        <f>MAX(Jan!BM46,Feb!BM41,Mar!BM43,Apr!BM42,May!BM43,Jun!BM42,Jul!BM43,Aug!BM43,Sep!BM42,Oct!BM43,Nov!BM42,Dec!BM46)</f>
        <v>0</v>
      </c>
      <c r="N31" s="161">
        <f>MAX(Jan!BN46,Feb!BN41,Mar!BN43,Apr!BN42,May!BN43,Jun!BN42,Jul!BN43,Aug!BN43,Sep!BN42,Oct!BN43,Nov!BN42,Dec!BN46)</f>
        <v>0</v>
      </c>
      <c r="O31" s="161">
        <f>MAX(Jan!BO46,Feb!BO41,Mar!BO43,Apr!BO42,May!BO43,Jun!BO42,Jul!BO43,Aug!BO43,Sep!BO42,Oct!BO43,Nov!BO42,Dec!BO46)</f>
        <v>0</v>
      </c>
      <c r="P31" s="161">
        <f>MAX(Jan!BP46,Feb!BP41,Mar!BP43,Apr!BP42,May!BP43,Jun!BP42,Jul!BP43,Aug!BP43,Sep!BP42,Oct!BP43,Nov!BP42,Dec!BP46)</f>
        <v>0</v>
      </c>
      <c r="Q31" s="161">
        <f>MAX(Jan!BQ46,Feb!BQ41,Mar!BQ43,Apr!BQ42,May!BQ43,Jun!BQ42,Jul!BQ43,Aug!BQ43,Sep!BQ42,Oct!BQ43,Nov!BQ42,Dec!BQ46)</f>
        <v>0</v>
      </c>
      <c r="R31" s="161">
        <f>MAX(Jan!BR46,Feb!BR41,Mar!BR43,Apr!BR42,May!BR43,Jun!BR42,Jul!BR43,Aug!BR43,Sep!BR42,Oct!BR43,Nov!BR42,Dec!BR46)</f>
        <v>0</v>
      </c>
      <c r="S31" s="161">
        <f>MAX(Jan!BS46,Feb!BS41,Mar!BS43,Apr!BS42,May!BS43,Jun!BS42,Jul!BS43,Aug!BS43,Sep!BS42,Oct!BS43,Nov!BS42,Dec!BS46)</f>
        <v>0</v>
      </c>
      <c r="T31" s="161">
        <f>MAX(Jan!BT46,Feb!BT41,Mar!BT43,Apr!BT42,May!BT43,Jun!BT42,Jul!BT43,Aug!BT43,Sep!BT42,Oct!BT43,Nov!BT42,Dec!BT46)</f>
        <v>0</v>
      </c>
      <c r="U31" s="126">
        <f>MAX(Jan!BU46,Feb!BU41,Mar!BU43,Apr!BU42,May!BU43,Jun!BU42,Jul!BU43,Aug!BU43,Sep!BU42,Oct!BU43,Nov!BU42,Dec!BU46)</f>
        <v>0</v>
      </c>
    </row>
    <row r="32" spans="1:52" x14ac:dyDescent="0.25">
      <c r="A32" s="152" t="s">
        <v>40</v>
      </c>
      <c r="B32" s="160"/>
      <c r="C32" s="163"/>
      <c r="D32" s="154"/>
      <c r="E32" s="155"/>
      <c r="F32" s="79">
        <f>MIN(Jan!H47,Feb!H42,Mar!H44,Apr!H43,May!H44,Jun!H43,Jul!H44,Aug!H44,Sep!H43,Oct!H44,Nov!H43,Dec!H47)</f>
        <v>0</v>
      </c>
      <c r="G32" s="161">
        <f>MIN(Jan!I47,Feb!I42,Mar!I44,Apr!I43,May!I44,Jun!I43,Jul!I44,Aug!I44,Sep!I43,Oct!I44,Nov!I43,Dec!I47)</f>
        <v>0</v>
      </c>
      <c r="H32" s="272">
        <f>MIN(Jan!J47,Feb!J42,Mar!J44,Apr!J43,May!J44,Jun!J43,Jul!J44,Aug!J44,Sep!J43,Oct!J44,Nov!J43,Dec!J47)</f>
        <v>0</v>
      </c>
      <c r="J32" s="159">
        <f>MIN(Jan!BJ47,Feb!BJ42,Mar!BJ44,Apr!BJ43,May!BJ44,Jun!BJ43,Jul!BJ44,Aug!BJ44,Sep!BJ43,Oct!BJ44,Nov!BJ43,Dec!BJ47)</f>
        <v>0</v>
      </c>
      <c r="K32" s="126">
        <f>MIN(Jan!BK47,Feb!BK42,Mar!BK44,Apr!BK43,May!BK44,Jun!BK43,Jul!BK44,Aug!BK44,Sep!BK43,Oct!BK44,Nov!BK43,Dec!BK47)</f>
        <v>0</v>
      </c>
      <c r="L32" s="159">
        <f ca="1">MIN(Jan!BL47,Feb!BL42,Mar!BL44,Apr!BL43,May!BL44,Jun!BL43,Jul!BL44,Aug!BL44,Sep!BL43,Oct!BL44,Nov!BL43,Dec!BL47)</f>
        <v>0</v>
      </c>
      <c r="M32" s="161">
        <f ca="1">MIN(Jan!BM47,Feb!BM42,Mar!BM44,Apr!BM43,May!BM44,Jun!BM43,Jul!BM44,Aug!BM44,Sep!BM43,Oct!BM44,Nov!BM43,Dec!BM47)</f>
        <v>0</v>
      </c>
      <c r="N32" s="161">
        <f>MIN(Jan!BN47,Feb!BN42,Mar!BN44,Apr!BN43,May!BN44,Jun!BN43,Jul!BN44,Aug!BN44,Sep!BN43,Oct!BN44,Nov!BN43,Dec!BN47)</f>
        <v>0</v>
      </c>
      <c r="O32" s="161">
        <f>MIN(Jan!BO47,Feb!BO42,Mar!BO44,Apr!BO43,May!BO44,Jun!BO43,Jul!BO44,Aug!BO44,Sep!BO43,Oct!BO44,Nov!BO43,Dec!BO47)</f>
        <v>0</v>
      </c>
      <c r="P32" s="161">
        <f>MIN(Jan!BP47,Feb!BP42,Mar!BP44,Apr!BP43,May!BP44,Jun!BP43,Jul!BP44,Aug!BP44,Sep!BP43,Oct!BP44,Nov!BP43,Dec!BP47)</f>
        <v>0</v>
      </c>
      <c r="Q32" s="161">
        <f>MIN(Jan!BQ47,Feb!BQ42,Mar!BQ44,Apr!BQ43,May!BQ44,Jun!BQ43,Jul!BQ44,Aug!BQ44,Sep!BQ43,Oct!BQ44,Nov!BQ43,Dec!BQ47)</f>
        <v>0</v>
      </c>
      <c r="R32" s="161">
        <f>MIN(Jan!BR47,Feb!BR42,Mar!BR44,Apr!BR43,May!BR44,Jun!BR43,Jul!BR44,Aug!BR44,Sep!BR43,Oct!BR44,Nov!BR43,Dec!BR47)</f>
        <v>0</v>
      </c>
      <c r="S32" s="161">
        <f>MIN(Jan!BS47,Feb!BS42,Mar!BS44,Apr!BS43,May!BS44,Jun!BS43,Jul!BS44,Aug!BS44,Sep!BS43,Oct!BS44,Nov!BS43,Dec!BS47)</f>
        <v>0</v>
      </c>
      <c r="T32" s="161">
        <f>MIN(Jan!BT47,Feb!BT42,Mar!BT44,Apr!BT43,May!BT44,Jun!BT43,Jul!BT44,Aug!BT44,Sep!BT43,Oct!BT44,Nov!BT43,Dec!BT47)</f>
        <v>0</v>
      </c>
      <c r="U32" s="126">
        <f>MIN(Jan!BU47,Feb!BU42,Mar!BU44,Apr!BU43,May!BU44,Jun!BU43,Jul!BU44,Aug!BU44,Sep!BU43,Oct!BU44,Nov!BU43,Dec!BU47)</f>
        <v>0</v>
      </c>
    </row>
    <row r="33" spans="1:21" x14ac:dyDescent="0.25">
      <c r="A33" s="165" t="s">
        <v>85</v>
      </c>
      <c r="B33" s="152">
        <f>SUM(Jan!C$14:C$44,Feb!C$11:C$39,Mar!C$11:C$41,Apr!C$11:C$40,May!C$11:C$41,Jun!C$11:C$40,Jul!C$11:C$41,Aug!C$11:C$41,Sep!C$11:C$40,Oct!C$11:C$41,Nov!C$11:C$40,Dec!C$11:C$41)</f>
        <v>0</v>
      </c>
      <c r="C33" s="165">
        <f>SUM(Jan!E$14:E$44,Feb!E$11:E$39,Mar!E$11:E$41,Apr!E$11:E$40,May!E$11:E$41,Jun!E$11:E$40,Jul!E$11:E$41,Aug!E$11:E$41,Sep!E$11:E$40,Oct!E$11:E$41,Nov!E$11:E$40,Dec!E$11:E$41)</f>
        <v>0</v>
      </c>
      <c r="D33" s="159" t="str">
        <f>IF(SUM(Jan!F50,Feb!F45,Mar!F47,Apr!F46,May!F47,Jun!F46,Jul!F47,Aug!F47,Sep!F46,Oct!F47,Nov!F46,Dec!F50)&gt;0,SUM(Jan!F50,Feb!F45,Mar!F47,Apr!F46,May!F47,Jun!F46,Jul!F47,Aug!F47,Sep!F46,Oct!F47,Nov!F46,Dec!F50),"")</f>
        <v/>
      </c>
      <c r="E33" s="126" t="str">
        <f>IF(SUM(Jan!G50,Feb!G45,Mar!G47,Apr!G46,May!G47,Jun!G46,Jul!G47,Aug!G47,Sep!G46,Oct!G47,Nov!G46,Dec!G50)&gt;0,SUM(Jan!G50,Feb!G45,Mar!G47,Apr!G46,May!G47,Jun!G46,Jul!G47,Aug!G47,Sep!G46,Oct!G47,Nov!G46,Dec!G50),"")</f>
        <v/>
      </c>
      <c r="F33" s="79">
        <f>SUM(Jan!H$14:H$44,Feb!H$11:H$39,Mar!H$11:H$41,Apr!H$11:H$40,May!H$11:H$41,Jun!H$11:H$40,Jul!H$11:H$41,Aug!H$11:H$41,Sep!H$11:H$40,Oct!H$11:H$41,Nov!H$11:H$40,Dec!H$11:H$41)</f>
        <v>0</v>
      </c>
      <c r="G33" s="162">
        <f>SUM(Jan!I$14:I$44,Feb!I$11:I$39,Mar!I$11:I$41,Apr!I$11:I$40,May!I$11:I$41,Jun!I$11:I$40,Jul!I$11:I$41,Aug!I$11:I$41,Sep!I$11:I$40,Oct!I$11:I$41,Nov!I$11:I$40,Dec!I$11:I$41)</f>
        <v>0</v>
      </c>
      <c r="H33" s="273">
        <f>SUM(Jan!J$14:J$44,Feb!J$11:J$39,Mar!J$11:J$41,Apr!J$11:J$40,May!J$11:J$41,Jun!J$11:J$40,Jul!J$11:J$41,Aug!J$11:J$41,Sep!J$11:J$40,Oct!J$11:J$41,Nov!J$11:J$40,Dec!J$11:J$41)</f>
        <v>0</v>
      </c>
      <c r="J33" s="164">
        <f>SUM(Jan!BJ$14:BJ$44,Feb!BJ$11:BJ$39,Mar!BJ$11:BJ$41,Apr!BJ$11:BJ$40,May!BJ$11:BJ$41,Jun!BJ$11:BJ$40,Jul!BJ$11:BJ$41,Aug!BJ$11:BJ$41,Sep!BJ$11:BJ$40,Oct!BJ$11:BJ$41,Nov!BJ$11:BJ$40,Dec!BJ$11:BJ$41)</f>
        <v>0</v>
      </c>
      <c r="K33" s="125">
        <f>SUM(Jan!BK$14:BK$44,Feb!BK$11:BK$39,Mar!BK$11:BK$41,Apr!BK$11:BK$40,May!BK$11:BK$41,Jun!BK$11:BK$40,Jul!BK$11:BK$41,Aug!BK$11:BK$41,Sep!BK$11:BK$40,Oct!BK$11:BK$41,Nov!BK$11:BK$40,Dec!BK$11:BK$41)</f>
        <v>0</v>
      </c>
      <c r="L33" s="169"/>
      <c r="M33" s="162">
        <f>SUM(Jan!BM$14:BM$44,Feb!BM$11:BM$39,Mar!BM$11:BM$41,Apr!BM$11:BM$40,May!BM$11:BM$41,Jun!BM$11:BM$40,Jul!BM$11:BM$41,Aug!BM$11:BM$41,Sep!BM$11:BM$40,Oct!BM$11:BM$41,Nov!BM$11:BM$40,Dec!BM$11:BM$41)</f>
        <v>0</v>
      </c>
      <c r="N33" s="167"/>
      <c r="O33" s="162">
        <f>SUM(Jan!BO$14:BO$44,Feb!BO$11:BO$39,Mar!BO$11:BO$41,Apr!BO$11:BO$40,May!BO$11:BO$41,Jun!BO$11:BO$40,Jul!BO$11:BO$41,Aug!BO$11:BO$41,Sep!BO$11:BO$40,Oct!BO$11:BO$41,Nov!BO$11:BO$40,Dec!BO$11:BO$41)</f>
        <v>0</v>
      </c>
      <c r="P33" s="167"/>
      <c r="Q33" s="167"/>
      <c r="R33" s="167"/>
      <c r="S33" s="167"/>
      <c r="T33" s="167"/>
      <c r="U33" s="125">
        <f>SUM(Jan!BU$14:BU$44,Feb!BU$11:BU$39,Mar!BU$11:BU$41,Apr!BU$11:BU$40,May!BU$11:BU$41,Jun!BU$11:BU$40,Jul!BU$11:BU$41,Aug!BU$11:BU$41,Sep!BU$11:BU$40,Oct!BU$11:BU$41,Nov!BU$11:BU$40,Dec!BU$11:BU$41)</f>
        <v>0</v>
      </c>
    </row>
    <row r="34" spans="1:21" ht="13.8" thickBot="1" x14ac:dyDescent="0.3">
      <c r="A34" s="171" t="s">
        <v>42</v>
      </c>
      <c r="B34" s="170"/>
      <c r="C34" s="171">
        <f>SUM(Jan!E50+Feb!E45+Mar!E47+Apr!E46+May!E47+Jun!E46+Jul!E47+Aug!E47+Sep!E46+Oct!E47+Nov!E46+Dec!E50)</f>
        <v>0</v>
      </c>
      <c r="D34" s="172"/>
      <c r="E34" s="173"/>
      <c r="F34" s="174">
        <f>SUM(Jan!H50+Feb!H45+Mar!H47+Apr!H46+May!H47+Jun!H46+Jul!H47+Aug!H47+Sep!H46+Oct!H47+Nov!H46+Dec!H50)</f>
        <v>0</v>
      </c>
      <c r="G34" s="175">
        <f>SUM(Jan!I50+Feb!I45+Mar!I47+Apr!I46+May!I47+Jun!I46+Jul!I47+Aug!I47+Sep!I46+Oct!I47+Nov!I46+Dec!I50)</f>
        <v>0</v>
      </c>
      <c r="H34" s="176">
        <f>SUM(Jan!J50+Feb!J45+Mar!J47+Apr!J46+May!J47+Jun!J46+Jul!J47+Aug!J47+Sep!J46+Oct!J47+Nov!J46+Dec!J50)</f>
        <v>0</v>
      </c>
      <c r="J34" s="89">
        <f>SUM(Jan!BJ50+Feb!BJ45+Mar!BJ47+Apr!BJ46+May!BJ47+Jun!BJ46+Jul!BJ47+Aug!BJ47+Sep!BJ46+Oct!BJ47+Nov!BJ46+Dec!BJ50)</f>
        <v>0</v>
      </c>
      <c r="K34" s="176">
        <f>SUM(Jan!BK50+Feb!BK45+Mar!BK47+Apr!BK46+May!BK47+Jun!BK46+Jul!BK47+Aug!BK47+Sep!BK46+Oct!BK47+Nov!BK46+Dec!BK50)</f>
        <v>0</v>
      </c>
      <c r="L34" s="174">
        <f>SUM(Jan!BL50+Feb!BL45+Mar!BL47+Apr!BL46+May!BL47+Jun!BL46+Jul!BL47+Aug!BL47+Sep!BL46+Oct!BL47+Nov!BL46+Dec!BL50)</f>
        <v>0</v>
      </c>
      <c r="M34" s="175">
        <f>SUM(Jan!BM50+Feb!BM45+Mar!BM47+Apr!BM46+May!BM47+Jun!BM46+Jul!BM47+Aug!BM47+Sep!BM46+Oct!BM47+Nov!BM46+Dec!BM50)</f>
        <v>0</v>
      </c>
      <c r="N34" s="175">
        <f>SUM(Jan!BN50+Feb!BN45+Mar!BN47+Apr!BN46+May!BN47+Jun!BN46+Jul!BN47+Aug!BN47+Sep!BN46+Oct!BN47+Nov!BN46+Dec!BN50)</f>
        <v>0</v>
      </c>
      <c r="O34" s="175">
        <f>SUM(Jan!BO50+Feb!BO45+Mar!BO47+Apr!BO46+May!BO47+Jun!BO46+Jul!BO47+Aug!BO47+Sep!BO46+Oct!BO47+Nov!BO46+Dec!BO50)</f>
        <v>0</v>
      </c>
      <c r="P34" s="175">
        <f>SUM(Jan!BP50+Feb!BP45+Mar!BP47+Apr!BP46+May!BP47+Jun!BP46+Jul!BP47+Aug!BP47+Sep!BP46+Oct!BP47+Nov!BP46+Dec!BP50)</f>
        <v>0</v>
      </c>
      <c r="Q34" s="175">
        <f>SUM(Jan!BQ50+Feb!BQ45+Mar!BQ47+Apr!BQ46+May!BQ47+Jun!BQ46+Jul!BQ47+Aug!BQ47+Sep!BQ46+Oct!BQ47+Nov!BQ46+Dec!BQ50)</f>
        <v>0</v>
      </c>
      <c r="R34" s="175">
        <f>SUM(Jan!BR50+Feb!BR45+Mar!BR47+Apr!BR46+May!BR47+Jun!BR46+Jul!BR47+Aug!BR47+Sep!BR46+Oct!BR47+Nov!BR46+Dec!BR50)</f>
        <v>0</v>
      </c>
      <c r="S34" s="175">
        <f>SUM(Jan!BS50+Feb!BS45+Mar!BS47+Apr!BS46+May!BS47+Jun!BS46+Jul!BS47+Aug!BS47+Sep!BS46+Oct!BS47+Nov!BS46+Dec!BS50)</f>
        <v>0</v>
      </c>
      <c r="T34" s="175">
        <f>SUM(Jan!BT50+Feb!BT45+Mar!BT47+Apr!BT46+May!BT47+Jun!BT46+Jul!BT47+Aug!BT47+Sep!BT46+Oct!BT47+Nov!BT46+Dec!BT50)</f>
        <v>0</v>
      </c>
      <c r="U34" s="176">
        <f>SUM(Jan!BU50+Feb!BU45+Mar!BU47+Apr!BU46+May!BU47+Jun!BU46+Jul!BU47+Aug!BU47+Sep!BU46+Oct!BU47+Nov!BU46+Dec!BU50)</f>
        <v>0</v>
      </c>
    </row>
    <row r="36" spans="1:21" x14ac:dyDescent="0.25">
      <c r="A36" s="15"/>
      <c r="B36" s="15"/>
      <c r="C36" s="15"/>
      <c r="D36" s="15"/>
      <c r="E36" s="15"/>
    </row>
    <row r="37" spans="1:21" x14ac:dyDescent="0.25">
      <c r="A37" s="14"/>
      <c r="B37" s="15"/>
      <c r="C37" s="15"/>
      <c r="D37" s="15"/>
      <c r="E37" s="15"/>
    </row>
    <row r="38" spans="1:21" x14ac:dyDescent="0.25">
      <c r="A38" s="199"/>
      <c r="B38" s="15"/>
      <c r="C38" s="15"/>
      <c r="D38" s="15"/>
      <c r="E38" s="15"/>
    </row>
    <row r="39" spans="1:21" x14ac:dyDescent="0.25">
      <c r="A39" s="15"/>
      <c r="B39" s="15"/>
      <c r="C39" s="15"/>
      <c r="D39" s="15"/>
      <c r="E39" s="15"/>
    </row>
    <row r="40" spans="1:21" x14ac:dyDescent="0.25">
      <c r="A40" s="15"/>
      <c r="B40" s="15"/>
      <c r="C40" s="15"/>
      <c r="D40" s="15"/>
      <c r="E40" s="15"/>
    </row>
    <row r="41" spans="1:21" x14ac:dyDescent="0.25">
      <c r="A41" s="15"/>
      <c r="B41" s="15"/>
      <c r="C41" s="15"/>
      <c r="D41" s="15"/>
      <c r="E41" s="15"/>
    </row>
    <row r="42" spans="1:21" x14ac:dyDescent="0.25">
      <c r="A42" s="15"/>
      <c r="B42" s="15"/>
      <c r="C42" s="15"/>
      <c r="D42" s="15"/>
      <c r="E42" s="15"/>
    </row>
    <row r="43" spans="1:21" x14ac:dyDescent="0.25">
      <c r="A43" s="177"/>
      <c r="B43" s="15"/>
      <c r="C43" s="15"/>
      <c r="D43" s="15"/>
      <c r="E43" s="15"/>
    </row>
    <row r="44" spans="1:21" x14ac:dyDescent="0.25">
      <c r="A44" s="15"/>
      <c r="B44" s="15"/>
      <c r="C44" s="15"/>
      <c r="D44" s="15"/>
      <c r="E44" s="15"/>
    </row>
    <row r="45" spans="1:21" x14ac:dyDescent="0.25">
      <c r="A45" s="15"/>
      <c r="B45" s="15"/>
      <c r="C45" s="15"/>
      <c r="D45" s="15"/>
      <c r="E45" s="15"/>
    </row>
  </sheetData>
  <sheetProtection password="D328" sheet="1"/>
  <mergeCells count="18">
    <mergeCell ref="B27:B29"/>
    <mergeCell ref="W28:W29"/>
    <mergeCell ref="O28:O29"/>
    <mergeCell ref="P28:P29"/>
    <mergeCell ref="Q28:Q29"/>
    <mergeCell ref="U28:U29"/>
    <mergeCell ref="A1:L2"/>
    <mergeCell ref="C27:C29"/>
    <mergeCell ref="A3:L3"/>
    <mergeCell ref="A4:L4"/>
    <mergeCell ref="A5:L5"/>
    <mergeCell ref="C17:W17"/>
    <mergeCell ref="R28:R29"/>
    <mergeCell ref="S28:S29"/>
    <mergeCell ref="T28:T29"/>
    <mergeCell ref="D27:D29"/>
    <mergeCell ref="E27:E29"/>
    <mergeCell ref="V28:V29"/>
  </mergeCells>
  <phoneticPr fontId="15" type="noConversion"/>
  <printOptions horizontalCentered="1" verticalCentered="1"/>
  <pageMargins left="0.25" right="0.25" top="0.2" bottom="0.2" header="0.5" footer="0.5"/>
  <pageSetup scale="70" orientation="landscape" r:id="rId1"/>
  <headerFooter alignWithMargins="0"/>
  <colBreaks count="2" manualBreakCount="2">
    <brk id="35" max="1048575" man="1"/>
    <brk id="5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109"/>
  <sheetViews>
    <sheetView topLeftCell="A64" workbookViewId="0">
      <selection activeCell="T91" sqref="T91"/>
    </sheetView>
  </sheetViews>
  <sheetFormatPr defaultRowHeight="13.2" x14ac:dyDescent="0.25"/>
  <cols>
    <col min="6" max="6" width="35" customWidth="1"/>
    <col min="7" max="7" width="33.33203125" customWidth="1"/>
  </cols>
  <sheetData>
    <row r="1" spans="7:21" ht="12.75" customHeight="1" x14ac:dyDescent="0.25">
      <c r="G1" s="144"/>
      <c r="I1" s="425"/>
      <c r="J1" s="425"/>
      <c r="K1" s="425"/>
      <c r="L1" s="1109" t="s">
        <v>133</v>
      </c>
      <c r="M1" s="1109"/>
      <c r="N1" s="1109"/>
      <c r="O1" s="1109"/>
      <c r="P1" s="1109"/>
      <c r="Q1" s="1109"/>
      <c r="R1" s="425"/>
      <c r="S1" s="425"/>
      <c r="T1" s="425"/>
      <c r="U1" s="425"/>
    </row>
    <row r="2" spans="7:21" ht="12.75" customHeight="1" x14ac:dyDescent="0.25">
      <c r="G2" s="144"/>
      <c r="I2" s="425"/>
      <c r="J2" s="425"/>
      <c r="K2" s="425"/>
      <c r="L2" s="1109"/>
      <c r="M2" s="1109"/>
      <c r="N2" s="1109"/>
      <c r="O2" s="1109"/>
      <c r="P2" s="1109"/>
      <c r="Q2" s="1109"/>
      <c r="R2" s="425"/>
      <c r="S2" s="425"/>
      <c r="T2" s="425"/>
      <c r="U2" s="425"/>
    </row>
    <row r="3" spans="7:21" x14ac:dyDescent="0.25">
      <c r="G3" s="144"/>
      <c r="I3" s="425"/>
      <c r="J3" s="425"/>
      <c r="K3" s="425"/>
      <c r="L3" s="425" t="s">
        <v>134</v>
      </c>
      <c r="O3" s="425"/>
      <c r="P3" s="425"/>
      <c r="Q3" s="425"/>
      <c r="R3" s="425"/>
      <c r="S3" s="425"/>
      <c r="T3" s="425"/>
      <c r="U3" s="425"/>
    </row>
    <row r="4" spans="7:21" ht="15" thickBot="1" x14ac:dyDescent="0.35">
      <c r="G4" s="144"/>
      <c r="I4" s="478" t="s">
        <v>135</v>
      </c>
      <c r="J4" s="478" t="s">
        <v>135</v>
      </c>
      <c r="K4" s="478" t="s">
        <v>135</v>
      </c>
      <c r="L4" s="478" t="s">
        <v>135</v>
      </c>
      <c r="M4" s="478" t="s">
        <v>135</v>
      </c>
      <c r="N4" s="478" t="s">
        <v>135</v>
      </c>
      <c r="O4" s="478" t="s">
        <v>135</v>
      </c>
      <c r="P4" s="478" t="s">
        <v>135</v>
      </c>
      <c r="Q4" s="478" t="s">
        <v>135</v>
      </c>
      <c r="R4" s="478" t="s">
        <v>135</v>
      </c>
      <c r="S4" s="478" t="s">
        <v>135</v>
      </c>
      <c r="T4" s="478" t="s">
        <v>135</v>
      </c>
      <c r="U4" s="425"/>
    </row>
    <row r="5" spans="7:21" ht="15" thickBot="1" x14ac:dyDescent="0.35">
      <c r="G5" s="144" t="s">
        <v>136</v>
      </c>
      <c r="H5" s="118" t="s">
        <v>137</v>
      </c>
      <c r="I5" s="478" t="s">
        <v>138</v>
      </c>
      <c r="J5" s="478" t="s">
        <v>139</v>
      </c>
      <c r="K5" s="478" t="s">
        <v>140</v>
      </c>
      <c r="L5" s="478" t="s">
        <v>141</v>
      </c>
      <c r="M5" s="478" t="s">
        <v>59</v>
      </c>
      <c r="N5" s="478" t="s">
        <v>142</v>
      </c>
      <c r="O5" s="478" t="s">
        <v>143</v>
      </c>
      <c r="P5" s="478" t="s">
        <v>144</v>
      </c>
      <c r="Q5" s="478" t="s">
        <v>145</v>
      </c>
      <c r="R5" s="478" t="s">
        <v>146</v>
      </c>
      <c r="S5" s="478" t="s">
        <v>147</v>
      </c>
      <c r="T5" s="564" t="s">
        <v>148</v>
      </c>
      <c r="U5" s="425"/>
    </row>
    <row r="6" spans="7:21" ht="13.8" thickTop="1" x14ac:dyDescent="0.25">
      <c r="G6" s="479">
        <v>1</v>
      </c>
      <c r="H6" s="560">
        <v>60</v>
      </c>
      <c r="I6" s="504" t="str">
        <f ca="1">Jan!AK14</f>
        <v/>
      </c>
      <c r="J6" s="505" t="str">
        <f ca="1">Feb!AK11</f>
        <v/>
      </c>
      <c r="K6" s="505" t="str">
        <f ca="1">Mar!AK11</f>
        <v/>
      </c>
      <c r="L6" s="505" t="str">
        <f ca="1">Apr!AK11</f>
        <v/>
      </c>
      <c r="M6" s="505" t="str">
        <f ca="1">May!AK11</f>
        <v/>
      </c>
      <c r="N6" s="505" t="str">
        <f ca="1">Jun!AK11</f>
        <v/>
      </c>
      <c r="O6" s="505" t="str">
        <f ca="1">Jul!AK11</f>
        <v/>
      </c>
      <c r="P6" s="505" t="str">
        <f ca="1">Aug!AK11</f>
        <v/>
      </c>
      <c r="Q6" s="505" t="str">
        <f ca="1">Sep!AK11</f>
        <v/>
      </c>
      <c r="R6" s="505" t="str">
        <f ca="1">Oct!AK11</f>
        <v/>
      </c>
      <c r="S6" s="505" t="str">
        <f ca="1">Oct!AK11</f>
        <v/>
      </c>
      <c r="T6" s="563" t="str">
        <f ca="1">Oct!AK11</f>
        <v/>
      </c>
      <c r="U6" s="562"/>
    </row>
    <row r="7" spans="7:21" ht="14.4" x14ac:dyDescent="0.3">
      <c r="G7" s="479">
        <v>2</v>
      </c>
      <c r="H7" s="560">
        <v>290</v>
      </c>
      <c r="I7" s="504" t="str">
        <f ca="1">Jan!AK15</f>
        <v/>
      </c>
      <c r="J7" s="505" t="str">
        <f ca="1">Feb!AK12</f>
        <v/>
      </c>
      <c r="K7" s="505" t="str">
        <f ca="1">Mar!AK12</f>
        <v/>
      </c>
      <c r="L7" s="505" t="str">
        <f ca="1">Apr!AK12</f>
        <v/>
      </c>
      <c r="M7" s="505" t="str">
        <f ca="1">May!AK12</f>
        <v/>
      </c>
      <c r="N7" s="505" t="str">
        <f ca="1">Jun!AK12</f>
        <v/>
      </c>
      <c r="O7" s="505" t="str">
        <f ca="1">Jul!AK12</f>
        <v/>
      </c>
      <c r="P7" s="505" t="str">
        <f ca="1">Aug!AK12</f>
        <v/>
      </c>
      <c r="Q7" s="505" t="str">
        <f ca="1">Sep!AK12</f>
        <v/>
      </c>
      <c r="R7" s="505" t="str">
        <f ca="1">Oct!AK12</f>
        <v/>
      </c>
      <c r="S7" s="505" t="str">
        <f ca="1">Oct!AK12</f>
        <v/>
      </c>
      <c r="T7" s="558" t="str">
        <f ca="1">Oct!AK12</f>
        <v/>
      </c>
      <c r="U7" s="478"/>
    </row>
    <row r="8" spans="7:21" x14ac:dyDescent="0.25">
      <c r="G8" s="479">
        <v>3</v>
      </c>
      <c r="H8" s="560">
        <v>366</v>
      </c>
      <c r="I8" s="504" t="str">
        <f ca="1">Jan!AK16</f>
        <v/>
      </c>
      <c r="J8" s="505" t="str">
        <f ca="1">Feb!AK13</f>
        <v/>
      </c>
      <c r="K8" s="505" t="str">
        <f ca="1">Mar!AK13</f>
        <v/>
      </c>
      <c r="L8" s="505" t="str">
        <f ca="1">Apr!AK13</f>
        <v/>
      </c>
      <c r="M8" s="505" t="str">
        <f ca="1">May!AK13</f>
        <v/>
      </c>
      <c r="N8" s="505" t="str">
        <f ca="1">Jun!AK13</f>
        <v/>
      </c>
      <c r="O8" s="505" t="str">
        <f ca="1">Jul!AK13</f>
        <v/>
      </c>
      <c r="P8" s="505" t="str">
        <f ca="1">Aug!AK13</f>
        <v/>
      </c>
      <c r="Q8" s="505" t="str">
        <f ca="1">Sep!AK13</f>
        <v/>
      </c>
      <c r="R8" s="505" t="str">
        <f ca="1">Oct!AK13</f>
        <v/>
      </c>
      <c r="S8" s="505" t="str">
        <f ca="1">Oct!AK13</f>
        <v/>
      </c>
      <c r="T8" s="558" t="str">
        <f ca="1">Oct!AK13</f>
        <v/>
      </c>
      <c r="U8" s="425"/>
    </row>
    <row r="9" spans="7:21" x14ac:dyDescent="0.25">
      <c r="G9" s="479">
        <v>4</v>
      </c>
      <c r="H9" s="560">
        <v>980</v>
      </c>
      <c r="I9" s="504" t="str">
        <f ca="1">Jan!AK17</f>
        <v/>
      </c>
      <c r="J9" s="505" t="str">
        <f ca="1">Feb!AK14</f>
        <v/>
      </c>
      <c r="K9" s="505" t="str">
        <f ca="1">Mar!AK14</f>
        <v/>
      </c>
      <c r="L9" s="505" t="str">
        <f ca="1">Apr!AK14</f>
        <v/>
      </c>
      <c r="M9" s="505" t="str">
        <f ca="1">May!AK14</f>
        <v/>
      </c>
      <c r="N9" s="505" t="str">
        <f ca="1">Jun!AK14</f>
        <v/>
      </c>
      <c r="O9" s="505" t="str">
        <f ca="1">Jul!AK14</f>
        <v/>
      </c>
      <c r="P9" s="505" t="str">
        <f ca="1">Aug!AK14</f>
        <v/>
      </c>
      <c r="Q9" s="505" t="str">
        <f ca="1">Sep!AK14</f>
        <v/>
      </c>
      <c r="R9" s="505" t="str">
        <f ca="1">Oct!AK14</f>
        <v/>
      </c>
      <c r="S9" s="558" t="str">
        <f ca="1">Oct!AK14</f>
        <v/>
      </c>
      <c r="T9" s="558" t="str">
        <f ca="1">Oct!AK14</f>
        <v/>
      </c>
      <c r="U9" s="425"/>
    </row>
    <row r="10" spans="7:21" ht="14.4" x14ac:dyDescent="0.3">
      <c r="G10" s="479">
        <v>5</v>
      </c>
      <c r="H10" s="560">
        <v>46</v>
      </c>
      <c r="I10" s="504" t="str">
        <f ca="1">Jan!AK18</f>
        <v/>
      </c>
      <c r="J10" s="505" t="str">
        <f ca="1">Feb!AK15</f>
        <v/>
      </c>
      <c r="K10" s="505" t="str">
        <f ca="1">Mar!AK15</f>
        <v/>
      </c>
      <c r="L10" s="505" t="str">
        <f ca="1">Apr!AK15</f>
        <v/>
      </c>
      <c r="M10" s="505" t="str">
        <f ca="1">May!AK15</f>
        <v/>
      </c>
      <c r="N10" s="505" t="str">
        <f ca="1">Jun!AK15</f>
        <v/>
      </c>
      <c r="O10" s="505" t="str">
        <f ca="1">Jul!AK15</f>
        <v/>
      </c>
      <c r="P10" s="505" t="str">
        <f ca="1">Aug!AK15</f>
        <v/>
      </c>
      <c r="Q10" s="505" t="str">
        <f ca="1">Sep!AK15</f>
        <v/>
      </c>
      <c r="R10" s="505" t="str">
        <f ca="1">Oct!AK15</f>
        <v/>
      </c>
      <c r="S10" s="558" t="str">
        <f ca="1">Oct!AK15</f>
        <v/>
      </c>
      <c r="T10" s="558" t="str">
        <f ca="1">Oct!AK15</f>
        <v/>
      </c>
      <c r="U10" s="478"/>
    </row>
    <row r="11" spans="7:21" x14ac:dyDescent="0.25">
      <c r="G11" s="479">
        <v>6</v>
      </c>
      <c r="H11" s="560">
        <v>82</v>
      </c>
      <c r="I11" s="504" t="str">
        <f ca="1">Jan!AK19</f>
        <v/>
      </c>
      <c r="J11" s="505" t="str">
        <f ca="1">Feb!AK16</f>
        <v/>
      </c>
      <c r="K11" s="505" t="str">
        <f ca="1">Mar!AK16</f>
        <v/>
      </c>
      <c r="L11" s="505" t="str">
        <f ca="1">Apr!AK16</f>
        <v/>
      </c>
      <c r="M11" s="505" t="str">
        <f ca="1">May!AK16</f>
        <v/>
      </c>
      <c r="N11" s="505" t="str">
        <f ca="1">Jun!AK16</f>
        <v/>
      </c>
      <c r="O11" s="505" t="str">
        <f ca="1">Jul!AK16</f>
        <v/>
      </c>
      <c r="P11" s="505" t="str">
        <f ca="1">Aug!AK16</f>
        <v/>
      </c>
      <c r="Q11" s="505" t="str">
        <f ca="1">Sep!AK16</f>
        <v/>
      </c>
      <c r="R11" s="505" t="str">
        <f ca="1">Oct!AK16</f>
        <v/>
      </c>
      <c r="S11" s="558" t="str">
        <f ca="1">Oct!AK16</f>
        <v/>
      </c>
      <c r="T11" s="558" t="str">
        <f ca="1">Oct!AK16</f>
        <v/>
      </c>
      <c r="U11" s="425"/>
    </row>
    <row r="12" spans="7:21" x14ac:dyDescent="0.25">
      <c r="G12" s="479">
        <v>7</v>
      </c>
      <c r="H12" s="560">
        <v>61</v>
      </c>
      <c r="I12" s="504" t="str">
        <f ca="1">Jan!AK20</f>
        <v/>
      </c>
      <c r="J12" s="505" t="str">
        <f ca="1">Feb!AK17</f>
        <v/>
      </c>
      <c r="K12" s="505" t="str">
        <f ca="1">Mar!AK17</f>
        <v/>
      </c>
      <c r="L12" s="505" t="str">
        <f ca="1">Apr!AK17</f>
        <v/>
      </c>
      <c r="M12" s="505" t="str">
        <f ca="1">May!AK17</f>
        <v/>
      </c>
      <c r="N12" s="505" t="str">
        <f ca="1">Jun!AK17</f>
        <v/>
      </c>
      <c r="O12" s="505" t="str">
        <f ca="1">Jul!AK17</f>
        <v/>
      </c>
      <c r="P12" s="505" t="str">
        <f ca="1">Aug!AK17</f>
        <v/>
      </c>
      <c r="Q12" s="505" t="str">
        <f ca="1">Sep!AK17</f>
        <v/>
      </c>
      <c r="R12" s="505" t="str">
        <f ca="1">Oct!AK17</f>
        <v/>
      </c>
      <c r="S12" s="558" t="str">
        <f ca="1">Oct!AK17</f>
        <v/>
      </c>
      <c r="T12" s="558" t="str">
        <f ca="1">Oct!AK17</f>
        <v/>
      </c>
      <c r="U12" s="425"/>
    </row>
    <row r="13" spans="7:21" x14ac:dyDescent="0.25">
      <c r="G13" s="479">
        <v>8</v>
      </c>
      <c r="H13" s="560">
        <v>56</v>
      </c>
      <c r="I13" s="504" t="str">
        <f ca="1">Jan!AK21</f>
        <v/>
      </c>
      <c r="J13" s="505" t="str">
        <f ca="1">Feb!AK18</f>
        <v/>
      </c>
      <c r="K13" s="505" t="str">
        <f ca="1">Mar!AK18</f>
        <v/>
      </c>
      <c r="L13" s="505" t="str">
        <f ca="1">Apr!AK18</f>
        <v/>
      </c>
      <c r="M13" s="505" t="str">
        <f ca="1">May!AK18</f>
        <v/>
      </c>
      <c r="N13" s="505" t="str">
        <f ca="1">Jun!AK18</f>
        <v/>
      </c>
      <c r="O13" s="505" t="str">
        <f ca="1">Jul!AK18</f>
        <v/>
      </c>
      <c r="P13" s="505" t="str">
        <f ca="1">Aug!AK18</f>
        <v/>
      </c>
      <c r="Q13" s="505" t="str">
        <f ca="1">Sep!AK18</f>
        <v/>
      </c>
      <c r="R13" s="505" t="str">
        <f ca="1">Oct!AK18</f>
        <v/>
      </c>
      <c r="S13" s="558" t="str">
        <f ca="1">Oct!AK18</f>
        <v/>
      </c>
      <c r="T13" s="558" t="str">
        <f ca="1">Oct!AK18</f>
        <v/>
      </c>
      <c r="U13" s="425"/>
    </row>
    <row r="14" spans="7:21" x14ac:dyDescent="0.25">
      <c r="G14" s="479">
        <v>9</v>
      </c>
      <c r="H14" s="560">
        <v>44</v>
      </c>
      <c r="I14" s="504" t="str">
        <f ca="1">Jan!AK22</f>
        <v/>
      </c>
      <c r="J14" s="505" t="str">
        <f ca="1">Feb!AK19</f>
        <v/>
      </c>
      <c r="K14" s="505" t="str">
        <f ca="1">Mar!AK19</f>
        <v/>
      </c>
      <c r="L14" s="505" t="str">
        <f ca="1">Apr!AK19</f>
        <v/>
      </c>
      <c r="M14" s="505" t="str">
        <f ca="1">May!AK19</f>
        <v/>
      </c>
      <c r="N14" s="505" t="str">
        <f ca="1">Jun!AK19</f>
        <v/>
      </c>
      <c r="O14" s="505" t="str">
        <f ca="1">Jul!AK19</f>
        <v/>
      </c>
      <c r="P14" s="505" t="str">
        <f ca="1">Aug!AK19</f>
        <v/>
      </c>
      <c r="Q14" s="505" t="str">
        <f ca="1">Sep!AK19</f>
        <v/>
      </c>
      <c r="R14" s="505" t="str">
        <f ca="1">Oct!AK19</f>
        <v/>
      </c>
      <c r="S14" s="558" t="str">
        <f ca="1">Oct!AK19</f>
        <v/>
      </c>
      <c r="T14" s="558" t="str">
        <f ca="1">Oct!AK19</f>
        <v/>
      </c>
      <c r="U14" s="425"/>
    </row>
    <row r="15" spans="7:21" x14ac:dyDescent="0.25">
      <c r="G15" s="480">
        <v>10</v>
      </c>
      <c r="H15" s="560">
        <v>22</v>
      </c>
      <c r="I15" s="504" t="str">
        <f ca="1">Jan!AK23</f>
        <v/>
      </c>
      <c r="J15" s="505" t="str">
        <f ca="1">Feb!AK20</f>
        <v/>
      </c>
      <c r="K15" s="505" t="str">
        <f ca="1">Mar!AK20</f>
        <v/>
      </c>
      <c r="L15" s="505" t="str">
        <f ca="1">Apr!AK20</f>
        <v/>
      </c>
      <c r="M15" s="505" t="str">
        <f ca="1">May!AK20</f>
        <v/>
      </c>
      <c r="N15" s="505" t="str">
        <f ca="1">Jun!AK20</f>
        <v/>
      </c>
      <c r="O15" s="505" t="str">
        <f ca="1">Jul!AK20</f>
        <v/>
      </c>
      <c r="P15" s="505" t="str">
        <f ca="1">Aug!AK20</f>
        <v/>
      </c>
      <c r="Q15" s="505" t="str">
        <f ca="1">Sep!AK20</f>
        <v/>
      </c>
      <c r="R15" s="505" t="str">
        <f ca="1">Oct!AK20</f>
        <v/>
      </c>
      <c r="S15" s="558" t="str">
        <f ca="1">Oct!AK20</f>
        <v/>
      </c>
      <c r="T15" s="558" t="str">
        <f ca="1">Oct!AK20</f>
        <v/>
      </c>
      <c r="U15" s="425"/>
    </row>
    <row r="16" spans="7:21" x14ac:dyDescent="0.25">
      <c r="G16" s="480">
        <v>11</v>
      </c>
      <c r="H16" s="560">
        <v>80</v>
      </c>
      <c r="I16" s="504" t="str">
        <f ca="1">Jan!AK24</f>
        <v/>
      </c>
      <c r="J16" s="505" t="str">
        <f ca="1">Feb!AK21</f>
        <v/>
      </c>
      <c r="K16" s="505" t="str">
        <f ca="1">Mar!AK21</f>
        <v/>
      </c>
      <c r="L16" s="505" t="str">
        <f ca="1">Apr!AK21</f>
        <v/>
      </c>
      <c r="M16" s="505" t="str">
        <f ca="1">May!AK21</f>
        <v/>
      </c>
      <c r="N16" s="505" t="str">
        <f ca="1">Jun!AK21</f>
        <v/>
      </c>
      <c r="O16" s="505" t="str">
        <f ca="1">Jul!AK21</f>
        <v/>
      </c>
      <c r="P16" s="505" t="str">
        <f ca="1">Aug!AK21</f>
        <v/>
      </c>
      <c r="Q16" s="505" t="str">
        <f ca="1">Sep!AK21</f>
        <v/>
      </c>
      <c r="R16" s="505" t="str">
        <f ca="1">Oct!AK21</f>
        <v/>
      </c>
      <c r="S16" s="558" t="str">
        <f ca="1">Oct!AK21</f>
        <v/>
      </c>
      <c r="T16" s="558" t="str">
        <f ca="1">Oct!AK21</f>
        <v/>
      </c>
      <c r="U16" s="425"/>
    </row>
    <row r="17" spans="7:21" x14ac:dyDescent="0.25">
      <c r="G17" s="480">
        <v>12</v>
      </c>
      <c r="H17" s="560">
        <v>92</v>
      </c>
      <c r="I17" s="504" t="str">
        <f ca="1">Jan!AK25</f>
        <v/>
      </c>
      <c r="J17" s="505" t="str">
        <f ca="1">Feb!AK22</f>
        <v/>
      </c>
      <c r="K17" s="505" t="str">
        <f ca="1">Mar!AK22</f>
        <v/>
      </c>
      <c r="L17" s="505" t="str">
        <f ca="1">Apr!AK22</f>
        <v/>
      </c>
      <c r="M17" s="505" t="str">
        <f ca="1">May!AK22</f>
        <v/>
      </c>
      <c r="N17" s="505" t="str">
        <f ca="1">Jun!AK22</f>
        <v/>
      </c>
      <c r="O17" s="505" t="str">
        <f ca="1">Jul!AK22</f>
        <v/>
      </c>
      <c r="P17" s="505" t="str">
        <f ca="1">Aug!AK22</f>
        <v/>
      </c>
      <c r="Q17" s="505" t="str">
        <f ca="1">Sep!AK22</f>
        <v/>
      </c>
      <c r="R17" s="505" t="str">
        <f ca="1">Oct!AK22</f>
        <v/>
      </c>
      <c r="S17" s="558" t="str">
        <f ca="1">Oct!AK22</f>
        <v/>
      </c>
      <c r="T17" s="558" t="str">
        <f ca="1">Oct!AK22</f>
        <v/>
      </c>
      <c r="U17" s="425"/>
    </row>
    <row r="18" spans="7:21" x14ac:dyDescent="0.25">
      <c r="G18" s="480">
        <v>13</v>
      </c>
      <c r="H18" s="560">
        <v>106</v>
      </c>
      <c r="I18" s="504" t="str">
        <f ca="1">Jan!AK26</f>
        <v/>
      </c>
      <c r="J18" s="505" t="str">
        <f ca="1">Feb!AK23</f>
        <v/>
      </c>
      <c r="K18" s="505" t="str">
        <f ca="1">Mar!AK23</f>
        <v/>
      </c>
      <c r="L18" s="505" t="str">
        <f ca="1">Apr!AK23</f>
        <v/>
      </c>
      <c r="M18" s="505" t="str">
        <f ca="1">May!AK23</f>
        <v/>
      </c>
      <c r="N18" s="505" t="str">
        <f ca="1">Jun!AK23</f>
        <v/>
      </c>
      <c r="O18" s="505" t="str">
        <f ca="1">Jul!AK23</f>
        <v/>
      </c>
      <c r="P18" s="505" t="str">
        <f ca="1">Aug!AK23</f>
        <v/>
      </c>
      <c r="Q18" s="505" t="str">
        <f ca="1">Sep!AK23</f>
        <v/>
      </c>
      <c r="R18" s="505" t="str">
        <f ca="1">Oct!AK23</f>
        <v/>
      </c>
      <c r="S18" s="558" t="str">
        <f ca="1">Oct!AK23</f>
        <v/>
      </c>
      <c r="T18" s="558" t="str">
        <f ca="1">Oct!AK23</f>
        <v/>
      </c>
      <c r="U18" s="425"/>
    </row>
    <row r="19" spans="7:21" x14ac:dyDescent="0.25">
      <c r="G19" s="480">
        <v>14</v>
      </c>
      <c r="H19" s="560">
        <v>121</v>
      </c>
      <c r="I19" s="504" t="str">
        <f ca="1">Jan!AK27</f>
        <v/>
      </c>
      <c r="J19" s="505" t="str">
        <f ca="1">Feb!AK24</f>
        <v/>
      </c>
      <c r="K19" s="505" t="str">
        <f ca="1">Mar!AK24</f>
        <v/>
      </c>
      <c r="L19" s="505" t="str">
        <f ca="1">Apr!AK24</f>
        <v/>
      </c>
      <c r="M19" s="505" t="str">
        <f ca="1">May!AK24</f>
        <v/>
      </c>
      <c r="N19" s="505" t="str">
        <f ca="1">Jun!AK24</f>
        <v/>
      </c>
      <c r="O19" s="505" t="str">
        <f ca="1">Jul!AK24</f>
        <v/>
      </c>
      <c r="P19" s="505" t="str">
        <f ca="1">Aug!AK24</f>
        <v/>
      </c>
      <c r="Q19" s="505" t="str">
        <f ca="1">Sep!AK24</f>
        <v/>
      </c>
      <c r="R19" s="505" t="str">
        <f ca="1">Oct!AK24</f>
        <v/>
      </c>
      <c r="S19" s="558" t="str">
        <f ca="1">Oct!AK24</f>
        <v/>
      </c>
      <c r="T19" s="558" t="str">
        <f ca="1">Oct!AK24</f>
        <v/>
      </c>
      <c r="U19" s="425"/>
    </row>
    <row r="20" spans="7:21" x14ac:dyDescent="0.25">
      <c r="G20" s="480">
        <v>15</v>
      </c>
      <c r="H20" s="560">
        <v>92</v>
      </c>
      <c r="I20" s="504" t="str">
        <f ca="1">Jan!AK28</f>
        <v/>
      </c>
      <c r="J20" s="505" t="str">
        <f ca="1">Feb!AK25</f>
        <v/>
      </c>
      <c r="K20" s="505" t="str">
        <f ca="1">Mar!AK25</f>
        <v/>
      </c>
      <c r="L20" s="505" t="str">
        <f ca="1">Apr!AK25</f>
        <v/>
      </c>
      <c r="M20" s="505" t="str">
        <f ca="1">May!AK25</f>
        <v/>
      </c>
      <c r="N20" s="505" t="str">
        <f ca="1">Jun!AK25</f>
        <v/>
      </c>
      <c r="O20" s="505" t="str">
        <f ca="1">Jul!AK25</f>
        <v/>
      </c>
      <c r="P20" s="505" t="str">
        <f ca="1">Aug!AK25</f>
        <v/>
      </c>
      <c r="Q20" s="505" t="str">
        <f ca="1">Sep!AK25</f>
        <v/>
      </c>
      <c r="R20" s="505" t="str">
        <f ca="1">Oct!AK25</f>
        <v/>
      </c>
      <c r="S20" s="558" t="str">
        <f ca="1">Oct!AK25</f>
        <v/>
      </c>
      <c r="T20" s="558" t="str">
        <f ca="1">Oct!AK25</f>
        <v/>
      </c>
      <c r="U20" s="425"/>
    </row>
    <row r="21" spans="7:21" x14ac:dyDescent="0.25">
      <c r="G21" s="480">
        <v>16</v>
      </c>
      <c r="H21" s="560">
        <v>87</v>
      </c>
      <c r="I21" s="504" t="str">
        <f ca="1">Jan!AK29</f>
        <v/>
      </c>
      <c r="J21" s="505" t="str">
        <f ca="1">Feb!AK26</f>
        <v/>
      </c>
      <c r="K21" s="505" t="str">
        <f ca="1">Mar!AK26</f>
        <v/>
      </c>
      <c r="L21" s="505" t="str">
        <f ca="1">Apr!AK26</f>
        <v/>
      </c>
      <c r="M21" s="505" t="str">
        <f ca="1">May!AK26</f>
        <v/>
      </c>
      <c r="N21" s="505" t="str">
        <f ca="1">Jun!AK26</f>
        <v/>
      </c>
      <c r="O21" s="505" t="str">
        <f ca="1">Jul!AK26</f>
        <v/>
      </c>
      <c r="P21" s="505" t="str">
        <f ca="1">Aug!AK26</f>
        <v/>
      </c>
      <c r="Q21" s="505" t="str">
        <f ca="1">Sep!AK26</f>
        <v/>
      </c>
      <c r="R21" s="505" t="str">
        <f ca="1">Oct!AK26</f>
        <v/>
      </c>
      <c r="S21" s="558" t="str">
        <f ca="1">Oct!AK26</f>
        <v/>
      </c>
      <c r="T21" s="558" t="str">
        <f ca="1">Oct!AK26</f>
        <v/>
      </c>
      <c r="U21" s="425"/>
    </row>
    <row r="22" spans="7:21" x14ac:dyDescent="0.25">
      <c r="G22" s="480">
        <v>17</v>
      </c>
      <c r="H22" s="560">
        <v>72</v>
      </c>
      <c r="I22" s="504" t="str">
        <f ca="1">Jan!AK30</f>
        <v/>
      </c>
      <c r="J22" s="505" t="str">
        <f ca="1">Feb!AK27</f>
        <v/>
      </c>
      <c r="K22" s="505" t="str">
        <f ca="1">Mar!AK27</f>
        <v/>
      </c>
      <c r="L22" s="505" t="str">
        <f ca="1">Apr!AK27</f>
        <v/>
      </c>
      <c r="M22" s="505" t="str">
        <f ca="1">May!AK27</f>
        <v/>
      </c>
      <c r="N22" s="505" t="str">
        <f ca="1">Jun!AK27</f>
        <v/>
      </c>
      <c r="O22" s="505" t="str">
        <f ca="1">Jul!AK27</f>
        <v/>
      </c>
      <c r="P22" s="505" t="str">
        <f ca="1">Aug!AK27</f>
        <v/>
      </c>
      <c r="Q22" s="505" t="str">
        <f ca="1">Sep!AK27</f>
        <v/>
      </c>
      <c r="R22" s="505" t="str">
        <f ca="1">Oct!AK27</f>
        <v/>
      </c>
      <c r="S22" s="558" t="str">
        <f ca="1">Oct!AK27</f>
        <v/>
      </c>
      <c r="T22" s="558" t="str">
        <f ca="1">Oct!AK27</f>
        <v/>
      </c>
      <c r="U22" s="425"/>
    </row>
    <row r="23" spans="7:21" x14ac:dyDescent="0.25">
      <c r="G23" s="480">
        <v>18</v>
      </c>
      <c r="H23" s="560">
        <v>69</v>
      </c>
      <c r="I23" s="504" t="str">
        <f ca="1">Jan!AK31</f>
        <v/>
      </c>
      <c r="J23" s="505" t="str">
        <f ca="1">Feb!AK28</f>
        <v/>
      </c>
      <c r="K23" s="505" t="str">
        <f ca="1">Mar!AK28</f>
        <v/>
      </c>
      <c r="L23" s="505" t="str">
        <f ca="1">Apr!AK28</f>
        <v/>
      </c>
      <c r="M23" s="505" t="str">
        <f ca="1">May!AK28</f>
        <v/>
      </c>
      <c r="N23" s="505" t="str">
        <f ca="1">Jun!AK28</f>
        <v/>
      </c>
      <c r="O23" s="505" t="str">
        <f ca="1">Jul!AK28</f>
        <v/>
      </c>
      <c r="P23" s="505" t="str">
        <f ca="1">Aug!AK28</f>
        <v/>
      </c>
      <c r="Q23" s="505" t="str">
        <f ca="1">Sep!AK28</f>
        <v/>
      </c>
      <c r="R23" s="505" t="str">
        <f ca="1">Oct!AK28</f>
        <v/>
      </c>
      <c r="S23" s="558" t="str">
        <f ca="1">Oct!AK28</f>
        <v/>
      </c>
      <c r="T23" s="558" t="str">
        <f ca="1">Oct!AK28</f>
        <v/>
      </c>
      <c r="U23" s="425"/>
    </row>
    <row r="24" spans="7:21" x14ac:dyDescent="0.25">
      <c r="G24" s="480">
        <v>19</v>
      </c>
      <c r="H24" s="560">
        <v>88</v>
      </c>
      <c r="I24" s="504" t="str">
        <f ca="1">Jan!AK32</f>
        <v/>
      </c>
      <c r="J24" s="505" t="str">
        <f ca="1">Feb!AK29</f>
        <v/>
      </c>
      <c r="K24" s="505" t="str">
        <f ca="1">Mar!AK29</f>
        <v/>
      </c>
      <c r="L24" s="505" t="str">
        <f ca="1">Apr!AK29</f>
        <v/>
      </c>
      <c r="M24" s="505" t="str">
        <f ca="1">May!AK29</f>
        <v/>
      </c>
      <c r="N24" s="505" t="str">
        <f ca="1">Jun!AK29</f>
        <v/>
      </c>
      <c r="O24" s="505" t="str">
        <f ca="1">Jul!AK29</f>
        <v/>
      </c>
      <c r="P24" s="505" t="str">
        <f ca="1">Aug!AK29</f>
        <v/>
      </c>
      <c r="Q24" s="505" t="str">
        <f ca="1">Sep!AK29</f>
        <v/>
      </c>
      <c r="R24" s="505" t="str">
        <f ca="1">Oct!AK29</f>
        <v/>
      </c>
      <c r="S24" s="558" t="str">
        <f ca="1">Oct!AK29</f>
        <v/>
      </c>
      <c r="T24" s="558" t="str">
        <f ca="1">Oct!AK29</f>
        <v/>
      </c>
      <c r="U24" s="425"/>
    </row>
    <row r="25" spans="7:21" x14ac:dyDescent="0.25">
      <c r="G25" s="480">
        <v>20</v>
      </c>
      <c r="H25" s="560">
        <v>73</v>
      </c>
      <c r="I25" s="504" t="str">
        <f ca="1">Jan!AK33</f>
        <v/>
      </c>
      <c r="J25" s="505" t="str">
        <f ca="1">Feb!AK30</f>
        <v/>
      </c>
      <c r="K25" s="505" t="str">
        <f ca="1">Mar!AK30</f>
        <v/>
      </c>
      <c r="L25" s="505" t="str">
        <f ca="1">Apr!AK30</f>
        <v/>
      </c>
      <c r="M25" s="505" t="str">
        <f ca="1">May!AK30</f>
        <v/>
      </c>
      <c r="N25" s="505" t="str">
        <f ca="1">Jun!AK30</f>
        <v/>
      </c>
      <c r="O25" s="505" t="str">
        <f ca="1">Jul!AK30</f>
        <v/>
      </c>
      <c r="P25" s="505" t="str">
        <f ca="1">Aug!AK30</f>
        <v/>
      </c>
      <c r="Q25" s="505" t="str">
        <f ca="1">Sep!AK30</f>
        <v/>
      </c>
      <c r="R25" s="505" t="str">
        <f ca="1">Oct!AK30</f>
        <v/>
      </c>
      <c r="S25" s="558" t="str">
        <f ca="1">Oct!AK30</f>
        <v/>
      </c>
      <c r="T25" s="558" t="str">
        <f ca="1">Oct!AK30</f>
        <v/>
      </c>
      <c r="U25" s="425"/>
    </row>
    <row r="26" spans="7:21" x14ac:dyDescent="0.25">
      <c r="G26" s="480">
        <v>21</v>
      </c>
      <c r="H26" s="560">
        <v>66</v>
      </c>
      <c r="I26" s="504" t="str">
        <f ca="1">Jan!AK34</f>
        <v/>
      </c>
      <c r="J26" s="505" t="str">
        <f ca="1">Feb!AK31</f>
        <v/>
      </c>
      <c r="K26" s="505" t="str">
        <f ca="1">Mar!AK31</f>
        <v/>
      </c>
      <c r="L26" s="505" t="str">
        <f ca="1">Apr!AK31</f>
        <v/>
      </c>
      <c r="M26" s="505" t="str">
        <f ca="1">May!AK31</f>
        <v/>
      </c>
      <c r="N26" s="505" t="str">
        <f ca="1">Jun!AK31</f>
        <v/>
      </c>
      <c r="O26" s="505" t="str">
        <f ca="1">Jul!AK31</f>
        <v/>
      </c>
      <c r="P26" s="505" t="str">
        <f ca="1">Aug!AK31</f>
        <v/>
      </c>
      <c r="Q26" s="505" t="str">
        <f ca="1">Sep!AK31</f>
        <v/>
      </c>
      <c r="R26" s="505" t="str">
        <f ca="1">Oct!AK31</f>
        <v/>
      </c>
      <c r="S26" s="558" t="str">
        <f ca="1">Oct!AK31</f>
        <v/>
      </c>
      <c r="T26" s="558" t="str">
        <f ca="1">Oct!AK31</f>
        <v/>
      </c>
      <c r="U26" s="425"/>
    </row>
    <row r="27" spans="7:21" x14ac:dyDescent="0.25">
      <c r="G27" s="480">
        <v>22</v>
      </c>
      <c r="H27" s="560">
        <v>57</v>
      </c>
      <c r="I27" s="504" t="str">
        <f ca="1">Jan!AK35</f>
        <v/>
      </c>
      <c r="J27" s="505" t="str">
        <f ca="1">Feb!AK32</f>
        <v/>
      </c>
      <c r="K27" s="505" t="str">
        <f ca="1">Mar!AK32</f>
        <v/>
      </c>
      <c r="L27" s="505" t="str">
        <f ca="1">Apr!AK32</f>
        <v/>
      </c>
      <c r="M27" s="505" t="str">
        <f ca="1">May!AK32</f>
        <v/>
      </c>
      <c r="N27" s="505" t="str">
        <f ca="1">Jun!AK32</f>
        <v/>
      </c>
      <c r="O27" s="505" t="str">
        <f ca="1">Jul!AK32</f>
        <v/>
      </c>
      <c r="P27" s="505" t="str">
        <f ca="1">Aug!AK32</f>
        <v/>
      </c>
      <c r="Q27" s="505" t="str">
        <f ca="1">Sep!AK32</f>
        <v/>
      </c>
      <c r="R27" s="505" t="str">
        <f ca="1">Oct!AK32</f>
        <v/>
      </c>
      <c r="S27" s="558" t="str">
        <f ca="1">Oct!AK32</f>
        <v/>
      </c>
      <c r="T27" s="558" t="str">
        <f ca="1">Oct!AK32</f>
        <v/>
      </c>
      <c r="U27" s="425"/>
    </row>
    <row r="28" spans="7:21" x14ac:dyDescent="0.25">
      <c r="G28" s="480">
        <v>23</v>
      </c>
      <c r="H28" s="560">
        <v>41</v>
      </c>
      <c r="I28" s="504" t="str">
        <f ca="1">Jan!AK36</f>
        <v/>
      </c>
      <c r="J28" s="505" t="str">
        <f ca="1">Feb!AK33</f>
        <v/>
      </c>
      <c r="K28" s="505" t="str">
        <f ca="1">Mar!AK33</f>
        <v/>
      </c>
      <c r="L28" s="505" t="str">
        <f ca="1">Apr!AK33</f>
        <v/>
      </c>
      <c r="M28" s="505" t="str">
        <f ca="1">May!AK33</f>
        <v/>
      </c>
      <c r="N28" s="505" t="str">
        <f ca="1">Jun!AK33</f>
        <v/>
      </c>
      <c r="O28" s="505" t="str">
        <f ca="1">Jul!AK33</f>
        <v/>
      </c>
      <c r="P28" s="505" t="str">
        <f ca="1">Aug!AK33</f>
        <v/>
      </c>
      <c r="Q28" s="505" t="str">
        <f ca="1">Sep!AK33</f>
        <v/>
      </c>
      <c r="R28" s="505" t="str">
        <f ca="1">Oct!AK33</f>
        <v/>
      </c>
      <c r="S28" s="558" t="str">
        <f ca="1">Oct!AK33</f>
        <v/>
      </c>
      <c r="T28" s="558" t="str">
        <f ca="1">Oct!AK33</f>
        <v/>
      </c>
      <c r="U28" s="425"/>
    </row>
    <row r="29" spans="7:21" x14ac:dyDescent="0.25">
      <c r="G29" s="480">
        <v>24</v>
      </c>
      <c r="H29" s="560">
        <v>37</v>
      </c>
      <c r="I29" s="504" t="str">
        <f ca="1">Jan!AK37</f>
        <v/>
      </c>
      <c r="J29" s="505" t="str">
        <f ca="1">Feb!AK34</f>
        <v/>
      </c>
      <c r="K29" s="505" t="str">
        <f ca="1">Mar!AK34</f>
        <v/>
      </c>
      <c r="L29" s="505" t="str">
        <f ca="1">Apr!AK34</f>
        <v/>
      </c>
      <c r="M29" s="505" t="str">
        <f ca="1">May!AK34</f>
        <v/>
      </c>
      <c r="N29" s="505" t="str">
        <f ca="1">Jun!AK34</f>
        <v/>
      </c>
      <c r="O29" s="505" t="str">
        <f ca="1">Jul!AK34</f>
        <v/>
      </c>
      <c r="P29" s="505" t="str">
        <f ca="1">Aug!AK34</f>
        <v/>
      </c>
      <c r="Q29" s="505" t="str">
        <f ca="1">Sep!AK34</f>
        <v/>
      </c>
      <c r="R29" s="505" t="str">
        <f ca="1">Oct!AK34</f>
        <v/>
      </c>
      <c r="S29" s="558" t="str">
        <f ca="1">Oct!AK34</f>
        <v/>
      </c>
      <c r="T29" s="558" t="str">
        <f ca="1">Oct!AK34</f>
        <v/>
      </c>
      <c r="U29" s="425"/>
    </row>
    <row r="30" spans="7:21" x14ac:dyDescent="0.25">
      <c r="G30" s="480">
        <v>25</v>
      </c>
      <c r="H30" s="560">
        <v>26</v>
      </c>
      <c r="I30" s="504" t="str">
        <f ca="1">Jan!AK38</f>
        <v/>
      </c>
      <c r="J30" s="505" t="str">
        <f ca="1">Feb!AK35</f>
        <v/>
      </c>
      <c r="K30" s="505" t="str">
        <f ca="1">Mar!AK35</f>
        <v/>
      </c>
      <c r="L30" s="505" t="str">
        <f ca="1">Apr!AK35</f>
        <v/>
      </c>
      <c r="M30" s="505" t="str">
        <f ca="1">May!AK35</f>
        <v/>
      </c>
      <c r="N30" s="505" t="str">
        <f ca="1">Jun!AK35</f>
        <v/>
      </c>
      <c r="O30" s="505" t="str">
        <f ca="1">Jul!AK35</f>
        <v/>
      </c>
      <c r="P30" s="505" t="str">
        <f ca="1">Aug!AK35</f>
        <v/>
      </c>
      <c r="Q30" s="505" t="str">
        <f ca="1">Sep!AK35</f>
        <v/>
      </c>
      <c r="R30" s="505" t="str">
        <f ca="1">Oct!AK35</f>
        <v/>
      </c>
      <c r="S30" s="558" t="str">
        <f ca="1">Oct!AK35</f>
        <v/>
      </c>
      <c r="T30" s="558" t="str">
        <f ca="1">Oct!AK35</f>
        <v/>
      </c>
      <c r="U30" s="425"/>
    </row>
    <row r="31" spans="7:21" x14ac:dyDescent="0.25">
      <c r="G31" s="480">
        <v>26</v>
      </c>
      <c r="H31" s="560">
        <v>56</v>
      </c>
      <c r="I31" s="504" t="str">
        <f ca="1">Jan!AK39</f>
        <v/>
      </c>
      <c r="J31" s="505" t="str">
        <f ca="1">Feb!AK36</f>
        <v/>
      </c>
      <c r="K31" s="505" t="str">
        <f ca="1">Mar!AK36</f>
        <v/>
      </c>
      <c r="L31" s="505" t="str">
        <f ca="1">Apr!AK36</f>
        <v/>
      </c>
      <c r="M31" s="505" t="str">
        <f ca="1">May!AK36</f>
        <v/>
      </c>
      <c r="N31" s="505" t="str">
        <f ca="1">Jun!AK36</f>
        <v/>
      </c>
      <c r="O31" s="505" t="str">
        <f ca="1">Jul!AK36</f>
        <v/>
      </c>
      <c r="P31" s="505" t="str">
        <f ca="1">Aug!AK36</f>
        <v/>
      </c>
      <c r="Q31" s="505" t="str">
        <f ca="1">Sep!AK36</f>
        <v/>
      </c>
      <c r="R31" s="505" t="str">
        <f ca="1">Oct!AK36</f>
        <v/>
      </c>
      <c r="S31" s="558" t="str">
        <f ca="1">Oct!AK36</f>
        <v/>
      </c>
      <c r="T31" s="558" t="str">
        <f ca="1">Oct!AK36</f>
        <v/>
      </c>
      <c r="U31" s="425"/>
    </row>
    <row r="32" spans="7:21" x14ac:dyDescent="0.25">
      <c r="G32" s="480">
        <v>27</v>
      </c>
      <c r="H32" s="560">
        <v>83</v>
      </c>
      <c r="I32" s="504" t="str">
        <f ca="1">Jan!AK40</f>
        <v/>
      </c>
      <c r="J32" s="505" t="str">
        <f ca="1">Feb!AK37</f>
        <v/>
      </c>
      <c r="K32" s="505" t="str">
        <f ca="1">Mar!AK37</f>
        <v/>
      </c>
      <c r="L32" s="505" t="str">
        <f ca="1">Apr!AK37</f>
        <v/>
      </c>
      <c r="M32" s="505" t="str">
        <f ca="1">May!AK37</f>
        <v/>
      </c>
      <c r="N32" s="505" t="str">
        <f ca="1">Jun!AK37</f>
        <v/>
      </c>
      <c r="O32" s="505" t="str">
        <f ca="1">Jul!AK37</f>
        <v/>
      </c>
      <c r="P32" s="505" t="str">
        <f ca="1">Aug!AK37</f>
        <v/>
      </c>
      <c r="Q32" s="505" t="str">
        <f ca="1">Sep!AK37</f>
        <v/>
      </c>
      <c r="R32" s="505" t="str">
        <f ca="1">Oct!AK37</f>
        <v/>
      </c>
      <c r="S32" s="558" t="str">
        <f ca="1">Oct!AK37</f>
        <v/>
      </c>
      <c r="T32" s="558" t="str">
        <f ca="1">Oct!AK37</f>
        <v/>
      </c>
      <c r="U32" s="425"/>
    </row>
    <row r="33" spans="1:24" x14ac:dyDescent="0.25">
      <c r="G33" s="480">
        <v>28</v>
      </c>
      <c r="H33" s="560">
        <v>92</v>
      </c>
      <c r="I33" s="504" t="str">
        <f ca="1">Jan!AK41</f>
        <v/>
      </c>
      <c r="J33" s="505" t="str">
        <f ca="1">Feb!AK38</f>
        <v/>
      </c>
      <c r="K33" s="505" t="str">
        <f ca="1">Mar!AK38</f>
        <v/>
      </c>
      <c r="L33" s="505" t="str">
        <f ca="1">Apr!AK38</f>
        <v/>
      </c>
      <c r="M33" s="505" t="str">
        <f ca="1">May!AK38</f>
        <v/>
      </c>
      <c r="N33" s="505" t="str">
        <f ca="1">Jun!AK38</f>
        <v/>
      </c>
      <c r="O33" s="505" t="str">
        <f ca="1">Jul!AK38</f>
        <v/>
      </c>
      <c r="P33" s="505" t="str">
        <f ca="1">Aug!AK38</f>
        <v/>
      </c>
      <c r="Q33" s="505" t="str">
        <f ca="1">Sep!AK38</f>
        <v/>
      </c>
      <c r="R33" s="505" t="str">
        <f ca="1">Oct!AK38</f>
        <v/>
      </c>
      <c r="S33" s="558" t="str">
        <f ca="1">Oct!AK38</f>
        <v/>
      </c>
      <c r="T33" s="558" t="str">
        <f ca="1">Oct!AK38</f>
        <v/>
      </c>
      <c r="U33" s="425"/>
    </row>
    <row r="34" spans="1:24" x14ac:dyDescent="0.25">
      <c r="G34" s="480">
        <v>29</v>
      </c>
      <c r="H34" s="560">
        <v>109</v>
      </c>
      <c r="I34" s="504" t="str">
        <f ca="1">Jan!AK42</f>
        <v/>
      </c>
      <c r="J34" s="505" t="str">
        <f ca="1">Feb!AK39</f>
        <v/>
      </c>
      <c r="K34" s="505" t="str">
        <f ca="1">Mar!AK39</f>
        <v/>
      </c>
      <c r="L34" s="505" t="str">
        <f ca="1">Apr!AK39</f>
        <v/>
      </c>
      <c r="M34" s="505" t="str">
        <f ca="1">May!AK39</f>
        <v/>
      </c>
      <c r="N34" s="505" t="str">
        <f ca="1">Jun!AK39</f>
        <v/>
      </c>
      <c r="O34" s="505" t="str">
        <f ca="1">Jul!AK39</f>
        <v/>
      </c>
      <c r="P34" s="505" t="str">
        <f ca="1">Aug!AK39</f>
        <v/>
      </c>
      <c r="Q34" s="505" t="str">
        <f ca="1">Sep!AK39</f>
        <v/>
      </c>
      <c r="R34" s="505" t="str">
        <f ca="1">Oct!AK39</f>
        <v/>
      </c>
      <c r="S34" s="558" t="str">
        <f ca="1">Oct!AK39</f>
        <v/>
      </c>
      <c r="T34" s="558" t="str">
        <f ca="1">Oct!AK39</f>
        <v/>
      </c>
      <c r="U34" s="425"/>
    </row>
    <row r="35" spans="1:24" x14ac:dyDescent="0.25">
      <c r="G35" s="480">
        <v>30</v>
      </c>
      <c r="H35" s="560">
        <v>111</v>
      </c>
      <c r="I35" s="504" t="str">
        <f ca="1">Jan!AK43</f>
        <v/>
      </c>
      <c r="J35" s="505"/>
      <c r="K35" s="505" t="str">
        <f ca="1">Mar!AK40</f>
        <v/>
      </c>
      <c r="L35" s="505" t="str">
        <f ca="1">Apr!AK40</f>
        <v/>
      </c>
      <c r="M35" s="505" t="str">
        <f ca="1">May!AK40</f>
        <v/>
      </c>
      <c r="N35" s="505" t="str">
        <f ca="1">Jun!AK40</f>
        <v/>
      </c>
      <c r="O35" s="505" t="str">
        <f ca="1">Jul!AK40</f>
        <v/>
      </c>
      <c r="P35" s="505" t="str">
        <f ca="1">Aug!AK40</f>
        <v/>
      </c>
      <c r="Q35" s="505" t="str">
        <f ca="1">Sep!AK40</f>
        <v/>
      </c>
      <c r="R35" s="505" t="str">
        <f ca="1">Oct!AK40</f>
        <v/>
      </c>
      <c r="S35" s="558" t="str">
        <f ca="1">Oct!AK40</f>
        <v/>
      </c>
      <c r="T35" s="558" t="str">
        <f ca="1">Oct!AK40</f>
        <v/>
      </c>
      <c r="U35" s="425"/>
    </row>
    <row r="36" spans="1:24" ht="13.8" thickBot="1" x14ac:dyDescent="0.3">
      <c r="G36" s="481">
        <v>31</v>
      </c>
      <c r="H36" s="561"/>
      <c r="I36" s="504" t="str">
        <f ca="1">Jan!AK44</f>
        <v/>
      </c>
      <c r="J36" s="505"/>
      <c r="K36" s="505" t="str">
        <f ca="1">Mar!AK41</f>
        <v/>
      </c>
      <c r="L36" s="505"/>
      <c r="M36" s="505" t="str">
        <f ca="1">May!AK41</f>
        <v/>
      </c>
      <c r="N36" s="505"/>
      <c r="O36" s="505" t="str">
        <f ca="1">Jul!AK41</f>
        <v/>
      </c>
      <c r="P36" s="505" t="str">
        <f ca="1">Aug!AK41</f>
        <v/>
      </c>
      <c r="Q36" s="505"/>
      <c r="R36" s="505" t="str">
        <f ca="1">Oct!AK41</f>
        <v/>
      </c>
      <c r="S36" s="559" t="str">
        <f ca="1">Oct!AK41</f>
        <v/>
      </c>
      <c r="T36" s="558" t="str">
        <f ca="1">Oct!AK41</f>
        <v/>
      </c>
      <c r="U36" s="425"/>
    </row>
    <row r="37" spans="1:24" ht="15" thickTop="1" x14ac:dyDescent="0.3">
      <c r="A37" s="482"/>
      <c r="B37" s="482"/>
      <c r="C37" s="482" t="s">
        <v>149</v>
      </c>
      <c r="D37" s="482"/>
      <c r="E37" s="482" t="s">
        <v>150</v>
      </c>
      <c r="F37" s="482"/>
      <c r="G37" s="482" t="s">
        <v>151</v>
      </c>
      <c r="H37" s="506">
        <f>IF(SUM(H6:H36)&gt;0,GEOMEAN(H6:H36),"")</f>
        <v>80.406073922499175</v>
      </c>
      <c r="I37" s="506" t="str">
        <f ca="1">IF(SUM(I60:I89)&gt;0,GEOMEAN(I60:I89),"")</f>
        <v/>
      </c>
      <c r="J37" s="506" t="str">
        <f t="shared" ref="J37:T37" ca="1" si="0">IF(SUM(J60:J89)&gt;0,GEOMEAN(J60:J89),"")</f>
        <v/>
      </c>
      <c r="K37" s="506" t="str">
        <f t="shared" ca="1" si="0"/>
        <v/>
      </c>
      <c r="L37" s="506" t="str">
        <f t="shared" ca="1" si="0"/>
        <v/>
      </c>
      <c r="M37" s="506" t="str">
        <f t="shared" ca="1" si="0"/>
        <v/>
      </c>
      <c r="N37" s="506" t="str">
        <f t="shared" ca="1" si="0"/>
        <v/>
      </c>
      <c r="O37" s="506" t="str">
        <f t="shared" ca="1" si="0"/>
        <v/>
      </c>
      <c r="P37" s="506" t="str">
        <f t="shared" ca="1" si="0"/>
        <v/>
      </c>
      <c r="Q37" s="506" t="str">
        <f t="shared" ca="1" si="0"/>
        <v/>
      </c>
      <c r="R37" s="506" t="str">
        <f t="shared" ca="1" si="0"/>
        <v/>
      </c>
      <c r="S37" s="506" t="str">
        <f t="shared" ca="1" si="0"/>
        <v/>
      </c>
      <c r="T37" s="557" t="str">
        <f t="shared" ca="1" si="0"/>
        <v/>
      </c>
      <c r="U37" s="483"/>
      <c r="V37" s="482"/>
      <c r="W37" s="482"/>
      <c r="X37" s="482"/>
    </row>
    <row r="38" spans="1:24" ht="14.4" x14ac:dyDescent="0.3">
      <c r="E38" t="s">
        <v>152</v>
      </c>
      <c r="G38" t="s">
        <v>131</v>
      </c>
      <c r="H38" s="507">
        <f>IF(H40&lt;10,H44,IF(H40&lt;20,H45, IF(H40&lt;30,H46,H47    )))</f>
        <v>31</v>
      </c>
      <c r="I38" s="508" t="str">
        <f ca="1">IF(I40&lt;10,I44,IF(I40&lt;20,I45, IF(I40&lt;30,I46,I47    )))</f>
        <v/>
      </c>
      <c r="J38" s="508" t="str">
        <f t="shared" ref="J38:T38" ca="1" si="1">IF(J40&lt;10,J44,IF(J40&lt;20,J45, IF(J40&lt;30,J46,J47    )))</f>
        <v/>
      </c>
      <c r="K38" s="509" t="str">
        <f t="shared" ca="1" si="1"/>
        <v/>
      </c>
      <c r="L38" s="509" t="str">
        <f t="shared" ca="1" si="1"/>
        <v/>
      </c>
      <c r="M38" s="509" t="str">
        <f t="shared" ca="1" si="1"/>
        <v/>
      </c>
      <c r="N38" s="509" t="str">
        <f t="shared" ca="1" si="1"/>
        <v/>
      </c>
      <c r="O38" s="509" t="str">
        <f t="shared" ca="1" si="1"/>
        <v/>
      </c>
      <c r="P38" s="509" t="str">
        <f t="shared" ca="1" si="1"/>
        <v/>
      </c>
      <c r="Q38" s="509" t="str">
        <f t="shared" ca="1" si="1"/>
        <v/>
      </c>
      <c r="R38" s="509" t="str">
        <f t="shared" ca="1" si="1"/>
        <v/>
      </c>
      <c r="S38" s="509" t="str">
        <f t="shared" ca="1" si="1"/>
        <v/>
      </c>
      <c r="T38" s="509" t="str">
        <f t="shared" ca="1" si="1"/>
        <v/>
      </c>
      <c r="U38" s="425"/>
    </row>
    <row r="39" spans="1:24" ht="14.4" x14ac:dyDescent="0.3">
      <c r="E39" t="s">
        <v>153</v>
      </c>
      <c r="G39" t="s">
        <v>154</v>
      </c>
      <c r="H39" s="507">
        <f>MAX(H6:H36)</f>
        <v>980</v>
      </c>
      <c r="I39" s="508">
        <f ca="1">MAX(I60:I90)</f>
        <v>0</v>
      </c>
      <c r="J39" s="508">
        <f t="shared" ref="J39:T39" ca="1" si="2">MAX(J60:J90)</f>
        <v>0</v>
      </c>
      <c r="K39" s="508">
        <f t="shared" ca="1" si="2"/>
        <v>0</v>
      </c>
      <c r="L39" s="508">
        <f t="shared" ca="1" si="2"/>
        <v>0</v>
      </c>
      <c r="M39" s="508">
        <f t="shared" ca="1" si="2"/>
        <v>0</v>
      </c>
      <c r="N39" s="508">
        <f t="shared" ca="1" si="2"/>
        <v>0</v>
      </c>
      <c r="O39" s="508">
        <f t="shared" ca="1" si="2"/>
        <v>0</v>
      </c>
      <c r="P39" s="508">
        <f t="shared" ca="1" si="2"/>
        <v>0</v>
      </c>
      <c r="Q39" s="508">
        <f t="shared" ca="1" si="2"/>
        <v>0</v>
      </c>
      <c r="R39" s="508">
        <f t="shared" ca="1" si="2"/>
        <v>0</v>
      </c>
      <c r="S39" s="508">
        <f t="shared" ca="1" si="2"/>
        <v>0</v>
      </c>
      <c r="T39" s="508">
        <f t="shared" ca="1" si="2"/>
        <v>0</v>
      </c>
      <c r="U39" s="425"/>
    </row>
    <row r="40" spans="1:24" ht="14.4" x14ac:dyDescent="0.3">
      <c r="E40" t="s">
        <v>155</v>
      </c>
      <c r="G40" t="s">
        <v>156</v>
      </c>
      <c r="H40" s="510">
        <f>COUNT($G$6:$G$36)</f>
        <v>31</v>
      </c>
      <c r="I40" s="511">
        <f ca="1">COUNT($I$60:$I$90)</f>
        <v>0</v>
      </c>
      <c r="J40" s="511">
        <f ca="1">COUNT($J$60:$J$90)</f>
        <v>0</v>
      </c>
      <c r="K40" s="512">
        <f ca="1">COUNT($K$60:$K$90)</f>
        <v>0</v>
      </c>
      <c r="L40" s="512">
        <f ca="1">COUNT($L$60:$L$90)</f>
        <v>0</v>
      </c>
      <c r="M40" s="512">
        <f ca="1">COUNT($M$60:$M$90)</f>
        <v>0</v>
      </c>
      <c r="N40" s="512">
        <f ca="1">COUNT($N$60:$N$90)</f>
        <v>0</v>
      </c>
      <c r="O40" s="512">
        <f ca="1">COUNT($O$60:$O$90)</f>
        <v>0</v>
      </c>
      <c r="P40" s="512">
        <f ca="1">COUNT($P$60:$P$90)</f>
        <v>0</v>
      </c>
      <c r="Q40" s="512">
        <f ca="1">COUNT($Q$60:$Q$90)</f>
        <v>0</v>
      </c>
      <c r="R40" s="512">
        <f ca="1">COUNT($R$60:$R$90)</f>
        <v>0</v>
      </c>
      <c r="S40" s="512">
        <f ca="1">COUNT($S$60:$S$90)</f>
        <v>0</v>
      </c>
      <c r="T40" s="512">
        <f ca="1">COUNT($T$60:$T$90)</f>
        <v>0</v>
      </c>
      <c r="U40" s="425"/>
    </row>
    <row r="41" spans="1:24" ht="15" thickBot="1" x14ac:dyDescent="0.35">
      <c r="E41" t="s">
        <v>157</v>
      </c>
      <c r="G41" t="s">
        <v>132</v>
      </c>
      <c r="H41" s="513">
        <f>H43</f>
        <v>0</v>
      </c>
      <c r="I41" s="514" t="str">
        <f ca="1">I43</f>
        <v/>
      </c>
      <c r="J41" s="514" t="str">
        <f t="shared" ref="J41:T41" ca="1" si="3">J43</f>
        <v/>
      </c>
      <c r="K41" s="515" t="str">
        <f t="shared" ca="1" si="3"/>
        <v/>
      </c>
      <c r="L41" s="515" t="str">
        <f t="shared" ca="1" si="3"/>
        <v/>
      </c>
      <c r="M41" s="515" t="str">
        <f t="shared" ca="1" si="3"/>
        <v/>
      </c>
      <c r="N41" s="515" t="str">
        <f t="shared" ca="1" si="3"/>
        <v/>
      </c>
      <c r="O41" s="515" t="str">
        <f t="shared" ca="1" si="3"/>
        <v/>
      </c>
      <c r="P41" s="515" t="str">
        <f t="shared" ca="1" si="3"/>
        <v/>
      </c>
      <c r="Q41" s="515" t="str">
        <f t="shared" ca="1" si="3"/>
        <v/>
      </c>
      <c r="R41" s="515" t="str">
        <f t="shared" ca="1" si="3"/>
        <v/>
      </c>
      <c r="S41" s="515" t="str">
        <f t="shared" ca="1" si="3"/>
        <v/>
      </c>
      <c r="T41" s="515" t="str">
        <f t="shared" ca="1" si="3"/>
        <v/>
      </c>
      <c r="U41" s="425"/>
    </row>
    <row r="42" spans="1:24" x14ac:dyDescent="0.25">
      <c r="A42" s="484"/>
      <c r="B42" s="484"/>
      <c r="C42" s="484"/>
      <c r="D42" s="484"/>
      <c r="E42" s="484"/>
      <c r="F42" s="484"/>
      <c r="G42" s="484"/>
      <c r="H42" s="485" t="s">
        <v>158</v>
      </c>
      <c r="I42" s="516" t="s">
        <v>159</v>
      </c>
      <c r="J42" s="486" t="s">
        <v>159</v>
      </c>
      <c r="K42" s="485" t="s">
        <v>159</v>
      </c>
      <c r="L42" s="485" t="s">
        <v>159</v>
      </c>
      <c r="M42" s="485" t="s">
        <v>159</v>
      </c>
      <c r="N42" s="485" t="s">
        <v>159</v>
      </c>
      <c r="O42" s="485" t="s">
        <v>159</v>
      </c>
      <c r="P42" s="485" t="s">
        <v>159</v>
      </c>
      <c r="Q42" s="485" t="s">
        <v>159</v>
      </c>
      <c r="R42" s="485" t="s">
        <v>159</v>
      </c>
      <c r="S42" s="485" t="s">
        <v>159</v>
      </c>
      <c r="T42" s="485" t="s">
        <v>159</v>
      </c>
      <c r="U42" s="487"/>
      <c r="V42" s="484"/>
      <c r="W42" s="484"/>
      <c r="X42" s="484"/>
    </row>
    <row r="43" spans="1:24" x14ac:dyDescent="0.25">
      <c r="A43" s="484"/>
      <c r="B43" s="484"/>
      <c r="C43" s="484"/>
      <c r="D43" s="484"/>
      <c r="E43" s="484"/>
      <c r="F43" s="484"/>
      <c r="G43" s="484"/>
      <c r="H43" s="517">
        <f>COUNTIF($G$6:$G$36,"&gt;235")</f>
        <v>0</v>
      </c>
      <c r="I43" s="517" t="str">
        <f ca="1">IF((I$91)="","",COUNTIF(I$60:I$90,"&gt;235"))</f>
        <v/>
      </c>
      <c r="J43" s="517" t="str">
        <f t="shared" ref="J43:T43" ca="1" si="4">IF((J$91)="","",COUNTIF(J$60:J$90,"&gt;235"))</f>
        <v/>
      </c>
      <c r="K43" s="517" t="str">
        <f t="shared" ca="1" si="4"/>
        <v/>
      </c>
      <c r="L43" s="517" t="str">
        <f t="shared" ca="1" si="4"/>
        <v/>
      </c>
      <c r="M43" s="517" t="str">
        <f t="shared" ca="1" si="4"/>
        <v/>
      </c>
      <c r="N43" s="517" t="str">
        <f t="shared" ca="1" si="4"/>
        <v/>
      </c>
      <c r="O43" s="517" t="str">
        <f t="shared" ca="1" si="4"/>
        <v/>
      </c>
      <c r="P43" s="517" t="str">
        <f t="shared" ca="1" si="4"/>
        <v/>
      </c>
      <c r="Q43" s="517" t="str">
        <f t="shared" ca="1" si="4"/>
        <v/>
      </c>
      <c r="R43" s="517" t="str">
        <f t="shared" ca="1" si="4"/>
        <v/>
      </c>
      <c r="S43" s="517" t="str">
        <f t="shared" ca="1" si="4"/>
        <v/>
      </c>
      <c r="T43" s="517" t="str">
        <f t="shared" ca="1" si="4"/>
        <v/>
      </c>
      <c r="U43" s="487"/>
      <c r="V43" s="484"/>
      <c r="W43" s="484"/>
      <c r="X43" s="484"/>
    </row>
    <row r="44" spans="1:24" x14ac:dyDescent="0.25">
      <c r="A44" s="484"/>
      <c r="B44" s="484"/>
      <c r="C44" s="484"/>
      <c r="D44" s="484"/>
      <c r="E44" s="484"/>
      <c r="F44" s="484"/>
      <c r="G44" s="518" t="s">
        <v>160</v>
      </c>
      <c r="H44" s="519">
        <f>H49</f>
        <v>31</v>
      </c>
      <c r="I44" s="519" t="str">
        <f ca="1">I49</f>
        <v/>
      </c>
      <c r="J44" s="520" t="str">
        <f t="shared" ref="J44:T44" ca="1" si="5">J49</f>
        <v/>
      </c>
      <c r="K44" s="519" t="str">
        <f t="shared" ca="1" si="5"/>
        <v/>
      </c>
      <c r="L44" s="519" t="str">
        <f t="shared" ca="1" si="5"/>
        <v/>
      </c>
      <c r="M44" s="519" t="str">
        <f t="shared" ca="1" si="5"/>
        <v/>
      </c>
      <c r="N44" s="519" t="str">
        <f t="shared" ca="1" si="5"/>
        <v/>
      </c>
      <c r="O44" s="519" t="str">
        <f t="shared" ca="1" si="5"/>
        <v/>
      </c>
      <c r="P44" s="519" t="str">
        <f t="shared" ca="1" si="5"/>
        <v/>
      </c>
      <c r="Q44" s="519" t="str">
        <f t="shared" ca="1" si="5"/>
        <v/>
      </c>
      <c r="R44" s="519" t="str">
        <f t="shared" ca="1" si="5"/>
        <v/>
      </c>
      <c r="S44" s="519" t="str">
        <f t="shared" ca="1" si="5"/>
        <v/>
      </c>
      <c r="T44" s="519" t="str">
        <f t="shared" ca="1" si="5"/>
        <v/>
      </c>
      <c r="U44" s="487"/>
      <c r="V44" s="484"/>
      <c r="W44" s="484"/>
      <c r="X44" s="484"/>
    </row>
    <row r="45" spans="1:24" x14ac:dyDescent="0.25">
      <c r="A45" s="484"/>
      <c r="B45" s="484"/>
      <c r="C45" s="484"/>
      <c r="D45" s="484"/>
      <c r="E45" s="484"/>
      <c r="F45" s="484"/>
      <c r="G45" s="521" t="s">
        <v>161</v>
      </c>
      <c r="H45" s="519">
        <f>IF($H$43 = 0,H50,H51)</f>
        <v>31</v>
      </c>
      <c r="I45" s="519" t="e">
        <f ca="1">IF($I$43 = 0,I50,I51)</f>
        <v>#NUM!</v>
      </c>
      <c r="J45" s="520" t="e">
        <f ca="1">IF($J$43 = 0,J50,J51)</f>
        <v>#NUM!</v>
      </c>
      <c r="K45" s="519" t="e">
        <f ca="1">IF($K$43 = 0,K50,K51)</f>
        <v>#NUM!</v>
      </c>
      <c r="L45" s="519" t="e">
        <f ca="1">IF($L$43 = 0,L50,L51)</f>
        <v>#NUM!</v>
      </c>
      <c r="M45" s="519" t="e">
        <f ca="1">IF($M$43 = 0,M50,M51)</f>
        <v>#NUM!</v>
      </c>
      <c r="N45" s="519" t="e">
        <f ca="1">IF($N$43 = 0,N50,N51)</f>
        <v>#NUM!</v>
      </c>
      <c r="O45" s="519" t="e">
        <f ca="1">IF($O$43 = 0,O50,O51)</f>
        <v>#NUM!</v>
      </c>
      <c r="P45" s="519" t="e">
        <f ca="1">IF($P$43 = 0,P50,P51)</f>
        <v>#NUM!</v>
      </c>
      <c r="Q45" s="519" t="e">
        <f ca="1">IF($Q$43 = 0,Q50,Q51)</f>
        <v>#NUM!</v>
      </c>
      <c r="R45" s="519" t="e">
        <f ca="1">IF($R$43 = 0,R50,R51)</f>
        <v>#NUM!</v>
      </c>
      <c r="S45" s="519" t="e">
        <f ca="1">IF($S$43 = 0,S50,S51)</f>
        <v>#NUM!</v>
      </c>
      <c r="T45" s="519" t="e">
        <f ca="1">IF($T$43 = 0,T50,T51)</f>
        <v>#NUM!</v>
      </c>
      <c r="U45" s="487"/>
      <c r="V45" s="484"/>
      <c r="W45" s="484"/>
      <c r="X45" s="484"/>
    </row>
    <row r="46" spans="1:24" x14ac:dyDescent="0.25">
      <c r="A46" s="484"/>
      <c r="B46" s="484"/>
      <c r="C46" s="484"/>
      <c r="D46" s="484"/>
      <c r="E46" s="484"/>
      <c r="F46" s="484"/>
      <c r="G46" s="521" t="s">
        <v>162</v>
      </c>
      <c r="H46" s="519">
        <f>IF($G$4=0,H52, IF($G$4 = 1, H53, H54))</f>
        <v>31</v>
      </c>
      <c r="I46" s="519" t="e">
        <f ca="1">IF($I$4=0,I52, IF($I$4 = 1, I53, I54))</f>
        <v>#NUM!</v>
      </c>
      <c r="J46" s="520" t="e">
        <f ca="1">IF($J$4=0,J52, IF($J$4 = 1, J53, J54))</f>
        <v>#NUM!</v>
      </c>
      <c r="K46" s="519" t="e">
        <f ca="1">IF($K$43=0,K52, IF($K$43 = 1, K53, K54))</f>
        <v>#NUM!</v>
      </c>
      <c r="L46" s="519" t="e">
        <f ca="1">IF($L$43=0,L52, IF($L$43 = 1, L53, L54))</f>
        <v>#NUM!</v>
      </c>
      <c r="M46" s="519" t="e">
        <f ca="1">IF($M$43=0,M52, IF($M$43 = 1, M53, M54))</f>
        <v>#NUM!</v>
      </c>
      <c r="N46" s="519" t="e">
        <f ca="1">IF($N$43=0,N52, IF($N$43 = 1, N53, N54))</f>
        <v>#NUM!</v>
      </c>
      <c r="O46" s="519" t="e">
        <f ca="1">IF($O$43=0,O52, IF($O$43 = 1, O53, O54))</f>
        <v>#NUM!</v>
      </c>
      <c r="P46" s="519" t="e">
        <f ca="1">IF($P$43=0,P52, IF($P$43 = 1, P53, P54))</f>
        <v>#NUM!</v>
      </c>
      <c r="Q46" s="519" t="e">
        <f ca="1">IF($Q$43=0,Q52, IF($Q$43 = 1, Q53, Q54))</f>
        <v>#NUM!</v>
      </c>
      <c r="R46" s="519" t="e">
        <f ca="1">IF($R$43=0,R52, IF($R$43 = 1, R53, R54))</f>
        <v>#NUM!</v>
      </c>
      <c r="S46" s="519" t="e">
        <f ca="1">IF($S$43=0,S52, IF($S$43 = 1, S53, S54))</f>
        <v>#NUM!</v>
      </c>
      <c r="T46" s="519" t="e">
        <f ca="1">IF($T$43=0,T52, IF($T$43 = 1, T53, T54))</f>
        <v>#NUM!</v>
      </c>
      <c r="U46" s="487"/>
      <c r="V46" s="484"/>
      <c r="W46" s="484"/>
      <c r="X46" s="484"/>
    </row>
    <row r="47" spans="1:24" x14ac:dyDescent="0.25">
      <c r="A47" s="484"/>
      <c r="B47" s="484"/>
      <c r="C47" s="484"/>
      <c r="D47" s="484"/>
      <c r="E47" s="484"/>
      <c r="F47" s="484"/>
      <c r="G47" s="521" t="s">
        <v>163</v>
      </c>
      <c r="H47" s="519">
        <f>IF($G$43=0,H55, IF($G$43 = 1, H56, IF($G$43 = 2,H57, H58)))</f>
        <v>31</v>
      </c>
      <c r="I47" s="519" t="e">
        <f ca="1">IF($I$43=0,I55, IF($I$43 = 1, I56, IF($I$43 = 2,I57, I58)))</f>
        <v>#NUM!</v>
      </c>
      <c r="J47" s="520" t="e">
        <f ca="1">IF($J$43=0,J55, IF($J$43 = 1, J56, IF($J$43 = 2,J57, J58)))</f>
        <v>#NUM!</v>
      </c>
      <c r="K47" s="519" t="e">
        <f ca="1">IF($K$43=0,K55, IF($K$43 = 1, K56, IF($K$43 = 2,K57, K58)))</f>
        <v>#NUM!</v>
      </c>
      <c r="L47" s="519" t="e">
        <f ca="1">IF($L$43=0,L55, IF($L$43 = 1, L56, IF($L$43 = 2,L57, L58)))</f>
        <v>#NUM!</v>
      </c>
      <c r="M47" s="519" t="e">
        <f ca="1">IF($M$43=0,M55, IF($M$43 = 1, M56, IF($M$43 = 2,M57, M58)))</f>
        <v>#NUM!</v>
      </c>
      <c r="N47" s="519" t="e">
        <f ca="1">IF($N$43=0,N55, IF($N$43 = 1, N56, IF($N$43 = 2,N57, N58)))</f>
        <v>#NUM!</v>
      </c>
      <c r="O47" s="519" t="e">
        <f ca="1">IF($O$43=0,O55, IF($O$43 = 1, O56, IF($O$43 = 2,O57, O58)))</f>
        <v>#NUM!</v>
      </c>
      <c r="P47" s="519" t="e">
        <f ca="1">IF($P$43=0,P55, IF($P$43 = 1, P56, IF($P$43 = 2,P57, P58)))</f>
        <v>#NUM!</v>
      </c>
      <c r="Q47" s="519" t="e">
        <f ca="1">IF($Q$43=0,Q55, IF($Q$43 = 1, Q56, IF($Q$43 = 2,Q57, Q58)))</f>
        <v>#NUM!</v>
      </c>
      <c r="R47" s="519" t="e">
        <f ca="1">IF($R$43=0,R55, IF($R$43 = 1, R56, IF($R$43 = 2,R57, R58)))</f>
        <v>#NUM!</v>
      </c>
      <c r="S47" s="519" t="e">
        <f ca="1">IF($S$43=0,S55, IF($S$43 = 1, S56, IF($S$43 = 2,S57, S58)))</f>
        <v>#NUM!</v>
      </c>
      <c r="T47" s="519" t="e">
        <f ca="1">IF($T$43=0,T55, IF($T$43 = 1, T56, IF($T$43 = 2,T57, T58)))</f>
        <v>#NUM!</v>
      </c>
      <c r="U47" s="487"/>
      <c r="V47" s="484"/>
      <c r="W47" s="484"/>
      <c r="X47" s="484"/>
    </row>
    <row r="48" spans="1:24" x14ac:dyDescent="0.25">
      <c r="A48" s="484"/>
      <c r="B48" s="484"/>
      <c r="C48" s="484"/>
      <c r="D48" s="484"/>
      <c r="E48" s="522" t="s">
        <v>164</v>
      </c>
      <c r="F48" s="523" t="s">
        <v>165</v>
      </c>
      <c r="G48" s="523" t="s">
        <v>166</v>
      </c>
      <c r="H48" s="524" t="s">
        <v>167</v>
      </c>
      <c r="I48" s="524" t="s">
        <v>167</v>
      </c>
      <c r="J48" s="525" t="s">
        <v>167</v>
      </c>
      <c r="K48" s="525" t="s">
        <v>167</v>
      </c>
      <c r="L48" s="525" t="s">
        <v>167</v>
      </c>
      <c r="M48" s="525" t="s">
        <v>167</v>
      </c>
      <c r="N48" s="525" t="s">
        <v>167</v>
      </c>
      <c r="O48" s="525" t="s">
        <v>167</v>
      </c>
      <c r="P48" s="525" t="s">
        <v>167</v>
      </c>
      <c r="Q48" s="525" t="s">
        <v>167</v>
      </c>
      <c r="R48" s="525" t="s">
        <v>167</v>
      </c>
      <c r="S48" s="525" t="s">
        <v>167</v>
      </c>
      <c r="T48" s="525" t="s">
        <v>167</v>
      </c>
      <c r="U48" s="487"/>
      <c r="V48" s="484"/>
      <c r="W48" s="484"/>
      <c r="X48" s="484"/>
    </row>
    <row r="49" spans="1:24" ht="14.4" x14ac:dyDescent="0.3">
      <c r="A49" s="484"/>
      <c r="B49" s="484"/>
      <c r="C49" s="484"/>
      <c r="D49" s="484"/>
      <c r="E49" s="526">
        <v>1</v>
      </c>
      <c r="F49" s="527" t="s">
        <v>168</v>
      </c>
      <c r="G49" s="528" t="s">
        <v>169</v>
      </c>
      <c r="H49" s="529">
        <f>LARGE($G$6:$G$36,1)</f>
        <v>31</v>
      </c>
      <c r="I49" s="529" t="str">
        <f ca="1">IF((I$91)="","",LARGE(I$60:I$90,1))</f>
        <v/>
      </c>
      <c r="J49" s="529" t="str">
        <f t="shared" ref="J49:T49" ca="1" si="6">IF((J$91)="","",LARGE(J$60:J$90,1))</f>
        <v/>
      </c>
      <c r="K49" s="529" t="str">
        <f t="shared" ca="1" si="6"/>
        <v/>
      </c>
      <c r="L49" s="529" t="str">
        <f t="shared" ca="1" si="6"/>
        <v/>
      </c>
      <c r="M49" s="529" t="str">
        <f t="shared" ca="1" si="6"/>
        <v/>
      </c>
      <c r="N49" s="529" t="str">
        <f t="shared" ca="1" si="6"/>
        <v/>
      </c>
      <c r="O49" s="529" t="str">
        <f t="shared" ca="1" si="6"/>
        <v/>
      </c>
      <c r="P49" s="529" t="str">
        <f t="shared" ca="1" si="6"/>
        <v/>
      </c>
      <c r="Q49" s="529" t="str">
        <f t="shared" ca="1" si="6"/>
        <v/>
      </c>
      <c r="R49" s="529" t="str">
        <f t="shared" ca="1" si="6"/>
        <v/>
      </c>
      <c r="S49" s="529" t="str">
        <f t="shared" ca="1" si="6"/>
        <v/>
      </c>
      <c r="T49" s="529" t="str">
        <f t="shared" ca="1" si="6"/>
        <v/>
      </c>
      <c r="U49" s="487"/>
      <c r="V49" s="484"/>
      <c r="W49" s="484"/>
      <c r="X49" s="484"/>
    </row>
    <row r="50" spans="1:24" ht="14.4" x14ac:dyDescent="0.3">
      <c r="A50" s="484"/>
      <c r="B50" s="484"/>
      <c r="C50" s="484"/>
      <c r="D50" s="484"/>
      <c r="E50" s="488">
        <v>2</v>
      </c>
      <c r="F50" s="489" t="s">
        <v>170</v>
      </c>
      <c r="G50" s="490">
        <v>0</v>
      </c>
      <c r="H50" s="529">
        <f>LARGE($G$6:$G$36,1)</f>
        <v>31</v>
      </c>
      <c r="I50" s="529" t="e">
        <f ca="1">LARGE($I$60:$I$90,1)</f>
        <v>#NUM!</v>
      </c>
      <c r="J50" s="491" t="e">
        <f ca="1">LARGE($J$60:$J$90,1)</f>
        <v>#NUM!</v>
      </c>
      <c r="K50" s="491" t="e">
        <f ca="1">LARGE($K$60:$K$90,1)</f>
        <v>#NUM!</v>
      </c>
      <c r="L50" s="491" t="e">
        <f ca="1">LARGE($L$60:$L$90,1)</f>
        <v>#NUM!</v>
      </c>
      <c r="M50" s="491" t="e">
        <f ca="1">LARGE($M$60:$M$90,1)</f>
        <v>#NUM!</v>
      </c>
      <c r="N50" s="491" t="e">
        <f ca="1">LARGE($N$60:$N$90,1)</f>
        <v>#NUM!</v>
      </c>
      <c r="O50" s="491" t="e">
        <f ca="1">LARGE($O$60:$O$90,1)</f>
        <v>#NUM!</v>
      </c>
      <c r="P50" s="491" t="e">
        <f ca="1">LARGE($P$60:$P$90,1)</f>
        <v>#NUM!</v>
      </c>
      <c r="Q50" s="491" t="e">
        <f ca="1">LARGE($Q$60:$Q$90,1)</f>
        <v>#NUM!</v>
      </c>
      <c r="R50" s="491" t="e">
        <f ca="1">LARGE($R$60:$R$90,1)</f>
        <v>#NUM!</v>
      </c>
      <c r="S50" s="491" t="e">
        <f ca="1">LARGE($S$60:$S$90,1)</f>
        <v>#NUM!</v>
      </c>
      <c r="T50" s="491" t="e">
        <f ca="1">LARGE($T$60:$T$90,1)</f>
        <v>#NUM!</v>
      </c>
      <c r="U50" s="487"/>
      <c r="V50" s="484"/>
      <c r="W50" s="484"/>
      <c r="X50" s="484"/>
    </row>
    <row r="51" spans="1:24" x14ac:dyDescent="0.25">
      <c r="A51" s="484"/>
      <c r="B51" s="484"/>
      <c r="C51" s="484"/>
      <c r="D51" s="484"/>
      <c r="E51" s="492">
        <v>3</v>
      </c>
      <c r="F51" s="493" t="s">
        <v>170</v>
      </c>
      <c r="G51" s="494" t="s">
        <v>171</v>
      </c>
      <c r="H51" s="524">
        <f>LARGE($G$6:$G$36,2)</f>
        <v>30</v>
      </c>
      <c r="I51" s="524" t="e">
        <f ca="1">LARGE($I$60:$I$90,2)</f>
        <v>#NUM!</v>
      </c>
      <c r="J51" s="495" t="e">
        <f ca="1">LARGE($J$60:$J$90,2)</f>
        <v>#NUM!</v>
      </c>
      <c r="K51" s="495" t="e">
        <f ca="1">LARGE($K$60:$K$90,2)</f>
        <v>#NUM!</v>
      </c>
      <c r="L51" s="495" t="e">
        <f ca="1">LARGE($L$60:$L$90,2)</f>
        <v>#NUM!</v>
      </c>
      <c r="M51" s="495" t="e">
        <f ca="1">LARGE($M$60:$M$90,2)</f>
        <v>#NUM!</v>
      </c>
      <c r="N51" s="495" t="e">
        <f ca="1">LARGE($N$60:$N$90,2)</f>
        <v>#NUM!</v>
      </c>
      <c r="O51" s="495" t="e">
        <f ca="1">LARGE($O$60:$O$90,2)</f>
        <v>#NUM!</v>
      </c>
      <c r="P51" s="495" t="e">
        <f ca="1">LARGE($P$60:$P$90,2)</f>
        <v>#NUM!</v>
      </c>
      <c r="Q51" s="495" t="e">
        <f ca="1">LARGE($Q$60:$Q$90,2)</f>
        <v>#NUM!</v>
      </c>
      <c r="R51" s="495" t="e">
        <f ca="1">LARGE($R$60:$R$90,2)</f>
        <v>#NUM!</v>
      </c>
      <c r="S51" s="495" t="e">
        <f ca="1">LARGE($S$60:$S$90,2)</f>
        <v>#NUM!</v>
      </c>
      <c r="T51" s="495" t="e">
        <f ca="1">LARGE($T$60:$T$90,2)</f>
        <v>#NUM!</v>
      </c>
      <c r="U51" s="487"/>
      <c r="V51" s="484"/>
      <c r="W51" s="484"/>
      <c r="X51" s="484"/>
    </row>
    <row r="52" spans="1:24" ht="14.4" x14ac:dyDescent="0.3">
      <c r="A52" s="484"/>
      <c r="B52" s="484"/>
      <c r="C52" s="484"/>
      <c r="D52" s="484"/>
      <c r="E52" s="488">
        <v>4</v>
      </c>
      <c r="F52" s="489" t="s">
        <v>172</v>
      </c>
      <c r="G52" s="490">
        <v>0</v>
      </c>
      <c r="H52" s="529">
        <f>LARGE($G$6:$G$36,1)</f>
        <v>31</v>
      </c>
      <c r="I52" s="529" t="e">
        <f ca="1">LARGE($I$60:$I$90,1)</f>
        <v>#NUM!</v>
      </c>
      <c r="J52" s="491" t="e">
        <f ca="1">LARGE($J$60:$J$90,1)</f>
        <v>#NUM!</v>
      </c>
      <c r="K52" s="491" t="e">
        <f ca="1">LARGE($K$60:$K$90,1)</f>
        <v>#NUM!</v>
      </c>
      <c r="L52" s="491" t="e">
        <f ca="1">LARGE($L$60:$L$90,1)</f>
        <v>#NUM!</v>
      </c>
      <c r="M52" s="491" t="e">
        <f ca="1">LARGE($M$60:$M$90,1)</f>
        <v>#NUM!</v>
      </c>
      <c r="N52" s="491" t="e">
        <f ca="1">LARGE($N$60:$N$90,1)</f>
        <v>#NUM!</v>
      </c>
      <c r="O52" s="491" t="e">
        <f ca="1">LARGE($O$60:$O$90,1)</f>
        <v>#NUM!</v>
      </c>
      <c r="P52" s="491" t="e">
        <f ca="1">LARGE($P$60:$P$90,1)</f>
        <v>#NUM!</v>
      </c>
      <c r="Q52" s="491" t="e">
        <f ca="1">LARGE($Q$60:$Q$90,1)</f>
        <v>#NUM!</v>
      </c>
      <c r="R52" s="491" t="e">
        <f ca="1">LARGE($R$60:$R$90,1)</f>
        <v>#NUM!</v>
      </c>
      <c r="S52" s="491" t="e">
        <f ca="1">LARGE($S$60:$S$90,1)</f>
        <v>#NUM!</v>
      </c>
      <c r="T52" s="491" t="e">
        <f ca="1">LARGE($T$60:$T$90,1)</f>
        <v>#NUM!</v>
      </c>
      <c r="U52" s="487"/>
      <c r="V52" s="484"/>
      <c r="W52" s="484"/>
      <c r="X52" s="484"/>
    </row>
    <row r="53" spans="1:24" x14ac:dyDescent="0.25">
      <c r="A53" s="484"/>
      <c r="B53" s="484"/>
      <c r="C53" s="484"/>
      <c r="D53" s="484"/>
      <c r="E53" s="496">
        <v>5</v>
      </c>
      <c r="F53" s="497" t="s">
        <v>172</v>
      </c>
      <c r="G53" s="487">
        <v>1</v>
      </c>
      <c r="H53" s="524">
        <f>LARGE($G$6:$G$36,2)</f>
        <v>30</v>
      </c>
      <c r="I53" s="524" t="e">
        <f ca="1">LARGE($I$60:$I$90,2)</f>
        <v>#NUM!</v>
      </c>
      <c r="J53" s="498" t="e">
        <f ca="1">LARGE($J$60:$J$90,2)</f>
        <v>#NUM!</v>
      </c>
      <c r="K53" s="498" t="e">
        <f ca="1">LARGE($K$60:$K$90,2)</f>
        <v>#NUM!</v>
      </c>
      <c r="L53" s="498" t="e">
        <f ca="1">LARGE($L$60:$L$90,2)</f>
        <v>#NUM!</v>
      </c>
      <c r="M53" s="498" t="e">
        <f ca="1">LARGE($M$60:$M$90,2)</f>
        <v>#NUM!</v>
      </c>
      <c r="N53" s="498" t="e">
        <f ca="1">LARGE($N$60:$N$89,2)</f>
        <v>#NUM!</v>
      </c>
      <c r="O53" s="498" t="e">
        <f ca="1">LARGE($O$60:$O$90,2)</f>
        <v>#NUM!</v>
      </c>
      <c r="P53" s="498" t="e">
        <f ca="1">LARGE($P$60:$P$90,2)</f>
        <v>#NUM!</v>
      </c>
      <c r="Q53" s="498" t="e">
        <f ca="1">LARGE($Q$60:$Q$90,2)</f>
        <v>#NUM!</v>
      </c>
      <c r="R53" s="498" t="e">
        <f ca="1">LARGE($R$60:$R$90,2)</f>
        <v>#NUM!</v>
      </c>
      <c r="S53" s="498" t="e">
        <f ca="1">LARGE($S$60:$S$90,2)</f>
        <v>#NUM!</v>
      </c>
      <c r="T53" s="498" t="e">
        <f ca="1">LARGE($T$60:$T$90,2)</f>
        <v>#NUM!</v>
      </c>
      <c r="U53" s="487"/>
      <c r="V53" s="484"/>
      <c r="W53" s="484"/>
      <c r="X53" s="484"/>
    </row>
    <row r="54" spans="1:24" ht="14.4" x14ac:dyDescent="0.3">
      <c r="A54" s="484"/>
      <c r="B54" s="484"/>
      <c r="C54" s="484"/>
      <c r="D54" s="484"/>
      <c r="E54" s="499">
        <v>6</v>
      </c>
      <c r="F54" s="500" t="s">
        <v>172</v>
      </c>
      <c r="G54" s="501" t="s">
        <v>173</v>
      </c>
      <c r="H54" s="529">
        <f>LARGE($G$6:$G$36,3)</f>
        <v>29</v>
      </c>
      <c r="I54" s="529" t="e">
        <f ca="1">LARGE($I$60:$I$90,3)</f>
        <v>#NUM!</v>
      </c>
      <c r="J54" s="502" t="e">
        <f ca="1">LARGE($J$60:$J$90,3)</f>
        <v>#NUM!</v>
      </c>
      <c r="K54" s="502" t="e">
        <f ca="1">LARGE($K$60:$K$90,3)</f>
        <v>#NUM!</v>
      </c>
      <c r="L54" s="502" t="e">
        <f ca="1">LARGE($L$60:$L$90,3)</f>
        <v>#NUM!</v>
      </c>
      <c r="M54" s="502" t="e">
        <f ca="1">LARGE($M$60:$M$90,3)</f>
        <v>#NUM!</v>
      </c>
      <c r="N54" s="502" t="e">
        <f ca="1">LARGE($N$60:$N$90,3)</f>
        <v>#NUM!</v>
      </c>
      <c r="O54" s="502" t="e">
        <f ca="1">LARGE($O$60:$O$90,3)</f>
        <v>#NUM!</v>
      </c>
      <c r="P54" s="502" t="e">
        <f ca="1">LARGE($P$60:$P$90,3)</f>
        <v>#NUM!</v>
      </c>
      <c r="Q54" s="502" t="e">
        <f ca="1">LARGE($Q$60:$Q$90,3)</f>
        <v>#NUM!</v>
      </c>
      <c r="R54" s="502" t="e">
        <f ca="1">LARGE($R$60:$R$90,3)</f>
        <v>#NUM!</v>
      </c>
      <c r="S54" s="502" t="e">
        <f ca="1">LARGE($S$60:$S$90,3)</f>
        <v>#NUM!</v>
      </c>
      <c r="T54" s="502" t="e">
        <f ca="1">LARGE($T$60:$T$90,3)</f>
        <v>#NUM!</v>
      </c>
      <c r="U54" s="487"/>
      <c r="V54" s="484"/>
      <c r="W54" s="484"/>
      <c r="X54" s="484"/>
    </row>
    <row r="55" spans="1:24" ht="14.4" x14ac:dyDescent="0.3">
      <c r="A55" s="484"/>
      <c r="B55" s="484"/>
      <c r="C55" s="484"/>
      <c r="D55" s="484"/>
      <c r="E55" s="488">
        <v>7</v>
      </c>
      <c r="F55" s="489" t="s">
        <v>163</v>
      </c>
      <c r="G55" s="490">
        <v>0</v>
      </c>
      <c r="H55" s="529">
        <f>LARGE($G$6:$G$36,1)</f>
        <v>31</v>
      </c>
      <c r="I55" s="529" t="e">
        <f ca="1">LARGE($I$60:$I$90,1)</f>
        <v>#NUM!</v>
      </c>
      <c r="J55" s="491" t="e">
        <f ca="1">LARGE($J$60:$J$90,1)</f>
        <v>#NUM!</v>
      </c>
      <c r="K55" s="491" t="e">
        <f ca="1">LARGE($K$60:$K$90,1)</f>
        <v>#NUM!</v>
      </c>
      <c r="L55" s="491" t="e">
        <f ca="1">LARGE($L$60:$L$90,1)</f>
        <v>#NUM!</v>
      </c>
      <c r="M55" s="491" t="e">
        <f ca="1">LARGE($M$60:$M$90,1)</f>
        <v>#NUM!</v>
      </c>
      <c r="N55" s="491" t="e">
        <f ca="1">LARGE($N$60:$N$90,1)</f>
        <v>#NUM!</v>
      </c>
      <c r="O55" s="491" t="e">
        <f ca="1">LARGE($O$60:$O$90,1)</f>
        <v>#NUM!</v>
      </c>
      <c r="P55" s="491" t="e">
        <f ca="1">LARGE($P$60:$P$90,1)</f>
        <v>#NUM!</v>
      </c>
      <c r="Q55" s="491" t="e">
        <f ca="1">LARGE($Q$60:$Q$90,1)</f>
        <v>#NUM!</v>
      </c>
      <c r="R55" s="491" t="e">
        <f ca="1">LARGE($R$60:$R$90,1)</f>
        <v>#NUM!</v>
      </c>
      <c r="S55" s="491" t="e">
        <f ca="1">LARGE($S$60:$S$90,1)</f>
        <v>#NUM!</v>
      </c>
      <c r="T55" s="491" t="e">
        <f ca="1">LARGE($T$60:$T$90,1)</f>
        <v>#NUM!</v>
      </c>
      <c r="U55" s="487"/>
      <c r="V55" s="484"/>
      <c r="W55" s="484"/>
      <c r="X55" s="484"/>
    </row>
    <row r="56" spans="1:24" x14ac:dyDescent="0.25">
      <c r="A56" s="484"/>
      <c r="B56" s="484"/>
      <c r="C56" s="484"/>
      <c r="D56" s="484"/>
      <c r="E56" s="496">
        <v>8</v>
      </c>
      <c r="F56" s="497" t="s">
        <v>163</v>
      </c>
      <c r="G56" s="487">
        <v>1</v>
      </c>
      <c r="H56" s="524">
        <f>LARGE($G$6:$G$36,2)</f>
        <v>30</v>
      </c>
      <c r="I56" s="524" t="e">
        <f ca="1">LARGE($I$60:$I$90,2)</f>
        <v>#NUM!</v>
      </c>
      <c r="J56" s="498" t="e">
        <f ca="1">LARGE($J$60:$J$90,2)</f>
        <v>#NUM!</v>
      </c>
      <c r="K56" s="498" t="e">
        <f ca="1">LARGE($K$60:$K$90,2)</f>
        <v>#NUM!</v>
      </c>
      <c r="L56" s="498" t="e">
        <f ca="1">LARGE($L$60:$L$90,2)</f>
        <v>#NUM!</v>
      </c>
      <c r="M56" s="498" t="e">
        <f ca="1">LARGE($M$60:$M$90,2)</f>
        <v>#NUM!</v>
      </c>
      <c r="N56" s="498" t="e">
        <f ca="1">LARGE($N$60:$N$90,2)</f>
        <v>#NUM!</v>
      </c>
      <c r="O56" s="498" t="e">
        <f ca="1">LARGE($O$60:$O$90,2)</f>
        <v>#NUM!</v>
      </c>
      <c r="P56" s="498" t="e">
        <f ca="1">LARGE($P$60:$P$90,2)</f>
        <v>#NUM!</v>
      </c>
      <c r="Q56" s="498" t="e">
        <f ca="1">LARGE($Q$60:$Q$90,2)</f>
        <v>#NUM!</v>
      </c>
      <c r="R56" s="498" t="e">
        <f ca="1">LARGE($R$60:$R$90,2)</f>
        <v>#NUM!</v>
      </c>
      <c r="S56" s="498" t="e">
        <f ca="1">LARGE($S$60:$S$90,2)</f>
        <v>#NUM!</v>
      </c>
      <c r="T56" s="498" t="e">
        <f ca="1">LARGE($T$60:$T$90,2)</f>
        <v>#NUM!</v>
      </c>
      <c r="U56" s="487"/>
      <c r="V56" s="484"/>
      <c r="W56" s="484"/>
      <c r="X56" s="484"/>
    </row>
    <row r="57" spans="1:24" x14ac:dyDescent="0.25">
      <c r="A57" s="484"/>
      <c r="B57" s="484"/>
      <c r="C57" s="484"/>
      <c r="D57" s="484"/>
      <c r="E57" s="496">
        <v>9</v>
      </c>
      <c r="F57" s="497" t="s">
        <v>163</v>
      </c>
      <c r="G57" s="487">
        <v>2</v>
      </c>
      <c r="H57" s="524">
        <f>LARGE($G$6:$G$36,3)</f>
        <v>29</v>
      </c>
      <c r="I57" s="524" t="e">
        <f ca="1">LARGE($I$60:$I$90,3)</f>
        <v>#NUM!</v>
      </c>
      <c r="J57" s="498" t="e">
        <f ca="1">LARGE($J$60:$J$90,3)</f>
        <v>#NUM!</v>
      </c>
      <c r="K57" s="498" t="e">
        <f ca="1">LARGE($K$60:$K$90,3)</f>
        <v>#NUM!</v>
      </c>
      <c r="L57" s="498" t="e">
        <f ca="1">LARGE($L$60:$L$90,3)</f>
        <v>#NUM!</v>
      </c>
      <c r="M57" s="498" t="e">
        <f ca="1">LARGE($M$60:$M$90,3)</f>
        <v>#NUM!</v>
      </c>
      <c r="N57" s="498" t="e">
        <f ca="1">LARGE($N$60:$N$90,3)</f>
        <v>#NUM!</v>
      </c>
      <c r="O57" s="498" t="e">
        <f ca="1">LARGE($O$60:$O$90,3)</f>
        <v>#NUM!</v>
      </c>
      <c r="P57" s="498" t="e">
        <f ca="1">LARGE($P$60:$P$90,3)</f>
        <v>#NUM!</v>
      </c>
      <c r="Q57" s="498" t="e">
        <f ca="1">LARGE($Q$60:$Q$90,3)</f>
        <v>#NUM!</v>
      </c>
      <c r="R57" s="498" t="e">
        <f ca="1">LARGE($R$60:$R$90,3)</f>
        <v>#NUM!</v>
      </c>
      <c r="S57" s="498" t="e">
        <f ca="1">LARGE($S$60:$S$90,3)</f>
        <v>#NUM!</v>
      </c>
      <c r="T57" s="498" t="e">
        <f ca="1">LARGE($T$60:$T$90,3)</f>
        <v>#NUM!</v>
      </c>
      <c r="U57" s="487"/>
      <c r="V57" s="484"/>
      <c r="W57" s="484"/>
      <c r="X57" s="484"/>
    </row>
    <row r="58" spans="1:24" x14ac:dyDescent="0.25">
      <c r="A58" s="484"/>
      <c r="B58" s="484"/>
      <c r="C58" s="484"/>
      <c r="D58" s="484"/>
      <c r="E58" s="492">
        <v>10</v>
      </c>
      <c r="F58" s="493" t="s">
        <v>163</v>
      </c>
      <c r="G58" s="494" t="s">
        <v>174</v>
      </c>
      <c r="H58" s="524">
        <f>LARGE($G$6:$G$36,4)</f>
        <v>28</v>
      </c>
      <c r="I58" s="524" t="e">
        <f ca="1">LARGE($I$60:$I$90,4)</f>
        <v>#NUM!</v>
      </c>
      <c r="J58" s="495" t="e">
        <f ca="1">LARGE($J$60:$J$90,4)</f>
        <v>#NUM!</v>
      </c>
      <c r="K58" s="495" t="e">
        <f ca="1">LARGE($K$60:$K$90,4)</f>
        <v>#NUM!</v>
      </c>
      <c r="L58" s="495" t="e">
        <f ca="1">LARGE($L$60:$L$90,4)</f>
        <v>#NUM!</v>
      </c>
      <c r="M58" s="495" t="e">
        <f ca="1">LARGE($M$60:$M$90,4)</f>
        <v>#NUM!</v>
      </c>
      <c r="N58" s="495" t="e">
        <f ca="1">LARGE($N$60:$N$90,4)</f>
        <v>#NUM!</v>
      </c>
      <c r="O58" s="495" t="e">
        <f ca="1">LARGE($O$60:$O$90,4)</f>
        <v>#NUM!</v>
      </c>
      <c r="P58" s="495" t="e">
        <f ca="1">LARGE($P$60:P$90,4)</f>
        <v>#NUM!</v>
      </c>
      <c r="Q58" s="495" t="e">
        <f ca="1">LARGE($Q$60:$Q$90,4)</f>
        <v>#NUM!</v>
      </c>
      <c r="R58" s="495" t="e">
        <f ca="1">LARGE($R$60:$R$90,4)</f>
        <v>#NUM!</v>
      </c>
      <c r="S58" s="495" t="e">
        <f ca="1">LARGE($S$60:$S$90,4)</f>
        <v>#NUM!</v>
      </c>
      <c r="T58" s="495" t="e">
        <f ca="1">LARGE($T$60:$T$90,4)</f>
        <v>#NUM!</v>
      </c>
      <c r="U58" s="487"/>
      <c r="V58" s="484"/>
      <c r="W58" s="484"/>
      <c r="X58" s="484"/>
    </row>
    <row r="59" spans="1:24" x14ac:dyDescent="0.25">
      <c r="A59" s="484"/>
      <c r="B59" s="484"/>
      <c r="C59" s="484"/>
      <c r="D59" s="484"/>
      <c r="E59" s="484"/>
      <c r="F59" s="484"/>
      <c r="G59" s="484"/>
      <c r="H59" s="484"/>
      <c r="I59" s="487"/>
      <c r="J59" s="487"/>
      <c r="K59" s="487"/>
      <c r="L59" s="487"/>
      <c r="M59" s="484"/>
      <c r="N59" s="484"/>
      <c r="O59" s="487"/>
      <c r="P59" s="487"/>
      <c r="Q59" s="487"/>
      <c r="R59" s="487"/>
      <c r="S59" s="487"/>
      <c r="T59" s="487"/>
      <c r="U59" s="487"/>
      <c r="V59" s="484"/>
      <c r="W59" s="484"/>
      <c r="X59" s="484"/>
    </row>
    <row r="60" spans="1:24" x14ac:dyDescent="0.25">
      <c r="A60" s="484"/>
      <c r="B60" s="484"/>
      <c r="C60" s="484"/>
      <c r="D60" s="484"/>
      <c r="E60" s="484"/>
      <c r="F60" s="484"/>
      <c r="G60" s="484"/>
      <c r="H60" s="484"/>
      <c r="I60" s="530" t="str">
        <f t="shared" ref="I60:T75" ca="1" si="7">IF(CELL("type",I6)="b","",IF(I6="tntc",63200,IF(I6=0,1,I6)))</f>
        <v/>
      </c>
      <c r="J60" s="531" t="str">
        <f t="shared" ca="1" si="7"/>
        <v/>
      </c>
      <c r="K60" s="530" t="str">
        <f t="shared" ca="1" si="7"/>
        <v/>
      </c>
      <c r="L60" s="530" t="str">
        <f t="shared" ca="1" si="7"/>
        <v/>
      </c>
      <c r="M60" s="530" t="str">
        <f t="shared" ca="1" si="7"/>
        <v/>
      </c>
      <c r="N60" s="530" t="str">
        <f t="shared" ca="1" si="7"/>
        <v/>
      </c>
      <c r="O60" s="530" t="str">
        <f t="shared" ca="1" si="7"/>
        <v/>
      </c>
      <c r="P60" s="530" t="str">
        <f t="shared" ca="1" si="7"/>
        <v/>
      </c>
      <c r="Q60" s="530" t="str">
        <f t="shared" ca="1" si="7"/>
        <v/>
      </c>
      <c r="R60" s="530" t="str">
        <f t="shared" ca="1" si="7"/>
        <v/>
      </c>
      <c r="S60" s="530" t="str">
        <f t="shared" ca="1" si="7"/>
        <v/>
      </c>
      <c r="T60" s="530" t="str">
        <f t="shared" ca="1" si="7"/>
        <v/>
      </c>
      <c r="U60" s="487"/>
      <c r="V60" s="484"/>
      <c r="W60" s="484"/>
      <c r="X60" s="484"/>
    </row>
    <row r="61" spans="1:24" x14ac:dyDescent="0.25">
      <c r="A61" s="484"/>
      <c r="B61" s="484"/>
      <c r="C61" s="484"/>
      <c r="D61" s="484"/>
      <c r="E61" s="484"/>
      <c r="F61" s="484"/>
      <c r="G61" s="484"/>
      <c r="H61" s="484"/>
      <c r="I61" s="530" t="str">
        <f t="shared" ca="1" si="7"/>
        <v/>
      </c>
      <c r="J61" s="531" t="str">
        <f t="shared" ca="1" si="7"/>
        <v/>
      </c>
      <c r="K61" s="530" t="str">
        <f t="shared" ca="1" si="7"/>
        <v/>
      </c>
      <c r="L61" s="530" t="str">
        <f t="shared" ca="1" si="7"/>
        <v/>
      </c>
      <c r="M61" s="530" t="str">
        <f t="shared" ca="1" si="7"/>
        <v/>
      </c>
      <c r="N61" s="530" t="str">
        <f t="shared" ca="1" si="7"/>
        <v/>
      </c>
      <c r="O61" s="530" t="str">
        <f t="shared" ca="1" si="7"/>
        <v/>
      </c>
      <c r="P61" s="530" t="str">
        <f t="shared" ca="1" si="7"/>
        <v/>
      </c>
      <c r="Q61" s="530" t="str">
        <f t="shared" ca="1" si="7"/>
        <v/>
      </c>
      <c r="R61" s="530" t="str">
        <f t="shared" ca="1" si="7"/>
        <v/>
      </c>
      <c r="S61" s="530" t="str">
        <f t="shared" ca="1" si="7"/>
        <v/>
      </c>
      <c r="T61" s="530" t="str">
        <f t="shared" ca="1" si="7"/>
        <v/>
      </c>
      <c r="U61" s="487"/>
      <c r="V61" s="484"/>
      <c r="W61" s="484"/>
      <c r="X61" s="484"/>
    </row>
    <row r="62" spans="1:24" x14ac:dyDescent="0.25">
      <c r="A62" s="484"/>
      <c r="B62" s="484"/>
      <c r="C62" s="484"/>
      <c r="D62" s="484"/>
      <c r="E62" s="484"/>
      <c r="F62" s="484"/>
      <c r="G62" s="484"/>
      <c r="H62" s="484"/>
      <c r="I62" s="530" t="str">
        <f t="shared" ca="1" si="7"/>
        <v/>
      </c>
      <c r="J62" s="531" t="str">
        <f t="shared" ca="1" si="7"/>
        <v/>
      </c>
      <c r="K62" s="530" t="str">
        <f t="shared" ca="1" si="7"/>
        <v/>
      </c>
      <c r="L62" s="530" t="str">
        <f t="shared" ca="1" si="7"/>
        <v/>
      </c>
      <c r="M62" s="530" t="str">
        <f t="shared" ca="1" si="7"/>
        <v/>
      </c>
      <c r="N62" s="530" t="str">
        <f t="shared" ca="1" si="7"/>
        <v/>
      </c>
      <c r="O62" s="530" t="str">
        <f t="shared" ca="1" si="7"/>
        <v/>
      </c>
      <c r="P62" s="530" t="str">
        <f t="shared" ca="1" si="7"/>
        <v/>
      </c>
      <c r="Q62" s="530" t="str">
        <f t="shared" ca="1" si="7"/>
        <v/>
      </c>
      <c r="R62" s="530" t="str">
        <f t="shared" ca="1" si="7"/>
        <v/>
      </c>
      <c r="S62" s="530" t="str">
        <f t="shared" ca="1" si="7"/>
        <v/>
      </c>
      <c r="T62" s="530" t="str">
        <f t="shared" ca="1" si="7"/>
        <v/>
      </c>
      <c r="U62" s="487"/>
      <c r="V62" s="484"/>
      <c r="W62" s="484"/>
      <c r="X62" s="484"/>
    </row>
    <row r="63" spans="1:24" x14ac:dyDescent="0.25">
      <c r="A63" s="484"/>
      <c r="B63" s="484"/>
      <c r="C63" s="484"/>
      <c r="D63" s="484"/>
      <c r="E63" s="484"/>
      <c r="F63" s="484"/>
      <c r="G63" s="484"/>
      <c r="H63" s="484"/>
      <c r="I63" s="530" t="str">
        <f t="shared" ca="1" si="7"/>
        <v/>
      </c>
      <c r="J63" s="531" t="str">
        <f t="shared" ca="1" si="7"/>
        <v/>
      </c>
      <c r="K63" s="530" t="str">
        <f t="shared" ca="1" si="7"/>
        <v/>
      </c>
      <c r="L63" s="530" t="str">
        <f t="shared" ca="1" si="7"/>
        <v/>
      </c>
      <c r="M63" s="530" t="str">
        <f t="shared" ca="1" si="7"/>
        <v/>
      </c>
      <c r="N63" s="530" t="str">
        <f t="shared" ca="1" si="7"/>
        <v/>
      </c>
      <c r="O63" s="530" t="str">
        <f t="shared" ca="1" si="7"/>
        <v/>
      </c>
      <c r="P63" s="530" t="str">
        <f t="shared" ca="1" si="7"/>
        <v/>
      </c>
      <c r="Q63" s="530" t="str">
        <f t="shared" ca="1" si="7"/>
        <v/>
      </c>
      <c r="R63" s="530" t="str">
        <f t="shared" ca="1" si="7"/>
        <v/>
      </c>
      <c r="S63" s="530" t="str">
        <f t="shared" ca="1" si="7"/>
        <v/>
      </c>
      <c r="T63" s="530" t="str">
        <f t="shared" ca="1" si="7"/>
        <v/>
      </c>
      <c r="U63" s="487"/>
      <c r="V63" s="484"/>
      <c r="W63" s="484"/>
      <c r="X63" s="484"/>
    </row>
    <row r="64" spans="1:24" x14ac:dyDescent="0.25">
      <c r="A64" s="484"/>
      <c r="B64" s="484"/>
      <c r="C64" s="484"/>
      <c r="D64" s="484"/>
      <c r="E64" s="484"/>
      <c r="F64" s="484"/>
      <c r="G64" s="484"/>
      <c r="H64" s="484"/>
      <c r="I64" s="530" t="str">
        <f t="shared" ca="1" si="7"/>
        <v/>
      </c>
      <c r="J64" s="531" t="str">
        <f t="shared" ca="1" si="7"/>
        <v/>
      </c>
      <c r="K64" s="530" t="str">
        <f t="shared" ca="1" si="7"/>
        <v/>
      </c>
      <c r="L64" s="530" t="str">
        <f t="shared" ca="1" si="7"/>
        <v/>
      </c>
      <c r="M64" s="530" t="str">
        <f t="shared" ca="1" si="7"/>
        <v/>
      </c>
      <c r="N64" s="530" t="str">
        <f t="shared" ca="1" si="7"/>
        <v/>
      </c>
      <c r="O64" s="530" t="str">
        <f t="shared" ca="1" si="7"/>
        <v/>
      </c>
      <c r="P64" s="530" t="str">
        <f t="shared" ca="1" si="7"/>
        <v/>
      </c>
      <c r="Q64" s="530" t="str">
        <f t="shared" ca="1" si="7"/>
        <v/>
      </c>
      <c r="R64" s="530" t="str">
        <f t="shared" ca="1" si="7"/>
        <v/>
      </c>
      <c r="S64" s="530" t="str">
        <f t="shared" ca="1" si="7"/>
        <v/>
      </c>
      <c r="T64" s="530" t="str">
        <f t="shared" ca="1" si="7"/>
        <v/>
      </c>
      <c r="U64" s="487"/>
      <c r="V64" s="484"/>
      <c r="W64" s="484"/>
      <c r="X64" s="484"/>
    </row>
    <row r="65" spans="1:24" x14ac:dyDescent="0.25">
      <c r="A65" s="484"/>
      <c r="B65" s="484"/>
      <c r="C65" s="484"/>
      <c r="D65" s="484"/>
      <c r="E65" s="484"/>
      <c r="F65" s="484"/>
      <c r="G65" s="484"/>
      <c r="H65" s="484"/>
      <c r="I65" s="530" t="str">
        <f t="shared" ca="1" si="7"/>
        <v/>
      </c>
      <c r="J65" s="531" t="str">
        <f t="shared" ca="1" si="7"/>
        <v/>
      </c>
      <c r="K65" s="530" t="str">
        <f t="shared" ca="1" si="7"/>
        <v/>
      </c>
      <c r="L65" s="530" t="str">
        <f t="shared" ca="1" si="7"/>
        <v/>
      </c>
      <c r="M65" s="530" t="str">
        <f t="shared" ca="1" si="7"/>
        <v/>
      </c>
      <c r="N65" s="530" t="str">
        <f t="shared" ca="1" si="7"/>
        <v/>
      </c>
      <c r="O65" s="530" t="str">
        <f t="shared" ca="1" si="7"/>
        <v/>
      </c>
      <c r="P65" s="530" t="str">
        <f t="shared" ca="1" si="7"/>
        <v/>
      </c>
      <c r="Q65" s="530" t="str">
        <f t="shared" ca="1" si="7"/>
        <v/>
      </c>
      <c r="R65" s="530" t="str">
        <f t="shared" ca="1" si="7"/>
        <v/>
      </c>
      <c r="S65" s="530" t="str">
        <f t="shared" ca="1" si="7"/>
        <v/>
      </c>
      <c r="T65" s="530" t="str">
        <f t="shared" ca="1" si="7"/>
        <v/>
      </c>
      <c r="U65" s="487"/>
      <c r="V65" s="484"/>
      <c r="W65" s="484"/>
      <c r="X65" s="484"/>
    </row>
    <row r="66" spans="1:24" x14ac:dyDescent="0.25">
      <c r="A66" s="484"/>
      <c r="B66" s="484"/>
      <c r="C66" s="484"/>
      <c r="D66" s="484"/>
      <c r="E66" s="484"/>
      <c r="F66" s="484"/>
      <c r="G66" s="484"/>
      <c r="H66" s="484"/>
      <c r="I66" s="530" t="str">
        <f t="shared" ca="1" si="7"/>
        <v/>
      </c>
      <c r="J66" s="531" t="str">
        <f t="shared" ca="1" si="7"/>
        <v/>
      </c>
      <c r="K66" s="530" t="str">
        <f t="shared" ca="1" si="7"/>
        <v/>
      </c>
      <c r="L66" s="530" t="str">
        <f t="shared" ca="1" si="7"/>
        <v/>
      </c>
      <c r="M66" s="530" t="str">
        <f t="shared" ca="1" si="7"/>
        <v/>
      </c>
      <c r="N66" s="530" t="str">
        <f t="shared" ca="1" si="7"/>
        <v/>
      </c>
      <c r="O66" s="530" t="str">
        <f t="shared" ca="1" si="7"/>
        <v/>
      </c>
      <c r="P66" s="530" t="str">
        <f t="shared" ca="1" si="7"/>
        <v/>
      </c>
      <c r="Q66" s="530" t="str">
        <f t="shared" ca="1" si="7"/>
        <v/>
      </c>
      <c r="R66" s="530" t="str">
        <f t="shared" ca="1" si="7"/>
        <v/>
      </c>
      <c r="S66" s="530" t="str">
        <f t="shared" ca="1" si="7"/>
        <v/>
      </c>
      <c r="T66" s="530" t="str">
        <f t="shared" ca="1" si="7"/>
        <v/>
      </c>
      <c r="U66" s="487"/>
      <c r="V66" s="484"/>
      <c r="W66" s="484"/>
      <c r="X66" s="484"/>
    </row>
    <row r="67" spans="1:24" x14ac:dyDescent="0.25">
      <c r="A67" s="484"/>
      <c r="B67" s="484"/>
      <c r="C67" s="484"/>
      <c r="D67" s="484"/>
      <c r="E67" s="484"/>
      <c r="F67" s="484"/>
      <c r="G67" s="484"/>
      <c r="H67" s="484"/>
      <c r="I67" s="530" t="str">
        <f t="shared" ca="1" si="7"/>
        <v/>
      </c>
      <c r="J67" s="531" t="str">
        <f t="shared" ca="1" si="7"/>
        <v/>
      </c>
      <c r="K67" s="530" t="str">
        <f t="shared" ca="1" si="7"/>
        <v/>
      </c>
      <c r="L67" s="530" t="str">
        <f t="shared" ca="1" si="7"/>
        <v/>
      </c>
      <c r="M67" s="530" t="str">
        <f t="shared" ca="1" si="7"/>
        <v/>
      </c>
      <c r="N67" s="530" t="str">
        <f t="shared" ca="1" si="7"/>
        <v/>
      </c>
      <c r="O67" s="530" t="str">
        <f t="shared" ca="1" si="7"/>
        <v/>
      </c>
      <c r="P67" s="530" t="str">
        <f t="shared" ca="1" si="7"/>
        <v/>
      </c>
      <c r="Q67" s="530" t="str">
        <f t="shared" ca="1" si="7"/>
        <v/>
      </c>
      <c r="R67" s="530" t="str">
        <f t="shared" ca="1" si="7"/>
        <v/>
      </c>
      <c r="S67" s="530" t="str">
        <f t="shared" ca="1" si="7"/>
        <v/>
      </c>
      <c r="T67" s="530" t="str">
        <f t="shared" ca="1" si="7"/>
        <v/>
      </c>
      <c r="U67" s="487"/>
      <c r="V67" s="484"/>
      <c r="W67" s="484"/>
      <c r="X67" s="484"/>
    </row>
    <row r="68" spans="1:24" x14ac:dyDescent="0.25">
      <c r="A68" s="484"/>
      <c r="B68" s="484"/>
      <c r="C68" s="484"/>
      <c r="D68" s="484"/>
      <c r="E68" s="484"/>
      <c r="F68" s="484"/>
      <c r="G68" s="484"/>
      <c r="H68" s="484"/>
      <c r="I68" s="530" t="str">
        <f t="shared" ca="1" si="7"/>
        <v/>
      </c>
      <c r="J68" s="531" t="str">
        <f t="shared" ca="1" si="7"/>
        <v/>
      </c>
      <c r="K68" s="530" t="str">
        <f t="shared" ca="1" si="7"/>
        <v/>
      </c>
      <c r="L68" s="530" t="str">
        <f t="shared" ca="1" si="7"/>
        <v/>
      </c>
      <c r="M68" s="530" t="str">
        <f t="shared" ca="1" si="7"/>
        <v/>
      </c>
      <c r="N68" s="530" t="str">
        <f t="shared" ca="1" si="7"/>
        <v/>
      </c>
      <c r="O68" s="530" t="str">
        <f t="shared" ca="1" si="7"/>
        <v/>
      </c>
      <c r="P68" s="530" t="str">
        <f t="shared" ca="1" si="7"/>
        <v/>
      </c>
      <c r="Q68" s="530" t="str">
        <f t="shared" ca="1" si="7"/>
        <v/>
      </c>
      <c r="R68" s="530" t="str">
        <f t="shared" ca="1" si="7"/>
        <v/>
      </c>
      <c r="S68" s="530" t="str">
        <f t="shared" ca="1" si="7"/>
        <v/>
      </c>
      <c r="T68" s="530" t="str">
        <f t="shared" ca="1" si="7"/>
        <v/>
      </c>
      <c r="U68" s="487"/>
      <c r="V68" s="484"/>
      <c r="W68" s="484"/>
      <c r="X68" s="484"/>
    </row>
    <row r="69" spans="1:24" x14ac:dyDescent="0.25">
      <c r="A69" s="484"/>
      <c r="B69" s="484"/>
      <c r="C69" s="484"/>
      <c r="D69" s="484"/>
      <c r="E69" s="484"/>
      <c r="F69" s="484"/>
      <c r="G69" s="484"/>
      <c r="H69" s="484"/>
      <c r="I69" s="530" t="str">
        <f t="shared" ca="1" si="7"/>
        <v/>
      </c>
      <c r="J69" s="531" t="str">
        <f t="shared" ca="1" si="7"/>
        <v/>
      </c>
      <c r="K69" s="530" t="str">
        <f t="shared" ca="1" si="7"/>
        <v/>
      </c>
      <c r="L69" s="530" t="str">
        <f t="shared" ca="1" si="7"/>
        <v/>
      </c>
      <c r="M69" s="530" t="str">
        <f t="shared" ca="1" si="7"/>
        <v/>
      </c>
      <c r="N69" s="530" t="str">
        <f t="shared" ca="1" si="7"/>
        <v/>
      </c>
      <c r="O69" s="530" t="str">
        <f t="shared" ca="1" si="7"/>
        <v/>
      </c>
      <c r="P69" s="530" t="str">
        <f t="shared" ca="1" si="7"/>
        <v/>
      </c>
      <c r="Q69" s="530" t="str">
        <f t="shared" ca="1" si="7"/>
        <v/>
      </c>
      <c r="R69" s="530" t="str">
        <f t="shared" ca="1" si="7"/>
        <v/>
      </c>
      <c r="S69" s="530" t="str">
        <f t="shared" ca="1" si="7"/>
        <v/>
      </c>
      <c r="T69" s="530" t="str">
        <f t="shared" ca="1" si="7"/>
        <v/>
      </c>
      <c r="U69" s="487"/>
      <c r="V69" s="484"/>
      <c r="W69" s="484"/>
      <c r="X69" s="484"/>
    </row>
    <row r="70" spans="1:24" x14ac:dyDescent="0.25">
      <c r="A70" s="484"/>
      <c r="B70" s="484"/>
      <c r="C70" s="484"/>
      <c r="D70" s="484"/>
      <c r="E70" s="484"/>
      <c r="F70" s="484"/>
      <c r="G70" s="484"/>
      <c r="H70" s="484"/>
      <c r="I70" s="530" t="str">
        <f t="shared" ca="1" si="7"/>
        <v/>
      </c>
      <c r="J70" s="531" t="str">
        <f t="shared" ca="1" si="7"/>
        <v/>
      </c>
      <c r="K70" s="530" t="str">
        <f t="shared" ca="1" si="7"/>
        <v/>
      </c>
      <c r="L70" s="530" t="str">
        <f t="shared" ca="1" si="7"/>
        <v/>
      </c>
      <c r="M70" s="530" t="str">
        <f t="shared" ca="1" si="7"/>
        <v/>
      </c>
      <c r="N70" s="530" t="str">
        <f t="shared" ca="1" si="7"/>
        <v/>
      </c>
      <c r="O70" s="530" t="str">
        <f t="shared" ca="1" si="7"/>
        <v/>
      </c>
      <c r="P70" s="530" t="str">
        <f t="shared" ca="1" si="7"/>
        <v/>
      </c>
      <c r="Q70" s="530" t="str">
        <f t="shared" ca="1" si="7"/>
        <v/>
      </c>
      <c r="R70" s="530" t="str">
        <f t="shared" ca="1" si="7"/>
        <v/>
      </c>
      <c r="S70" s="530" t="str">
        <f t="shared" ca="1" si="7"/>
        <v/>
      </c>
      <c r="T70" s="530" t="str">
        <f t="shared" ca="1" si="7"/>
        <v/>
      </c>
      <c r="U70" s="487"/>
      <c r="V70" s="484"/>
      <c r="W70" s="484"/>
      <c r="X70" s="484"/>
    </row>
    <row r="71" spans="1:24" x14ac:dyDescent="0.25">
      <c r="A71" s="484"/>
      <c r="B71" s="484"/>
      <c r="C71" s="484"/>
      <c r="D71" s="484"/>
      <c r="E71" s="484"/>
      <c r="F71" s="484"/>
      <c r="G71" s="484"/>
      <c r="H71" s="484"/>
      <c r="I71" s="530" t="str">
        <f t="shared" ca="1" si="7"/>
        <v/>
      </c>
      <c r="J71" s="531" t="str">
        <f t="shared" ca="1" si="7"/>
        <v/>
      </c>
      <c r="K71" s="530" t="str">
        <f t="shared" ca="1" si="7"/>
        <v/>
      </c>
      <c r="L71" s="530" t="str">
        <f t="shared" ca="1" si="7"/>
        <v/>
      </c>
      <c r="M71" s="530" t="str">
        <f t="shared" ca="1" si="7"/>
        <v/>
      </c>
      <c r="N71" s="530" t="str">
        <f t="shared" ca="1" si="7"/>
        <v/>
      </c>
      <c r="O71" s="530" t="str">
        <f t="shared" ca="1" si="7"/>
        <v/>
      </c>
      <c r="P71" s="530" t="str">
        <f t="shared" ca="1" si="7"/>
        <v/>
      </c>
      <c r="Q71" s="530" t="str">
        <f t="shared" ca="1" si="7"/>
        <v/>
      </c>
      <c r="R71" s="530" t="str">
        <f t="shared" ca="1" si="7"/>
        <v/>
      </c>
      <c r="S71" s="530" t="str">
        <f t="shared" ca="1" si="7"/>
        <v/>
      </c>
      <c r="T71" s="530" t="str">
        <f t="shared" ca="1" si="7"/>
        <v/>
      </c>
      <c r="U71" s="487"/>
      <c r="V71" s="484"/>
      <c r="W71" s="484"/>
      <c r="X71" s="484"/>
    </row>
    <row r="72" spans="1:24" x14ac:dyDescent="0.25">
      <c r="A72" s="484"/>
      <c r="B72" s="484"/>
      <c r="C72" s="484"/>
      <c r="D72" s="484"/>
      <c r="E72" s="484"/>
      <c r="F72" s="484"/>
      <c r="G72" s="484"/>
      <c r="H72" s="484"/>
      <c r="I72" s="530" t="str">
        <f t="shared" ca="1" si="7"/>
        <v/>
      </c>
      <c r="J72" s="531" t="str">
        <f t="shared" ca="1" si="7"/>
        <v/>
      </c>
      <c r="K72" s="530" t="str">
        <f t="shared" ca="1" si="7"/>
        <v/>
      </c>
      <c r="L72" s="530" t="str">
        <f t="shared" ca="1" si="7"/>
        <v/>
      </c>
      <c r="M72" s="530" t="str">
        <f t="shared" ca="1" si="7"/>
        <v/>
      </c>
      <c r="N72" s="530" t="str">
        <f t="shared" ca="1" si="7"/>
        <v/>
      </c>
      <c r="O72" s="530" t="str">
        <f t="shared" ca="1" si="7"/>
        <v/>
      </c>
      <c r="P72" s="530" t="str">
        <f t="shared" ca="1" si="7"/>
        <v/>
      </c>
      <c r="Q72" s="530" t="str">
        <f t="shared" ca="1" si="7"/>
        <v/>
      </c>
      <c r="R72" s="530" t="str">
        <f t="shared" ca="1" si="7"/>
        <v/>
      </c>
      <c r="S72" s="530" t="str">
        <f t="shared" ca="1" si="7"/>
        <v/>
      </c>
      <c r="T72" s="530" t="str">
        <f t="shared" ca="1" si="7"/>
        <v/>
      </c>
      <c r="U72" s="487"/>
      <c r="V72" s="484"/>
      <c r="W72" s="484"/>
      <c r="X72" s="484"/>
    </row>
    <row r="73" spans="1:24" x14ac:dyDescent="0.25">
      <c r="A73" s="484"/>
      <c r="B73" s="484"/>
      <c r="C73" s="484"/>
      <c r="D73" s="484"/>
      <c r="E73" s="484"/>
      <c r="F73" s="484"/>
      <c r="G73" s="484"/>
      <c r="H73" s="484"/>
      <c r="I73" s="530" t="str">
        <f t="shared" ca="1" si="7"/>
        <v/>
      </c>
      <c r="J73" s="531" t="str">
        <f t="shared" ca="1" si="7"/>
        <v/>
      </c>
      <c r="K73" s="530" t="str">
        <f t="shared" ca="1" si="7"/>
        <v/>
      </c>
      <c r="L73" s="530" t="str">
        <f t="shared" ca="1" si="7"/>
        <v/>
      </c>
      <c r="M73" s="530" t="str">
        <f t="shared" ca="1" si="7"/>
        <v/>
      </c>
      <c r="N73" s="530" t="str">
        <f t="shared" ca="1" si="7"/>
        <v/>
      </c>
      <c r="O73" s="530" t="str">
        <f t="shared" ca="1" si="7"/>
        <v/>
      </c>
      <c r="P73" s="530" t="str">
        <f t="shared" ca="1" si="7"/>
        <v/>
      </c>
      <c r="Q73" s="530" t="str">
        <f t="shared" ca="1" si="7"/>
        <v/>
      </c>
      <c r="R73" s="530" t="str">
        <f t="shared" ca="1" si="7"/>
        <v/>
      </c>
      <c r="S73" s="530" t="str">
        <f t="shared" ca="1" si="7"/>
        <v/>
      </c>
      <c r="T73" s="530" t="str">
        <f t="shared" ca="1" si="7"/>
        <v/>
      </c>
      <c r="U73" s="487"/>
      <c r="V73" s="484"/>
      <c r="W73" s="484"/>
      <c r="X73" s="484"/>
    </row>
    <row r="74" spans="1:24" x14ac:dyDescent="0.25">
      <c r="A74" s="484"/>
      <c r="B74" s="484"/>
      <c r="C74" s="484"/>
      <c r="D74" s="484"/>
      <c r="E74" s="484"/>
      <c r="F74" s="484"/>
      <c r="G74" s="484"/>
      <c r="H74" s="484"/>
      <c r="I74" s="530" t="str">
        <f t="shared" ca="1" si="7"/>
        <v/>
      </c>
      <c r="J74" s="531" t="str">
        <f t="shared" ca="1" si="7"/>
        <v/>
      </c>
      <c r="K74" s="530" t="str">
        <f t="shared" ca="1" si="7"/>
        <v/>
      </c>
      <c r="L74" s="530" t="str">
        <f t="shared" ca="1" si="7"/>
        <v/>
      </c>
      <c r="M74" s="530" t="str">
        <f t="shared" ca="1" si="7"/>
        <v/>
      </c>
      <c r="N74" s="530" t="str">
        <f t="shared" ca="1" si="7"/>
        <v/>
      </c>
      <c r="O74" s="530" t="str">
        <f t="shared" ca="1" si="7"/>
        <v/>
      </c>
      <c r="P74" s="530" t="str">
        <f t="shared" ca="1" si="7"/>
        <v/>
      </c>
      <c r="Q74" s="530" t="str">
        <f t="shared" ca="1" si="7"/>
        <v/>
      </c>
      <c r="R74" s="530" t="str">
        <f t="shared" ca="1" si="7"/>
        <v/>
      </c>
      <c r="S74" s="530" t="str">
        <f t="shared" ca="1" si="7"/>
        <v/>
      </c>
      <c r="T74" s="530" t="str">
        <f t="shared" ca="1" si="7"/>
        <v/>
      </c>
      <c r="U74" s="487"/>
      <c r="V74" s="484"/>
      <c r="W74" s="484"/>
      <c r="X74" s="484"/>
    </row>
    <row r="75" spans="1:24" x14ac:dyDescent="0.25">
      <c r="A75" s="484"/>
      <c r="B75" s="484"/>
      <c r="C75" s="484"/>
      <c r="D75" s="484"/>
      <c r="E75" s="484"/>
      <c r="F75" s="484"/>
      <c r="G75" s="484"/>
      <c r="H75" s="484"/>
      <c r="I75" s="530" t="str">
        <f t="shared" ca="1" si="7"/>
        <v/>
      </c>
      <c r="J75" s="531" t="str">
        <f t="shared" ca="1" si="7"/>
        <v/>
      </c>
      <c r="K75" s="530" t="str">
        <f t="shared" ca="1" si="7"/>
        <v/>
      </c>
      <c r="L75" s="530" t="str">
        <f t="shared" ca="1" si="7"/>
        <v/>
      </c>
      <c r="M75" s="530" t="str">
        <f t="shared" ca="1" si="7"/>
        <v/>
      </c>
      <c r="N75" s="530" t="str">
        <f t="shared" ca="1" si="7"/>
        <v/>
      </c>
      <c r="O75" s="530" t="str">
        <f t="shared" ca="1" si="7"/>
        <v/>
      </c>
      <c r="P75" s="530" t="str">
        <f t="shared" ca="1" si="7"/>
        <v/>
      </c>
      <c r="Q75" s="530" t="str">
        <f t="shared" ca="1" si="7"/>
        <v/>
      </c>
      <c r="R75" s="530" t="str">
        <f t="shared" ca="1" si="7"/>
        <v/>
      </c>
      <c r="S75" s="530" t="str">
        <f t="shared" ca="1" si="7"/>
        <v/>
      </c>
      <c r="T75" s="530" t="str">
        <f t="shared" ca="1" si="7"/>
        <v/>
      </c>
      <c r="U75" s="487"/>
      <c r="V75" s="484"/>
      <c r="W75" s="484"/>
      <c r="X75" s="484"/>
    </row>
    <row r="76" spans="1:24" x14ac:dyDescent="0.25">
      <c r="A76" s="484"/>
      <c r="B76" s="484"/>
      <c r="C76" s="484"/>
      <c r="D76" s="484"/>
      <c r="E76" s="484"/>
      <c r="F76" s="484"/>
      <c r="G76" s="484"/>
      <c r="H76" s="484"/>
      <c r="I76" s="530" t="str">
        <f t="shared" ref="I76:T90" ca="1" si="8">IF(CELL("type",I22)="b","",IF(I22="tntc",63200,IF(I22=0,1,I22)))</f>
        <v/>
      </c>
      <c r="J76" s="531" t="str">
        <f t="shared" ca="1" si="8"/>
        <v/>
      </c>
      <c r="K76" s="530" t="str">
        <f t="shared" ca="1" si="8"/>
        <v/>
      </c>
      <c r="L76" s="530" t="str">
        <f t="shared" ca="1" si="8"/>
        <v/>
      </c>
      <c r="M76" s="530" t="str">
        <f t="shared" ca="1" si="8"/>
        <v/>
      </c>
      <c r="N76" s="530" t="str">
        <f t="shared" ca="1" si="8"/>
        <v/>
      </c>
      <c r="O76" s="530" t="str">
        <f t="shared" ca="1" si="8"/>
        <v/>
      </c>
      <c r="P76" s="530" t="str">
        <f t="shared" ca="1" si="8"/>
        <v/>
      </c>
      <c r="Q76" s="530" t="str">
        <f t="shared" ca="1" si="8"/>
        <v/>
      </c>
      <c r="R76" s="530" t="str">
        <f t="shared" ca="1" si="8"/>
        <v/>
      </c>
      <c r="S76" s="530" t="str">
        <f t="shared" ca="1" si="8"/>
        <v/>
      </c>
      <c r="T76" s="530" t="str">
        <f t="shared" ca="1" si="8"/>
        <v/>
      </c>
      <c r="U76" s="487"/>
      <c r="V76" s="484"/>
      <c r="W76" s="484"/>
      <c r="X76" s="484"/>
    </row>
    <row r="77" spans="1:24" x14ac:dyDescent="0.25">
      <c r="A77" s="484"/>
      <c r="B77" s="484"/>
      <c r="C77" s="484"/>
      <c r="D77" s="484"/>
      <c r="E77" s="484"/>
      <c r="F77" s="484"/>
      <c r="G77" s="484"/>
      <c r="H77" s="484"/>
      <c r="I77" s="530" t="str">
        <f t="shared" ca="1" si="8"/>
        <v/>
      </c>
      <c r="J77" s="531" t="str">
        <f t="shared" ca="1" si="8"/>
        <v/>
      </c>
      <c r="K77" s="530" t="str">
        <f t="shared" ca="1" si="8"/>
        <v/>
      </c>
      <c r="L77" s="530" t="str">
        <f t="shared" ca="1" si="8"/>
        <v/>
      </c>
      <c r="M77" s="530" t="str">
        <f t="shared" ca="1" si="8"/>
        <v/>
      </c>
      <c r="N77" s="530" t="str">
        <f t="shared" ca="1" si="8"/>
        <v/>
      </c>
      <c r="O77" s="530" t="str">
        <f t="shared" ca="1" si="8"/>
        <v/>
      </c>
      <c r="P77" s="530" t="str">
        <f t="shared" ca="1" si="8"/>
        <v/>
      </c>
      <c r="Q77" s="530" t="str">
        <f t="shared" ca="1" si="8"/>
        <v/>
      </c>
      <c r="R77" s="530" t="str">
        <f t="shared" ca="1" si="8"/>
        <v/>
      </c>
      <c r="S77" s="530" t="str">
        <f t="shared" ca="1" si="8"/>
        <v/>
      </c>
      <c r="T77" s="530" t="str">
        <f t="shared" ca="1" si="8"/>
        <v/>
      </c>
      <c r="U77" s="487"/>
      <c r="V77" s="484"/>
      <c r="W77" s="484"/>
      <c r="X77" s="484"/>
    </row>
    <row r="78" spans="1:24" x14ac:dyDescent="0.25">
      <c r="A78" s="484"/>
      <c r="B78" s="484"/>
      <c r="C78" s="484"/>
      <c r="D78" s="484"/>
      <c r="E78" s="484"/>
      <c r="F78" s="484"/>
      <c r="G78" s="484"/>
      <c r="H78" s="484"/>
      <c r="I78" s="530" t="str">
        <f t="shared" ca="1" si="8"/>
        <v/>
      </c>
      <c r="J78" s="531" t="str">
        <f t="shared" ca="1" si="8"/>
        <v/>
      </c>
      <c r="K78" s="530" t="str">
        <f t="shared" ca="1" si="8"/>
        <v/>
      </c>
      <c r="L78" s="530" t="str">
        <f t="shared" ca="1" si="8"/>
        <v/>
      </c>
      <c r="M78" s="530" t="str">
        <f t="shared" ca="1" si="8"/>
        <v/>
      </c>
      <c r="N78" s="530" t="str">
        <f t="shared" ca="1" si="8"/>
        <v/>
      </c>
      <c r="O78" s="530" t="str">
        <f t="shared" ca="1" si="8"/>
        <v/>
      </c>
      <c r="P78" s="530" t="str">
        <f t="shared" ca="1" si="8"/>
        <v/>
      </c>
      <c r="Q78" s="530" t="str">
        <f t="shared" ca="1" si="8"/>
        <v/>
      </c>
      <c r="R78" s="530" t="str">
        <f t="shared" ca="1" si="8"/>
        <v/>
      </c>
      <c r="S78" s="530" t="str">
        <f t="shared" ca="1" si="8"/>
        <v/>
      </c>
      <c r="T78" s="530" t="str">
        <f t="shared" ca="1" si="8"/>
        <v/>
      </c>
      <c r="U78" s="487"/>
      <c r="V78" s="484"/>
      <c r="W78" s="484"/>
      <c r="X78" s="484"/>
    </row>
    <row r="79" spans="1:24" x14ac:dyDescent="0.25">
      <c r="A79" s="484"/>
      <c r="B79" s="484"/>
      <c r="C79" s="484"/>
      <c r="D79" s="484"/>
      <c r="E79" s="484"/>
      <c r="F79" s="484"/>
      <c r="G79" s="484"/>
      <c r="H79" s="484"/>
      <c r="I79" s="530" t="str">
        <f t="shared" ca="1" si="8"/>
        <v/>
      </c>
      <c r="J79" s="531" t="str">
        <f t="shared" ca="1" si="8"/>
        <v/>
      </c>
      <c r="K79" s="530" t="str">
        <f t="shared" ca="1" si="8"/>
        <v/>
      </c>
      <c r="L79" s="530" t="str">
        <f t="shared" ca="1" si="8"/>
        <v/>
      </c>
      <c r="M79" s="530" t="str">
        <f t="shared" ca="1" si="8"/>
        <v/>
      </c>
      <c r="N79" s="530" t="str">
        <f t="shared" ca="1" si="8"/>
        <v/>
      </c>
      <c r="O79" s="530" t="str">
        <f t="shared" ca="1" si="8"/>
        <v/>
      </c>
      <c r="P79" s="530" t="str">
        <f t="shared" ca="1" si="8"/>
        <v/>
      </c>
      <c r="Q79" s="530" t="str">
        <f t="shared" ca="1" si="8"/>
        <v/>
      </c>
      <c r="R79" s="530" t="str">
        <f t="shared" ca="1" si="8"/>
        <v/>
      </c>
      <c r="S79" s="530" t="str">
        <f t="shared" ca="1" si="8"/>
        <v/>
      </c>
      <c r="T79" s="530" t="str">
        <f t="shared" ca="1" si="8"/>
        <v/>
      </c>
      <c r="U79" s="487"/>
      <c r="V79" s="484"/>
      <c r="W79" s="484"/>
      <c r="X79" s="484"/>
    </row>
    <row r="80" spans="1:24" x14ac:dyDescent="0.25">
      <c r="A80" s="484"/>
      <c r="B80" s="484"/>
      <c r="C80" s="484"/>
      <c r="D80" s="484"/>
      <c r="E80" s="484"/>
      <c r="F80" s="484"/>
      <c r="G80" s="484"/>
      <c r="H80" s="484"/>
      <c r="I80" s="530" t="str">
        <f t="shared" ca="1" si="8"/>
        <v/>
      </c>
      <c r="J80" s="531" t="str">
        <f t="shared" ca="1" si="8"/>
        <v/>
      </c>
      <c r="K80" s="530" t="str">
        <f t="shared" ca="1" si="8"/>
        <v/>
      </c>
      <c r="L80" s="530" t="str">
        <f t="shared" ca="1" si="8"/>
        <v/>
      </c>
      <c r="M80" s="530" t="str">
        <f t="shared" ca="1" si="8"/>
        <v/>
      </c>
      <c r="N80" s="530" t="str">
        <f t="shared" ca="1" si="8"/>
        <v/>
      </c>
      <c r="O80" s="530" t="str">
        <f t="shared" ca="1" si="8"/>
        <v/>
      </c>
      <c r="P80" s="530" t="str">
        <f t="shared" ca="1" si="8"/>
        <v/>
      </c>
      <c r="Q80" s="530" t="str">
        <f t="shared" ca="1" si="8"/>
        <v/>
      </c>
      <c r="R80" s="530" t="str">
        <f t="shared" ca="1" si="8"/>
        <v/>
      </c>
      <c r="S80" s="530" t="str">
        <f t="shared" ca="1" si="8"/>
        <v/>
      </c>
      <c r="T80" s="530" t="str">
        <f t="shared" ca="1" si="8"/>
        <v/>
      </c>
      <c r="U80" s="487"/>
      <c r="V80" s="484"/>
      <c r="W80" s="484"/>
      <c r="X80" s="484"/>
    </row>
    <row r="81" spans="1:24" x14ac:dyDescent="0.25">
      <c r="A81" s="484"/>
      <c r="B81" s="484"/>
      <c r="C81" s="484"/>
      <c r="D81" s="484"/>
      <c r="E81" s="484"/>
      <c r="F81" s="484"/>
      <c r="G81" s="484"/>
      <c r="H81" s="484"/>
      <c r="I81" s="530" t="str">
        <f t="shared" ca="1" si="8"/>
        <v/>
      </c>
      <c r="J81" s="531" t="str">
        <f t="shared" ca="1" si="8"/>
        <v/>
      </c>
      <c r="K81" s="530" t="str">
        <f t="shared" ca="1" si="8"/>
        <v/>
      </c>
      <c r="L81" s="530" t="str">
        <f t="shared" ca="1" si="8"/>
        <v/>
      </c>
      <c r="M81" s="530" t="str">
        <f t="shared" ca="1" si="8"/>
        <v/>
      </c>
      <c r="N81" s="530" t="str">
        <f t="shared" ca="1" si="8"/>
        <v/>
      </c>
      <c r="O81" s="530" t="str">
        <f t="shared" ca="1" si="8"/>
        <v/>
      </c>
      <c r="P81" s="530" t="str">
        <f t="shared" ca="1" si="8"/>
        <v/>
      </c>
      <c r="Q81" s="530" t="str">
        <f t="shared" ca="1" si="8"/>
        <v/>
      </c>
      <c r="R81" s="530" t="str">
        <f t="shared" ca="1" si="8"/>
        <v/>
      </c>
      <c r="S81" s="530" t="str">
        <f t="shared" ca="1" si="8"/>
        <v/>
      </c>
      <c r="T81" s="530" t="str">
        <f t="shared" ca="1" si="8"/>
        <v/>
      </c>
      <c r="U81" s="487"/>
      <c r="V81" s="484"/>
      <c r="W81" s="484"/>
      <c r="X81" s="484"/>
    </row>
    <row r="82" spans="1:24" x14ac:dyDescent="0.25">
      <c r="A82" s="484"/>
      <c r="B82" s="484"/>
      <c r="C82" s="484"/>
      <c r="D82" s="484"/>
      <c r="E82" s="484"/>
      <c r="F82" s="484"/>
      <c r="G82" s="484"/>
      <c r="H82" s="484"/>
      <c r="I82" s="530" t="str">
        <f t="shared" ca="1" si="8"/>
        <v/>
      </c>
      <c r="J82" s="531" t="str">
        <f t="shared" ca="1" si="8"/>
        <v/>
      </c>
      <c r="K82" s="530" t="str">
        <f t="shared" ca="1" si="8"/>
        <v/>
      </c>
      <c r="L82" s="530" t="str">
        <f t="shared" ca="1" si="8"/>
        <v/>
      </c>
      <c r="M82" s="530" t="str">
        <f t="shared" ca="1" si="8"/>
        <v/>
      </c>
      <c r="N82" s="530" t="str">
        <f t="shared" ca="1" si="8"/>
        <v/>
      </c>
      <c r="O82" s="530" t="str">
        <f t="shared" ca="1" si="8"/>
        <v/>
      </c>
      <c r="P82" s="530" t="str">
        <f t="shared" ca="1" si="8"/>
        <v/>
      </c>
      <c r="Q82" s="530" t="str">
        <f t="shared" ca="1" si="8"/>
        <v/>
      </c>
      <c r="R82" s="530" t="str">
        <f t="shared" ca="1" si="8"/>
        <v/>
      </c>
      <c r="S82" s="530" t="str">
        <f t="shared" ca="1" si="8"/>
        <v/>
      </c>
      <c r="T82" s="530" t="str">
        <f t="shared" ca="1" si="8"/>
        <v/>
      </c>
      <c r="U82" s="487"/>
      <c r="V82" s="484"/>
      <c r="W82" s="484"/>
      <c r="X82" s="484"/>
    </row>
    <row r="83" spans="1:24" x14ac:dyDescent="0.25">
      <c r="A83" s="484"/>
      <c r="B83" s="484"/>
      <c r="C83" s="484"/>
      <c r="D83" s="484"/>
      <c r="E83" s="484"/>
      <c r="F83" s="484"/>
      <c r="G83" s="484"/>
      <c r="H83" s="484"/>
      <c r="I83" s="530" t="str">
        <f t="shared" ca="1" si="8"/>
        <v/>
      </c>
      <c r="J83" s="531" t="str">
        <f t="shared" ca="1" si="8"/>
        <v/>
      </c>
      <c r="K83" s="530" t="str">
        <f t="shared" ca="1" si="8"/>
        <v/>
      </c>
      <c r="L83" s="530" t="str">
        <f t="shared" ca="1" si="8"/>
        <v/>
      </c>
      <c r="M83" s="530" t="str">
        <f t="shared" ca="1" si="8"/>
        <v/>
      </c>
      <c r="N83" s="530" t="str">
        <f t="shared" ca="1" si="8"/>
        <v/>
      </c>
      <c r="O83" s="530" t="str">
        <f t="shared" ca="1" si="8"/>
        <v/>
      </c>
      <c r="P83" s="530" t="str">
        <f t="shared" ca="1" si="8"/>
        <v/>
      </c>
      <c r="Q83" s="530" t="str">
        <f t="shared" ca="1" si="8"/>
        <v/>
      </c>
      <c r="R83" s="530" t="str">
        <f t="shared" ca="1" si="8"/>
        <v/>
      </c>
      <c r="S83" s="530" t="str">
        <f t="shared" ca="1" si="8"/>
        <v/>
      </c>
      <c r="T83" s="530" t="str">
        <f t="shared" ca="1" si="8"/>
        <v/>
      </c>
      <c r="U83" s="487"/>
      <c r="V83" s="484"/>
      <c r="W83" s="484"/>
      <c r="X83" s="484"/>
    </row>
    <row r="84" spans="1:24" x14ac:dyDescent="0.25">
      <c r="A84" s="484"/>
      <c r="B84" s="484"/>
      <c r="C84" s="484"/>
      <c r="D84" s="484"/>
      <c r="E84" s="484"/>
      <c r="F84" s="484"/>
      <c r="G84" s="484"/>
      <c r="H84" s="484"/>
      <c r="I84" s="530" t="str">
        <f t="shared" ca="1" si="8"/>
        <v/>
      </c>
      <c r="J84" s="531" t="str">
        <f t="shared" ca="1" si="8"/>
        <v/>
      </c>
      <c r="K84" s="530" t="str">
        <f t="shared" ca="1" si="8"/>
        <v/>
      </c>
      <c r="L84" s="530" t="str">
        <f t="shared" ca="1" si="8"/>
        <v/>
      </c>
      <c r="M84" s="530" t="str">
        <f t="shared" ca="1" si="8"/>
        <v/>
      </c>
      <c r="N84" s="530" t="str">
        <f t="shared" ca="1" si="8"/>
        <v/>
      </c>
      <c r="O84" s="530" t="str">
        <f t="shared" ca="1" si="8"/>
        <v/>
      </c>
      <c r="P84" s="530" t="str">
        <f t="shared" ca="1" si="8"/>
        <v/>
      </c>
      <c r="Q84" s="530" t="str">
        <f t="shared" ca="1" si="8"/>
        <v/>
      </c>
      <c r="R84" s="530" t="str">
        <f t="shared" ca="1" si="8"/>
        <v/>
      </c>
      <c r="S84" s="530" t="str">
        <f t="shared" ca="1" si="8"/>
        <v/>
      </c>
      <c r="T84" s="530" t="str">
        <f t="shared" ca="1" si="8"/>
        <v/>
      </c>
      <c r="U84" s="487"/>
      <c r="V84" s="484"/>
      <c r="W84" s="484"/>
      <c r="X84" s="484"/>
    </row>
    <row r="85" spans="1:24" x14ac:dyDescent="0.25">
      <c r="A85" s="484"/>
      <c r="B85" s="484"/>
      <c r="C85" s="484"/>
      <c r="D85" s="484"/>
      <c r="E85" s="484"/>
      <c r="F85" s="484"/>
      <c r="G85" s="484"/>
      <c r="H85" s="484"/>
      <c r="I85" s="530" t="str">
        <f t="shared" ca="1" si="8"/>
        <v/>
      </c>
      <c r="J85" s="531" t="str">
        <f t="shared" ca="1" si="8"/>
        <v/>
      </c>
      <c r="K85" s="530" t="str">
        <f t="shared" ca="1" si="8"/>
        <v/>
      </c>
      <c r="L85" s="530" t="str">
        <f t="shared" ca="1" si="8"/>
        <v/>
      </c>
      <c r="M85" s="530" t="str">
        <f t="shared" ca="1" si="8"/>
        <v/>
      </c>
      <c r="N85" s="530" t="str">
        <f t="shared" ca="1" si="8"/>
        <v/>
      </c>
      <c r="O85" s="530" t="str">
        <f t="shared" ca="1" si="8"/>
        <v/>
      </c>
      <c r="P85" s="530" t="str">
        <f t="shared" ca="1" si="8"/>
        <v/>
      </c>
      <c r="Q85" s="530" t="str">
        <f t="shared" ca="1" si="8"/>
        <v/>
      </c>
      <c r="R85" s="530" t="str">
        <f t="shared" ca="1" si="8"/>
        <v/>
      </c>
      <c r="S85" s="530" t="str">
        <f t="shared" ca="1" si="8"/>
        <v/>
      </c>
      <c r="T85" s="530" t="str">
        <f t="shared" ca="1" si="8"/>
        <v/>
      </c>
      <c r="U85" s="487"/>
      <c r="V85" s="484"/>
      <c r="W85" s="484"/>
      <c r="X85" s="484"/>
    </row>
    <row r="86" spans="1:24" x14ac:dyDescent="0.25">
      <c r="A86" s="484"/>
      <c r="B86" s="484"/>
      <c r="C86" s="484"/>
      <c r="D86" s="484"/>
      <c r="E86" s="484"/>
      <c r="F86" s="484"/>
      <c r="G86" s="484"/>
      <c r="H86" s="484"/>
      <c r="I86" s="530" t="str">
        <f t="shared" ca="1" si="8"/>
        <v/>
      </c>
      <c r="J86" s="531" t="str">
        <f t="shared" ca="1" si="8"/>
        <v/>
      </c>
      <c r="K86" s="530" t="str">
        <f t="shared" ca="1" si="8"/>
        <v/>
      </c>
      <c r="L86" s="530" t="str">
        <f t="shared" ca="1" si="8"/>
        <v/>
      </c>
      <c r="M86" s="530" t="str">
        <f t="shared" ca="1" si="8"/>
        <v/>
      </c>
      <c r="N86" s="530" t="str">
        <f t="shared" ca="1" si="8"/>
        <v/>
      </c>
      <c r="O86" s="530" t="str">
        <f t="shared" ca="1" si="8"/>
        <v/>
      </c>
      <c r="P86" s="530" t="str">
        <f t="shared" ca="1" si="8"/>
        <v/>
      </c>
      <c r="Q86" s="530" t="str">
        <f t="shared" ca="1" si="8"/>
        <v/>
      </c>
      <c r="R86" s="530" t="str">
        <f t="shared" ca="1" si="8"/>
        <v/>
      </c>
      <c r="S86" s="530" t="str">
        <f t="shared" ca="1" si="8"/>
        <v/>
      </c>
      <c r="T86" s="530" t="str">
        <f t="shared" ca="1" si="8"/>
        <v/>
      </c>
      <c r="U86" s="487"/>
      <c r="V86" s="484"/>
      <c r="W86" s="484"/>
      <c r="X86" s="484"/>
    </row>
    <row r="87" spans="1:24" x14ac:dyDescent="0.25">
      <c r="A87" s="484"/>
      <c r="B87" s="484"/>
      <c r="C87" s="484"/>
      <c r="D87" s="484"/>
      <c r="E87" s="484"/>
      <c r="F87" s="484"/>
      <c r="G87" s="484"/>
      <c r="H87" s="484"/>
      <c r="I87" s="530" t="str">
        <f t="shared" ca="1" si="8"/>
        <v/>
      </c>
      <c r="J87" s="531" t="str">
        <f t="shared" ca="1" si="8"/>
        <v/>
      </c>
      <c r="K87" s="530" t="str">
        <f t="shared" ca="1" si="8"/>
        <v/>
      </c>
      <c r="L87" s="530" t="str">
        <f t="shared" ca="1" si="8"/>
        <v/>
      </c>
      <c r="M87" s="530" t="str">
        <f t="shared" ca="1" si="8"/>
        <v/>
      </c>
      <c r="N87" s="530" t="str">
        <f t="shared" ca="1" si="8"/>
        <v/>
      </c>
      <c r="O87" s="530" t="str">
        <f t="shared" ca="1" si="8"/>
        <v/>
      </c>
      <c r="P87" s="530" t="str">
        <f t="shared" ca="1" si="8"/>
        <v/>
      </c>
      <c r="Q87" s="530" t="str">
        <f t="shared" ca="1" si="8"/>
        <v/>
      </c>
      <c r="R87" s="530" t="str">
        <f t="shared" ca="1" si="8"/>
        <v/>
      </c>
      <c r="S87" s="530" t="str">
        <f t="shared" ca="1" si="8"/>
        <v/>
      </c>
      <c r="T87" s="530" t="str">
        <f t="shared" ca="1" si="8"/>
        <v/>
      </c>
      <c r="U87" s="487"/>
      <c r="V87" s="484"/>
      <c r="W87" s="484"/>
      <c r="X87" s="484"/>
    </row>
    <row r="88" spans="1:24" x14ac:dyDescent="0.25">
      <c r="A88" s="484"/>
      <c r="B88" s="484"/>
      <c r="C88" s="484"/>
      <c r="D88" s="484"/>
      <c r="E88" s="484"/>
      <c r="F88" s="484"/>
      <c r="G88" s="484"/>
      <c r="H88" s="484"/>
      <c r="I88" s="530" t="str">
        <f t="shared" ca="1" si="8"/>
        <v/>
      </c>
      <c r="J88" s="531" t="str">
        <f t="shared" ca="1" si="8"/>
        <v/>
      </c>
      <c r="K88" s="530" t="str">
        <f t="shared" ca="1" si="8"/>
        <v/>
      </c>
      <c r="L88" s="530" t="str">
        <f t="shared" ca="1" si="8"/>
        <v/>
      </c>
      <c r="M88" s="530" t="str">
        <f t="shared" ca="1" si="8"/>
        <v/>
      </c>
      <c r="N88" s="530" t="str">
        <f t="shared" ca="1" si="8"/>
        <v/>
      </c>
      <c r="O88" s="530" t="str">
        <f t="shared" ca="1" si="8"/>
        <v/>
      </c>
      <c r="P88" s="530" t="str">
        <f t="shared" ca="1" si="8"/>
        <v/>
      </c>
      <c r="Q88" s="530" t="str">
        <f t="shared" ca="1" si="8"/>
        <v/>
      </c>
      <c r="R88" s="530" t="str">
        <f t="shared" ca="1" si="8"/>
        <v/>
      </c>
      <c r="S88" s="530" t="str">
        <f t="shared" ca="1" si="8"/>
        <v/>
      </c>
      <c r="T88" s="530" t="str">
        <f t="shared" ca="1" si="8"/>
        <v/>
      </c>
      <c r="U88" s="487"/>
      <c r="V88" s="484"/>
      <c r="W88" s="484"/>
      <c r="X88" s="484"/>
    </row>
    <row r="89" spans="1:24" x14ac:dyDescent="0.25">
      <c r="A89" s="484"/>
      <c r="B89" s="484"/>
      <c r="C89" s="484"/>
      <c r="D89" s="484"/>
      <c r="E89" s="484"/>
      <c r="F89" s="484"/>
      <c r="G89" s="484"/>
      <c r="H89" s="484"/>
      <c r="I89" s="530" t="str">
        <f t="shared" ca="1" si="8"/>
        <v/>
      </c>
      <c r="J89" s="531" t="str">
        <f t="shared" ca="1" si="8"/>
        <v/>
      </c>
      <c r="K89" s="530" t="str">
        <f t="shared" ca="1" si="8"/>
        <v/>
      </c>
      <c r="L89" s="530" t="str">
        <f t="shared" ca="1" si="8"/>
        <v/>
      </c>
      <c r="M89" s="530" t="str">
        <f t="shared" ca="1" si="8"/>
        <v/>
      </c>
      <c r="N89" s="530" t="str">
        <f t="shared" ca="1" si="8"/>
        <v/>
      </c>
      <c r="O89" s="530" t="str">
        <f t="shared" ca="1" si="8"/>
        <v/>
      </c>
      <c r="P89" s="530" t="str">
        <f t="shared" ca="1" si="8"/>
        <v/>
      </c>
      <c r="Q89" s="530" t="str">
        <f t="shared" ca="1" si="8"/>
        <v/>
      </c>
      <c r="R89" s="530" t="str">
        <f t="shared" ca="1" si="8"/>
        <v/>
      </c>
      <c r="S89" s="530" t="str">
        <f t="shared" ca="1" si="8"/>
        <v/>
      </c>
      <c r="T89" s="530" t="str">
        <f t="shared" ca="1" si="8"/>
        <v/>
      </c>
      <c r="U89" s="487"/>
      <c r="V89" s="484"/>
      <c r="W89" s="484"/>
      <c r="X89" s="484"/>
    </row>
    <row r="90" spans="1:24" x14ac:dyDescent="0.25">
      <c r="A90" s="484"/>
      <c r="B90" s="484"/>
      <c r="C90" s="484"/>
      <c r="D90" s="484"/>
      <c r="E90" s="484"/>
      <c r="F90" s="484"/>
      <c r="G90" s="484"/>
      <c r="H90" s="484"/>
      <c r="I90" s="530" t="str">
        <f t="shared" ca="1" si="8"/>
        <v/>
      </c>
      <c r="J90" s="530" t="str">
        <f t="shared" ca="1" si="8"/>
        <v/>
      </c>
      <c r="K90" s="530" t="str">
        <f t="shared" ca="1" si="8"/>
        <v/>
      </c>
      <c r="L90" s="530" t="str">
        <f t="shared" ca="1" si="8"/>
        <v/>
      </c>
      <c r="M90" s="530" t="str">
        <f t="shared" ca="1" si="8"/>
        <v/>
      </c>
      <c r="N90" s="530" t="str">
        <f t="shared" ca="1" si="8"/>
        <v/>
      </c>
      <c r="O90" s="530" t="str">
        <f t="shared" ca="1" si="8"/>
        <v/>
      </c>
      <c r="P90" s="530" t="str">
        <f t="shared" ca="1" si="8"/>
        <v/>
      </c>
      <c r="Q90" s="530" t="str">
        <f t="shared" ca="1" si="8"/>
        <v/>
      </c>
      <c r="R90" s="530" t="str">
        <f t="shared" ca="1" si="8"/>
        <v/>
      </c>
      <c r="S90" s="530" t="str">
        <f t="shared" ca="1" si="8"/>
        <v/>
      </c>
      <c r="T90" s="530" t="str">
        <f t="shared" ca="1" si="8"/>
        <v/>
      </c>
      <c r="U90" s="487"/>
      <c r="V90" s="484"/>
      <c r="W90" s="484"/>
      <c r="X90" s="484"/>
    </row>
    <row r="91" spans="1:24" x14ac:dyDescent="0.25">
      <c r="I91" s="503" t="str">
        <f ca="1">IF(SUM(I$60:I$90)=0,"",1)</f>
        <v/>
      </c>
      <c r="J91" s="503" t="str">
        <f t="shared" ref="J91:T91" ca="1" si="9">IF(SUM(J$60:J$90)=0,"",1)</f>
        <v/>
      </c>
      <c r="K91" s="503" t="str">
        <f t="shared" ca="1" si="9"/>
        <v/>
      </c>
      <c r="L91" s="503" t="str">
        <f t="shared" ca="1" si="9"/>
        <v/>
      </c>
      <c r="M91" s="503" t="str">
        <f t="shared" ca="1" si="9"/>
        <v/>
      </c>
      <c r="N91" s="503" t="str">
        <f t="shared" ca="1" si="9"/>
        <v/>
      </c>
      <c r="O91" s="503" t="str">
        <f t="shared" ca="1" si="9"/>
        <v/>
      </c>
      <c r="P91" s="503" t="str">
        <f t="shared" ca="1" si="9"/>
        <v/>
      </c>
      <c r="Q91" s="503" t="str">
        <f t="shared" ca="1" si="9"/>
        <v/>
      </c>
      <c r="R91" s="503" t="str">
        <f t="shared" ca="1" si="9"/>
        <v/>
      </c>
      <c r="S91" s="503" t="str">
        <f t="shared" ca="1" si="9"/>
        <v/>
      </c>
      <c r="T91" s="503" t="str">
        <f t="shared" ca="1" si="9"/>
        <v/>
      </c>
      <c r="U91" s="425"/>
    </row>
    <row r="92" spans="1:24" x14ac:dyDescent="0.25">
      <c r="I92" s="425"/>
      <c r="J92" s="425"/>
      <c r="K92" s="425"/>
      <c r="L92" s="425"/>
      <c r="O92" s="425"/>
      <c r="P92" s="425"/>
      <c r="Q92" s="425"/>
      <c r="R92" s="425"/>
      <c r="S92" s="425"/>
      <c r="T92" s="425"/>
      <c r="U92" s="425"/>
    </row>
    <row r="93" spans="1:24" x14ac:dyDescent="0.25">
      <c r="I93" s="425"/>
      <c r="J93" s="425"/>
      <c r="K93" s="425"/>
      <c r="L93" s="425"/>
      <c r="O93" s="425"/>
      <c r="P93" s="425"/>
      <c r="Q93" s="425"/>
      <c r="R93" s="425"/>
      <c r="S93" s="425"/>
      <c r="T93" s="425"/>
      <c r="U93" s="425"/>
    </row>
    <row r="94" spans="1:24" x14ac:dyDescent="0.25">
      <c r="I94" s="425"/>
      <c r="J94" s="425"/>
      <c r="K94" s="425"/>
      <c r="L94" s="425"/>
      <c r="O94" s="425"/>
      <c r="P94" s="425"/>
      <c r="Q94" s="425"/>
      <c r="R94" s="425"/>
      <c r="S94" s="425"/>
      <c r="T94" s="425"/>
      <c r="U94" s="425"/>
    </row>
    <row r="95" spans="1:24" x14ac:dyDescent="0.25">
      <c r="I95" s="425"/>
      <c r="J95" s="425"/>
      <c r="K95" s="425"/>
      <c r="L95" s="425"/>
      <c r="O95" s="425"/>
      <c r="P95" s="425"/>
      <c r="Q95" s="425"/>
      <c r="R95" s="425"/>
      <c r="S95" s="425"/>
      <c r="T95" s="425"/>
      <c r="U95" s="425"/>
    </row>
    <row r="96" spans="1:24" x14ac:dyDescent="0.25">
      <c r="I96" s="425"/>
      <c r="J96" s="425"/>
      <c r="K96" s="425"/>
      <c r="L96" s="425"/>
      <c r="O96" s="425"/>
      <c r="P96" s="425"/>
      <c r="Q96" s="425"/>
      <c r="R96" s="425"/>
      <c r="S96" s="425"/>
      <c r="T96" s="425"/>
      <c r="U96" s="425"/>
    </row>
    <row r="97" spans="9:21" x14ac:dyDescent="0.25">
      <c r="I97" s="425"/>
      <c r="J97" s="425"/>
      <c r="K97" s="425"/>
      <c r="L97" s="425"/>
      <c r="O97" s="425"/>
      <c r="P97" s="425"/>
      <c r="Q97" s="425"/>
      <c r="R97" s="425"/>
      <c r="S97" s="425"/>
      <c r="T97" s="425"/>
      <c r="U97" s="425"/>
    </row>
    <row r="98" spans="9:21" x14ac:dyDescent="0.25">
      <c r="I98" s="425"/>
      <c r="J98" s="425"/>
      <c r="K98" s="425"/>
      <c r="L98" s="425"/>
      <c r="O98" s="425"/>
      <c r="P98" s="425"/>
      <c r="Q98" s="425"/>
      <c r="R98" s="425"/>
      <c r="S98" s="425"/>
      <c r="T98" s="425"/>
      <c r="U98" s="425"/>
    </row>
    <row r="99" spans="9:21" x14ac:dyDescent="0.25">
      <c r="I99" s="425"/>
      <c r="J99" s="425"/>
      <c r="K99" s="425"/>
      <c r="L99" s="425"/>
      <c r="O99" s="425"/>
      <c r="P99" s="425"/>
      <c r="Q99" s="425"/>
      <c r="R99" s="425"/>
      <c r="S99" s="425"/>
      <c r="T99" s="425"/>
      <c r="U99" s="425"/>
    </row>
    <row r="100" spans="9:21" x14ac:dyDescent="0.25">
      <c r="I100" s="425"/>
      <c r="J100" s="425"/>
      <c r="K100" s="425"/>
      <c r="L100" s="425"/>
      <c r="O100" s="425"/>
      <c r="P100" s="425"/>
      <c r="Q100" s="425"/>
      <c r="R100" s="425"/>
      <c r="S100" s="425"/>
      <c r="T100" s="425"/>
      <c r="U100" s="425"/>
    </row>
    <row r="101" spans="9:21" x14ac:dyDescent="0.25">
      <c r="I101" s="425"/>
      <c r="J101" s="425"/>
      <c r="K101" s="425"/>
      <c r="L101" s="425"/>
      <c r="O101" s="425"/>
      <c r="P101" s="425"/>
      <c r="Q101" s="425"/>
      <c r="R101" s="425"/>
      <c r="S101" s="425"/>
      <c r="T101" s="425"/>
      <c r="U101" s="425"/>
    </row>
    <row r="102" spans="9:21" x14ac:dyDescent="0.25">
      <c r="I102" s="425"/>
      <c r="J102" s="425"/>
      <c r="K102" s="425"/>
      <c r="L102" s="425"/>
      <c r="O102" s="425"/>
      <c r="P102" s="425"/>
      <c r="Q102" s="425"/>
      <c r="R102" s="425"/>
      <c r="S102" s="425"/>
      <c r="T102" s="425"/>
      <c r="U102" s="425"/>
    </row>
    <row r="103" spans="9:21" x14ac:dyDescent="0.25">
      <c r="I103" s="425"/>
      <c r="J103" s="425"/>
      <c r="K103" s="425"/>
      <c r="L103" s="425"/>
      <c r="O103" s="425"/>
      <c r="P103" s="425"/>
      <c r="Q103" s="425"/>
      <c r="R103" s="425"/>
      <c r="S103" s="425"/>
      <c r="T103" s="425"/>
      <c r="U103" s="425"/>
    </row>
    <row r="104" spans="9:21" x14ac:dyDescent="0.25">
      <c r="I104" s="425"/>
      <c r="J104" s="425"/>
      <c r="K104" s="425"/>
      <c r="L104" s="425"/>
      <c r="O104" s="425"/>
      <c r="P104" s="425"/>
      <c r="Q104" s="425"/>
      <c r="R104" s="425"/>
      <c r="S104" s="425"/>
      <c r="T104" s="425"/>
      <c r="U104" s="425"/>
    </row>
    <row r="105" spans="9:21" x14ac:dyDescent="0.25">
      <c r="I105" s="425"/>
      <c r="J105" s="425"/>
      <c r="K105" s="425"/>
      <c r="L105" s="425"/>
      <c r="O105" s="425"/>
      <c r="P105" s="425"/>
      <c r="Q105" s="425"/>
      <c r="R105" s="425"/>
      <c r="S105" s="425"/>
      <c r="T105" s="425"/>
      <c r="U105" s="425"/>
    </row>
    <row r="106" spans="9:21" x14ac:dyDescent="0.25">
      <c r="I106" s="425"/>
      <c r="J106" s="425"/>
      <c r="K106" s="425"/>
      <c r="L106" s="425"/>
      <c r="O106" s="425"/>
      <c r="P106" s="425"/>
      <c r="Q106" s="425"/>
      <c r="R106" s="425"/>
      <c r="S106" s="425"/>
      <c r="T106" s="425"/>
      <c r="U106" s="425"/>
    </row>
    <row r="107" spans="9:21" x14ac:dyDescent="0.25">
      <c r="I107" s="425"/>
      <c r="J107" s="425"/>
      <c r="K107" s="425"/>
      <c r="L107" s="425"/>
      <c r="O107" s="425"/>
      <c r="P107" s="425"/>
      <c r="Q107" s="425"/>
      <c r="R107" s="425"/>
      <c r="S107" s="425"/>
      <c r="T107" s="425"/>
      <c r="U107" s="425"/>
    </row>
    <row r="108" spans="9:21" x14ac:dyDescent="0.25">
      <c r="I108" s="425"/>
      <c r="J108" s="425"/>
      <c r="K108" s="425"/>
      <c r="L108" s="425"/>
      <c r="O108" s="425"/>
      <c r="P108" s="425"/>
      <c r="Q108" s="425"/>
      <c r="R108" s="425"/>
      <c r="S108" s="425"/>
      <c r="T108" s="425"/>
      <c r="U108" s="425"/>
    </row>
    <row r="109" spans="9:21" x14ac:dyDescent="0.25">
      <c r="I109" s="425"/>
      <c r="J109" s="425"/>
      <c r="K109" s="425"/>
      <c r="L109" s="425"/>
      <c r="O109" s="425"/>
      <c r="P109" s="425"/>
      <c r="Q109" s="425"/>
      <c r="R109" s="425"/>
      <c r="S109" s="425"/>
      <c r="T109" s="425"/>
      <c r="U109" s="425"/>
    </row>
  </sheetData>
  <sheetProtection algorithmName="SHA-512" hashValue="mSgkSm4pj+uGdwJztZTodpPb/WJ7PjHK7BxDvOllvL3YJUGrZfjQDN1MTJmGBwGdPgdTz44tLeDxTA1hBTne9w==" saltValue="RuOp2zLnEEOb/b1PphTu2g==" spinCount="100000" sheet="1" selectLockedCells="1" selectUnlockedCells="1"/>
  <mergeCells count="1">
    <mergeCell ref="L1:Q2"/>
  </mergeCells>
  <pageMargins left="0.7" right="0.7" top="0.75" bottom="0.75" header="0.3" footer="0.3"/>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Calculation</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Nov!Print_Area</vt:lpstr>
      <vt:lpstr>Oct!Print_Area</vt:lpstr>
      <vt:lpstr>Sep!Print_Area</vt:lpstr>
    </vt:vector>
  </TitlesOfParts>
  <Company>IDEM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SBR MRO</dc:title>
  <dc:creator>D. Daily</dc:creator>
  <cp:lastModifiedBy>Painton, Marcus D</cp:lastModifiedBy>
  <cp:lastPrinted>2024-04-30T12:33:28Z</cp:lastPrinted>
  <dcterms:created xsi:type="dcterms:W3CDTF">2001-12-31T16:19:03Z</dcterms:created>
  <dcterms:modified xsi:type="dcterms:W3CDTF">2024-12-31T21:19:11Z</dcterms:modified>
</cp:coreProperties>
</file>