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ngov-my.sharepoint.com/personal/sebeason_idem_in_gov/Documents/Documents/Excel Forms/State Forms/MRO/MRO 2026/"/>
    </mc:Choice>
  </mc:AlternateContent>
  <xr:revisionPtr revIDLastSave="4" documentId="8_{142EE812-E9C3-4E67-B626-10F75D928FFD}" xr6:coauthVersionLast="47" xr6:coauthVersionMax="47" xr10:uidLastSave="{AFA83B5A-5997-485A-AD10-1185F3C96D73}"/>
  <bookViews>
    <workbookView xWindow="2250" yWindow="2250" windowWidth="21600" windowHeight="11295" tabRatio="683" xr2:uid="{00000000-000D-0000-FFFF-FFFF00000000}"/>
  </bookViews>
  <sheets>
    <sheet name="Instructions" sheetId="25" r:id="rId1"/>
    <sheet name="NetDMR NODI Codes" sheetId="29" r:id="rId2"/>
    <sheet name="Jan" sheetId="7" r:id="rId3"/>
    <sheet name="Feb" sheetId="15" r:id="rId4"/>
    <sheet name="Mar" sheetId="16" r:id="rId5"/>
    <sheet name="Apr" sheetId="17" r:id="rId6"/>
    <sheet name="May" sheetId="18" r:id="rId7"/>
    <sheet name="Jun" sheetId="19" r:id="rId8"/>
    <sheet name="Jul" sheetId="20" r:id="rId9"/>
    <sheet name="Aug" sheetId="21" r:id="rId10"/>
    <sheet name="Sep" sheetId="22" r:id="rId11"/>
    <sheet name="Oct" sheetId="23" r:id="rId12"/>
    <sheet name="Nov" sheetId="24" r:id="rId13"/>
    <sheet name="Dec" sheetId="14" r:id="rId14"/>
    <sheet name="Summary" sheetId="27" r:id="rId15"/>
    <sheet name="E.coli Standalone Calculation" sheetId="28" state="hidden" r:id="rId16"/>
  </sheets>
  <definedNames>
    <definedName name="_xlnm.Print_Area" localSheetId="5">Apr!$A$1:$DC$55</definedName>
    <definedName name="_xlnm.Print_Area" localSheetId="9">Aug!$A$1:$DC$56</definedName>
    <definedName name="_xlnm.Print_Area" localSheetId="13">Dec!$A$1:$DC$59</definedName>
    <definedName name="_xlnm.Print_Area" localSheetId="3">Feb!$A$1:$DC$54</definedName>
    <definedName name="_xlnm.Print_Area" localSheetId="0">Instructions!$B$2:$L$155</definedName>
    <definedName name="_xlnm.Print_Area" localSheetId="2">Jan!$A$1:$DC$59</definedName>
    <definedName name="_xlnm.Print_Area" localSheetId="8">Jul!$A$1:$DC$56</definedName>
    <definedName name="_xlnm.Print_Area" localSheetId="7">Jun!$A$1:$DC$55</definedName>
    <definedName name="_xlnm.Print_Area" localSheetId="4">Mar!$A$1:$DC$56</definedName>
    <definedName name="_xlnm.Print_Area" localSheetId="6">May!$A$1:$DC$56</definedName>
    <definedName name="_xlnm.Print_Area" localSheetId="1">'NetDMR NODI Codes'!$A$1:$C$16</definedName>
    <definedName name="_xlnm.Print_Area" localSheetId="12">Nov!$A$1:$DC$55</definedName>
    <definedName name="_xlnm.Print_Area" localSheetId="11">Oct!$A$1:$DC$56</definedName>
    <definedName name="_xlnm.Print_Area" localSheetId="10">Sep!$A$1:$DC$55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Z13" i="7" l="1"/>
  <c r="BF15" i="19"/>
  <c r="BF16" i="19"/>
  <c r="BF17" i="19"/>
  <c r="BF18" i="19"/>
  <c r="BF19" i="19"/>
  <c r="BF20" i="19"/>
  <c r="BF21" i="19"/>
  <c r="BF22" i="19"/>
  <c r="BF23" i="19"/>
  <c r="BF24" i="19"/>
  <c r="BF25" i="19"/>
  <c r="BF26" i="19"/>
  <c r="BF27" i="19"/>
  <c r="BF28" i="19"/>
  <c r="BF29" i="19"/>
  <c r="BF30" i="19"/>
  <c r="BF31" i="19"/>
  <c r="BF32" i="19"/>
  <c r="BF33" i="19"/>
  <c r="BF34" i="19"/>
  <c r="BF35" i="19"/>
  <c r="BF36" i="19"/>
  <c r="BF37" i="19"/>
  <c r="BF38" i="19"/>
  <c r="BF39" i="19"/>
  <c r="BF40" i="19"/>
  <c r="BF14" i="19"/>
  <c r="BF15" i="22"/>
  <c r="BF16" i="22"/>
  <c r="BF17" i="22"/>
  <c r="BF18" i="22"/>
  <c r="BF19" i="22"/>
  <c r="BF20" i="22"/>
  <c r="BF21" i="22"/>
  <c r="BF22" i="22"/>
  <c r="BF23" i="22"/>
  <c r="BF24" i="22"/>
  <c r="BF25" i="22"/>
  <c r="BF26" i="22"/>
  <c r="BF27" i="22"/>
  <c r="BF28" i="22"/>
  <c r="BF29" i="22"/>
  <c r="BF30" i="22"/>
  <c r="BF31" i="22"/>
  <c r="BF32" i="22"/>
  <c r="BF33" i="22"/>
  <c r="BF34" i="22"/>
  <c r="BF35" i="22"/>
  <c r="BF36" i="22"/>
  <c r="BF37" i="22"/>
  <c r="BF38" i="22"/>
  <c r="BF39" i="22"/>
  <c r="BF40" i="22"/>
  <c r="BF14" i="22"/>
  <c r="BF30" i="20"/>
  <c r="BF29" i="20"/>
  <c r="BF28" i="20"/>
  <c r="BF27" i="20"/>
  <c r="BF26" i="20"/>
  <c r="BF25" i="20"/>
  <c r="BF24" i="20"/>
  <c r="BF23" i="20"/>
  <c r="BF22" i="20"/>
  <c r="BF20" i="20"/>
  <c r="BF18" i="20"/>
  <c r="BF16" i="20"/>
  <c r="BF14" i="20"/>
  <c r="BF13" i="20"/>
  <c r="BF12" i="20"/>
  <c r="BF11" i="20"/>
  <c r="BF11" i="19"/>
  <c r="I10" i="17"/>
  <c r="BF13" i="24"/>
  <c r="BF12" i="24"/>
  <c r="BF11" i="24"/>
  <c r="BF14" i="24"/>
  <c r="BF15" i="24"/>
  <c r="BF16" i="24"/>
  <c r="BF17" i="24"/>
  <c r="BF18" i="24"/>
  <c r="BF19" i="24"/>
  <c r="BF20" i="24"/>
  <c r="BF21" i="24"/>
  <c r="BF22" i="24"/>
  <c r="BF23" i="24"/>
  <c r="BF24" i="24"/>
  <c r="BF25" i="24"/>
  <c r="BF26" i="24"/>
  <c r="BF27" i="24"/>
  <c r="BF28" i="24"/>
  <c r="BF29" i="24"/>
  <c r="BF30" i="24"/>
  <c r="BF31" i="24"/>
  <c r="BF32" i="24"/>
  <c r="BF33" i="24"/>
  <c r="BF34" i="24"/>
  <c r="BF35" i="24"/>
  <c r="BF36" i="24"/>
  <c r="BF37" i="24"/>
  <c r="BF38" i="24"/>
  <c r="BF39" i="24"/>
  <c r="BF40" i="24"/>
  <c r="BZ14" i="24"/>
  <c r="BZ13" i="24"/>
  <c r="BZ12" i="24"/>
  <c r="BZ15" i="24"/>
  <c r="BZ16" i="24"/>
  <c r="BZ17" i="24"/>
  <c r="BZ18" i="24"/>
  <c r="BZ19" i="24"/>
  <c r="BZ20" i="24"/>
  <c r="BZ21" i="24"/>
  <c r="BZ22" i="24"/>
  <c r="BZ23" i="24"/>
  <c r="BZ24" i="24"/>
  <c r="BZ25" i="24"/>
  <c r="BZ26" i="24"/>
  <c r="BZ27" i="24"/>
  <c r="BZ28" i="24"/>
  <c r="BZ29" i="24"/>
  <c r="BZ30" i="24"/>
  <c r="BZ31" i="24"/>
  <c r="BZ32" i="24"/>
  <c r="BZ33" i="24"/>
  <c r="BZ34" i="24"/>
  <c r="BZ35" i="24"/>
  <c r="BZ36" i="24"/>
  <c r="BZ37" i="24"/>
  <c r="BZ38" i="24"/>
  <c r="BZ39" i="24"/>
  <c r="BZ40" i="24"/>
  <c r="BZ11" i="24"/>
  <c r="BX12" i="24"/>
  <c r="BX13" i="24"/>
  <c r="BX14" i="24"/>
  <c r="BX15" i="24"/>
  <c r="BX16" i="24"/>
  <c r="BX17" i="24"/>
  <c r="BX18" i="24"/>
  <c r="BX19" i="24"/>
  <c r="BX20" i="24"/>
  <c r="BX21" i="24"/>
  <c r="BX22" i="24"/>
  <c r="BX23" i="24"/>
  <c r="BX24" i="24"/>
  <c r="BX25" i="24"/>
  <c r="BX26" i="24"/>
  <c r="BX27" i="24"/>
  <c r="BX28" i="24"/>
  <c r="BX29" i="24"/>
  <c r="BX30" i="24"/>
  <c r="BX31" i="24"/>
  <c r="BX32" i="24"/>
  <c r="BX33" i="24"/>
  <c r="BX34" i="24"/>
  <c r="BX35" i="24"/>
  <c r="BX36" i="24"/>
  <c r="BX37" i="24"/>
  <c r="BX38" i="24"/>
  <c r="BX39" i="24"/>
  <c r="BX40" i="24"/>
  <c r="BX11" i="24"/>
  <c r="M5" i="17"/>
  <c r="BZ12" i="22" l="1"/>
  <c r="BZ13" i="22"/>
  <c r="BZ14" i="22"/>
  <c r="BZ15" i="22"/>
  <c r="BZ16" i="22"/>
  <c r="BZ17" i="22"/>
  <c r="BZ18" i="22"/>
  <c r="BZ19" i="22"/>
  <c r="BZ20" i="22"/>
  <c r="BZ21" i="22"/>
  <c r="BZ22" i="22"/>
  <c r="BZ23" i="22"/>
  <c r="BZ24" i="22"/>
  <c r="BZ25" i="22"/>
  <c r="BZ26" i="22"/>
  <c r="BZ27" i="22"/>
  <c r="BZ28" i="22"/>
  <c r="BZ29" i="22"/>
  <c r="BZ30" i="22"/>
  <c r="BZ31" i="22"/>
  <c r="BZ32" i="22"/>
  <c r="BZ33" i="22"/>
  <c r="BZ34" i="22"/>
  <c r="BZ35" i="22"/>
  <c r="BZ36" i="22"/>
  <c r="BZ37" i="22"/>
  <c r="BZ38" i="22"/>
  <c r="BZ39" i="22"/>
  <c r="BZ40" i="22"/>
  <c r="BX12" i="22"/>
  <c r="BX13" i="22"/>
  <c r="BX14" i="22"/>
  <c r="BX15" i="22"/>
  <c r="BX16" i="22"/>
  <c r="BX17" i="22"/>
  <c r="BX18" i="22"/>
  <c r="BX19" i="22"/>
  <c r="BX20" i="22"/>
  <c r="BX21" i="22"/>
  <c r="BX22" i="22"/>
  <c r="BX23" i="22"/>
  <c r="BX24" i="22"/>
  <c r="BX25" i="22"/>
  <c r="BX26" i="22"/>
  <c r="BX27" i="22"/>
  <c r="BX28" i="22"/>
  <c r="BX29" i="22"/>
  <c r="BX30" i="22"/>
  <c r="BX31" i="22"/>
  <c r="BX32" i="22"/>
  <c r="BX33" i="22"/>
  <c r="BX34" i="22"/>
  <c r="BX35" i="22"/>
  <c r="BX36" i="22"/>
  <c r="BX37" i="22"/>
  <c r="BX38" i="22"/>
  <c r="BX39" i="22"/>
  <c r="BX40" i="22"/>
  <c r="BZ12" i="19"/>
  <c r="BZ13" i="19"/>
  <c r="BZ14" i="19"/>
  <c r="BZ15" i="19"/>
  <c r="BZ16" i="19"/>
  <c r="BZ17" i="19"/>
  <c r="BZ18" i="19"/>
  <c r="BZ19" i="19"/>
  <c r="BZ20" i="19"/>
  <c r="BZ21" i="19"/>
  <c r="BZ22" i="19"/>
  <c r="BZ23" i="19"/>
  <c r="BZ24" i="19"/>
  <c r="BZ25" i="19"/>
  <c r="BZ26" i="19"/>
  <c r="BZ27" i="19"/>
  <c r="BZ28" i="19"/>
  <c r="BZ29" i="19"/>
  <c r="BZ30" i="19"/>
  <c r="BZ31" i="19"/>
  <c r="BZ32" i="19"/>
  <c r="BZ33" i="19"/>
  <c r="BZ34" i="19"/>
  <c r="BZ35" i="19"/>
  <c r="BZ36" i="19"/>
  <c r="BZ37" i="19"/>
  <c r="BZ38" i="19"/>
  <c r="BZ39" i="19"/>
  <c r="BZ40" i="19"/>
  <c r="BZ11" i="19"/>
  <c r="BX12" i="19"/>
  <c r="BX13" i="19"/>
  <c r="BX14" i="19"/>
  <c r="BX15" i="19"/>
  <c r="BX16" i="19"/>
  <c r="BX17" i="19"/>
  <c r="BX18" i="19"/>
  <c r="BX19" i="19"/>
  <c r="BX20" i="19"/>
  <c r="BX21" i="19"/>
  <c r="BX22" i="19"/>
  <c r="BX23" i="19"/>
  <c r="BX24" i="19"/>
  <c r="BX25" i="19"/>
  <c r="BX26" i="19"/>
  <c r="BX27" i="19"/>
  <c r="BX28" i="19"/>
  <c r="BX29" i="19"/>
  <c r="BX30" i="19"/>
  <c r="BX31" i="19"/>
  <c r="BX32" i="19"/>
  <c r="BX33" i="19"/>
  <c r="BX34" i="19"/>
  <c r="BX35" i="19"/>
  <c r="BX36" i="19"/>
  <c r="BX37" i="19"/>
  <c r="BX38" i="19"/>
  <c r="BX39" i="19"/>
  <c r="BX40" i="19"/>
  <c r="BX11" i="19"/>
  <c r="O4" i="17"/>
  <c r="R7" i="17"/>
  <c r="O7" i="17"/>
  <c r="P7" i="17"/>
  <c r="Q4" i="17"/>
  <c r="K7" i="17"/>
  <c r="P2" i="17"/>
  <c r="K2" i="17"/>
  <c r="N29" i="17"/>
  <c r="N30" i="17"/>
  <c r="N31" i="17"/>
  <c r="N32" i="17"/>
  <c r="P27" i="17"/>
  <c r="P28" i="17"/>
  <c r="P29" i="17"/>
  <c r="P30" i="17"/>
  <c r="P31" i="17"/>
  <c r="P32" i="17"/>
  <c r="BZ36" i="17"/>
  <c r="BZ35" i="17"/>
  <c r="BZ31" i="17"/>
  <c r="BZ12" i="17"/>
  <c r="BZ13" i="17"/>
  <c r="BZ14" i="17"/>
  <c r="BZ15" i="17"/>
  <c r="BZ16" i="17"/>
  <c r="BZ17" i="17"/>
  <c r="BZ18" i="17"/>
  <c r="BZ19" i="17"/>
  <c r="BZ20" i="17"/>
  <c r="BZ21" i="17"/>
  <c r="BZ22" i="17"/>
  <c r="BZ23" i="17"/>
  <c r="BZ24" i="17"/>
  <c r="BZ25" i="17"/>
  <c r="BZ26" i="17"/>
  <c r="BZ27" i="17"/>
  <c r="BZ28" i="17"/>
  <c r="BZ29" i="17"/>
  <c r="BZ30" i="17"/>
  <c r="BZ32" i="17"/>
  <c r="BZ33" i="17"/>
  <c r="BZ34" i="17"/>
  <c r="BZ37" i="17"/>
  <c r="BZ38" i="17"/>
  <c r="BZ39" i="17"/>
  <c r="BZ40" i="17"/>
  <c r="BX12" i="17"/>
  <c r="BX13" i="17"/>
  <c r="BX14" i="17"/>
  <c r="BX15" i="17"/>
  <c r="BX16" i="17"/>
  <c r="BX17" i="17"/>
  <c r="BX18" i="17"/>
  <c r="BX19" i="17"/>
  <c r="BX20" i="17"/>
  <c r="BX21" i="17"/>
  <c r="BX22" i="17"/>
  <c r="BX23" i="17"/>
  <c r="BX24" i="17"/>
  <c r="BX25" i="17"/>
  <c r="BX26" i="17"/>
  <c r="BX27" i="17"/>
  <c r="BX28" i="17"/>
  <c r="BX29" i="17"/>
  <c r="BX30" i="17"/>
  <c r="BX31" i="17"/>
  <c r="BX32" i="17"/>
  <c r="BX33" i="17"/>
  <c r="BX34" i="17"/>
  <c r="BX35" i="17"/>
  <c r="BX36" i="17"/>
  <c r="BX37" i="17"/>
  <c r="BX38" i="17"/>
  <c r="BX39" i="17"/>
  <c r="BX40" i="17"/>
  <c r="BF19" i="17"/>
  <c r="BF20" i="17"/>
  <c r="BF21" i="17"/>
  <c r="BF22" i="17"/>
  <c r="BF23" i="17"/>
  <c r="BF24" i="17"/>
  <c r="BF25" i="17"/>
  <c r="BF26" i="17"/>
  <c r="BF27" i="17"/>
  <c r="BF28" i="17"/>
  <c r="BF29" i="17"/>
  <c r="BF30" i="17"/>
  <c r="BF31" i="17"/>
  <c r="BF32" i="17"/>
  <c r="BF33" i="17"/>
  <c r="BF34" i="17"/>
  <c r="BF35" i="17"/>
  <c r="BF36" i="17"/>
  <c r="BF37" i="17"/>
  <c r="BF38" i="17"/>
  <c r="BF39" i="17"/>
  <c r="BF40" i="17"/>
  <c r="BF15" i="17"/>
  <c r="BF16" i="17"/>
  <c r="BF17" i="17"/>
  <c r="BF18" i="17"/>
  <c r="AU44" i="14"/>
  <c r="AU43" i="14"/>
  <c r="AU42" i="14"/>
  <c r="AU41" i="14"/>
  <c r="AU40" i="14"/>
  <c r="AU39" i="14"/>
  <c r="AU38" i="14"/>
  <c r="AU37" i="14"/>
  <c r="AU36" i="14"/>
  <c r="AU35" i="14"/>
  <c r="AU34" i="14"/>
  <c r="AU33" i="14"/>
  <c r="AU32" i="14"/>
  <c r="AU31" i="14"/>
  <c r="AU30" i="14"/>
  <c r="AU29" i="14"/>
  <c r="AU28" i="14"/>
  <c r="AU27" i="14"/>
  <c r="AU26" i="14"/>
  <c r="AU25" i="14"/>
  <c r="AU24" i="14"/>
  <c r="AU23" i="14"/>
  <c r="AU22" i="14"/>
  <c r="AU21" i="14"/>
  <c r="AU20" i="14"/>
  <c r="AU19" i="14"/>
  <c r="AU18" i="14"/>
  <c r="AU17" i="14"/>
  <c r="AU16" i="14"/>
  <c r="AU15" i="14"/>
  <c r="AU14" i="14"/>
  <c r="AU13" i="14"/>
  <c r="AU12" i="14"/>
  <c r="AU11" i="14"/>
  <c r="AY44" i="14"/>
  <c r="AY43" i="14"/>
  <c r="AY42" i="14"/>
  <c r="AY41" i="14"/>
  <c r="AY40" i="14"/>
  <c r="AY39" i="14"/>
  <c r="AY38" i="14"/>
  <c r="AY37" i="14"/>
  <c r="AY36" i="14"/>
  <c r="AY35" i="14"/>
  <c r="AY34" i="14"/>
  <c r="AY33" i="14"/>
  <c r="AY32" i="14"/>
  <c r="AY31" i="14"/>
  <c r="AY30" i="14"/>
  <c r="AY29" i="14"/>
  <c r="AY28" i="14"/>
  <c r="AY27" i="14"/>
  <c r="AY26" i="14"/>
  <c r="AY25" i="14"/>
  <c r="AY24" i="14"/>
  <c r="AY23" i="14"/>
  <c r="AY22" i="14"/>
  <c r="AY21" i="14"/>
  <c r="AY20" i="14"/>
  <c r="AY19" i="14"/>
  <c r="AY18" i="14"/>
  <c r="AY17" i="14"/>
  <c r="AY16" i="14"/>
  <c r="AY15" i="14"/>
  <c r="AY14" i="14"/>
  <c r="AY13" i="14"/>
  <c r="AY12" i="14"/>
  <c r="AY11" i="14"/>
  <c r="BC44" i="14"/>
  <c r="BC43" i="14"/>
  <c r="BC42" i="14"/>
  <c r="BC41" i="14"/>
  <c r="BC40" i="14"/>
  <c r="BC39" i="14"/>
  <c r="BC38" i="14"/>
  <c r="BC37" i="14"/>
  <c r="BC36" i="14"/>
  <c r="BC35" i="14"/>
  <c r="BC34" i="14"/>
  <c r="BC33" i="14"/>
  <c r="BC32" i="14"/>
  <c r="BC31" i="14"/>
  <c r="BC30" i="14"/>
  <c r="BC29" i="14"/>
  <c r="BC28" i="14"/>
  <c r="BC27" i="14"/>
  <c r="BC26" i="14"/>
  <c r="BC25" i="14"/>
  <c r="BC24" i="14"/>
  <c r="BC23" i="14"/>
  <c r="BC22" i="14"/>
  <c r="BC21" i="14"/>
  <c r="BC20" i="14"/>
  <c r="BC19" i="14"/>
  <c r="BC18" i="14"/>
  <c r="BC17" i="14"/>
  <c r="BC16" i="14"/>
  <c r="BC15" i="14"/>
  <c r="BC14" i="14"/>
  <c r="BC13" i="14"/>
  <c r="BC12" i="14"/>
  <c r="BC11" i="14"/>
  <c r="BZ44" i="14"/>
  <c r="BZ43" i="14"/>
  <c r="BZ42" i="14"/>
  <c r="BZ41" i="14"/>
  <c r="BZ40" i="14"/>
  <c r="BZ39" i="14"/>
  <c r="BZ38" i="14"/>
  <c r="BZ37" i="14"/>
  <c r="BZ36" i="14"/>
  <c r="BZ35" i="14"/>
  <c r="BZ34" i="14"/>
  <c r="BZ33" i="14"/>
  <c r="BZ32" i="14"/>
  <c r="BZ31" i="14"/>
  <c r="BZ30" i="14"/>
  <c r="BZ29" i="14"/>
  <c r="BZ28" i="14"/>
  <c r="BZ27" i="14"/>
  <c r="BZ26" i="14"/>
  <c r="BZ25" i="14"/>
  <c r="BZ24" i="14"/>
  <c r="BZ23" i="14"/>
  <c r="BZ22" i="14"/>
  <c r="BZ21" i="14"/>
  <c r="BZ20" i="14"/>
  <c r="BZ19" i="14"/>
  <c r="BZ18" i="14"/>
  <c r="BZ17" i="14"/>
  <c r="BZ16" i="14"/>
  <c r="BZ15" i="14"/>
  <c r="BZ14" i="14"/>
  <c r="BZ13" i="14"/>
  <c r="BZ12" i="14"/>
  <c r="BZ11" i="14"/>
  <c r="BX44" i="14"/>
  <c r="BX43" i="14"/>
  <c r="BX42" i="14"/>
  <c r="BX41" i="14"/>
  <c r="BX40" i="14"/>
  <c r="BX39" i="14"/>
  <c r="BX38" i="14"/>
  <c r="BX37" i="14"/>
  <c r="BX36" i="14"/>
  <c r="BX35" i="14"/>
  <c r="BX34" i="14"/>
  <c r="BX33" i="14"/>
  <c r="BX32" i="14"/>
  <c r="BX31" i="14"/>
  <c r="BX30" i="14"/>
  <c r="BX29" i="14"/>
  <c r="BX28" i="14"/>
  <c r="BX27" i="14"/>
  <c r="BX26" i="14"/>
  <c r="BX25" i="14"/>
  <c r="BX24" i="14"/>
  <c r="BX23" i="14"/>
  <c r="BX22" i="14"/>
  <c r="BX21" i="14"/>
  <c r="BX20" i="14"/>
  <c r="BX19" i="14"/>
  <c r="BX18" i="14"/>
  <c r="BX17" i="14"/>
  <c r="BX16" i="14"/>
  <c r="BX15" i="14"/>
  <c r="BX14" i="14"/>
  <c r="BX13" i="14"/>
  <c r="BX12" i="14"/>
  <c r="BX11" i="14"/>
  <c r="BF44" i="14"/>
  <c r="BF43" i="14"/>
  <c r="BF42" i="14"/>
  <c r="BF41" i="14"/>
  <c r="BF40" i="14"/>
  <c r="BF39" i="14"/>
  <c r="BF38" i="14"/>
  <c r="BF37" i="14"/>
  <c r="BF36" i="14"/>
  <c r="BF35" i="14"/>
  <c r="BF34" i="14"/>
  <c r="BF33" i="14"/>
  <c r="BF32" i="14"/>
  <c r="BF31" i="14"/>
  <c r="BF30" i="14"/>
  <c r="BF29" i="14"/>
  <c r="BF28" i="14"/>
  <c r="BF27" i="14"/>
  <c r="BF26" i="14"/>
  <c r="BF25" i="14"/>
  <c r="BF24" i="14"/>
  <c r="BF23" i="14"/>
  <c r="BF22" i="14"/>
  <c r="BF21" i="14"/>
  <c r="BF20" i="14"/>
  <c r="BF19" i="14"/>
  <c r="BF18" i="14"/>
  <c r="BF17" i="14"/>
  <c r="BF16" i="14"/>
  <c r="BF15" i="14"/>
  <c r="BF14" i="14"/>
  <c r="BF13" i="14"/>
  <c r="BF12" i="14"/>
  <c r="BF11" i="14"/>
  <c r="BF13" i="22"/>
  <c r="BF12" i="22"/>
  <c r="BF11" i="22"/>
  <c r="BX11" i="22"/>
  <c r="BZ11" i="22"/>
  <c r="BF13" i="19"/>
  <c r="BF12" i="19"/>
  <c r="BF41" i="23"/>
  <c r="BF40" i="23"/>
  <c r="BF39" i="23"/>
  <c r="BF38" i="23"/>
  <c r="BF37" i="23"/>
  <c r="BF36" i="23"/>
  <c r="BF35" i="23"/>
  <c r="BF34" i="23"/>
  <c r="BF33" i="23"/>
  <c r="BF32" i="23"/>
  <c r="BF31" i="23"/>
  <c r="BF30" i="23"/>
  <c r="BF29" i="23"/>
  <c r="BF28" i="23"/>
  <c r="BF27" i="23"/>
  <c r="BF26" i="23"/>
  <c r="BF25" i="23"/>
  <c r="BF24" i="23"/>
  <c r="BF23" i="23"/>
  <c r="BF22" i="23"/>
  <c r="BF21" i="23"/>
  <c r="BF20" i="23"/>
  <c r="BF19" i="23"/>
  <c r="BF18" i="23"/>
  <c r="BF17" i="23"/>
  <c r="BF16" i="23"/>
  <c r="BF15" i="23"/>
  <c r="BF14" i="23"/>
  <c r="BF13" i="23"/>
  <c r="BF12" i="23"/>
  <c r="BF11" i="23"/>
  <c r="BX41" i="23"/>
  <c r="BX40" i="23"/>
  <c r="BX39" i="23"/>
  <c r="BX38" i="23"/>
  <c r="BX37" i="23"/>
  <c r="BX36" i="23"/>
  <c r="BX35" i="23"/>
  <c r="BX34" i="23"/>
  <c r="BX33" i="23"/>
  <c r="BX32" i="23"/>
  <c r="BX31" i="23"/>
  <c r="BX30" i="23"/>
  <c r="BX29" i="23"/>
  <c r="BX28" i="23"/>
  <c r="BX27" i="23"/>
  <c r="BX26" i="23"/>
  <c r="BX25" i="23"/>
  <c r="BX24" i="23"/>
  <c r="BX23" i="23"/>
  <c r="BX22" i="23"/>
  <c r="BX21" i="23"/>
  <c r="BX20" i="23"/>
  <c r="BX19" i="23"/>
  <c r="BX18" i="23"/>
  <c r="BX17" i="23"/>
  <c r="BX16" i="23"/>
  <c r="BX15" i="23"/>
  <c r="BX14" i="23"/>
  <c r="BX13" i="23"/>
  <c r="BX12" i="23"/>
  <c r="BX11" i="23"/>
  <c r="BZ41" i="23"/>
  <c r="BZ40" i="23"/>
  <c r="BZ39" i="23"/>
  <c r="BZ38" i="23"/>
  <c r="BZ37" i="23"/>
  <c r="BZ36" i="23"/>
  <c r="BZ35" i="23"/>
  <c r="BZ34" i="23"/>
  <c r="BZ33" i="23"/>
  <c r="BZ32" i="23"/>
  <c r="BZ31" i="23"/>
  <c r="BZ30" i="23"/>
  <c r="BZ29" i="23"/>
  <c r="BZ28" i="23"/>
  <c r="BZ27" i="23"/>
  <c r="BZ26" i="23"/>
  <c r="BZ25" i="23"/>
  <c r="BZ24" i="23"/>
  <c r="BZ23" i="23"/>
  <c r="BZ22" i="23"/>
  <c r="BZ21" i="23"/>
  <c r="BZ20" i="23"/>
  <c r="BZ19" i="23"/>
  <c r="BZ18" i="23"/>
  <c r="BZ17" i="23"/>
  <c r="BZ16" i="23"/>
  <c r="BZ15" i="23"/>
  <c r="BZ14" i="23"/>
  <c r="BZ13" i="23"/>
  <c r="BZ12" i="23"/>
  <c r="BZ11" i="23"/>
  <c r="BF41" i="21"/>
  <c r="BF40" i="21"/>
  <c r="BF39" i="21"/>
  <c r="BF38" i="21"/>
  <c r="BF37" i="21"/>
  <c r="BF36" i="21"/>
  <c r="BF35" i="21"/>
  <c r="BF34" i="21"/>
  <c r="BF33" i="21"/>
  <c r="BF32" i="21"/>
  <c r="BF31" i="21"/>
  <c r="BF30" i="21"/>
  <c r="BF29" i="21"/>
  <c r="BF28" i="21"/>
  <c r="BF27" i="21"/>
  <c r="BF26" i="21"/>
  <c r="BF25" i="21"/>
  <c r="BF24" i="21"/>
  <c r="BF23" i="21"/>
  <c r="BF22" i="21"/>
  <c r="BF21" i="21"/>
  <c r="BF20" i="21"/>
  <c r="BF19" i="21"/>
  <c r="BF18" i="21"/>
  <c r="BF17" i="21"/>
  <c r="BF16" i="21"/>
  <c r="BF15" i="21"/>
  <c r="BF14" i="21"/>
  <c r="BF13" i="21"/>
  <c r="BF12" i="21"/>
  <c r="BF11" i="21"/>
  <c r="BX41" i="21"/>
  <c r="BX40" i="21"/>
  <c r="BX39" i="21"/>
  <c r="BX38" i="21"/>
  <c r="BX37" i="21"/>
  <c r="BX36" i="21"/>
  <c r="BX35" i="21"/>
  <c r="BX34" i="21"/>
  <c r="BX33" i="21"/>
  <c r="BX32" i="21"/>
  <c r="BX31" i="21"/>
  <c r="BX30" i="21"/>
  <c r="BX29" i="21"/>
  <c r="BX28" i="21"/>
  <c r="BX27" i="21"/>
  <c r="BX26" i="21"/>
  <c r="BX25" i="21"/>
  <c r="BX24" i="21"/>
  <c r="BX23" i="21"/>
  <c r="BX22" i="21"/>
  <c r="BX21" i="21"/>
  <c r="BX20" i="21"/>
  <c r="BX19" i="21"/>
  <c r="BX18" i="21"/>
  <c r="BX17" i="21"/>
  <c r="BX16" i="21"/>
  <c r="BX15" i="21"/>
  <c r="BX14" i="21"/>
  <c r="BX13" i="21"/>
  <c r="BX12" i="21"/>
  <c r="BX11" i="21"/>
  <c r="BZ41" i="21"/>
  <c r="BZ40" i="21"/>
  <c r="BZ39" i="21"/>
  <c r="BZ38" i="21"/>
  <c r="BZ37" i="21"/>
  <c r="BZ36" i="21"/>
  <c r="BZ35" i="21"/>
  <c r="BZ34" i="21"/>
  <c r="BZ33" i="21"/>
  <c r="BZ32" i="21"/>
  <c r="BZ31" i="21"/>
  <c r="BZ30" i="21"/>
  <c r="BZ29" i="21"/>
  <c r="BZ28" i="21"/>
  <c r="BZ27" i="21"/>
  <c r="BZ26" i="21"/>
  <c r="BZ25" i="21"/>
  <c r="BZ24" i="21"/>
  <c r="BZ23" i="21"/>
  <c r="BZ22" i="21"/>
  <c r="BZ21" i="21"/>
  <c r="BZ20" i="21"/>
  <c r="BZ19" i="21"/>
  <c r="BZ18" i="21"/>
  <c r="BZ17" i="21"/>
  <c r="BZ16" i="21"/>
  <c r="BZ15" i="21"/>
  <c r="BZ14" i="21"/>
  <c r="BZ13" i="21"/>
  <c r="BZ12" i="21"/>
  <c r="BZ11" i="21"/>
  <c r="BZ41" i="20"/>
  <c r="BZ40" i="20"/>
  <c r="BZ39" i="20"/>
  <c r="BZ38" i="20"/>
  <c r="BZ37" i="20"/>
  <c r="BZ36" i="20"/>
  <c r="BZ35" i="20"/>
  <c r="BZ34" i="20"/>
  <c r="BZ33" i="20"/>
  <c r="BZ32" i="20"/>
  <c r="BZ31" i="20"/>
  <c r="BZ30" i="20"/>
  <c r="BZ29" i="20"/>
  <c r="BZ28" i="20"/>
  <c r="BZ27" i="20"/>
  <c r="BZ26" i="20"/>
  <c r="BZ25" i="20"/>
  <c r="BZ24" i="20"/>
  <c r="BZ23" i="20"/>
  <c r="BZ22" i="20"/>
  <c r="BZ21" i="20"/>
  <c r="BZ20" i="20"/>
  <c r="BZ19" i="20"/>
  <c r="BZ18" i="20"/>
  <c r="BZ17" i="20"/>
  <c r="BZ16" i="20"/>
  <c r="BZ15" i="20"/>
  <c r="BZ14" i="20"/>
  <c r="BZ13" i="20"/>
  <c r="BZ12" i="20"/>
  <c r="BZ11" i="20"/>
  <c r="BX41" i="20"/>
  <c r="BX40" i="20"/>
  <c r="BX39" i="20"/>
  <c r="BX38" i="20"/>
  <c r="BX37" i="20"/>
  <c r="BX36" i="20"/>
  <c r="BX35" i="20"/>
  <c r="BX34" i="20"/>
  <c r="BX33" i="20"/>
  <c r="BX32" i="20"/>
  <c r="BX31" i="20"/>
  <c r="BX30" i="20"/>
  <c r="BX29" i="20"/>
  <c r="BX28" i="20"/>
  <c r="BX27" i="20"/>
  <c r="BX26" i="20"/>
  <c r="BX25" i="20"/>
  <c r="BX24" i="20"/>
  <c r="BX23" i="20"/>
  <c r="BX22" i="20"/>
  <c r="BX21" i="20"/>
  <c r="BX20" i="20"/>
  <c r="BX19" i="20"/>
  <c r="BX18" i="20"/>
  <c r="BX17" i="20"/>
  <c r="BX16" i="20"/>
  <c r="BX15" i="20"/>
  <c r="BX14" i="20"/>
  <c r="BX13" i="20"/>
  <c r="BX12" i="20"/>
  <c r="BX11" i="20"/>
  <c r="BF41" i="20"/>
  <c r="BF40" i="20"/>
  <c r="BF39" i="20"/>
  <c r="BF38" i="20"/>
  <c r="BF37" i="20"/>
  <c r="BF36" i="20"/>
  <c r="BF35" i="20"/>
  <c r="BF34" i="20"/>
  <c r="BF33" i="20"/>
  <c r="BF32" i="20"/>
  <c r="BF31" i="20"/>
  <c r="BF21" i="20"/>
  <c r="BF19" i="20"/>
  <c r="BF17" i="20"/>
  <c r="BF15" i="20"/>
  <c r="BZ41" i="18"/>
  <c r="BZ40" i="18"/>
  <c r="BZ39" i="18"/>
  <c r="BZ38" i="18"/>
  <c r="BZ37" i="18"/>
  <c r="BZ36" i="18"/>
  <c r="BZ35" i="18"/>
  <c r="BZ34" i="18"/>
  <c r="BZ33" i="18"/>
  <c r="BZ32" i="18"/>
  <c r="BZ31" i="18"/>
  <c r="BZ30" i="18"/>
  <c r="BZ29" i="18"/>
  <c r="BZ28" i="18"/>
  <c r="BZ27" i="18"/>
  <c r="BZ26" i="18"/>
  <c r="BZ25" i="18"/>
  <c r="BZ24" i="18"/>
  <c r="BZ23" i="18"/>
  <c r="BZ22" i="18"/>
  <c r="BZ21" i="18"/>
  <c r="BZ20" i="18"/>
  <c r="BZ19" i="18"/>
  <c r="BZ18" i="18"/>
  <c r="BZ17" i="18"/>
  <c r="BZ16" i="18"/>
  <c r="BZ15" i="18"/>
  <c r="BZ14" i="18"/>
  <c r="BZ13" i="18"/>
  <c r="BZ12" i="18"/>
  <c r="BZ11" i="18"/>
  <c r="BX41" i="18"/>
  <c r="BX40" i="18"/>
  <c r="BX39" i="18"/>
  <c r="BX38" i="18"/>
  <c r="BX37" i="18"/>
  <c r="BX36" i="18"/>
  <c r="BX35" i="18"/>
  <c r="BX34" i="18"/>
  <c r="BX33" i="18"/>
  <c r="BX32" i="18"/>
  <c r="BX31" i="18"/>
  <c r="BX30" i="18"/>
  <c r="BX29" i="18"/>
  <c r="BX28" i="18"/>
  <c r="BX27" i="18"/>
  <c r="BX26" i="18"/>
  <c r="BX25" i="18"/>
  <c r="BX24" i="18"/>
  <c r="BX23" i="18"/>
  <c r="BX22" i="18"/>
  <c r="BX21" i="18"/>
  <c r="BX20" i="18"/>
  <c r="BX19" i="18"/>
  <c r="BX18" i="18"/>
  <c r="BX17" i="18"/>
  <c r="BX16" i="18"/>
  <c r="BX15" i="18"/>
  <c r="BX14" i="18"/>
  <c r="BX13" i="18"/>
  <c r="BX12" i="18"/>
  <c r="BX11" i="18"/>
  <c r="BF41" i="18"/>
  <c r="BF40" i="18"/>
  <c r="BF39" i="18"/>
  <c r="BF38" i="18"/>
  <c r="BF37" i="18"/>
  <c r="BF36" i="18"/>
  <c r="BF35" i="18"/>
  <c r="BF34" i="18"/>
  <c r="BF33" i="18"/>
  <c r="BF32" i="18"/>
  <c r="BF31" i="18"/>
  <c r="BF30" i="18"/>
  <c r="BF29" i="18"/>
  <c r="BF28" i="18"/>
  <c r="BF27" i="18"/>
  <c r="BF26" i="18"/>
  <c r="BF25" i="18"/>
  <c r="BF24" i="18"/>
  <c r="BF23" i="18"/>
  <c r="BF22" i="18"/>
  <c r="BF21" i="18"/>
  <c r="BF20" i="18"/>
  <c r="BF19" i="18"/>
  <c r="BF18" i="18"/>
  <c r="BF17" i="18"/>
  <c r="BF16" i="18"/>
  <c r="BF15" i="18"/>
  <c r="BF14" i="18"/>
  <c r="BF13" i="18"/>
  <c r="BF12" i="18"/>
  <c r="BF11" i="18"/>
  <c r="BF14" i="17"/>
  <c r="BF13" i="17"/>
  <c r="BF12" i="17"/>
  <c r="BF11" i="17"/>
  <c r="BX11" i="17"/>
  <c r="BZ11" i="17"/>
  <c r="BF41" i="16"/>
  <c r="BF40" i="16"/>
  <c r="BF39" i="16"/>
  <c r="BF38" i="16"/>
  <c r="BF37" i="16"/>
  <c r="BF36" i="16"/>
  <c r="BF35" i="16"/>
  <c r="BF34" i="16"/>
  <c r="BF33" i="16"/>
  <c r="BF32" i="16"/>
  <c r="BF31" i="16"/>
  <c r="BF30" i="16"/>
  <c r="BF29" i="16"/>
  <c r="BF28" i="16"/>
  <c r="BF27" i="16"/>
  <c r="BF26" i="16"/>
  <c r="BF25" i="16"/>
  <c r="BF24" i="16"/>
  <c r="BF23" i="16"/>
  <c r="BF22" i="16"/>
  <c r="BF21" i="16"/>
  <c r="BF20" i="16"/>
  <c r="BF19" i="16"/>
  <c r="BF18" i="16"/>
  <c r="BF17" i="16"/>
  <c r="BF16" i="16"/>
  <c r="BF15" i="16"/>
  <c r="BF14" i="16"/>
  <c r="BF13" i="16"/>
  <c r="BF12" i="16"/>
  <c r="BF11" i="16"/>
  <c r="BX41" i="16"/>
  <c r="BX40" i="16"/>
  <c r="BX39" i="16"/>
  <c r="BX38" i="16"/>
  <c r="BX37" i="16"/>
  <c r="BX36" i="16"/>
  <c r="BX35" i="16"/>
  <c r="BX34" i="16"/>
  <c r="BX33" i="16"/>
  <c r="BX32" i="16"/>
  <c r="BX31" i="16"/>
  <c r="BX30" i="16"/>
  <c r="BX29" i="16"/>
  <c r="BX28" i="16"/>
  <c r="BX27" i="16"/>
  <c r="BX26" i="16"/>
  <c r="BX25" i="16"/>
  <c r="BX24" i="16"/>
  <c r="BX23" i="16"/>
  <c r="BX22" i="16"/>
  <c r="BX21" i="16"/>
  <c r="BX20" i="16"/>
  <c r="BX19" i="16"/>
  <c r="BX18" i="16"/>
  <c r="BX17" i="16"/>
  <c r="BX16" i="16"/>
  <c r="BX15" i="16"/>
  <c r="BX14" i="16"/>
  <c r="BX13" i="16"/>
  <c r="BX12" i="16"/>
  <c r="BX11" i="16"/>
  <c r="BZ41" i="16"/>
  <c r="BZ40" i="16"/>
  <c r="BZ39" i="16"/>
  <c r="BZ38" i="16"/>
  <c r="BZ37" i="16"/>
  <c r="BZ36" i="16"/>
  <c r="BZ35" i="16"/>
  <c r="BZ34" i="16"/>
  <c r="BZ33" i="16"/>
  <c r="BZ32" i="16"/>
  <c r="BZ31" i="16"/>
  <c r="BZ30" i="16"/>
  <c r="BZ29" i="16"/>
  <c r="BZ28" i="16"/>
  <c r="BZ27" i="16"/>
  <c r="BZ26" i="16"/>
  <c r="BZ25" i="16"/>
  <c r="BZ24" i="16"/>
  <c r="BZ23" i="16"/>
  <c r="BZ22" i="16"/>
  <c r="BZ21" i="16"/>
  <c r="BZ20" i="16"/>
  <c r="BZ19" i="16"/>
  <c r="BZ18" i="16"/>
  <c r="BZ17" i="16"/>
  <c r="BZ16" i="16"/>
  <c r="BZ15" i="16"/>
  <c r="BZ12" i="16"/>
  <c r="BZ13" i="16"/>
  <c r="BZ14" i="16"/>
  <c r="BZ11" i="16"/>
  <c r="BF39" i="15"/>
  <c r="BF38" i="15"/>
  <c r="BF37" i="15"/>
  <c r="BF36" i="15"/>
  <c r="BF35" i="15"/>
  <c r="BF34" i="15"/>
  <c r="BF33" i="15"/>
  <c r="BF32" i="15"/>
  <c r="BF31" i="15"/>
  <c r="BF30" i="15"/>
  <c r="BF29" i="15"/>
  <c r="BF28" i="15"/>
  <c r="BF27" i="15"/>
  <c r="BF26" i="15"/>
  <c r="BF25" i="15"/>
  <c r="BF24" i="15"/>
  <c r="BF23" i="15"/>
  <c r="BF22" i="15"/>
  <c r="BF21" i="15"/>
  <c r="BF20" i="15"/>
  <c r="BF19" i="15"/>
  <c r="BF18" i="15"/>
  <c r="BF17" i="15"/>
  <c r="BF16" i="15"/>
  <c r="BF15" i="15"/>
  <c r="BF14" i="15"/>
  <c r="BF13" i="15"/>
  <c r="BF12" i="15"/>
  <c r="BF11" i="15"/>
  <c r="BX39" i="15"/>
  <c r="BX38" i="15"/>
  <c r="BX37" i="15"/>
  <c r="BX36" i="15"/>
  <c r="BX35" i="15"/>
  <c r="BX34" i="15"/>
  <c r="BX33" i="15"/>
  <c r="BX32" i="15"/>
  <c r="BX31" i="15"/>
  <c r="BX30" i="15"/>
  <c r="BX29" i="15"/>
  <c r="BX28" i="15"/>
  <c r="BX27" i="15"/>
  <c r="BX26" i="15"/>
  <c r="BX25" i="15"/>
  <c r="BX24" i="15"/>
  <c r="BX23" i="15"/>
  <c r="BX22" i="15"/>
  <c r="BX21" i="15"/>
  <c r="BX20" i="15"/>
  <c r="BX19" i="15"/>
  <c r="BX18" i="15"/>
  <c r="BX17" i="15"/>
  <c r="BX16" i="15"/>
  <c r="BX15" i="15"/>
  <c r="BX14" i="15"/>
  <c r="BX13" i="15"/>
  <c r="BX12" i="15"/>
  <c r="BX11" i="15"/>
  <c r="BZ39" i="15"/>
  <c r="BZ38" i="15"/>
  <c r="BZ37" i="15"/>
  <c r="BZ36" i="15"/>
  <c r="BZ35" i="15"/>
  <c r="BZ34" i="15"/>
  <c r="BZ33" i="15"/>
  <c r="BZ32" i="15"/>
  <c r="BZ31" i="15"/>
  <c r="BZ30" i="15"/>
  <c r="BZ29" i="15"/>
  <c r="BZ28" i="15"/>
  <c r="BZ27" i="15"/>
  <c r="BZ26" i="15"/>
  <c r="BZ25" i="15"/>
  <c r="BZ24" i="15"/>
  <c r="BZ23" i="15"/>
  <c r="BZ22" i="15"/>
  <c r="BZ21" i="15"/>
  <c r="BZ20" i="15"/>
  <c r="BZ19" i="15"/>
  <c r="BZ18" i="15"/>
  <c r="BZ17" i="15"/>
  <c r="BZ16" i="15"/>
  <c r="BZ15" i="15"/>
  <c r="BZ12" i="15"/>
  <c r="BZ13" i="15"/>
  <c r="BZ14" i="15"/>
  <c r="BZ11" i="15"/>
  <c r="BZ25" i="7"/>
  <c r="BZ44" i="7"/>
  <c r="BZ43" i="7"/>
  <c r="BZ42" i="7"/>
  <c r="BZ41" i="7"/>
  <c r="BZ40" i="7"/>
  <c r="BZ39" i="7"/>
  <c r="BZ38" i="7"/>
  <c r="BZ37" i="7"/>
  <c r="BZ36" i="7"/>
  <c r="BZ35" i="7"/>
  <c r="BZ34" i="7"/>
  <c r="BZ33" i="7"/>
  <c r="BZ32" i="7"/>
  <c r="BZ31" i="7"/>
  <c r="BZ30" i="7"/>
  <c r="BZ29" i="7"/>
  <c r="BZ28" i="7"/>
  <c r="BZ27" i="7"/>
  <c r="BZ26" i="7"/>
  <c r="BZ24" i="7"/>
  <c r="BZ23" i="7"/>
  <c r="BZ22" i="7"/>
  <c r="BZ21" i="7"/>
  <c r="BZ20" i="7"/>
  <c r="BZ19" i="7"/>
  <c r="BZ18" i="7"/>
  <c r="BZ17" i="7"/>
  <c r="BZ16" i="7"/>
  <c r="BZ15" i="7"/>
  <c r="BZ14" i="7"/>
  <c r="BZ12" i="7"/>
  <c r="BZ11" i="7"/>
  <c r="BX44" i="7"/>
  <c r="BX43" i="7"/>
  <c r="BX42" i="7"/>
  <c r="BX41" i="7"/>
  <c r="BX40" i="7"/>
  <c r="BX39" i="7"/>
  <c r="BX38" i="7"/>
  <c r="BX37" i="7"/>
  <c r="BX36" i="7"/>
  <c r="BX35" i="7"/>
  <c r="BX34" i="7"/>
  <c r="BX33" i="7"/>
  <c r="BX32" i="7"/>
  <c r="BX31" i="7"/>
  <c r="BX30" i="7"/>
  <c r="BX29" i="7"/>
  <c r="BX28" i="7"/>
  <c r="BX27" i="7"/>
  <c r="BX26" i="7"/>
  <c r="BX25" i="7"/>
  <c r="BX24" i="7"/>
  <c r="BX23" i="7"/>
  <c r="BX22" i="7"/>
  <c r="BX21" i="7"/>
  <c r="BX20" i="7"/>
  <c r="BX19" i="7"/>
  <c r="BX18" i="7"/>
  <c r="BX17" i="7"/>
  <c r="BX16" i="7"/>
  <c r="BX15" i="7"/>
  <c r="BX14" i="7"/>
  <c r="BX13" i="7"/>
  <c r="BX12" i="7"/>
  <c r="BX11" i="7"/>
  <c r="BF44" i="7"/>
  <c r="BF43" i="7"/>
  <c r="BF42" i="7"/>
  <c r="BF41" i="7"/>
  <c r="BF40" i="7"/>
  <c r="BF39" i="7"/>
  <c r="BF38" i="7"/>
  <c r="BF37" i="7"/>
  <c r="BF36" i="7"/>
  <c r="BF35" i="7"/>
  <c r="BF34" i="7"/>
  <c r="BF33" i="7"/>
  <c r="BF32" i="7"/>
  <c r="BF31" i="7"/>
  <c r="BF30" i="7"/>
  <c r="BF29" i="7"/>
  <c r="BF28" i="7"/>
  <c r="BF27" i="7"/>
  <c r="BF26" i="7"/>
  <c r="BF25" i="7"/>
  <c r="BF24" i="7"/>
  <c r="BF23" i="7"/>
  <c r="BF22" i="7"/>
  <c r="BF21" i="7"/>
  <c r="BF20" i="7"/>
  <c r="BF19" i="7"/>
  <c r="BF18" i="7"/>
  <c r="BF12" i="7"/>
  <c r="BF13" i="7"/>
  <c r="BF14" i="7"/>
  <c r="BF15" i="7"/>
  <c r="BF16" i="7"/>
  <c r="BF17" i="7"/>
  <c r="BF11" i="7"/>
  <c r="BC40" i="24"/>
  <c r="BC39" i="24"/>
  <c r="BC38" i="24"/>
  <c r="BC37" i="24"/>
  <c r="BC36" i="24"/>
  <c r="BC35" i="24"/>
  <c r="BC34" i="24"/>
  <c r="BC33" i="24"/>
  <c r="BC32" i="24"/>
  <c r="BC31" i="24"/>
  <c r="BC30" i="24"/>
  <c r="BC29" i="24"/>
  <c r="BC28" i="24"/>
  <c r="BC27" i="24"/>
  <c r="BC26" i="24"/>
  <c r="BC25" i="24"/>
  <c r="BC24" i="24"/>
  <c r="BC23" i="24"/>
  <c r="BC22" i="24"/>
  <c r="BC21" i="24"/>
  <c r="BC20" i="24"/>
  <c r="BC19" i="24"/>
  <c r="BC18" i="24"/>
  <c r="BC17" i="24"/>
  <c r="BC16" i="24"/>
  <c r="BC15" i="24"/>
  <c r="BC14" i="24"/>
  <c r="BC13" i="24"/>
  <c r="BC12" i="24"/>
  <c r="BC11" i="24"/>
  <c r="AY40" i="24"/>
  <c r="AY39" i="24"/>
  <c r="AY38" i="24"/>
  <c r="AY37" i="24"/>
  <c r="AY36" i="24"/>
  <c r="AY35" i="24"/>
  <c r="AY34" i="24"/>
  <c r="AY33" i="24"/>
  <c r="AY32" i="24"/>
  <c r="AY31" i="24"/>
  <c r="AY30" i="24"/>
  <c r="AY29" i="24"/>
  <c r="AY28" i="24"/>
  <c r="AY27" i="24"/>
  <c r="AY26" i="24"/>
  <c r="AY25" i="24"/>
  <c r="AY24" i="24"/>
  <c r="AY23" i="24"/>
  <c r="AY22" i="24"/>
  <c r="AY21" i="24"/>
  <c r="AY20" i="24"/>
  <c r="AY19" i="24"/>
  <c r="AY18" i="24"/>
  <c r="AY17" i="24"/>
  <c r="AY16" i="24"/>
  <c r="AY15" i="24"/>
  <c r="AY14" i="24"/>
  <c r="AY13" i="24"/>
  <c r="AY12" i="24"/>
  <c r="AY11" i="24"/>
  <c r="AU40" i="24"/>
  <c r="AU39" i="24"/>
  <c r="AU38" i="24"/>
  <c r="AU37" i="24"/>
  <c r="AU36" i="24"/>
  <c r="AU35" i="24"/>
  <c r="AU34" i="24"/>
  <c r="AU33" i="24"/>
  <c r="AU32" i="24"/>
  <c r="AU31" i="24"/>
  <c r="AU30" i="24"/>
  <c r="AU29" i="24"/>
  <c r="AU28" i="24"/>
  <c r="AU27" i="24"/>
  <c r="AU26" i="24"/>
  <c r="AU25" i="24"/>
  <c r="AU24" i="24"/>
  <c r="AU23" i="24"/>
  <c r="AU22" i="24"/>
  <c r="AU21" i="24"/>
  <c r="AU20" i="24"/>
  <c r="AU19" i="24"/>
  <c r="AU18" i="24"/>
  <c r="AU17" i="24"/>
  <c r="AU16" i="24"/>
  <c r="AU15" i="24"/>
  <c r="AU14" i="24"/>
  <c r="AU13" i="24"/>
  <c r="AU12" i="24"/>
  <c r="AU11" i="24"/>
  <c r="BC40" i="22"/>
  <c r="BC39" i="22"/>
  <c r="BC38" i="22"/>
  <c r="BC37" i="22"/>
  <c r="BC36" i="22"/>
  <c r="BC35" i="22"/>
  <c r="BC34" i="22"/>
  <c r="BC33" i="22"/>
  <c r="BC32" i="22"/>
  <c r="BC31" i="22"/>
  <c r="BC30" i="22"/>
  <c r="BC29" i="22"/>
  <c r="BC28" i="22"/>
  <c r="BC27" i="22"/>
  <c r="BC26" i="22"/>
  <c r="BC25" i="22"/>
  <c r="BC24" i="22"/>
  <c r="BC23" i="22"/>
  <c r="BC22" i="22"/>
  <c r="BC21" i="22"/>
  <c r="BC20" i="22"/>
  <c r="BC19" i="22"/>
  <c r="BC18" i="22"/>
  <c r="BC17" i="22"/>
  <c r="BC16" i="22"/>
  <c r="BC15" i="22"/>
  <c r="BC14" i="22"/>
  <c r="BC13" i="22"/>
  <c r="BC12" i="22"/>
  <c r="BC11" i="22"/>
  <c r="AY40" i="22"/>
  <c r="AY39" i="22"/>
  <c r="AY38" i="22"/>
  <c r="AY37" i="22"/>
  <c r="AY36" i="22"/>
  <c r="AY35" i="22"/>
  <c r="AY34" i="22"/>
  <c r="AY33" i="22"/>
  <c r="AY32" i="22"/>
  <c r="AY31" i="22"/>
  <c r="AY30" i="22"/>
  <c r="AY29" i="22"/>
  <c r="AY28" i="22"/>
  <c r="AY27" i="22"/>
  <c r="AY26" i="22"/>
  <c r="AY25" i="22"/>
  <c r="AY24" i="22"/>
  <c r="AY23" i="22"/>
  <c r="AY22" i="22"/>
  <c r="AY21" i="22"/>
  <c r="AY20" i="22"/>
  <c r="AY19" i="22"/>
  <c r="AY18" i="22"/>
  <c r="AY17" i="22"/>
  <c r="AY16" i="22"/>
  <c r="AY15" i="22"/>
  <c r="AY14" i="22"/>
  <c r="AY13" i="22"/>
  <c r="AY12" i="22"/>
  <c r="AY11" i="22"/>
  <c r="AU40" i="22"/>
  <c r="AU39" i="22"/>
  <c r="AU38" i="22"/>
  <c r="AU37" i="22"/>
  <c r="AU36" i="22"/>
  <c r="AU35" i="22"/>
  <c r="AU34" i="22"/>
  <c r="AU33" i="22"/>
  <c r="AU32" i="22"/>
  <c r="AU31" i="22"/>
  <c r="AU30" i="22"/>
  <c r="AU29" i="22"/>
  <c r="AU28" i="22"/>
  <c r="AU27" i="22"/>
  <c r="AU26" i="22"/>
  <c r="AU25" i="22"/>
  <c r="AU24" i="22"/>
  <c r="AU23" i="22"/>
  <c r="AU22" i="22"/>
  <c r="AU21" i="22"/>
  <c r="AU20" i="22"/>
  <c r="AU19" i="22"/>
  <c r="AU18" i="22"/>
  <c r="AU17" i="22"/>
  <c r="AU16" i="22"/>
  <c r="AU15" i="22"/>
  <c r="AU14" i="22"/>
  <c r="AU13" i="22"/>
  <c r="AU12" i="22"/>
  <c r="AU11" i="22"/>
  <c r="BC41" i="23"/>
  <c r="BC40" i="23"/>
  <c r="BC39" i="23"/>
  <c r="BC38" i="23"/>
  <c r="BC37" i="23"/>
  <c r="BC36" i="23"/>
  <c r="BC35" i="23"/>
  <c r="BC34" i="23"/>
  <c r="BC33" i="23"/>
  <c r="BC32" i="23"/>
  <c r="BC31" i="23"/>
  <c r="BC30" i="23"/>
  <c r="BC29" i="23"/>
  <c r="BC28" i="23"/>
  <c r="BC27" i="23"/>
  <c r="BC26" i="23"/>
  <c r="BC25" i="23"/>
  <c r="BC24" i="23"/>
  <c r="BC23" i="23"/>
  <c r="BC22" i="23"/>
  <c r="BC21" i="23"/>
  <c r="BC20" i="23"/>
  <c r="BC19" i="23"/>
  <c r="BC18" i="23"/>
  <c r="BC17" i="23"/>
  <c r="BC16" i="23"/>
  <c r="BC15" i="23"/>
  <c r="BC14" i="23"/>
  <c r="BC13" i="23"/>
  <c r="BC12" i="23"/>
  <c r="BC11" i="23"/>
  <c r="AY41" i="23"/>
  <c r="AY40" i="23"/>
  <c r="AY39" i="23"/>
  <c r="AY38" i="23"/>
  <c r="AY37" i="23"/>
  <c r="AY36" i="23"/>
  <c r="AY35" i="23"/>
  <c r="AY34" i="23"/>
  <c r="AY33" i="23"/>
  <c r="AY32" i="23"/>
  <c r="AY31" i="23"/>
  <c r="AY30" i="23"/>
  <c r="AY29" i="23"/>
  <c r="AY28" i="23"/>
  <c r="AY27" i="23"/>
  <c r="AY26" i="23"/>
  <c r="AY25" i="23"/>
  <c r="AY24" i="23"/>
  <c r="AY23" i="23"/>
  <c r="AY22" i="23"/>
  <c r="AY21" i="23"/>
  <c r="AY20" i="23"/>
  <c r="AY19" i="23"/>
  <c r="AY18" i="23"/>
  <c r="AY17" i="23"/>
  <c r="AY16" i="23"/>
  <c r="AY15" i="23"/>
  <c r="AY14" i="23"/>
  <c r="AY13" i="23"/>
  <c r="AY12" i="23"/>
  <c r="AY11" i="23"/>
  <c r="AU41" i="23"/>
  <c r="AU40" i="23"/>
  <c r="AU39" i="23"/>
  <c r="AU38" i="23"/>
  <c r="AU37" i="23"/>
  <c r="AU36" i="23"/>
  <c r="AU35" i="23"/>
  <c r="AU34" i="23"/>
  <c r="AU33" i="23"/>
  <c r="AU32" i="23"/>
  <c r="AU31" i="23"/>
  <c r="AU30" i="23"/>
  <c r="AU29" i="23"/>
  <c r="AU28" i="23"/>
  <c r="AU27" i="23"/>
  <c r="AU26" i="23"/>
  <c r="AU25" i="23"/>
  <c r="AU24" i="23"/>
  <c r="AU23" i="23"/>
  <c r="AU22" i="23"/>
  <c r="AU21" i="23"/>
  <c r="AU20" i="23"/>
  <c r="AU19" i="23"/>
  <c r="AU18" i="23"/>
  <c r="AU17" i="23"/>
  <c r="AU16" i="23"/>
  <c r="AU15" i="23"/>
  <c r="AU14" i="23"/>
  <c r="AU13" i="23"/>
  <c r="AU12" i="23"/>
  <c r="AU11" i="23"/>
  <c r="BC41" i="21"/>
  <c r="BC40" i="21"/>
  <c r="BC39" i="21"/>
  <c r="BC38" i="21"/>
  <c r="BC37" i="21"/>
  <c r="BC36" i="21"/>
  <c r="BC35" i="21"/>
  <c r="BC34" i="21"/>
  <c r="BC33" i="21"/>
  <c r="BC32" i="21"/>
  <c r="BC31" i="21"/>
  <c r="BC30" i="21"/>
  <c r="BC29" i="21"/>
  <c r="BC28" i="21"/>
  <c r="BC27" i="21"/>
  <c r="BC26" i="21"/>
  <c r="BC25" i="21"/>
  <c r="BC24" i="21"/>
  <c r="BC23" i="21"/>
  <c r="BC22" i="21"/>
  <c r="BC21" i="21"/>
  <c r="BC20" i="21"/>
  <c r="BC19" i="21"/>
  <c r="BC18" i="21"/>
  <c r="BC17" i="21"/>
  <c r="BC16" i="21"/>
  <c r="BC15" i="21"/>
  <c r="BC14" i="21"/>
  <c r="BC13" i="21"/>
  <c r="BC12" i="21"/>
  <c r="BC11" i="21"/>
  <c r="AY41" i="21"/>
  <c r="AY40" i="21"/>
  <c r="AY39" i="21"/>
  <c r="AY38" i="21"/>
  <c r="AY37" i="21"/>
  <c r="AY36" i="21"/>
  <c r="AY35" i="21"/>
  <c r="AY34" i="21"/>
  <c r="AY33" i="21"/>
  <c r="AY32" i="21"/>
  <c r="AY31" i="21"/>
  <c r="AY30" i="21"/>
  <c r="AY29" i="21"/>
  <c r="AY28" i="21"/>
  <c r="AY27" i="21"/>
  <c r="AY26" i="21"/>
  <c r="AY25" i="21"/>
  <c r="AY24" i="21"/>
  <c r="AY23" i="21"/>
  <c r="AY22" i="21"/>
  <c r="AY21" i="21"/>
  <c r="AY20" i="21"/>
  <c r="AY19" i="21"/>
  <c r="AY18" i="21"/>
  <c r="AY17" i="21"/>
  <c r="AY16" i="21"/>
  <c r="AY15" i="21"/>
  <c r="AY14" i="21"/>
  <c r="AY13" i="21"/>
  <c r="AY12" i="21"/>
  <c r="AY11" i="21"/>
  <c r="AU41" i="21"/>
  <c r="AU40" i="21"/>
  <c r="AU39" i="21"/>
  <c r="AU38" i="21"/>
  <c r="AU37" i="21"/>
  <c r="AU36" i="21"/>
  <c r="AU35" i="21"/>
  <c r="AU34" i="21"/>
  <c r="AU33" i="21"/>
  <c r="AU32" i="21"/>
  <c r="AU31" i="21"/>
  <c r="AU30" i="21"/>
  <c r="AU29" i="21"/>
  <c r="AU28" i="21"/>
  <c r="AU27" i="21"/>
  <c r="AU26" i="21"/>
  <c r="AU25" i="21"/>
  <c r="AU24" i="21"/>
  <c r="AU23" i="21"/>
  <c r="AU22" i="21"/>
  <c r="AU21" i="21"/>
  <c r="AU20" i="21"/>
  <c r="AU19" i="21"/>
  <c r="AU18" i="21"/>
  <c r="AU17" i="21"/>
  <c r="AU16" i="21"/>
  <c r="AU15" i="21"/>
  <c r="AU14" i="21"/>
  <c r="AU13" i="21"/>
  <c r="AU12" i="21"/>
  <c r="AU11" i="21"/>
  <c r="AU41" i="20"/>
  <c r="AU40" i="20"/>
  <c r="AY41" i="20"/>
  <c r="AY40" i="20"/>
  <c r="BC41" i="20"/>
  <c r="BC40" i="20"/>
  <c r="AU40" i="19"/>
  <c r="AY40" i="19"/>
  <c r="BC40" i="19"/>
  <c r="AU41" i="18"/>
  <c r="AU40" i="18"/>
  <c r="AY41" i="18"/>
  <c r="AY40" i="18"/>
  <c r="BC41" i="18"/>
  <c r="BC40" i="18"/>
  <c r="AU40" i="17"/>
  <c r="AY40" i="17"/>
  <c r="BC40" i="17"/>
  <c r="AU41" i="16"/>
  <c r="AU40" i="16"/>
  <c r="AY41" i="16"/>
  <c r="AY40" i="16"/>
  <c r="BC41" i="16"/>
  <c r="BC40" i="16"/>
  <c r="BC39" i="20"/>
  <c r="BC38" i="20"/>
  <c r="BC37" i="20"/>
  <c r="BC36" i="20"/>
  <c r="BC35" i="20"/>
  <c r="BC34" i="20"/>
  <c r="BC33" i="20"/>
  <c r="BC32" i="20"/>
  <c r="BC31" i="20"/>
  <c r="BC30" i="20"/>
  <c r="BC29" i="20"/>
  <c r="BC28" i="20"/>
  <c r="BC27" i="20"/>
  <c r="BC26" i="20"/>
  <c r="BC25" i="20"/>
  <c r="BC24" i="20"/>
  <c r="BC23" i="20"/>
  <c r="BC22" i="20"/>
  <c r="BC21" i="20"/>
  <c r="BC20" i="20"/>
  <c r="BC19" i="20"/>
  <c r="BC18" i="20"/>
  <c r="BC17" i="20"/>
  <c r="BC16" i="20"/>
  <c r="BC15" i="20"/>
  <c r="BC14" i="20"/>
  <c r="BC13" i="20"/>
  <c r="BC12" i="20"/>
  <c r="BC11" i="20"/>
  <c r="AY39" i="20"/>
  <c r="AY38" i="20"/>
  <c r="AY37" i="20"/>
  <c r="AY36" i="20"/>
  <c r="AY35" i="20"/>
  <c r="AY34" i="20"/>
  <c r="AY33" i="20"/>
  <c r="AY32" i="20"/>
  <c r="AY31" i="20"/>
  <c r="AY30" i="20"/>
  <c r="AY29" i="20"/>
  <c r="AY28" i="20"/>
  <c r="AY27" i="20"/>
  <c r="AY26" i="20"/>
  <c r="AY25" i="20"/>
  <c r="AY24" i="20"/>
  <c r="AY23" i="20"/>
  <c r="AY22" i="20"/>
  <c r="AY21" i="20"/>
  <c r="AY20" i="20"/>
  <c r="AY19" i="20"/>
  <c r="AY18" i="20"/>
  <c r="AY17" i="20"/>
  <c r="AY16" i="20"/>
  <c r="AY15" i="20"/>
  <c r="AY14" i="20"/>
  <c r="AY13" i="20"/>
  <c r="AY12" i="20"/>
  <c r="AY11" i="20"/>
  <c r="AU39" i="20"/>
  <c r="AU38" i="20"/>
  <c r="AU37" i="20"/>
  <c r="AU36" i="20"/>
  <c r="AU35" i="20"/>
  <c r="AU34" i="20"/>
  <c r="AU33" i="20"/>
  <c r="AU32" i="20"/>
  <c r="AU31" i="20"/>
  <c r="AU30" i="20"/>
  <c r="AU29" i="20"/>
  <c r="AU28" i="20"/>
  <c r="AU27" i="20"/>
  <c r="AU26" i="20"/>
  <c r="AU25" i="20"/>
  <c r="AU24" i="20"/>
  <c r="AU23" i="20"/>
  <c r="AU22" i="20"/>
  <c r="AU21" i="20"/>
  <c r="AU20" i="20"/>
  <c r="AU19" i="20"/>
  <c r="AU18" i="20"/>
  <c r="AU17" i="20"/>
  <c r="AU16" i="20"/>
  <c r="AU15" i="20"/>
  <c r="AU14" i="20"/>
  <c r="AU13" i="20"/>
  <c r="AU12" i="20"/>
  <c r="AU11" i="20"/>
  <c r="BC39" i="19"/>
  <c r="BC38" i="19"/>
  <c r="BC37" i="19"/>
  <c r="BC36" i="19"/>
  <c r="BC35" i="19"/>
  <c r="BC34" i="19"/>
  <c r="BC33" i="19"/>
  <c r="BC32" i="19"/>
  <c r="BC31" i="19"/>
  <c r="BC30" i="19"/>
  <c r="BC29" i="19"/>
  <c r="BC28" i="19"/>
  <c r="BC27" i="19"/>
  <c r="BC26" i="19"/>
  <c r="BC25" i="19"/>
  <c r="BC24" i="19"/>
  <c r="BC23" i="19"/>
  <c r="BC22" i="19"/>
  <c r="BC21" i="19"/>
  <c r="BC20" i="19"/>
  <c r="BC19" i="19"/>
  <c r="BC18" i="19"/>
  <c r="BC17" i="19"/>
  <c r="BC16" i="19"/>
  <c r="BC15" i="19"/>
  <c r="BC14" i="19"/>
  <c r="BC13" i="19"/>
  <c r="BC12" i="19"/>
  <c r="BC11" i="19"/>
  <c r="AY39" i="19"/>
  <c r="AY38" i="19"/>
  <c r="AY37" i="19"/>
  <c r="AY36" i="19"/>
  <c r="AY35" i="19"/>
  <c r="AY34" i="19"/>
  <c r="AY33" i="19"/>
  <c r="AY32" i="19"/>
  <c r="AY31" i="19"/>
  <c r="AY30" i="19"/>
  <c r="AY29" i="19"/>
  <c r="AY28" i="19"/>
  <c r="AY27" i="19"/>
  <c r="AY26" i="19"/>
  <c r="AY25" i="19"/>
  <c r="AY24" i="19"/>
  <c r="AY23" i="19"/>
  <c r="AY22" i="19"/>
  <c r="AY21" i="19"/>
  <c r="AY20" i="19"/>
  <c r="AY19" i="19"/>
  <c r="AY18" i="19"/>
  <c r="AY17" i="19"/>
  <c r="AY16" i="19"/>
  <c r="AY15" i="19"/>
  <c r="AY14" i="19"/>
  <c r="AY13" i="19"/>
  <c r="AY12" i="19"/>
  <c r="AY11" i="19"/>
  <c r="AU39" i="19"/>
  <c r="AU38" i="19"/>
  <c r="AU37" i="19"/>
  <c r="AU36" i="19"/>
  <c r="AU35" i="19"/>
  <c r="AU34" i="19"/>
  <c r="AU33" i="19"/>
  <c r="AU32" i="19"/>
  <c r="AU31" i="19"/>
  <c r="AU30" i="19"/>
  <c r="AU29" i="19"/>
  <c r="AU28" i="19"/>
  <c r="AU27" i="19"/>
  <c r="AU26" i="19"/>
  <c r="AU25" i="19"/>
  <c r="AU24" i="19"/>
  <c r="AU23" i="19"/>
  <c r="AU22" i="19"/>
  <c r="AU21" i="19"/>
  <c r="AU20" i="19"/>
  <c r="AU19" i="19"/>
  <c r="AU18" i="19"/>
  <c r="AU17" i="19"/>
  <c r="AU16" i="19"/>
  <c r="AU15" i="19"/>
  <c r="AU14" i="19"/>
  <c r="AU13" i="19"/>
  <c r="AU12" i="19"/>
  <c r="AU11" i="19"/>
  <c r="BC39" i="18"/>
  <c r="BC38" i="18"/>
  <c r="BC37" i="18"/>
  <c r="BC36" i="18"/>
  <c r="BC35" i="18"/>
  <c r="BC34" i="18"/>
  <c r="BC33" i="18"/>
  <c r="BC32" i="18"/>
  <c r="BC31" i="18"/>
  <c r="BC30" i="18"/>
  <c r="BC29" i="18"/>
  <c r="BC28" i="18"/>
  <c r="BC27" i="18"/>
  <c r="BC26" i="18"/>
  <c r="BC25" i="18"/>
  <c r="BC24" i="18"/>
  <c r="BC23" i="18"/>
  <c r="BC22" i="18"/>
  <c r="BC21" i="18"/>
  <c r="BC20" i="18"/>
  <c r="BC19" i="18"/>
  <c r="BC18" i="18"/>
  <c r="BC17" i="18"/>
  <c r="BC16" i="18"/>
  <c r="BC15" i="18"/>
  <c r="BC14" i="18"/>
  <c r="BC13" i="18"/>
  <c r="BC12" i="18"/>
  <c r="BC11" i="18"/>
  <c r="AY39" i="18"/>
  <c r="AY38" i="18"/>
  <c r="AY37" i="18"/>
  <c r="AY36" i="18"/>
  <c r="AY35" i="18"/>
  <c r="AY34" i="18"/>
  <c r="AY33" i="18"/>
  <c r="AY32" i="18"/>
  <c r="AY31" i="18"/>
  <c r="AY30" i="18"/>
  <c r="AY29" i="18"/>
  <c r="AY28" i="18"/>
  <c r="AY27" i="18"/>
  <c r="AY26" i="18"/>
  <c r="AY25" i="18"/>
  <c r="AY24" i="18"/>
  <c r="AY23" i="18"/>
  <c r="AY22" i="18"/>
  <c r="AY21" i="18"/>
  <c r="AY20" i="18"/>
  <c r="AY19" i="18"/>
  <c r="AY18" i="18"/>
  <c r="AY17" i="18"/>
  <c r="AY16" i="18"/>
  <c r="AY15" i="18"/>
  <c r="AY14" i="18"/>
  <c r="AY13" i="18"/>
  <c r="AY12" i="18"/>
  <c r="AY11" i="18"/>
  <c r="AU39" i="18"/>
  <c r="AU38" i="18"/>
  <c r="AU37" i="18"/>
  <c r="AU36" i="18"/>
  <c r="AU35" i="18"/>
  <c r="AU34" i="18"/>
  <c r="AU33" i="18"/>
  <c r="AU32" i="18"/>
  <c r="AU31" i="18"/>
  <c r="AU30" i="18"/>
  <c r="AU29" i="18"/>
  <c r="AU28" i="18"/>
  <c r="AU27" i="18"/>
  <c r="AU26" i="18"/>
  <c r="AU25" i="18"/>
  <c r="AU24" i="18"/>
  <c r="AU23" i="18"/>
  <c r="AU22" i="18"/>
  <c r="AU21" i="18"/>
  <c r="AU20" i="18"/>
  <c r="AU19" i="18"/>
  <c r="AU18" i="18"/>
  <c r="AU17" i="18"/>
  <c r="AU16" i="18"/>
  <c r="AU15" i="18"/>
  <c r="AU14" i="18"/>
  <c r="AU13" i="18"/>
  <c r="AU12" i="18"/>
  <c r="AU11" i="18"/>
  <c r="BC39" i="17"/>
  <c r="BC38" i="17"/>
  <c r="BC37" i="17"/>
  <c r="BC36" i="17"/>
  <c r="BC35" i="17"/>
  <c r="BC34" i="17"/>
  <c r="BC33" i="17"/>
  <c r="BC32" i="17"/>
  <c r="BC31" i="17"/>
  <c r="BC30" i="17"/>
  <c r="BC29" i="17"/>
  <c r="BC28" i="17"/>
  <c r="BC27" i="17"/>
  <c r="BC26" i="17"/>
  <c r="BC25" i="17"/>
  <c r="BC24" i="17"/>
  <c r="BC23" i="17"/>
  <c r="BC22" i="17"/>
  <c r="BC21" i="17"/>
  <c r="BC20" i="17"/>
  <c r="BC19" i="17"/>
  <c r="BC18" i="17"/>
  <c r="BC17" i="17"/>
  <c r="BC16" i="17"/>
  <c r="BC15" i="17"/>
  <c r="BC14" i="17"/>
  <c r="BC13" i="17"/>
  <c r="BC12" i="17"/>
  <c r="BC11" i="17"/>
  <c r="AY39" i="17"/>
  <c r="AY38" i="17"/>
  <c r="AY37" i="17"/>
  <c r="AY36" i="17"/>
  <c r="AY35" i="17"/>
  <c r="AY34" i="17"/>
  <c r="AY33" i="17"/>
  <c r="AY32" i="17"/>
  <c r="AY31" i="17"/>
  <c r="AY30" i="17"/>
  <c r="AY29" i="17"/>
  <c r="AY28" i="17"/>
  <c r="AY27" i="17"/>
  <c r="AY26" i="17"/>
  <c r="AY25" i="17"/>
  <c r="AY24" i="17"/>
  <c r="AY23" i="17"/>
  <c r="AY22" i="17"/>
  <c r="AY21" i="17"/>
  <c r="AY20" i="17"/>
  <c r="AY19" i="17"/>
  <c r="AY18" i="17"/>
  <c r="AY17" i="17"/>
  <c r="AY16" i="17"/>
  <c r="AY15" i="17"/>
  <c r="AY14" i="17"/>
  <c r="AY13" i="17"/>
  <c r="AY12" i="17"/>
  <c r="AY11" i="17"/>
  <c r="AU39" i="17"/>
  <c r="AU38" i="17"/>
  <c r="AU37" i="17"/>
  <c r="AU36" i="17"/>
  <c r="AU35" i="17"/>
  <c r="AU34" i="17"/>
  <c r="AU33" i="17"/>
  <c r="AU32" i="17"/>
  <c r="AU31" i="17"/>
  <c r="AU30" i="17"/>
  <c r="AU29" i="17"/>
  <c r="AU28" i="17"/>
  <c r="AU27" i="17"/>
  <c r="AU26" i="17"/>
  <c r="AU25" i="17"/>
  <c r="AU24" i="17"/>
  <c r="AU23" i="17"/>
  <c r="AU22" i="17"/>
  <c r="AU21" i="17"/>
  <c r="AU20" i="17"/>
  <c r="AU19" i="17"/>
  <c r="AU18" i="17"/>
  <c r="AU17" i="17"/>
  <c r="AU16" i="17"/>
  <c r="AU15" i="17"/>
  <c r="AU14" i="17"/>
  <c r="AU13" i="17"/>
  <c r="AU12" i="17"/>
  <c r="AU11" i="17"/>
  <c r="BC39" i="16"/>
  <c r="BC38" i="16"/>
  <c r="BC37" i="16"/>
  <c r="BC36" i="16"/>
  <c r="BC35" i="16"/>
  <c r="BC34" i="16"/>
  <c r="BC33" i="16"/>
  <c r="BC32" i="16"/>
  <c r="BC31" i="16"/>
  <c r="BC30" i="16"/>
  <c r="BC29" i="16"/>
  <c r="BC28" i="16"/>
  <c r="BC27" i="16"/>
  <c r="BC26" i="16"/>
  <c r="BC25" i="16"/>
  <c r="BC24" i="16"/>
  <c r="BC23" i="16"/>
  <c r="BC22" i="16"/>
  <c r="BC21" i="16"/>
  <c r="BC20" i="16"/>
  <c r="BC19" i="16"/>
  <c r="BC18" i="16"/>
  <c r="BC17" i="16"/>
  <c r="BC16" i="16"/>
  <c r="BC15" i="16"/>
  <c r="BC14" i="16"/>
  <c r="BC13" i="16"/>
  <c r="BC12" i="16"/>
  <c r="BC11" i="16"/>
  <c r="AY39" i="16"/>
  <c r="AY38" i="16"/>
  <c r="AY37" i="16"/>
  <c r="AY36" i="16"/>
  <c r="AY35" i="16"/>
  <c r="AY34" i="16"/>
  <c r="AY33" i="16"/>
  <c r="AY32" i="16"/>
  <c r="AY31" i="16"/>
  <c r="AY30" i="16"/>
  <c r="AY29" i="16"/>
  <c r="AY28" i="16"/>
  <c r="AY27" i="16"/>
  <c r="AY26" i="16"/>
  <c r="AY25" i="16"/>
  <c r="AY24" i="16"/>
  <c r="AY23" i="16"/>
  <c r="AY22" i="16"/>
  <c r="AY21" i="16"/>
  <c r="AY20" i="16"/>
  <c r="AY19" i="16"/>
  <c r="AY18" i="16"/>
  <c r="AY17" i="16"/>
  <c r="AY16" i="16"/>
  <c r="AY15" i="16"/>
  <c r="AY14" i="16"/>
  <c r="AY13" i="16"/>
  <c r="AY12" i="16"/>
  <c r="AY11" i="16"/>
  <c r="AU39" i="16"/>
  <c r="AU38" i="16"/>
  <c r="AU37" i="16"/>
  <c r="AU36" i="16"/>
  <c r="AU35" i="16"/>
  <c r="AU34" i="16"/>
  <c r="AU33" i="16"/>
  <c r="AU32" i="16"/>
  <c r="AU31" i="16"/>
  <c r="AU30" i="16"/>
  <c r="AU29" i="16"/>
  <c r="AU28" i="16"/>
  <c r="AU27" i="16"/>
  <c r="AU26" i="16"/>
  <c r="AU25" i="16"/>
  <c r="AU24" i="16"/>
  <c r="AU23" i="16"/>
  <c r="AU22" i="16"/>
  <c r="AU21" i="16"/>
  <c r="AU20" i="16"/>
  <c r="AU19" i="16"/>
  <c r="AU18" i="16"/>
  <c r="AU17" i="16"/>
  <c r="AU16" i="16"/>
  <c r="AU15" i="16"/>
  <c r="AU14" i="16"/>
  <c r="AU13" i="16"/>
  <c r="AU12" i="16"/>
  <c r="AU11" i="16"/>
  <c r="BC39" i="15"/>
  <c r="BC38" i="15"/>
  <c r="BC37" i="15"/>
  <c r="BC36" i="15"/>
  <c r="BC35" i="15"/>
  <c r="BC34" i="15"/>
  <c r="BC33" i="15"/>
  <c r="BC32" i="15"/>
  <c r="BC31" i="15"/>
  <c r="BC30" i="15"/>
  <c r="BC29" i="15"/>
  <c r="BC28" i="15"/>
  <c r="BC27" i="15"/>
  <c r="BC26" i="15"/>
  <c r="BC25" i="15"/>
  <c r="BC24" i="15"/>
  <c r="BC23" i="15"/>
  <c r="BC22" i="15"/>
  <c r="BC21" i="15"/>
  <c r="BC20" i="15"/>
  <c r="BC19" i="15"/>
  <c r="BC18" i="15"/>
  <c r="BC17" i="15"/>
  <c r="BC16" i="15"/>
  <c r="BC15" i="15"/>
  <c r="BC14" i="15"/>
  <c r="BC13" i="15"/>
  <c r="BC12" i="15"/>
  <c r="BC11" i="15"/>
  <c r="AY39" i="15"/>
  <c r="AY38" i="15"/>
  <c r="AY37" i="15"/>
  <c r="AY36" i="15"/>
  <c r="AY35" i="15"/>
  <c r="AY34" i="15"/>
  <c r="AY33" i="15"/>
  <c r="AY32" i="15"/>
  <c r="AY31" i="15"/>
  <c r="AY30" i="15"/>
  <c r="AY29" i="15"/>
  <c r="AY28" i="15"/>
  <c r="AY27" i="15"/>
  <c r="AY26" i="15"/>
  <c r="AY25" i="15"/>
  <c r="AY24" i="15"/>
  <c r="AY23" i="15"/>
  <c r="AY22" i="15"/>
  <c r="AY21" i="15"/>
  <c r="AY20" i="15"/>
  <c r="AY19" i="15"/>
  <c r="AY18" i="15"/>
  <c r="AY17" i="15"/>
  <c r="AY16" i="15"/>
  <c r="AY15" i="15"/>
  <c r="AY14" i="15"/>
  <c r="AY13" i="15"/>
  <c r="AY12" i="15"/>
  <c r="AY11" i="15"/>
  <c r="AU39" i="15"/>
  <c r="AU38" i="15"/>
  <c r="AU37" i="15"/>
  <c r="AU36" i="15"/>
  <c r="AU35" i="15"/>
  <c r="AU34" i="15"/>
  <c r="AU33" i="15"/>
  <c r="AU32" i="15"/>
  <c r="AU31" i="15"/>
  <c r="AU30" i="15"/>
  <c r="AU29" i="15"/>
  <c r="AU28" i="15"/>
  <c r="AU27" i="15"/>
  <c r="AU26" i="15"/>
  <c r="AU25" i="15"/>
  <c r="AU24" i="15"/>
  <c r="AU23" i="15"/>
  <c r="AU22" i="15"/>
  <c r="AU21" i="15"/>
  <c r="AU20" i="15"/>
  <c r="AU19" i="15"/>
  <c r="AU18" i="15"/>
  <c r="AU17" i="15"/>
  <c r="AU16" i="15"/>
  <c r="AU15" i="15"/>
  <c r="AU12" i="15"/>
  <c r="AU13" i="15"/>
  <c r="AU14" i="15"/>
  <c r="AU11" i="15"/>
  <c r="BC43" i="7"/>
  <c r="BC44" i="7"/>
  <c r="BC42" i="7"/>
  <c r="BC41" i="7"/>
  <c r="BC40" i="7"/>
  <c r="BC39" i="7"/>
  <c r="BC38" i="7"/>
  <c r="BC37" i="7"/>
  <c r="BC36" i="7"/>
  <c r="BC35" i="7"/>
  <c r="BC34" i="7"/>
  <c r="BC33" i="7"/>
  <c r="BC32" i="7"/>
  <c r="BC31" i="7"/>
  <c r="BC30" i="7"/>
  <c r="BC29" i="7"/>
  <c r="BC28" i="7"/>
  <c r="BC27" i="7"/>
  <c r="BC26" i="7"/>
  <c r="BC25" i="7"/>
  <c r="BC24" i="7" l="1"/>
  <c r="BC23" i="7"/>
  <c r="BC22" i="7"/>
  <c r="BC21" i="7"/>
  <c r="BC20" i="7"/>
  <c r="BC19" i="7"/>
  <c r="BC18" i="7"/>
  <c r="BC12" i="7"/>
  <c r="BC13" i="7"/>
  <c r="BC14" i="7"/>
  <c r="BC15" i="7"/>
  <c r="BC16" i="7"/>
  <c r="BC17" i="7"/>
  <c r="BC11" i="7"/>
  <c r="AY44" i="7"/>
  <c r="AY43" i="7"/>
  <c r="AY42" i="7"/>
  <c r="AY41" i="7"/>
  <c r="AY40" i="7"/>
  <c r="AY39" i="7"/>
  <c r="AY38" i="7"/>
  <c r="AY37" i="7"/>
  <c r="AY36" i="7"/>
  <c r="AY35" i="7"/>
  <c r="AY34" i="7"/>
  <c r="AY33" i="7"/>
  <c r="AY32" i="7"/>
  <c r="AY31" i="7"/>
  <c r="AY30" i="7"/>
  <c r="AY29" i="7"/>
  <c r="AY28" i="7"/>
  <c r="AY27" i="7"/>
  <c r="AY26" i="7"/>
  <c r="AY25" i="7"/>
  <c r="AY24" i="7"/>
  <c r="AY23" i="7"/>
  <c r="AY22" i="7"/>
  <c r="AY21" i="7"/>
  <c r="AY20" i="7"/>
  <c r="AY19" i="7"/>
  <c r="AY18" i="7"/>
  <c r="AY12" i="7"/>
  <c r="AY13" i="7"/>
  <c r="AY14" i="7"/>
  <c r="AY15" i="7"/>
  <c r="AY16" i="7"/>
  <c r="AY17" i="7"/>
  <c r="AY11" i="7"/>
  <c r="AU44" i="7"/>
  <c r="AU43" i="7"/>
  <c r="AU42" i="7"/>
  <c r="AU41" i="7"/>
  <c r="AU40" i="7"/>
  <c r="AU39" i="7"/>
  <c r="AU38" i="7"/>
  <c r="AU37" i="7"/>
  <c r="AU36" i="7"/>
  <c r="AU35" i="7"/>
  <c r="AU34" i="7"/>
  <c r="AU33" i="7"/>
  <c r="AU32" i="7"/>
  <c r="AU31" i="7"/>
  <c r="AU30" i="7"/>
  <c r="AU29" i="7"/>
  <c r="AU28" i="7"/>
  <c r="AU27" i="7"/>
  <c r="AU26" i="7"/>
  <c r="AU25" i="7"/>
  <c r="AU24" i="7"/>
  <c r="AU23" i="7"/>
  <c r="AU22" i="7"/>
  <c r="AU21" i="7"/>
  <c r="AU20" i="7"/>
  <c r="AU19" i="7"/>
  <c r="AU18" i="7"/>
  <c r="AU12" i="7"/>
  <c r="AU13" i="7"/>
  <c r="AU14" i="7"/>
  <c r="AU15" i="7"/>
  <c r="AU16" i="7"/>
  <c r="AU17" i="7"/>
  <c r="AU11" i="7"/>
  <c r="DC42" i="15"/>
  <c r="DB42" i="15"/>
  <c r="DA42" i="15"/>
  <c r="CZ42" i="15"/>
  <c r="DA40" i="15"/>
  <c r="CZ40" i="15"/>
  <c r="CY42" i="15"/>
  <c r="CX42" i="15"/>
  <c r="CW42" i="15"/>
  <c r="CV42" i="15"/>
  <c r="CW40" i="15"/>
  <c r="CV40" i="15"/>
  <c r="CU42" i="15"/>
  <c r="CS42" i="15"/>
  <c r="CR42" i="15"/>
  <c r="CR40" i="15"/>
  <c r="CQ42" i="15"/>
  <c r="CP42" i="15"/>
  <c r="CO42" i="15"/>
  <c r="CN42" i="15"/>
  <c r="CN40" i="15"/>
  <c r="CL42" i="15"/>
  <c r="CK42" i="15"/>
  <c r="CJ42" i="15"/>
  <c r="CI42" i="15"/>
  <c r="CI40" i="15"/>
  <c r="CH42" i="15"/>
  <c r="CF42" i="15"/>
  <c r="CD42" i="15"/>
  <c r="CB42" i="15"/>
  <c r="CA42" i="15"/>
  <c r="BY42" i="15"/>
  <c r="BY41" i="15"/>
  <c r="BW42" i="15"/>
  <c r="BU42" i="15"/>
  <c r="BT42" i="15"/>
  <c r="BS42" i="15"/>
  <c r="BR42" i="15"/>
  <c r="BQ42" i="15"/>
  <c r="BP42" i="15"/>
  <c r="BO42" i="15"/>
  <c r="BL42" i="15"/>
  <c r="BK40" i="15"/>
  <c r="BH42" i="15"/>
  <c r="AS42" i="15"/>
  <c r="AQ42" i="15"/>
  <c r="AH42" i="15"/>
  <c r="AG42" i="15"/>
  <c r="AH41" i="15"/>
  <c r="AE42" i="15"/>
  <c r="AD42" i="15"/>
  <c r="AC42" i="15"/>
  <c r="AB42" i="15"/>
  <c r="Z42" i="15"/>
  <c r="Y42" i="15"/>
  <c r="X42" i="15"/>
  <c r="V42" i="15"/>
  <c r="Y41" i="15"/>
  <c r="S45" i="15"/>
  <c r="R45" i="15"/>
  <c r="Q45" i="15"/>
  <c r="O45" i="15"/>
  <c r="M45" i="15"/>
  <c r="L45" i="15"/>
  <c r="K45" i="15"/>
  <c r="J45" i="15"/>
  <c r="I45" i="15"/>
  <c r="H45" i="15"/>
  <c r="S42" i="15"/>
  <c r="R42" i="15"/>
  <c r="Q42" i="15"/>
  <c r="O42" i="15"/>
  <c r="M42" i="15"/>
  <c r="L42" i="15"/>
  <c r="K42" i="15"/>
  <c r="J42" i="15"/>
  <c r="M41" i="15"/>
  <c r="L41" i="15"/>
  <c r="I40" i="15"/>
  <c r="AS43" i="23"/>
  <c r="BA50" i="14"/>
  <c r="AW50" i="14"/>
  <c r="AS50" i="14"/>
  <c r="AQ50" i="14"/>
  <c r="K50" i="14"/>
  <c r="K45" i="14"/>
  <c r="BE47" i="14"/>
  <c r="BE46" i="14"/>
  <c r="BE45" i="14"/>
  <c r="BA47" i="14"/>
  <c r="BA46" i="14"/>
  <c r="BA45" i="14"/>
  <c r="AW47" i="14"/>
  <c r="AW46" i="14"/>
  <c r="AW45" i="14"/>
  <c r="AS46" i="14"/>
  <c r="AS45" i="14"/>
  <c r="AQ46" i="14"/>
  <c r="AQ45" i="14"/>
  <c r="U50" i="14"/>
  <c r="V50" i="14"/>
  <c r="W50" i="14"/>
  <c r="X50" i="14"/>
  <c r="Y50" i="14"/>
  <c r="Z50" i="14"/>
  <c r="AA50" i="14"/>
  <c r="AB50" i="14"/>
  <c r="AC50" i="14"/>
  <c r="AD50" i="14"/>
  <c r="AE50" i="14"/>
  <c r="AG50" i="14"/>
  <c r="AH50" i="14"/>
  <c r="AJ50" i="14"/>
  <c r="AK50" i="14"/>
  <c r="AL50" i="14"/>
  <c r="BE50" i="14"/>
  <c r="CP45" i="14"/>
  <c r="CQ45" i="14"/>
  <c r="CR45" i="14"/>
  <c r="CS45" i="14"/>
  <c r="CT45" i="14"/>
  <c r="CU45" i="14"/>
  <c r="CV45" i="14"/>
  <c r="CW45" i="14"/>
  <c r="CX45" i="14"/>
  <c r="CY45" i="14"/>
  <c r="CZ45" i="14"/>
  <c r="DA45" i="14"/>
  <c r="DB45" i="14"/>
  <c r="DC45" i="14"/>
  <c r="CP46" i="14"/>
  <c r="CQ46" i="14"/>
  <c r="CR46" i="14"/>
  <c r="CS46" i="14"/>
  <c r="CT46" i="14"/>
  <c r="CU46" i="14"/>
  <c r="CV46" i="14"/>
  <c r="CW46" i="14"/>
  <c r="CX46" i="14"/>
  <c r="CY46" i="14"/>
  <c r="CZ46" i="14"/>
  <c r="DA46" i="14"/>
  <c r="DB46" i="14"/>
  <c r="DC46" i="14"/>
  <c r="CO46" i="14"/>
  <c r="CO45" i="14"/>
  <c r="CN46" i="14"/>
  <c r="CN45" i="14"/>
  <c r="CC45" i="14"/>
  <c r="CD45" i="14"/>
  <c r="CE45" i="14"/>
  <c r="CF45" i="14"/>
  <c r="CG45" i="14"/>
  <c r="CH45" i="14"/>
  <c r="CI45" i="14"/>
  <c r="CJ45" i="14"/>
  <c r="CK45" i="14"/>
  <c r="CL45" i="14"/>
  <c r="CC46" i="14"/>
  <c r="CD46" i="14"/>
  <c r="CE46" i="14"/>
  <c r="CF46" i="14"/>
  <c r="CG46" i="14"/>
  <c r="CH46" i="14"/>
  <c r="CI46" i="14"/>
  <c r="CJ46" i="14"/>
  <c r="CK46" i="14"/>
  <c r="CL46" i="14"/>
  <c r="CC47" i="14"/>
  <c r="CD47" i="14"/>
  <c r="CE47" i="14"/>
  <c r="CF47" i="14"/>
  <c r="CG47" i="14"/>
  <c r="CH47" i="14"/>
  <c r="CI47" i="14"/>
  <c r="CJ47" i="14"/>
  <c r="CK47" i="14"/>
  <c r="CL47" i="14"/>
  <c r="CB47" i="14"/>
  <c r="CB46" i="14"/>
  <c r="CB45" i="14"/>
  <c r="CA47" i="14"/>
  <c r="CA46" i="14"/>
  <c r="CA45" i="14"/>
  <c r="CO50" i="14"/>
  <c r="CP50" i="14"/>
  <c r="CQ50" i="14"/>
  <c r="CR50" i="14"/>
  <c r="CS50" i="14"/>
  <c r="CT50" i="14"/>
  <c r="CU50" i="14"/>
  <c r="CV50" i="14"/>
  <c r="CW50" i="14"/>
  <c r="CX50" i="14"/>
  <c r="CY50" i="14"/>
  <c r="CZ50" i="14"/>
  <c r="DA50" i="14"/>
  <c r="DB50" i="14"/>
  <c r="DC50" i="14"/>
  <c r="CN50" i="14"/>
  <c r="BY50" i="14"/>
  <c r="CA50" i="14"/>
  <c r="CB50" i="14"/>
  <c r="CC50" i="14"/>
  <c r="CD50" i="14"/>
  <c r="CE50" i="14"/>
  <c r="CF50" i="14"/>
  <c r="CG50" i="14"/>
  <c r="CH50" i="14"/>
  <c r="CI50" i="14"/>
  <c r="CJ50" i="14"/>
  <c r="CK50" i="14"/>
  <c r="CL50" i="14"/>
  <c r="BW50" i="14"/>
  <c r="BW47" i="14"/>
  <c r="BW46" i="14"/>
  <c r="BW45" i="14"/>
  <c r="AH47" i="14"/>
  <c r="AH46" i="14"/>
  <c r="AH45" i="14"/>
  <c r="AG47" i="14"/>
  <c r="AG46" i="14"/>
  <c r="AG45" i="14"/>
  <c r="BA42" i="24"/>
  <c r="AW42" i="24"/>
  <c r="AS42" i="24"/>
  <c r="BA43" i="23"/>
  <c r="AW43" i="23"/>
  <c r="BA42" i="22"/>
  <c r="AW42" i="22"/>
  <c r="AS42" i="22"/>
  <c r="BA43" i="21"/>
  <c r="AW43" i="21"/>
  <c r="AS43" i="21"/>
  <c r="BA43" i="20"/>
  <c r="AW43" i="20"/>
  <c r="AS43" i="20"/>
  <c r="AQ43" i="20"/>
  <c r="BA42" i="19"/>
  <c r="AW42" i="19"/>
  <c r="AS42" i="19"/>
  <c r="BA43" i="18"/>
  <c r="AW43" i="18"/>
  <c r="AS43" i="18"/>
  <c r="BA42" i="17"/>
  <c r="AW42" i="17"/>
  <c r="AS42" i="17"/>
  <c r="BA43" i="16"/>
  <c r="AW43" i="16"/>
  <c r="AS43" i="16"/>
  <c r="BA46" i="7"/>
  <c r="AW46" i="7"/>
  <c r="AS46" i="7"/>
  <c r="BD53" i="7"/>
  <c r="AS47" i="14"/>
  <c r="AQ47" i="14"/>
  <c r="AM42" i="16"/>
  <c r="AN42" i="16"/>
  <c r="CE8" i="14"/>
  <c r="CL8" i="14"/>
  <c r="CK8" i="14"/>
  <c r="CJ8" i="14"/>
  <c r="CI8" i="14"/>
  <c r="CH8" i="14"/>
  <c r="CG8" i="14"/>
  <c r="CF8" i="14"/>
  <c r="CD8" i="14"/>
  <c r="CC8" i="14"/>
  <c r="CB8" i="14"/>
  <c r="CA8" i="14"/>
  <c r="L27" i="27"/>
  <c r="BY9" i="14"/>
  <c r="BW8" i="14"/>
  <c r="BY9" i="24"/>
  <c r="BW8" i="24"/>
  <c r="BY9" i="23"/>
  <c r="BW8" i="23"/>
  <c r="BY9" i="22"/>
  <c r="BW8" i="22"/>
  <c r="BY9" i="21"/>
  <c r="BW8" i="21"/>
  <c r="BY9" i="20"/>
  <c r="BW8" i="20"/>
  <c r="BY9" i="19"/>
  <c r="BW8" i="19"/>
  <c r="BY9" i="18"/>
  <c r="BW8" i="18"/>
  <c r="BY9" i="17"/>
  <c r="BW8" i="17"/>
  <c r="BY9" i="16"/>
  <c r="BW8" i="16"/>
  <c r="BY9" i="15"/>
  <c r="BW8" i="15"/>
  <c r="CC8" i="15"/>
  <c r="Y30" i="27"/>
  <c r="Z30" i="27"/>
  <c r="AA30" i="27"/>
  <c r="AB30" i="27"/>
  <c r="AC30" i="27"/>
  <c r="AD30" i="27"/>
  <c r="AE30" i="27"/>
  <c r="AF30" i="27"/>
  <c r="AG30" i="27"/>
  <c r="AH30" i="27"/>
  <c r="AI30" i="27"/>
  <c r="AJ30" i="27"/>
  <c r="AK30" i="27"/>
  <c r="AL30" i="27"/>
  <c r="AM30" i="27"/>
  <c r="Y33" i="27"/>
  <c r="Z33" i="27"/>
  <c r="AA33" i="27"/>
  <c r="AB33" i="27"/>
  <c r="AC33" i="27"/>
  <c r="AD33" i="27"/>
  <c r="AE33" i="27"/>
  <c r="AF33" i="27"/>
  <c r="AG33" i="27"/>
  <c r="AH33" i="27"/>
  <c r="AI33" i="27"/>
  <c r="AJ33" i="27"/>
  <c r="AK33" i="27"/>
  <c r="AL33" i="27"/>
  <c r="AM33" i="27"/>
  <c r="X30" i="27"/>
  <c r="X33" i="27"/>
  <c r="AE27" i="27"/>
  <c r="AF27" i="27"/>
  <c r="AG27" i="27"/>
  <c r="AK27" i="27"/>
  <c r="AL27" i="27"/>
  <c r="AM27" i="27"/>
  <c r="AB28" i="27"/>
  <c r="AC28" i="27"/>
  <c r="AE28" i="27"/>
  <c r="AF28" i="27"/>
  <c r="AG28" i="27"/>
  <c r="AH28" i="27"/>
  <c r="AI28" i="27"/>
  <c r="AL28" i="27"/>
  <c r="AB29" i="27"/>
  <c r="AC29" i="27"/>
  <c r="AE29" i="27"/>
  <c r="AF29" i="27"/>
  <c r="AG29" i="27"/>
  <c r="AH29" i="27"/>
  <c r="AI29" i="27"/>
  <c r="AL29" i="27"/>
  <c r="DC8" i="14"/>
  <c r="DB8" i="14"/>
  <c r="DA8" i="14"/>
  <c r="CZ8" i="14"/>
  <c r="AJ27" i="27"/>
  <c r="CY8" i="14"/>
  <c r="AI27" i="27"/>
  <c r="CX8" i="14"/>
  <c r="AH27" i="27"/>
  <c r="CW8" i="14"/>
  <c r="CV8" i="14"/>
  <c r="CU8" i="14"/>
  <c r="CT8" i="14"/>
  <c r="AD27" i="27"/>
  <c r="CS8" i="14"/>
  <c r="AC27" i="27"/>
  <c r="CR8" i="14"/>
  <c r="AB27" i="27"/>
  <c r="CQ8" i="14"/>
  <c r="CP8" i="14"/>
  <c r="CO8" i="14"/>
  <c r="Y27" i="27"/>
  <c r="CN8" i="14"/>
  <c r="X27" i="27"/>
  <c r="DC8" i="24"/>
  <c r="DB8" i="24"/>
  <c r="DA8" i="24"/>
  <c r="CZ8" i="24"/>
  <c r="CY8" i="24"/>
  <c r="CX8" i="24"/>
  <c r="CW8" i="24"/>
  <c r="CV8" i="24"/>
  <c r="CU8" i="24"/>
  <c r="CT8" i="24"/>
  <c r="CS8" i="24"/>
  <c r="CR8" i="24"/>
  <c r="CQ8" i="24"/>
  <c r="CP8" i="24"/>
  <c r="CO8" i="24"/>
  <c r="CN8" i="24"/>
  <c r="DC8" i="23"/>
  <c r="DB8" i="23"/>
  <c r="DA8" i="23"/>
  <c r="CZ8" i="23"/>
  <c r="CY8" i="23"/>
  <c r="CX8" i="23"/>
  <c r="CW8" i="23"/>
  <c r="CV8" i="23"/>
  <c r="CU8" i="23"/>
  <c r="CT8" i="23"/>
  <c r="CS8" i="23"/>
  <c r="CR8" i="23"/>
  <c r="CQ8" i="23"/>
  <c r="CP8" i="23"/>
  <c r="CO8" i="23"/>
  <c r="CN8" i="23"/>
  <c r="DC8" i="22"/>
  <c r="DB8" i="22"/>
  <c r="DA8" i="22"/>
  <c r="CZ8" i="22"/>
  <c r="CY8" i="22"/>
  <c r="CX8" i="22"/>
  <c r="CW8" i="22"/>
  <c r="CV8" i="22"/>
  <c r="CU8" i="22"/>
  <c r="CT8" i="22"/>
  <c r="CS8" i="22"/>
  <c r="CR8" i="22"/>
  <c r="CQ8" i="22"/>
  <c r="CP8" i="22"/>
  <c r="CO8" i="22"/>
  <c r="CN8" i="22"/>
  <c r="DC8" i="21"/>
  <c r="DB8" i="21"/>
  <c r="DA8" i="21"/>
  <c r="CZ8" i="21"/>
  <c r="CY8" i="21"/>
  <c r="CX8" i="21"/>
  <c r="CW8" i="21"/>
  <c r="CV8" i="21"/>
  <c r="CU8" i="21"/>
  <c r="CT8" i="21"/>
  <c r="CS8" i="21"/>
  <c r="CR8" i="21"/>
  <c r="CQ8" i="21"/>
  <c r="CP8" i="21"/>
  <c r="CO8" i="21"/>
  <c r="CN8" i="21"/>
  <c r="DC8" i="20"/>
  <c r="DB8" i="20"/>
  <c r="DA8" i="20"/>
  <c r="CZ8" i="20"/>
  <c r="CY8" i="20"/>
  <c r="CX8" i="20"/>
  <c r="CW8" i="20"/>
  <c r="CV8" i="20"/>
  <c r="CU8" i="20"/>
  <c r="CT8" i="20"/>
  <c r="CS8" i="20"/>
  <c r="CR8" i="20"/>
  <c r="CQ8" i="20"/>
  <c r="CP8" i="20"/>
  <c r="CO8" i="20"/>
  <c r="CN8" i="20"/>
  <c r="DC8" i="19"/>
  <c r="DB8" i="19"/>
  <c r="DA8" i="19"/>
  <c r="CZ8" i="19"/>
  <c r="CY8" i="19"/>
  <c r="CX8" i="19"/>
  <c r="CW8" i="19"/>
  <c r="CV8" i="19"/>
  <c r="CU8" i="19"/>
  <c r="CT8" i="19"/>
  <c r="CS8" i="19"/>
  <c r="CR8" i="19"/>
  <c r="CQ8" i="19"/>
  <c r="CP8" i="19"/>
  <c r="CO8" i="19"/>
  <c r="CN8" i="19"/>
  <c r="DC8" i="18"/>
  <c r="DB8" i="18"/>
  <c r="DA8" i="18"/>
  <c r="CZ8" i="18"/>
  <c r="CY8" i="18"/>
  <c r="CX8" i="18"/>
  <c r="CW8" i="18"/>
  <c r="CV8" i="18"/>
  <c r="CU8" i="18"/>
  <c r="CT8" i="18"/>
  <c r="CS8" i="18"/>
  <c r="CR8" i="18"/>
  <c r="CQ8" i="18"/>
  <c r="CP8" i="18"/>
  <c r="CO8" i="18"/>
  <c r="CN8" i="18"/>
  <c r="DC8" i="17"/>
  <c r="DB8" i="17"/>
  <c r="DA8" i="17"/>
  <c r="CZ8" i="17"/>
  <c r="CY8" i="17"/>
  <c r="CX8" i="17"/>
  <c r="CW8" i="17"/>
  <c r="CV8" i="17"/>
  <c r="CU8" i="17"/>
  <c r="CT8" i="17"/>
  <c r="CS8" i="17"/>
  <c r="CR8" i="17"/>
  <c r="CQ8" i="17"/>
  <c r="CP8" i="17"/>
  <c r="CO8" i="17"/>
  <c r="CN8" i="17"/>
  <c r="DC8" i="16"/>
  <c r="DB8" i="16"/>
  <c r="DA8" i="16"/>
  <c r="CZ8" i="16"/>
  <c r="CY8" i="16"/>
  <c r="CX8" i="16"/>
  <c r="CW8" i="16"/>
  <c r="CV8" i="16"/>
  <c r="CU8" i="16"/>
  <c r="CT8" i="16"/>
  <c r="CS8" i="16"/>
  <c r="CR8" i="16"/>
  <c r="CQ8" i="16"/>
  <c r="CP8" i="16"/>
  <c r="CO8" i="16"/>
  <c r="CN8" i="16"/>
  <c r="DC8" i="15"/>
  <c r="CP8" i="15"/>
  <c r="CQ8" i="15"/>
  <c r="CR8" i="15"/>
  <c r="CS8" i="15"/>
  <c r="CT8" i="15"/>
  <c r="CU8" i="15"/>
  <c r="CV8" i="15"/>
  <c r="CW8" i="15"/>
  <c r="CX8" i="15"/>
  <c r="CY8" i="15"/>
  <c r="CZ8" i="15"/>
  <c r="DA8" i="15"/>
  <c r="DB8" i="15"/>
  <c r="CO8" i="15"/>
  <c r="CN8" i="15"/>
  <c r="AM47" i="7"/>
  <c r="BY44" i="21"/>
  <c r="BW44" i="21"/>
  <c r="BY44" i="20"/>
  <c r="BW44" i="20"/>
  <c r="BY43" i="19"/>
  <c r="BW43" i="19"/>
  <c r="L32" i="27" s="1"/>
  <c r="BY44" i="18"/>
  <c r="BW44" i="18"/>
  <c r="BY43" i="17"/>
  <c r="BW43" i="17"/>
  <c r="BY44" i="16"/>
  <c r="BW44" i="16"/>
  <c r="AM42" i="15"/>
  <c r="AM44" i="16"/>
  <c r="AM43" i="17"/>
  <c r="AM44" i="18"/>
  <c r="AM43" i="19"/>
  <c r="AM44" i="20"/>
  <c r="AM44" i="21"/>
  <c r="AM43" i="22"/>
  <c r="AM44" i="23"/>
  <c r="AM43" i="24"/>
  <c r="AM47" i="14"/>
  <c r="AH43" i="24"/>
  <c r="AG43" i="24"/>
  <c r="AH42" i="24"/>
  <c r="AG42" i="24"/>
  <c r="AH41" i="24"/>
  <c r="AG41" i="24"/>
  <c r="AH44" i="23"/>
  <c r="AG44" i="23"/>
  <c r="AH43" i="23"/>
  <c r="AG43" i="23"/>
  <c r="AH42" i="23"/>
  <c r="AG42" i="23"/>
  <c r="AH43" i="22"/>
  <c r="AG43" i="22"/>
  <c r="AH42" i="22"/>
  <c r="AG42" i="22"/>
  <c r="AH41" i="22"/>
  <c r="AG41" i="22"/>
  <c r="AH44" i="21"/>
  <c r="AG44" i="21"/>
  <c r="AH43" i="21"/>
  <c r="AG43" i="21"/>
  <c r="AH42" i="21"/>
  <c r="AG42" i="21"/>
  <c r="AH44" i="20"/>
  <c r="AG44" i="20"/>
  <c r="AH43" i="20"/>
  <c r="AG43" i="20"/>
  <c r="AH42" i="20"/>
  <c r="AG42" i="20"/>
  <c r="AH43" i="19"/>
  <c r="AG43" i="19"/>
  <c r="AH42" i="19"/>
  <c r="AG42" i="19"/>
  <c r="AH41" i="19"/>
  <c r="AG41" i="19"/>
  <c r="AH44" i="18"/>
  <c r="AG44" i="18"/>
  <c r="AH43" i="18"/>
  <c r="AG43" i="18"/>
  <c r="AH42" i="18"/>
  <c r="AG42" i="18"/>
  <c r="AH43" i="17"/>
  <c r="AG43" i="17"/>
  <c r="AH42" i="17"/>
  <c r="AG42" i="17"/>
  <c r="AH41" i="17"/>
  <c r="AG41" i="17"/>
  <c r="AH44" i="16"/>
  <c r="AG44" i="16"/>
  <c r="AH43" i="16"/>
  <c r="AG43" i="16"/>
  <c r="AH42" i="16"/>
  <c r="AG42" i="16"/>
  <c r="AM45" i="7"/>
  <c r="BA41" i="24"/>
  <c r="AW41" i="24"/>
  <c r="AS41" i="24"/>
  <c r="BA42" i="23"/>
  <c r="AW42" i="23"/>
  <c r="AS42" i="23"/>
  <c r="BA41" i="22"/>
  <c r="AW41" i="22"/>
  <c r="AS41" i="22"/>
  <c r="BA42" i="21"/>
  <c r="AW42" i="21"/>
  <c r="AS42" i="21"/>
  <c r="AS42" i="20"/>
  <c r="AW42" i="20"/>
  <c r="BA42" i="20"/>
  <c r="Z27" i="27"/>
  <c r="AA27" i="27"/>
  <c r="Y28" i="27"/>
  <c r="Z28" i="27"/>
  <c r="AA28" i="27"/>
  <c r="Y29" i="27"/>
  <c r="Z29" i="27"/>
  <c r="AA29" i="27"/>
  <c r="O27" i="27"/>
  <c r="P27" i="27"/>
  <c r="Q27" i="27"/>
  <c r="R27" i="27"/>
  <c r="S27" i="27"/>
  <c r="T27" i="27"/>
  <c r="U27" i="27"/>
  <c r="V27" i="27"/>
  <c r="W27" i="27"/>
  <c r="P28" i="27"/>
  <c r="Q28" i="27"/>
  <c r="R28" i="27"/>
  <c r="S28" i="27"/>
  <c r="U28" i="27"/>
  <c r="V28" i="27"/>
  <c r="W28" i="27"/>
  <c r="X28" i="27"/>
  <c r="P29" i="27"/>
  <c r="Q29" i="27"/>
  <c r="R29" i="27"/>
  <c r="S29" i="27"/>
  <c r="U29" i="27"/>
  <c r="V29" i="27"/>
  <c r="W29" i="27"/>
  <c r="X29" i="27"/>
  <c r="N27" i="27"/>
  <c r="M27" i="27"/>
  <c r="N29" i="27"/>
  <c r="N28" i="27"/>
  <c r="M28" i="27"/>
  <c r="M29" i="27"/>
  <c r="DC47" i="16"/>
  <c r="DB47" i="16"/>
  <c r="DA47" i="16"/>
  <c r="CZ47" i="16"/>
  <c r="CY47" i="16"/>
  <c r="CX47" i="16"/>
  <c r="CW47" i="16"/>
  <c r="CV47" i="16"/>
  <c r="CU47" i="16"/>
  <c r="CT47" i="16"/>
  <c r="CS47" i="16"/>
  <c r="CR47" i="16"/>
  <c r="CQ47" i="16"/>
  <c r="CP47" i="16"/>
  <c r="CO47" i="16"/>
  <c r="CN47" i="16"/>
  <c r="CL47" i="16"/>
  <c r="CK47" i="16"/>
  <c r="CJ47" i="16"/>
  <c r="CI47" i="16"/>
  <c r="CH47" i="16"/>
  <c r="CG47" i="16"/>
  <c r="CF47" i="16"/>
  <c r="CE47" i="16"/>
  <c r="CD47" i="16"/>
  <c r="CC47" i="16"/>
  <c r="CB47" i="16"/>
  <c r="CA47" i="16"/>
  <c r="BY47" i="16"/>
  <c r="BW47" i="16"/>
  <c r="DC44" i="16"/>
  <c r="DB44" i="16"/>
  <c r="DA44" i="16"/>
  <c r="CZ44" i="16"/>
  <c r="CY44" i="16"/>
  <c r="CX44" i="16"/>
  <c r="CW44" i="16"/>
  <c r="CV44" i="16"/>
  <c r="CU44" i="16"/>
  <c r="CT44" i="16"/>
  <c r="CS44" i="16"/>
  <c r="CR44" i="16"/>
  <c r="CQ44" i="16"/>
  <c r="CP44" i="16"/>
  <c r="CO44" i="16"/>
  <c r="CN44" i="16"/>
  <c r="CL44" i="16"/>
  <c r="CK44" i="16"/>
  <c r="CJ44" i="16"/>
  <c r="CI44" i="16"/>
  <c r="CH44" i="16"/>
  <c r="CG44" i="16"/>
  <c r="CF44" i="16"/>
  <c r="CE44" i="16"/>
  <c r="CD44" i="16"/>
  <c r="CC44" i="16"/>
  <c r="CB44" i="16"/>
  <c r="CA44" i="16"/>
  <c r="DC43" i="16"/>
  <c r="DB43" i="16"/>
  <c r="DA43" i="16"/>
  <c r="CZ43" i="16"/>
  <c r="CY43" i="16"/>
  <c r="CX43" i="16"/>
  <c r="CW43" i="16"/>
  <c r="CV43" i="16"/>
  <c r="CU43" i="16"/>
  <c r="CT43" i="16"/>
  <c r="CS43" i="16"/>
  <c r="CR43" i="16"/>
  <c r="CQ43" i="16"/>
  <c r="CP43" i="16"/>
  <c r="CO43" i="16"/>
  <c r="CN43" i="16"/>
  <c r="CL43" i="16"/>
  <c r="CK43" i="16"/>
  <c r="CJ43" i="16"/>
  <c r="CI43" i="16"/>
  <c r="CH43" i="16"/>
  <c r="CG43" i="16"/>
  <c r="CF43" i="16"/>
  <c r="CE43" i="16"/>
  <c r="CD43" i="16"/>
  <c r="CC43" i="16"/>
  <c r="CB43" i="16"/>
  <c r="CA43" i="16"/>
  <c r="BY43" i="16"/>
  <c r="BW43" i="16"/>
  <c r="DC42" i="16"/>
  <c r="DB42" i="16"/>
  <c r="DA42" i="16"/>
  <c r="CZ42" i="16"/>
  <c r="CY42" i="16"/>
  <c r="CX42" i="16"/>
  <c r="CW42" i="16"/>
  <c r="CV42" i="16"/>
  <c r="CU42" i="16"/>
  <c r="CT42" i="16"/>
  <c r="CS42" i="16"/>
  <c r="CR42" i="16"/>
  <c r="CQ42" i="16"/>
  <c r="CP42" i="16"/>
  <c r="CO42" i="16"/>
  <c r="CN42" i="16"/>
  <c r="CL42" i="16"/>
  <c r="CK42" i="16"/>
  <c r="CJ42" i="16"/>
  <c r="CI42" i="16"/>
  <c r="CH42" i="16"/>
  <c r="CG42" i="16"/>
  <c r="CF42" i="16"/>
  <c r="CE42" i="16"/>
  <c r="CD42" i="16"/>
  <c r="CC42" i="16"/>
  <c r="CB42" i="16"/>
  <c r="CA42" i="16"/>
  <c r="BY42" i="16"/>
  <c r="BW42" i="16"/>
  <c r="CM41" i="16"/>
  <c r="BV41" i="16"/>
  <c r="CM40" i="16"/>
  <c r="BV40" i="16"/>
  <c r="CM39" i="16"/>
  <c r="BV39" i="16"/>
  <c r="BV38" i="16"/>
  <c r="BV37" i="16"/>
  <c r="BV36" i="16"/>
  <c r="BV35" i="16"/>
  <c r="BV34" i="16"/>
  <c r="BV33" i="16"/>
  <c r="BV32" i="16"/>
  <c r="BV31" i="16"/>
  <c r="BV30" i="16"/>
  <c r="BV29" i="16"/>
  <c r="BV28" i="16"/>
  <c r="BV27" i="16"/>
  <c r="BV26" i="16"/>
  <c r="BV25" i="16"/>
  <c r="BV24" i="16"/>
  <c r="BV23" i="16"/>
  <c r="BV22" i="16"/>
  <c r="BV21" i="16"/>
  <c r="BV20" i="16"/>
  <c r="BV19" i="16"/>
  <c r="BV18" i="16"/>
  <c r="BV17" i="16"/>
  <c r="BV16" i="16"/>
  <c r="BV15" i="16"/>
  <c r="BV14" i="16"/>
  <c r="BV13" i="16"/>
  <c r="BV12" i="16"/>
  <c r="BV11" i="16"/>
  <c r="CL10" i="16"/>
  <c r="CK10" i="16"/>
  <c r="CJ10" i="16"/>
  <c r="CI10" i="16"/>
  <c r="CH10" i="16"/>
  <c r="CG10" i="16"/>
  <c r="CF10" i="16"/>
  <c r="CE10" i="16"/>
  <c r="CD10" i="16"/>
  <c r="CC10" i="16"/>
  <c r="CB10" i="16"/>
  <c r="CA10" i="16"/>
  <c r="BZ10" i="16"/>
  <c r="BY10" i="16"/>
  <c r="BX10" i="16"/>
  <c r="BW10" i="16"/>
  <c r="CL9" i="16"/>
  <c r="CK9" i="16"/>
  <c r="CJ9" i="16"/>
  <c r="CI9" i="16"/>
  <c r="CH9" i="16"/>
  <c r="CG9" i="16"/>
  <c r="CF9" i="16"/>
  <c r="CE9" i="16"/>
  <c r="CD9" i="16"/>
  <c r="CC9" i="16"/>
  <c r="CB9" i="16"/>
  <c r="CA9" i="16"/>
  <c r="CL8" i="16"/>
  <c r="CK8" i="16"/>
  <c r="CJ8" i="16"/>
  <c r="CI8" i="16"/>
  <c r="CH8" i="16"/>
  <c r="CG8" i="16"/>
  <c r="CF8" i="16"/>
  <c r="CE8" i="16"/>
  <c r="CD8" i="16"/>
  <c r="CC8" i="16"/>
  <c r="CB8" i="16"/>
  <c r="CA8" i="16"/>
  <c r="BX7" i="16"/>
  <c r="CQ6" i="16"/>
  <c r="BZ6" i="16"/>
  <c r="CM43" i="14"/>
  <c r="CM44" i="14"/>
  <c r="CM12" i="14"/>
  <c r="CM13" i="14"/>
  <c r="CM14" i="14"/>
  <c r="CM15" i="14"/>
  <c r="CM16" i="14"/>
  <c r="CM17" i="14"/>
  <c r="CM18" i="14"/>
  <c r="CM19" i="14"/>
  <c r="CM20" i="14"/>
  <c r="CM21" i="14"/>
  <c r="CM22" i="14"/>
  <c r="CM23" i="14"/>
  <c r="CM24" i="14"/>
  <c r="CM25" i="14"/>
  <c r="CM26" i="14"/>
  <c r="CM27" i="14"/>
  <c r="CM28" i="14"/>
  <c r="CM29" i="14"/>
  <c r="CM30" i="14"/>
  <c r="CM31" i="14"/>
  <c r="CM32" i="14"/>
  <c r="CM33" i="14"/>
  <c r="CM34" i="14"/>
  <c r="CM35" i="14"/>
  <c r="CM36" i="14"/>
  <c r="CM37" i="14"/>
  <c r="CM38" i="14"/>
  <c r="CM39" i="14"/>
  <c r="CM40" i="14"/>
  <c r="CM41" i="14"/>
  <c r="CM42" i="14"/>
  <c r="CM11" i="14"/>
  <c r="CQ6" i="14"/>
  <c r="CO7" i="14"/>
  <c r="BZ6" i="14"/>
  <c r="BX7" i="14"/>
  <c r="BV11" i="14"/>
  <c r="BV12" i="14"/>
  <c r="BV13" i="14"/>
  <c r="BV14" i="14"/>
  <c r="BV15" i="14"/>
  <c r="BV16" i="14"/>
  <c r="BV17" i="14"/>
  <c r="BV18" i="14"/>
  <c r="BV19" i="14"/>
  <c r="BV20" i="14"/>
  <c r="BV21" i="14"/>
  <c r="BV22" i="14"/>
  <c r="BV23" i="14"/>
  <c r="BV24" i="14"/>
  <c r="BV25" i="14"/>
  <c r="BV26" i="14"/>
  <c r="BV27" i="14"/>
  <c r="BV28" i="14"/>
  <c r="BV29" i="14"/>
  <c r="BV30" i="14"/>
  <c r="BV31" i="14"/>
  <c r="BV32" i="14"/>
  <c r="BV33" i="14"/>
  <c r="BV34" i="14"/>
  <c r="BV35" i="14"/>
  <c r="BV36" i="14"/>
  <c r="BV37" i="14"/>
  <c r="BV38" i="14"/>
  <c r="BV39" i="14"/>
  <c r="BV40" i="14"/>
  <c r="BV41" i="14"/>
  <c r="BY45" i="14"/>
  <c r="BY46" i="14"/>
  <c r="BY47" i="14"/>
  <c r="DC46" i="24"/>
  <c r="DB46" i="24"/>
  <c r="DA46" i="24"/>
  <c r="CZ46" i="24"/>
  <c r="CY46" i="24"/>
  <c r="CX46" i="24"/>
  <c r="CW46" i="24"/>
  <c r="CV46" i="24"/>
  <c r="AF34" i="27" s="1"/>
  <c r="CU46" i="24"/>
  <c r="CT46" i="24"/>
  <c r="CS46" i="24"/>
  <c r="CR46" i="24"/>
  <c r="CQ46" i="24"/>
  <c r="CP46" i="24"/>
  <c r="CO46" i="24"/>
  <c r="CN46" i="24"/>
  <c r="CL46" i="24"/>
  <c r="CK46" i="24"/>
  <c r="CJ46" i="24"/>
  <c r="CI46" i="24"/>
  <c r="CH46" i="24"/>
  <c r="CG46" i="24"/>
  <c r="CF46" i="24"/>
  <c r="CE46" i="24"/>
  <c r="CD46" i="24"/>
  <c r="CC46" i="24"/>
  <c r="CB46" i="24"/>
  <c r="CA46" i="24"/>
  <c r="P34" i="27" s="1"/>
  <c r="BY46" i="24"/>
  <c r="BW46" i="24"/>
  <c r="DC43" i="24"/>
  <c r="DB43" i="24"/>
  <c r="DA43" i="24"/>
  <c r="CZ43" i="24"/>
  <c r="CY43" i="24"/>
  <c r="CX43" i="24"/>
  <c r="CW43" i="24"/>
  <c r="CV43" i="24"/>
  <c r="CU43" i="24"/>
  <c r="CT43" i="24"/>
  <c r="CS43" i="24"/>
  <c r="CR43" i="24"/>
  <c r="CQ43" i="24"/>
  <c r="CP43" i="24"/>
  <c r="Z32" i="27" s="1"/>
  <c r="CO43" i="24"/>
  <c r="CN43" i="24"/>
  <c r="CL43" i="24"/>
  <c r="CK43" i="24"/>
  <c r="CJ43" i="24"/>
  <c r="CI43" i="24"/>
  <c r="CH43" i="24"/>
  <c r="CG43" i="24"/>
  <c r="CF43" i="24"/>
  <c r="CE43" i="24"/>
  <c r="CD43" i="24"/>
  <c r="S32" i="27" s="1"/>
  <c r="CC43" i="24"/>
  <c r="CB43" i="24"/>
  <c r="CA43" i="24"/>
  <c r="P32" i="27" s="1"/>
  <c r="BY43" i="24"/>
  <c r="BW43" i="24"/>
  <c r="DC42" i="24"/>
  <c r="DB42" i="24"/>
  <c r="DA42" i="24"/>
  <c r="CZ42" i="24"/>
  <c r="CY42" i="24"/>
  <c r="CX42" i="24"/>
  <c r="CW42" i="24"/>
  <c r="CV42" i="24"/>
  <c r="CU42" i="24"/>
  <c r="CT42" i="24"/>
  <c r="CS42" i="24"/>
  <c r="CR42" i="24"/>
  <c r="CQ42" i="24"/>
  <c r="CP42" i="24"/>
  <c r="CO42" i="24"/>
  <c r="CN42" i="24"/>
  <c r="CL42" i="24"/>
  <c r="CK42" i="24"/>
  <c r="CJ42" i="24"/>
  <c r="CI42" i="24"/>
  <c r="CH42" i="24"/>
  <c r="CG42" i="24"/>
  <c r="CF42" i="24"/>
  <c r="CE42" i="24"/>
  <c r="CD42" i="24"/>
  <c r="CC42" i="24"/>
  <c r="CB42" i="24"/>
  <c r="CA42" i="24"/>
  <c r="BY42" i="24"/>
  <c r="BW42" i="24"/>
  <c r="DC41" i="24"/>
  <c r="DB41" i="24"/>
  <c r="DA41" i="24"/>
  <c r="CZ41" i="24"/>
  <c r="CY41" i="24"/>
  <c r="CX41" i="24"/>
  <c r="CW41" i="24"/>
  <c r="CV41" i="24"/>
  <c r="CU41" i="24"/>
  <c r="CT41" i="24"/>
  <c r="CS41" i="24"/>
  <c r="CR41" i="24"/>
  <c r="CQ41" i="24"/>
  <c r="CP41" i="24"/>
  <c r="CO41" i="24"/>
  <c r="CN41" i="24"/>
  <c r="CL41" i="24"/>
  <c r="CK41" i="24"/>
  <c r="CJ41" i="24"/>
  <c r="CI41" i="24"/>
  <c r="CH41" i="24"/>
  <c r="CG41" i="24"/>
  <c r="CF41" i="24"/>
  <c r="CE41" i="24"/>
  <c r="CD41" i="24"/>
  <c r="CC41" i="24"/>
  <c r="CB41" i="24"/>
  <c r="CA41" i="24"/>
  <c r="BY41" i="24"/>
  <c r="BW41" i="24"/>
  <c r="CM40" i="24"/>
  <c r="BV40" i="24"/>
  <c r="CM39" i="24"/>
  <c r="BV39" i="24"/>
  <c r="BV38" i="24"/>
  <c r="BV37" i="24"/>
  <c r="BV36" i="24"/>
  <c r="BV35" i="24"/>
  <c r="BV34" i="24"/>
  <c r="BV33" i="24"/>
  <c r="BV32" i="24"/>
  <c r="BV31" i="24"/>
  <c r="BV30" i="24"/>
  <c r="BV29" i="24"/>
  <c r="BV28" i="24"/>
  <c r="BV27" i="24"/>
  <c r="BV26" i="24"/>
  <c r="BV25" i="24"/>
  <c r="BV24" i="24"/>
  <c r="BV23" i="24"/>
  <c r="BV22" i="24"/>
  <c r="BV21" i="24"/>
  <c r="BV20" i="24"/>
  <c r="BV19" i="24"/>
  <c r="BV18" i="24"/>
  <c r="BV17" i="24"/>
  <c r="BV16" i="24"/>
  <c r="BV15" i="24"/>
  <c r="BV14" i="24"/>
  <c r="BV13" i="24"/>
  <c r="BV12" i="24"/>
  <c r="BV11" i="24"/>
  <c r="CL10" i="24"/>
  <c r="CK10" i="24"/>
  <c r="CJ10" i="24"/>
  <c r="CI10" i="24"/>
  <c r="CH10" i="24"/>
  <c r="CG10" i="24"/>
  <c r="CF10" i="24"/>
  <c r="CE10" i="24"/>
  <c r="CD10" i="24"/>
  <c r="CC10" i="24"/>
  <c r="CB10" i="24"/>
  <c r="CA10" i="24"/>
  <c r="BZ10" i="24"/>
  <c r="BY10" i="24"/>
  <c r="BX10" i="24"/>
  <c r="BW10" i="24"/>
  <c r="CL9" i="24"/>
  <c r="CK9" i="24"/>
  <c r="CJ9" i="24"/>
  <c r="CI9" i="24"/>
  <c r="CH9" i="24"/>
  <c r="CG9" i="24"/>
  <c r="CF9" i="24"/>
  <c r="CE9" i="24"/>
  <c r="CD9" i="24"/>
  <c r="CC9" i="24"/>
  <c r="CB9" i="24"/>
  <c r="CA9" i="24"/>
  <c r="CL8" i="24"/>
  <c r="CK8" i="24"/>
  <c r="CJ8" i="24"/>
  <c r="CI8" i="24"/>
  <c r="CH8" i="24"/>
  <c r="CG8" i="24"/>
  <c r="CF8" i="24"/>
  <c r="CE8" i="24"/>
  <c r="CD8" i="24"/>
  <c r="CC8" i="24"/>
  <c r="CB8" i="24"/>
  <c r="CA8" i="24"/>
  <c r="BX7" i="24"/>
  <c r="CQ6" i="24"/>
  <c r="BZ6" i="24"/>
  <c r="DC47" i="23"/>
  <c r="DB47" i="23"/>
  <c r="DA47" i="23"/>
  <c r="CZ47" i="23"/>
  <c r="CY47" i="23"/>
  <c r="CX47" i="23"/>
  <c r="CW47" i="23"/>
  <c r="CV47" i="23"/>
  <c r="CU47" i="23"/>
  <c r="CT47" i="23"/>
  <c r="CS47" i="23"/>
  <c r="CR47" i="23"/>
  <c r="CQ47" i="23"/>
  <c r="CP47" i="23"/>
  <c r="CO47" i="23"/>
  <c r="CN47" i="23"/>
  <c r="CL47" i="23"/>
  <c r="CK47" i="23"/>
  <c r="CJ47" i="23"/>
  <c r="CI47" i="23"/>
  <c r="CH47" i="23"/>
  <c r="CG47" i="23"/>
  <c r="CF47" i="23"/>
  <c r="CE47" i="23"/>
  <c r="CD47" i="23"/>
  <c r="CC47" i="23"/>
  <c r="CB47" i="23"/>
  <c r="CA47" i="23"/>
  <c r="BY47" i="23"/>
  <c r="BW47" i="23"/>
  <c r="DC44" i="23"/>
  <c r="DB44" i="23"/>
  <c r="DA44" i="23"/>
  <c r="CZ44" i="23"/>
  <c r="CY44" i="23"/>
  <c r="CX44" i="23"/>
  <c r="CW44" i="23"/>
  <c r="CV44" i="23"/>
  <c r="CU44" i="23"/>
  <c r="CT44" i="23"/>
  <c r="CS44" i="23"/>
  <c r="CR44" i="23"/>
  <c r="CQ44" i="23"/>
  <c r="CP44" i="23"/>
  <c r="CO44" i="23"/>
  <c r="CN44" i="23"/>
  <c r="CL44" i="23"/>
  <c r="CK44" i="23"/>
  <c r="CJ44" i="23"/>
  <c r="CI44" i="23"/>
  <c r="CH44" i="23"/>
  <c r="CG44" i="23"/>
  <c r="CF44" i="23"/>
  <c r="CE44" i="23"/>
  <c r="CD44" i="23"/>
  <c r="CC44" i="23"/>
  <c r="CB44" i="23"/>
  <c r="CA44" i="23"/>
  <c r="BY44" i="23"/>
  <c r="BW44" i="23"/>
  <c r="DC43" i="23"/>
  <c r="DB43" i="23"/>
  <c r="DA43" i="23"/>
  <c r="CZ43" i="23"/>
  <c r="CY43" i="23"/>
  <c r="CX43" i="23"/>
  <c r="CW43" i="23"/>
  <c r="CV43" i="23"/>
  <c r="CU43" i="23"/>
  <c r="CT43" i="23"/>
  <c r="CS43" i="23"/>
  <c r="CR43" i="23"/>
  <c r="CQ43" i="23"/>
  <c r="CP43" i="23"/>
  <c r="CO43" i="23"/>
  <c r="CN43" i="23"/>
  <c r="CL43" i="23"/>
  <c r="CK43" i="23"/>
  <c r="CJ43" i="23"/>
  <c r="CI43" i="23"/>
  <c r="CH43" i="23"/>
  <c r="CG43" i="23"/>
  <c r="CF43" i="23"/>
  <c r="CE43" i="23"/>
  <c r="CD43" i="23"/>
  <c r="CC43" i="23"/>
  <c r="CB43" i="23"/>
  <c r="CA43" i="23"/>
  <c r="BY43" i="23"/>
  <c r="BW43" i="23"/>
  <c r="DC42" i="23"/>
  <c r="DB42" i="23"/>
  <c r="DA42" i="23"/>
  <c r="CZ42" i="23"/>
  <c r="CY42" i="23"/>
  <c r="CX42" i="23"/>
  <c r="CW42" i="23"/>
  <c r="CV42" i="23"/>
  <c r="CU42" i="23"/>
  <c r="CT42" i="23"/>
  <c r="CS42" i="23"/>
  <c r="CR42" i="23"/>
  <c r="CQ42" i="23"/>
  <c r="CP42" i="23"/>
  <c r="CO42" i="23"/>
  <c r="CN42" i="23"/>
  <c r="CL42" i="23"/>
  <c r="CK42" i="23"/>
  <c r="CJ42" i="23"/>
  <c r="CI42" i="23"/>
  <c r="CH42" i="23"/>
  <c r="CG42" i="23"/>
  <c r="CF42" i="23"/>
  <c r="CE42" i="23"/>
  <c r="CD42" i="23"/>
  <c r="CC42" i="23"/>
  <c r="CB42" i="23"/>
  <c r="CA42" i="23"/>
  <c r="BY42" i="23"/>
  <c r="BW42" i="23"/>
  <c r="CM41" i="23"/>
  <c r="BV41" i="23"/>
  <c r="CM40" i="23"/>
  <c r="BV40" i="23"/>
  <c r="CM39" i="23"/>
  <c r="BV39" i="23"/>
  <c r="BV38" i="23"/>
  <c r="BV37" i="23"/>
  <c r="BV36" i="23"/>
  <c r="BV35" i="23"/>
  <c r="BV34" i="23"/>
  <c r="BV33" i="23"/>
  <c r="BV32" i="23"/>
  <c r="BV31" i="23"/>
  <c r="BV30" i="23"/>
  <c r="BV29" i="23"/>
  <c r="BV28" i="23"/>
  <c r="BV27" i="23"/>
  <c r="BV26" i="23"/>
  <c r="BV25" i="23"/>
  <c r="BV24" i="23"/>
  <c r="BV23" i="23"/>
  <c r="BV22" i="23"/>
  <c r="BV21" i="23"/>
  <c r="BV20" i="23"/>
  <c r="BV19" i="23"/>
  <c r="BV18" i="23"/>
  <c r="BV17" i="23"/>
  <c r="BV16" i="23"/>
  <c r="BV15" i="23"/>
  <c r="BV14" i="23"/>
  <c r="BV13" i="23"/>
  <c r="BV12" i="23"/>
  <c r="BV11" i="23"/>
  <c r="CL10" i="23"/>
  <c r="CK10" i="23"/>
  <c r="CJ10" i="23"/>
  <c r="CI10" i="23"/>
  <c r="CH10" i="23"/>
  <c r="CG10" i="23"/>
  <c r="CF10" i="23"/>
  <c r="CE10" i="23"/>
  <c r="CD10" i="23"/>
  <c r="CC10" i="23"/>
  <c r="CB10" i="23"/>
  <c r="CA10" i="23"/>
  <c r="BZ10" i="23"/>
  <c r="BY10" i="23"/>
  <c r="BX10" i="23"/>
  <c r="BW10" i="23"/>
  <c r="CL9" i="23"/>
  <c r="CK9" i="23"/>
  <c r="CJ9" i="23"/>
  <c r="CI9" i="23"/>
  <c r="CH9" i="23"/>
  <c r="CG9" i="23"/>
  <c r="CF9" i="23"/>
  <c r="CE9" i="23"/>
  <c r="CD9" i="23"/>
  <c r="CC9" i="23"/>
  <c r="CB9" i="23"/>
  <c r="CA9" i="23"/>
  <c r="CL8" i="23"/>
  <c r="CK8" i="23"/>
  <c r="CJ8" i="23"/>
  <c r="CI8" i="23"/>
  <c r="CH8" i="23"/>
  <c r="CG8" i="23"/>
  <c r="CF8" i="23"/>
  <c r="CE8" i="23"/>
  <c r="CD8" i="23"/>
  <c r="CC8" i="23"/>
  <c r="CB8" i="23"/>
  <c r="CA8" i="23"/>
  <c r="BX7" i="23"/>
  <c r="CQ6" i="23"/>
  <c r="BZ6" i="23"/>
  <c r="DC46" i="22"/>
  <c r="DB46" i="22"/>
  <c r="DA46" i="22"/>
  <c r="CZ46" i="22"/>
  <c r="CY46" i="22"/>
  <c r="CX46" i="22"/>
  <c r="CW46" i="22"/>
  <c r="CV46" i="22"/>
  <c r="CU46" i="22"/>
  <c r="CT46" i="22"/>
  <c r="CS46" i="22"/>
  <c r="CR46" i="22"/>
  <c r="AB34" i="27"/>
  <c r="CQ46" i="22"/>
  <c r="CP46" i="22"/>
  <c r="CO46" i="22"/>
  <c r="CN46" i="22"/>
  <c r="CL46" i="22"/>
  <c r="CK46" i="22"/>
  <c r="CJ46" i="22"/>
  <c r="CI46" i="22"/>
  <c r="CH46" i="22"/>
  <c r="CG46" i="22"/>
  <c r="CF46" i="22"/>
  <c r="CE46" i="22"/>
  <c r="CD46" i="22"/>
  <c r="CC46" i="22"/>
  <c r="CB46" i="22"/>
  <c r="CA46" i="22"/>
  <c r="BY46" i="22"/>
  <c r="BW46" i="22"/>
  <c r="DC43" i="22"/>
  <c r="DB43" i="22"/>
  <c r="DA43" i="22"/>
  <c r="CZ43" i="22"/>
  <c r="CY43" i="22"/>
  <c r="CX43" i="22"/>
  <c r="AH32" i="27"/>
  <c r="CW43" i="22"/>
  <c r="CV43" i="22"/>
  <c r="CU43" i="22"/>
  <c r="CT43" i="22"/>
  <c r="CS43" i="22"/>
  <c r="CR43" i="22"/>
  <c r="CQ43" i="22"/>
  <c r="CP43" i="22"/>
  <c r="CO43" i="22"/>
  <c r="CN43" i="22"/>
  <c r="CL43" i="22"/>
  <c r="CK43" i="22"/>
  <c r="CJ43" i="22"/>
  <c r="CI43" i="22"/>
  <c r="CH43" i="22"/>
  <c r="CG43" i="22"/>
  <c r="CF43" i="22"/>
  <c r="CE43" i="22"/>
  <c r="CD43" i="22"/>
  <c r="CC43" i="22"/>
  <c r="CB43" i="22"/>
  <c r="CA43" i="22"/>
  <c r="BY43" i="22"/>
  <c r="BW43" i="22"/>
  <c r="DC42" i="22"/>
  <c r="DB42" i="22"/>
  <c r="DA42" i="22"/>
  <c r="CZ42" i="22"/>
  <c r="CY42" i="22"/>
  <c r="CX42" i="22"/>
  <c r="CW42" i="22"/>
  <c r="CV42" i="22"/>
  <c r="CU42" i="22"/>
  <c r="CT42" i="22"/>
  <c r="CS42" i="22"/>
  <c r="CR42" i="22"/>
  <c r="CQ42" i="22"/>
  <c r="CP42" i="22"/>
  <c r="CO42" i="22"/>
  <c r="CN42" i="22"/>
  <c r="CL42" i="22"/>
  <c r="CK42" i="22"/>
  <c r="CJ42" i="22"/>
  <c r="CI42" i="22"/>
  <c r="CH42" i="22"/>
  <c r="CG42" i="22"/>
  <c r="CF42" i="22"/>
  <c r="CE42" i="22"/>
  <c r="CD42" i="22"/>
  <c r="CC42" i="22"/>
  <c r="CB42" i="22"/>
  <c r="CA42" i="22"/>
  <c r="BY42" i="22"/>
  <c r="BW42" i="22"/>
  <c r="DC41" i="22"/>
  <c r="DB41" i="22"/>
  <c r="DA41" i="22"/>
  <c r="CZ41" i="22"/>
  <c r="CY41" i="22"/>
  <c r="CX41" i="22"/>
  <c r="CW41" i="22"/>
  <c r="CV41" i="22"/>
  <c r="CU41" i="22"/>
  <c r="CT41" i="22"/>
  <c r="CS41" i="22"/>
  <c r="CR41" i="22"/>
  <c r="CQ41" i="22"/>
  <c r="CP41" i="22"/>
  <c r="CO41" i="22"/>
  <c r="CN41" i="22"/>
  <c r="CL41" i="22"/>
  <c r="CK41" i="22"/>
  <c r="CJ41" i="22"/>
  <c r="CI41" i="22"/>
  <c r="CH41" i="22"/>
  <c r="CG41" i="22"/>
  <c r="CF41" i="22"/>
  <c r="CE41" i="22"/>
  <c r="CD41" i="22"/>
  <c r="CC41" i="22"/>
  <c r="CB41" i="22"/>
  <c r="CA41" i="22"/>
  <c r="BY41" i="22"/>
  <c r="BW41" i="22"/>
  <c r="CM40" i="22"/>
  <c r="BV40" i="22"/>
  <c r="CM39" i="22"/>
  <c r="BV39" i="22"/>
  <c r="BV38" i="22"/>
  <c r="BV37" i="22"/>
  <c r="BV36" i="22"/>
  <c r="BV35" i="22"/>
  <c r="BV34" i="22"/>
  <c r="BV33" i="22"/>
  <c r="BV32" i="22"/>
  <c r="BV31" i="22"/>
  <c r="BV30" i="22"/>
  <c r="BV29" i="22"/>
  <c r="BV28" i="22"/>
  <c r="BV27" i="22"/>
  <c r="BV26" i="22"/>
  <c r="BV25" i="22"/>
  <c r="BV24" i="22"/>
  <c r="BV23" i="22"/>
  <c r="BV22" i="22"/>
  <c r="BV21" i="22"/>
  <c r="BV20" i="22"/>
  <c r="BV19" i="22"/>
  <c r="BV18" i="22"/>
  <c r="BV17" i="22"/>
  <c r="BV16" i="22"/>
  <c r="BV15" i="22"/>
  <c r="BV14" i="22"/>
  <c r="BV13" i="22"/>
  <c r="BV12" i="22"/>
  <c r="BV11" i="22"/>
  <c r="CL10" i="22"/>
  <c r="CK10" i="22"/>
  <c r="CJ10" i="22"/>
  <c r="CI10" i="22"/>
  <c r="CH10" i="22"/>
  <c r="CG10" i="22"/>
  <c r="CF10" i="22"/>
  <c r="CE10" i="22"/>
  <c r="CD10" i="22"/>
  <c r="CC10" i="22"/>
  <c r="CB10" i="22"/>
  <c r="CA10" i="22"/>
  <c r="BZ10" i="22"/>
  <c r="BY10" i="22"/>
  <c r="BX10" i="22"/>
  <c r="BW10" i="22"/>
  <c r="CL9" i="22"/>
  <c r="CK9" i="22"/>
  <c r="CJ9" i="22"/>
  <c r="CI9" i="22"/>
  <c r="CH9" i="22"/>
  <c r="CG9" i="22"/>
  <c r="CF9" i="22"/>
  <c r="CE9" i="22"/>
  <c r="CD9" i="22"/>
  <c r="CC9" i="22"/>
  <c r="CB9" i="22"/>
  <c r="CA9" i="22"/>
  <c r="CL8" i="22"/>
  <c r="CK8" i="22"/>
  <c r="CJ8" i="22"/>
  <c r="CI8" i="22"/>
  <c r="CH8" i="22"/>
  <c r="CG8" i="22"/>
  <c r="CF8" i="22"/>
  <c r="CE8" i="22"/>
  <c r="CD8" i="22"/>
  <c r="CC8" i="22"/>
  <c r="CB8" i="22"/>
  <c r="CA8" i="22"/>
  <c r="BX7" i="22"/>
  <c r="CQ6" i="22"/>
  <c r="BZ6" i="22"/>
  <c r="DC47" i="21"/>
  <c r="DB47" i="21"/>
  <c r="DA47" i="21"/>
  <c r="CZ47" i="21"/>
  <c r="CY47" i="21"/>
  <c r="CX47" i="21"/>
  <c r="CW47" i="21"/>
  <c r="CV47" i="21"/>
  <c r="CU47" i="21"/>
  <c r="CT47" i="21"/>
  <c r="CS47" i="21"/>
  <c r="CR47" i="21"/>
  <c r="CQ47" i="21"/>
  <c r="CP47" i="21"/>
  <c r="CO47" i="21"/>
  <c r="CN47" i="21"/>
  <c r="CL47" i="21"/>
  <c r="CK47" i="21"/>
  <c r="CJ47" i="21"/>
  <c r="CI47" i="21"/>
  <c r="CH47" i="21"/>
  <c r="CG47" i="21"/>
  <c r="CF47" i="21"/>
  <c r="CE47" i="21"/>
  <c r="CD47" i="21"/>
  <c r="CC47" i="21"/>
  <c r="CB47" i="21"/>
  <c r="CA47" i="21"/>
  <c r="BY47" i="21"/>
  <c r="BW47" i="21"/>
  <c r="DC44" i="21"/>
  <c r="DB44" i="21"/>
  <c r="DA44" i="21"/>
  <c r="CZ44" i="21"/>
  <c r="CY44" i="21"/>
  <c r="CX44" i="21"/>
  <c r="CW44" i="21"/>
  <c r="CV44" i="21"/>
  <c r="CU44" i="21"/>
  <c r="CT44" i="21"/>
  <c r="CS44" i="21"/>
  <c r="CR44" i="21"/>
  <c r="CQ44" i="21"/>
  <c r="CP44" i="21"/>
  <c r="CO44" i="21"/>
  <c r="CN44" i="21"/>
  <c r="CL44" i="21"/>
  <c r="CK44" i="21"/>
  <c r="CJ44" i="21"/>
  <c r="CI44" i="21"/>
  <c r="CH44" i="21"/>
  <c r="CG44" i="21"/>
  <c r="CF44" i="21"/>
  <c r="CE44" i="21"/>
  <c r="CD44" i="21"/>
  <c r="CC44" i="21"/>
  <c r="CB44" i="21"/>
  <c r="CA44" i="21"/>
  <c r="DC43" i="21"/>
  <c r="DB43" i="21"/>
  <c r="DA43" i="21"/>
  <c r="CZ43" i="21"/>
  <c r="CY43" i="21"/>
  <c r="CX43" i="21"/>
  <c r="CW43" i="21"/>
  <c r="CV43" i="21"/>
  <c r="CU43" i="21"/>
  <c r="CT43" i="21"/>
  <c r="CS43" i="21"/>
  <c r="CR43" i="21"/>
  <c r="CQ43" i="21"/>
  <c r="CP43" i="21"/>
  <c r="CO43" i="21"/>
  <c r="CN43" i="21"/>
  <c r="CL43" i="21"/>
  <c r="CK43" i="21"/>
  <c r="CJ43" i="21"/>
  <c r="CI43" i="21"/>
  <c r="CH43" i="21"/>
  <c r="CG43" i="21"/>
  <c r="CF43" i="21"/>
  <c r="CE43" i="21"/>
  <c r="CD43" i="21"/>
  <c r="CC43" i="21"/>
  <c r="CB43" i="21"/>
  <c r="CA43" i="21"/>
  <c r="BY43" i="21"/>
  <c r="BW43" i="21"/>
  <c r="DC42" i="21"/>
  <c r="DB42" i="21"/>
  <c r="DA42" i="21"/>
  <c r="CZ42" i="21"/>
  <c r="CY42" i="21"/>
  <c r="CX42" i="21"/>
  <c r="CW42" i="21"/>
  <c r="CV42" i="21"/>
  <c r="CU42" i="21"/>
  <c r="CT42" i="21"/>
  <c r="CS42" i="21"/>
  <c r="CR42" i="21"/>
  <c r="CQ42" i="21"/>
  <c r="CP42" i="21"/>
  <c r="CO42" i="21"/>
  <c r="CN42" i="21"/>
  <c r="CL42" i="21"/>
  <c r="CK42" i="21"/>
  <c r="CJ42" i="21"/>
  <c r="CI42" i="21"/>
  <c r="CH42" i="21"/>
  <c r="CG42" i="21"/>
  <c r="CF42" i="21"/>
  <c r="CE42" i="21"/>
  <c r="CD42" i="21"/>
  <c r="CC42" i="21"/>
  <c r="CB42" i="21"/>
  <c r="CA42" i="21"/>
  <c r="BY42" i="21"/>
  <c r="BW42" i="21"/>
  <c r="CM41" i="21"/>
  <c r="BV41" i="21"/>
  <c r="CM40" i="21"/>
  <c r="BV40" i="21"/>
  <c r="CM39" i="21"/>
  <c r="BV39" i="21"/>
  <c r="BV38" i="21"/>
  <c r="BV37" i="21"/>
  <c r="BV36" i="21"/>
  <c r="BV35" i="21"/>
  <c r="BV34" i="21"/>
  <c r="BV33" i="21"/>
  <c r="BV32" i="21"/>
  <c r="BV31" i="21"/>
  <c r="BV30" i="21"/>
  <c r="BV29" i="21"/>
  <c r="BV28" i="21"/>
  <c r="BV27" i="21"/>
  <c r="BV26" i="21"/>
  <c r="BV25" i="21"/>
  <c r="BV24" i="21"/>
  <c r="BV23" i="21"/>
  <c r="BV22" i="21"/>
  <c r="BV21" i="21"/>
  <c r="BV20" i="21"/>
  <c r="BV19" i="21"/>
  <c r="BV18" i="21"/>
  <c r="BV17" i="21"/>
  <c r="BV16" i="21"/>
  <c r="BV15" i="21"/>
  <c r="BV14" i="21"/>
  <c r="BV13" i="21"/>
  <c r="BV12" i="21"/>
  <c r="BV11" i="21"/>
  <c r="CL10" i="21"/>
  <c r="CK10" i="21"/>
  <c r="CJ10" i="21"/>
  <c r="CI10" i="21"/>
  <c r="CH10" i="21"/>
  <c r="CG10" i="21"/>
  <c r="CF10" i="21"/>
  <c r="CE10" i="21"/>
  <c r="CD10" i="21"/>
  <c r="CC10" i="21"/>
  <c r="CB10" i="21"/>
  <c r="CA10" i="21"/>
  <c r="BZ10" i="21"/>
  <c r="BY10" i="21"/>
  <c r="BX10" i="21"/>
  <c r="BW10" i="21"/>
  <c r="CL9" i="21"/>
  <c r="CK9" i="21"/>
  <c r="CJ9" i="21"/>
  <c r="CI9" i="21"/>
  <c r="CH9" i="21"/>
  <c r="CG9" i="21"/>
  <c r="CF9" i="21"/>
  <c r="CE9" i="21"/>
  <c r="CD9" i="21"/>
  <c r="CC9" i="21"/>
  <c r="CB9" i="21"/>
  <c r="CA9" i="21"/>
  <c r="CL8" i="21"/>
  <c r="CK8" i="21"/>
  <c r="CJ8" i="21"/>
  <c r="CI8" i="21"/>
  <c r="CH8" i="21"/>
  <c r="CG8" i="21"/>
  <c r="CF8" i="21"/>
  <c r="CE8" i="21"/>
  <c r="CD8" i="21"/>
  <c r="CC8" i="21"/>
  <c r="CB8" i="21"/>
  <c r="CA8" i="21"/>
  <c r="BX7" i="21"/>
  <c r="CQ6" i="21"/>
  <c r="BZ6" i="21"/>
  <c r="DC47" i="20"/>
  <c r="DB47" i="20"/>
  <c r="DA47" i="20"/>
  <c r="CZ47" i="20"/>
  <c r="CY47" i="20"/>
  <c r="CX47" i="20"/>
  <c r="CW47" i="20"/>
  <c r="CV47" i="20"/>
  <c r="CU47" i="20"/>
  <c r="CT47" i="20"/>
  <c r="CS47" i="20"/>
  <c r="CR47" i="20"/>
  <c r="CQ47" i="20"/>
  <c r="CP47" i="20"/>
  <c r="CO47" i="20"/>
  <c r="CN47" i="20"/>
  <c r="CL47" i="20"/>
  <c r="CK47" i="20"/>
  <c r="CJ47" i="20"/>
  <c r="CI47" i="20"/>
  <c r="CH47" i="20"/>
  <c r="CG47" i="20"/>
  <c r="CF47" i="20"/>
  <c r="CE47" i="20"/>
  <c r="CD47" i="20"/>
  <c r="CC47" i="20"/>
  <c r="CB47" i="20"/>
  <c r="CA47" i="20"/>
  <c r="BY47" i="20"/>
  <c r="BW47" i="20"/>
  <c r="DC44" i="20"/>
  <c r="DB44" i="20"/>
  <c r="DA44" i="20"/>
  <c r="CZ44" i="20"/>
  <c r="CY44" i="20"/>
  <c r="CX44" i="20"/>
  <c r="CW44" i="20"/>
  <c r="CV44" i="20"/>
  <c r="CU44" i="20"/>
  <c r="CT44" i="20"/>
  <c r="CS44" i="20"/>
  <c r="CR44" i="20"/>
  <c r="CQ44" i="20"/>
  <c r="CP44" i="20"/>
  <c r="CO44" i="20"/>
  <c r="CN44" i="20"/>
  <c r="CL44" i="20"/>
  <c r="CK44" i="20"/>
  <c r="CJ44" i="20"/>
  <c r="CI44" i="20"/>
  <c r="CH44" i="20"/>
  <c r="CG44" i="20"/>
  <c r="CF44" i="20"/>
  <c r="CE44" i="20"/>
  <c r="CD44" i="20"/>
  <c r="CC44" i="20"/>
  <c r="CB44" i="20"/>
  <c r="CA44" i="20"/>
  <c r="DC43" i="20"/>
  <c r="DB43" i="20"/>
  <c r="DA43" i="20"/>
  <c r="CZ43" i="20"/>
  <c r="CY43" i="20"/>
  <c r="CX43" i="20"/>
  <c r="CW43" i="20"/>
  <c r="CV43" i="20"/>
  <c r="CU43" i="20"/>
  <c r="CT43" i="20"/>
  <c r="CS43" i="20"/>
  <c r="CR43" i="20"/>
  <c r="CQ43" i="20"/>
  <c r="CP43" i="20"/>
  <c r="CO43" i="20"/>
  <c r="CN43" i="20"/>
  <c r="CL43" i="20"/>
  <c r="CK43" i="20"/>
  <c r="CJ43" i="20"/>
  <c r="CI43" i="20"/>
  <c r="CH43" i="20"/>
  <c r="CG43" i="20"/>
  <c r="CF43" i="20"/>
  <c r="CE43" i="20"/>
  <c r="CD43" i="20"/>
  <c r="CC43" i="20"/>
  <c r="CB43" i="20"/>
  <c r="CA43" i="20"/>
  <c r="BY43" i="20"/>
  <c r="BW43" i="20"/>
  <c r="DC42" i="20"/>
  <c r="DB42" i="20"/>
  <c r="DA42" i="20"/>
  <c r="CZ42" i="20"/>
  <c r="CY42" i="20"/>
  <c r="CX42" i="20"/>
  <c r="CW42" i="20"/>
  <c r="CV42" i="20"/>
  <c r="CU42" i="20"/>
  <c r="CT42" i="20"/>
  <c r="CS42" i="20"/>
  <c r="CR42" i="20"/>
  <c r="CQ42" i="20"/>
  <c r="CP42" i="20"/>
  <c r="CO42" i="20"/>
  <c r="CN42" i="20"/>
  <c r="CL42" i="20"/>
  <c r="CK42" i="20"/>
  <c r="CJ42" i="20"/>
  <c r="CI42" i="20"/>
  <c r="CH42" i="20"/>
  <c r="CG42" i="20"/>
  <c r="CF42" i="20"/>
  <c r="CE42" i="20"/>
  <c r="CD42" i="20"/>
  <c r="CC42" i="20"/>
  <c r="CB42" i="20"/>
  <c r="CA42" i="20"/>
  <c r="BY42" i="20"/>
  <c r="BW42" i="20"/>
  <c r="CM41" i="20"/>
  <c r="BV41" i="20"/>
  <c r="CM40" i="20"/>
  <c r="BV40" i="20"/>
  <c r="CM39" i="20"/>
  <c r="BV39" i="20"/>
  <c r="BV38" i="20"/>
  <c r="BV37" i="20"/>
  <c r="BV36" i="20"/>
  <c r="BV35" i="20"/>
  <c r="BV34" i="20"/>
  <c r="BV33" i="20"/>
  <c r="BV32" i="20"/>
  <c r="BV31" i="20"/>
  <c r="BV30" i="20"/>
  <c r="BV29" i="20"/>
  <c r="BV28" i="20"/>
  <c r="BV27" i="20"/>
  <c r="BV26" i="20"/>
  <c r="BV25" i="20"/>
  <c r="BV24" i="20"/>
  <c r="BV23" i="20"/>
  <c r="BV22" i="20"/>
  <c r="BV21" i="20"/>
  <c r="BV20" i="20"/>
  <c r="BV19" i="20"/>
  <c r="BV18" i="20"/>
  <c r="BV17" i="20"/>
  <c r="BV16" i="20"/>
  <c r="BV15" i="20"/>
  <c r="BV14" i="20"/>
  <c r="BV13" i="20"/>
  <c r="BV12" i="20"/>
  <c r="BV11" i="20"/>
  <c r="CL10" i="20"/>
  <c r="CK10" i="20"/>
  <c r="CJ10" i="20"/>
  <c r="CI10" i="20"/>
  <c r="CH10" i="20"/>
  <c r="CG10" i="20"/>
  <c r="CF10" i="20"/>
  <c r="CE10" i="20"/>
  <c r="CD10" i="20"/>
  <c r="CC10" i="20"/>
  <c r="CB10" i="20"/>
  <c r="CA10" i="20"/>
  <c r="BZ10" i="20"/>
  <c r="BY10" i="20"/>
  <c r="BX10" i="20"/>
  <c r="BW10" i="20"/>
  <c r="CL9" i="20"/>
  <c r="CK9" i="20"/>
  <c r="CJ9" i="20"/>
  <c r="CI9" i="20"/>
  <c r="CH9" i="20"/>
  <c r="CG9" i="20"/>
  <c r="CF9" i="20"/>
  <c r="CE9" i="20"/>
  <c r="CD9" i="20"/>
  <c r="CC9" i="20"/>
  <c r="CB9" i="20"/>
  <c r="CA9" i="20"/>
  <c r="CL8" i="20"/>
  <c r="CK8" i="20"/>
  <c r="CJ8" i="20"/>
  <c r="CI8" i="20"/>
  <c r="CH8" i="20"/>
  <c r="CG8" i="20"/>
  <c r="CF8" i="20"/>
  <c r="CE8" i="20"/>
  <c r="CD8" i="20"/>
  <c r="CC8" i="20"/>
  <c r="CB8" i="20"/>
  <c r="CA8" i="20"/>
  <c r="BX7" i="20"/>
  <c r="CQ6" i="20"/>
  <c r="BZ6" i="20"/>
  <c r="DC46" i="19"/>
  <c r="DB46" i="19"/>
  <c r="AL34" i="27" s="1"/>
  <c r="DA46" i="19"/>
  <c r="CZ46" i="19"/>
  <c r="CY46" i="19"/>
  <c r="CX46" i="19"/>
  <c r="CW46" i="19"/>
  <c r="CV46" i="19"/>
  <c r="CU46" i="19"/>
  <c r="AE34" i="27" s="1"/>
  <c r="CT46" i="19"/>
  <c r="CS46" i="19"/>
  <c r="CR46" i="19"/>
  <c r="CQ46" i="19"/>
  <c r="AA34" i="27" s="1"/>
  <c r="CP46" i="19"/>
  <c r="CO46" i="19"/>
  <c r="CN46" i="19"/>
  <c r="CL46" i="19"/>
  <c r="CK46" i="19"/>
  <c r="CJ46" i="19"/>
  <c r="CI46" i="19"/>
  <c r="CH46" i="19"/>
  <c r="W34" i="27" s="1"/>
  <c r="CG46" i="19"/>
  <c r="CF46" i="19"/>
  <c r="CE46" i="19"/>
  <c r="CD46" i="19"/>
  <c r="CC46" i="19"/>
  <c r="CB46" i="19"/>
  <c r="Q34" i="27" s="1"/>
  <c r="CA46" i="19"/>
  <c r="BY46" i="19"/>
  <c r="BW46" i="19"/>
  <c r="DC43" i="19"/>
  <c r="DB43" i="19"/>
  <c r="DA43" i="19"/>
  <c r="CZ43" i="19"/>
  <c r="CY43" i="19"/>
  <c r="CX43" i="19"/>
  <c r="CW43" i="19"/>
  <c r="CV43" i="19"/>
  <c r="CU43" i="19"/>
  <c r="CT43" i="19"/>
  <c r="CS43" i="19"/>
  <c r="CR43" i="19"/>
  <c r="CQ43" i="19"/>
  <c r="CP43" i="19"/>
  <c r="CO43" i="19"/>
  <c r="CN43" i="19"/>
  <c r="CL43" i="19"/>
  <c r="CK43" i="19"/>
  <c r="CJ43" i="19"/>
  <c r="CI43" i="19"/>
  <c r="CH43" i="19"/>
  <c r="W32" i="27" s="1"/>
  <c r="CG43" i="19"/>
  <c r="CF43" i="19"/>
  <c r="CE43" i="19"/>
  <c r="CD43" i="19"/>
  <c r="CC43" i="19"/>
  <c r="CB43" i="19"/>
  <c r="Q32" i="27" s="1"/>
  <c r="CA43" i="19"/>
  <c r="DC42" i="19"/>
  <c r="DB42" i="19"/>
  <c r="DA42" i="19"/>
  <c r="CZ42" i="19"/>
  <c r="CY42" i="19"/>
  <c r="CX42" i="19"/>
  <c r="CW42" i="19"/>
  <c r="CV42" i="19"/>
  <c r="CU42" i="19"/>
  <c r="CT42" i="19"/>
  <c r="CS42" i="19"/>
  <c r="CR42" i="19"/>
  <c r="CQ42" i="19"/>
  <c r="CP42" i="19"/>
  <c r="CO42" i="19"/>
  <c r="CN42" i="19"/>
  <c r="CL42" i="19"/>
  <c r="CK42" i="19"/>
  <c r="CJ42" i="19"/>
  <c r="CI42" i="19"/>
  <c r="CH42" i="19"/>
  <c r="CG42" i="19"/>
  <c r="CF42" i="19"/>
  <c r="CE42" i="19"/>
  <c r="CD42" i="19"/>
  <c r="CC42" i="19"/>
  <c r="CB42" i="19"/>
  <c r="CA42" i="19"/>
  <c r="BY42" i="19"/>
  <c r="BW42" i="19"/>
  <c r="DC41" i="19"/>
  <c r="DB41" i="19"/>
  <c r="DA41" i="19"/>
  <c r="CZ41" i="19"/>
  <c r="CY41" i="19"/>
  <c r="CX41" i="19"/>
  <c r="CW41" i="19"/>
  <c r="CV41" i="19"/>
  <c r="CU41" i="19"/>
  <c r="CT41" i="19"/>
  <c r="CS41" i="19"/>
  <c r="CR41" i="19"/>
  <c r="CQ41" i="19"/>
  <c r="CP41" i="19"/>
  <c r="CO41" i="19"/>
  <c r="CN41" i="19"/>
  <c r="CL41" i="19"/>
  <c r="CK41" i="19"/>
  <c r="CJ41" i="19"/>
  <c r="CI41" i="19"/>
  <c r="CH41" i="19"/>
  <c r="CG41" i="19"/>
  <c r="CF41" i="19"/>
  <c r="CE41" i="19"/>
  <c r="CD41" i="19"/>
  <c r="CC41" i="19"/>
  <c r="CB41" i="19"/>
  <c r="CA41" i="19"/>
  <c r="BY41" i="19"/>
  <c r="BW41" i="19"/>
  <c r="CM40" i="19"/>
  <c r="BV40" i="19"/>
  <c r="CM39" i="19"/>
  <c r="BV39" i="19"/>
  <c r="BV38" i="19"/>
  <c r="BV37" i="19"/>
  <c r="BV36" i="19"/>
  <c r="BV35" i="19"/>
  <c r="BV34" i="19"/>
  <c r="BV33" i="19"/>
  <c r="BV32" i="19"/>
  <c r="BV31" i="19"/>
  <c r="BV30" i="19"/>
  <c r="BV29" i="19"/>
  <c r="BV28" i="19"/>
  <c r="BV27" i="19"/>
  <c r="BV26" i="19"/>
  <c r="BV25" i="19"/>
  <c r="BV24" i="19"/>
  <c r="BV23" i="19"/>
  <c r="BV22" i="19"/>
  <c r="BV21" i="19"/>
  <c r="BV20" i="19"/>
  <c r="BV19" i="19"/>
  <c r="BV18" i="19"/>
  <c r="BV17" i="19"/>
  <c r="BV16" i="19"/>
  <c r="BV15" i="19"/>
  <c r="BV14" i="19"/>
  <c r="BV13" i="19"/>
  <c r="BV12" i="19"/>
  <c r="BV11" i="19"/>
  <c r="CL10" i="19"/>
  <c r="CK10" i="19"/>
  <c r="CJ10" i="19"/>
  <c r="CI10" i="19"/>
  <c r="CH10" i="19"/>
  <c r="CG10" i="19"/>
  <c r="CF10" i="19"/>
  <c r="CE10" i="19"/>
  <c r="CD10" i="19"/>
  <c r="CC10" i="19"/>
  <c r="CB10" i="19"/>
  <c r="CA10" i="19"/>
  <c r="BZ10" i="19"/>
  <c r="BY10" i="19"/>
  <c r="BX10" i="19"/>
  <c r="BW10" i="19"/>
  <c r="CL9" i="19"/>
  <c r="CK9" i="19"/>
  <c r="CJ9" i="19"/>
  <c r="CI9" i="19"/>
  <c r="CH9" i="19"/>
  <c r="CG9" i="19"/>
  <c r="CF9" i="19"/>
  <c r="CE9" i="19"/>
  <c r="CD9" i="19"/>
  <c r="CC9" i="19"/>
  <c r="CB9" i="19"/>
  <c r="CA9" i="19"/>
  <c r="CL8" i="19"/>
  <c r="CK8" i="19"/>
  <c r="CJ8" i="19"/>
  <c r="CI8" i="19"/>
  <c r="CH8" i="19"/>
  <c r="CG8" i="19"/>
  <c r="CF8" i="19"/>
  <c r="CE8" i="19"/>
  <c r="CD8" i="19"/>
  <c r="CC8" i="19"/>
  <c r="CB8" i="19"/>
  <c r="CA8" i="19"/>
  <c r="BX7" i="19"/>
  <c r="CQ6" i="19"/>
  <c r="BZ6" i="19"/>
  <c r="DC47" i="18"/>
  <c r="DB47" i="18"/>
  <c r="DA47" i="18"/>
  <c r="CZ47" i="18"/>
  <c r="CY47" i="18"/>
  <c r="CX47" i="18"/>
  <c r="CW47" i="18"/>
  <c r="CV47" i="18"/>
  <c r="CU47" i="18"/>
  <c r="CT47" i="18"/>
  <c r="CS47" i="18"/>
  <c r="CR47" i="18"/>
  <c r="CQ47" i="18"/>
  <c r="CP47" i="18"/>
  <c r="CO47" i="18"/>
  <c r="CN47" i="18"/>
  <c r="CL47" i="18"/>
  <c r="CK47" i="18"/>
  <c r="CJ47" i="18"/>
  <c r="CI47" i="18"/>
  <c r="CH47" i="18"/>
  <c r="CG47" i="18"/>
  <c r="CF47" i="18"/>
  <c r="CE47" i="18"/>
  <c r="CD47" i="18"/>
  <c r="CC47" i="18"/>
  <c r="CB47" i="18"/>
  <c r="CA47" i="18"/>
  <c r="BY47" i="18"/>
  <c r="BW47" i="18"/>
  <c r="DC44" i="18"/>
  <c r="DB44" i="18"/>
  <c r="DA44" i="18"/>
  <c r="CZ44" i="18"/>
  <c r="CY44" i="18"/>
  <c r="CX44" i="18"/>
  <c r="CW44" i="18"/>
  <c r="CV44" i="18"/>
  <c r="CU44" i="18"/>
  <c r="CT44" i="18"/>
  <c r="CS44" i="18"/>
  <c r="CR44" i="18"/>
  <c r="CQ44" i="18"/>
  <c r="CP44" i="18"/>
  <c r="CO44" i="18"/>
  <c r="CN44" i="18"/>
  <c r="CL44" i="18"/>
  <c r="CK44" i="18"/>
  <c r="CJ44" i="18"/>
  <c r="CI44" i="18"/>
  <c r="CH44" i="18"/>
  <c r="CG44" i="18"/>
  <c r="CF44" i="18"/>
  <c r="CE44" i="18"/>
  <c r="CD44" i="18"/>
  <c r="CC44" i="18"/>
  <c r="CB44" i="18"/>
  <c r="CA44" i="18"/>
  <c r="DC43" i="18"/>
  <c r="DB43" i="18"/>
  <c r="DA43" i="18"/>
  <c r="CZ43" i="18"/>
  <c r="CY43" i="18"/>
  <c r="CX43" i="18"/>
  <c r="CW43" i="18"/>
  <c r="CV43" i="18"/>
  <c r="CU43" i="18"/>
  <c r="CT43" i="18"/>
  <c r="CS43" i="18"/>
  <c r="CR43" i="18"/>
  <c r="CQ43" i="18"/>
  <c r="CP43" i="18"/>
  <c r="CO43" i="18"/>
  <c r="CN43" i="18"/>
  <c r="CL43" i="18"/>
  <c r="CK43" i="18"/>
  <c r="CJ43" i="18"/>
  <c r="CI43" i="18"/>
  <c r="CH43" i="18"/>
  <c r="CG43" i="18"/>
  <c r="CF43" i="18"/>
  <c r="CE43" i="18"/>
  <c r="CD43" i="18"/>
  <c r="CC43" i="18"/>
  <c r="CB43" i="18"/>
  <c r="CA43" i="18"/>
  <c r="BY43" i="18"/>
  <c r="BW43" i="18"/>
  <c r="DC42" i="18"/>
  <c r="DB42" i="18"/>
  <c r="DA42" i="18"/>
  <c r="CZ42" i="18"/>
  <c r="CY42" i="18"/>
  <c r="CX42" i="18"/>
  <c r="CW42" i="18"/>
  <c r="CV42" i="18"/>
  <c r="CU42" i="18"/>
  <c r="CT42" i="18"/>
  <c r="CS42" i="18"/>
  <c r="CR42" i="18"/>
  <c r="CQ42" i="18"/>
  <c r="CP42" i="18"/>
  <c r="CO42" i="18"/>
  <c r="CN42" i="18"/>
  <c r="CL42" i="18"/>
  <c r="CK42" i="18"/>
  <c r="CJ42" i="18"/>
  <c r="CI42" i="18"/>
  <c r="CH42" i="18"/>
  <c r="CG42" i="18"/>
  <c r="CF42" i="18"/>
  <c r="CE42" i="18"/>
  <c r="CD42" i="18"/>
  <c r="CC42" i="18"/>
  <c r="CB42" i="18"/>
  <c r="CA42" i="18"/>
  <c r="BY42" i="18"/>
  <c r="BW42" i="18"/>
  <c r="CM41" i="18"/>
  <c r="BV41" i="18"/>
  <c r="CM40" i="18"/>
  <c r="BV40" i="18"/>
  <c r="CM39" i="18"/>
  <c r="BV39" i="18"/>
  <c r="BV38" i="18"/>
  <c r="BV37" i="18"/>
  <c r="BV36" i="18"/>
  <c r="BV35" i="18"/>
  <c r="BV34" i="18"/>
  <c r="BV33" i="18"/>
  <c r="BV32" i="18"/>
  <c r="BV31" i="18"/>
  <c r="BV30" i="18"/>
  <c r="BV29" i="18"/>
  <c r="BV28" i="18"/>
  <c r="BV27" i="18"/>
  <c r="BV26" i="18"/>
  <c r="BV25" i="18"/>
  <c r="BV24" i="18"/>
  <c r="BV23" i="18"/>
  <c r="BV22" i="18"/>
  <c r="BV21" i="18"/>
  <c r="BV20" i="18"/>
  <c r="BV19" i="18"/>
  <c r="BV18" i="18"/>
  <c r="BV17" i="18"/>
  <c r="BV16" i="18"/>
  <c r="BV15" i="18"/>
  <c r="BV14" i="18"/>
  <c r="BV13" i="18"/>
  <c r="BV12" i="18"/>
  <c r="BV11" i="18"/>
  <c r="CL10" i="18"/>
  <c r="CK10" i="18"/>
  <c r="CJ10" i="18"/>
  <c r="CI10" i="18"/>
  <c r="CH10" i="18"/>
  <c r="CG10" i="18"/>
  <c r="CF10" i="18"/>
  <c r="CE10" i="18"/>
  <c r="CD10" i="18"/>
  <c r="CC10" i="18"/>
  <c r="CB10" i="18"/>
  <c r="CA10" i="18"/>
  <c r="BZ10" i="18"/>
  <c r="BY10" i="18"/>
  <c r="BX10" i="18"/>
  <c r="BW10" i="18"/>
  <c r="CL9" i="18"/>
  <c r="CK9" i="18"/>
  <c r="CJ9" i="18"/>
  <c r="CI9" i="18"/>
  <c r="CH9" i="18"/>
  <c r="CG9" i="18"/>
  <c r="CF9" i="18"/>
  <c r="CE9" i="18"/>
  <c r="CD9" i="18"/>
  <c r="CC9" i="18"/>
  <c r="CB9" i="18"/>
  <c r="CA9" i="18"/>
  <c r="CL8" i="18"/>
  <c r="CK8" i="18"/>
  <c r="CJ8" i="18"/>
  <c r="CI8" i="18"/>
  <c r="CH8" i="18"/>
  <c r="CG8" i="18"/>
  <c r="CF8" i="18"/>
  <c r="CE8" i="18"/>
  <c r="CD8" i="18"/>
  <c r="CC8" i="18"/>
  <c r="CB8" i="18"/>
  <c r="CA8" i="18"/>
  <c r="BX7" i="18"/>
  <c r="CQ6" i="18"/>
  <c r="BZ6" i="18"/>
  <c r="DC46" i="17"/>
  <c r="DB46" i="17"/>
  <c r="DA46" i="17"/>
  <c r="CZ46" i="17"/>
  <c r="CY46" i="17"/>
  <c r="CX46" i="17"/>
  <c r="CW46" i="17"/>
  <c r="CV46" i="17"/>
  <c r="CU46" i="17"/>
  <c r="CT46" i="17"/>
  <c r="CS46" i="17"/>
  <c r="CR46" i="17"/>
  <c r="CQ46" i="17"/>
  <c r="CP46" i="17"/>
  <c r="CO46" i="17"/>
  <c r="CN46" i="17"/>
  <c r="CL46" i="17"/>
  <c r="CK46" i="17"/>
  <c r="CJ46" i="17"/>
  <c r="CI46" i="17"/>
  <c r="CH46" i="17"/>
  <c r="CG46" i="17"/>
  <c r="CF46" i="17"/>
  <c r="CE46" i="17"/>
  <c r="CD46" i="17"/>
  <c r="CC46" i="17"/>
  <c r="CB46" i="17"/>
  <c r="CA46" i="17"/>
  <c r="BY46" i="17"/>
  <c r="BW46" i="17"/>
  <c r="DC43" i="17"/>
  <c r="DB43" i="17"/>
  <c r="DA43" i="17"/>
  <c r="CZ43" i="17"/>
  <c r="CY43" i="17"/>
  <c r="AI32" i="27" s="1"/>
  <c r="CX43" i="17"/>
  <c r="CW43" i="17"/>
  <c r="CV43" i="17"/>
  <c r="CU43" i="17"/>
  <c r="CT43" i="17"/>
  <c r="CS43" i="17"/>
  <c r="CR43" i="17"/>
  <c r="CQ43" i="17"/>
  <c r="CP43" i="17"/>
  <c r="CO43" i="17"/>
  <c r="CN43" i="17"/>
  <c r="X32" i="27"/>
  <c r="CL43" i="17"/>
  <c r="CK43" i="17"/>
  <c r="CJ43" i="17"/>
  <c r="CI43" i="17"/>
  <c r="CH43" i="17"/>
  <c r="CG43" i="17"/>
  <c r="CF43" i="17"/>
  <c r="CE43" i="17"/>
  <c r="CD43" i="17"/>
  <c r="CC43" i="17"/>
  <c r="CB43" i="17"/>
  <c r="CA43" i="17"/>
  <c r="DC42" i="17"/>
  <c r="DB42" i="17"/>
  <c r="DA42" i="17"/>
  <c r="CZ42" i="17"/>
  <c r="CY42" i="17"/>
  <c r="CX42" i="17"/>
  <c r="CW42" i="17"/>
  <c r="CV42" i="17"/>
  <c r="CU42" i="17"/>
  <c r="CT42" i="17"/>
  <c r="CS42" i="17"/>
  <c r="CR42" i="17"/>
  <c r="CQ42" i="17"/>
  <c r="CP42" i="17"/>
  <c r="CO42" i="17"/>
  <c r="CN42" i="17"/>
  <c r="CL42" i="17"/>
  <c r="CK42" i="17"/>
  <c r="CJ42" i="17"/>
  <c r="CI42" i="17"/>
  <c r="CH42" i="17"/>
  <c r="CG42" i="17"/>
  <c r="CF42" i="17"/>
  <c r="CE42" i="17"/>
  <c r="CD42" i="17"/>
  <c r="CC42" i="17"/>
  <c r="CB42" i="17"/>
  <c r="CA42" i="17"/>
  <c r="BY42" i="17"/>
  <c r="BW42" i="17"/>
  <c r="DC41" i="17"/>
  <c r="DB41" i="17"/>
  <c r="DA41" i="17"/>
  <c r="CZ41" i="17"/>
  <c r="CY41" i="17"/>
  <c r="CX41" i="17"/>
  <c r="CW41" i="17"/>
  <c r="CV41" i="17"/>
  <c r="CU41" i="17"/>
  <c r="CT41" i="17"/>
  <c r="CS41" i="17"/>
  <c r="CR41" i="17"/>
  <c r="CQ41" i="17"/>
  <c r="CP41" i="17"/>
  <c r="CO41" i="17"/>
  <c r="CN41" i="17"/>
  <c r="CL41" i="17"/>
  <c r="CK41" i="17"/>
  <c r="CJ41" i="17"/>
  <c r="CI41" i="17"/>
  <c r="CH41" i="17"/>
  <c r="CG41" i="17"/>
  <c r="CF41" i="17"/>
  <c r="CE41" i="17"/>
  <c r="CD41" i="17"/>
  <c r="CC41" i="17"/>
  <c r="CB41" i="17"/>
  <c r="CA41" i="17"/>
  <c r="BY41" i="17"/>
  <c r="BW41" i="17"/>
  <c r="CM40" i="17"/>
  <c r="BV40" i="17"/>
  <c r="CM39" i="17"/>
  <c r="BV39" i="17"/>
  <c r="BV38" i="17"/>
  <c r="BV37" i="17"/>
  <c r="BV36" i="17"/>
  <c r="BV35" i="17"/>
  <c r="BV34" i="17"/>
  <c r="BV33" i="17"/>
  <c r="BV32" i="17"/>
  <c r="BV31" i="17"/>
  <c r="BV30" i="17"/>
  <c r="BV29" i="17"/>
  <c r="BV28" i="17"/>
  <c r="BV27" i="17"/>
  <c r="BV26" i="17"/>
  <c r="BV25" i="17"/>
  <c r="BV24" i="17"/>
  <c r="BV23" i="17"/>
  <c r="BV22" i="17"/>
  <c r="BV21" i="17"/>
  <c r="BV20" i="17"/>
  <c r="BV19" i="17"/>
  <c r="BV18" i="17"/>
  <c r="BV17" i="17"/>
  <c r="BV16" i="17"/>
  <c r="BV15" i="17"/>
  <c r="BV14" i="17"/>
  <c r="BV13" i="17"/>
  <c r="BV12" i="17"/>
  <c r="BV11" i="17"/>
  <c r="CL10" i="17"/>
  <c r="CK10" i="17"/>
  <c r="CJ10" i="17"/>
  <c r="CI10" i="17"/>
  <c r="CH10" i="17"/>
  <c r="CG10" i="17"/>
  <c r="CF10" i="17"/>
  <c r="CE10" i="17"/>
  <c r="CD10" i="17"/>
  <c r="CC10" i="17"/>
  <c r="CB10" i="17"/>
  <c r="CA10" i="17"/>
  <c r="BZ10" i="17"/>
  <c r="BY10" i="17"/>
  <c r="BX10" i="17"/>
  <c r="BW10" i="17"/>
  <c r="CL9" i="17"/>
  <c r="CK9" i="17"/>
  <c r="CJ9" i="17"/>
  <c r="CI9" i="17"/>
  <c r="CH9" i="17"/>
  <c r="CG9" i="17"/>
  <c r="CF9" i="17"/>
  <c r="CE9" i="17"/>
  <c r="CD9" i="17"/>
  <c r="CC9" i="17"/>
  <c r="CB9" i="17"/>
  <c r="CA9" i="17"/>
  <c r="CL8" i="17"/>
  <c r="CK8" i="17"/>
  <c r="CJ8" i="17"/>
  <c r="CI8" i="17"/>
  <c r="CH8" i="17"/>
  <c r="CG8" i="17"/>
  <c r="CF8" i="17"/>
  <c r="CE8" i="17"/>
  <c r="CD8" i="17"/>
  <c r="CC8" i="17"/>
  <c r="CB8" i="17"/>
  <c r="CA8" i="17"/>
  <c r="BX7" i="17"/>
  <c r="CQ6" i="17"/>
  <c r="BZ6" i="17"/>
  <c r="DC45" i="15"/>
  <c r="DB45" i="15"/>
  <c r="DA45" i="15"/>
  <c r="CZ45" i="15"/>
  <c r="CY45" i="15"/>
  <c r="CX45" i="15"/>
  <c r="CW45" i="15"/>
  <c r="CV45" i="15"/>
  <c r="CU45" i="15"/>
  <c r="CT45" i="15"/>
  <c r="CS45" i="15"/>
  <c r="AC34" i="27"/>
  <c r="CR45" i="15"/>
  <c r="CQ45" i="15"/>
  <c r="CP45" i="15"/>
  <c r="CO45" i="15"/>
  <c r="CN45" i="15"/>
  <c r="CQ6" i="15"/>
  <c r="BZ10" i="15"/>
  <c r="BY10" i="15"/>
  <c r="CG42" i="15"/>
  <c r="BZ6" i="15"/>
  <c r="BX7" i="15"/>
  <c r="CA8" i="15"/>
  <c r="CB8" i="15"/>
  <c r="CD8" i="15"/>
  <c r="CE8" i="15"/>
  <c r="CF8" i="15"/>
  <c r="CG8" i="15"/>
  <c r="CH8" i="15"/>
  <c r="CI8" i="15"/>
  <c r="CJ8" i="15"/>
  <c r="CK8" i="15"/>
  <c r="CL8" i="15"/>
  <c r="CA9" i="15"/>
  <c r="CB9" i="15"/>
  <c r="CC9" i="15"/>
  <c r="CD9" i="15"/>
  <c r="CE9" i="15"/>
  <c r="CF9" i="15"/>
  <c r="CG9" i="15"/>
  <c r="CH9" i="15"/>
  <c r="CI9" i="15"/>
  <c r="CJ9" i="15"/>
  <c r="CK9" i="15"/>
  <c r="CL9" i="15"/>
  <c r="BW10" i="15"/>
  <c r="BX10" i="15"/>
  <c r="CA10" i="15"/>
  <c r="CB10" i="15"/>
  <c r="CC10" i="15"/>
  <c r="CD10" i="15"/>
  <c r="CE10" i="15"/>
  <c r="CF10" i="15"/>
  <c r="CG10" i="15"/>
  <c r="CH10" i="15"/>
  <c r="CI10" i="15"/>
  <c r="CJ10" i="15"/>
  <c r="CK10" i="15"/>
  <c r="CL10" i="15"/>
  <c r="BV11" i="15"/>
  <c r="BV12" i="15"/>
  <c r="BV13" i="15"/>
  <c r="BV14" i="15"/>
  <c r="BV15" i="15"/>
  <c r="BV16" i="15"/>
  <c r="BV17" i="15"/>
  <c r="BV18" i="15"/>
  <c r="BV19" i="15"/>
  <c r="BV20" i="15"/>
  <c r="BV21" i="15"/>
  <c r="BV22" i="15"/>
  <c r="BV23" i="15"/>
  <c r="BV24" i="15"/>
  <c r="BV25" i="15"/>
  <c r="BV26" i="15"/>
  <c r="BV27" i="15"/>
  <c r="BV28" i="15"/>
  <c r="BV29" i="15"/>
  <c r="BV30" i="15"/>
  <c r="BV31" i="15"/>
  <c r="BV32" i="15"/>
  <c r="BV33" i="15"/>
  <c r="BV34" i="15"/>
  <c r="BV35" i="15"/>
  <c r="BV36" i="15"/>
  <c r="BV37" i="15"/>
  <c r="BV38" i="15"/>
  <c r="CE42" i="15"/>
  <c r="BW45" i="15"/>
  <c r="BY45" i="15"/>
  <c r="CA45" i="15"/>
  <c r="CB45" i="15"/>
  <c r="CC45" i="15"/>
  <c r="CD45" i="15"/>
  <c r="CE45" i="15"/>
  <c r="CF45" i="15"/>
  <c r="CG45" i="15"/>
  <c r="CH45" i="15"/>
  <c r="CI45" i="15"/>
  <c r="CJ45" i="15"/>
  <c r="CK45" i="15"/>
  <c r="CL45" i="15"/>
  <c r="N11" i="15"/>
  <c r="P11" i="15"/>
  <c r="T11" i="15"/>
  <c r="CM11" i="15"/>
  <c r="Y11" i="15"/>
  <c r="AI11" i="15"/>
  <c r="I6" i="28" s="1"/>
  <c r="I60" i="28" s="1"/>
  <c r="AO11" i="15"/>
  <c r="BG11" i="15"/>
  <c r="N12" i="15"/>
  <c r="P12" i="15"/>
  <c r="T12" i="15"/>
  <c r="CM12" i="15"/>
  <c r="Y12" i="15"/>
  <c r="AI12" i="15"/>
  <c r="I7" i="28" s="1"/>
  <c r="I61" i="28" s="1"/>
  <c r="AO12" i="15"/>
  <c r="BG12" i="15"/>
  <c r="N13" i="15"/>
  <c r="P13" i="15"/>
  <c r="T13" i="15"/>
  <c r="CM13" i="15"/>
  <c r="Y13" i="15"/>
  <c r="AI13" i="15"/>
  <c r="I8" i="28" s="1"/>
  <c r="I62" i="28" s="1"/>
  <c r="AO13" i="15"/>
  <c r="BG13" i="15"/>
  <c r="CS6" i="7"/>
  <c r="CQ6" i="7"/>
  <c r="CO6" i="7"/>
  <c r="CM6" i="7"/>
  <c r="CO46" i="7"/>
  <c r="CQ47" i="7"/>
  <c r="CN45" i="7"/>
  <c r="CP45" i="7"/>
  <c r="CQ45" i="7"/>
  <c r="CN46" i="7"/>
  <c r="CP46" i="7"/>
  <c r="CN47" i="7"/>
  <c r="CO47" i="7"/>
  <c r="CP47" i="7"/>
  <c r="CN50" i="7"/>
  <c r="CP50" i="7"/>
  <c r="CQ50" i="7"/>
  <c r="DC50" i="7"/>
  <c r="DB50" i="7"/>
  <c r="DA50" i="7"/>
  <c r="CZ50" i="7"/>
  <c r="CY50" i="7"/>
  <c r="CX50" i="7"/>
  <c r="CW50" i="7"/>
  <c r="CV50" i="7"/>
  <c r="CU50" i="7"/>
  <c r="CT50" i="7"/>
  <c r="CS50" i="7"/>
  <c r="CR50" i="7"/>
  <c r="DC47" i="7"/>
  <c r="DB47" i="7"/>
  <c r="DA47" i="7"/>
  <c r="CZ47" i="7"/>
  <c r="CY47" i="7"/>
  <c r="CX47" i="7"/>
  <c r="CW47" i="7"/>
  <c r="CV47" i="7"/>
  <c r="CU47" i="7"/>
  <c r="CT47" i="7"/>
  <c r="CS47" i="7"/>
  <c r="CR47" i="7"/>
  <c r="DC46" i="7"/>
  <c r="DB46" i="7"/>
  <c r="DA46" i="7"/>
  <c r="CZ46" i="7"/>
  <c r="CY46" i="7"/>
  <c r="CX46" i="7"/>
  <c r="CW46" i="7"/>
  <c r="CV46" i="7"/>
  <c r="CU46" i="7"/>
  <c r="CT46" i="7"/>
  <c r="CS46" i="7"/>
  <c r="CR46" i="7"/>
  <c r="DC45" i="7"/>
  <c r="DB45" i="7"/>
  <c r="DA45" i="7"/>
  <c r="CZ45" i="7"/>
  <c r="CY45" i="7"/>
  <c r="CX45" i="7"/>
  <c r="CW45" i="7"/>
  <c r="CV45" i="7"/>
  <c r="CU45" i="7"/>
  <c r="CT45" i="7"/>
  <c r="CS45" i="7"/>
  <c r="CR45" i="7"/>
  <c r="CM4" i="7"/>
  <c r="CM4" i="14" s="1"/>
  <c r="AG10" i="15"/>
  <c r="AG10" i="16"/>
  <c r="AG10" i="17"/>
  <c r="AG10" i="18"/>
  <c r="AG10" i="19" s="1"/>
  <c r="AG10" i="20" s="1"/>
  <c r="AG10" i="21" s="1"/>
  <c r="AG10" i="22" s="1"/>
  <c r="AG10" i="23" s="1"/>
  <c r="AG10" i="24" s="1"/>
  <c r="AG10" i="14" s="1"/>
  <c r="B19" i="27" s="1"/>
  <c r="AG46" i="24"/>
  <c r="AG47" i="23"/>
  <c r="AG46" i="22"/>
  <c r="AG47" i="21"/>
  <c r="AG47" i="20"/>
  <c r="AG46" i="19"/>
  <c r="AG47" i="18"/>
  <c r="AG46" i="17"/>
  <c r="AG47" i="16"/>
  <c r="AG45" i="15"/>
  <c r="AG50" i="7"/>
  <c r="AG45" i="7"/>
  <c r="AG46" i="7"/>
  <c r="AG47" i="7"/>
  <c r="R5" i="15"/>
  <c r="R5" i="16"/>
  <c r="R5" i="17"/>
  <c r="R5" i="18"/>
  <c r="R5" i="19"/>
  <c r="R5" i="20" s="1"/>
  <c r="R5" i="21" s="1"/>
  <c r="R5" i="22" s="1"/>
  <c r="R5" i="23" s="1"/>
  <c r="R5" i="24" s="1"/>
  <c r="R5" i="14" s="1"/>
  <c r="BA42" i="16"/>
  <c r="AW42" i="16"/>
  <c r="AS42" i="16"/>
  <c r="BA41" i="17"/>
  <c r="AW41" i="17"/>
  <c r="AS41" i="17"/>
  <c r="BA42" i="18"/>
  <c r="AW42" i="18"/>
  <c r="AS42" i="18"/>
  <c r="BA41" i="19"/>
  <c r="AW41" i="19"/>
  <c r="AS41" i="19"/>
  <c r="AQ41" i="19"/>
  <c r="AQ42" i="19"/>
  <c r="AQ42" i="20"/>
  <c r="BA45" i="7"/>
  <c r="AW45" i="7"/>
  <c r="AS45" i="7"/>
  <c r="S5" i="15"/>
  <c r="S5" i="16"/>
  <c r="S5" i="17"/>
  <c r="S5" i="18"/>
  <c r="S5" i="19"/>
  <c r="S5" i="20" s="1"/>
  <c r="S5" i="21" s="1"/>
  <c r="S5" i="22" s="1"/>
  <c r="S5" i="23" s="1"/>
  <c r="S5" i="24" s="1"/>
  <c r="S5" i="14" s="1"/>
  <c r="Q4" i="15"/>
  <c r="Q4" i="16"/>
  <c r="Q4" i="18"/>
  <c r="Q4" i="19" s="1"/>
  <c r="Q4" i="20" s="1"/>
  <c r="Q4" i="21" s="1"/>
  <c r="Q4" i="22" s="1"/>
  <c r="Q4" i="23" s="1"/>
  <c r="Q4" i="24" s="1"/>
  <c r="Q4" i="14" s="1"/>
  <c r="G58" i="28"/>
  <c r="G57" i="28"/>
  <c r="G56" i="28"/>
  <c r="G55" i="28"/>
  <c r="G54" i="28"/>
  <c r="G53" i="28"/>
  <c r="G52" i="28"/>
  <c r="G46" i="28"/>
  <c r="G51" i="28"/>
  <c r="G50" i="28"/>
  <c r="G49" i="28"/>
  <c r="G44" i="28"/>
  <c r="G43" i="28"/>
  <c r="G41" i="28"/>
  <c r="G40" i="28"/>
  <c r="G39" i="28"/>
  <c r="G37" i="28"/>
  <c r="E50" i="14"/>
  <c r="F50" i="14"/>
  <c r="G50" i="14"/>
  <c r="H50" i="14"/>
  <c r="I50" i="14"/>
  <c r="J50" i="14"/>
  <c r="L50" i="14"/>
  <c r="M50" i="14"/>
  <c r="O50" i="14"/>
  <c r="Q50" i="14"/>
  <c r="R50" i="14"/>
  <c r="S50" i="14"/>
  <c r="AM50" i="14"/>
  <c r="AN50" i="14"/>
  <c r="BH50" i="14"/>
  <c r="BI50" i="14"/>
  <c r="BJ50" i="14"/>
  <c r="BK50" i="14"/>
  <c r="BL50" i="14"/>
  <c r="BM50" i="14"/>
  <c r="BN50" i="14"/>
  <c r="BO50" i="14"/>
  <c r="BP50" i="14"/>
  <c r="BQ50" i="14"/>
  <c r="BR50" i="14"/>
  <c r="BS50" i="14"/>
  <c r="BT50" i="14"/>
  <c r="BU50" i="14"/>
  <c r="AI14" i="7"/>
  <c r="H6" i="28" s="1"/>
  <c r="H60" i="28" s="1"/>
  <c r="E46" i="17"/>
  <c r="F46" i="17"/>
  <c r="G46" i="17"/>
  <c r="H46" i="17"/>
  <c r="I46" i="17"/>
  <c r="J46" i="17"/>
  <c r="K46" i="17"/>
  <c r="L46" i="17"/>
  <c r="M46" i="17"/>
  <c r="O46" i="17"/>
  <c r="Q46" i="17"/>
  <c r="R46" i="17"/>
  <c r="S46" i="17"/>
  <c r="U46" i="17"/>
  <c r="V46" i="17"/>
  <c r="AQ52" i="17" s="1"/>
  <c r="AQ51" i="17" s="1"/>
  <c r="W46" i="17"/>
  <c r="X46" i="17"/>
  <c r="Z46" i="17"/>
  <c r="AA46" i="17"/>
  <c r="AB46" i="17"/>
  <c r="AC46" i="17"/>
  <c r="AD46" i="17"/>
  <c r="AE46" i="17"/>
  <c r="AH46" i="17"/>
  <c r="AK46" i="17"/>
  <c r="AM46" i="17"/>
  <c r="AN46" i="17"/>
  <c r="AQ46" i="17"/>
  <c r="AS46" i="17"/>
  <c r="AW46" i="17"/>
  <c r="BA46" i="17"/>
  <c r="BE46" i="17"/>
  <c r="BH46" i="17"/>
  <c r="BI46" i="17"/>
  <c r="BJ46" i="17"/>
  <c r="BK46" i="17"/>
  <c r="BL46" i="17"/>
  <c r="BM46" i="17"/>
  <c r="BN46" i="17"/>
  <c r="BO46" i="17"/>
  <c r="BP46" i="17"/>
  <c r="BQ46" i="17"/>
  <c r="BR46" i="17"/>
  <c r="BS46" i="17"/>
  <c r="BT46" i="17"/>
  <c r="BU46" i="17"/>
  <c r="AJ42" i="15"/>
  <c r="AK42" i="15"/>
  <c r="AN42" i="15"/>
  <c r="E45" i="15"/>
  <c r="F45" i="15"/>
  <c r="G45" i="15"/>
  <c r="U45" i="15"/>
  <c r="V45" i="15"/>
  <c r="W45" i="15"/>
  <c r="X45" i="15"/>
  <c r="Z45" i="15"/>
  <c r="AA45" i="15"/>
  <c r="AB45" i="15"/>
  <c r="AC45" i="15"/>
  <c r="AD45" i="15"/>
  <c r="AE45" i="15"/>
  <c r="AH45" i="15"/>
  <c r="AK45" i="15"/>
  <c r="AM45" i="15"/>
  <c r="AN45" i="15"/>
  <c r="AQ45" i="15"/>
  <c r="AS45" i="15"/>
  <c r="AW45" i="15"/>
  <c r="BA45" i="15"/>
  <c r="BE45" i="15"/>
  <c r="BH45" i="15"/>
  <c r="BI45" i="15"/>
  <c r="BJ45" i="15"/>
  <c r="BK45" i="15"/>
  <c r="BL45" i="15"/>
  <c r="BM45" i="15"/>
  <c r="BN45" i="15"/>
  <c r="BO45" i="15"/>
  <c r="BP45" i="15"/>
  <c r="BQ45" i="15"/>
  <c r="BR45" i="15"/>
  <c r="BS45" i="15"/>
  <c r="BT45" i="15"/>
  <c r="BU45" i="15"/>
  <c r="M5" i="15"/>
  <c r="M5" i="16"/>
  <c r="M5" i="18"/>
  <c r="M5" i="19" s="1"/>
  <c r="M5" i="20" s="1"/>
  <c r="M5" i="21" s="1"/>
  <c r="M5" i="22" s="1"/>
  <c r="M5" i="23" s="1"/>
  <c r="M5" i="24" s="1"/>
  <c r="M5" i="14" s="1"/>
  <c r="M4" i="15"/>
  <c r="J5" i="15" s="1"/>
  <c r="B14" i="15" s="1"/>
  <c r="AX14" i="15" s="1"/>
  <c r="O4" i="15"/>
  <c r="O4" i="16"/>
  <c r="O4" i="18"/>
  <c r="O4" i="19" s="1"/>
  <c r="O4" i="20" s="1"/>
  <c r="O4" i="21" s="1"/>
  <c r="O4" i="22" s="1"/>
  <c r="O4" i="23" s="1"/>
  <c r="O4" i="24" s="1"/>
  <c r="O4" i="14" s="1"/>
  <c r="M3" i="27" s="1"/>
  <c r="R7" i="15"/>
  <c r="R7" i="16"/>
  <c r="R7" i="18"/>
  <c r="R7" i="19"/>
  <c r="R7" i="20" s="1"/>
  <c r="R7" i="21" s="1"/>
  <c r="R7" i="22" s="1"/>
  <c r="R7" i="23" s="1"/>
  <c r="R7" i="24" s="1"/>
  <c r="R7" i="14" s="1"/>
  <c r="P7" i="15"/>
  <c r="P7" i="16"/>
  <c r="P7" i="18"/>
  <c r="P7" i="19" s="1"/>
  <c r="P7" i="20" s="1"/>
  <c r="P7" i="21" s="1"/>
  <c r="P7" i="22" s="1"/>
  <c r="P7" i="23" s="1"/>
  <c r="P7" i="24" s="1"/>
  <c r="P7" i="14" s="1"/>
  <c r="O7" i="15"/>
  <c r="O7" i="16"/>
  <c r="O7" i="18"/>
  <c r="O7" i="19" s="1"/>
  <c r="O7" i="20" s="1"/>
  <c r="O7" i="21" s="1"/>
  <c r="O7" i="22" s="1"/>
  <c r="O7" i="23" s="1"/>
  <c r="O7" i="24" s="1"/>
  <c r="O7" i="14" s="1"/>
  <c r="K7" i="15"/>
  <c r="K7" i="16"/>
  <c r="K7" i="18"/>
  <c r="K7" i="19" s="1"/>
  <c r="K7" i="20" s="1"/>
  <c r="K7" i="21" s="1"/>
  <c r="K7" i="22" s="1"/>
  <c r="K7" i="23" s="1"/>
  <c r="K7" i="24" s="1"/>
  <c r="K7" i="14" s="1"/>
  <c r="P2" i="15"/>
  <c r="K2" i="15"/>
  <c r="BV6" i="15"/>
  <c r="D5" i="14"/>
  <c r="D5" i="24"/>
  <c r="CM4" i="24" s="1"/>
  <c r="D5" i="23"/>
  <c r="CM4" i="23" s="1"/>
  <c r="D5" i="22"/>
  <c r="CM4" i="22" s="1"/>
  <c r="D5" i="21"/>
  <c r="CM4" i="21" s="1"/>
  <c r="D5" i="20"/>
  <c r="CM4" i="20" s="1"/>
  <c r="D5" i="19"/>
  <c r="CM4" i="19" s="1"/>
  <c r="D5" i="18"/>
  <c r="CM4" i="18" s="1"/>
  <c r="D5" i="17"/>
  <c r="CM4" i="17" s="1"/>
  <c r="J5" i="7"/>
  <c r="B35" i="7" s="1"/>
  <c r="AX35" i="7" s="1"/>
  <c r="D5" i="16"/>
  <c r="CM4" i="16" s="1"/>
  <c r="D5" i="15"/>
  <c r="CM4" i="15" s="1"/>
  <c r="BV4" i="7"/>
  <c r="BV4" i="19" s="1"/>
  <c r="BG4" i="7"/>
  <c r="BG4" i="18" s="1"/>
  <c r="AO4" i="7"/>
  <c r="AO4" i="14" s="1"/>
  <c r="T4" i="7"/>
  <c r="T4" i="15" s="1"/>
  <c r="AB6" i="7"/>
  <c r="T33" i="27"/>
  <c r="T30" i="27"/>
  <c r="S33" i="27"/>
  <c r="S30" i="27"/>
  <c r="CE50" i="7"/>
  <c r="CD50" i="7"/>
  <c r="CE47" i="7"/>
  <c r="CD47" i="7"/>
  <c r="CE46" i="7"/>
  <c r="CD46" i="7"/>
  <c r="CE45" i="7"/>
  <c r="CD45" i="7"/>
  <c r="BE46" i="24"/>
  <c r="BE43" i="24"/>
  <c r="BE42" i="24"/>
  <c r="BE41" i="24"/>
  <c r="BE47" i="23"/>
  <c r="BE44" i="23"/>
  <c r="BE43" i="23"/>
  <c r="BE42" i="23"/>
  <c r="BE46" i="22"/>
  <c r="BE43" i="22"/>
  <c r="BE42" i="22"/>
  <c r="BE41" i="22"/>
  <c r="BE47" i="21"/>
  <c r="BE44" i="21"/>
  <c r="BE43" i="21"/>
  <c r="BE42" i="21"/>
  <c r="BE47" i="20"/>
  <c r="BE44" i="20"/>
  <c r="BE43" i="20"/>
  <c r="BE42" i="20"/>
  <c r="BE46" i="19"/>
  <c r="BE43" i="19"/>
  <c r="BE42" i="19"/>
  <c r="BE41" i="19"/>
  <c r="BE47" i="18"/>
  <c r="BE44" i="18"/>
  <c r="BE43" i="18"/>
  <c r="BE42" i="18"/>
  <c r="BE43" i="17"/>
  <c r="BE42" i="17"/>
  <c r="BE41" i="17"/>
  <c r="AK47" i="14"/>
  <c r="AK46" i="14"/>
  <c r="AO44" i="14"/>
  <c r="AO43" i="14"/>
  <c r="AO42" i="14"/>
  <c r="AO40" i="24"/>
  <c r="AO39" i="24"/>
  <c r="AO38" i="24"/>
  <c r="AO37" i="24"/>
  <c r="AO36" i="24"/>
  <c r="AO35" i="24"/>
  <c r="AO34" i="24"/>
  <c r="AO33" i="24"/>
  <c r="AO32" i="24"/>
  <c r="AO31" i="24"/>
  <c r="AO30" i="24"/>
  <c r="AO29" i="24"/>
  <c r="AJ29" i="27"/>
  <c r="AO28" i="24"/>
  <c r="AJ28" i="27" s="1"/>
  <c r="AO27" i="24"/>
  <c r="AO26" i="24"/>
  <c r="AO25" i="24"/>
  <c r="AO24" i="24"/>
  <c r="AO23" i="24"/>
  <c r="AO22" i="24"/>
  <c r="AO21" i="24"/>
  <c r="AO20" i="24"/>
  <c r="AO19" i="24"/>
  <c r="AO18" i="24"/>
  <c r="AO17" i="24"/>
  <c r="AO16" i="24"/>
  <c r="AO15" i="24"/>
  <c r="AO14" i="24"/>
  <c r="AO13" i="24"/>
  <c r="AO12" i="24"/>
  <c r="AO11" i="24"/>
  <c r="AO40" i="22"/>
  <c r="AO39" i="22"/>
  <c r="AO38" i="22"/>
  <c r="AO37" i="22"/>
  <c r="AO36" i="22"/>
  <c r="AO35" i="22"/>
  <c r="AO34" i="22"/>
  <c r="AO33" i="22"/>
  <c r="AO32" i="22"/>
  <c r="AO31" i="22"/>
  <c r="AO30" i="22"/>
  <c r="AO29" i="22"/>
  <c r="AO28" i="22"/>
  <c r="AO27" i="22"/>
  <c r="AO26" i="22"/>
  <c r="AO25" i="22"/>
  <c r="AO24" i="22"/>
  <c r="AO23" i="22"/>
  <c r="AO22" i="22"/>
  <c r="AO21" i="22"/>
  <c r="AO20" i="22"/>
  <c r="AO19" i="22"/>
  <c r="AO18" i="22"/>
  <c r="AO17" i="22"/>
  <c r="AO16" i="22"/>
  <c r="AO15" i="22"/>
  <c r="AO14" i="22"/>
  <c r="AO13" i="22"/>
  <c r="AO12" i="22"/>
  <c r="AO11" i="22"/>
  <c r="AO41" i="14"/>
  <c r="AO40" i="14"/>
  <c r="AO39" i="14"/>
  <c r="AO38" i="14"/>
  <c r="AO37" i="14"/>
  <c r="AO36" i="14"/>
  <c r="AO35" i="14"/>
  <c r="AO34" i="14"/>
  <c r="AO33" i="14"/>
  <c r="AO32" i="14"/>
  <c r="AO31" i="14"/>
  <c r="AO30" i="14"/>
  <c r="AO29" i="14"/>
  <c r="AO28" i="14"/>
  <c r="AO27" i="14"/>
  <c r="AO26" i="14"/>
  <c r="AO25" i="14"/>
  <c r="AO24" i="14"/>
  <c r="AO23" i="14"/>
  <c r="AO22" i="14"/>
  <c r="AO21" i="14"/>
  <c r="AO20" i="14"/>
  <c r="AO19" i="14"/>
  <c r="AO18" i="14"/>
  <c r="AO17" i="14"/>
  <c r="AO16" i="14"/>
  <c r="AO15" i="14"/>
  <c r="AO14" i="14"/>
  <c r="AO13" i="14"/>
  <c r="AO12" i="14"/>
  <c r="AO11" i="14"/>
  <c r="AO41" i="23"/>
  <c r="AO40" i="23"/>
  <c r="AO39" i="23"/>
  <c r="AO38" i="23"/>
  <c r="AO37" i="23"/>
  <c r="AO36" i="23"/>
  <c r="AO35" i="23"/>
  <c r="AO34" i="23"/>
  <c r="AO33" i="23"/>
  <c r="AO32" i="23"/>
  <c r="AO31" i="23"/>
  <c r="AO30" i="23"/>
  <c r="AO29" i="23"/>
  <c r="AO28" i="23"/>
  <c r="AO27" i="23"/>
  <c r="AO26" i="23"/>
  <c r="AO25" i="23"/>
  <c r="AO24" i="23"/>
  <c r="AO23" i="23"/>
  <c r="AO22" i="23"/>
  <c r="AO21" i="23"/>
  <c r="AO20" i="23"/>
  <c r="AO19" i="23"/>
  <c r="AO18" i="23"/>
  <c r="AO17" i="23"/>
  <c r="AO16" i="23"/>
  <c r="AO15" i="23"/>
  <c r="AO14" i="23"/>
  <c r="AO13" i="23"/>
  <c r="AO12" i="23"/>
  <c r="AO11" i="23"/>
  <c r="AO41" i="21"/>
  <c r="AO40" i="21"/>
  <c r="AO39" i="21"/>
  <c r="AO38" i="21"/>
  <c r="AO37" i="21"/>
  <c r="AO36" i="21"/>
  <c r="AO35" i="21"/>
  <c r="AO34" i="21"/>
  <c r="AO33" i="21"/>
  <c r="AO32" i="21"/>
  <c r="AO31" i="21"/>
  <c r="AO30" i="21"/>
  <c r="AO29" i="21"/>
  <c r="AO28" i="21"/>
  <c r="AO27" i="21"/>
  <c r="AO26" i="21"/>
  <c r="AO25" i="21"/>
  <c r="AO24" i="21"/>
  <c r="AO23" i="21"/>
  <c r="AO22" i="21"/>
  <c r="AO21" i="21"/>
  <c r="AO20" i="21"/>
  <c r="AO19" i="21"/>
  <c r="AO18" i="21"/>
  <c r="AO17" i="21"/>
  <c r="AO16" i="21"/>
  <c r="AO15" i="21"/>
  <c r="AO14" i="21"/>
  <c r="AO13" i="21"/>
  <c r="AO12" i="21"/>
  <c r="AO11" i="21"/>
  <c r="AO41" i="20"/>
  <c r="AO40" i="20"/>
  <c r="AO39" i="20"/>
  <c r="AO38" i="20"/>
  <c r="AO37" i="20"/>
  <c r="AO36" i="20"/>
  <c r="AO35" i="20"/>
  <c r="AO34" i="20"/>
  <c r="AO33" i="20"/>
  <c r="AO32" i="20"/>
  <c r="AO31" i="20"/>
  <c r="AO30" i="20"/>
  <c r="AO29" i="20"/>
  <c r="AO28" i="20"/>
  <c r="AO27" i="20"/>
  <c r="AO26" i="20"/>
  <c r="AO25" i="20"/>
  <c r="AO24" i="20"/>
  <c r="AO23" i="20"/>
  <c r="AO22" i="20"/>
  <c r="AO21" i="20"/>
  <c r="AO20" i="20"/>
  <c r="AO19" i="20"/>
  <c r="AO18" i="20"/>
  <c r="AO17" i="20"/>
  <c r="AO16" i="20"/>
  <c r="AO15" i="20"/>
  <c r="AO14" i="20"/>
  <c r="AO13" i="20"/>
  <c r="AO12" i="20"/>
  <c r="AO11" i="20"/>
  <c r="AO40" i="19"/>
  <c r="AO39" i="19"/>
  <c r="AO38" i="19"/>
  <c r="AO37" i="19"/>
  <c r="AO36" i="19"/>
  <c r="AO35" i="19"/>
  <c r="AO34" i="19"/>
  <c r="AO33" i="19"/>
  <c r="AO32" i="19"/>
  <c r="AO31" i="19"/>
  <c r="AO30" i="19"/>
  <c r="AO29" i="19"/>
  <c r="AO28" i="19"/>
  <c r="AO27" i="19"/>
  <c r="AO26" i="19"/>
  <c r="AO25" i="19"/>
  <c r="AO24" i="19"/>
  <c r="AO23" i="19"/>
  <c r="AO22" i="19"/>
  <c r="AO21" i="19"/>
  <c r="AO20" i="19"/>
  <c r="AO19" i="19"/>
  <c r="AO18" i="19"/>
  <c r="AO17" i="19"/>
  <c r="AO16" i="19"/>
  <c r="AO15" i="19"/>
  <c r="AO14" i="19"/>
  <c r="AO13" i="19"/>
  <c r="AO12" i="19"/>
  <c r="AO11" i="19"/>
  <c r="AO41" i="18"/>
  <c r="AO40" i="18"/>
  <c r="AO39" i="18"/>
  <c r="AO38" i="18"/>
  <c r="AO37" i="18"/>
  <c r="AO36" i="18"/>
  <c r="AO35" i="18"/>
  <c r="AO34" i="18"/>
  <c r="AO33" i="18"/>
  <c r="AO32" i="18"/>
  <c r="AO31" i="18"/>
  <c r="AO30" i="18"/>
  <c r="AO29" i="18"/>
  <c r="AO28" i="18"/>
  <c r="AO27" i="18"/>
  <c r="AO26" i="18"/>
  <c r="AO25" i="18"/>
  <c r="AO24" i="18"/>
  <c r="AO23" i="18"/>
  <c r="AO22" i="18"/>
  <c r="AO21" i="18"/>
  <c r="AO20" i="18"/>
  <c r="AO19" i="18"/>
  <c r="AO18" i="18"/>
  <c r="AO17" i="18"/>
  <c r="AO16" i="18"/>
  <c r="AO15" i="18"/>
  <c r="AO14" i="18"/>
  <c r="AO13" i="18"/>
  <c r="AO12" i="18"/>
  <c r="AO11" i="18"/>
  <c r="AO40" i="17"/>
  <c r="AO39" i="17"/>
  <c r="AO38" i="17"/>
  <c r="AO37" i="17"/>
  <c r="AO36" i="17"/>
  <c r="AO35" i="17"/>
  <c r="AO34" i="17"/>
  <c r="AO33" i="17"/>
  <c r="AO32" i="17"/>
  <c r="AO31" i="17"/>
  <c r="AO30" i="17"/>
  <c r="AO29" i="17"/>
  <c r="AO28" i="17"/>
  <c r="AO27" i="17"/>
  <c r="AO26" i="17"/>
  <c r="AO25" i="17"/>
  <c r="AO24" i="17"/>
  <c r="AO23" i="17"/>
  <c r="AO22" i="17"/>
  <c r="AO21" i="17"/>
  <c r="AO20" i="17"/>
  <c r="AO19" i="17"/>
  <c r="AO18" i="17"/>
  <c r="AO17" i="17"/>
  <c r="AO16" i="17"/>
  <c r="AO15" i="17"/>
  <c r="AO14" i="17"/>
  <c r="AO13" i="17"/>
  <c r="AO12" i="17"/>
  <c r="AO11" i="17"/>
  <c r="AO41" i="16"/>
  <c r="AO40" i="16"/>
  <c r="AO39" i="16"/>
  <c r="AO38" i="16"/>
  <c r="AO37" i="16"/>
  <c r="AO36" i="16"/>
  <c r="AO35" i="16"/>
  <c r="AO34" i="16"/>
  <c r="AO33" i="16"/>
  <c r="AO32" i="16"/>
  <c r="AO31" i="16"/>
  <c r="AO30" i="16"/>
  <c r="AO29" i="16"/>
  <c r="AO28" i="16"/>
  <c r="AO27" i="16"/>
  <c r="AO26" i="16"/>
  <c r="AO25" i="16"/>
  <c r="AO24" i="16"/>
  <c r="AO23" i="16"/>
  <c r="AO22" i="16"/>
  <c r="AO21" i="16"/>
  <c r="AO20" i="16"/>
  <c r="AO19" i="16"/>
  <c r="AO18" i="16"/>
  <c r="AO17" i="16"/>
  <c r="AO16" i="16"/>
  <c r="AO15" i="16"/>
  <c r="AO14" i="16"/>
  <c r="AO13" i="16"/>
  <c r="AO12" i="16"/>
  <c r="AO11" i="16"/>
  <c r="AO38" i="15"/>
  <c r="AO37" i="15"/>
  <c r="AO36" i="15"/>
  <c r="AO35" i="15"/>
  <c r="AO34" i="15"/>
  <c r="AO33" i="15"/>
  <c r="AO32" i="15"/>
  <c r="AO31" i="15"/>
  <c r="AO30" i="15"/>
  <c r="AO29" i="15"/>
  <c r="AO28" i="15"/>
  <c r="AO27" i="15"/>
  <c r="AO26" i="15"/>
  <c r="AO25" i="15"/>
  <c r="AO24" i="15"/>
  <c r="AO23" i="15"/>
  <c r="AO22" i="15"/>
  <c r="AO21" i="15"/>
  <c r="AO20" i="15"/>
  <c r="AO19" i="15"/>
  <c r="AO18" i="15"/>
  <c r="AO17" i="15"/>
  <c r="AO16" i="15"/>
  <c r="AO15" i="15"/>
  <c r="AO14" i="15"/>
  <c r="AK46" i="24"/>
  <c r="AK47" i="23"/>
  <c r="AK46" i="22"/>
  <c r="AK47" i="21"/>
  <c r="AK47" i="20"/>
  <c r="AK46" i="19"/>
  <c r="AK47" i="18"/>
  <c r="AK47" i="16"/>
  <c r="AK50" i="7"/>
  <c r="AI15" i="7"/>
  <c r="H7" i="28" s="1"/>
  <c r="H61" i="28" s="1"/>
  <c r="AI16" i="7"/>
  <c r="AI17" i="7"/>
  <c r="H9" i="28" s="1"/>
  <c r="H63" i="28" s="1"/>
  <c r="AI18" i="7"/>
  <c r="H10" i="28" s="1"/>
  <c r="H64" i="28" s="1"/>
  <c r="AI19" i="7"/>
  <c r="H11" i="28" s="1"/>
  <c r="H65" i="28" s="1"/>
  <c r="AI20" i="7"/>
  <c r="H12" i="28" s="1"/>
  <c r="H66" i="28" s="1"/>
  <c r="AI21" i="7"/>
  <c r="H13" i="28" s="1"/>
  <c r="H67" i="28" s="1"/>
  <c r="AI22" i="7"/>
  <c r="H14" i="28" s="1"/>
  <c r="H68" i="28" s="1"/>
  <c r="AI23" i="7"/>
  <c r="H15" i="28" s="1"/>
  <c r="H69" i="28" s="1"/>
  <c r="AI24" i="7"/>
  <c r="H16" i="28" s="1"/>
  <c r="H70" i="28" s="1"/>
  <c r="AI25" i="7"/>
  <c r="H17" i="28" s="1"/>
  <c r="H71" i="28" s="1"/>
  <c r="AI26" i="7"/>
  <c r="H18" i="28" s="1"/>
  <c r="H72" i="28" s="1"/>
  <c r="AI27" i="7"/>
  <c r="H19" i="28" s="1"/>
  <c r="H73" i="28" s="1"/>
  <c r="AI28" i="7"/>
  <c r="H20" i="28" s="1"/>
  <c r="H74" i="28" s="1"/>
  <c r="AI29" i="7"/>
  <c r="H21" i="28" s="1"/>
  <c r="H75" i="28" s="1"/>
  <c r="AI30" i="7"/>
  <c r="H22" i="28" s="1"/>
  <c r="H76" i="28" s="1"/>
  <c r="AI31" i="7"/>
  <c r="H23" i="28" s="1"/>
  <c r="H77" i="28" s="1"/>
  <c r="AI32" i="7"/>
  <c r="H24" i="28" s="1"/>
  <c r="H78" i="28" s="1"/>
  <c r="AI33" i="7"/>
  <c r="H25" i="28" s="1"/>
  <c r="H79" i="28" s="1"/>
  <c r="AI34" i="7"/>
  <c r="H26" i="28" s="1"/>
  <c r="H80" i="28" s="1"/>
  <c r="AI35" i="7"/>
  <c r="H27" i="28" s="1"/>
  <c r="H81" i="28" s="1"/>
  <c r="AI36" i="7"/>
  <c r="H28" i="28" s="1"/>
  <c r="H82" i="28" s="1"/>
  <c r="AI37" i="7"/>
  <c r="H29" i="28" s="1"/>
  <c r="H83" i="28" s="1"/>
  <c r="AI38" i="7"/>
  <c r="H30" i="28" s="1"/>
  <c r="H84" i="28" s="1"/>
  <c r="AI39" i="7"/>
  <c r="H31" i="28" s="1"/>
  <c r="H85" i="28" s="1"/>
  <c r="AI40" i="7"/>
  <c r="H32" i="28" s="1"/>
  <c r="H86" i="28" s="1"/>
  <c r="AI41" i="7"/>
  <c r="H33" i="28" s="1"/>
  <c r="H87" i="28" s="1"/>
  <c r="AI42" i="7"/>
  <c r="H34" i="28" s="1"/>
  <c r="H88" i="28" s="1"/>
  <c r="AI43" i="7"/>
  <c r="H35" i="28" s="1"/>
  <c r="H89" i="28" s="1"/>
  <c r="AI44" i="7"/>
  <c r="H36" i="28" s="1"/>
  <c r="H90" i="28" s="1"/>
  <c r="AI14" i="15"/>
  <c r="I9" i="28" s="1"/>
  <c r="I63" i="28" s="1"/>
  <c r="AI15" i="15"/>
  <c r="I10" i="28" s="1"/>
  <c r="I64" i="28" s="1"/>
  <c r="AI16" i="15"/>
  <c r="I11" i="28" s="1"/>
  <c r="I65" i="28" s="1"/>
  <c r="AI17" i="15"/>
  <c r="I12" i="28" s="1"/>
  <c r="I66" i="28" s="1"/>
  <c r="AI18" i="15"/>
  <c r="I13" i="28" s="1"/>
  <c r="I67" i="28" s="1"/>
  <c r="AI19" i="15"/>
  <c r="I14" i="28" s="1"/>
  <c r="I68" i="28" s="1"/>
  <c r="AI20" i="15"/>
  <c r="I15" i="28" s="1"/>
  <c r="I69" i="28" s="1"/>
  <c r="AI21" i="15"/>
  <c r="I16" i="28" s="1"/>
  <c r="I70" i="28" s="1"/>
  <c r="AI22" i="15"/>
  <c r="I17" i="28" s="1"/>
  <c r="I71" i="28" s="1"/>
  <c r="AI23" i="15"/>
  <c r="AI24" i="15"/>
  <c r="I19" i="28" s="1"/>
  <c r="I73" i="28" s="1"/>
  <c r="AI25" i="15"/>
  <c r="I20" i="28" s="1"/>
  <c r="I74" i="28" s="1"/>
  <c r="AI26" i="15"/>
  <c r="I21" i="28" s="1"/>
  <c r="I75" i="28" s="1"/>
  <c r="AI27" i="15"/>
  <c r="I22" i="28" s="1"/>
  <c r="I76" i="28" s="1"/>
  <c r="AI28" i="15"/>
  <c r="I23" i="28" s="1"/>
  <c r="I77" i="28" s="1"/>
  <c r="AI29" i="15"/>
  <c r="I24" i="28" s="1"/>
  <c r="I78" i="28" s="1"/>
  <c r="AI30" i="15"/>
  <c r="I25" i="28" s="1"/>
  <c r="I79" i="28" s="1"/>
  <c r="AI31" i="15"/>
  <c r="I26" i="28" s="1"/>
  <c r="I80" i="28" s="1"/>
  <c r="AI32" i="15"/>
  <c r="I27" i="28" s="1"/>
  <c r="I81" i="28" s="1"/>
  <c r="AI33" i="15"/>
  <c r="I28" i="28" s="1"/>
  <c r="I82" i="28" s="1"/>
  <c r="AI34" i="15"/>
  <c r="I29" i="28" s="1"/>
  <c r="I83" i="28" s="1"/>
  <c r="AI35" i="15"/>
  <c r="I30" i="28" s="1"/>
  <c r="I84" i="28" s="1"/>
  <c r="AI36" i="15"/>
  <c r="I31" i="28" s="1"/>
  <c r="I85" i="28" s="1"/>
  <c r="AI37" i="15"/>
  <c r="AI38" i="15"/>
  <c r="I33" i="28" s="1"/>
  <c r="I87" i="28" s="1"/>
  <c r="AI39" i="15"/>
  <c r="I34" i="28" s="1"/>
  <c r="I88" i="28" s="1"/>
  <c r="I89" i="28"/>
  <c r="I90" i="28"/>
  <c r="AI11" i="16"/>
  <c r="J6" i="28" s="1"/>
  <c r="J60" i="28" s="1"/>
  <c r="AI12" i="16"/>
  <c r="J7" i="28" s="1"/>
  <c r="J61" i="28" s="1"/>
  <c r="AI13" i="16"/>
  <c r="J8" i="28" s="1"/>
  <c r="J62" i="28" s="1"/>
  <c r="AI14" i="16"/>
  <c r="J9" i="28" s="1"/>
  <c r="J63" i="28" s="1"/>
  <c r="AI15" i="16"/>
  <c r="J10" i="28" s="1"/>
  <c r="J64" i="28" s="1"/>
  <c r="AI16" i="16"/>
  <c r="J11" i="28" s="1"/>
  <c r="J65" i="28" s="1"/>
  <c r="AI17" i="16"/>
  <c r="J12" i="28" s="1"/>
  <c r="J66" i="28" s="1"/>
  <c r="AI18" i="16"/>
  <c r="J13" i="28" s="1"/>
  <c r="J67" i="28" s="1"/>
  <c r="AI19" i="16"/>
  <c r="J14" i="28" s="1"/>
  <c r="J68" i="28" s="1"/>
  <c r="AI20" i="16"/>
  <c r="J15" i="28" s="1"/>
  <c r="J69" i="28" s="1"/>
  <c r="AI21" i="16"/>
  <c r="J16" i="28" s="1"/>
  <c r="J70" i="28" s="1"/>
  <c r="AI22" i="16"/>
  <c r="J17" i="28" s="1"/>
  <c r="J71" i="28" s="1"/>
  <c r="AI23" i="16"/>
  <c r="J18" i="28" s="1"/>
  <c r="J72" i="28" s="1"/>
  <c r="AI24" i="16"/>
  <c r="J19" i="28" s="1"/>
  <c r="J73" i="28" s="1"/>
  <c r="AI25" i="16"/>
  <c r="J20" i="28" s="1"/>
  <c r="J74" i="28" s="1"/>
  <c r="AI26" i="16"/>
  <c r="J21" i="28" s="1"/>
  <c r="J75" i="28" s="1"/>
  <c r="AI27" i="16"/>
  <c r="J22" i="28" s="1"/>
  <c r="J76" i="28" s="1"/>
  <c r="AI28" i="16"/>
  <c r="J23" i="28" s="1"/>
  <c r="J77" i="28" s="1"/>
  <c r="AI29" i="16"/>
  <c r="J24" i="28" s="1"/>
  <c r="J78" i="28" s="1"/>
  <c r="AI30" i="16"/>
  <c r="J25" i="28" s="1"/>
  <c r="J79" i="28" s="1"/>
  <c r="AI31" i="16"/>
  <c r="J26" i="28" s="1"/>
  <c r="J80" i="28" s="1"/>
  <c r="AI32" i="16"/>
  <c r="J27" i="28" s="1"/>
  <c r="J81" i="28" s="1"/>
  <c r="AI33" i="16"/>
  <c r="J28" i="28" s="1"/>
  <c r="J82" i="28" s="1"/>
  <c r="AI34" i="16"/>
  <c r="J29" i="28" s="1"/>
  <c r="J83" i="28" s="1"/>
  <c r="AI35" i="16"/>
  <c r="AI36" i="16"/>
  <c r="J31" i="28" s="1"/>
  <c r="J85" i="28" s="1"/>
  <c r="AI37" i="16"/>
  <c r="J32" i="28" s="1"/>
  <c r="J86" i="28" s="1"/>
  <c r="AI38" i="16"/>
  <c r="J33" i="28" s="1"/>
  <c r="J87" i="28" s="1"/>
  <c r="AI39" i="16"/>
  <c r="J34" i="28" s="1"/>
  <c r="J88" i="28" s="1"/>
  <c r="AI40" i="16"/>
  <c r="J35" i="28" s="1"/>
  <c r="J89" i="28" s="1"/>
  <c r="AI41" i="16"/>
  <c r="J36" i="28" s="1"/>
  <c r="J90" i="28" s="1"/>
  <c r="AI11" i="17"/>
  <c r="K6" i="28" s="1"/>
  <c r="K60" i="28" s="1"/>
  <c r="AI12" i="17"/>
  <c r="AI13" i="17"/>
  <c r="K8" i="28" s="1"/>
  <c r="K62" i="28" s="1"/>
  <c r="AI14" i="17"/>
  <c r="K9" i="28" s="1"/>
  <c r="K63" i="28" s="1"/>
  <c r="AI15" i="17"/>
  <c r="K10" i="28" s="1"/>
  <c r="K64" i="28" s="1"/>
  <c r="AI16" i="17"/>
  <c r="K11" i="28" s="1"/>
  <c r="K65" i="28" s="1"/>
  <c r="AI17" i="17"/>
  <c r="K12" i="28" s="1"/>
  <c r="K66" i="28" s="1"/>
  <c r="AI18" i="17"/>
  <c r="K13" i="28" s="1"/>
  <c r="K67" i="28" s="1"/>
  <c r="AI19" i="17"/>
  <c r="K14" i="28" s="1"/>
  <c r="K68" i="28" s="1"/>
  <c r="AI20" i="17"/>
  <c r="K15" i="28" s="1"/>
  <c r="K69" i="28" s="1"/>
  <c r="AI21" i="17"/>
  <c r="K16" i="28" s="1"/>
  <c r="K70" i="28" s="1"/>
  <c r="AI22" i="17"/>
  <c r="K17" i="28" s="1"/>
  <c r="K71" i="28" s="1"/>
  <c r="AI23" i="17"/>
  <c r="K18" i="28" s="1"/>
  <c r="K72" i="28" s="1"/>
  <c r="AI24" i="17"/>
  <c r="K19" i="28" s="1"/>
  <c r="K73" i="28" s="1"/>
  <c r="AI25" i="17"/>
  <c r="K20" i="28" s="1"/>
  <c r="K74" i="28" s="1"/>
  <c r="AI26" i="17"/>
  <c r="K21" i="28" s="1"/>
  <c r="K75" i="28" s="1"/>
  <c r="AI27" i="17"/>
  <c r="K22" i="28" s="1"/>
  <c r="K76" i="28" s="1"/>
  <c r="AI28" i="17"/>
  <c r="AI29" i="17"/>
  <c r="K24" i="28" s="1"/>
  <c r="K78" i="28" s="1"/>
  <c r="AI30" i="17"/>
  <c r="K25" i="28" s="1"/>
  <c r="K79" i="28" s="1"/>
  <c r="AI31" i="17"/>
  <c r="K26" i="28" s="1"/>
  <c r="K80" i="28" s="1"/>
  <c r="AI32" i="17"/>
  <c r="K27" i="28" s="1"/>
  <c r="K81" i="28" s="1"/>
  <c r="AI33" i="17"/>
  <c r="K28" i="28" s="1"/>
  <c r="K82" i="28" s="1"/>
  <c r="AI34" i="17"/>
  <c r="K29" i="28" s="1"/>
  <c r="K83" i="28" s="1"/>
  <c r="AI35" i="17"/>
  <c r="K30" i="28" s="1"/>
  <c r="K84" i="28" s="1"/>
  <c r="AI36" i="17"/>
  <c r="K31" i="28" s="1"/>
  <c r="K85" i="28" s="1"/>
  <c r="AI37" i="17"/>
  <c r="K32" i="28" s="1"/>
  <c r="K86" i="28" s="1"/>
  <c r="AI38" i="17"/>
  <c r="K33" i="28" s="1"/>
  <c r="K87" i="28" s="1"/>
  <c r="AI39" i="17"/>
  <c r="K34" i="28" s="1"/>
  <c r="K88" i="28" s="1"/>
  <c r="AI40" i="17"/>
  <c r="K35" i="28" s="1"/>
  <c r="K89" i="28" s="1"/>
  <c r="K90" i="28"/>
  <c r="AI11" i="18"/>
  <c r="L6" i="28" s="1"/>
  <c r="L60" i="28" s="1"/>
  <c r="AI12" i="18"/>
  <c r="L7" i="28" s="1"/>
  <c r="L61" i="28" s="1"/>
  <c r="AI13" i="18"/>
  <c r="L8" i="28" s="1"/>
  <c r="L62" i="28" s="1"/>
  <c r="AI14" i="18"/>
  <c r="L9" i="28" s="1"/>
  <c r="L63" i="28" s="1"/>
  <c r="AI15" i="18"/>
  <c r="L10" i="28" s="1"/>
  <c r="L64" i="28" s="1"/>
  <c r="AI16" i="18"/>
  <c r="L11" i="28" s="1"/>
  <c r="L65" i="28" s="1"/>
  <c r="AI17" i="18"/>
  <c r="L12" i="28" s="1"/>
  <c r="L66" i="28" s="1"/>
  <c r="AI18" i="18"/>
  <c r="L13" i="28" s="1"/>
  <c r="L67" i="28" s="1"/>
  <c r="AI19" i="18"/>
  <c r="L14" i="28" s="1"/>
  <c r="L68" i="28" s="1"/>
  <c r="AI20" i="18"/>
  <c r="L15" i="28" s="1"/>
  <c r="L69" i="28" s="1"/>
  <c r="AI21" i="18"/>
  <c r="L16" i="28" s="1"/>
  <c r="L70" i="28" s="1"/>
  <c r="AI22" i="18"/>
  <c r="L17" i="28" s="1"/>
  <c r="L71" i="28" s="1"/>
  <c r="AI23" i="18"/>
  <c r="L18" i="28" s="1"/>
  <c r="L72" i="28" s="1"/>
  <c r="AI24" i="18"/>
  <c r="L19" i="28" s="1"/>
  <c r="L73" i="28" s="1"/>
  <c r="AI25" i="18"/>
  <c r="L20" i="28" s="1"/>
  <c r="L74" i="28" s="1"/>
  <c r="AI26" i="18"/>
  <c r="L21" i="28" s="1"/>
  <c r="L75" i="28" s="1"/>
  <c r="AI27" i="18"/>
  <c r="L22" i="28" s="1"/>
  <c r="L76" i="28" s="1"/>
  <c r="AI28" i="18"/>
  <c r="L23" i="28" s="1"/>
  <c r="L77" i="28" s="1"/>
  <c r="AI29" i="18"/>
  <c r="L24" i="28" s="1"/>
  <c r="L78" i="28" s="1"/>
  <c r="AI30" i="18"/>
  <c r="L25" i="28" s="1"/>
  <c r="L79" i="28" s="1"/>
  <c r="AI31" i="18"/>
  <c r="L26" i="28" s="1"/>
  <c r="L80" i="28" s="1"/>
  <c r="AI32" i="18"/>
  <c r="L27" i="28" s="1"/>
  <c r="L81" i="28" s="1"/>
  <c r="AI33" i="18"/>
  <c r="L28" i="28" s="1"/>
  <c r="L82" i="28" s="1"/>
  <c r="AI34" i="18"/>
  <c r="L29" i="28" s="1"/>
  <c r="L83" i="28" s="1"/>
  <c r="AI35" i="18"/>
  <c r="L30" i="28" s="1"/>
  <c r="L84" i="28" s="1"/>
  <c r="AI36" i="18"/>
  <c r="L31" i="28" s="1"/>
  <c r="L85" i="28" s="1"/>
  <c r="AI37" i="18"/>
  <c r="L32" i="28" s="1"/>
  <c r="L86" i="28" s="1"/>
  <c r="AI38" i="18"/>
  <c r="L33" i="28" s="1"/>
  <c r="L87" i="28" s="1"/>
  <c r="AI39" i="18"/>
  <c r="AI40" i="18"/>
  <c r="L35" i="28" s="1"/>
  <c r="L89" i="28" s="1"/>
  <c r="AI41" i="18"/>
  <c r="L36" i="28" s="1"/>
  <c r="L90" i="28" s="1"/>
  <c r="AI11" i="19"/>
  <c r="M6" i="28" s="1"/>
  <c r="M60" i="28" s="1"/>
  <c r="AI12" i="19"/>
  <c r="M7" i="28" s="1"/>
  <c r="M61" i="28" s="1"/>
  <c r="AI13" i="19"/>
  <c r="AI14" i="19"/>
  <c r="M9" i="28" s="1"/>
  <c r="M63" i="28" s="1"/>
  <c r="AI15" i="19"/>
  <c r="M10" i="28" s="1"/>
  <c r="M64" i="28" s="1"/>
  <c r="AI16" i="19"/>
  <c r="M11" i="28" s="1"/>
  <c r="M65" i="28" s="1"/>
  <c r="AI17" i="19"/>
  <c r="M12" i="28" s="1"/>
  <c r="M66" i="28" s="1"/>
  <c r="AI18" i="19"/>
  <c r="M13" i="28" s="1"/>
  <c r="M67" i="28" s="1"/>
  <c r="AI19" i="19"/>
  <c r="AI20" i="19"/>
  <c r="M15" i="28" s="1"/>
  <c r="M69" i="28" s="1"/>
  <c r="AI21" i="19"/>
  <c r="M16" i="28" s="1"/>
  <c r="M70" i="28" s="1"/>
  <c r="AI22" i="19"/>
  <c r="M17" i="28" s="1"/>
  <c r="M71" i="28" s="1"/>
  <c r="AI23" i="19"/>
  <c r="M18" i="28" s="1"/>
  <c r="M72" i="28" s="1"/>
  <c r="AI24" i="19"/>
  <c r="M19" i="28" s="1"/>
  <c r="M73" i="28" s="1"/>
  <c r="AI25" i="19"/>
  <c r="M20" i="28" s="1"/>
  <c r="M74" i="28" s="1"/>
  <c r="AI26" i="19"/>
  <c r="M21" i="28" s="1"/>
  <c r="M75" i="28" s="1"/>
  <c r="AI27" i="19"/>
  <c r="M22" i="28" s="1"/>
  <c r="M76" i="28" s="1"/>
  <c r="AI28" i="19"/>
  <c r="M23" i="28" s="1"/>
  <c r="M77" i="28" s="1"/>
  <c r="AI29" i="19"/>
  <c r="M24" i="28" s="1"/>
  <c r="M78" i="28" s="1"/>
  <c r="AI30" i="19"/>
  <c r="M25" i="28" s="1"/>
  <c r="M79" i="28" s="1"/>
  <c r="AI31" i="19"/>
  <c r="M26" i="28" s="1"/>
  <c r="M80" i="28" s="1"/>
  <c r="AI32" i="19"/>
  <c r="M27" i="28" s="1"/>
  <c r="M81" i="28" s="1"/>
  <c r="AI33" i="19"/>
  <c r="M28" i="28" s="1"/>
  <c r="M82" i="28" s="1"/>
  <c r="AI34" i="19"/>
  <c r="M29" i="28" s="1"/>
  <c r="M83" i="28" s="1"/>
  <c r="AI35" i="19"/>
  <c r="M30" i="28" s="1"/>
  <c r="M84" i="28" s="1"/>
  <c r="AI36" i="19"/>
  <c r="M31" i="28" s="1"/>
  <c r="M85" i="28" s="1"/>
  <c r="AI37" i="19"/>
  <c r="M32" i="28" s="1"/>
  <c r="M86" i="28" s="1"/>
  <c r="AI38" i="19"/>
  <c r="M33" i="28" s="1"/>
  <c r="M87" i="28" s="1"/>
  <c r="AI39" i="19"/>
  <c r="M34" i="28" s="1"/>
  <c r="M88" i="28" s="1"/>
  <c r="AI40" i="19"/>
  <c r="M35" i="28" s="1"/>
  <c r="M89" i="28" s="1"/>
  <c r="M90" i="28"/>
  <c r="AI11" i="20"/>
  <c r="AI12" i="20"/>
  <c r="N7" i="28" s="1"/>
  <c r="N61" i="28" s="1"/>
  <c r="AI13" i="20"/>
  <c r="N8" i="28" s="1"/>
  <c r="N62" i="28" s="1"/>
  <c r="AI14" i="20"/>
  <c r="N9" i="28" s="1"/>
  <c r="N63" i="28" s="1"/>
  <c r="AI15" i="20"/>
  <c r="N10" i="28" s="1"/>
  <c r="N64" i="28" s="1"/>
  <c r="AI16" i="20"/>
  <c r="N11" i="28" s="1"/>
  <c r="N65" i="28" s="1"/>
  <c r="AI17" i="20"/>
  <c r="N12" i="28" s="1"/>
  <c r="N66" i="28" s="1"/>
  <c r="AI18" i="20"/>
  <c r="N13" i="28" s="1"/>
  <c r="N67" i="28" s="1"/>
  <c r="AI19" i="20"/>
  <c r="N14" i="28" s="1"/>
  <c r="N68" i="28" s="1"/>
  <c r="AI20" i="20"/>
  <c r="N15" i="28" s="1"/>
  <c r="N69" i="28" s="1"/>
  <c r="AI21" i="20"/>
  <c r="N16" i="28" s="1"/>
  <c r="N70" i="28" s="1"/>
  <c r="AI22" i="20"/>
  <c r="N17" i="28" s="1"/>
  <c r="N71" i="28" s="1"/>
  <c r="AI23" i="20"/>
  <c r="N18" i="28" s="1"/>
  <c r="N72" i="28" s="1"/>
  <c r="AI24" i="20"/>
  <c r="N19" i="28" s="1"/>
  <c r="N73" i="28" s="1"/>
  <c r="AI25" i="20"/>
  <c r="N20" i="28" s="1"/>
  <c r="N74" i="28" s="1"/>
  <c r="AI26" i="20"/>
  <c r="N21" i="28" s="1"/>
  <c r="N75" i="28" s="1"/>
  <c r="AI27" i="20"/>
  <c r="N22" i="28" s="1"/>
  <c r="N76" i="28" s="1"/>
  <c r="AI28" i="20"/>
  <c r="N23" i="28" s="1"/>
  <c r="N77" i="28" s="1"/>
  <c r="AI29" i="20"/>
  <c r="N24" i="28" s="1"/>
  <c r="N78" i="28" s="1"/>
  <c r="AI30" i="20"/>
  <c r="N25" i="28" s="1"/>
  <c r="N79" i="28" s="1"/>
  <c r="AI31" i="20"/>
  <c r="N26" i="28" s="1"/>
  <c r="N80" i="28" s="1"/>
  <c r="AI32" i="20"/>
  <c r="N27" i="28" s="1"/>
  <c r="N81" i="28" s="1"/>
  <c r="AI33" i="20"/>
  <c r="N28" i="28" s="1"/>
  <c r="N82" i="28" s="1"/>
  <c r="AI34" i="20"/>
  <c r="N29" i="28" s="1"/>
  <c r="N83" i="28" s="1"/>
  <c r="AI35" i="20"/>
  <c r="N30" i="28" s="1"/>
  <c r="N84" i="28" s="1"/>
  <c r="AI36" i="20"/>
  <c r="N31" i="28" s="1"/>
  <c r="N85" i="28" s="1"/>
  <c r="AI37" i="20"/>
  <c r="N32" i="28" s="1"/>
  <c r="N86" i="28" s="1"/>
  <c r="AI38" i="20"/>
  <c r="N33" i="28" s="1"/>
  <c r="N87" i="28" s="1"/>
  <c r="AI39" i="20"/>
  <c r="N34" i="28" s="1"/>
  <c r="N88" i="28" s="1"/>
  <c r="AI40" i="20"/>
  <c r="N35" i="28" s="1"/>
  <c r="N89" i="28" s="1"/>
  <c r="AI41" i="20"/>
  <c r="N36" i="28" s="1"/>
  <c r="N90" i="28" s="1"/>
  <c r="AI11" i="21"/>
  <c r="O6" i="28" s="1"/>
  <c r="O60" i="28" s="1"/>
  <c r="AI12" i="21"/>
  <c r="O7" i="28" s="1"/>
  <c r="O61" i="28" s="1"/>
  <c r="AI13" i="21"/>
  <c r="O8" i="28" s="1"/>
  <c r="O62" i="28" s="1"/>
  <c r="AI14" i="21"/>
  <c r="O9" i="28" s="1"/>
  <c r="O63" i="28" s="1"/>
  <c r="AI15" i="21"/>
  <c r="O10" i="28" s="1"/>
  <c r="O64" i="28" s="1"/>
  <c r="AI16" i="21"/>
  <c r="O11" i="28" s="1"/>
  <c r="O65" i="28" s="1"/>
  <c r="AI17" i="21"/>
  <c r="O12" i="28" s="1"/>
  <c r="O66" i="28" s="1"/>
  <c r="AI18" i="21"/>
  <c r="O13" i="28" s="1"/>
  <c r="O67" i="28" s="1"/>
  <c r="AI19" i="21"/>
  <c r="O14" i="28" s="1"/>
  <c r="O68" i="28" s="1"/>
  <c r="AI20" i="21"/>
  <c r="O15" i="28" s="1"/>
  <c r="O69" i="28" s="1"/>
  <c r="AI21" i="21"/>
  <c r="AI22" i="21"/>
  <c r="O17" i="28" s="1"/>
  <c r="O71" i="28" s="1"/>
  <c r="AI23" i="21"/>
  <c r="O18" i="28" s="1"/>
  <c r="O72" i="28" s="1"/>
  <c r="AI24" i="21"/>
  <c r="O19" i="28" s="1"/>
  <c r="O73" i="28" s="1"/>
  <c r="AI25" i="21"/>
  <c r="O20" i="28" s="1"/>
  <c r="O74" i="28" s="1"/>
  <c r="AI26" i="21"/>
  <c r="O21" i="28" s="1"/>
  <c r="O75" i="28" s="1"/>
  <c r="AI27" i="21"/>
  <c r="O22" i="28" s="1"/>
  <c r="O76" i="28" s="1"/>
  <c r="AI28" i="21"/>
  <c r="O23" i="28" s="1"/>
  <c r="O77" i="28" s="1"/>
  <c r="AI29" i="21"/>
  <c r="O24" i="28" s="1"/>
  <c r="O78" i="28" s="1"/>
  <c r="AI30" i="21"/>
  <c r="O25" i="28" s="1"/>
  <c r="O79" i="28" s="1"/>
  <c r="AI31" i="21"/>
  <c r="O26" i="28" s="1"/>
  <c r="O80" i="28" s="1"/>
  <c r="AI32" i="21"/>
  <c r="O27" i="28" s="1"/>
  <c r="O81" i="28" s="1"/>
  <c r="AI33" i="21"/>
  <c r="O28" i="28" s="1"/>
  <c r="O82" i="28" s="1"/>
  <c r="AI34" i="21"/>
  <c r="O29" i="28" s="1"/>
  <c r="O83" i="28" s="1"/>
  <c r="AI35" i="21"/>
  <c r="O30" i="28" s="1"/>
  <c r="O84" i="28" s="1"/>
  <c r="AI36" i="21"/>
  <c r="O31" i="28" s="1"/>
  <c r="O85" i="28" s="1"/>
  <c r="AI37" i="21"/>
  <c r="O32" i="28" s="1"/>
  <c r="O86" i="28" s="1"/>
  <c r="AI38" i="21"/>
  <c r="O33" i="28" s="1"/>
  <c r="O87" i="28" s="1"/>
  <c r="AI39" i="21"/>
  <c r="O34" i="28" s="1"/>
  <c r="O88" i="28" s="1"/>
  <c r="AI40" i="21"/>
  <c r="O35" i="28" s="1"/>
  <c r="O89" i="28" s="1"/>
  <c r="AI41" i="21"/>
  <c r="O36" i="28" s="1"/>
  <c r="O90" i="28" s="1"/>
  <c r="AI11" i="22"/>
  <c r="P6" i="28" s="1"/>
  <c r="P60" i="28" s="1"/>
  <c r="AI12" i="22"/>
  <c r="P7" i="28" s="1"/>
  <c r="P61" i="28" s="1"/>
  <c r="AI13" i="22"/>
  <c r="P8" i="28" s="1"/>
  <c r="P62" i="28" s="1"/>
  <c r="AI14" i="22"/>
  <c r="AI15" i="22"/>
  <c r="P10" i="28" s="1"/>
  <c r="P64" i="28" s="1"/>
  <c r="AI16" i="22"/>
  <c r="P11" i="28" s="1"/>
  <c r="P65" i="28" s="1"/>
  <c r="AI17" i="22"/>
  <c r="P12" i="28" s="1"/>
  <c r="P66" i="28" s="1"/>
  <c r="AI18" i="22"/>
  <c r="P13" i="28" s="1"/>
  <c r="P67" i="28" s="1"/>
  <c r="AI19" i="22"/>
  <c r="P14" i="28" s="1"/>
  <c r="P68" i="28" s="1"/>
  <c r="AI20" i="22"/>
  <c r="P15" i="28" s="1"/>
  <c r="P69" i="28" s="1"/>
  <c r="AI21" i="22"/>
  <c r="P16" i="28" s="1"/>
  <c r="P70" i="28" s="1"/>
  <c r="AI22" i="22"/>
  <c r="P17" i="28" s="1"/>
  <c r="P71" i="28" s="1"/>
  <c r="AI23" i="22"/>
  <c r="P18" i="28" s="1"/>
  <c r="P72" i="28" s="1"/>
  <c r="AI24" i="22"/>
  <c r="P19" i="28" s="1"/>
  <c r="P73" i="28" s="1"/>
  <c r="AI25" i="22"/>
  <c r="P20" i="28" s="1"/>
  <c r="P74" i="28" s="1"/>
  <c r="AI26" i="22"/>
  <c r="P21" i="28" s="1"/>
  <c r="P75" i="28" s="1"/>
  <c r="AI27" i="22"/>
  <c r="P22" i="28" s="1"/>
  <c r="P76" i="28" s="1"/>
  <c r="AI28" i="22"/>
  <c r="P23" i="28" s="1"/>
  <c r="P77" i="28" s="1"/>
  <c r="AI29" i="22"/>
  <c r="P24" i="28" s="1"/>
  <c r="P78" i="28" s="1"/>
  <c r="AI30" i="22"/>
  <c r="P25" i="28" s="1"/>
  <c r="P79" i="28" s="1"/>
  <c r="AI31" i="22"/>
  <c r="P26" i="28" s="1"/>
  <c r="P80" i="28" s="1"/>
  <c r="AI32" i="22"/>
  <c r="P27" i="28" s="1"/>
  <c r="P81" i="28" s="1"/>
  <c r="AI33" i="22"/>
  <c r="P28" i="28" s="1"/>
  <c r="P82" i="28" s="1"/>
  <c r="AI34" i="22"/>
  <c r="P29" i="28" s="1"/>
  <c r="P83" i="28" s="1"/>
  <c r="AI35" i="22"/>
  <c r="P30" i="28" s="1"/>
  <c r="P84" i="28" s="1"/>
  <c r="AI36" i="22"/>
  <c r="P31" i="28" s="1"/>
  <c r="P85" i="28" s="1"/>
  <c r="AI37" i="22"/>
  <c r="P32" i="28" s="1"/>
  <c r="P86" i="28" s="1"/>
  <c r="AI38" i="22"/>
  <c r="P33" i="28" s="1"/>
  <c r="P87" i="28" s="1"/>
  <c r="AI39" i="22"/>
  <c r="P34" i="28" s="1"/>
  <c r="P88" i="28" s="1"/>
  <c r="AI40" i="22"/>
  <c r="P35" i="28" s="1"/>
  <c r="P89" i="28" s="1"/>
  <c r="P90" i="28"/>
  <c r="AI11" i="23"/>
  <c r="Q6" i="28" s="1"/>
  <c r="Q60" i="28" s="1"/>
  <c r="AI12" i="23"/>
  <c r="Q7" i="28" s="1"/>
  <c r="Q61" i="28" s="1"/>
  <c r="AI13" i="23"/>
  <c r="Q8" i="28" s="1"/>
  <c r="Q62" i="28" s="1"/>
  <c r="AI14" i="23"/>
  <c r="Q9" i="28" s="1"/>
  <c r="Q63" i="28" s="1"/>
  <c r="AI15" i="23"/>
  <c r="Q10" i="28" s="1"/>
  <c r="Q64" i="28" s="1"/>
  <c r="AI16" i="23"/>
  <c r="Q11" i="28" s="1"/>
  <c r="Q65" i="28" s="1"/>
  <c r="AI17" i="23"/>
  <c r="Q12" i="28" s="1"/>
  <c r="Q66" i="28" s="1"/>
  <c r="AI18" i="23"/>
  <c r="Q13" i="28" s="1"/>
  <c r="Q67" i="28" s="1"/>
  <c r="AI19" i="23"/>
  <c r="Q14" i="28" s="1"/>
  <c r="Q68" i="28" s="1"/>
  <c r="AI20" i="23"/>
  <c r="Q15" i="28" s="1"/>
  <c r="Q69" i="28" s="1"/>
  <c r="AI21" i="23"/>
  <c r="Q16" i="28" s="1"/>
  <c r="Q70" i="28" s="1"/>
  <c r="AI22" i="23"/>
  <c r="Q17" i="28" s="1"/>
  <c r="Q71" i="28" s="1"/>
  <c r="AI23" i="23"/>
  <c r="Q18" i="28" s="1"/>
  <c r="Q72" i="28" s="1"/>
  <c r="AI24" i="23"/>
  <c r="Q19" i="28" s="1"/>
  <c r="Q73" i="28" s="1"/>
  <c r="AI25" i="23"/>
  <c r="Q20" i="28" s="1"/>
  <c r="Q74" i="28" s="1"/>
  <c r="AI26" i="23"/>
  <c r="Q21" i="28" s="1"/>
  <c r="Q75" i="28" s="1"/>
  <c r="AI27" i="23"/>
  <c r="Q22" i="28" s="1"/>
  <c r="Q76" i="28" s="1"/>
  <c r="AI28" i="23"/>
  <c r="Q23" i="28" s="1"/>
  <c r="Q77" i="28" s="1"/>
  <c r="AI29" i="23"/>
  <c r="Q24" i="28" s="1"/>
  <c r="Q78" i="28" s="1"/>
  <c r="AI30" i="23"/>
  <c r="Q25" i="28" s="1"/>
  <c r="Q79" i="28" s="1"/>
  <c r="AI31" i="23"/>
  <c r="Q26" i="28" s="1"/>
  <c r="Q80" i="28" s="1"/>
  <c r="AI32" i="23"/>
  <c r="Q27" i="28" s="1"/>
  <c r="Q81" i="28" s="1"/>
  <c r="AI33" i="23"/>
  <c r="Q28" i="28" s="1"/>
  <c r="Q82" i="28" s="1"/>
  <c r="AI34" i="23"/>
  <c r="Q29" i="28" s="1"/>
  <c r="Q83" i="28" s="1"/>
  <c r="AI35" i="23"/>
  <c r="Q30" i="28" s="1"/>
  <c r="Q84" i="28" s="1"/>
  <c r="AI36" i="23"/>
  <c r="Q31" i="28" s="1"/>
  <c r="Q85" i="28" s="1"/>
  <c r="AI37" i="23"/>
  <c r="Q32" i="28" s="1"/>
  <c r="Q86" i="28" s="1"/>
  <c r="AI38" i="23"/>
  <c r="Q33" i="28" s="1"/>
  <c r="Q87" i="28" s="1"/>
  <c r="AI39" i="23"/>
  <c r="Q34" i="28" s="1"/>
  <c r="Q88" i="28" s="1"/>
  <c r="AI40" i="23"/>
  <c r="Q35" i="28" s="1"/>
  <c r="Q89" i="28" s="1"/>
  <c r="AI41" i="23"/>
  <c r="Q36" i="28" s="1"/>
  <c r="Q90" i="28" s="1"/>
  <c r="AI11" i="24"/>
  <c r="R6" i="28" s="1"/>
  <c r="R60" i="28" s="1"/>
  <c r="AI12" i="24"/>
  <c r="R7" i="28" s="1"/>
  <c r="R61" i="28" s="1"/>
  <c r="AI13" i="24"/>
  <c r="R8" i="28" s="1"/>
  <c r="R62" i="28" s="1"/>
  <c r="AI14" i="24"/>
  <c r="R9" i="28" s="1"/>
  <c r="R63" i="28" s="1"/>
  <c r="AI15" i="24"/>
  <c r="R10" i="28" s="1"/>
  <c r="R64" i="28" s="1"/>
  <c r="AI16" i="24"/>
  <c r="R11" i="28" s="1"/>
  <c r="R65" i="28" s="1"/>
  <c r="AI17" i="24"/>
  <c r="R12" i="28" s="1"/>
  <c r="R66" i="28" s="1"/>
  <c r="AI18" i="24"/>
  <c r="R13" i="28" s="1"/>
  <c r="R67" i="28" s="1"/>
  <c r="AI19" i="24"/>
  <c r="R14" i="28" s="1"/>
  <c r="R68" i="28" s="1"/>
  <c r="AI20" i="24"/>
  <c r="R15" i="28" s="1"/>
  <c r="R69" i="28" s="1"/>
  <c r="AI21" i="24"/>
  <c r="R16" i="28" s="1"/>
  <c r="R70" i="28" s="1"/>
  <c r="AI22" i="24"/>
  <c r="R17" i="28" s="1"/>
  <c r="R71" i="28" s="1"/>
  <c r="AI23" i="24"/>
  <c r="R18" i="28" s="1"/>
  <c r="R72" i="28" s="1"/>
  <c r="AI24" i="24"/>
  <c r="R19" i="28" s="1"/>
  <c r="R73" i="28" s="1"/>
  <c r="AI25" i="24"/>
  <c r="R20" i="28" s="1"/>
  <c r="R74" i="28" s="1"/>
  <c r="AI26" i="24"/>
  <c r="R21" i="28" s="1"/>
  <c r="R75" i="28" s="1"/>
  <c r="AI27" i="24"/>
  <c r="R22" i="28" s="1"/>
  <c r="R76" i="28" s="1"/>
  <c r="AI28" i="24"/>
  <c r="R23" i="28" s="1"/>
  <c r="R77" i="28" s="1"/>
  <c r="AI29" i="24"/>
  <c r="R24" i="28" s="1"/>
  <c r="R78" i="28" s="1"/>
  <c r="AI30" i="24"/>
  <c r="R25" i="28" s="1"/>
  <c r="R79" i="28" s="1"/>
  <c r="AI31" i="24"/>
  <c r="R26" i="28" s="1"/>
  <c r="R80" i="28" s="1"/>
  <c r="AI32" i="24"/>
  <c r="AI33" i="24"/>
  <c r="R28" i="28" s="1"/>
  <c r="R82" i="28" s="1"/>
  <c r="AI34" i="24"/>
  <c r="R29" i="28" s="1"/>
  <c r="R83" i="28" s="1"/>
  <c r="AI35" i="24"/>
  <c r="R30" i="28" s="1"/>
  <c r="R84" i="28" s="1"/>
  <c r="AI36" i="24"/>
  <c r="R31" i="28" s="1"/>
  <c r="R85" i="28" s="1"/>
  <c r="AI37" i="24"/>
  <c r="R32" i="28" s="1"/>
  <c r="R86" i="28" s="1"/>
  <c r="AI38" i="24"/>
  <c r="R33" i="28" s="1"/>
  <c r="R87" i="28" s="1"/>
  <c r="AI39" i="24"/>
  <c r="R34" i="28" s="1"/>
  <c r="R88" i="28" s="1"/>
  <c r="AI40" i="24"/>
  <c r="R35" i="28" s="1"/>
  <c r="R89" i="28" s="1"/>
  <c r="R90" i="28"/>
  <c r="AI11" i="14"/>
  <c r="S6" i="28" s="1"/>
  <c r="S60" i="28" s="1"/>
  <c r="AI12" i="14"/>
  <c r="S7" i="28" s="1"/>
  <c r="S61" i="28" s="1"/>
  <c r="AI13" i="14"/>
  <c r="S8" i="28" s="1"/>
  <c r="S62" i="28" s="1"/>
  <c r="AI14" i="14"/>
  <c r="S9" i="28" s="1"/>
  <c r="S63" i="28" s="1"/>
  <c r="AI15" i="14"/>
  <c r="S10" i="28" s="1"/>
  <c r="S64" i="28" s="1"/>
  <c r="AI16" i="14"/>
  <c r="S11" i="28" s="1"/>
  <c r="S65" i="28" s="1"/>
  <c r="AI17" i="14"/>
  <c r="AI18" i="14"/>
  <c r="S13" i="28" s="1"/>
  <c r="S67" i="28" s="1"/>
  <c r="AI19" i="14"/>
  <c r="S14" i="28" s="1"/>
  <c r="S68" i="28" s="1"/>
  <c r="AI20" i="14"/>
  <c r="S15" i="28" s="1"/>
  <c r="S69" i="28" s="1"/>
  <c r="AI21" i="14"/>
  <c r="S16" i="28" s="1"/>
  <c r="S70" i="28" s="1"/>
  <c r="AI22" i="14"/>
  <c r="S17" i="28" s="1"/>
  <c r="S71" i="28" s="1"/>
  <c r="AI23" i="14"/>
  <c r="S18" i="28" s="1"/>
  <c r="S72" i="28" s="1"/>
  <c r="AI24" i="14"/>
  <c r="S19" i="28" s="1"/>
  <c r="S73" i="28" s="1"/>
  <c r="AI25" i="14"/>
  <c r="S20" i="28" s="1"/>
  <c r="S74" i="28" s="1"/>
  <c r="AI26" i="14"/>
  <c r="S21" i="28" s="1"/>
  <c r="S75" i="28" s="1"/>
  <c r="AI27" i="14"/>
  <c r="S22" i="28" s="1"/>
  <c r="S76" i="28" s="1"/>
  <c r="AI28" i="14"/>
  <c r="S23" i="28" s="1"/>
  <c r="S77" i="28" s="1"/>
  <c r="AI29" i="14"/>
  <c r="S24" i="28" s="1"/>
  <c r="S78" i="28" s="1"/>
  <c r="AI30" i="14"/>
  <c r="S25" i="28" s="1"/>
  <c r="S79" i="28" s="1"/>
  <c r="AI31" i="14"/>
  <c r="S26" i="28" s="1"/>
  <c r="S80" i="28" s="1"/>
  <c r="AI32" i="14"/>
  <c r="S27" i="28" s="1"/>
  <c r="S81" i="28" s="1"/>
  <c r="AI33" i="14"/>
  <c r="S28" i="28" s="1"/>
  <c r="S82" i="28" s="1"/>
  <c r="AI34" i="14"/>
  <c r="S29" i="28" s="1"/>
  <c r="S83" i="28" s="1"/>
  <c r="AI35" i="14"/>
  <c r="S30" i="28" s="1"/>
  <c r="S84" i="28" s="1"/>
  <c r="AI36" i="14"/>
  <c r="S31" i="28" s="1"/>
  <c r="S85" i="28" s="1"/>
  <c r="AI37" i="14"/>
  <c r="S32" i="28" s="1"/>
  <c r="S86" i="28" s="1"/>
  <c r="AI38" i="14"/>
  <c r="S33" i="28" s="1"/>
  <c r="S87" i="28" s="1"/>
  <c r="AI39" i="14"/>
  <c r="S34" i="28" s="1"/>
  <c r="S88" i="28" s="1"/>
  <c r="AI40" i="14"/>
  <c r="S35" i="28" s="1"/>
  <c r="S89" i="28" s="1"/>
  <c r="AI41" i="14"/>
  <c r="S36" i="28" s="1"/>
  <c r="S90" i="28" s="1"/>
  <c r="AK41" i="15"/>
  <c r="AK43" i="24"/>
  <c r="AK42" i="24"/>
  <c r="AK44" i="23"/>
  <c r="AK43" i="23"/>
  <c r="AK43" i="22"/>
  <c r="AK42" i="22"/>
  <c r="AK44" i="21"/>
  <c r="AK43" i="21"/>
  <c r="AK44" i="20"/>
  <c r="AK43" i="20"/>
  <c r="AK43" i="19"/>
  <c r="AK42" i="19"/>
  <c r="AK44" i="18"/>
  <c r="AK43" i="18"/>
  <c r="AK43" i="17"/>
  <c r="AK42" i="17"/>
  <c r="AK47" i="7"/>
  <c r="AK46" i="7"/>
  <c r="AK44" i="16"/>
  <c r="AK43" i="16"/>
  <c r="AJ44" i="16"/>
  <c r="AK10" i="15"/>
  <c r="AK10" i="16"/>
  <c r="AK10" i="17"/>
  <c r="AK10" i="18"/>
  <c r="AK10" i="19"/>
  <c r="AK10" i="20"/>
  <c r="AK10" i="21"/>
  <c r="AK10" i="22" s="1"/>
  <c r="AK10" i="23" s="1"/>
  <c r="AK10" i="24" s="1"/>
  <c r="AK10" i="14" s="1"/>
  <c r="B13" i="7"/>
  <c r="AP13" i="7" s="1"/>
  <c r="B12" i="7"/>
  <c r="AP12" i="7" s="1"/>
  <c r="B11" i="7"/>
  <c r="AP11" i="7" s="1"/>
  <c r="U50" i="7"/>
  <c r="U47" i="16"/>
  <c r="AT50" i="17"/>
  <c r="U47" i="18"/>
  <c r="AT51" i="18"/>
  <c r="U46" i="19"/>
  <c r="AT50" i="19" s="1"/>
  <c r="U47" i="20"/>
  <c r="AT51" i="20"/>
  <c r="U47" i="21"/>
  <c r="AT51" i="21"/>
  <c r="U46" i="22"/>
  <c r="AT50" i="22"/>
  <c r="U47" i="23"/>
  <c r="AT51" i="23"/>
  <c r="U46" i="24"/>
  <c r="AT50" i="24" s="1"/>
  <c r="AT54" i="14"/>
  <c r="V50" i="7"/>
  <c r="V47" i="16"/>
  <c r="AV51" i="16" s="1"/>
  <c r="V47" i="18"/>
  <c r="AV51" i="18"/>
  <c r="V46" i="19"/>
  <c r="AV52" i="19" s="1"/>
  <c r="AV50" i="19"/>
  <c r="V47" i="20"/>
  <c r="AV51" i="20"/>
  <c r="V47" i="21"/>
  <c r="AV51" i="21"/>
  <c r="V46" i="22"/>
  <c r="AV50" i="22"/>
  <c r="V47" i="23"/>
  <c r="AV53" i="23"/>
  <c r="V46" i="24"/>
  <c r="AV50" i="24" s="1"/>
  <c r="AV54" i="14"/>
  <c r="K50" i="7"/>
  <c r="K47" i="16"/>
  <c r="K47" i="18"/>
  <c r="K46" i="19"/>
  <c r="K47" i="20"/>
  <c r="K47" i="21"/>
  <c r="K46" i="22"/>
  <c r="K47" i="23"/>
  <c r="K46" i="24"/>
  <c r="AQ50" i="7"/>
  <c r="AQ47" i="16"/>
  <c r="AQ47" i="18"/>
  <c r="AQ46" i="19"/>
  <c r="AQ47" i="20"/>
  <c r="AQ47" i="21"/>
  <c r="AQ46" i="22"/>
  <c r="AQ47" i="23"/>
  <c r="AQ46" i="24"/>
  <c r="AT55" i="14"/>
  <c r="AD50" i="7"/>
  <c r="AD47" i="16"/>
  <c r="AD47" i="18"/>
  <c r="AT52" i="18"/>
  <c r="AD46" i="19"/>
  <c r="AT51" i="19"/>
  <c r="AD47" i="20"/>
  <c r="AT52" i="20"/>
  <c r="AD47" i="21"/>
  <c r="AT52" i="21"/>
  <c r="AD46" i="22"/>
  <c r="AQ52" i="22"/>
  <c r="AQ51" i="22"/>
  <c r="AD47" i="23"/>
  <c r="AT52" i="23"/>
  <c r="AD46" i="24"/>
  <c r="AT51" i="24" s="1"/>
  <c r="AE50" i="7"/>
  <c r="AE47" i="16"/>
  <c r="AE47" i="18"/>
  <c r="AV52" i="18"/>
  <c r="AE46" i="19"/>
  <c r="AV51" i="19"/>
  <c r="AE47" i="20"/>
  <c r="AV52" i="20"/>
  <c r="AE47" i="21"/>
  <c r="AV52" i="21"/>
  <c r="AE46" i="22"/>
  <c r="AV51" i="22"/>
  <c r="AE47" i="23"/>
  <c r="AV52" i="23"/>
  <c r="AE46" i="24"/>
  <c r="AV51" i="24"/>
  <c r="AT56" i="14"/>
  <c r="AV53" i="21"/>
  <c r="M45" i="7"/>
  <c r="AT57" i="7" s="1"/>
  <c r="M42" i="16"/>
  <c r="AT54" i="16" s="1"/>
  <c r="M41" i="17"/>
  <c r="AT53" i="17" s="1"/>
  <c r="M42" i="18"/>
  <c r="AT54" i="18"/>
  <c r="M41" i="19"/>
  <c r="AT53" i="19"/>
  <c r="M42" i="20"/>
  <c r="AT54" i="20"/>
  <c r="M42" i="21"/>
  <c r="AT54" i="21"/>
  <c r="M41" i="22"/>
  <c r="AT53" i="22"/>
  <c r="M42" i="23"/>
  <c r="AT54" i="23"/>
  <c r="M41" i="24"/>
  <c r="AT53" i="24" s="1"/>
  <c r="M45" i="14"/>
  <c r="AT57" i="14"/>
  <c r="O45" i="7"/>
  <c r="AV57" i="7" s="1"/>
  <c r="O42" i="16"/>
  <c r="AV54" i="16" s="1"/>
  <c r="O41" i="17"/>
  <c r="AV53" i="17" s="1"/>
  <c r="O42" i="18"/>
  <c r="AV54" i="18"/>
  <c r="O41" i="19"/>
  <c r="AV53" i="19"/>
  <c r="O42" i="20"/>
  <c r="AV54" i="20"/>
  <c r="O42" i="21"/>
  <c r="AV54" i="21"/>
  <c r="O41" i="22"/>
  <c r="AV53" i="22"/>
  <c r="O42" i="23"/>
  <c r="AV54" i="23"/>
  <c r="O41" i="24"/>
  <c r="AV53" i="24" s="1"/>
  <c r="O45" i="14"/>
  <c r="AV57" i="14"/>
  <c r="R45" i="7"/>
  <c r="R42" i="16"/>
  <c r="AX54" i="16" s="1"/>
  <c r="R41" i="17"/>
  <c r="AX53" i="17" s="1"/>
  <c r="R42" i="18"/>
  <c r="AX54" i="18"/>
  <c r="R41" i="19"/>
  <c r="AX53" i="19"/>
  <c r="R42" i="20"/>
  <c r="AX54" i="20"/>
  <c r="R42" i="21"/>
  <c r="AX54" i="21"/>
  <c r="R41" i="22"/>
  <c r="AX53" i="22"/>
  <c r="R42" i="23"/>
  <c r="AX54" i="23"/>
  <c r="R41" i="24"/>
  <c r="AX53" i="24" s="1"/>
  <c r="R45" i="14"/>
  <c r="AX57" i="14"/>
  <c r="Q45" i="7"/>
  <c r="AN45" i="7"/>
  <c r="Q42" i="16"/>
  <c r="Q41" i="17"/>
  <c r="AZ53" i="17" s="1"/>
  <c r="Q42" i="18"/>
  <c r="Q41" i="19"/>
  <c r="AZ53" i="19"/>
  <c r="Q42" i="20"/>
  <c r="Q42" i="21"/>
  <c r="Q41" i="22"/>
  <c r="Q42" i="23"/>
  <c r="Q41" i="24"/>
  <c r="AZ53" i="24"/>
  <c r="Q45" i="14"/>
  <c r="C8" i="15"/>
  <c r="C8" i="16"/>
  <c r="C8" i="17"/>
  <c r="C8" i="18"/>
  <c r="C8" i="19"/>
  <c r="C8" i="20" s="1"/>
  <c r="C8" i="21" s="1"/>
  <c r="C8" i="22" s="1"/>
  <c r="C8" i="23" s="1"/>
  <c r="C8" i="24" s="1"/>
  <c r="C8" i="14" s="1"/>
  <c r="B7" i="27" s="1"/>
  <c r="E10" i="15"/>
  <c r="E10" i="16"/>
  <c r="E10" i="17"/>
  <c r="E10" i="18"/>
  <c r="E10" i="19"/>
  <c r="E10" i="20" s="1"/>
  <c r="E10" i="21" s="1"/>
  <c r="E10" i="22" s="1"/>
  <c r="E10" i="23" s="1"/>
  <c r="E10" i="24" s="1"/>
  <c r="E10" i="14" s="1"/>
  <c r="C7" i="27" s="1"/>
  <c r="F8" i="15"/>
  <c r="F8" i="16"/>
  <c r="F8" i="17"/>
  <c r="F8" i="18"/>
  <c r="F8" i="19"/>
  <c r="F8" i="20" s="1"/>
  <c r="F8" i="21" s="1"/>
  <c r="F8" i="22" s="1"/>
  <c r="F8" i="23" s="1"/>
  <c r="F8" i="24" s="1"/>
  <c r="F8" i="14" s="1"/>
  <c r="D7" i="27" s="1"/>
  <c r="G8" i="15"/>
  <c r="G8" i="16"/>
  <c r="G8" i="17"/>
  <c r="G8" i="18" s="1"/>
  <c r="G8" i="19" s="1"/>
  <c r="G8" i="20" s="1"/>
  <c r="G8" i="21" s="1"/>
  <c r="G8" i="22" s="1"/>
  <c r="G8" i="23" s="1"/>
  <c r="G8" i="24" s="1"/>
  <c r="G8" i="14" s="1"/>
  <c r="E7" i="27" s="1"/>
  <c r="H10" i="15"/>
  <c r="H10" i="16"/>
  <c r="H10" i="17"/>
  <c r="H10" i="18"/>
  <c r="H10" i="19" s="1"/>
  <c r="H10" i="20" s="1"/>
  <c r="H10" i="21" s="1"/>
  <c r="H10" i="22" s="1"/>
  <c r="H10" i="23" s="1"/>
  <c r="H10" i="24" s="1"/>
  <c r="H10" i="14" s="1"/>
  <c r="F9" i="27" s="1"/>
  <c r="I10" i="15"/>
  <c r="I10" i="16"/>
  <c r="I10" i="18"/>
  <c r="I10" i="19" s="1"/>
  <c r="I10" i="20" s="1"/>
  <c r="I10" i="21" s="1"/>
  <c r="I10" i="22" s="1"/>
  <c r="I10" i="23" s="1"/>
  <c r="I10" i="24" s="1"/>
  <c r="I10" i="14" s="1"/>
  <c r="G9" i="27" s="1"/>
  <c r="J10" i="15"/>
  <c r="J10" i="16"/>
  <c r="J10" i="17"/>
  <c r="J10" i="18"/>
  <c r="J10" i="19" s="1"/>
  <c r="J10" i="20" s="1"/>
  <c r="J10" i="21" s="1"/>
  <c r="J10" i="22" s="1"/>
  <c r="J10" i="23" s="1"/>
  <c r="J10" i="24" s="1"/>
  <c r="J10" i="14" s="1"/>
  <c r="H9" i="27" s="1"/>
  <c r="K10" i="15"/>
  <c r="K10" i="16"/>
  <c r="K10" i="17"/>
  <c r="K10" i="18"/>
  <c r="K10" i="19" s="1"/>
  <c r="K10" i="20" s="1"/>
  <c r="K10" i="21" s="1"/>
  <c r="K10" i="22" s="1"/>
  <c r="K10" i="23" s="1"/>
  <c r="K10" i="24" s="1"/>
  <c r="K10" i="14" s="1"/>
  <c r="I9" i="27" s="1"/>
  <c r="L10" i="15"/>
  <c r="L10" i="16"/>
  <c r="L10" i="17"/>
  <c r="L10" i="18"/>
  <c r="L10" i="19" s="1"/>
  <c r="L10" i="20" s="1"/>
  <c r="L10" i="21" s="1"/>
  <c r="L10" i="22" s="1"/>
  <c r="L10" i="23" s="1"/>
  <c r="L10" i="24" s="1"/>
  <c r="L10" i="14" s="1"/>
  <c r="J9" i="27" s="1"/>
  <c r="M10" i="15"/>
  <c r="M10" i="16"/>
  <c r="M10" i="17"/>
  <c r="M10" i="18"/>
  <c r="M10" i="19" s="1"/>
  <c r="M10" i="20" s="1"/>
  <c r="M10" i="21" s="1"/>
  <c r="M10" i="22" s="1"/>
  <c r="M10" i="23" s="1"/>
  <c r="M10" i="24" s="1"/>
  <c r="M10" i="14" s="1"/>
  <c r="K9" i="27" s="1"/>
  <c r="N10" i="15"/>
  <c r="N10" i="16"/>
  <c r="N10" i="17"/>
  <c r="N10" i="18"/>
  <c r="N10" i="19" s="1"/>
  <c r="N10" i="20" s="1"/>
  <c r="N10" i="21" s="1"/>
  <c r="N10" i="22" s="1"/>
  <c r="N10" i="23" s="1"/>
  <c r="N10" i="24" s="1"/>
  <c r="N10" i="14" s="1"/>
  <c r="L9" i="27" s="1"/>
  <c r="O10" i="15"/>
  <c r="O10" i="16"/>
  <c r="O10" i="17"/>
  <c r="O10" i="18"/>
  <c r="O10" i="19" s="1"/>
  <c r="O10" i="20" s="1"/>
  <c r="O10" i="21" s="1"/>
  <c r="O10" i="22" s="1"/>
  <c r="O10" i="23" s="1"/>
  <c r="O10" i="24" s="1"/>
  <c r="O10" i="14" s="1"/>
  <c r="M9" i="27" s="1"/>
  <c r="P10" i="15"/>
  <c r="P10" i="16"/>
  <c r="P10" i="17"/>
  <c r="P10" i="18"/>
  <c r="P10" i="19" s="1"/>
  <c r="P10" i="20" s="1"/>
  <c r="P10" i="21" s="1"/>
  <c r="P10" i="22" s="1"/>
  <c r="P10" i="23" s="1"/>
  <c r="P10" i="24" s="1"/>
  <c r="P10" i="14" s="1"/>
  <c r="N9" i="27" s="1"/>
  <c r="Q10" i="15"/>
  <c r="Q10" i="16"/>
  <c r="R10" i="15"/>
  <c r="R10" i="16"/>
  <c r="R10" i="17"/>
  <c r="R10" i="18"/>
  <c r="R10" i="19"/>
  <c r="R10" i="20"/>
  <c r="R10" i="21"/>
  <c r="R10" i="22" s="1"/>
  <c r="R10" i="23" s="1"/>
  <c r="R10" i="24" s="1"/>
  <c r="R10" i="14" s="1"/>
  <c r="P9" i="27" s="1"/>
  <c r="S10" i="15"/>
  <c r="S10" i="16"/>
  <c r="S10" i="17"/>
  <c r="S10" i="18"/>
  <c r="S10" i="19"/>
  <c r="S10" i="20" s="1"/>
  <c r="S10" i="21" s="1"/>
  <c r="S10" i="22" s="1"/>
  <c r="S10" i="23" s="1"/>
  <c r="S10" i="24" s="1"/>
  <c r="S10" i="14" s="1"/>
  <c r="Q9" i="27" s="1"/>
  <c r="U10" i="15"/>
  <c r="U10" i="16"/>
  <c r="U10" i="17"/>
  <c r="U10" i="18"/>
  <c r="U10" i="19"/>
  <c r="U10" i="20"/>
  <c r="U10" i="21" s="1"/>
  <c r="U10" i="22" s="1"/>
  <c r="U10" i="23" s="1"/>
  <c r="U10" i="24" s="1"/>
  <c r="U10" i="14" s="1"/>
  <c r="R9" i="27" s="1"/>
  <c r="V10" i="15"/>
  <c r="V10" i="16"/>
  <c r="V10" i="17"/>
  <c r="V10" i="18" s="1"/>
  <c r="V10" i="19" s="1"/>
  <c r="V10" i="20" s="1"/>
  <c r="V10" i="21" s="1"/>
  <c r="V10" i="22" s="1"/>
  <c r="V10" i="23" s="1"/>
  <c r="V10" i="24" s="1"/>
  <c r="V10" i="14" s="1"/>
  <c r="S9" i="27" s="1"/>
  <c r="W10" i="15"/>
  <c r="W10" i="16"/>
  <c r="W10" i="17"/>
  <c r="W10" i="18"/>
  <c r="W10" i="19" s="1"/>
  <c r="W10" i="20" s="1"/>
  <c r="W10" i="21" s="1"/>
  <c r="W10" i="22" s="1"/>
  <c r="W10" i="23" s="1"/>
  <c r="W10" i="24" s="1"/>
  <c r="W10" i="14" s="1"/>
  <c r="T9" i="27" s="1"/>
  <c r="X10" i="15"/>
  <c r="X10" i="16"/>
  <c r="X10" i="17"/>
  <c r="X10" i="18" s="1"/>
  <c r="X10" i="19" s="1"/>
  <c r="X10" i="20" s="1"/>
  <c r="X10" i="21" s="1"/>
  <c r="X10" i="22" s="1"/>
  <c r="X10" i="23" s="1"/>
  <c r="X10" i="24" s="1"/>
  <c r="X10" i="14" s="1"/>
  <c r="U9" i="27" s="1"/>
  <c r="Y10" i="15"/>
  <c r="Y10" i="16"/>
  <c r="Y10" i="17"/>
  <c r="Y10" i="18"/>
  <c r="Y10" i="19"/>
  <c r="Y10" i="20"/>
  <c r="Y10" i="21" s="1"/>
  <c r="Y10" i="22" s="1"/>
  <c r="Y10" i="23" s="1"/>
  <c r="Y10" i="24" s="1"/>
  <c r="Y10" i="14" s="1"/>
  <c r="V9" i="27" s="1"/>
  <c r="Z10" i="15"/>
  <c r="Z10" i="16"/>
  <c r="Z10" i="17"/>
  <c r="Z10" i="18"/>
  <c r="Z10" i="19"/>
  <c r="Z10" i="20"/>
  <c r="Z10" i="21"/>
  <c r="Z10" i="22" s="1"/>
  <c r="Z10" i="23" s="1"/>
  <c r="Z10" i="24" s="1"/>
  <c r="Z10" i="14" s="1"/>
  <c r="W9" i="27" s="1"/>
  <c r="AB10" i="15"/>
  <c r="AB10" i="16"/>
  <c r="AB10" i="17"/>
  <c r="AB10" i="18"/>
  <c r="AB10" i="19" s="1"/>
  <c r="AB10" i="20" s="1"/>
  <c r="AB10" i="21" s="1"/>
  <c r="AB10" i="22" s="1"/>
  <c r="AB10" i="23" s="1"/>
  <c r="AB10" i="24" s="1"/>
  <c r="AB10" i="14" s="1"/>
  <c r="X9" i="27" s="1"/>
  <c r="AC10" i="15"/>
  <c r="AC10" i="16"/>
  <c r="AC10" i="17"/>
  <c r="AC10" i="18"/>
  <c r="AC10" i="19"/>
  <c r="AC10" i="20" s="1"/>
  <c r="AC10" i="21" s="1"/>
  <c r="AC10" i="22" s="1"/>
  <c r="AC10" i="23" s="1"/>
  <c r="AC10" i="24" s="1"/>
  <c r="AC10" i="14" s="1"/>
  <c r="Y9" i="27" s="1"/>
  <c r="B10" i="27"/>
  <c r="F10" i="27"/>
  <c r="G10" i="27"/>
  <c r="H10" i="27"/>
  <c r="I10" i="27"/>
  <c r="K10" i="2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14" i="15"/>
  <c r="N15" i="15"/>
  <c r="N16" i="15"/>
  <c r="N17" i="15"/>
  <c r="N18" i="15"/>
  <c r="N19" i="15"/>
  <c r="N20" i="15"/>
  <c r="N21" i="15"/>
  <c r="N22" i="15"/>
  <c r="N23" i="15"/>
  <c r="N24" i="15"/>
  <c r="N25" i="15"/>
  <c r="N26" i="15"/>
  <c r="N27" i="15"/>
  <c r="N28" i="15"/>
  <c r="N29" i="15"/>
  <c r="N30" i="15"/>
  <c r="N31" i="15"/>
  <c r="N32" i="15"/>
  <c r="N33" i="15"/>
  <c r="N34" i="15"/>
  <c r="N35" i="15"/>
  <c r="N36" i="15"/>
  <c r="N37" i="15"/>
  <c r="N38" i="15"/>
  <c r="N39" i="15"/>
  <c r="U42" i="15" s="1"/>
  <c r="N11" i="16"/>
  <c r="N12" i="16"/>
  <c r="N13" i="16"/>
  <c r="N14" i="16"/>
  <c r="N15" i="16"/>
  <c r="N16" i="16"/>
  <c r="N17" i="16"/>
  <c r="N18" i="16"/>
  <c r="N19" i="16"/>
  <c r="N20" i="16"/>
  <c r="N21" i="16"/>
  <c r="N22" i="16"/>
  <c r="N23" i="16"/>
  <c r="N24" i="16"/>
  <c r="N25" i="16"/>
  <c r="N26" i="16"/>
  <c r="N27" i="16"/>
  <c r="N28" i="16"/>
  <c r="N29" i="16"/>
  <c r="N30" i="16"/>
  <c r="N31" i="16"/>
  <c r="N32" i="16"/>
  <c r="N33" i="16"/>
  <c r="N34" i="16"/>
  <c r="N35" i="16"/>
  <c r="N36" i="16"/>
  <c r="N37" i="16"/>
  <c r="N38" i="16"/>
  <c r="N39" i="16"/>
  <c r="N40" i="16"/>
  <c r="N41" i="16"/>
  <c r="N11" i="17"/>
  <c r="N12" i="17"/>
  <c r="N13" i="17"/>
  <c r="N14" i="17"/>
  <c r="N15" i="17"/>
  <c r="N16" i="17"/>
  <c r="N17" i="17"/>
  <c r="N18" i="17"/>
  <c r="N19" i="17"/>
  <c r="N20" i="17"/>
  <c r="N21" i="17"/>
  <c r="N22" i="17"/>
  <c r="N23" i="17"/>
  <c r="N24" i="17"/>
  <c r="N25" i="17"/>
  <c r="N26" i="17"/>
  <c r="N27" i="17"/>
  <c r="N28" i="17"/>
  <c r="N33" i="17"/>
  <c r="N34" i="17"/>
  <c r="N35" i="17"/>
  <c r="N36" i="17"/>
  <c r="N37" i="17"/>
  <c r="N38" i="17"/>
  <c r="N39" i="17"/>
  <c r="N40" i="17"/>
  <c r="N11" i="18"/>
  <c r="N12" i="18"/>
  <c r="N13" i="18"/>
  <c r="N14" i="18"/>
  <c r="N15" i="18"/>
  <c r="N16" i="18"/>
  <c r="N17" i="18"/>
  <c r="N18" i="18"/>
  <c r="N19" i="18"/>
  <c r="N20" i="18"/>
  <c r="N21" i="18"/>
  <c r="N22" i="18"/>
  <c r="N23" i="18"/>
  <c r="N24" i="18"/>
  <c r="N25" i="18"/>
  <c r="N26" i="18"/>
  <c r="N27" i="18"/>
  <c r="N28" i="18"/>
  <c r="N29" i="18"/>
  <c r="N30" i="18"/>
  <c r="N31" i="18"/>
  <c r="N32" i="18"/>
  <c r="N33" i="18"/>
  <c r="N34" i="18"/>
  <c r="N35" i="18"/>
  <c r="N36" i="18"/>
  <c r="N37" i="18"/>
  <c r="N38" i="18"/>
  <c r="N39" i="18"/>
  <c r="N40" i="18"/>
  <c r="N41" i="18"/>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11" i="20"/>
  <c r="N12" i="20"/>
  <c r="N13" i="20"/>
  <c r="N14" i="20"/>
  <c r="N15" i="20"/>
  <c r="N16" i="20"/>
  <c r="N17" i="20"/>
  <c r="N18" i="20"/>
  <c r="N19" i="20"/>
  <c r="N20" i="20"/>
  <c r="N21" i="20"/>
  <c r="N22" i="20"/>
  <c r="N23" i="20"/>
  <c r="N24" i="20"/>
  <c r="N25" i="20"/>
  <c r="N26" i="20"/>
  <c r="N27" i="20"/>
  <c r="N28" i="20"/>
  <c r="N29" i="20"/>
  <c r="N30" i="20"/>
  <c r="N31" i="20"/>
  <c r="N32" i="20"/>
  <c r="N33" i="20"/>
  <c r="N34" i="20"/>
  <c r="N35" i="20"/>
  <c r="N36" i="20"/>
  <c r="N37" i="20"/>
  <c r="N38" i="20"/>
  <c r="N39" i="20"/>
  <c r="N40" i="20"/>
  <c r="N41" i="20"/>
  <c r="N11" i="21"/>
  <c r="N12" i="21"/>
  <c r="N13" i="21"/>
  <c r="N14" i="21"/>
  <c r="N15" i="21"/>
  <c r="N16" i="21"/>
  <c r="N17" i="21"/>
  <c r="N18" i="21"/>
  <c r="N19" i="21"/>
  <c r="N20" i="21"/>
  <c r="N21" i="21"/>
  <c r="N22" i="21"/>
  <c r="N23" i="21"/>
  <c r="N24" i="21"/>
  <c r="N25" i="21"/>
  <c r="N26" i="21"/>
  <c r="N27" i="21"/>
  <c r="N28" i="21"/>
  <c r="N29" i="21"/>
  <c r="N30" i="21"/>
  <c r="N31" i="21"/>
  <c r="N32" i="21"/>
  <c r="N33" i="21"/>
  <c r="N34" i="21"/>
  <c r="N35" i="21"/>
  <c r="N36" i="21"/>
  <c r="N37" i="21"/>
  <c r="N38" i="21"/>
  <c r="N39" i="21"/>
  <c r="N40" i="21"/>
  <c r="N41" i="21"/>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11" i="23"/>
  <c r="N12" i="23"/>
  <c r="N13" i="23"/>
  <c r="N14" i="23"/>
  <c r="N15" i="23"/>
  <c r="N16" i="23"/>
  <c r="N17" i="23"/>
  <c r="N18" i="23"/>
  <c r="N19" i="23"/>
  <c r="N20" i="23"/>
  <c r="N21" i="23"/>
  <c r="N22" i="23"/>
  <c r="N23" i="23"/>
  <c r="N24" i="23"/>
  <c r="N25" i="23"/>
  <c r="N26" i="23"/>
  <c r="N27" i="23"/>
  <c r="N28" i="23"/>
  <c r="N29" i="23"/>
  <c r="N30" i="23"/>
  <c r="N31" i="23"/>
  <c r="N32" i="23"/>
  <c r="N33" i="23"/>
  <c r="N34" i="23"/>
  <c r="N35" i="23"/>
  <c r="N36" i="23"/>
  <c r="N37" i="23"/>
  <c r="N38" i="23"/>
  <c r="N39" i="23"/>
  <c r="N40" i="23"/>
  <c r="N41" i="23"/>
  <c r="N11" i="24"/>
  <c r="N12" i="24"/>
  <c r="N13" i="24"/>
  <c r="N14" i="24"/>
  <c r="N15" i="24"/>
  <c r="N16" i="24"/>
  <c r="N17" i="24"/>
  <c r="N18" i="24"/>
  <c r="N19" i="24"/>
  <c r="N20" i="24"/>
  <c r="N21" i="24"/>
  <c r="N22" i="24"/>
  <c r="N23" i="24"/>
  <c r="N24" i="24"/>
  <c r="N25" i="24"/>
  <c r="N26" i="24"/>
  <c r="N27" i="24"/>
  <c r="N28" i="24"/>
  <c r="N29" i="24"/>
  <c r="N30" i="24"/>
  <c r="N31" i="24"/>
  <c r="N32" i="24"/>
  <c r="N33" i="24"/>
  <c r="N34" i="24"/>
  <c r="N35" i="24"/>
  <c r="N36" i="24"/>
  <c r="N37" i="24"/>
  <c r="N38" i="24"/>
  <c r="N39" i="24"/>
  <c r="N40" i="24"/>
  <c r="N11" i="14"/>
  <c r="N12" i="14"/>
  <c r="N13" i="14"/>
  <c r="N14" i="14"/>
  <c r="N15" i="14"/>
  <c r="N16" i="14"/>
  <c r="N17" i="14"/>
  <c r="N18" i="14"/>
  <c r="N19" i="14"/>
  <c r="N20" i="14"/>
  <c r="N21" i="14"/>
  <c r="N22" i="14"/>
  <c r="N23" i="14"/>
  <c r="N24" i="14"/>
  <c r="N25" i="14"/>
  <c r="N26" i="14"/>
  <c r="N27" i="14"/>
  <c r="N28" i="14"/>
  <c r="N29" i="14"/>
  <c r="N30" i="14"/>
  <c r="N31" i="14"/>
  <c r="N32" i="14"/>
  <c r="N33" i="14"/>
  <c r="N34" i="14"/>
  <c r="N35" i="14"/>
  <c r="N36" i="14"/>
  <c r="N37" i="14"/>
  <c r="N38" i="14"/>
  <c r="N39" i="14"/>
  <c r="N40" i="14"/>
  <c r="N41" i="14"/>
  <c r="M10" i="27"/>
  <c r="P14" i="7"/>
  <c r="P15" i="7"/>
  <c r="P16" i="7"/>
  <c r="P17" i="7"/>
  <c r="P18" i="7"/>
  <c r="P19" i="7"/>
  <c r="P20" i="7"/>
  <c r="P21" i="7"/>
  <c r="P22" i="7"/>
  <c r="P23" i="7"/>
  <c r="P24" i="7"/>
  <c r="P25" i="7"/>
  <c r="P26" i="7"/>
  <c r="P27" i="7"/>
  <c r="P28" i="7"/>
  <c r="P29" i="7"/>
  <c r="P30" i="7"/>
  <c r="P31" i="7"/>
  <c r="P32" i="7"/>
  <c r="P33" i="7"/>
  <c r="P34" i="7"/>
  <c r="P35" i="7"/>
  <c r="P36" i="7"/>
  <c r="P37" i="7"/>
  <c r="P38" i="7"/>
  <c r="P39" i="7"/>
  <c r="P40" i="7"/>
  <c r="P41" i="7"/>
  <c r="P42" i="7"/>
  <c r="P43" i="7"/>
  <c r="P44" i="7"/>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W42" i="15" s="1"/>
  <c r="P11" i="16"/>
  <c r="P12" i="16"/>
  <c r="P13" i="16"/>
  <c r="P14" i="16"/>
  <c r="P15" i="16"/>
  <c r="P16" i="16"/>
  <c r="P17" i="16"/>
  <c r="P18" i="16"/>
  <c r="P19" i="16"/>
  <c r="P20" i="16"/>
  <c r="P21" i="16"/>
  <c r="P22" i="16"/>
  <c r="P23" i="16"/>
  <c r="P24" i="16"/>
  <c r="P25" i="16"/>
  <c r="P26" i="16"/>
  <c r="P27" i="16"/>
  <c r="P28" i="16"/>
  <c r="P29" i="16"/>
  <c r="P30" i="16"/>
  <c r="P31" i="16"/>
  <c r="P32" i="16"/>
  <c r="P33" i="16"/>
  <c r="P34" i="16"/>
  <c r="P35" i="16"/>
  <c r="P36" i="16"/>
  <c r="P37" i="16"/>
  <c r="P38" i="16"/>
  <c r="P39" i="16"/>
  <c r="P40" i="16"/>
  <c r="P41" i="16"/>
  <c r="P11" i="17"/>
  <c r="P12" i="17"/>
  <c r="P13" i="17"/>
  <c r="P14" i="17"/>
  <c r="P15" i="17"/>
  <c r="P16" i="17"/>
  <c r="P17" i="17"/>
  <c r="P18" i="17"/>
  <c r="P19" i="17"/>
  <c r="P20" i="17"/>
  <c r="P21" i="17"/>
  <c r="P22" i="17"/>
  <c r="P23" i="17"/>
  <c r="P24" i="17"/>
  <c r="P25" i="17"/>
  <c r="P26" i="17"/>
  <c r="P33" i="17"/>
  <c r="P34" i="17"/>
  <c r="P35" i="17"/>
  <c r="P36" i="17"/>
  <c r="P37" i="17"/>
  <c r="P38" i="17"/>
  <c r="P39" i="17"/>
  <c r="P40" i="17"/>
  <c r="P11" i="18"/>
  <c r="P12" i="18"/>
  <c r="P13" i="18"/>
  <c r="P14" i="18"/>
  <c r="P15" i="18"/>
  <c r="P16" i="18"/>
  <c r="P17" i="18"/>
  <c r="P18" i="18"/>
  <c r="P19" i="18"/>
  <c r="P20" i="18"/>
  <c r="P21" i="18"/>
  <c r="P22" i="18"/>
  <c r="P23" i="18"/>
  <c r="P24" i="18"/>
  <c r="P25" i="18"/>
  <c r="P26" i="18"/>
  <c r="P27" i="18"/>
  <c r="P28" i="18"/>
  <c r="P29" i="18"/>
  <c r="P30" i="18"/>
  <c r="P31" i="18"/>
  <c r="P32" i="18"/>
  <c r="P33" i="18"/>
  <c r="P34" i="18"/>
  <c r="P35" i="18"/>
  <c r="P36" i="18"/>
  <c r="P37" i="18"/>
  <c r="P38" i="18"/>
  <c r="P39" i="18"/>
  <c r="P40" i="18"/>
  <c r="P41" i="18"/>
  <c r="P11" i="19"/>
  <c r="P12" i="19"/>
  <c r="P13" i="19"/>
  <c r="P14" i="19"/>
  <c r="P15" i="19"/>
  <c r="P16" i="19"/>
  <c r="P17" i="19"/>
  <c r="P18" i="19"/>
  <c r="P19" i="19"/>
  <c r="P20" i="19"/>
  <c r="P21" i="19"/>
  <c r="P22" i="19"/>
  <c r="P23" i="19"/>
  <c r="P24" i="19"/>
  <c r="P25" i="19"/>
  <c r="P26" i="19"/>
  <c r="P27" i="19"/>
  <c r="P28" i="19"/>
  <c r="P29" i="19"/>
  <c r="P30" i="19"/>
  <c r="P31" i="19"/>
  <c r="P32" i="19"/>
  <c r="P33" i="19"/>
  <c r="P34" i="19"/>
  <c r="P35" i="19"/>
  <c r="P36" i="19"/>
  <c r="P37" i="19"/>
  <c r="P38" i="19"/>
  <c r="P39" i="19"/>
  <c r="P40" i="19"/>
  <c r="P11" i="20"/>
  <c r="P12" i="20"/>
  <c r="P13" i="20"/>
  <c r="P14" i="20"/>
  <c r="P15" i="20"/>
  <c r="P16" i="20"/>
  <c r="P17" i="20"/>
  <c r="P18" i="20"/>
  <c r="P19" i="20"/>
  <c r="P20" i="20"/>
  <c r="P21" i="20"/>
  <c r="P22" i="20"/>
  <c r="P23" i="20"/>
  <c r="P24" i="20"/>
  <c r="P25" i="20"/>
  <c r="P26" i="20"/>
  <c r="P27" i="20"/>
  <c r="P28" i="20"/>
  <c r="P29" i="20"/>
  <c r="P30" i="20"/>
  <c r="P31" i="20"/>
  <c r="P32" i="20"/>
  <c r="P33" i="20"/>
  <c r="P34" i="20"/>
  <c r="P35" i="20"/>
  <c r="P36" i="20"/>
  <c r="P37" i="20"/>
  <c r="P38" i="20"/>
  <c r="P39" i="20"/>
  <c r="P40" i="20"/>
  <c r="P41" i="20"/>
  <c r="P11" i="21"/>
  <c r="P12" i="21"/>
  <c r="P13" i="21"/>
  <c r="P14" i="21"/>
  <c r="P15" i="21"/>
  <c r="P16" i="21"/>
  <c r="P17" i="21"/>
  <c r="P18" i="21"/>
  <c r="P19" i="21"/>
  <c r="P20" i="21"/>
  <c r="P21" i="21"/>
  <c r="P22" i="21"/>
  <c r="P23" i="21"/>
  <c r="P24" i="21"/>
  <c r="P25" i="21"/>
  <c r="P26" i="21"/>
  <c r="P27" i="21"/>
  <c r="P28" i="21"/>
  <c r="P29" i="21"/>
  <c r="P30" i="21"/>
  <c r="P31" i="21"/>
  <c r="P32" i="21"/>
  <c r="P33" i="21"/>
  <c r="P34" i="21"/>
  <c r="P35" i="21"/>
  <c r="P36" i="21"/>
  <c r="P37" i="21"/>
  <c r="P38" i="21"/>
  <c r="P39" i="21"/>
  <c r="P40" i="21"/>
  <c r="P41" i="21"/>
  <c r="P11" i="22"/>
  <c r="P12" i="22"/>
  <c r="P13" i="22"/>
  <c r="P14" i="22"/>
  <c r="P15" i="22"/>
  <c r="P16" i="22"/>
  <c r="P17" i="22"/>
  <c r="P18" i="22"/>
  <c r="P19" i="22"/>
  <c r="P20" i="22"/>
  <c r="P21" i="22"/>
  <c r="P22" i="22"/>
  <c r="P23" i="22"/>
  <c r="P24" i="22"/>
  <c r="P25" i="22"/>
  <c r="P26" i="22"/>
  <c r="P27" i="22"/>
  <c r="P28" i="22"/>
  <c r="P29" i="22"/>
  <c r="P30" i="22"/>
  <c r="P31" i="22"/>
  <c r="P32" i="22"/>
  <c r="P33" i="22"/>
  <c r="P34" i="22"/>
  <c r="P35" i="22"/>
  <c r="P36" i="22"/>
  <c r="P37" i="22"/>
  <c r="P38" i="22"/>
  <c r="P39" i="22"/>
  <c r="P40" i="22"/>
  <c r="P11" i="23"/>
  <c r="P12" i="23"/>
  <c r="P13" i="23"/>
  <c r="P14" i="23"/>
  <c r="P15" i="23"/>
  <c r="P16" i="23"/>
  <c r="P17" i="23"/>
  <c r="P18" i="23"/>
  <c r="P19" i="23"/>
  <c r="P20" i="23"/>
  <c r="P21" i="23"/>
  <c r="P22" i="23"/>
  <c r="P23" i="23"/>
  <c r="P24" i="23"/>
  <c r="P25" i="23"/>
  <c r="P26" i="23"/>
  <c r="P27" i="23"/>
  <c r="P28" i="23"/>
  <c r="P29" i="23"/>
  <c r="P30" i="23"/>
  <c r="P31" i="23"/>
  <c r="P32" i="23"/>
  <c r="P33" i="23"/>
  <c r="P34" i="23"/>
  <c r="P35" i="23"/>
  <c r="P36" i="23"/>
  <c r="P37" i="23"/>
  <c r="P38" i="23"/>
  <c r="P39" i="23"/>
  <c r="P40" i="23"/>
  <c r="P41" i="23"/>
  <c r="P11" i="24"/>
  <c r="P12" i="24"/>
  <c r="P13" i="24"/>
  <c r="P14" i="24"/>
  <c r="P15" i="24"/>
  <c r="P16" i="24"/>
  <c r="P17" i="24"/>
  <c r="P18" i="24"/>
  <c r="P19" i="24"/>
  <c r="P20" i="24"/>
  <c r="P21" i="24"/>
  <c r="P22" i="24"/>
  <c r="P23" i="24"/>
  <c r="P24" i="24"/>
  <c r="P25" i="24"/>
  <c r="P26" i="24"/>
  <c r="P27" i="24"/>
  <c r="P28" i="24"/>
  <c r="P29" i="24"/>
  <c r="P30" i="24"/>
  <c r="P31" i="24"/>
  <c r="P32" i="24"/>
  <c r="P33" i="24"/>
  <c r="P34" i="24"/>
  <c r="P35" i="24"/>
  <c r="P36" i="24"/>
  <c r="P37" i="24"/>
  <c r="P38" i="24"/>
  <c r="P39" i="24"/>
  <c r="P40" i="24"/>
  <c r="P11" i="14"/>
  <c r="P12" i="14"/>
  <c r="P13" i="14"/>
  <c r="P14" i="14"/>
  <c r="P15" i="14"/>
  <c r="P16" i="14"/>
  <c r="P17" i="14"/>
  <c r="P18" i="14"/>
  <c r="P19" i="14"/>
  <c r="P20" i="14"/>
  <c r="P21" i="14"/>
  <c r="P22" i="14"/>
  <c r="P23" i="14"/>
  <c r="P24" i="14"/>
  <c r="P25" i="14"/>
  <c r="P26" i="14"/>
  <c r="P27" i="14"/>
  <c r="P28" i="14"/>
  <c r="P29" i="14"/>
  <c r="P30" i="14"/>
  <c r="P31" i="14"/>
  <c r="P32" i="14"/>
  <c r="P33" i="14"/>
  <c r="P34" i="14"/>
  <c r="P35" i="14"/>
  <c r="P36" i="14"/>
  <c r="P37" i="14"/>
  <c r="P38" i="14"/>
  <c r="P39" i="14"/>
  <c r="P40" i="14"/>
  <c r="P41" i="14"/>
  <c r="O10" i="27"/>
  <c r="P10" i="27"/>
  <c r="Q10" i="27"/>
  <c r="R10" i="27"/>
  <c r="S10" i="27"/>
  <c r="T10" i="27"/>
  <c r="U10" i="27"/>
  <c r="Y14" i="7"/>
  <c r="Y15" i="7"/>
  <c r="Y16" i="7"/>
  <c r="Y17" i="7"/>
  <c r="Y18" i="7"/>
  <c r="Y19" i="7"/>
  <c r="Y20" i="7"/>
  <c r="Y21" i="7"/>
  <c r="Y22" i="7"/>
  <c r="Y23" i="7"/>
  <c r="Y24" i="7"/>
  <c r="Y25" i="7"/>
  <c r="Y26" i="7"/>
  <c r="Y27" i="7"/>
  <c r="Y28" i="7"/>
  <c r="Y29" i="7"/>
  <c r="Y30" i="7"/>
  <c r="Y31" i="7"/>
  <c r="Y32" i="7"/>
  <c r="Y33" i="7"/>
  <c r="Y34" i="7"/>
  <c r="Y35" i="7"/>
  <c r="Y36" i="7"/>
  <c r="Y37" i="7"/>
  <c r="Y38" i="7"/>
  <c r="Y39" i="7"/>
  <c r="Y40" i="7"/>
  <c r="Y41" i="7"/>
  <c r="Y42" i="7"/>
  <c r="Y43" i="7"/>
  <c r="Y44" i="7"/>
  <c r="Y14" i="15"/>
  <c r="Y15" i="15"/>
  <c r="Y16" i="15"/>
  <c r="Y17" i="15"/>
  <c r="Y18" i="15"/>
  <c r="Y19" i="15"/>
  <c r="Y20" i="15"/>
  <c r="Y21" i="15"/>
  <c r="Y22" i="15"/>
  <c r="Y23" i="15"/>
  <c r="Y24" i="15"/>
  <c r="Y25" i="15"/>
  <c r="Y26" i="15"/>
  <c r="Y27" i="15"/>
  <c r="Y28" i="15"/>
  <c r="Y29" i="15"/>
  <c r="Y30" i="15"/>
  <c r="Y31" i="15"/>
  <c r="Y32" i="15"/>
  <c r="Y33" i="15"/>
  <c r="Y34" i="15"/>
  <c r="Y35" i="15"/>
  <c r="Y36" i="15"/>
  <c r="Y37" i="15"/>
  <c r="Y38" i="15"/>
  <c r="Y39" i="15"/>
  <c r="Y11" i="16"/>
  <c r="Y12" i="16"/>
  <c r="Y13" i="16"/>
  <c r="Y14" i="16"/>
  <c r="Y15" i="16"/>
  <c r="Y16" i="16"/>
  <c r="Y17" i="16"/>
  <c r="Y18" i="16"/>
  <c r="Y19" i="16"/>
  <c r="Y20" i="16"/>
  <c r="Y21" i="16"/>
  <c r="Y22" i="16"/>
  <c r="Y23" i="16"/>
  <c r="Y24" i="16"/>
  <c r="Y25" i="16"/>
  <c r="Y26" i="16"/>
  <c r="Y27" i="16"/>
  <c r="Y28" i="16"/>
  <c r="Y29" i="16"/>
  <c r="Y30" i="16"/>
  <c r="Y31" i="16"/>
  <c r="Y32" i="16"/>
  <c r="Y33" i="16"/>
  <c r="Y34" i="16"/>
  <c r="Y35" i="16"/>
  <c r="Y36" i="16"/>
  <c r="Y37" i="16"/>
  <c r="Y38" i="16"/>
  <c r="Y39" i="16"/>
  <c r="Y40" i="16"/>
  <c r="Y41" i="16"/>
  <c r="Y11" i="17"/>
  <c r="Y12" i="17"/>
  <c r="Y13" i="17"/>
  <c r="Y14" i="17"/>
  <c r="Y15" i="17"/>
  <c r="Y16" i="17"/>
  <c r="Y17" i="17"/>
  <c r="Y18" i="17"/>
  <c r="Y19" i="17"/>
  <c r="Y20" i="17"/>
  <c r="Y21" i="17"/>
  <c r="Y22" i="17"/>
  <c r="Y23" i="17"/>
  <c r="Y24" i="17"/>
  <c r="Y25" i="17"/>
  <c r="Y26" i="17"/>
  <c r="Y27" i="17"/>
  <c r="Y28" i="17"/>
  <c r="Y29" i="17"/>
  <c r="Y30" i="17"/>
  <c r="Y31" i="17"/>
  <c r="Y32" i="17"/>
  <c r="Y33" i="17"/>
  <c r="Y34" i="17"/>
  <c r="Y35" i="17"/>
  <c r="Y36" i="17"/>
  <c r="Y37" i="17"/>
  <c r="Y38" i="17"/>
  <c r="Y39" i="17"/>
  <c r="Y40" i="17"/>
  <c r="Y11" i="18"/>
  <c r="Y12" i="18"/>
  <c r="Y13" i="18"/>
  <c r="Y14" i="18"/>
  <c r="Y15" i="18"/>
  <c r="Y16" i="18"/>
  <c r="Y17" i="18"/>
  <c r="Y18" i="18"/>
  <c r="Y19" i="18"/>
  <c r="Y20" i="18"/>
  <c r="Y21" i="18"/>
  <c r="Y22" i="18"/>
  <c r="Y23" i="18"/>
  <c r="Y24" i="18"/>
  <c r="Y25" i="18"/>
  <c r="Y26" i="18"/>
  <c r="Y27" i="18"/>
  <c r="Y28" i="18"/>
  <c r="Y29" i="18"/>
  <c r="Y30" i="18"/>
  <c r="Y31" i="18"/>
  <c r="Y32" i="18"/>
  <c r="Y33" i="18"/>
  <c r="Y34" i="18"/>
  <c r="Y35" i="18"/>
  <c r="Y36" i="18"/>
  <c r="Y37" i="18"/>
  <c r="Y38" i="18"/>
  <c r="Y39" i="18"/>
  <c r="Y40" i="18"/>
  <c r="Y41" i="18"/>
  <c r="Y11" i="19"/>
  <c r="Y41" i="19" s="1"/>
  <c r="Y12" i="19"/>
  <c r="Y13" i="19"/>
  <c r="Y14" i="19"/>
  <c r="Y15" i="19"/>
  <c r="Y16" i="19"/>
  <c r="Y17" i="19"/>
  <c r="Y18" i="19"/>
  <c r="Y19" i="19"/>
  <c r="Y20" i="19"/>
  <c r="Y21" i="19"/>
  <c r="Y22" i="19"/>
  <c r="Y23" i="19"/>
  <c r="Y24" i="19"/>
  <c r="Y25" i="19"/>
  <c r="Y26" i="19"/>
  <c r="Y27" i="19"/>
  <c r="Y28" i="19"/>
  <c r="Y29" i="19"/>
  <c r="Y30" i="19"/>
  <c r="Y31" i="19"/>
  <c r="Y32" i="19"/>
  <c r="Y33" i="19"/>
  <c r="Y34" i="19"/>
  <c r="Y35" i="19"/>
  <c r="Y36" i="19"/>
  <c r="Y37" i="19"/>
  <c r="Y38" i="19"/>
  <c r="Y39" i="19"/>
  <c r="Y40" i="19"/>
  <c r="Y11" i="20"/>
  <c r="Y12" i="20"/>
  <c r="Y13" i="20"/>
  <c r="Y14" i="20"/>
  <c r="Y15" i="20"/>
  <c r="Y16" i="20"/>
  <c r="Y17" i="20"/>
  <c r="Y18" i="20"/>
  <c r="Y19" i="20"/>
  <c r="Y20" i="20"/>
  <c r="Y21" i="20"/>
  <c r="Y22" i="20"/>
  <c r="Y23" i="20"/>
  <c r="Y24" i="20"/>
  <c r="Y25" i="20"/>
  <c r="Y26" i="20"/>
  <c r="Y27" i="20"/>
  <c r="Y28" i="20"/>
  <c r="Y29" i="20"/>
  <c r="Y30" i="20"/>
  <c r="Y31" i="20"/>
  <c r="Y32" i="20"/>
  <c r="Y33" i="20"/>
  <c r="Y34" i="20"/>
  <c r="Y35" i="20"/>
  <c r="Y36" i="20"/>
  <c r="Y37" i="20"/>
  <c r="Y38" i="20"/>
  <c r="Y39" i="20"/>
  <c r="Y40" i="20"/>
  <c r="Y41" i="20"/>
  <c r="Y11" i="21"/>
  <c r="Y47" i="21"/>
  <c r="Y12" i="21"/>
  <c r="Y13" i="21"/>
  <c r="Y14" i="21"/>
  <c r="Y15" i="21"/>
  <c r="Y16" i="21"/>
  <c r="Y17" i="21"/>
  <c r="Y18" i="21"/>
  <c r="Y19" i="21"/>
  <c r="Y20" i="21"/>
  <c r="Y21" i="21"/>
  <c r="Y22" i="21"/>
  <c r="Y23" i="21"/>
  <c r="Y24" i="21"/>
  <c r="Y25" i="21"/>
  <c r="Y26" i="21"/>
  <c r="Y27" i="21"/>
  <c r="Y43" i="21"/>
  <c r="Y28" i="21"/>
  <c r="Y29" i="21"/>
  <c r="Y30" i="21"/>
  <c r="Y31" i="21"/>
  <c r="Y32" i="21"/>
  <c r="Y33" i="21"/>
  <c r="Y34" i="21"/>
  <c r="Y35" i="21"/>
  <c r="Y36" i="21"/>
  <c r="Y37" i="21"/>
  <c r="Y38" i="21"/>
  <c r="Y39" i="21"/>
  <c r="Y40" i="21"/>
  <c r="Y41" i="21"/>
  <c r="Y11" i="22"/>
  <c r="Y46" i="22"/>
  <c r="Y12" i="22"/>
  <c r="Y41" i="22"/>
  <c r="Y13" i="22"/>
  <c r="Y14" i="22"/>
  <c r="Y15" i="22"/>
  <c r="Y16" i="22"/>
  <c r="Y17" i="22"/>
  <c r="Y18" i="22"/>
  <c r="Y19" i="22"/>
  <c r="Y20" i="22"/>
  <c r="Y21" i="22"/>
  <c r="Y22" i="22"/>
  <c r="Y23" i="22"/>
  <c r="Y24" i="22"/>
  <c r="Y25" i="22"/>
  <c r="Y26" i="22"/>
  <c r="Y27" i="22"/>
  <c r="Y28" i="22"/>
  <c r="Y29" i="22"/>
  <c r="Y30" i="22"/>
  <c r="Y31" i="22"/>
  <c r="Y32" i="22"/>
  <c r="Y33" i="22"/>
  <c r="Y34" i="22"/>
  <c r="Y35" i="22"/>
  <c r="Y36" i="22"/>
  <c r="Y37" i="22"/>
  <c r="Y38" i="22"/>
  <c r="Y39" i="22"/>
  <c r="Y40" i="22"/>
  <c r="Y11" i="23"/>
  <c r="Y12" i="23"/>
  <c r="Y47" i="23"/>
  <c r="Y13" i="23"/>
  <c r="Y14" i="23"/>
  <c r="Y15" i="23"/>
  <c r="Y16" i="23"/>
  <c r="Y17" i="23"/>
  <c r="Y18" i="23"/>
  <c r="Y19" i="23"/>
  <c r="Y20" i="23"/>
  <c r="Y21" i="23"/>
  <c r="Y22" i="23"/>
  <c r="Y23" i="23"/>
  <c r="Y24" i="23"/>
  <c r="Y25" i="23"/>
  <c r="Y26" i="23"/>
  <c r="Y27" i="23"/>
  <c r="Y28" i="23"/>
  <c r="Y29" i="23"/>
  <c r="Y30" i="23"/>
  <c r="Y31" i="23"/>
  <c r="Y32" i="23"/>
  <c r="Y33" i="23"/>
  <c r="Y34" i="23"/>
  <c r="Y35" i="23"/>
  <c r="Y36" i="23"/>
  <c r="Y37" i="23"/>
  <c r="Y38" i="23"/>
  <c r="Y39" i="23"/>
  <c r="Y40" i="23"/>
  <c r="Y41" i="23"/>
  <c r="Y11" i="24"/>
  <c r="Y12" i="24"/>
  <c r="Y13" i="24"/>
  <c r="Y14" i="24"/>
  <c r="Y15" i="24"/>
  <c r="Y16" i="24"/>
  <c r="Y17" i="24"/>
  <c r="Y18" i="24"/>
  <c r="Y19" i="24"/>
  <c r="Y20" i="24"/>
  <c r="Y21" i="24"/>
  <c r="Y22" i="24"/>
  <c r="Y23" i="24"/>
  <c r="Y24" i="24"/>
  <c r="Y25" i="24"/>
  <c r="Y26" i="24"/>
  <c r="Y27" i="24"/>
  <c r="Y28" i="24"/>
  <c r="T28" i="27"/>
  <c r="Y29" i="24"/>
  <c r="T29" i="27" s="1"/>
  <c r="Y30" i="24"/>
  <c r="Y31" i="24"/>
  <c r="Y32" i="24"/>
  <c r="Y33" i="24"/>
  <c r="Y34" i="24"/>
  <c r="Y35" i="24"/>
  <c r="Y36" i="24"/>
  <c r="Y37" i="24"/>
  <c r="Y38" i="24"/>
  <c r="Y39" i="24"/>
  <c r="Y40" i="24"/>
  <c r="Y11" i="14"/>
  <c r="Y12" i="14"/>
  <c r="Y13" i="14"/>
  <c r="Y14" i="14"/>
  <c r="Y15" i="14"/>
  <c r="Y16" i="14"/>
  <c r="Y17" i="14"/>
  <c r="Y18" i="14"/>
  <c r="Y19" i="14"/>
  <c r="Y20" i="14"/>
  <c r="Y21" i="14"/>
  <c r="Y22" i="14"/>
  <c r="Y23" i="14"/>
  <c r="Y24" i="14"/>
  <c r="Y25" i="14"/>
  <c r="Y26" i="14"/>
  <c r="Y27" i="14"/>
  <c r="Y28" i="14"/>
  <c r="Y29" i="14"/>
  <c r="Y30" i="14"/>
  <c r="Y31" i="14"/>
  <c r="Y32" i="14"/>
  <c r="Y33" i="14"/>
  <c r="Y34" i="14"/>
  <c r="Y35" i="14"/>
  <c r="Y36" i="14"/>
  <c r="Y37" i="14"/>
  <c r="Y38" i="14"/>
  <c r="Y39" i="14"/>
  <c r="Y40" i="14"/>
  <c r="Y41" i="14"/>
  <c r="W10" i="27"/>
  <c r="X10" i="27"/>
  <c r="Y10" i="27"/>
  <c r="E46" i="7"/>
  <c r="E41" i="15"/>
  <c r="E43" i="16"/>
  <c r="E42" i="17"/>
  <c r="E43" i="18"/>
  <c r="E42" i="19"/>
  <c r="E43" i="20"/>
  <c r="E43" i="21"/>
  <c r="E42" i="22"/>
  <c r="E43" i="23"/>
  <c r="E42" i="24"/>
  <c r="E46" i="14"/>
  <c r="H46" i="7"/>
  <c r="H43" i="16"/>
  <c r="H42" i="17"/>
  <c r="H43" i="18"/>
  <c r="H42" i="19"/>
  <c r="H43" i="20"/>
  <c r="H43" i="21"/>
  <c r="H42" i="22"/>
  <c r="H43" i="23"/>
  <c r="H42" i="24"/>
  <c r="H46" i="14"/>
  <c r="I46" i="7"/>
  <c r="I43" i="16"/>
  <c r="I42" i="17"/>
  <c r="I43" i="18"/>
  <c r="I42" i="19"/>
  <c r="I43" i="20"/>
  <c r="I43" i="21"/>
  <c r="I42" i="22"/>
  <c r="I43" i="23"/>
  <c r="I42" i="24"/>
  <c r="I46" i="14"/>
  <c r="J46" i="7"/>
  <c r="J43" i="16"/>
  <c r="J42" i="17"/>
  <c r="J43" i="18"/>
  <c r="J42" i="19"/>
  <c r="J43" i="20"/>
  <c r="J43" i="21"/>
  <c r="J42" i="22"/>
  <c r="J43" i="23"/>
  <c r="J42" i="24"/>
  <c r="J46" i="14"/>
  <c r="K46" i="7"/>
  <c r="K43" i="16"/>
  <c r="K42" i="17"/>
  <c r="K43" i="18"/>
  <c r="K42" i="19"/>
  <c r="K43" i="20"/>
  <c r="K43" i="21"/>
  <c r="K42" i="22"/>
  <c r="K43" i="23"/>
  <c r="K42" i="24"/>
  <c r="K46" i="14"/>
  <c r="L46" i="7"/>
  <c r="L43" i="16"/>
  <c r="L42" i="17"/>
  <c r="L43" i="18"/>
  <c r="L42" i="19"/>
  <c r="L43" i="20"/>
  <c r="L43" i="21"/>
  <c r="L42" i="22"/>
  <c r="L43" i="23"/>
  <c r="L42" i="24"/>
  <c r="L46" i="14"/>
  <c r="M46" i="7"/>
  <c r="M43" i="16"/>
  <c r="M42" i="17"/>
  <c r="M43" i="18"/>
  <c r="M42" i="19"/>
  <c r="M43" i="20"/>
  <c r="M43" i="21"/>
  <c r="M42" i="22"/>
  <c r="M43" i="23"/>
  <c r="M42" i="24"/>
  <c r="M46" i="14"/>
  <c r="O46" i="7"/>
  <c r="O43" i="16"/>
  <c r="O42" i="17"/>
  <c r="O43" i="18"/>
  <c r="O42" i="19"/>
  <c r="O43" i="20"/>
  <c r="O43" i="21"/>
  <c r="O42" i="22"/>
  <c r="O43" i="23"/>
  <c r="O42" i="24"/>
  <c r="O46" i="14"/>
  <c r="Q46" i="7"/>
  <c r="Q43" i="16"/>
  <c r="Q42" i="17"/>
  <c r="Q43" i="18"/>
  <c r="Q42" i="19"/>
  <c r="Q43" i="20"/>
  <c r="Q43" i="21"/>
  <c r="Q42" i="22"/>
  <c r="Q43" i="23"/>
  <c r="Q42" i="24"/>
  <c r="Q46" i="14"/>
  <c r="R46" i="7"/>
  <c r="R43" i="16"/>
  <c r="R42" i="17"/>
  <c r="R43" i="18"/>
  <c r="R42" i="19"/>
  <c r="R43" i="20"/>
  <c r="R43" i="21"/>
  <c r="R42" i="22"/>
  <c r="R43" i="23"/>
  <c r="R42" i="24"/>
  <c r="R46" i="14"/>
  <c r="S46" i="7"/>
  <c r="S43" i="16"/>
  <c r="S42" i="17"/>
  <c r="S43" i="18"/>
  <c r="S42" i="19"/>
  <c r="S43" i="20"/>
  <c r="S43" i="21"/>
  <c r="S42" i="22"/>
  <c r="S43" i="23"/>
  <c r="S42" i="24"/>
  <c r="S46" i="14"/>
  <c r="U46" i="7"/>
  <c r="U43" i="16"/>
  <c r="U42" i="17"/>
  <c r="U43" i="18"/>
  <c r="U42" i="19"/>
  <c r="U43" i="20"/>
  <c r="U43" i="21"/>
  <c r="U42" i="22"/>
  <c r="U43" i="23"/>
  <c r="U42" i="24"/>
  <c r="U46" i="14"/>
  <c r="V46" i="7"/>
  <c r="V43" i="16"/>
  <c r="V42" i="17"/>
  <c r="V43" i="18"/>
  <c r="V42" i="19"/>
  <c r="V43" i="20"/>
  <c r="V43" i="21"/>
  <c r="V42" i="22"/>
  <c r="V43" i="23"/>
  <c r="V42" i="24"/>
  <c r="V46" i="14"/>
  <c r="W46" i="7"/>
  <c r="W43" i="16"/>
  <c r="W42" i="17"/>
  <c r="W43" i="18"/>
  <c r="W42" i="19"/>
  <c r="W43" i="20"/>
  <c r="W43" i="21"/>
  <c r="W42" i="22"/>
  <c r="W43" i="23"/>
  <c r="W42" i="24"/>
  <c r="W46" i="14"/>
  <c r="X46" i="7"/>
  <c r="X43" i="16"/>
  <c r="X42" i="17"/>
  <c r="X43" i="18"/>
  <c r="X42" i="19"/>
  <c r="X43" i="20"/>
  <c r="X43" i="21"/>
  <c r="X42" i="22"/>
  <c r="X43" i="23"/>
  <c r="X42" i="24"/>
  <c r="X46" i="14"/>
  <c r="Y43" i="20"/>
  <c r="Z46" i="7"/>
  <c r="Z43" i="16"/>
  <c r="Z42" i="17"/>
  <c r="Z43" i="18"/>
  <c r="Z42" i="19"/>
  <c r="Z43" i="20"/>
  <c r="Z43" i="21"/>
  <c r="Z42" i="22"/>
  <c r="Z43" i="23"/>
  <c r="Z42" i="24"/>
  <c r="Z46" i="14"/>
  <c r="AB46" i="7"/>
  <c r="AB43" i="16"/>
  <c r="AB42" i="17"/>
  <c r="AB43" i="18"/>
  <c r="AB42" i="19"/>
  <c r="AB43" i="20"/>
  <c r="AB43" i="21"/>
  <c r="AB42" i="22"/>
  <c r="AB43" i="23"/>
  <c r="AB42" i="24"/>
  <c r="AB46" i="14"/>
  <c r="AC46" i="7"/>
  <c r="AC43" i="16"/>
  <c r="AC42" i="17"/>
  <c r="AC43" i="18"/>
  <c r="AC42" i="19"/>
  <c r="AC43" i="20"/>
  <c r="AC43" i="21"/>
  <c r="AC42" i="22"/>
  <c r="AC43" i="23"/>
  <c r="AC42" i="24"/>
  <c r="AC46" i="14"/>
  <c r="H47" i="7"/>
  <c r="H44" i="16"/>
  <c r="H43" i="17"/>
  <c r="H44" i="18"/>
  <c r="H43" i="19"/>
  <c r="H44" i="20"/>
  <c r="H44" i="21"/>
  <c r="H43" i="22"/>
  <c r="H44" i="23"/>
  <c r="H43" i="24"/>
  <c r="H47" i="14"/>
  <c r="I47" i="7"/>
  <c r="I44" i="16"/>
  <c r="I43" i="17"/>
  <c r="I44" i="18"/>
  <c r="I43" i="19"/>
  <c r="I44" i="20"/>
  <c r="I44" i="21"/>
  <c r="I43" i="22"/>
  <c r="I44" i="23"/>
  <c r="I43" i="24"/>
  <c r="I47" i="14"/>
  <c r="J47" i="7"/>
  <c r="J44" i="16"/>
  <c r="J43" i="17"/>
  <c r="J44" i="18"/>
  <c r="J43" i="19"/>
  <c r="H12" i="27" s="1"/>
  <c r="J44" i="20"/>
  <c r="J44" i="21"/>
  <c r="J43" i="22"/>
  <c r="J44" i="23"/>
  <c r="J43" i="24"/>
  <c r="J47" i="14"/>
  <c r="K47" i="7"/>
  <c r="K44" i="16"/>
  <c r="K43" i="17"/>
  <c r="K44" i="18"/>
  <c r="K43" i="19"/>
  <c r="K44" i="20"/>
  <c r="K44" i="21"/>
  <c r="K43" i="22"/>
  <c r="K44" i="23"/>
  <c r="K43" i="24"/>
  <c r="K47" i="14"/>
  <c r="L47" i="7"/>
  <c r="L44" i="16"/>
  <c r="L43" i="17"/>
  <c r="L44" i="18"/>
  <c r="L43" i="19"/>
  <c r="L44" i="20"/>
  <c r="L44" i="21"/>
  <c r="L43" i="22"/>
  <c r="L44" i="23"/>
  <c r="L43" i="24"/>
  <c r="L47" i="14"/>
  <c r="M47" i="7"/>
  <c r="M44" i="16"/>
  <c r="M43" i="17"/>
  <c r="M44" i="18"/>
  <c r="M43" i="19"/>
  <c r="M44" i="20"/>
  <c r="M44" i="21"/>
  <c r="M43" i="22"/>
  <c r="M44" i="23"/>
  <c r="M43" i="24"/>
  <c r="M47" i="14"/>
  <c r="O47" i="7"/>
  <c r="O44" i="16"/>
  <c r="O43" i="17"/>
  <c r="O44" i="18"/>
  <c r="O43" i="19"/>
  <c r="O44" i="20"/>
  <c r="O44" i="21"/>
  <c r="O43" i="22"/>
  <c r="O44" i="23"/>
  <c r="O43" i="24"/>
  <c r="O47" i="14"/>
  <c r="Q47" i="7"/>
  <c r="Q44" i="16"/>
  <c r="Q43" i="17"/>
  <c r="Q44" i="18"/>
  <c r="Q43" i="19"/>
  <c r="Q44" i="20"/>
  <c r="Q44" i="21"/>
  <c r="Q43" i="22"/>
  <c r="Q44" i="23"/>
  <c r="Q43" i="24"/>
  <c r="Q47" i="14"/>
  <c r="R47" i="7"/>
  <c r="R44" i="16"/>
  <c r="R43" i="17"/>
  <c r="R44" i="18"/>
  <c r="R43" i="19"/>
  <c r="R44" i="20"/>
  <c r="R44" i="21"/>
  <c r="R43" i="22"/>
  <c r="R44" i="23"/>
  <c r="R43" i="24"/>
  <c r="R47" i="14"/>
  <c r="S47" i="7"/>
  <c r="S44" i="16"/>
  <c r="S43" i="17"/>
  <c r="S44" i="18"/>
  <c r="S43" i="19"/>
  <c r="S44" i="20"/>
  <c r="S44" i="21"/>
  <c r="S43" i="22"/>
  <c r="S44" i="23"/>
  <c r="S43" i="24"/>
  <c r="S47" i="14"/>
  <c r="U47" i="7"/>
  <c r="U44" i="16"/>
  <c r="U43" i="17"/>
  <c r="U44" i="18"/>
  <c r="U43" i="19"/>
  <c r="U44" i="20"/>
  <c r="U44" i="21"/>
  <c r="U43" i="22"/>
  <c r="U44" i="23"/>
  <c r="U43" i="24"/>
  <c r="U47" i="14"/>
  <c r="V47" i="7"/>
  <c r="V44" i="16"/>
  <c r="V43" i="17"/>
  <c r="V44" i="18"/>
  <c r="V43" i="19"/>
  <c r="V44" i="20"/>
  <c r="V44" i="21"/>
  <c r="V43" i="22"/>
  <c r="V44" i="23"/>
  <c r="V43" i="24"/>
  <c r="V47" i="14"/>
  <c r="W47" i="7"/>
  <c r="W44" i="16"/>
  <c r="W43" i="17"/>
  <c r="W44" i="18"/>
  <c r="W43" i="19"/>
  <c r="W44" i="20"/>
  <c r="W44" i="21"/>
  <c r="W43" i="22"/>
  <c r="W44" i="23"/>
  <c r="W43" i="24"/>
  <c r="W47" i="14"/>
  <c r="X47" i="7"/>
  <c r="X44" i="16"/>
  <c r="X43" i="17"/>
  <c r="X44" i="18"/>
  <c r="X43" i="19"/>
  <c r="X44" i="20"/>
  <c r="X44" i="21"/>
  <c r="X43" i="22"/>
  <c r="X44" i="23"/>
  <c r="X43" i="24"/>
  <c r="X47" i="14"/>
  <c r="Z47" i="7"/>
  <c r="Z44" i="16"/>
  <c r="Z43" i="17"/>
  <c r="Z44" i="18"/>
  <c r="Z43" i="19"/>
  <c r="Z44" i="20"/>
  <c r="Z44" i="21"/>
  <c r="Z43" i="22"/>
  <c r="Z44" i="23"/>
  <c r="Z43" i="24"/>
  <c r="Z47" i="14"/>
  <c r="AB47" i="7"/>
  <c r="AB44" i="16"/>
  <c r="AB43" i="17"/>
  <c r="AB44" i="18"/>
  <c r="AB43" i="19"/>
  <c r="AB44" i="20"/>
  <c r="AB44" i="21"/>
  <c r="AB43" i="22"/>
  <c r="AB44" i="23"/>
  <c r="AB43" i="24"/>
  <c r="AB47" i="14"/>
  <c r="AC47" i="7"/>
  <c r="AC44" i="16"/>
  <c r="AC43" i="17"/>
  <c r="AC44" i="18"/>
  <c r="AC43" i="19"/>
  <c r="AC44" i="20"/>
  <c r="AC44" i="21"/>
  <c r="AC43" i="22"/>
  <c r="AC44" i="23"/>
  <c r="AC43" i="24"/>
  <c r="AC47" i="14"/>
  <c r="B13" i="27"/>
  <c r="C13" i="27"/>
  <c r="F50" i="7"/>
  <c r="F47" i="16"/>
  <c r="F47" i="18"/>
  <c r="F46" i="19"/>
  <c r="F47" i="20"/>
  <c r="F47" i="21"/>
  <c r="F46" i="22"/>
  <c r="F47" i="23"/>
  <c r="F46" i="24"/>
  <c r="G50" i="7"/>
  <c r="G47" i="16"/>
  <c r="G47" i="18"/>
  <c r="G46" i="19"/>
  <c r="G47" i="20"/>
  <c r="G47" i="21"/>
  <c r="G46" i="22"/>
  <c r="G47" i="23"/>
  <c r="G46" i="24"/>
  <c r="E13" i="27" s="1"/>
  <c r="F13" i="27"/>
  <c r="G13" i="27"/>
  <c r="H13" i="27"/>
  <c r="I13" i="27"/>
  <c r="X13" i="27"/>
  <c r="E50" i="7"/>
  <c r="E47" i="16"/>
  <c r="E47" i="18"/>
  <c r="E46" i="19"/>
  <c r="E47" i="20"/>
  <c r="E47" i="21"/>
  <c r="E46" i="22"/>
  <c r="E47" i="23"/>
  <c r="E46" i="24"/>
  <c r="H50" i="7"/>
  <c r="H47" i="16"/>
  <c r="H47" i="18"/>
  <c r="H46" i="19"/>
  <c r="H47" i="20"/>
  <c r="H47" i="21"/>
  <c r="H46" i="22"/>
  <c r="H47" i="23"/>
  <c r="H46" i="24"/>
  <c r="I50" i="7"/>
  <c r="I47" i="16"/>
  <c r="I47" i="18"/>
  <c r="I46" i="19"/>
  <c r="I47" i="20"/>
  <c r="I47" i="21"/>
  <c r="I46" i="22"/>
  <c r="I47" i="23"/>
  <c r="I46" i="24"/>
  <c r="J50" i="7"/>
  <c r="J47" i="16"/>
  <c r="J47" i="18"/>
  <c r="J46" i="19"/>
  <c r="J47" i="20"/>
  <c r="J47" i="21"/>
  <c r="J46" i="22"/>
  <c r="J47" i="23"/>
  <c r="J46" i="24"/>
  <c r="L50" i="7"/>
  <c r="L47" i="16"/>
  <c r="L47" i="18"/>
  <c r="L46" i="19"/>
  <c r="L47" i="20"/>
  <c r="L47" i="21"/>
  <c r="L46" i="22"/>
  <c r="L47" i="23"/>
  <c r="L46" i="24"/>
  <c r="M50" i="7"/>
  <c r="M47" i="16"/>
  <c r="M47" i="18"/>
  <c r="M46" i="19"/>
  <c r="M47" i="20"/>
  <c r="M47" i="21"/>
  <c r="M46" i="22"/>
  <c r="M47" i="23"/>
  <c r="M46" i="24"/>
  <c r="O50" i="7"/>
  <c r="O47" i="16"/>
  <c r="O47" i="18"/>
  <c r="O46" i="19"/>
  <c r="O47" i="20"/>
  <c r="O47" i="21"/>
  <c r="O46" i="22"/>
  <c r="O47" i="23"/>
  <c r="O46" i="24"/>
  <c r="Q50" i="7"/>
  <c r="Q47" i="16"/>
  <c r="Q47" i="18"/>
  <c r="Q46" i="19"/>
  <c r="Q47" i="20"/>
  <c r="Q47" i="21"/>
  <c r="Q46" i="22"/>
  <c r="Q47" i="23"/>
  <c r="Q46" i="24"/>
  <c r="R50" i="7"/>
  <c r="R47" i="16"/>
  <c r="R47" i="18"/>
  <c r="R46" i="19"/>
  <c r="R47" i="20"/>
  <c r="R47" i="21"/>
  <c r="R46" i="22"/>
  <c r="R47" i="23"/>
  <c r="R46" i="24"/>
  <c r="S50" i="7"/>
  <c r="S47" i="16"/>
  <c r="S47" i="18"/>
  <c r="S46" i="19"/>
  <c r="S47" i="20"/>
  <c r="S47" i="21"/>
  <c r="S46" i="22"/>
  <c r="S47" i="23"/>
  <c r="S46" i="24"/>
  <c r="W50" i="7"/>
  <c r="W47" i="16"/>
  <c r="W47" i="18"/>
  <c r="W46" i="19"/>
  <c r="W47" i="20"/>
  <c r="W47" i="21"/>
  <c r="W46" i="22"/>
  <c r="W47" i="23"/>
  <c r="W46" i="24"/>
  <c r="X50" i="7"/>
  <c r="X47" i="16"/>
  <c r="X47" i="18"/>
  <c r="X46" i="19"/>
  <c r="X47" i="20"/>
  <c r="X47" i="21"/>
  <c r="X46" i="22"/>
  <c r="X47" i="23"/>
  <c r="X46" i="24"/>
  <c r="Z50" i="7"/>
  <c r="Z47" i="16"/>
  <c r="Z47" i="18"/>
  <c r="Z46" i="19"/>
  <c r="Z47" i="20"/>
  <c r="Z47" i="21"/>
  <c r="Z46" i="22"/>
  <c r="Z47" i="23"/>
  <c r="Z46" i="24"/>
  <c r="AB50" i="7"/>
  <c r="AB47" i="16"/>
  <c r="AB47" i="18"/>
  <c r="AB46" i="19"/>
  <c r="AB47" i="20"/>
  <c r="AB47" i="21"/>
  <c r="AB46" i="22"/>
  <c r="AB47" i="23"/>
  <c r="AB46" i="24"/>
  <c r="X14" i="27" s="1"/>
  <c r="AC50" i="7"/>
  <c r="AC47" i="16"/>
  <c r="AC47" i="18"/>
  <c r="AC46" i="19"/>
  <c r="AC47" i="20"/>
  <c r="AC47" i="21"/>
  <c r="AC46" i="22"/>
  <c r="AC47" i="23"/>
  <c r="AC46" i="24"/>
  <c r="BH8" i="15"/>
  <c r="BH8" i="16"/>
  <c r="BH8" i="17"/>
  <c r="BH8" i="18"/>
  <c r="BH8" i="19"/>
  <c r="BH8" i="20" s="1"/>
  <c r="BH8" i="21" s="1"/>
  <c r="BH8" i="22" s="1"/>
  <c r="BH8" i="23" s="1"/>
  <c r="BH8" i="24" s="1"/>
  <c r="BH8" i="14" s="1"/>
  <c r="X17" i="27" s="1"/>
  <c r="BE9" i="15"/>
  <c r="BE9" i="16"/>
  <c r="BE9" i="17"/>
  <c r="BE9" i="18" s="1"/>
  <c r="BE9" i="19" s="1"/>
  <c r="BE9" i="20" s="1"/>
  <c r="BE9" i="21" s="1"/>
  <c r="BE9" i="22" s="1"/>
  <c r="BE9" i="23" s="1"/>
  <c r="BE9" i="24" s="1"/>
  <c r="BE9" i="14" s="1"/>
  <c r="V18" i="27" s="1"/>
  <c r="BH9" i="15"/>
  <c r="BH9" i="16"/>
  <c r="BH9" i="17"/>
  <c r="BH9" i="18"/>
  <c r="BH9" i="19" s="1"/>
  <c r="BH9" i="20" s="1"/>
  <c r="BH9" i="21" s="1"/>
  <c r="BH9" i="22" s="1"/>
  <c r="BH9" i="23" s="1"/>
  <c r="BH9" i="24" s="1"/>
  <c r="BH9" i="14" s="1"/>
  <c r="X18" i="27" s="1"/>
  <c r="AD10" i="15"/>
  <c r="AD10" i="16"/>
  <c r="AD10" i="17"/>
  <c r="AD10" i="18" s="1"/>
  <c r="AD10" i="19" s="1"/>
  <c r="AD10" i="20" s="1"/>
  <c r="AD10" i="21" s="1"/>
  <c r="AD10" i="22" s="1"/>
  <c r="AD10" i="23" s="1"/>
  <c r="AD10" i="24" s="1"/>
  <c r="AD10" i="14" s="1"/>
  <c r="Z9" i="27" s="1"/>
  <c r="AE10" i="15"/>
  <c r="AE10" i="16"/>
  <c r="AE10" i="17"/>
  <c r="AE10" i="18"/>
  <c r="AE10" i="19"/>
  <c r="AE10" i="20" s="1"/>
  <c r="AE10" i="21" s="1"/>
  <c r="AE10" i="22" s="1"/>
  <c r="AE10" i="23" s="1"/>
  <c r="AE10" i="24" s="1"/>
  <c r="AE10" i="14" s="1"/>
  <c r="AA9" i="27" s="1"/>
  <c r="AH10" i="15"/>
  <c r="AH10" i="16"/>
  <c r="AH10" i="17"/>
  <c r="AH10" i="18"/>
  <c r="AH10" i="19"/>
  <c r="AH10" i="20" s="1"/>
  <c r="AH10" i="21" s="1"/>
  <c r="AH10" i="22" s="1"/>
  <c r="AH10" i="23" s="1"/>
  <c r="AH10" i="24" s="1"/>
  <c r="AH10" i="14" s="1"/>
  <c r="C19" i="27" s="1"/>
  <c r="AJ10" i="15"/>
  <c r="AJ10" i="16"/>
  <c r="AJ10" i="17"/>
  <c r="AJ10" i="18"/>
  <c r="AJ10" i="19"/>
  <c r="AJ10" i="20" s="1"/>
  <c r="AJ10" i="21" s="1"/>
  <c r="AJ10" i="22" s="1"/>
  <c r="AJ10" i="23" s="1"/>
  <c r="AJ10" i="24" s="1"/>
  <c r="AJ10" i="14" s="1"/>
  <c r="D19" i="27" s="1"/>
  <c r="AL10" i="15"/>
  <c r="AL10" i="16"/>
  <c r="AL10" i="17"/>
  <c r="AL10" i="18" s="1"/>
  <c r="AL10" i="19" s="1"/>
  <c r="AL10" i="20" s="1"/>
  <c r="AL10" i="21" s="1"/>
  <c r="AL10" i="22" s="1"/>
  <c r="AL10" i="23" s="1"/>
  <c r="AL10" i="24" s="1"/>
  <c r="AL10" i="14" s="1"/>
  <c r="AM10" i="15"/>
  <c r="AM10" i="16"/>
  <c r="AM10" i="17"/>
  <c r="AM10" i="18"/>
  <c r="AM10" i="19" s="1"/>
  <c r="AM10" i="20" s="1"/>
  <c r="AM10" i="21" s="1"/>
  <c r="AM10" i="22" s="1"/>
  <c r="AM10" i="23" s="1"/>
  <c r="AM10" i="24" s="1"/>
  <c r="AM10" i="14" s="1"/>
  <c r="F19" i="27" s="1"/>
  <c r="AN10" i="15"/>
  <c r="AQ10" i="15"/>
  <c r="AQ10" i="16"/>
  <c r="AQ10" i="17"/>
  <c r="AQ10" i="18"/>
  <c r="AQ10" i="19"/>
  <c r="AQ10" i="20" s="1"/>
  <c r="AQ10" i="21" s="1"/>
  <c r="AQ10" i="22" s="1"/>
  <c r="AQ10" i="23" s="1"/>
  <c r="AQ10" i="24" s="1"/>
  <c r="AQ10" i="14" s="1"/>
  <c r="H19" i="27" s="1"/>
  <c r="AR10" i="15"/>
  <c r="AR10" i="16"/>
  <c r="AR10" i="17"/>
  <c r="AR10" i="18"/>
  <c r="AR10" i="19" s="1"/>
  <c r="AR10" i="20" s="1"/>
  <c r="AR10" i="21" s="1"/>
  <c r="AR10" i="22" s="1"/>
  <c r="AR10" i="23" s="1"/>
  <c r="AR10" i="24" s="1"/>
  <c r="AR10" i="14" s="1"/>
  <c r="I19" i="27" s="1"/>
  <c r="AS10" i="15"/>
  <c r="AT10" i="15"/>
  <c r="AT10" i="16"/>
  <c r="AT10" i="17"/>
  <c r="AT10" i="18"/>
  <c r="AT10" i="19" s="1"/>
  <c r="AT10" i="20" s="1"/>
  <c r="AT10" i="21" s="1"/>
  <c r="AT10" i="22" s="1"/>
  <c r="AT10" i="23" s="1"/>
  <c r="AT10" i="24" s="1"/>
  <c r="AT10" i="14" s="1"/>
  <c r="K19" i="27" s="1"/>
  <c r="AU10" i="15"/>
  <c r="AU10" i="16"/>
  <c r="AU10" i="17"/>
  <c r="AU10" i="18"/>
  <c r="AU10" i="19" s="1"/>
  <c r="AU10" i="20" s="1"/>
  <c r="AU10" i="21" s="1"/>
  <c r="AU10" i="22" s="1"/>
  <c r="AU10" i="23" s="1"/>
  <c r="AU10" i="24" s="1"/>
  <c r="AU10" i="14" s="1"/>
  <c r="L19" i="27" s="1"/>
  <c r="AV10" i="15"/>
  <c r="AV10" i="16"/>
  <c r="AV10" i="17"/>
  <c r="AV10" i="18"/>
  <c r="AV10" i="19" s="1"/>
  <c r="AV10" i="20" s="1"/>
  <c r="AV10" i="21" s="1"/>
  <c r="AV10" i="22" s="1"/>
  <c r="AV10" i="23" s="1"/>
  <c r="AV10" i="24" s="1"/>
  <c r="AV10" i="14" s="1"/>
  <c r="M19" i="27" s="1"/>
  <c r="AW10" i="15"/>
  <c r="AX10" i="15"/>
  <c r="AX10" i="16"/>
  <c r="AX10" i="17"/>
  <c r="AX10" i="18"/>
  <c r="AX10" i="19" s="1"/>
  <c r="AX10" i="20" s="1"/>
  <c r="AX10" i="21" s="1"/>
  <c r="AX10" i="22" s="1"/>
  <c r="AX10" i="23" s="1"/>
  <c r="AX10" i="24" s="1"/>
  <c r="AX10" i="14" s="1"/>
  <c r="O19" i="27" s="1"/>
  <c r="AY10" i="15"/>
  <c r="AY10" i="16"/>
  <c r="AY10" i="17"/>
  <c r="AY10" i="18"/>
  <c r="AY10" i="19" s="1"/>
  <c r="AY10" i="20" s="1"/>
  <c r="AY10" i="21" s="1"/>
  <c r="AY10" i="22" s="1"/>
  <c r="AY10" i="23" s="1"/>
  <c r="AY10" i="24" s="1"/>
  <c r="AY10" i="14" s="1"/>
  <c r="P19" i="27" s="1"/>
  <c r="AZ10" i="15"/>
  <c r="AZ10" i="16"/>
  <c r="AZ10" i="17"/>
  <c r="AZ10" i="18"/>
  <c r="AZ10" i="19" s="1"/>
  <c r="AZ10" i="20" s="1"/>
  <c r="AZ10" i="21" s="1"/>
  <c r="AZ10" i="22" s="1"/>
  <c r="AZ10" i="23" s="1"/>
  <c r="AZ10" i="24" s="1"/>
  <c r="AZ10" i="14" s="1"/>
  <c r="Q19" i="27" s="1"/>
  <c r="BA10" i="15"/>
  <c r="BB10" i="15"/>
  <c r="BB10" i="16"/>
  <c r="BB10" i="17"/>
  <c r="BB10" i="18" s="1"/>
  <c r="BB10" i="19" s="1"/>
  <c r="BB10" i="20" s="1"/>
  <c r="BB10" i="21" s="1"/>
  <c r="BB10" i="22" s="1"/>
  <c r="BB10" i="23" s="1"/>
  <c r="BB10" i="24" s="1"/>
  <c r="BB10" i="14" s="1"/>
  <c r="S19" i="27" s="1"/>
  <c r="BC10" i="15"/>
  <c r="BC10" i="16"/>
  <c r="BC10" i="17"/>
  <c r="BC10" i="18"/>
  <c r="BC10" i="19" s="1"/>
  <c r="BC10" i="20" s="1"/>
  <c r="BC10" i="21" s="1"/>
  <c r="BC10" i="22" s="1"/>
  <c r="BC10" i="23" s="1"/>
  <c r="BC10" i="24" s="1"/>
  <c r="BC10" i="14" s="1"/>
  <c r="T19" i="27" s="1"/>
  <c r="BD10" i="15"/>
  <c r="BD10" i="16"/>
  <c r="BD10" i="17"/>
  <c r="BD10" i="18"/>
  <c r="BD10" i="19"/>
  <c r="BD10" i="20" s="1"/>
  <c r="BD10" i="21" s="1"/>
  <c r="BD10" i="22" s="1"/>
  <c r="BD10" i="23" s="1"/>
  <c r="BD10" i="24" s="1"/>
  <c r="BD10" i="14" s="1"/>
  <c r="U19" i="27" s="1"/>
  <c r="BE10" i="15"/>
  <c r="BE10" i="16"/>
  <c r="BE10" i="17"/>
  <c r="BE10" i="18"/>
  <c r="BE10" i="19" s="1"/>
  <c r="BE10" i="20" s="1"/>
  <c r="BE10" i="21" s="1"/>
  <c r="BE10" i="22" s="1"/>
  <c r="BE10" i="23" s="1"/>
  <c r="BE10" i="24" s="1"/>
  <c r="BE10" i="14" s="1"/>
  <c r="V19" i="27" s="1"/>
  <c r="BF10" i="15"/>
  <c r="BF10" i="16"/>
  <c r="BF10" i="17"/>
  <c r="BF10" i="18"/>
  <c r="BF10" i="19"/>
  <c r="BF10" i="20" s="1"/>
  <c r="BF10" i="21" s="1"/>
  <c r="BF10" i="22" s="1"/>
  <c r="BF10" i="23" s="1"/>
  <c r="BF10" i="24" s="1"/>
  <c r="BF10" i="14" s="1"/>
  <c r="W19" i="27" s="1"/>
  <c r="BH10" i="15"/>
  <c r="BH10" i="16"/>
  <c r="BH10" i="17"/>
  <c r="BH10" i="18"/>
  <c r="BH10" i="19"/>
  <c r="BH10" i="20" s="1"/>
  <c r="BH10" i="21" s="1"/>
  <c r="BH10" i="22" s="1"/>
  <c r="BH10" i="23" s="1"/>
  <c r="BH10" i="24" s="1"/>
  <c r="BH10" i="14" s="1"/>
  <c r="X19" i="27" s="1"/>
  <c r="BI10" i="15"/>
  <c r="BI10" i="16"/>
  <c r="BI10" i="17"/>
  <c r="BI10" i="18" s="1"/>
  <c r="BI10" i="19" s="1"/>
  <c r="BI10" i="20" s="1"/>
  <c r="BI10" i="21" s="1"/>
  <c r="BI10" i="22" s="1"/>
  <c r="BI10" i="23" s="1"/>
  <c r="BI10" i="24" s="1"/>
  <c r="BI10" i="14" s="1"/>
  <c r="Y19" i="27" s="1"/>
  <c r="Z10" i="27"/>
  <c r="AA10" i="27"/>
  <c r="B20" i="27"/>
  <c r="C20" i="27"/>
  <c r="F20" i="27"/>
  <c r="G20" i="27"/>
  <c r="H20" i="27"/>
  <c r="H25" i="27" s="1"/>
  <c r="J20" i="27"/>
  <c r="N20" i="27"/>
  <c r="R20" i="27"/>
  <c r="BJ42" i="15"/>
  <c r="V20" i="27"/>
  <c r="X20" i="27"/>
  <c r="Y20" i="27"/>
  <c r="AD46" i="7"/>
  <c r="AD43" i="16"/>
  <c r="AD42" i="17"/>
  <c r="AD43" i="18"/>
  <c r="AD42" i="19"/>
  <c r="AD43" i="20"/>
  <c r="AD43" i="21"/>
  <c r="AD42" i="22"/>
  <c r="AD43" i="23"/>
  <c r="AD42" i="24"/>
  <c r="AD46" i="14"/>
  <c r="AE46" i="7"/>
  <c r="AE43" i="16"/>
  <c r="AE42" i="17"/>
  <c r="AE43" i="18"/>
  <c r="AE42" i="19"/>
  <c r="AE43" i="20"/>
  <c r="AE43" i="21"/>
  <c r="AE42" i="22"/>
  <c r="AE43" i="23"/>
  <c r="AE42" i="24"/>
  <c r="AE46" i="14"/>
  <c r="AF43" i="16"/>
  <c r="AH46" i="7"/>
  <c r="AM46" i="7"/>
  <c r="AM41" i="15"/>
  <c r="AM43" i="16"/>
  <c r="AM42" i="17"/>
  <c r="AM43" i="18"/>
  <c r="AM42" i="19"/>
  <c r="AM43" i="20"/>
  <c r="AM43" i="21"/>
  <c r="AM42" i="22"/>
  <c r="AM43" i="23"/>
  <c r="AM42" i="24"/>
  <c r="AM46" i="14"/>
  <c r="AN46" i="7"/>
  <c r="AN41" i="15"/>
  <c r="AN43" i="16"/>
  <c r="AN42" i="17"/>
  <c r="AN43" i="18"/>
  <c r="AN42" i="19"/>
  <c r="AN43" i="20"/>
  <c r="AN43" i="21"/>
  <c r="AN42" i="22"/>
  <c r="AN43" i="23"/>
  <c r="AN42" i="24"/>
  <c r="AN46" i="14"/>
  <c r="AQ46" i="7"/>
  <c r="AQ43" i="16"/>
  <c r="AQ42" i="17"/>
  <c r="AQ43" i="18"/>
  <c r="AQ43" i="21"/>
  <c r="AQ42" i="22"/>
  <c r="AQ43" i="23"/>
  <c r="AQ42" i="24"/>
  <c r="AR44" i="7"/>
  <c r="AR41" i="16"/>
  <c r="AR40" i="17"/>
  <c r="AR41" i="18"/>
  <c r="BE46" i="7"/>
  <c r="BE43" i="16"/>
  <c r="BH46" i="7"/>
  <c r="BH43" i="16"/>
  <c r="BH42" i="17"/>
  <c r="BH43" i="18"/>
  <c r="BH42" i="19"/>
  <c r="BH43" i="20"/>
  <c r="BH43" i="21"/>
  <c r="BH42" i="22"/>
  <c r="BH43" i="23"/>
  <c r="BH42" i="24"/>
  <c r="BH46" i="14"/>
  <c r="BI46" i="7"/>
  <c r="BI43" i="16"/>
  <c r="BI42" i="17"/>
  <c r="BI43" i="18"/>
  <c r="BI42" i="19"/>
  <c r="BI43" i="20"/>
  <c r="BI43" i="21"/>
  <c r="BI42" i="22"/>
  <c r="BI43" i="23"/>
  <c r="BI42" i="24"/>
  <c r="BI46" i="14"/>
  <c r="AD47" i="7"/>
  <c r="AD44" i="16"/>
  <c r="AD43" i="17"/>
  <c r="AD44" i="18"/>
  <c r="AD43" i="19"/>
  <c r="AD44" i="20"/>
  <c r="AD44" i="21"/>
  <c r="AD43" i="22"/>
  <c r="AD44" i="23"/>
  <c r="AD43" i="24"/>
  <c r="AD47" i="14"/>
  <c r="AE47" i="7"/>
  <c r="AE44" i="16"/>
  <c r="AE43" i="17"/>
  <c r="AE44" i="18"/>
  <c r="AE43" i="19"/>
  <c r="AE44" i="20"/>
  <c r="AE44" i="21"/>
  <c r="AE43" i="22"/>
  <c r="AE44" i="23"/>
  <c r="AE43" i="24"/>
  <c r="AE47" i="14"/>
  <c r="AF44" i="16"/>
  <c r="AH47" i="7"/>
  <c r="C22" i="27" s="1"/>
  <c r="AJ47" i="7"/>
  <c r="AJ43" i="17"/>
  <c r="AJ44" i="18"/>
  <c r="AJ43" i="19"/>
  <c r="AJ44" i="20"/>
  <c r="AJ44" i="21"/>
  <c r="AJ43" i="22"/>
  <c r="AJ44" i="23"/>
  <c r="AJ43" i="24"/>
  <c r="AJ47" i="14"/>
  <c r="F22" i="27"/>
  <c r="AN47" i="7"/>
  <c r="AN44" i="16"/>
  <c r="AN43" i="17"/>
  <c r="AN44" i="18"/>
  <c r="AN43" i="19"/>
  <c r="AN44" i="20"/>
  <c r="AN44" i="21"/>
  <c r="AN43" i="22"/>
  <c r="AN44" i="23"/>
  <c r="AN43" i="24"/>
  <c r="AN47" i="14"/>
  <c r="AQ47" i="7"/>
  <c r="AQ44" i="16"/>
  <c r="AQ43" i="17"/>
  <c r="AQ44" i="18"/>
  <c r="AQ43" i="19"/>
  <c r="AQ44" i="20"/>
  <c r="AQ44" i="21"/>
  <c r="AQ43" i="22"/>
  <c r="AQ44" i="23"/>
  <c r="AQ43" i="24"/>
  <c r="AS47" i="7"/>
  <c r="AS44" i="16"/>
  <c r="AS43" i="17"/>
  <c r="AS44" i="18"/>
  <c r="AS43" i="19"/>
  <c r="AS44" i="20"/>
  <c r="AS44" i="21"/>
  <c r="AS43" i="22"/>
  <c r="AS44" i="23"/>
  <c r="AS43" i="24"/>
  <c r="AW47" i="7"/>
  <c r="AW44" i="16"/>
  <c r="AW43" i="17"/>
  <c r="AW44" i="18"/>
  <c r="AW43" i="19"/>
  <c r="AW44" i="20"/>
  <c r="AW44" i="21"/>
  <c r="AW43" i="22"/>
  <c r="AW44" i="23"/>
  <c r="AW43" i="24"/>
  <c r="BA47" i="7"/>
  <c r="BA44" i="16"/>
  <c r="BA43" i="17"/>
  <c r="BA44" i="18"/>
  <c r="BA43" i="19"/>
  <c r="BA44" i="20"/>
  <c r="BA44" i="21"/>
  <c r="BA43" i="22"/>
  <c r="BA44" i="23"/>
  <c r="BA43" i="24"/>
  <c r="BE47" i="7"/>
  <c r="BE44" i="16"/>
  <c r="BH47" i="7"/>
  <c r="BH44" i="16"/>
  <c r="BH43" i="17"/>
  <c r="BH44" i="18"/>
  <c r="BH43" i="19"/>
  <c r="BH44" i="20"/>
  <c r="BH44" i="21"/>
  <c r="BH43" i="22"/>
  <c r="BH44" i="23"/>
  <c r="BH43" i="24"/>
  <c r="BH47" i="14"/>
  <c r="BI47" i="7"/>
  <c r="BI44" i="16"/>
  <c r="BI43" i="17"/>
  <c r="BI44" i="18"/>
  <c r="BI43" i="19"/>
  <c r="BI44" i="20"/>
  <c r="BI44" i="21"/>
  <c r="BI43" i="22"/>
  <c r="BI44" i="23"/>
  <c r="BI43" i="24"/>
  <c r="BI47" i="14"/>
  <c r="H23" i="27"/>
  <c r="V23" i="27"/>
  <c r="X23" i="27"/>
  <c r="Y23" i="27"/>
  <c r="AA14" i="27"/>
  <c r="AH50" i="7"/>
  <c r="AH47" i="16"/>
  <c r="AH47" i="18"/>
  <c r="AH46" i="19"/>
  <c r="AH47" i="20"/>
  <c r="AH47" i="21"/>
  <c r="AH46" i="22"/>
  <c r="AH47" i="23"/>
  <c r="AH46" i="24"/>
  <c r="AM50" i="7"/>
  <c r="AM47" i="16"/>
  <c r="AM47" i="18"/>
  <c r="AM46" i="19"/>
  <c r="AM47" i="20"/>
  <c r="AM47" i="21"/>
  <c r="AM46" i="22"/>
  <c r="AM47" i="23"/>
  <c r="AM46" i="24"/>
  <c r="AN50" i="7"/>
  <c r="AN47" i="16"/>
  <c r="AN47" i="18"/>
  <c r="AN46" i="19"/>
  <c r="AN47" i="20"/>
  <c r="AN47" i="21"/>
  <c r="AN46" i="22"/>
  <c r="AN47" i="23"/>
  <c r="AN46" i="24"/>
  <c r="AS50" i="7"/>
  <c r="AS47" i="16"/>
  <c r="AS47" i="18"/>
  <c r="AS46" i="19"/>
  <c r="AS47" i="20"/>
  <c r="AS47" i="21"/>
  <c r="AS46" i="22"/>
  <c r="AS47" i="23"/>
  <c r="AS46" i="24"/>
  <c r="AW50" i="7"/>
  <c r="AW47" i="16"/>
  <c r="AW47" i="18"/>
  <c r="AW46" i="19"/>
  <c r="AW47" i="20"/>
  <c r="AW47" i="21"/>
  <c r="AW46" i="22"/>
  <c r="AW47" i="23"/>
  <c r="AW46" i="24"/>
  <c r="BA50" i="7"/>
  <c r="BA47" i="16"/>
  <c r="BA47" i="18"/>
  <c r="BA46" i="19"/>
  <c r="BA47" i="20"/>
  <c r="BA47" i="21"/>
  <c r="BA46" i="22"/>
  <c r="BA47" i="23"/>
  <c r="BA46" i="24"/>
  <c r="BE50" i="7"/>
  <c r="BE47" i="16"/>
  <c r="BH50" i="7"/>
  <c r="BH47" i="16"/>
  <c r="BH47" i="18"/>
  <c r="BH46" i="19"/>
  <c r="BH47" i="20"/>
  <c r="BH47" i="21"/>
  <c r="BH46" i="22"/>
  <c r="BH47" i="23"/>
  <c r="BH46" i="24"/>
  <c r="BI50" i="7"/>
  <c r="BI47" i="16"/>
  <c r="BI47" i="18"/>
  <c r="BI46" i="19"/>
  <c r="BI47" i="20"/>
  <c r="BI47" i="21"/>
  <c r="BI46" i="22"/>
  <c r="BI47" i="23"/>
  <c r="BI46" i="24"/>
  <c r="BJ8" i="15"/>
  <c r="BJ8" i="16"/>
  <c r="BJ8" i="17"/>
  <c r="BJ8" i="18" s="1"/>
  <c r="BJ8" i="19" s="1"/>
  <c r="BJ8" i="20" s="1"/>
  <c r="BJ8" i="21" s="1"/>
  <c r="BJ8" i="22" s="1"/>
  <c r="BJ8" i="23" s="1"/>
  <c r="BJ8" i="24" s="1"/>
  <c r="BJ8" i="14" s="1"/>
  <c r="B27" i="27" s="1"/>
  <c r="BJ9" i="15"/>
  <c r="BJ9" i="16"/>
  <c r="BJ9" i="17"/>
  <c r="BJ9" i="18"/>
  <c r="BJ9" i="19" s="1"/>
  <c r="BJ9" i="20" s="1"/>
  <c r="BJ9" i="21" s="1"/>
  <c r="BJ9" i="22" s="1"/>
  <c r="BJ9" i="23" s="1"/>
  <c r="BJ9" i="24" s="1"/>
  <c r="BJ9" i="14" s="1"/>
  <c r="B28" i="27" s="1"/>
  <c r="BM9" i="15"/>
  <c r="BM9" i="16"/>
  <c r="BM9" i="17"/>
  <c r="BM9" i="18" s="1"/>
  <c r="BM9" i="19" s="1"/>
  <c r="BM9" i="20" s="1"/>
  <c r="BM9" i="21" s="1"/>
  <c r="BM9" i="22" s="1"/>
  <c r="BM9" i="23" s="1"/>
  <c r="BM9" i="24" s="1"/>
  <c r="BM9" i="14" s="1"/>
  <c r="E28" i="27" s="1"/>
  <c r="BN9" i="15"/>
  <c r="BN9" i="16"/>
  <c r="BN9" i="17"/>
  <c r="BN9" i="18" s="1"/>
  <c r="BN9" i="19" s="1"/>
  <c r="BN9" i="20" s="1"/>
  <c r="BN9" i="21" s="1"/>
  <c r="BN9" i="22" s="1"/>
  <c r="BN9" i="23" s="1"/>
  <c r="BN9" i="24" s="1"/>
  <c r="BN9" i="14" s="1"/>
  <c r="F28" i="27" s="1"/>
  <c r="BO9" i="15"/>
  <c r="BO9" i="16"/>
  <c r="BO9" i="17"/>
  <c r="BO9" i="18"/>
  <c r="BO9" i="19" s="1"/>
  <c r="BO9" i="20" s="1"/>
  <c r="BO9" i="21" s="1"/>
  <c r="BO9" i="22" s="1"/>
  <c r="BO9" i="23" s="1"/>
  <c r="BO9" i="24" s="1"/>
  <c r="BO9" i="14" s="1"/>
  <c r="G28" i="27" s="1"/>
  <c r="BP9" i="15"/>
  <c r="BP9" i="16"/>
  <c r="BP9" i="17"/>
  <c r="BP9" i="18" s="1"/>
  <c r="BP9" i="19" s="1"/>
  <c r="BP9" i="20" s="1"/>
  <c r="BP9" i="21" s="1"/>
  <c r="BP9" i="22" s="1"/>
  <c r="BP9" i="23" s="1"/>
  <c r="BP9" i="24" s="1"/>
  <c r="BP9" i="14" s="1"/>
  <c r="H28" i="27" s="1"/>
  <c r="BQ9" i="15"/>
  <c r="BQ9" i="16"/>
  <c r="BQ9" i="17"/>
  <c r="BQ9" i="18" s="1"/>
  <c r="BQ9" i="19" s="1"/>
  <c r="BQ9" i="20" s="1"/>
  <c r="BQ9" i="21" s="1"/>
  <c r="BQ9" i="22" s="1"/>
  <c r="BQ9" i="23" s="1"/>
  <c r="BQ9" i="24" s="1"/>
  <c r="BQ9" i="14" s="1"/>
  <c r="I28" i="27" s="1"/>
  <c r="BR9" i="15"/>
  <c r="BR9" i="16"/>
  <c r="BR9" i="17"/>
  <c r="BR9" i="18"/>
  <c r="BR9" i="19" s="1"/>
  <c r="BR9" i="20" s="1"/>
  <c r="BR9" i="21" s="1"/>
  <c r="BR9" i="22" s="1"/>
  <c r="BR9" i="23" s="1"/>
  <c r="BR9" i="24" s="1"/>
  <c r="BR9" i="14" s="1"/>
  <c r="J28" i="27" s="1"/>
  <c r="BS9" i="15"/>
  <c r="BS9" i="16"/>
  <c r="BS9" i="17"/>
  <c r="BS9" i="18" s="1"/>
  <c r="BS9" i="19" s="1"/>
  <c r="BS9" i="20" s="1"/>
  <c r="BS9" i="21" s="1"/>
  <c r="BS9" i="22" s="1"/>
  <c r="BS9" i="23" s="1"/>
  <c r="BS9" i="24" s="1"/>
  <c r="BS9" i="14" s="1"/>
  <c r="K28" i="27" s="1"/>
  <c r="BT9" i="15"/>
  <c r="BT9" i="16"/>
  <c r="BT9" i="17"/>
  <c r="BT9" i="18" s="1"/>
  <c r="BT9" i="19" s="1"/>
  <c r="BT9" i="20" s="1"/>
  <c r="BT9" i="21" s="1"/>
  <c r="BT9" i="22" s="1"/>
  <c r="BT9" i="23" s="1"/>
  <c r="BT9" i="24" s="1"/>
  <c r="BT9" i="14" s="1"/>
  <c r="Z18" i="27" s="1"/>
  <c r="BU9" i="15"/>
  <c r="BU9" i="16"/>
  <c r="BU9" i="17"/>
  <c r="BU9" i="18"/>
  <c r="BU9" i="19" s="1"/>
  <c r="BU9" i="20" s="1"/>
  <c r="BU9" i="21" s="1"/>
  <c r="BU9" i="22" s="1"/>
  <c r="BU9" i="23" s="1"/>
  <c r="BU9" i="24" s="1"/>
  <c r="BU9" i="14" s="1"/>
  <c r="AA18" i="27" s="1"/>
  <c r="L28" i="27"/>
  <c r="T28" i="24"/>
  <c r="CM28" i="24" s="1"/>
  <c r="BJ10" i="15"/>
  <c r="BJ10" i="16"/>
  <c r="BJ10" i="17"/>
  <c r="BJ10" i="18"/>
  <c r="BJ10" i="19" s="1"/>
  <c r="BJ10" i="20" s="1"/>
  <c r="BJ10" i="21" s="1"/>
  <c r="BJ10" i="22" s="1"/>
  <c r="BJ10" i="23" s="1"/>
  <c r="BJ10" i="24" s="1"/>
  <c r="BJ10" i="14" s="1"/>
  <c r="B29" i="27" s="1"/>
  <c r="BK10" i="15"/>
  <c r="BK10" i="16"/>
  <c r="BK10" i="17"/>
  <c r="BK10" i="18"/>
  <c r="BK10" i="19" s="1"/>
  <c r="BK10" i="20" s="1"/>
  <c r="BK10" i="21" s="1"/>
  <c r="BK10" i="22" s="1"/>
  <c r="BK10" i="23" s="1"/>
  <c r="BK10" i="24" s="1"/>
  <c r="BK10" i="14" s="1"/>
  <c r="C29" i="27" s="1"/>
  <c r="BL10" i="15"/>
  <c r="BL10" i="16"/>
  <c r="BL10" i="17"/>
  <c r="BL10" i="18"/>
  <c r="BL10" i="19" s="1"/>
  <c r="BL10" i="20" s="1"/>
  <c r="BL10" i="21" s="1"/>
  <c r="BL10" i="22" s="1"/>
  <c r="BL10" i="23" s="1"/>
  <c r="BL10" i="24" s="1"/>
  <c r="BL10" i="14" s="1"/>
  <c r="D29" i="27" s="1"/>
  <c r="L29" i="27"/>
  <c r="T29" i="24"/>
  <c r="O29" i="27" s="1"/>
  <c r="C30" i="27"/>
  <c r="D30" i="27"/>
  <c r="E30" i="27"/>
  <c r="F30" i="27"/>
  <c r="G30" i="27"/>
  <c r="H30" i="27"/>
  <c r="I30" i="27"/>
  <c r="J30" i="27"/>
  <c r="K30" i="27"/>
  <c r="Z20" i="27"/>
  <c r="AA20" i="27"/>
  <c r="L30" i="27"/>
  <c r="N30" i="27"/>
  <c r="P30" i="27"/>
  <c r="Q30" i="27"/>
  <c r="R30" i="27"/>
  <c r="U30" i="27"/>
  <c r="V30" i="27"/>
  <c r="W30" i="27"/>
  <c r="BJ46" i="7"/>
  <c r="BJ43" i="16"/>
  <c r="BJ42" i="17"/>
  <c r="BJ43" i="18"/>
  <c r="BJ42" i="19"/>
  <c r="BJ43" i="20"/>
  <c r="BJ43" i="21"/>
  <c r="BJ42" i="22"/>
  <c r="BJ43" i="23"/>
  <c r="BJ42" i="24"/>
  <c r="BJ46" i="14"/>
  <c r="BK46" i="7"/>
  <c r="BK43" i="16"/>
  <c r="BK42" i="17"/>
  <c r="BK43" i="18"/>
  <c r="BK42" i="19"/>
  <c r="BK43" i="20"/>
  <c r="BK43" i="21"/>
  <c r="BK42" i="22"/>
  <c r="BK43" i="23"/>
  <c r="BK42" i="24"/>
  <c r="BK46" i="14"/>
  <c r="BL46" i="7"/>
  <c r="BL43" i="16"/>
  <c r="BL42" i="17"/>
  <c r="BL43" i="18"/>
  <c r="BL42" i="19"/>
  <c r="BL43" i="20"/>
  <c r="BL43" i="21"/>
  <c r="BL42" i="22"/>
  <c r="BL43" i="23"/>
  <c r="BL42" i="24"/>
  <c r="BL46" i="14"/>
  <c r="BM46" i="7"/>
  <c r="BM43" i="16"/>
  <c r="BM42" i="17"/>
  <c r="BM43" i="18"/>
  <c r="BM42" i="19"/>
  <c r="BM43" i="20"/>
  <c r="BM43" i="21"/>
  <c r="BM42" i="22"/>
  <c r="BM43" i="23"/>
  <c r="BM42" i="24"/>
  <c r="BM46" i="14"/>
  <c r="BN46" i="7"/>
  <c r="BN43" i="16"/>
  <c r="BN42" i="17"/>
  <c r="BN43" i="18"/>
  <c r="BN42" i="19"/>
  <c r="BN43" i="20"/>
  <c r="BN43" i="21"/>
  <c r="BN42" i="22"/>
  <c r="BN43" i="23"/>
  <c r="BN42" i="24"/>
  <c r="BN46" i="14"/>
  <c r="BO46" i="7"/>
  <c r="BO43" i="16"/>
  <c r="BO42" i="17"/>
  <c r="BO43" i="18"/>
  <c r="BO42" i="19"/>
  <c r="BO43" i="20"/>
  <c r="BO43" i="21"/>
  <c r="BO42" i="22"/>
  <c r="BO43" i="23"/>
  <c r="BO42" i="24"/>
  <c r="BO46" i="14"/>
  <c r="BP46" i="7"/>
  <c r="BP43" i="16"/>
  <c r="BP42" i="17"/>
  <c r="BP43" i="18"/>
  <c r="BP42" i="19"/>
  <c r="BP43" i="20"/>
  <c r="BP43" i="21"/>
  <c r="BP42" i="22"/>
  <c r="BP43" i="23"/>
  <c r="BP42" i="24"/>
  <c r="BP46" i="14"/>
  <c r="BQ46" i="7"/>
  <c r="BQ43" i="16"/>
  <c r="BQ42" i="17"/>
  <c r="BQ43" i="18"/>
  <c r="BQ42" i="19"/>
  <c r="BQ43" i="20"/>
  <c r="BQ43" i="21"/>
  <c r="BQ42" i="22"/>
  <c r="BQ43" i="23"/>
  <c r="BQ42" i="24"/>
  <c r="BQ46" i="14"/>
  <c r="BR46" i="7"/>
  <c r="BR43" i="16"/>
  <c r="BR42" i="17"/>
  <c r="BR43" i="18"/>
  <c r="BR42" i="19"/>
  <c r="BR43" i="20"/>
  <c r="BR43" i="21"/>
  <c r="BR42" i="22"/>
  <c r="BR43" i="23"/>
  <c r="BR42" i="24"/>
  <c r="BR46" i="14"/>
  <c r="BS46" i="7"/>
  <c r="BS43" i="16"/>
  <c r="BS42" i="17"/>
  <c r="BS43" i="18"/>
  <c r="BS42" i="19"/>
  <c r="BS43" i="20"/>
  <c r="BS43" i="21"/>
  <c r="BS42" i="22"/>
  <c r="BS43" i="23"/>
  <c r="BS42" i="24"/>
  <c r="BS46" i="14"/>
  <c r="BT46" i="7"/>
  <c r="BT43" i="16"/>
  <c r="BT42" i="17"/>
  <c r="BT43" i="18"/>
  <c r="BT42" i="19"/>
  <c r="BT43" i="20"/>
  <c r="BT43" i="21"/>
  <c r="BT42" i="22"/>
  <c r="BT43" i="23"/>
  <c r="BT42" i="24"/>
  <c r="BT46" i="14"/>
  <c r="BU46" i="7"/>
  <c r="BU43" i="16"/>
  <c r="BU42" i="17"/>
  <c r="BU43" i="18"/>
  <c r="BU42" i="19"/>
  <c r="BU43" i="20"/>
  <c r="BU43" i="21"/>
  <c r="BU42" i="22"/>
  <c r="BU43" i="23"/>
  <c r="BU42" i="24"/>
  <c r="BU46" i="14"/>
  <c r="BW46" i="7"/>
  <c r="BY46" i="7"/>
  <c r="CA46" i="7"/>
  <c r="CB46" i="7"/>
  <c r="CC46" i="7"/>
  <c r="CF46" i="7"/>
  <c r="CG46" i="7"/>
  <c r="CH46" i="7"/>
  <c r="CI46" i="7"/>
  <c r="CJ46" i="7"/>
  <c r="CK46" i="7"/>
  <c r="CL46" i="7"/>
  <c r="BJ47" i="7"/>
  <c r="BJ44" i="16"/>
  <c r="BJ43" i="17"/>
  <c r="BJ44" i="18"/>
  <c r="BJ43" i="19"/>
  <c r="BJ44" i="20"/>
  <c r="BJ44" i="21"/>
  <c r="BJ43" i="22"/>
  <c r="BJ44" i="23"/>
  <c r="BJ43" i="24"/>
  <c r="BJ47" i="14"/>
  <c r="BK47" i="7"/>
  <c r="BK44" i="16"/>
  <c r="BK43" i="17"/>
  <c r="BK44" i="18"/>
  <c r="BK43" i="19"/>
  <c r="BK44" i="20"/>
  <c r="BK44" i="21"/>
  <c r="BK43" i="22"/>
  <c r="BK44" i="23"/>
  <c r="BK43" i="24"/>
  <c r="BK47" i="14"/>
  <c r="BL47" i="7"/>
  <c r="BL44" i="16"/>
  <c r="BL43" i="17"/>
  <c r="BL44" i="18"/>
  <c r="BL43" i="19"/>
  <c r="BL44" i="20"/>
  <c r="BL44" i="21"/>
  <c r="BL43" i="22"/>
  <c r="BL44" i="23"/>
  <c r="BL43" i="24"/>
  <c r="BL47" i="14"/>
  <c r="BM47" i="7"/>
  <c r="BM44" i="16"/>
  <c r="BM43" i="17"/>
  <c r="BM44" i="18"/>
  <c r="BM43" i="19"/>
  <c r="BM44" i="20"/>
  <c r="BM44" i="21"/>
  <c r="BM43" i="22"/>
  <c r="BM44" i="23"/>
  <c r="BM43" i="24"/>
  <c r="BM47" i="14"/>
  <c r="BN47" i="7"/>
  <c r="BN44" i="16"/>
  <c r="BN43" i="17"/>
  <c r="BN44" i="18"/>
  <c r="BN43" i="19"/>
  <c r="BN44" i="20"/>
  <c r="BN44" i="21"/>
  <c r="BN43" i="22"/>
  <c r="BN44" i="23"/>
  <c r="BN43" i="24"/>
  <c r="BN47" i="14"/>
  <c r="BO47" i="7"/>
  <c r="BO44" i="16"/>
  <c r="BO43" i="17"/>
  <c r="BO44" i="18"/>
  <c r="BO43" i="19"/>
  <c r="BO44" i="20"/>
  <c r="BO44" i="21"/>
  <c r="BO43" i="22"/>
  <c r="BO44" i="23"/>
  <c r="BO43" i="24"/>
  <c r="BO47" i="14"/>
  <c r="BP47" i="7"/>
  <c r="H32" i="27" s="1"/>
  <c r="BP44" i="16"/>
  <c r="BP43" i="17"/>
  <c r="BP44" i="18"/>
  <c r="BP43" i="19"/>
  <c r="BP44" i="20"/>
  <c r="BP44" i="21"/>
  <c r="BP43" i="22"/>
  <c r="BP44" i="23"/>
  <c r="BP43" i="24"/>
  <c r="BP47" i="14"/>
  <c r="BQ47" i="7"/>
  <c r="BQ44" i="16"/>
  <c r="BQ43" i="17"/>
  <c r="BQ44" i="18"/>
  <c r="BQ43" i="19"/>
  <c r="BQ44" i="20"/>
  <c r="BQ44" i="21"/>
  <c r="BQ43" i="22"/>
  <c r="BQ44" i="23"/>
  <c r="BQ43" i="24"/>
  <c r="BQ47" i="14"/>
  <c r="BR47" i="7"/>
  <c r="BR44" i="16"/>
  <c r="BR43" i="17"/>
  <c r="BR44" i="18"/>
  <c r="BR43" i="19"/>
  <c r="BR44" i="20"/>
  <c r="BR44" i="21"/>
  <c r="BR43" i="22"/>
  <c r="BR44" i="23"/>
  <c r="BR43" i="24"/>
  <c r="BR47" i="14"/>
  <c r="BS47" i="7"/>
  <c r="BS44" i="16"/>
  <c r="BS43" i="17"/>
  <c r="BS44" i="18"/>
  <c r="BS43" i="19"/>
  <c r="BS44" i="20"/>
  <c r="BS44" i="21"/>
  <c r="BS43" i="22"/>
  <c r="BS44" i="23"/>
  <c r="BS43" i="24"/>
  <c r="BS47" i="14"/>
  <c r="BT47" i="7"/>
  <c r="BT44" i="16"/>
  <c r="BT43" i="17"/>
  <c r="BT44" i="18"/>
  <c r="BT43" i="19"/>
  <c r="Z22" i="27" s="1"/>
  <c r="BT44" i="20"/>
  <c r="BT44" i="21"/>
  <c r="BT43" i="22"/>
  <c r="BT44" i="23"/>
  <c r="BT43" i="24"/>
  <c r="BT47" i="14"/>
  <c r="BU47" i="7"/>
  <c r="BU44" i="16"/>
  <c r="BU43" i="17"/>
  <c r="BU44" i="18"/>
  <c r="BU43" i="19"/>
  <c r="BU44" i="20"/>
  <c r="BU44" i="21"/>
  <c r="BU43" i="22"/>
  <c r="BU44" i="23"/>
  <c r="BU43" i="24"/>
  <c r="BU47" i="14"/>
  <c r="BW47" i="7"/>
  <c r="BY47" i="7"/>
  <c r="CA47" i="7"/>
  <c r="CB47" i="7"/>
  <c r="CC47" i="7"/>
  <c r="CF47" i="7"/>
  <c r="CG47" i="7"/>
  <c r="CH47" i="7"/>
  <c r="CI47" i="7"/>
  <c r="CJ47" i="7"/>
  <c r="CK47" i="7"/>
  <c r="CL47" i="7"/>
  <c r="C33" i="27"/>
  <c r="E33" i="27"/>
  <c r="K33" i="27"/>
  <c r="Z23" i="27"/>
  <c r="AA23" i="27"/>
  <c r="N33" i="27"/>
  <c r="P33" i="27"/>
  <c r="Q33" i="27"/>
  <c r="R33" i="27"/>
  <c r="U33" i="27"/>
  <c r="V33" i="27"/>
  <c r="W33" i="27"/>
  <c r="BJ50" i="7"/>
  <c r="BJ47" i="16"/>
  <c r="BJ47" i="18"/>
  <c r="BJ46" i="19"/>
  <c r="BJ47" i="20"/>
  <c r="BJ47" i="21"/>
  <c r="BJ46" i="22"/>
  <c r="BJ47" i="23"/>
  <c r="BJ46" i="24"/>
  <c r="BK50" i="7"/>
  <c r="BK47" i="16"/>
  <c r="BK47" i="18"/>
  <c r="BK46" i="19"/>
  <c r="BK47" i="20"/>
  <c r="BK47" i="21"/>
  <c r="BK46" i="22"/>
  <c r="BK47" i="23"/>
  <c r="BK46" i="24"/>
  <c r="BL50" i="7"/>
  <c r="BL47" i="16"/>
  <c r="BL47" i="18"/>
  <c r="BL46" i="19"/>
  <c r="BL47" i="20"/>
  <c r="BL47" i="21"/>
  <c r="BL46" i="22"/>
  <c r="BL47" i="23"/>
  <c r="BL46" i="24"/>
  <c r="BM50" i="7"/>
  <c r="BM47" i="16"/>
  <c r="BM47" i="18"/>
  <c r="BM46" i="19"/>
  <c r="BM47" i="20"/>
  <c r="BM47" i="21"/>
  <c r="BM46" i="22"/>
  <c r="BM47" i="23"/>
  <c r="BM46" i="24"/>
  <c r="BN50" i="7"/>
  <c r="BN47" i="16"/>
  <c r="BN47" i="18"/>
  <c r="BN46" i="19"/>
  <c r="BN47" i="20"/>
  <c r="BN47" i="21"/>
  <c r="BN46" i="22"/>
  <c r="BN47" i="23"/>
  <c r="BN46" i="24"/>
  <c r="BO50" i="7"/>
  <c r="BO47" i="16"/>
  <c r="BO47" i="18"/>
  <c r="BO46" i="19"/>
  <c r="BO47" i="20"/>
  <c r="BO47" i="21"/>
  <c r="BO46" i="22"/>
  <c r="BO47" i="23"/>
  <c r="BO46" i="24"/>
  <c r="BP50" i="7"/>
  <c r="BP47" i="16"/>
  <c r="BP47" i="18"/>
  <c r="BP46" i="19"/>
  <c r="BP47" i="20"/>
  <c r="BP47" i="21"/>
  <c r="BP46" i="22"/>
  <c r="BP47" i="23"/>
  <c r="BP46" i="24"/>
  <c r="BQ50" i="7"/>
  <c r="BQ47" i="16"/>
  <c r="BQ47" i="18"/>
  <c r="BQ46" i="19"/>
  <c r="BQ47" i="20"/>
  <c r="BQ47" i="21"/>
  <c r="BQ46" i="22"/>
  <c r="BQ47" i="23"/>
  <c r="BQ46" i="24"/>
  <c r="BR50" i="7"/>
  <c r="BR47" i="16"/>
  <c r="BR47" i="18"/>
  <c r="BR46" i="19"/>
  <c r="BR47" i="20"/>
  <c r="BR47" i="21"/>
  <c r="BR46" i="22"/>
  <c r="BR47" i="23"/>
  <c r="BR46" i="24"/>
  <c r="J34" i="27" s="1"/>
  <c r="BS50" i="7"/>
  <c r="BS47" i="16"/>
  <c r="BS47" i="18"/>
  <c r="BS46" i="19"/>
  <c r="BS47" i="20"/>
  <c r="BS47" i="21"/>
  <c r="BS46" i="22"/>
  <c r="BS47" i="23"/>
  <c r="BS46" i="24"/>
  <c r="K34" i="27" s="1"/>
  <c r="BT50" i="7"/>
  <c r="BT47" i="16"/>
  <c r="BT47" i="18"/>
  <c r="BT46" i="19"/>
  <c r="BT47" i="20"/>
  <c r="BT47" i="21"/>
  <c r="BT46" i="22"/>
  <c r="BT47" i="23"/>
  <c r="BT46" i="24"/>
  <c r="BU50" i="7"/>
  <c r="BU47" i="16"/>
  <c r="BU47" i="18"/>
  <c r="BU46" i="19"/>
  <c r="BU47" i="20"/>
  <c r="BU47" i="21"/>
  <c r="BU46" i="22"/>
  <c r="BU47" i="23"/>
  <c r="BU46" i="24"/>
  <c r="BW50" i="7"/>
  <c r="BY50" i="7"/>
  <c r="CA50" i="7"/>
  <c r="CB50" i="7"/>
  <c r="CC50" i="7"/>
  <c r="CF50" i="7"/>
  <c r="U34" i="27"/>
  <c r="CG50" i="7"/>
  <c r="CH50" i="7"/>
  <c r="CI50" i="7"/>
  <c r="CJ50" i="7"/>
  <c r="CK50" i="7"/>
  <c r="CL50" i="7"/>
  <c r="Z6" i="14"/>
  <c r="AU6" i="14"/>
  <c r="BK6" i="14"/>
  <c r="D8" i="15"/>
  <c r="D8" i="16"/>
  <c r="D8" i="17"/>
  <c r="D8" i="18"/>
  <c r="D8" i="19"/>
  <c r="D8" i="20" s="1"/>
  <c r="D8" i="21" s="1"/>
  <c r="D8" i="22" s="1"/>
  <c r="D8" i="23" s="1"/>
  <c r="D8" i="24" s="1"/>
  <c r="D8" i="14" s="1"/>
  <c r="C9" i="14"/>
  <c r="E9" i="14"/>
  <c r="F9" i="14"/>
  <c r="G9" i="14"/>
  <c r="C10" i="14"/>
  <c r="F10" i="14"/>
  <c r="G10" i="14"/>
  <c r="AA10" i="15"/>
  <c r="AA10" i="16"/>
  <c r="AA10" i="17"/>
  <c r="AA10" i="18"/>
  <c r="AA10" i="19"/>
  <c r="AA10" i="20" s="1"/>
  <c r="AA10" i="21" s="1"/>
  <c r="AA10" i="22" s="1"/>
  <c r="AA10" i="23" s="1"/>
  <c r="AA10" i="24" s="1"/>
  <c r="AA10" i="14" s="1"/>
  <c r="T11" i="14"/>
  <c r="BG11" i="14"/>
  <c r="T12" i="14"/>
  <c r="BG12" i="14"/>
  <c r="T13" i="14"/>
  <c r="BG13" i="14"/>
  <c r="T14" i="14"/>
  <c r="BG14" i="14"/>
  <c r="T15" i="14"/>
  <c r="BG15" i="14"/>
  <c r="T16" i="14"/>
  <c r="BG16" i="14"/>
  <c r="T17" i="14"/>
  <c r="BG17" i="14"/>
  <c r="T18" i="14"/>
  <c r="BG18" i="14"/>
  <c r="T19" i="14"/>
  <c r="BG19" i="14"/>
  <c r="T20" i="14"/>
  <c r="BG20" i="14"/>
  <c r="T21" i="14"/>
  <c r="BG21" i="14"/>
  <c r="T22" i="14"/>
  <c r="BG22" i="14"/>
  <c r="T23" i="14"/>
  <c r="BG23" i="14"/>
  <c r="T24" i="14"/>
  <c r="BG24" i="14"/>
  <c r="T25" i="14"/>
  <c r="BG25" i="14"/>
  <c r="T26" i="14"/>
  <c r="BG26" i="14"/>
  <c r="T27" i="14"/>
  <c r="BG27" i="14"/>
  <c r="T28" i="14"/>
  <c r="BG28" i="14"/>
  <c r="T29" i="14"/>
  <c r="BG29" i="14"/>
  <c r="T30" i="14"/>
  <c r="BG30" i="14"/>
  <c r="T31" i="14"/>
  <c r="BG31" i="14"/>
  <c r="T32" i="14"/>
  <c r="BG32" i="14"/>
  <c r="T33" i="14"/>
  <c r="BG33" i="14"/>
  <c r="T34" i="14"/>
  <c r="BG34" i="14"/>
  <c r="T35" i="14"/>
  <c r="BG35" i="14"/>
  <c r="T36" i="14"/>
  <c r="BG36" i="14"/>
  <c r="T37" i="14"/>
  <c r="BG37" i="14"/>
  <c r="T38" i="14"/>
  <c r="BG38" i="14"/>
  <c r="T39" i="14"/>
  <c r="BG39" i="14"/>
  <c r="T40" i="14"/>
  <c r="BG40" i="14"/>
  <c r="T41" i="14"/>
  <c r="BG41" i="14"/>
  <c r="H45" i="14"/>
  <c r="I45" i="14"/>
  <c r="J45" i="14"/>
  <c r="S45" i="14"/>
  <c r="U45" i="14"/>
  <c r="V45" i="14"/>
  <c r="W45" i="14"/>
  <c r="X45" i="14"/>
  <c r="Z45" i="14"/>
  <c r="AA45" i="14"/>
  <c r="AB45" i="14"/>
  <c r="AC45" i="14"/>
  <c r="AD45" i="14"/>
  <c r="AE45" i="14"/>
  <c r="AM45" i="14"/>
  <c r="AN45" i="14"/>
  <c r="BH45" i="14"/>
  <c r="BI45" i="14"/>
  <c r="BK45" i="14"/>
  <c r="BL45" i="14"/>
  <c r="BM45" i="14"/>
  <c r="BN45" i="14"/>
  <c r="BO45" i="14"/>
  <c r="BP45" i="14"/>
  <c r="BQ45" i="14"/>
  <c r="BR45" i="14"/>
  <c r="BS45" i="14"/>
  <c r="BT45" i="14"/>
  <c r="BU45" i="14"/>
  <c r="AA46" i="14"/>
  <c r="AA47" i="14"/>
  <c r="BD53" i="14"/>
  <c r="Z6" i="24"/>
  <c r="AU6" i="24"/>
  <c r="BK6" i="24"/>
  <c r="C9" i="24"/>
  <c r="E9" i="24"/>
  <c r="F9" i="24"/>
  <c r="G9" i="24"/>
  <c r="C10" i="24"/>
  <c r="F10" i="24"/>
  <c r="G10" i="24"/>
  <c r="T11" i="24"/>
  <c r="CM11" i="24"/>
  <c r="BG11" i="24"/>
  <c r="T12" i="24"/>
  <c r="CM12" i="24"/>
  <c r="BG12" i="24"/>
  <c r="T13" i="24"/>
  <c r="CM13" i="24" s="1"/>
  <c r="BG13" i="24"/>
  <c r="T14" i="24"/>
  <c r="CM14" i="24" s="1"/>
  <c r="BG14" i="24"/>
  <c r="T15" i="24"/>
  <c r="CM15" i="24"/>
  <c r="BG15" i="24"/>
  <c r="T16" i="24"/>
  <c r="CM16" i="24"/>
  <c r="BG16" i="24"/>
  <c r="T17" i="24"/>
  <c r="CM17" i="24" s="1"/>
  <c r="BG17" i="24"/>
  <c r="T18" i="24"/>
  <c r="CM18" i="24" s="1"/>
  <c r="BG18" i="24"/>
  <c r="T19" i="24"/>
  <c r="CM19" i="24"/>
  <c r="BG19" i="24"/>
  <c r="T20" i="24"/>
  <c r="CM20" i="24"/>
  <c r="BG20" i="24"/>
  <c r="T21" i="24"/>
  <c r="CM21" i="24" s="1"/>
  <c r="BG21" i="24"/>
  <c r="T22" i="24"/>
  <c r="CM22" i="24" s="1"/>
  <c r="BG22" i="24"/>
  <c r="T23" i="24"/>
  <c r="CM23" i="24" s="1"/>
  <c r="BG23" i="24"/>
  <c r="T24" i="24"/>
  <c r="CM24" i="24"/>
  <c r="BG24" i="24"/>
  <c r="T25" i="24"/>
  <c r="CM25" i="24" s="1"/>
  <c r="BG25" i="24"/>
  <c r="T26" i="24"/>
  <c r="CM26" i="24" s="1"/>
  <c r="BG26" i="24"/>
  <c r="T27" i="24"/>
  <c r="CM27" i="24"/>
  <c r="BG27" i="24"/>
  <c r="BG28" i="24"/>
  <c r="BG29" i="24"/>
  <c r="T30" i="24"/>
  <c r="CM30" i="24"/>
  <c r="BG30" i="24"/>
  <c r="T31" i="24"/>
  <c r="CM31" i="24"/>
  <c r="BG31" i="24"/>
  <c r="T32" i="24"/>
  <c r="CM32" i="24"/>
  <c r="BG32" i="24"/>
  <c r="T33" i="24"/>
  <c r="CM33" i="24" s="1"/>
  <c r="BG33" i="24"/>
  <c r="T34" i="24"/>
  <c r="CM34" i="24"/>
  <c r="BG34" i="24"/>
  <c r="T35" i="24"/>
  <c r="CM35" i="24"/>
  <c r="BG35" i="24"/>
  <c r="T36" i="24"/>
  <c r="CM36" i="24" s="1"/>
  <c r="BG36" i="24"/>
  <c r="T37" i="24"/>
  <c r="CM37" i="24" s="1"/>
  <c r="BG37" i="24"/>
  <c r="T38" i="24"/>
  <c r="CM38" i="24" s="1"/>
  <c r="BG38" i="24"/>
  <c r="T39" i="24"/>
  <c r="BG39" i="24"/>
  <c r="T40" i="24"/>
  <c r="BG40" i="24"/>
  <c r="H41" i="24"/>
  <c r="I41" i="24"/>
  <c r="J41" i="24"/>
  <c r="K41" i="24"/>
  <c r="S41" i="24"/>
  <c r="U41" i="24"/>
  <c r="V41" i="24"/>
  <c r="W41" i="24"/>
  <c r="X41" i="24"/>
  <c r="Z41" i="24"/>
  <c r="AA41" i="24"/>
  <c r="AB41" i="24"/>
  <c r="AC41" i="24"/>
  <c r="AD41" i="24"/>
  <c r="AE41" i="24"/>
  <c r="AM41" i="24"/>
  <c r="AN41" i="24"/>
  <c r="AQ41" i="24"/>
  <c r="BH41" i="24"/>
  <c r="BI41" i="24"/>
  <c r="BK41" i="24"/>
  <c r="BL41" i="24"/>
  <c r="BM41" i="24"/>
  <c r="BN41" i="24"/>
  <c r="BO41" i="24"/>
  <c r="BP41" i="24"/>
  <c r="BQ41" i="24"/>
  <c r="BR41" i="24"/>
  <c r="BS41" i="24"/>
  <c r="BT41" i="24"/>
  <c r="BU41" i="24"/>
  <c r="AA42" i="24"/>
  <c r="AA43" i="24"/>
  <c r="AA46" i="24"/>
  <c r="BD49" i="24"/>
  <c r="Z6" i="23"/>
  <c r="AU6" i="23"/>
  <c r="BK6" i="23"/>
  <c r="C9" i="23"/>
  <c r="E9" i="23"/>
  <c r="F9" i="23"/>
  <c r="G9" i="23"/>
  <c r="C10" i="23"/>
  <c r="F10" i="23"/>
  <c r="G10" i="23"/>
  <c r="T11" i="23"/>
  <c r="CM11" i="23"/>
  <c r="BG11" i="23"/>
  <c r="T12" i="23"/>
  <c r="CM12" i="23"/>
  <c r="BG12" i="23"/>
  <c r="T13" i="23"/>
  <c r="CM13" i="23"/>
  <c r="BG13" i="23"/>
  <c r="T14" i="23"/>
  <c r="CM14" i="23"/>
  <c r="BG14" i="23"/>
  <c r="T15" i="23"/>
  <c r="CM15" i="23"/>
  <c r="BG15" i="23"/>
  <c r="T16" i="23"/>
  <c r="CM16" i="23"/>
  <c r="BG16" i="23"/>
  <c r="T17" i="23"/>
  <c r="CM17" i="23"/>
  <c r="BG17" i="23"/>
  <c r="T18" i="23"/>
  <c r="CM18" i="23"/>
  <c r="BG18" i="23"/>
  <c r="T19" i="23"/>
  <c r="CM19" i="23"/>
  <c r="BG19" i="23"/>
  <c r="T20" i="23"/>
  <c r="CM20" i="23"/>
  <c r="BG20" i="23"/>
  <c r="T21" i="23"/>
  <c r="CM21" i="23"/>
  <c r="BG21" i="23"/>
  <c r="T22" i="23"/>
  <c r="CM22" i="23"/>
  <c r="BG22" i="23"/>
  <c r="T23" i="23"/>
  <c r="CM23" i="23"/>
  <c r="BG23" i="23"/>
  <c r="T24" i="23"/>
  <c r="CM24" i="23"/>
  <c r="BG24" i="23"/>
  <c r="T25" i="23"/>
  <c r="CM25" i="23"/>
  <c r="BG25" i="23"/>
  <c r="T26" i="23"/>
  <c r="CM26" i="23"/>
  <c r="BG26" i="23"/>
  <c r="T27" i="23"/>
  <c r="CM27" i="23"/>
  <c r="BG27" i="23"/>
  <c r="T28" i="23"/>
  <c r="CM28" i="23"/>
  <c r="BG28" i="23"/>
  <c r="T29" i="23"/>
  <c r="CM29" i="23"/>
  <c r="BG29" i="23"/>
  <c r="T30" i="23"/>
  <c r="CM30" i="23"/>
  <c r="BG30" i="23"/>
  <c r="T31" i="23"/>
  <c r="CM31" i="23"/>
  <c r="BG31" i="23"/>
  <c r="T32" i="23"/>
  <c r="CM32" i="23"/>
  <c r="BG32" i="23"/>
  <c r="T33" i="23"/>
  <c r="CM33" i="23"/>
  <c r="BG33" i="23"/>
  <c r="T34" i="23"/>
  <c r="CM34" i="23"/>
  <c r="BG34" i="23"/>
  <c r="T35" i="23"/>
  <c r="CM35" i="23"/>
  <c r="BG35" i="23"/>
  <c r="T36" i="23"/>
  <c r="CM36" i="23"/>
  <c r="BG36" i="23"/>
  <c r="T37" i="23"/>
  <c r="CM37" i="23"/>
  <c r="BG37" i="23"/>
  <c r="T38" i="23"/>
  <c r="CM38" i="23"/>
  <c r="BG38" i="23"/>
  <c r="T39" i="23"/>
  <c r="BG39" i="23"/>
  <c r="T40" i="23"/>
  <c r="BG40" i="23"/>
  <c r="T41" i="23"/>
  <c r="BG41" i="23"/>
  <c r="H42" i="23"/>
  <c r="I42" i="23"/>
  <c r="J42" i="23"/>
  <c r="K42" i="23"/>
  <c r="S42" i="23"/>
  <c r="U42" i="23"/>
  <c r="V42" i="23"/>
  <c r="W42" i="23"/>
  <c r="X42" i="23"/>
  <c r="Y42" i="23"/>
  <c r="Z42" i="23"/>
  <c r="AA42" i="23"/>
  <c r="AB42" i="23"/>
  <c r="AC42" i="23"/>
  <c r="AD42" i="23"/>
  <c r="AE42" i="23"/>
  <c r="AM42" i="23"/>
  <c r="AN42" i="23"/>
  <c r="AQ42" i="23"/>
  <c r="BH42" i="23"/>
  <c r="BI42" i="23"/>
  <c r="BK42" i="23"/>
  <c r="BL42" i="23"/>
  <c r="BM42" i="23"/>
  <c r="BN42" i="23"/>
  <c r="BO42" i="23"/>
  <c r="BP42" i="23"/>
  <c r="BQ42" i="23"/>
  <c r="BR42" i="23"/>
  <c r="BS42" i="23"/>
  <c r="BT42" i="23"/>
  <c r="BU42" i="23"/>
  <c r="AA43" i="23"/>
  <c r="AA44" i="23"/>
  <c r="AA47" i="23"/>
  <c r="BD50" i="23"/>
  <c r="AQ53" i="23"/>
  <c r="AQ52" i="23"/>
  <c r="Z6" i="22"/>
  <c r="AU6" i="22"/>
  <c r="BK6" i="22"/>
  <c r="C9" i="22"/>
  <c r="E9" i="22"/>
  <c r="F9" i="22"/>
  <c r="G9" i="22"/>
  <c r="C10" i="22"/>
  <c r="F10" i="22"/>
  <c r="G10" i="22"/>
  <c r="T11" i="22"/>
  <c r="CM11" i="22"/>
  <c r="BG11" i="22"/>
  <c r="T12" i="22"/>
  <c r="CM12" i="22"/>
  <c r="BG12" i="22"/>
  <c r="T13" i="22"/>
  <c r="CM13" i="22"/>
  <c r="BG13" i="22"/>
  <c r="T14" i="22"/>
  <c r="CM14" i="22"/>
  <c r="BG14" i="22"/>
  <c r="T15" i="22"/>
  <c r="CM15" i="22"/>
  <c r="BG15" i="22"/>
  <c r="T16" i="22"/>
  <c r="CM16" i="22"/>
  <c r="BG16" i="22"/>
  <c r="T17" i="22"/>
  <c r="CM17" i="22"/>
  <c r="BG17" i="22"/>
  <c r="T18" i="22"/>
  <c r="CM18" i="22"/>
  <c r="BG18" i="22"/>
  <c r="T19" i="22"/>
  <c r="CM19" i="22"/>
  <c r="BG19" i="22"/>
  <c r="T20" i="22"/>
  <c r="CM20" i="22"/>
  <c r="BG20" i="22"/>
  <c r="T21" i="22"/>
  <c r="CM21" i="22"/>
  <c r="BG21" i="22"/>
  <c r="T22" i="22"/>
  <c r="CM22" i="22"/>
  <c r="BG22" i="22"/>
  <c r="T23" i="22"/>
  <c r="CM23" i="22"/>
  <c r="BG23" i="22"/>
  <c r="T24" i="22"/>
  <c r="CM24" i="22"/>
  <c r="BG24" i="22"/>
  <c r="T25" i="22"/>
  <c r="CM25" i="22"/>
  <c r="BG25" i="22"/>
  <c r="T26" i="22"/>
  <c r="CM26" i="22"/>
  <c r="BG26" i="22"/>
  <c r="T27" i="22"/>
  <c r="CM27" i="22"/>
  <c r="BG27" i="22"/>
  <c r="T28" i="22"/>
  <c r="CM28" i="22"/>
  <c r="BG28" i="22"/>
  <c r="T29" i="22"/>
  <c r="CM29" i="22"/>
  <c r="BG29" i="22"/>
  <c r="T30" i="22"/>
  <c r="CM30" i="22"/>
  <c r="BG30" i="22"/>
  <c r="T31" i="22"/>
  <c r="CM31" i="22"/>
  <c r="BG31" i="22"/>
  <c r="T32" i="22"/>
  <c r="CM32" i="22"/>
  <c r="BG32" i="22"/>
  <c r="T33" i="22"/>
  <c r="CM33" i="22"/>
  <c r="BG33" i="22"/>
  <c r="T34" i="22"/>
  <c r="CM34" i="22"/>
  <c r="BG34" i="22"/>
  <c r="T35" i="22"/>
  <c r="CM35" i="22"/>
  <c r="BG35" i="22"/>
  <c r="T36" i="22"/>
  <c r="CM36" i="22"/>
  <c r="BG36" i="22"/>
  <c r="T37" i="22"/>
  <c r="CM37" i="22"/>
  <c r="BG37" i="22"/>
  <c r="T38" i="22"/>
  <c r="CM38" i="22"/>
  <c r="BG38" i="22"/>
  <c r="T39" i="22"/>
  <c r="BG39" i="22"/>
  <c r="T40" i="22"/>
  <c r="BG40" i="22"/>
  <c r="H41" i="22"/>
  <c r="I41" i="22"/>
  <c r="J41" i="22"/>
  <c r="K41" i="22"/>
  <c r="S41" i="22"/>
  <c r="U41" i="22"/>
  <c r="V41" i="22"/>
  <c r="W41" i="22"/>
  <c r="X41" i="22"/>
  <c r="Z41" i="22"/>
  <c r="AA41" i="22"/>
  <c r="AB41" i="22"/>
  <c r="AC41" i="22"/>
  <c r="AD41" i="22"/>
  <c r="AE41" i="22"/>
  <c r="AM41" i="22"/>
  <c r="AN41" i="22"/>
  <c r="AQ41" i="22"/>
  <c r="BH41" i="22"/>
  <c r="BI41" i="22"/>
  <c r="BK41" i="22"/>
  <c r="BL41" i="22"/>
  <c r="BM41" i="22"/>
  <c r="BN41" i="22"/>
  <c r="BO41" i="22"/>
  <c r="BP41" i="22"/>
  <c r="BQ41" i="22"/>
  <c r="BR41" i="22"/>
  <c r="BS41" i="22"/>
  <c r="BT41" i="22"/>
  <c r="BU41" i="22"/>
  <c r="AA42" i="22"/>
  <c r="AA43" i="22"/>
  <c r="AA46" i="22"/>
  <c r="BD49" i="22"/>
  <c r="Z6" i="21"/>
  <c r="AU6" i="21"/>
  <c r="BK6" i="21"/>
  <c r="C9" i="21"/>
  <c r="E9" i="21"/>
  <c r="F9" i="21"/>
  <c r="G9" i="21"/>
  <c r="C10" i="21"/>
  <c r="F10" i="21"/>
  <c r="G10" i="21"/>
  <c r="T11" i="21"/>
  <c r="CM11" i="21"/>
  <c r="BG11" i="21"/>
  <c r="T12" i="21"/>
  <c r="CM12" i="21"/>
  <c r="BG12" i="21"/>
  <c r="T13" i="21"/>
  <c r="CM13" i="21"/>
  <c r="BG13" i="21"/>
  <c r="T14" i="21"/>
  <c r="CM14" i="21"/>
  <c r="BG14" i="21"/>
  <c r="T15" i="21"/>
  <c r="CM15" i="21"/>
  <c r="BG15" i="21"/>
  <c r="T16" i="21"/>
  <c r="CM16" i="21"/>
  <c r="BG16" i="21"/>
  <c r="T17" i="21"/>
  <c r="CM17" i="21"/>
  <c r="BG17" i="21"/>
  <c r="T18" i="21"/>
  <c r="CM18" i="21"/>
  <c r="BG18" i="21"/>
  <c r="T19" i="21"/>
  <c r="CM19" i="21"/>
  <c r="BG19" i="21"/>
  <c r="T20" i="21"/>
  <c r="CM20" i="21"/>
  <c r="BG20" i="21"/>
  <c r="T21" i="21"/>
  <c r="CM21" i="21"/>
  <c r="BG21" i="21"/>
  <c r="T22" i="21"/>
  <c r="CM22" i="21"/>
  <c r="BG22" i="21"/>
  <c r="T23" i="21"/>
  <c r="CM23" i="21"/>
  <c r="BG23" i="21"/>
  <c r="T24" i="21"/>
  <c r="CM24" i="21"/>
  <c r="BG24" i="21"/>
  <c r="T25" i="21"/>
  <c r="CM25" i="21"/>
  <c r="BG25" i="21"/>
  <c r="T26" i="21"/>
  <c r="CM26" i="21"/>
  <c r="BG26" i="21"/>
  <c r="T27" i="21"/>
  <c r="CM27" i="21"/>
  <c r="BG27" i="21"/>
  <c r="T28" i="21"/>
  <c r="CM28" i="21"/>
  <c r="BG28" i="21"/>
  <c r="T29" i="21"/>
  <c r="CM29" i="21"/>
  <c r="BG29" i="21"/>
  <c r="T30" i="21"/>
  <c r="CM30" i="21"/>
  <c r="BG30" i="21"/>
  <c r="T31" i="21"/>
  <c r="CM31" i="21"/>
  <c r="BG31" i="21"/>
  <c r="T32" i="21"/>
  <c r="CM32" i="21"/>
  <c r="BG32" i="21"/>
  <c r="T33" i="21"/>
  <c r="CM33" i="21"/>
  <c r="BG33" i="21"/>
  <c r="T34" i="21"/>
  <c r="CM34" i="21"/>
  <c r="BG34" i="21"/>
  <c r="T35" i="21"/>
  <c r="CM35" i="21"/>
  <c r="BG35" i="21"/>
  <c r="T36" i="21"/>
  <c r="CM36" i="21"/>
  <c r="BG36" i="21"/>
  <c r="T37" i="21"/>
  <c r="CM37" i="21"/>
  <c r="BG37" i="21"/>
  <c r="T38" i="21"/>
  <c r="CM38" i="21"/>
  <c r="BG38" i="21"/>
  <c r="T39" i="21"/>
  <c r="BG39" i="21"/>
  <c r="T40" i="21"/>
  <c r="BG40" i="21"/>
  <c r="T41" i="21"/>
  <c r="BG41" i="21"/>
  <c r="H42" i="21"/>
  <c r="I42" i="21"/>
  <c r="J42" i="21"/>
  <c r="K42" i="21"/>
  <c r="S42" i="21"/>
  <c r="U42" i="21"/>
  <c r="V42" i="21"/>
  <c r="W42" i="21"/>
  <c r="X42" i="21"/>
  <c r="Y42" i="21"/>
  <c r="Z42" i="21"/>
  <c r="AA42" i="21"/>
  <c r="AB42" i="21"/>
  <c r="AC42" i="21"/>
  <c r="AD42" i="21"/>
  <c r="AE42" i="21"/>
  <c r="AM42" i="21"/>
  <c r="AN42" i="21"/>
  <c r="AQ42" i="21"/>
  <c r="BH42" i="21"/>
  <c r="BI42" i="21"/>
  <c r="BK42" i="21"/>
  <c r="BL42" i="21"/>
  <c r="BM42" i="21"/>
  <c r="BN42" i="21"/>
  <c r="BO42" i="21"/>
  <c r="BP42" i="21"/>
  <c r="BQ42" i="21"/>
  <c r="BR42" i="21"/>
  <c r="BS42" i="21"/>
  <c r="BT42" i="21"/>
  <c r="BU42" i="21"/>
  <c r="AA43" i="21"/>
  <c r="AA44" i="21"/>
  <c r="AA47" i="21"/>
  <c r="BD50" i="21"/>
  <c r="AQ53" i="21"/>
  <c r="AQ52" i="21"/>
  <c r="Z6" i="20"/>
  <c r="AU6" i="20"/>
  <c r="BK6" i="20"/>
  <c r="C9" i="20"/>
  <c r="E9" i="20"/>
  <c r="F9" i="20"/>
  <c r="G9" i="20"/>
  <c r="C10" i="20"/>
  <c r="F10" i="20"/>
  <c r="G10" i="20"/>
  <c r="T11" i="20"/>
  <c r="CM11" i="20"/>
  <c r="BG11" i="20"/>
  <c r="T12" i="20"/>
  <c r="CM12" i="20"/>
  <c r="BG12" i="20"/>
  <c r="T13" i="20"/>
  <c r="CM13" i="20"/>
  <c r="BG13" i="20"/>
  <c r="T14" i="20"/>
  <c r="CM14" i="20"/>
  <c r="BG14" i="20"/>
  <c r="T15" i="20"/>
  <c r="CM15" i="20"/>
  <c r="BG15" i="20"/>
  <c r="T16" i="20"/>
  <c r="CM16" i="20"/>
  <c r="BG16" i="20"/>
  <c r="T17" i="20"/>
  <c r="CM17" i="20"/>
  <c r="BG17" i="20"/>
  <c r="T18" i="20"/>
  <c r="CM18" i="20"/>
  <c r="BG18" i="20"/>
  <c r="T19" i="20"/>
  <c r="CM19" i="20"/>
  <c r="BG19" i="20"/>
  <c r="T20" i="20"/>
  <c r="CM20" i="20"/>
  <c r="BG20" i="20"/>
  <c r="T21" i="20"/>
  <c r="CM21" i="20"/>
  <c r="BG21" i="20"/>
  <c r="T22" i="20"/>
  <c r="CM22" i="20"/>
  <c r="BG22" i="20"/>
  <c r="T23" i="20"/>
  <c r="CM23" i="20"/>
  <c r="BG23" i="20"/>
  <c r="T24" i="20"/>
  <c r="CM24" i="20"/>
  <c r="BG24" i="20"/>
  <c r="T25" i="20"/>
  <c r="CM25" i="20"/>
  <c r="BG25" i="20"/>
  <c r="T26" i="20"/>
  <c r="CM26" i="20"/>
  <c r="BG26" i="20"/>
  <c r="T27" i="20"/>
  <c r="CM27" i="20"/>
  <c r="BG27" i="20"/>
  <c r="T28" i="20"/>
  <c r="CM28" i="20"/>
  <c r="BG28" i="20"/>
  <c r="T29" i="20"/>
  <c r="CM29" i="20"/>
  <c r="BG29" i="20"/>
  <c r="T30" i="20"/>
  <c r="CM30" i="20"/>
  <c r="BG30" i="20"/>
  <c r="T31" i="20"/>
  <c r="CM31" i="20"/>
  <c r="BG31" i="20"/>
  <c r="T32" i="20"/>
  <c r="CM32" i="20"/>
  <c r="BG32" i="20"/>
  <c r="T33" i="20"/>
  <c r="CM33" i="20"/>
  <c r="BG33" i="20"/>
  <c r="T34" i="20"/>
  <c r="CM34" i="20"/>
  <c r="BG34" i="20"/>
  <c r="T35" i="20"/>
  <c r="CM35" i="20"/>
  <c r="BG35" i="20"/>
  <c r="T36" i="20"/>
  <c r="CM36" i="20"/>
  <c r="BG36" i="20"/>
  <c r="T37" i="20"/>
  <c r="CM37" i="20"/>
  <c r="BG37" i="20"/>
  <c r="T38" i="20"/>
  <c r="CM38" i="20"/>
  <c r="BG38" i="20"/>
  <c r="T39" i="20"/>
  <c r="BG39" i="20"/>
  <c r="T40" i="20"/>
  <c r="BG40" i="20"/>
  <c r="T41" i="20"/>
  <c r="BG41" i="20"/>
  <c r="H42" i="20"/>
  <c r="I42" i="20"/>
  <c r="J42" i="20"/>
  <c r="K42" i="20"/>
  <c r="S42" i="20"/>
  <c r="U42" i="20"/>
  <c r="V42" i="20"/>
  <c r="W42" i="20"/>
  <c r="X42" i="20"/>
  <c r="Y42" i="20"/>
  <c r="Z42" i="20"/>
  <c r="AA42" i="20"/>
  <c r="AB42" i="20"/>
  <c r="AC42" i="20"/>
  <c r="AD42" i="20"/>
  <c r="AE42" i="20"/>
  <c r="AM42" i="20"/>
  <c r="AN42" i="20"/>
  <c r="BH42" i="20"/>
  <c r="BI42" i="20"/>
  <c r="BK42" i="20"/>
  <c r="BL42" i="20"/>
  <c r="BM42" i="20"/>
  <c r="BN42" i="20"/>
  <c r="BO42" i="20"/>
  <c r="BP42" i="20"/>
  <c r="BQ42" i="20"/>
  <c r="BR42" i="20"/>
  <c r="BS42" i="20"/>
  <c r="BT42" i="20"/>
  <c r="BU42" i="20"/>
  <c r="AA43" i="20"/>
  <c r="AA44" i="20"/>
  <c r="AA47" i="20"/>
  <c r="BD50" i="20"/>
  <c r="AQ53" i="20"/>
  <c r="AQ52" i="20"/>
  <c r="Z6" i="19"/>
  <c r="AU6" i="19"/>
  <c r="BK6" i="19"/>
  <c r="C9" i="19"/>
  <c r="E9" i="19"/>
  <c r="F9" i="19"/>
  <c r="G9" i="19"/>
  <c r="C10" i="19"/>
  <c r="F10" i="19"/>
  <c r="G10" i="19"/>
  <c r="T11" i="19"/>
  <c r="CM11" i="19"/>
  <c r="BG11" i="19"/>
  <c r="T12" i="19"/>
  <c r="CM12" i="19"/>
  <c r="BG12" i="19"/>
  <c r="T13" i="19"/>
  <c r="CM13" i="19"/>
  <c r="BG13" i="19"/>
  <c r="T14" i="19"/>
  <c r="CM14" i="19"/>
  <c r="BG14" i="19"/>
  <c r="T15" i="19"/>
  <c r="CM15" i="19"/>
  <c r="BG15" i="19"/>
  <c r="T16" i="19"/>
  <c r="CM16" i="19"/>
  <c r="BG16" i="19"/>
  <c r="T17" i="19"/>
  <c r="CM17" i="19"/>
  <c r="BG17" i="19"/>
  <c r="T18" i="19"/>
  <c r="CM18" i="19"/>
  <c r="BG18" i="19"/>
  <c r="T19" i="19"/>
  <c r="CM19" i="19"/>
  <c r="BG19" i="19"/>
  <c r="T20" i="19"/>
  <c r="CM20" i="19"/>
  <c r="BG20" i="19"/>
  <c r="T21" i="19"/>
  <c r="CM21" i="19"/>
  <c r="BG21" i="19"/>
  <c r="T22" i="19"/>
  <c r="CM22" i="19"/>
  <c r="BG22" i="19"/>
  <c r="T23" i="19"/>
  <c r="CM23" i="19"/>
  <c r="BG23" i="19"/>
  <c r="T24" i="19"/>
  <c r="CM24" i="19"/>
  <c r="BG24" i="19"/>
  <c r="T25" i="19"/>
  <c r="CM25" i="19"/>
  <c r="BG25" i="19"/>
  <c r="T26" i="19"/>
  <c r="CM26" i="19"/>
  <c r="BG26" i="19"/>
  <c r="T27" i="19"/>
  <c r="CM27" i="19"/>
  <c r="BG27" i="19"/>
  <c r="T28" i="19"/>
  <c r="CM28" i="19"/>
  <c r="BG28" i="19"/>
  <c r="T29" i="19"/>
  <c r="CM29" i="19"/>
  <c r="BG29" i="19"/>
  <c r="T30" i="19"/>
  <c r="CM30" i="19"/>
  <c r="BG30" i="19"/>
  <c r="T31" i="19"/>
  <c r="CM31" i="19"/>
  <c r="BG31" i="19"/>
  <c r="T32" i="19"/>
  <c r="CM32" i="19"/>
  <c r="BG32" i="19"/>
  <c r="T33" i="19"/>
  <c r="CM33" i="19"/>
  <c r="BG33" i="19"/>
  <c r="T34" i="19"/>
  <c r="CM34" i="19"/>
  <c r="BG34" i="19"/>
  <c r="T35" i="19"/>
  <c r="CM35" i="19"/>
  <c r="BG35" i="19"/>
  <c r="T36" i="19"/>
  <c r="CM36" i="19"/>
  <c r="BG36" i="19"/>
  <c r="T37" i="19"/>
  <c r="CM37" i="19"/>
  <c r="BG37" i="19"/>
  <c r="T38" i="19"/>
  <c r="CM38" i="19"/>
  <c r="BG38" i="19"/>
  <c r="T39" i="19"/>
  <c r="BG39" i="19"/>
  <c r="T40" i="19"/>
  <c r="BG40" i="19"/>
  <c r="H41" i="19"/>
  <c r="I41" i="19"/>
  <c r="J41" i="19"/>
  <c r="K41" i="19"/>
  <c r="S41" i="19"/>
  <c r="U41" i="19"/>
  <c r="V41" i="19"/>
  <c r="W41" i="19"/>
  <c r="X41" i="19"/>
  <c r="Z41" i="19"/>
  <c r="AA41" i="19"/>
  <c r="AB41" i="19"/>
  <c r="AC41" i="19"/>
  <c r="AD41" i="19"/>
  <c r="AE41" i="19"/>
  <c r="AM41" i="19"/>
  <c r="AN41" i="19"/>
  <c r="BH41" i="19"/>
  <c r="BI41" i="19"/>
  <c r="BK41" i="19"/>
  <c r="BL41" i="19"/>
  <c r="BM41" i="19"/>
  <c r="BN41" i="19"/>
  <c r="BO41" i="19"/>
  <c r="BP41" i="19"/>
  <c r="BQ41" i="19"/>
  <c r="BR41" i="19"/>
  <c r="BS41" i="19"/>
  <c r="BT41" i="19"/>
  <c r="BU41" i="19"/>
  <c r="AA42" i="19"/>
  <c r="AA43" i="19"/>
  <c r="AA46" i="19"/>
  <c r="BD49" i="19"/>
  <c r="Z6" i="18"/>
  <c r="AU6" i="18"/>
  <c r="BK6" i="18"/>
  <c r="C9" i="18"/>
  <c r="E9" i="18"/>
  <c r="F9" i="18"/>
  <c r="G9" i="18"/>
  <c r="C10" i="18"/>
  <c r="F10" i="18"/>
  <c r="G10" i="18"/>
  <c r="T11" i="18"/>
  <c r="CM11" i="18"/>
  <c r="BG11" i="18"/>
  <c r="T12" i="18"/>
  <c r="CM12" i="18"/>
  <c r="BG12" i="18"/>
  <c r="T13" i="18"/>
  <c r="CM13" i="18"/>
  <c r="BG13" i="18"/>
  <c r="T14" i="18"/>
  <c r="CM14" i="18"/>
  <c r="BG14" i="18"/>
  <c r="T15" i="18"/>
  <c r="CM15" i="18"/>
  <c r="BG15" i="18"/>
  <c r="T16" i="18"/>
  <c r="CM16" i="18"/>
  <c r="BG16" i="18"/>
  <c r="T17" i="18"/>
  <c r="CM17" i="18"/>
  <c r="BG17" i="18"/>
  <c r="T18" i="18"/>
  <c r="CM18" i="18"/>
  <c r="BG18" i="18"/>
  <c r="T19" i="18"/>
  <c r="CM19" i="18"/>
  <c r="BG19" i="18"/>
  <c r="T20" i="18"/>
  <c r="CM20" i="18"/>
  <c r="BG20" i="18"/>
  <c r="T21" i="18"/>
  <c r="CM21" i="18"/>
  <c r="BG21" i="18"/>
  <c r="T22" i="18"/>
  <c r="CM22" i="18"/>
  <c r="BG22" i="18"/>
  <c r="T23" i="18"/>
  <c r="CM23" i="18"/>
  <c r="BG23" i="18"/>
  <c r="T24" i="18"/>
  <c r="CM24" i="18"/>
  <c r="BG24" i="18"/>
  <c r="T25" i="18"/>
  <c r="CM25" i="18"/>
  <c r="BG25" i="18"/>
  <c r="T26" i="18"/>
  <c r="CM26" i="18"/>
  <c r="BG26" i="18"/>
  <c r="T27" i="18"/>
  <c r="CM27" i="18"/>
  <c r="BG27" i="18"/>
  <c r="T28" i="18"/>
  <c r="CM28" i="18"/>
  <c r="BG28" i="18"/>
  <c r="T29" i="18"/>
  <c r="CM29" i="18"/>
  <c r="BG29" i="18"/>
  <c r="T30" i="18"/>
  <c r="CM30" i="18"/>
  <c r="BG30" i="18"/>
  <c r="T31" i="18"/>
  <c r="CM31" i="18"/>
  <c r="BG31" i="18"/>
  <c r="T32" i="18"/>
  <c r="CM32" i="18"/>
  <c r="BG32" i="18"/>
  <c r="T33" i="18"/>
  <c r="CM33" i="18"/>
  <c r="BG33" i="18"/>
  <c r="T34" i="18"/>
  <c r="CM34" i="18"/>
  <c r="BG34" i="18"/>
  <c r="T35" i="18"/>
  <c r="CM35" i="18"/>
  <c r="BG35" i="18"/>
  <c r="T36" i="18"/>
  <c r="CM36" i="18"/>
  <c r="BG36" i="18"/>
  <c r="T37" i="18"/>
  <c r="CM37" i="18"/>
  <c r="BG37" i="18"/>
  <c r="T38" i="18"/>
  <c r="CM38" i="18"/>
  <c r="BG38" i="18"/>
  <c r="T39" i="18"/>
  <c r="BG39" i="18"/>
  <c r="T40" i="18"/>
  <c r="BG40" i="18"/>
  <c r="T41" i="18"/>
  <c r="BG41" i="18"/>
  <c r="H42" i="18"/>
  <c r="I42" i="18"/>
  <c r="J42" i="18"/>
  <c r="K42" i="18"/>
  <c r="S42" i="18"/>
  <c r="U42" i="18"/>
  <c r="V42" i="18"/>
  <c r="W42" i="18"/>
  <c r="X42" i="18"/>
  <c r="Y42" i="18"/>
  <c r="Z42" i="18"/>
  <c r="AA42" i="18"/>
  <c r="AB42" i="18"/>
  <c r="AC42" i="18"/>
  <c r="AD42" i="18"/>
  <c r="AE42" i="18"/>
  <c r="AM42" i="18"/>
  <c r="AN42" i="18"/>
  <c r="AQ42" i="18"/>
  <c r="BH42" i="18"/>
  <c r="BI42" i="18"/>
  <c r="BK42" i="18"/>
  <c r="BL42" i="18"/>
  <c r="BM42" i="18"/>
  <c r="BN42" i="18"/>
  <c r="BO42" i="18"/>
  <c r="BP42" i="18"/>
  <c r="BQ42" i="18"/>
  <c r="BR42" i="18"/>
  <c r="BS42" i="18"/>
  <c r="BT42" i="18"/>
  <c r="BU42" i="18"/>
  <c r="AA43" i="18"/>
  <c r="AA44" i="18"/>
  <c r="AA47" i="18"/>
  <c r="BD50" i="18"/>
  <c r="AQ53" i="18"/>
  <c r="AQ52" i="18"/>
  <c r="Z6" i="17"/>
  <c r="AU6" i="17"/>
  <c r="BK6" i="17"/>
  <c r="C9" i="17"/>
  <c r="E9" i="17"/>
  <c r="F9" i="17"/>
  <c r="G9" i="17"/>
  <c r="C10" i="17"/>
  <c r="F10" i="17"/>
  <c r="G10" i="17"/>
  <c r="T11" i="17"/>
  <c r="CM11" i="17"/>
  <c r="BG11" i="17"/>
  <c r="T12" i="17"/>
  <c r="CM12" i="17"/>
  <c r="BG12" i="17"/>
  <c r="T13" i="17"/>
  <c r="CM13" i="17"/>
  <c r="BG13" i="17"/>
  <c r="T14" i="17"/>
  <c r="CM14" i="17"/>
  <c r="BG14" i="17"/>
  <c r="T15" i="17"/>
  <c r="CM15" i="17"/>
  <c r="BG15" i="17"/>
  <c r="T16" i="17"/>
  <c r="CM16" i="17"/>
  <c r="BG16" i="17"/>
  <c r="T17" i="17"/>
  <c r="CM17" i="17"/>
  <c r="BG17" i="17"/>
  <c r="T18" i="17"/>
  <c r="CM18" i="17"/>
  <c r="BG18" i="17"/>
  <c r="T19" i="17"/>
  <c r="CM19" i="17"/>
  <c r="BG19" i="17"/>
  <c r="T20" i="17"/>
  <c r="CM20" i="17"/>
  <c r="BG20" i="17"/>
  <c r="T21" i="17"/>
  <c r="CM21" i="17"/>
  <c r="BG21" i="17"/>
  <c r="T22" i="17"/>
  <c r="CM22" i="17"/>
  <c r="BG22" i="17"/>
  <c r="T23" i="17"/>
  <c r="CM23" i="17"/>
  <c r="BG23" i="17"/>
  <c r="T24" i="17"/>
  <c r="CM24" i="17"/>
  <c r="BG24" i="17"/>
  <c r="T25" i="17"/>
  <c r="CM25" i="17"/>
  <c r="BG25" i="17"/>
  <c r="T26" i="17"/>
  <c r="CM26" i="17"/>
  <c r="BG26" i="17"/>
  <c r="T27" i="17"/>
  <c r="CM27" i="17"/>
  <c r="BG27" i="17"/>
  <c r="T28" i="17"/>
  <c r="CM28" i="17"/>
  <c r="BG28" i="17"/>
  <c r="T29" i="17"/>
  <c r="CM29" i="17"/>
  <c r="BG29" i="17"/>
  <c r="T30" i="17"/>
  <c r="CM30" i="17"/>
  <c r="BG30" i="17"/>
  <c r="T31" i="17"/>
  <c r="CM31" i="17"/>
  <c r="BG31" i="17"/>
  <c r="T32" i="17"/>
  <c r="CM32" i="17"/>
  <c r="BG32" i="17"/>
  <c r="T33" i="17"/>
  <c r="CM33" i="17"/>
  <c r="BG33" i="17"/>
  <c r="T34" i="17"/>
  <c r="CM34" i="17"/>
  <c r="BG34" i="17"/>
  <c r="T35" i="17"/>
  <c r="CM35" i="17"/>
  <c r="BG35" i="17"/>
  <c r="T36" i="17"/>
  <c r="CM36" i="17"/>
  <c r="BG36" i="17"/>
  <c r="T37" i="17"/>
  <c r="CM37" i="17"/>
  <c r="BG37" i="17"/>
  <c r="T38" i="17"/>
  <c r="CM38" i="17"/>
  <c r="BG38" i="17"/>
  <c r="T39" i="17"/>
  <c r="BG39" i="17"/>
  <c r="T40" i="17"/>
  <c r="BG40" i="17"/>
  <c r="H41" i="17"/>
  <c r="I41" i="17"/>
  <c r="J41" i="17"/>
  <c r="K41" i="17"/>
  <c r="S41" i="17"/>
  <c r="U41" i="17"/>
  <c r="V41" i="17"/>
  <c r="W41" i="17"/>
  <c r="X41" i="17"/>
  <c r="Z41" i="17"/>
  <c r="AA41" i="17"/>
  <c r="AB41" i="17"/>
  <c r="AC41" i="17"/>
  <c r="AD41" i="17"/>
  <c r="AT51" i="17" s="1"/>
  <c r="AE41" i="17"/>
  <c r="AM41" i="17"/>
  <c r="AN41" i="17"/>
  <c r="AQ41" i="17"/>
  <c r="BH41" i="17"/>
  <c r="BI41" i="17"/>
  <c r="BK41" i="17"/>
  <c r="BL41" i="17"/>
  <c r="BM41" i="17"/>
  <c r="BN41" i="17"/>
  <c r="BO41" i="17"/>
  <c r="BP41" i="17"/>
  <c r="BQ41" i="17"/>
  <c r="BR41" i="17"/>
  <c r="BS41" i="17"/>
  <c r="BT41" i="17"/>
  <c r="BU41" i="17"/>
  <c r="AA42" i="17"/>
  <c r="AA43" i="17"/>
  <c r="BD49" i="17"/>
  <c r="Z6" i="16"/>
  <c r="AU6" i="16"/>
  <c r="BK6" i="16"/>
  <c r="C9" i="16"/>
  <c r="E9" i="16"/>
  <c r="F9" i="16"/>
  <c r="G9" i="16"/>
  <c r="C10" i="16"/>
  <c r="F10" i="16"/>
  <c r="G10" i="16"/>
  <c r="T11" i="16"/>
  <c r="CM11" i="16"/>
  <c r="BG11" i="16"/>
  <c r="T12" i="16"/>
  <c r="CM12" i="16"/>
  <c r="BG12" i="16"/>
  <c r="T13" i="16"/>
  <c r="CM13" i="16"/>
  <c r="BG13" i="16"/>
  <c r="T14" i="16"/>
  <c r="CM14" i="16"/>
  <c r="BG14" i="16"/>
  <c r="T15" i="16"/>
  <c r="CM15" i="16"/>
  <c r="BG15" i="16"/>
  <c r="T16" i="16"/>
  <c r="CM16" i="16"/>
  <c r="BG16" i="16"/>
  <c r="T17" i="16"/>
  <c r="CM17" i="16"/>
  <c r="BG17" i="16"/>
  <c r="T18" i="16"/>
  <c r="CM18" i="16"/>
  <c r="BG18" i="16"/>
  <c r="T19" i="16"/>
  <c r="CM19" i="16"/>
  <c r="BG19" i="16"/>
  <c r="T20" i="16"/>
  <c r="CM20" i="16"/>
  <c r="BG20" i="16"/>
  <c r="T21" i="16"/>
  <c r="CM21" i="16"/>
  <c r="BG21" i="16"/>
  <c r="T22" i="16"/>
  <c r="CM22" i="16"/>
  <c r="BG22" i="16"/>
  <c r="T23" i="16"/>
  <c r="CM23" i="16"/>
  <c r="BG23" i="16"/>
  <c r="T24" i="16"/>
  <c r="CM24" i="16"/>
  <c r="BG24" i="16"/>
  <c r="T25" i="16"/>
  <c r="CM25" i="16"/>
  <c r="BG25" i="16"/>
  <c r="T26" i="16"/>
  <c r="CM26" i="16"/>
  <c r="BG26" i="16"/>
  <c r="T27" i="16"/>
  <c r="CM27" i="16"/>
  <c r="BG27" i="16"/>
  <c r="T28" i="16"/>
  <c r="CM28" i="16"/>
  <c r="BG28" i="16"/>
  <c r="T29" i="16"/>
  <c r="CM29" i="16"/>
  <c r="BG29" i="16"/>
  <c r="T30" i="16"/>
  <c r="CM30" i="16"/>
  <c r="BG30" i="16"/>
  <c r="T31" i="16"/>
  <c r="CM31" i="16"/>
  <c r="BG31" i="16"/>
  <c r="T32" i="16"/>
  <c r="CM32" i="16"/>
  <c r="BG32" i="16"/>
  <c r="T33" i="16"/>
  <c r="CM33" i="16"/>
  <c r="BG33" i="16"/>
  <c r="T34" i="16"/>
  <c r="CM34" i="16"/>
  <c r="BG34" i="16"/>
  <c r="T35" i="16"/>
  <c r="CM35" i="16"/>
  <c r="BG35" i="16"/>
  <c r="T36" i="16"/>
  <c r="CM36" i="16"/>
  <c r="BG36" i="16"/>
  <c r="T37" i="16"/>
  <c r="CM37" i="16"/>
  <c r="BG37" i="16"/>
  <c r="T38" i="16"/>
  <c r="CM38" i="16"/>
  <c r="BG38" i="16"/>
  <c r="T39" i="16"/>
  <c r="BG39" i="16"/>
  <c r="T40" i="16"/>
  <c r="BG40" i="16"/>
  <c r="T41" i="16"/>
  <c r="BG41" i="16"/>
  <c r="H42" i="16"/>
  <c r="I42" i="16"/>
  <c r="J42" i="16"/>
  <c r="K42" i="16"/>
  <c r="S42" i="16"/>
  <c r="U42" i="16"/>
  <c r="V42" i="16"/>
  <c r="W42" i="16"/>
  <c r="X42" i="16"/>
  <c r="Y42" i="16"/>
  <c r="Z42" i="16"/>
  <c r="AA42" i="16"/>
  <c r="AB42" i="16"/>
  <c r="AC42" i="16"/>
  <c r="AD42" i="16"/>
  <c r="AT53" i="16" s="1"/>
  <c r="AE42" i="16"/>
  <c r="AV53" i="16" s="1"/>
  <c r="AF42" i="16"/>
  <c r="AQ42" i="16"/>
  <c r="BE42" i="16"/>
  <c r="AU55" i="16" s="1"/>
  <c r="BH42" i="16"/>
  <c r="BI42" i="16"/>
  <c r="BK42" i="16"/>
  <c r="BL42" i="16"/>
  <c r="BM42" i="16"/>
  <c r="BN42" i="16"/>
  <c r="BO42" i="16"/>
  <c r="BP42" i="16"/>
  <c r="BQ42" i="16"/>
  <c r="BR42" i="16"/>
  <c r="BS42" i="16"/>
  <c r="BT42" i="16"/>
  <c r="BU42" i="16"/>
  <c r="AA43" i="16"/>
  <c r="AA44" i="16"/>
  <c r="AA47" i="16"/>
  <c r="BD50" i="16"/>
  <c r="AQ53" i="16"/>
  <c r="AQ52" i="16" s="1"/>
  <c r="T6" i="15"/>
  <c r="Z6" i="15"/>
  <c r="AU6" i="15"/>
  <c r="BK6" i="15"/>
  <c r="C9" i="15"/>
  <c r="E9" i="15"/>
  <c r="F9" i="15"/>
  <c r="G9" i="15"/>
  <c r="C10" i="15"/>
  <c r="F10" i="15"/>
  <c r="G10" i="15"/>
  <c r="T14" i="15"/>
  <c r="CM14" i="15"/>
  <c r="BG14" i="15"/>
  <c r="T15" i="15"/>
  <c r="CM15" i="15"/>
  <c r="BG15" i="15"/>
  <c r="T16" i="15"/>
  <c r="CM16" i="15"/>
  <c r="BG16" i="15"/>
  <c r="T17" i="15"/>
  <c r="CM17" i="15"/>
  <c r="BG17" i="15"/>
  <c r="T18" i="15"/>
  <c r="CM18" i="15"/>
  <c r="BG18" i="15"/>
  <c r="T19" i="15"/>
  <c r="CM19" i="15"/>
  <c r="BG19" i="15"/>
  <c r="T20" i="15"/>
  <c r="CM20" i="15"/>
  <c r="BG20" i="15"/>
  <c r="T21" i="15"/>
  <c r="CM21" i="15"/>
  <c r="BG21" i="15"/>
  <c r="T22" i="15"/>
  <c r="CM22" i="15"/>
  <c r="BG22" i="15"/>
  <c r="T23" i="15"/>
  <c r="CM23" i="15"/>
  <c r="BG23" i="15"/>
  <c r="T24" i="15"/>
  <c r="CM24" i="15"/>
  <c r="BG24" i="15"/>
  <c r="T25" i="15"/>
  <c r="CM25" i="15"/>
  <c r="BG25" i="15"/>
  <c r="T26" i="15"/>
  <c r="CM26" i="15"/>
  <c r="BG26" i="15"/>
  <c r="T27" i="15"/>
  <c r="CM27" i="15"/>
  <c r="BG27" i="15"/>
  <c r="T28" i="15"/>
  <c r="CM28" i="15"/>
  <c r="BG28" i="15"/>
  <c r="T29" i="15"/>
  <c r="CM29" i="15"/>
  <c r="BG29" i="15"/>
  <c r="T30" i="15"/>
  <c r="CM30" i="15"/>
  <c r="BG30" i="15"/>
  <c r="T31" i="15"/>
  <c r="CM31" i="15"/>
  <c r="BG31" i="15"/>
  <c r="T32" i="15"/>
  <c r="CM32" i="15"/>
  <c r="BG32" i="15"/>
  <c r="T33" i="15"/>
  <c r="CM33" i="15"/>
  <c r="BG33" i="15"/>
  <c r="T34" i="15"/>
  <c r="CM34" i="15"/>
  <c r="BG34" i="15"/>
  <c r="T35" i="15"/>
  <c r="CM35" i="15"/>
  <c r="BG35" i="15"/>
  <c r="T36" i="15"/>
  <c r="CM36" i="15"/>
  <c r="BG36" i="15"/>
  <c r="T37" i="15"/>
  <c r="CM37" i="15"/>
  <c r="BG37" i="15"/>
  <c r="T38" i="15"/>
  <c r="CM38" i="15"/>
  <c r="BG38" i="15"/>
  <c r="AT51" i="15"/>
  <c r="AV50" i="15"/>
  <c r="AM40" i="15"/>
  <c r="AN40" i="15"/>
  <c r="BD48" i="15"/>
  <c r="T6" i="7"/>
  <c r="X6" i="7"/>
  <c r="Z6" i="7"/>
  <c r="AO6" i="7"/>
  <c r="AS6" i="7"/>
  <c r="AU6" i="7"/>
  <c r="AW6" i="7"/>
  <c r="BG6" i="7"/>
  <c r="BI6" i="7"/>
  <c r="BK6" i="7"/>
  <c r="BM6" i="7"/>
  <c r="BV6" i="7"/>
  <c r="BX6" i="7"/>
  <c r="BZ6" i="7"/>
  <c r="CB6" i="7"/>
  <c r="E9" i="7"/>
  <c r="AO11" i="7"/>
  <c r="BV11" i="7"/>
  <c r="AO12" i="7"/>
  <c r="BV12" i="7"/>
  <c r="AO13" i="7"/>
  <c r="BV13" i="7"/>
  <c r="T14" i="7"/>
  <c r="CM14" i="7"/>
  <c r="AO14" i="7"/>
  <c r="BG14" i="7"/>
  <c r="BV14" i="7"/>
  <c r="T15" i="7"/>
  <c r="CM15" i="7"/>
  <c r="AO15" i="7"/>
  <c r="BG15" i="7"/>
  <c r="BV15" i="7"/>
  <c r="T16" i="7"/>
  <c r="CM16" i="7"/>
  <c r="AO16" i="7"/>
  <c r="BG16" i="7"/>
  <c r="BV16" i="7"/>
  <c r="T17" i="7"/>
  <c r="CM17" i="7"/>
  <c r="AO17" i="7"/>
  <c r="BG17" i="7"/>
  <c r="BV17" i="7"/>
  <c r="T18" i="7"/>
  <c r="CM18" i="7"/>
  <c r="AO18" i="7"/>
  <c r="BG18" i="7"/>
  <c r="BV18" i="7"/>
  <c r="T19" i="7"/>
  <c r="CM19" i="7"/>
  <c r="AO19" i="7"/>
  <c r="BG19" i="7"/>
  <c r="BV19" i="7"/>
  <c r="T20" i="7"/>
  <c r="CM20" i="7"/>
  <c r="AO20" i="7"/>
  <c r="BG20" i="7"/>
  <c r="BV20" i="7"/>
  <c r="T21" i="7"/>
  <c r="CM21" i="7"/>
  <c r="AO21" i="7"/>
  <c r="BG21" i="7"/>
  <c r="BV21" i="7"/>
  <c r="T22" i="7"/>
  <c r="CM22" i="7"/>
  <c r="AO22" i="7"/>
  <c r="BG22" i="7"/>
  <c r="BV22" i="7"/>
  <c r="T23" i="7"/>
  <c r="CM23" i="7"/>
  <c r="AO23" i="7"/>
  <c r="BG23" i="7"/>
  <c r="BV23" i="7"/>
  <c r="T24" i="7"/>
  <c r="CM24" i="7"/>
  <c r="AO24" i="7"/>
  <c r="BG24" i="7"/>
  <c r="BV24" i="7"/>
  <c r="T25" i="7"/>
  <c r="CM25" i="7"/>
  <c r="AO25" i="7"/>
  <c r="BG25" i="7"/>
  <c r="BV25" i="7"/>
  <c r="T26" i="7"/>
  <c r="CM26" i="7"/>
  <c r="AO26" i="7"/>
  <c r="BG26" i="7"/>
  <c r="BV26" i="7"/>
  <c r="T27" i="7"/>
  <c r="CM27" i="7"/>
  <c r="AO27" i="7"/>
  <c r="BG27" i="7"/>
  <c r="BV27" i="7"/>
  <c r="T28" i="7"/>
  <c r="CM28" i="7"/>
  <c r="AO28" i="7"/>
  <c r="BG28" i="7"/>
  <c r="BV28" i="7"/>
  <c r="T29" i="7"/>
  <c r="CM29" i="7"/>
  <c r="AO29" i="7"/>
  <c r="BG29" i="7"/>
  <c r="BV29" i="7"/>
  <c r="T30" i="7"/>
  <c r="CM30" i="7"/>
  <c r="AO30" i="7"/>
  <c r="BG30" i="7"/>
  <c r="BV30" i="7"/>
  <c r="T31" i="7"/>
  <c r="CM31" i="7"/>
  <c r="AO31" i="7"/>
  <c r="BG31" i="7"/>
  <c r="BV31" i="7"/>
  <c r="T32" i="7"/>
  <c r="CM32" i="7"/>
  <c r="AO32" i="7"/>
  <c r="BG32" i="7"/>
  <c r="BV32" i="7"/>
  <c r="T33" i="7"/>
  <c r="CM33" i="7"/>
  <c r="AO33" i="7"/>
  <c r="BG33" i="7"/>
  <c r="BV33" i="7"/>
  <c r="T34" i="7"/>
  <c r="CM34" i="7"/>
  <c r="AO34" i="7"/>
  <c r="BG34" i="7"/>
  <c r="BV34" i="7"/>
  <c r="T35" i="7"/>
  <c r="CM35" i="7"/>
  <c r="AO35" i="7"/>
  <c r="BG35" i="7"/>
  <c r="BV35" i="7"/>
  <c r="T36" i="7"/>
  <c r="CM36" i="7"/>
  <c r="AO36" i="7"/>
  <c r="BG36" i="7"/>
  <c r="BV36" i="7"/>
  <c r="T37" i="7"/>
  <c r="CM37" i="7"/>
  <c r="AO37" i="7"/>
  <c r="BG37" i="7"/>
  <c r="BV37" i="7"/>
  <c r="T38" i="7"/>
  <c r="CM38" i="7"/>
  <c r="AO38" i="7"/>
  <c r="BG38" i="7"/>
  <c r="BV38" i="7"/>
  <c r="T39" i="7"/>
  <c r="CM39" i="7"/>
  <c r="AO39" i="7"/>
  <c r="BG39" i="7"/>
  <c r="BV39" i="7"/>
  <c r="T40" i="7"/>
  <c r="CM40" i="7"/>
  <c r="AO40" i="7"/>
  <c r="BG40" i="7"/>
  <c r="BV40" i="7"/>
  <c r="T41" i="7"/>
  <c r="CM41" i="7"/>
  <c r="AO41" i="7"/>
  <c r="BG41" i="7"/>
  <c r="BV41" i="7"/>
  <c r="T42" i="7"/>
  <c r="CM42" i="7"/>
  <c r="AO42" i="7"/>
  <c r="BG42" i="7"/>
  <c r="BV42" i="7"/>
  <c r="T43" i="7"/>
  <c r="CM43" i="7"/>
  <c r="AO43" i="7"/>
  <c r="BG43" i="7"/>
  <c r="BV43" i="7"/>
  <c r="T44" i="7"/>
  <c r="CM44" i="7"/>
  <c r="AO44" i="7"/>
  <c r="BG44" i="7"/>
  <c r="BV44" i="7"/>
  <c r="H45" i="7"/>
  <c r="I45" i="7"/>
  <c r="J45" i="7"/>
  <c r="K45" i="7"/>
  <c r="S45" i="7"/>
  <c r="U45" i="7"/>
  <c r="AT54" i="7" s="1"/>
  <c r="V45" i="7"/>
  <c r="W45" i="7"/>
  <c r="X45" i="7"/>
  <c r="Y45" i="7"/>
  <c r="Z45" i="7"/>
  <c r="AA45" i="7"/>
  <c r="AB45" i="7"/>
  <c r="AC45" i="7"/>
  <c r="AD45" i="7"/>
  <c r="AE45" i="7"/>
  <c r="AH45" i="7"/>
  <c r="AQ45" i="7"/>
  <c r="BE45" i="7"/>
  <c r="AQ58" i="7" s="1"/>
  <c r="BH45" i="7"/>
  <c r="BI45" i="7"/>
  <c r="BK45" i="7"/>
  <c r="BL45" i="7"/>
  <c r="BM45" i="7"/>
  <c r="BN45" i="7"/>
  <c r="BO45" i="7"/>
  <c r="BP45" i="7"/>
  <c r="BQ45" i="7"/>
  <c r="BR45" i="7"/>
  <c r="BS45" i="7"/>
  <c r="BT45" i="7"/>
  <c r="BU45" i="7"/>
  <c r="BW45" i="7"/>
  <c r="BY45" i="7"/>
  <c r="CA45" i="7"/>
  <c r="CB45" i="7"/>
  <c r="CC45" i="7"/>
  <c r="CF45" i="7"/>
  <c r="CG45" i="7"/>
  <c r="CH45" i="7"/>
  <c r="CI45" i="7"/>
  <c r="CJ45" i="7"/>
  <c r="CK45" i="7"/>
  <c r="CL45" i="7"/>
  <c r="AA46" i="7"/>
  <c r="AA47" i="7"/>
  <c r="AA50" i="7"/>
  <c r="Y44" i="23"/>
  <c r="Y44" i="21"/>
  <c r="AT53" i="20"/>
  <c r="AT53" i="18"/>
  <c r="AV52" i="22"/>
  <c r="AV53" i="20"/>
  <c r="AV53" i="18"/>
  <c r="AT53" i="23"/>
  <c r="B40" i="7"/>
  <c r="BB40" i="7" s="1"/>
  <c r="B38" i="7"/>
  <c r="AR38" i="7" s="1"/>
  <c r="B37" i="7"/>
  <c r="AR37" i="7" s="1"/>
  <c r="B36" i="7"/>
  <c r="BB36" i="7" s="1"/>
  <c r="B33" i="7"/>
  <c r="AZ33" i="7" s="1"/>
  <c r="B31" i="7"/>
  <c r="AT31" i="7" s="1"/>
  <c r="B30" i="7"/>
  <c r="AT30" i="7" s="1"/>
  <c r="B23" i="7"/>
  <c r="BB23" i="7" s="1"/>
  <c r="B22" i="7"/>
  <c r="B21" i="7"/>
  <c r="AZ21" i="7" s="1"/>
  <c r="B20" i="7"/>
  <c r="AT20" i="7" s="1"/>
  <c r="B17" i="7"/>
  <c r="B15" i="7"/>
  <c r="AP15" i="7" s="1"/>
  <c r="B14" i="7"/>
  <c r="AP14" i="7" s="1"/>
  <c r="AT53" i="21"/>
  <c r="Y43" i="23"/>
  <c r="Y44" i="20"/>
  <c r="Y47" i="20"/>
  <c r="Y46" i="7"/>
  <c r="Y42" i="24"/>
  <c r="Y47" i="7"/>
  <c r="Y47" i="16"/>
  <c r="Y43" i="16"/>
  <c r="AV55" i="14"/>
  <c r="AV56" i="14"/>
  <c r="AX57" i="7"/>
  <c r="AV51" i="23"/>
  <c r="AQ56" i="14"/>
  <c r="O5" i="27" s="1"/>
  <c r="AN10" i="16"/>
  <c r="AN10" i="17"/>
  <c r="AN10" i="18" s="1"/>
  <c r="AN10" i="19" s="1"/>
  <c r="AN10" i="20" s="1"/>
  <c r="AN10" i="21" s="1"/>
  <c r="AN10" i="22" s="1"/>
  <c r="AN10" i="23" s="1"/>
  <c r="AN10" i="24" s="1"/>
  <c r="AN10" i="14" s="1"/>
  <c r="G19" i="27" s="1"/>
  <c r="BG4" i="15"/>
  <c r="AP17" i="7"/>
  <c r="BD33" i="7"/>
  <c r="L33" i="27"/>
  <c r="AO6" i="15"/>
  <c r="BG6" i="15"/>
  <c r="BA10" i="16"/>
  <c r="BA10" i="17"/>
  <c r="BA10" i="18" s="1"/>
  <c r="BA10" i="19" s="1"/>
  <c r="BA10" i="20" s="1"/>
  <c r="BA10" i="21" s="1"/>
  <c r="BA10" i="22" s="1"/>
  <c r="BA10" i="23" s="1"/>
  <c r="BA10" i="24" s="1"/>
  <c r="BA10" i="14" s="1"/>
  <c r="R19" i="27" s="1"/>
  <c r="AS10" i="16"/>
  <c r="AW10" i="16"/>
  <c r="AW10" i="17"/>
  <c r="Y47" i="14"/>
  <c r="Y46" i="14"/>
  <c r="K2" i="16"/>
  <c r="AQ51" i="15"/>
  <c r="AQ50" i="15" s="1"/>
  <c r="CO50" i="7"/>
  <c r="CQ46" i="7"/>
  <c r="CO45" i="7"/>
  <c r="BB30" i="7"/>
  <c r="AX33" i="7"/>
  <c r="B29" i="7"/>
  <c r="AZ29" i="7" s="1"/>
  <c r="B19" i="7"/>
  <c r="AP19" i="7" s="1"/>
  <c r="B44" i="7"/>
  <c r="AX44" i="7" s="1"/>
  <c r="AZ54" i="18"/>
  <c r="AZ57" i="14"/>
  <c r="BG4" i="16"/>
  <c r="BG4" i="17"/>
  <c r="BG4" i="22"/>
  <c r="AV54" i="7"/>
  <c r="AT56" i="7"/>
  <c r="CM6" i="16"/>
  <c r="AR40" i="7"/>
  <c r="Y44" i="18"/>
  <c r="Y47" i="18"/>
  <c r="Y50" i="7"/>
  <c r="CM29" i="24"/>
  <c r="Y44" i="16"/>
  <c r="Y45" i="14"/>
  <c r="Y43" i="18"/>
  <c r="AZ53" i="22"/>
  <c r="AZ54" i="20"/>
  <c r="AZ54" i="21"/>
  <c r="AZ54" i="23"/>
  <c r="G47" i="28"/>
  <c r="G38" i="28"/>
  <c r="CM6" i="15"/>
  <c r="BX6" i="15"/>
  <c r="AJ34" i="27"/>
  <c r="X34" i="27"/>
  <c r="BG4" i="20"/>
  <c r="AO4" i="24"/>
  <c r="BG4" i="19"/>
  <c r="BG4" i="21"/>
  <c r="BG4" i="24"/>
  <c r="BG4" i="23"/>
  <c r="BG4" i="14"/>
  <c r="T4" i="18"/>
  <c r="Y32" i="27"/>
  <c r="AK32" i="27"/>
  <c r="Y43" i="22"/>
  <c r="AT51" i="22"/>
  <c r="AG34" i="27"/>
  <c r="Y42" i="22"/>
  <c r="AT52" i="22"/>
  <c r="J14" i="27"/>
  <c r="Y42" i="19"/>
  <c r="AV52" i="17"/>
  <c r="AS10" i="17"/>
  <c r="AS10" i="18" s="1"/>
  <c r="AS10" i="19" s="1"/>
  <c r="AS10" i="20" s="1"/>
  <c r="AS10" i="21" s="1"/>
  <c r="AS10" i="22" s="1"/>
  <c r="AS10" i="23" s="1"/>
  <c r="AS10" i="24" s="1"/>
  <c r="AS10" i="14" s="1"/>
  <c r="J19" i="27" s="1"/>
  <c r="Q10" i="17"/>
  <c r="P2" i="16"/>
  <c r="X6" i="15"/>
  <c r="AS6" i="15"/>
  <c r="CO6" i="15"/>
  <c r="BI6" i="15"/>
  <c r="A39" i="15"/>
  <c r="CO40" i="15" s="1"/>
  <c r="CS6" i="15"/>
  <c r="BM6" i="15"/>
  <c r="AB6" i="15"/>
  <c r="AT49" i="15"/>
  <c r="Y45" i="15"/>
  <c r="BG6" i="16"/>
  <c r="BV6" i="16"/>
  <c r="T6" i="16"/>
  <c r="AO6" i="16"/>
  <c r="AW10" i="18"/>
  <c r="AW10" i="19" s="1"/>
  <c r="AW10" i="20" s="1"/>
  <c r="AW10" i="21" s="1"/>
  <c r="AW10" i="22" s="1"/>
  <c r="AW10" i="23" s="1"/>
  <c r="AW10" i="24" s="1"/>
  <c r="AW10" i="14" s="1"/>
  <c r="N19" i="27" s="1"/>
  <c r="Q10" i="18"/>
  <c r="B13" i="15"/>
  <c r="AP13" i="15" s="1"/>
  <c r="B20" i="15"/>
  <c r="AR20" i="15" s="1"/>
  <c r="B15" i="15"/>
  <c r="AP15" i="15" s="1"/>
  <c r="B12" i="15"/>
  <c r="AP12" i="15" s="1"/>
  <c r="B25" i="15"/>
  <c r="AR25" i="15" s="1"/>
  <c r="B35" i="15"/>
  <c r="B30" i="15"/>
  <c r="AT30" i="15" s="1"/>
  <c r="B22" i="15"/>
  <c r="AR22" i="15" s="1"/>
  <c r="B36" i="15"/>
  <c r="AT36" i="15" s="1"/>
  <c r="CM39" i="15"/>
  <c r="CT42" i="15" s="1"/>
  <c r="AD32" i="27" s="1"/>
  <c r="X6" i="16"/>
  <c r="AS6" i="16"/>
  <c r="BI6" i="16"/>
  <c r="CO6" i="16"/>
  <c r="BX6" i="16"/>
  <c r="BV6" i="17"/>
  <c r="CM6" i="17"/>
  <c r="T6" i="17"/>
  <c r="BG6" i="17"/>
  <c r="K2" i="18"/>
  <c r="BV6" i="18" s="1"/>
  <c r="AO6" i="17"/>
  <c r="BI6" i="17"/>
  <c r="BX6" i="17"/>
  <c r="CO6" i="17"/>
  <c r="P2" i="18"/>
  <c r="X6" i="18" s="1"/>
  <c r="AS6" i="17"/>
  <c r="X6" i="17"/>
  <c r="BD20" i="15"/>
  <c r="AX30" i="15"/>
  <c r="K2" i="19"/>
  <c r="BV6" i="19" s="1"/>
  <c r="AC40" i="15" l="1"/>
  <c r="BJ41" i="15"/>
  <c r="T39" i="15"/>
  <c r="AA42" i="15" s="1"/>
  <c r="BY40" i="15"/>
  <c r="B27" i="7"/>
  <c r="AT27" i="7" s="1"/>
  <c r="AT38" i="7"/>
  <c r="B25" i="7"/>
  <c r="B41" i="7"/>
  <c r="AC41" i="15"/>
  <c r="Y11" i="27" s="1"/>
  <c r="B34" i="7"/>
  <c r="BB34" i="7" s="1"/>
  <c r="AP31" i="7"/>
  <c r="B26" i="7"/>
  <c r="B42" i="7"/>
  <c r="AR42" i="7" s="1"/>
  <c r="B39" i="7"/>
  <c r="AX39" i="7" s="1"/>
  <c r="AX37" i="7"/>
  <c r="B28" i="7"/>
  <c r="AX28" i="7" s="1"/>
  <c r="B24" i="7"/>
  <c r="AZ24" i="7" s="1"/>
  <c r="B16" i="7"/>
  <c r="AP16" i="7" s="1"/>
  <c r="B32" i="7"/>
  <c r="Z41" i="15"/>
  <c r="CJ40" i="15"/>
  <c r="CS40" i="15"/>
  <c r="AV33" i="7"/>
  <c r="B43" i="7"/>
  <c r="BB43" i="7" s="1"/>
  <c r="B18" i="7"/>
  <c r="J40" i="15"/>
  <c r="BX40" i="15"/>
  <c r="BV4" i="14"/>
  <c r="BV4" i="24"/>
  <c r="T4" i="19"/>
  <c r="T4" i="22"/>
  <c r="T4" i="16"/>
  <c r="T4" i="14"/>
  <c r="T4" i="23"/>
  <c r="T4" i="17"/>
  <c r="T4" i="24"/>
  <c r="T4" i="21"/>
  <c r="T4" i="20"/>
  <c r="K32" i="27"/>
  <c r="AA32" i="27"/>
  <c r="AM32" i="27"/>
  <c r="AB32" i="27"/>
  <c r="N32" i="27"/>
  <c r="T34" i="27"/>
  <c r="Y14" i="27"/>
  <c r="U32" i="27"/>
  <c r="Y34" i="27"/>
  <c r="AK34" i="27"/>
  <c r="H14" i="27"/>
  <c r="Z34" i="27"/>
  <c r="Y43" i="19"/>
  <c r="S34" i="27"/>
  <c r="AM34" i="27"/>
  <c r="Y46" i="19"/>
  <c r="Q12" i="27"/>
  <c r="AT52" i="19"/>
  <c r="AQ52" i="19"/>
  <c r="AQ51" i="19" s="1"/>
  <c r="BD53" i="21"/>
  <c r="BD56" i="14"/>
  <c r="BD52" i="19"/>
  <c r="AJ32" i="27"/>
  <c r="V34" i="27"/>
  <c r="AD34" i="27"/>
  <c r="W12" i="27"/>
  <c r="N34" i="27"/>
  <c r="U12" i="27"/>
  <c r="V32" i="27"/>
  <c r="Y46" i="24"/>
  <c r="AV52" i="24"/>
  <c r="AL32" i="27"/>
  <c r="AH34" i="27"/>
  <c r="AC32" i="27"/>
  <c r="AI34" i="27"/>
  <c r="L34" i="27"/>
  <c r="R34" i="27"/>
  <c r="Y41" i="24"/>
  <c r="AG32" i="27"/>
  <c r="AE32" i="27"/>
  <c r="AF32" i="27"/>
  <c r="O28" i="27"/>
  <c r="R14" i="27"/>
  <c r="F34" i="27"/>
  <c r="B34" i="27"/>
  <c r="AA22" i="27"/>
  <c r="AT52" i="24"/>
  <c r="I12" i="27"/>
  <c r="P14" i="27"/>
  <c r="AQ52" i="24"/>
  <c r="AQ51" i="24" s="1"/>
  <c r="AA24" i="27"/>
  <c r="Z14" i="27"/>
  <c r="C24" i="27"/>
  <c r="Y43" i="24"/>
  <c r="I32" i="27"/>
  <c r="I34" i="27"/>
  <c r="E34" i="27"/>
  <c r="W14" i="27"/>
  <c r="Z12" i="27"/>
  <c r="S12" i="27"/>
  <c r="U14" i="27"/>
  <c r="BD52" i="24"/>
  <c r="BD53" i="20"/>
  <c r="BD52" i="22"/>
  <c r="AO4" i="16"/>
  <c r="AO4" i="20"/>
  <c r="AO4" i="19"/>
  <c r="AO4" i="15"/>
  <c r="AO4" i="18"/>
  <c r="AO4" i="21"/>
  <c r="AO4" i="17"/>
  <c r="AO4" i="22"/>
  <c r="AO4" i="23"/>
  <c r="BD53" i="18"/>
  <c r="BI6" i="18"/>
  <c r="BG6" i="18"/>
  <c r="AO6" i="18"/>
  <c r="Y41" i="17"/>
  <c r="Y42" i="17"/>
  <c r="V10" i="27"/>
  <c r="AX55" i="18"/>
  <c r="T6" i="18"/>
  <c r="J32" i="27"/>
  <c r="T14" i="27"/>
  <c r="CM6" i="18"/>
  <c r="B24" i="27"/>
  <c r="AQ54" i="17"/>
  <c r="G34" i="27"/>
  <c r="AU55" i="18"/>
  <c r="D32" i="27"/>
  <c r="Z24" i="27"/>
  <c r="X12" i="27"/>
  <c r="C34" i="27"/>
  <c r="H34" i="27"/>
  <c r="B22" i="27"/>
  <c r="B31" i="27"/>
  <c r="C14" i="27"/>
  <c r="D34" i="27"/>
  <c r="AV51" i="17"/>
  <c r="G32" i="27"/>
  <c r="BX6" i="18"/>
  <c r="AS6" i="18"/>
  <c r="AQ55" i="18"/>
  <c r="CO6" i="18"/>
  <c r="CM6" i="19"/>
  <c r="Q10" i="19"/>
  <c r="P2" i="19"/>
  <c r="BI6" i="19" s="1"/>
  <c r="K2" i="20"/>
  <c r="T6" i="20" s="1"/>
  <c r="AV55" i="18"/>
  <c r="T12" i="27"/>
  <c r="Y46" i="17"/>
  <c r="AO6" i="19"/>
  <c r="BG6" i="19"/>
  <c r="T6" i="19"/>
  <c r="BD52" i="17"/>
  <c r="AU54" i="17"/>
  <c r="AX54" i="17"/>
  <c r="AV54" i="17"/>
  <c r="J41" i="15"/>
  <c r="W41" i="15"/>
  <c r="T11" i="27" s="1"/>
  <c r="AH40" i="15"/>
  <c r="BN41" i="15"/>
  <c r="F31" i="27" s="1"/>
  <c r="BR41" i="15"/>
  <c r="J31" i="27" s="1"/>
  <c r="AP30" i="15"/>
  <c r="BG39" i="15"/>
  <c r="BN42" i="15" s="1"/>
  <c r="F32" i="27" s="1"/>
  <c r="B23" i="15"/>
  <c r="B21" i="15"/>
  <c r="AR21" i="15" s="1"/>
  <c r="CB6" i="15"/>
  <c r="BB31" i="7"/>
  <c r="V11" i="27"/>
  <c r="H40" i="15"/>
  <c r="K41" i="15"/>
  <c r="I11" i="27" s="1"/>
  <c r="X41" i="15"/>
  <c r="U11" i="27" s="1"/>
  <c r="AG41" i="15"/>
  <c r="B21" i="27" s="1"/>
  <c r="AS41" i="15"/>
  <c r="J21" i="27" s="1"/>
  <c r="BA41" i="15"/>
  <c r="BJ40" i="15"/>
  <c r="BO41" i="15"/>
  <c r="G31" i="27" s="1"/>
  <c r="BS41" i="15"/>
  <c r="K31" i="27" s="1"/>
  <c r="AX29" i="7"/>
  <c r="B24" i="15"/>
  <c r="AT24" i="15" s="1"/>
  <c r="B31" i="15"/>
  <c r="BB29" i="7"/>
  <c r="C21" i="27"/>
  <c r="M40" i="15"/>
  <c r="Q41" i="15"/>
  <c r="V40" i="15"/>
  <c r="AD40" i="15"/>
  <c r="AQ40" i="15"/>
  <c r="AW40" i="15"/>
  <c r="BE41" i="15"/>
  <c r="V21" i="27" s="1"/>
  <c r="BL40" i="15"/>
  <c r="BQ40" i="15"/>
  <c r="BU40" i="15"/>
  <c r="CB40" i="15"/>
  <c r="CF40" i="15"/>
  <c r="CL40" i="15"/>
  <c r="CQ40" i="15"/>
  <c r="CU40" i="15"/>
  <c r="CY40" i="15"/>
  <c r="DC40" i="15"/>
  <c r="BE40" i="15"/>
  <c r="AP35" i="7"/>
  <c r="O40" i="15"/>
  <c r="AV52" i="15" s="1"/>
  <c r="T6" i="27" s="1"/>
  <c r="R41" i="15"/>
  <c r="P11" i="27" s="1"/>
  <c r="W40" i="15"/>
  <c r="AE40" i="15"/>
  <c r="BM40" i="15"/>
  <c r="BP41" i="15"/>
  <c r="H31" i="27" s="1"/>
  <c r="BT41" i="15"/>
  <c r="Z21" i="27" s="1"/>
  <c r="CC40" i="15"/>
  <c r="CG40" i="15"/>
  <c r="CI41" i="15"/>
  <c r="T31" i="27" s="1"/>
  <c r="CN41" i="15"/>
  <c r="X31" i="27" s="1"/>
  <c r="CR41" i="15"/>
  <c r="AB31" i="27" s="1"/>
  <c r="CV41" i="15"/>
  <c r="AF31" i="27" s="1"/>
  <c r="CZ41" i="15"/>
  <c r="AJ31" i="27" s="1"/>
  <c r="AZ20" i="15"/>
  <c r="BD29" i="7"/>
  <c r="O41" i="15"/>
  <c r="M11" i="27" s="1"/>
  <c r="U40" i="15"/>
  <c r="BK41" i="15"/>
  <c r="C31" i="27" s="1"/>
  <c r="BT40" i="15"/>
  <c r="CA40" i="15"/>
  <c r="CE40" i="15"/>
  <c r="CK40" i="15"/>
  <c r="CP40" i="15"/>
  <c r="CT40" i="15"/>
  <c r="CX40" i="15"/>
  <c r="DB40" i="15"/>
  <c r="B26" i="15"/>
  <c r="B33" i="15"/>
  <c r="AZ33" i="15" s="1"/>
  <c r="B16" i="15"/>
  <c r="AT16" i="15" s="1"/>
  <c r="BB44" i="7"/>
  <c r="AT33" i="7"/>
  <c r="O11" i="27"/>
  <c r="Q40" i="15"/>
  <c r="S41" i="15"/>
  <c r="Q11" i="27" s="1"/>
  <c r="X40" i="15"/>
  <c r="AD41" i="15"/>
  <c r="Z11" i="27" s="1"/>
  <c r="AQ41" i="15"/>
  <c r="H21" i="27" s="1"/>
  <c r="AW41" i="15"/>
  <c r="N21" i="27" s="1"/>
  <c r="BH40" i="15"/>
  <c r="BL41" i="15"/>
  <c r="D31" i="27" s="1"/>
  <c r="BQ41" i="15"/>
  <c r="I31" i="27" s="1"/>
  <c r="BU41" i="15"/>
  <c r="AA21" i="27" s="1"/>
  <c r="CD40" i="15"/>
  <c r="CH40" i="15"/>
  <c r="CJ41" i="15"/>
  <c r="U31" i="27" s="1"/>
  <c r="CO41" i="15"/>
  <c r="Y31" i="27" s="1"/>
  <c r="CS41" i="15"/>
  <c r="AC31" i="27" s="1"/>
  <c r="CW41" i="15"/>
  <c r="AG31" i="27" s="1"/>
  <c r="DA41" i="15"/>
  <c r="AK31" i="27" s="1"/>
  <c r="AT29" i="7"/>
  <c r="AX40" i="7"/>
  <c r="R40" i="15"/>
  <c r="H42" i="15"/>
  <c r="F12" i="27" s="1"/>
  <c r="Y40" i="15"/>
  <c r="AA40" i="15"/>
  <c r="AE41" i="15"/>
  <c r="BI40" i="15"/>
  <c r="BM41" i="15"/>
  <c r="E31" i="27" s="1"/>
  <c r="CA41" i="15"/>
  <c r="L31" i="27" s="1"/>
  <c r="CE41" i="15"/>
  <c r="P31" i="27" s="1"/>
  <c r="CK41" i="15"/>
  <c r="V31" i="27" s="1"/>
  <c r="CP41" i="15"/>
  <c r="Z31" i="27" s="1"/>
  <c r="CT41" i="15"/>
  <c r="AD31" i="27" s="1"/>
  <c r="CX41" i="15"/>
  <c r="AH31" i="27" s="1"/>
  <c r="DB41" i="15"/>
  <c r="AL31" i="27" s="1"/>
  <c r="AR29" i="7"/>
  <c r="K40" i="15"/>
  <c r="BP40" i="15"/>
  <c r="B29" i="15"/>
  <c r="AR29" i="15" s="1"/>
  <c r="AV15" i="15"/>
  <c r="B11" i="15"/>
  <c r="AP11" i="15" s="1"/>
  <c r="B34" i="15"/>
  <c r="BD15" i="15"/>
  <c r="B19" i="15"/>
  <c r="B28" i="15"/>
  <c r="AX28" i="15" s="1"/>
  <c r="AZ40" i="7"/>
  <c r="R21" i="27"/>
  <c r="S40" i="15"/>
  <c r="Z40" i="15"/>
  <c r="AB40" i="15"/>
  <c r="BH41" i="15"/>
  <c r="X21" i="27" s="1"/>
  <c r="CB41" i="15"/>
  <c r="M31" i="27" s="1"/>
  <c r="CF41" i="15"/>
  <c r="Q31" i="27" s="1"/>
  <c r="CL41" i="15"/>
  <c r="W31" i="27" s="1"/>
  <c r="CQ41" i="15"/>
  <c r="AA31" i="27" s="1"/>
  <c r="CU41" i="15"/>
  <c r="AE31" i="27" s="1"/>
  <c r="CY41" i="15"/>
  <c r="AI31" i="27" s="1"/>
  <c r="DC41" i="15"/>
  <c r="AM31" i="27" s="1"/>
  <c r="B27" i="15"/>
  <c r="BB27" i="15" s="1"/>
  <c r="B37" i="15"/>
  <c r="AT37" i="15" s="1"/>
  <c r="AW6" i="15"/>
  <c r="H41" i="15"/>
  <c r="U41" i="15"/>
  <c r="R11" i="27" s="1"/>
  <c r="AA41" i="15"/>
  <c r="BI41" i="15"/>
  <c r="Y21" i="27" s="1"/>
  <c r="BN40" i="15"/>
  <c r="BR40" i="15"/>
  <c r="BW40" i="15"/>
  <c r="CC41" i="15"/>
  <c r="N31" i="27" s="1"/>
  <c r="CG41" i="15"/>
  <c r="AZ22" i="15"/>
  <c r="B18" i="15"/>
  <c r="M4" i="16"/>
  <c r="AW6" i="16" s="1"/>
  <c r="I41" i="15"/>
  <c r="G11" i="27" s="1"/>
  <c r="V41" i="15"/>
  <c r="AB41" i="15"/>
  <c r="X11" i="27" s="1"/>
  <c r="AG40" i="15"/>
  <c r="AS40" i="15"/>
  <c r="BA40" i="15"/>
  <c r="BO40" i="15"/>
  <c r="BS40" i="15"/>
  <c r="BW41" i="15"/>
  <c r="CD41" i="15"/>
  <c r="O31" i="27" s="1"/>
  <c r="CH41" i="15"/>
  <c r="S31" i="27" s="1"/>
  <c r="D22" i="27"/>
  <c r="BC45" i="7"/>
  <c r="AU45" i="7"/>
  <c r="T32" i="27"/>
  <c r="R31" i="27"/>
  <c r="BZ42" i="15"/>
  <c r="BZ40" i="15"/>
  <c r="BX42" i="15"/>
  <c r="BZ41" i="15"/>
  <c r="BX41" i="15"/>
  <c r="B32" i="27"/>
  <c r="BC41" i="15"/>
  <c r="BC40" i="15"/>
  <c r="AY40" i="15"/>
  <c r="AY41" i="15"/>
  <c r="AU42" i="15"/>
  <c r="AU40" i="15"/>
  <c r="AU41" i="15"/>
  <c r="P45" i="15"/>
  <c r="P41" i="15"/>
  <c r="N45" i="15"/>
  <c r="P40" i="15"/>
  <c r="N40" i="15"/>
  <c r="N41" i="15"/>
  <c r="N42" i="15"/>
  <c r="P42" i="15"/>
  <c r="BV4" i="18"/>
  <c r="BV4" i="15"/>
  <c r="BV4" i="17"/>
  <c r="BV4" i="16"/>
  <c r="BV4" i="23"/>
  <c r="BV4" i="22"/>
  <c r="BV4" i="20"/>
  <c r="BV4" i="21"/>
  <c r="AP26" i="15"/>
  <c r="AR31" i="7"/>
  <c r="BB33" i="7"/>
  <c r="AP41" i="7"/>
  <c r="AP29" i="15"/>
  <c r="AZ26" i="15"/>
  <c r="AR33" i="7"/>
  <c r="AZ36" i="7"/>
  <c r="AX26" i="15"/>
  <c r="BD21" i="7"/>
  <c r="AZ42" i="7"/>
  <c r="AX31" i="7"/>
  <c r="AT36" i="7"/>
  <c r="AZ37" i="7"/>
  <c r="AX36" i="7"/>
  <c r="AR14" i="15"/>
  <c r="AT22" i="15"/>
  <c r="AR20" i="7"/>
  <c r="AB6" i="16"/>
  <c r="CS6" i="16"/>
  <c r="AP30" i="7"/>
  <c r="BD36" i="7"/>
  <c r="AT28" i="7"/>
  <c r="BB29" i="15"/>
  <c r="AP37" i="7"/>
  <c r="BD18" i="7"/>
  <c r="AP29" i="7"/>
  <c r="AX42" i="7"/>
  <c r="AR30" i="7"/>
  <c r="AV36" i="7"/>
  <c r="AZ28" i="7"/>
  <c r="AV22" i="15"/>
  <c r="AR30" i="15"/>
  <c r="BB22" i="15"/>
  <c r="AT31" i="15"/>
  <c r="AX22" i="15"/>
  <c r="BD31" i="15"/>
  <c r="J5" i="16"/>
  <c r="B30" i="16" s="1"/>
  <c r="AO39" i="15"/>
  <c r="AP26" i="7"/>
  <c r="AV18" i="7"/>
  <c r="AV29" i="7"/>
  <c r="BD37" i="7"/>
  <c r="AX30" i="7"/>
  <c r="AP33" i="7"/>
  <c r="BD22" i="15"/>
  <c r="BB36" i="15"/>
  <c r="AX31" i="15"/>
  <c r="BV39" i="15"/>
  <c r="CC42" i="15" s="1"/>
  <c r="R32" i="27" s="1"/>
  <c r="AV37" i="7"/>
  <c r="AZ30" i="7"/>
  <c r="BB21" i="7"/>
  <c r="AP19" i="15"/>
  <c r="AP14" i="15"/>
  <c r="BB31" i="15"/>
  <c r="AR34" i="7"/>
  <c r="BB37" i="7"/>
  <c r="BD30" i="7"/>
  <c r="AR21" i="7"/>
  <c r="AX20" i="7"/>
  <c r="AP22" i="15"/>
  <c r="BB20" i="7"/>
  <c r="AP36" i="7"/>
  <c r="AT37" i="7"/>
  <c r="AR36" i="7"/>
  <c r="AP21" i="7"/>
  <c r="AV21" i="7"/>
  <c r="AV14" i="15"/>
  <c r="BD20" i="7"/>
  <c r="AZ41" i="7"/>
  <c r="AV41" i="7"/>
  <c r="AZ14" i="15"/>
  <c r="BD35" i="15"/>
  <c r="BD41" i="7"/>
  <c r="AV21" i="15"/>
  <c r="AZ34" i="7"/>
  <c r="AP32" i="7"/>
  <c r="AV32" i="7"/>
  <c r="BB32" i="7"/>
  <c r="BD32" i="7"/>
  <c r="AT32" i="7"/>
  <c r="AZ32" i="7"/>
  <c r="AX32" i="7"/>
  <c r="AR32" i="7"/>
  <c r="BB27" i="7"/>
  <c r="BD27" i="7"/>
  <c r="AZ27" i="7"/>
  <c r="AT22" i="7"/>
  <c r="AP22" i="7"/>
  <c r="BD22" i="7"/>
  <c r="BB22" i="7"/>
  <c r="AX22" i="7"/>
  <c r="AV22" i="7"/>
  <c r="AZ22" i="7"/>
  <c r="AR22" i="7"/>
  <c r="AZ23" i="7"/>
  <c r="AV23" i="7"/>
  <c r="BD23" i="7"/>
  <c r="AP23" i="7"/>
  <c r="AR23" i="7"/>
  <c r="AX23" i="7"/>
  <c r="BB38" i="7"/>
  <c r="AP38" i="7"/>
  <c r="AX38" i="7"/>
  <c r="AR17" i="7"/>
  <c r="AX17" i="7"/>
  <c r="BB17" i="7"/>
  <c r="AT17" i="7"/>
  <c r="AT23" i="7"/>
  <c r="AR35" i="15"/>
  <c r="AP35" i="15"/>
  <c r="AX35" i="15"/>
  <c r="AV35" i="15"/>
  <c r="BB35" i="15"/>
  <c r="AT35" i="15"/>
  <c r="AZ35" i="15"/>
  <c r="AX16" i="15"/>
  <c r="AT25" i="15"/>
  <c r="AP25" i="15"/>
  <c r="AX25" i="15"/>
  <c r="BB25" i="15"/>
  <c r="AZ28" i="15"/>
  <c r="AV28" i="15"/>
  <c r="AP28" i="15"/>
  <c r="AR39" i="7"/>
  <c r="AP39" i="7"/>
  <c r="AV39" i="7"/>
  <c r="AT39" i="7"/>
  <c r="BD39" i="7"/>
  <c r="AZ39" i="7"/>
  <c r="BB39" i="7"/>
  <c r="AR36" i="15"/>
  <c r="BD36" i="15"/>
  <c r="AV36" i="15"/>
  <c r="AP36" i="15"/>
  <c r="AZ36" i="15"/>
  <c r="BB19" i="15"/>
  <c r="AR15" i="15"/>
  <c r="AT15" i="15"/>
  <c r="AZ15" i="15"/>
  <c r="BB15" i="15"/>
  <c r="AX15" i="15"/>
  <c r="AV20" i="15"/>
  <c r="AT20" i="15"/>
  <c r="AX20" i="15"/>
  <c r="BB20" i="15"/>
  <c r="AP20" i="15"/>
  <c r="BB19" i="7"/>
  <c r="AV19" i="7"/>
  <c r="AX19" i="7"/>
  <c r="BD19" i="7"/>
  <c r="AR19" i="7"/>
  <c r="AT19" i="7"/>
  <c r="AX36" i="15"/>
  <c r="AZ19" i="7"/>
  <c r="AP18" i="7"/>
  <c r="BB18" i="7"/>
  <c r="AX18" i="7"/>
  <c r="AR18" i="7"/>
  <c r="AZ25" i="7"/>
  <c r="BB25" i="7"/>
  <c r="AP25" i="7"/>
  <c r="BD25" i="7"/>
  <c r="BD40" i="7"/>
  <c r="AP40" i="7"/>
  <c r="AT40" i="7"/>
  <c r="AV40" i="7"/>
  <c r="AT25" i="7"/>
  <c r="BB28" i="7"/>
  <c r="BD28" i="7"/>
  <c r="AR28" i="7"/>
  <c r="AV35" i="7"/>
  <c r="BD35" i="7"/>
  <c r="AT35" i="7"/>
  <c r="BB35" i="7"/>
  <c r="AZ35" i="7"/>
  <c r="AR35" i="7"/>
  <c r="BB42" i="7"/>
  <c r="AV42" i="7"/>
  <c r="BD42" i="7"/>
  <c r="AT42" i="7"/>
  <c r="AP42" i="7"/>
  <c r="BD30" i="15"/>
  <c r="AV30" i="15"/>
  <c r="BB30" i="15"/>
  <c r="AZ30" i="15"/>
  <c r="AP18" i="15"/>
  <c r="AX18" i="15"/>
  <c r="AT18" i="15"/>
  <c r="AZ29" i="15"/>
  <c r="AX29" i="15"/>
  <c r="AP44" i="7"/>
  <c r="AT44" i="7"/>
  <c r="AZ20" i="7"/>
  <c r="AR37" i="15"/>
  <c r="AX37" i="15"/>
  <c r="AT14" i="15"/>
  <c r="BD14" i="15"/>
  <c r="BB14" i="15"/>
  <c r="AV31" i="15"/>
  <c r="AZ31" i="15"/>
  <c r="AX21" i="15"/>
  <c r="B38" i="15"/>
  <c r="B17" i="15"/>
  <c r="B32" i="15"/>
  <c r="BD32" i="15" s="1"/>
  <c r="B39" i="15"/>
  <c r="I42" i="15" s="1"/>
  <c r="G12" i="27" s="1"/>
  <c r="AT21" i="7"/>
  <c r="AV30" i="7"/>
  <c r="AX21" i="7"/>
  <c r="AP20" i="7"/>
  <c r="AV20" i="7"/>
  <c r="BD34" i="7"/>
  <c r="AV34" i="7"/>
  <c r="AU45" i="14"/>
  <c r="BC50" i="14"/>
  <c r="AY50" i="14"/>
  <c r="AU50" i="14"/>
  <c r="AY46" i="14"/>
  <c r="BF47" i="14"/>
  <c r="BF45" i="14"/>
  <c r="BF46" i="14"/>
  <c r="BC47" i="14"/>
  <c r="BC45" i="14"/>
  <c r="BC46" i="14"/>
  <c r="AY47" i="14"/>
  <c r="AY45" i="14"/>
  <c r="AU46" i="14"/>
  <c r="H11" i="27"/>
  <c r="F11" i="27"/>
  <c r="J12" i="27"/>
  <c r="J11" i="27"/>
  <c r="F21" i="27"/>
  <c r="F24" i="27"/>
  <c r="E24" i="27"/>
  <c r="Y12" i="27"/>
  <c r="O14" i="27"/>
  <c r="I14" i="27"/>
  <c r="K14" i="27"/>
  <c r="AZ57" i="7"/>
  <c r="AX58" i="7" s="1"/>
  <c r="M14" i="27"/>
  <c r="D13" i="27"/>
  <c r="K11" i="27"/>
  <c r="C11" i="27"/>
  <c r="P12" i="27"/>
  <c r="O12" i="27"/>
  <c r="Q14" i="27"/>
  <c r="M12" i="27"/>
  <c r="AT51" i="16"/>
  <c r="R3" i="27" s="1"/>
  <c r="AQ55" i="16"/>
  <c r="H24" i="27"/>
  <c r="BD53" i="16"/>
  <c r="G22" i="27"/>
  <c r="G24" i="27"/>
  <c r="AV50" i="17"/>
  <c r="Y24" i="27"/>
  <c r="BD53" i="23"/>
  <c r="R24" i="27"/>
  <c r="N24" i="27"/>
  <c r="X24" i="27"/>
  <c r="J24" i="27"/>
  <c r="X22" i="27"/>
  <c r="AT52" i="17"/>
  <c r="Y43" i="17"/>
  <c r="S11" i="27"/>
  <c r="H22" i="27"/>
  <c r="AV55" i="16"/>
  <c r="AX55" i="16"/>
  <c r="AZ54" i="16"/>
  <c r="J22" i="27"/>
  <c r="E22" i="27"/>
  <c r="AV52" i="16"/>
  <c r="AA11" i="27"/>
  <c r="AT52" i="16"/>
  <c r="W11" i="27"/>
  <c r="R12" i="27"/>
  <c r="G14" i="27"/>
  <c r="F14" i="27"/>
  <c r="V24" i="27"/>
  <c r="BD51" i="15"/>
  <c r="G21" i="27"/>
  <c r="E21" i="27"/>
  <c r="AV51" i="15"/>
  <c r="AA12" i="27"/>
  <c r="AT50" i="15"/>
  <c r="AV49" i="15"/>
  <c r="T3" i="27" s="1"/>
  <c r="K12" i="27"/>
  <c r="AU58" i="7"/>
  <c r="AV58" i="7"/>
  <c r="BD56" i="7"/>
  <c r="AV56" i="7"/>
  <c r="AQ56" i="7"/>
  <c r="AQ55" i="7" s="1"/>
  <c r="AV55" i="7"/>
  <c r="S14" i="27"/>
  <c r="AT55" i="7"/>
  <c r="AQ55" i="14"/>
  <c r="O4" i="27" s="1"/>
  <c r="BF50" i="14"/>
  <c r="BX50" i="14"/>
  <c r="BZ50" i="14"/>
  <c r="BC42" i="24"/>
  <c r="AY42" i="24"/>
  <c r="AU42" i="24"/>
  <c r="BC43" i="23"/>
  <c r="AY43" i="23"/>
  <c r="AU43" i="23"/>
  <c r="BC42" i="22"/>
  <c r="AY42" i="22"/>
  <c r="AU42" i="22"/>
  <c r="BC43" i="21"/>
  <c r="AY43" i="21"/>
  <c r="AU43" i="21"/>
  <c r="BC43" i="20"/>
  <c r="AY43" i="20"/>
  <c r="AU43" i="20"/>
  <c r="BC42" i="19"/>
  <c r="AY42" i="19"/>
  <c r="AU42" i="19"/>
  <c r="BC43" i="18"/>
  <c r="AY43" i="18"/>
  <c r="AU43" i="18"/>
  <c r="BC42" i="17"/>
  <c r="AY42" i="17"/>
  <c r="AU42" i="17"/>
  <c r="BC43" i="16"/>
  <c r="AY43" i="16"/>
  <c r="AU43" i="16"/>
  <c r="BC46" i="7"/>
  <c r="AY46" i="7"/>
  <c r="AU46" i="7"/>
  <c r="BX41" i="22"/>
  <c r="BX44" i="23"/>
  <c r="BZ43" i="24"/>
  <c r="AD29" i="27"/>
  <c r="BZ43" i="18"/>
  <c r="BX47" i="14"/>
  <c r="BC43" i="22"/>
  <c r="N47" i="7"/>
  <c r="AD28" i="27"/>
  <c r="Q39" i="28"/>
  <c r="P42" i="19"/>
  <c r="Q50" i="28"/>
  <c r="P46" i="17"/>
  <c r="N41" i="22"/>
  <c r="N44" i="18"/>
  <c r="N43" i="16"/>
  <c r="AJ50" i="7"/>
  <c r="BX47" i="7"/>
  <c r="BZ46" i="17"/>
  <c r="BX42" i="19"/>
  <c r="BZ43" i="22"/>
  <c r="BX43" i="22"/>
  <c r="P42" i="24"/>
  <c r="AZ18" i="15"/>
  <c r="BZ42" i="17"/>
  <c r="BZ43" i="17"/>
  <c r="BZ41" i="22"/>
  <c r="BX42" i="22"/>
  <c r="BX46" i="22"/>
  <c r="Q51" i="28"/>
  <c r="BZ41" i="17"/>
  <c r="Q53" i="28"/>
  <c r="BD31" i="7"/>
  <c r="BD24" i="7"/>
  <c r="BC50" i="7"/>
  <c r="AY42" i="21"/>
  <c r="AZ44" i="7"/>
  <c r="AZ31" i="7"/>
  <c r="AU42" i="21"/>
  <c r="AV25" i="15"/>
  <c r="AV44" i="7"/>
  <c r="AV38" i="7"/>
  <c r="AV31" i="7"/>
  <c r="P41" i="22"/>
  <c r="P43" i="19"/>
  <c r="P42" i="18"/>
  <c r="N42" i="22"/>
  <c r="N42" i="20"/>
  <c r="BD17" i="7"/>
  <c r="BC42" i="23"/>
  <c r="AY47" i="18"/>
  <c r="AY47" i="7"/>
  <c r="AY50" i="7"/>
  <c r="AY45" i="7"/>
  <c r="AU47" i="14"/>
  <c r="AU43" i="22"/>
  <c r="AU41" i="22"/>
  <c r="AU41" i="17"/>
  <c r="AU43" i="17"/>
  <c r="AU42" i="16"/>
  <c r="AU44" i="16"/>
  <c r="P41" i="24"/>
  <c r="N46" i="14"/>
  <c r="N43" i="23"/>
  <c r="N44" i="21"/>
  <c r="N43" i="21"/>
  <c r="N41" i="19"/>
  <c r="N42" i="19"/>
  <c r="N47" i="18"/>
  <c r="N46" i="17"/>
  <c r="N43" i="17"/>
  <c r="N42" i="16"/>
  <c r="N44" i="16"/>
  <c r="N47" i="16"/>
  <c r="N46" i="7"/>
  <c r="L13" i="27"/>
  <c r="BC45" i="15"/>
  <c r="BZ42" i="18"/>
  <c r="BZ44" i="18"/>
  <c r="BX43" i="19"/>
  <c r="BX46" i="19"/>
  <c r="BX41" i="19"/>
  <c r="BZ43" i="20"/>
  <c r="BZ42" i="20"/>
  <c r="BZ47" i="20"/>
  <c r="BZ44" i="20"/>
  <c r="BX44" i="21"/>
  <c r="BX42" i="21"/>
  <c r="BX43" i="21"/>
  <c r="BX47" i="21"/>
  <c r="BZ42" i="22"/>
  <c r="BZ46" i="22"/>
  <c r="BZ44" i="23"/>
  <c r="BZ47" i="23"/>
  <c r="BZ43" i="23"/>
  <c r="BZ42" i="23"/>
  <c r="BX43" i="24"/>
  <c r="BX42" i="24"/>
  <c r="BX46" i="14"/>
  <c r="BX45" i="14"/>
  <c r="BZ42" i="16"/>
  <c r="BZ44" i="16"/>
  <c r="BZ43" i="16"/>
  <c r="BZ47" i="16"/>
  <c r="BC41" i="24"/>
  <c r="AU41" i="19"/>
  <c r="P45" i="14"/>
  <c r="P47" i="14"/>
  <c r="P50" i="14"/>
  <c r="P43" i="21"/>
  <c r="P42" i="21"/>
  <c r="P44" i="20"/>
  <c r="P42" i="20"/>
  <c r="P47" i="16"/>
  <c r="P47" i="7"/>
  <c r="P45" i="7"/>
  <c r="P50" i="7"/>
  <c r="N13" i="27"/>
  <c r="N41" i="24"/>
  <c r="N43" i="24"/>
  <c r="Q52" i="28"/>
  <c r="Q91" i="28"/>
  <c r="Q43" i="28" s="1"/>
  <c r="L10" i="27"/>
  <c r="L15" i="27" s="1"/>
  <c r="N46" i="19"/>
  <c r="N42" i="23"/>
  <c r="D20" i="27"/>
  <c r="P47" i="20"/>
  <c r="P46" i="14"/>
  <c r="AZ17" i="7"/>
  <c r="BX45" i="15"/>
  <c r="N42" i="17"/>
  <c r="M14" i="28"/>
  <c r="M68" i="28" s="1"/>
  <c r="AJ46" i="19"/>
  <c r="I18" i="28"/>
  <c r="I72" i="28" s="1"/>
  <c r="AJ40" i="15"/>
  <c r="AI41" i="15" s="1"/>
  <c r="AJ41" i="15" s="1"/>
  <c r="BC46" i="19"/>
  <c r="AY47" i="23"/>
  <c r="AY46" i="17"/>
  <c r="AZ38" i="7"/>
  <c r="AU47" i="18"/>
  <c r="AU42" i="18"/>
  <c r="L20" i="27"/>
  <c r="L25" i="27" s="1"/>
  <c r="AU50" i="7"/>
  <c r="L23" i="27"/>
  <c r="P42" i="17"/>
  <c r="P41" i="17"/>
  <c r="Q40" i="28"/>
  <c r="AJ42" i="20"/>
  <c r="AI43" i="20" s="1"/>
  <c r="AJ43" i="20" s="1"/>
  <c r="N50" i="7"/>
  <c r="N43" i="20"/>
  <c r="N47" i="23"/>
  <c r="AJ42" i="23"/>
  <c r="AI43" i="23" s="1"/>
  <c r="AJ43" i="23" s="1"/>
  <c r="P47" i="21"/>
  <c r="AU47" i="7"/>
  <c r="AU47" i="21"/>
  <c r="AJ47" i="23"/>
  <c r="N43" i="18"/>
  <c r="N47" i="14"/>
  <c r="S12" i="28"/>
  <c r="S66" i="28" s="1"/>
  <c r="S53" i="28" s="1"/>
  <c r="AJ45" i="14"/>
  <c r="AI46" i="14" s="1"/>
  <c r="AJ46" i="14" s="1"/>
  <c r="P9" i="28"/>
  <c r="P63" i="28" s="1"/>
  <c r="P51" i="28" s="1"/>
  <c r="AJ46" i="22"/>
  <c r="AJ41" i="22"/>
  <c r="AI42" i="22" s="1"/>
  <c r="AJ42" i="22" s="1"/>
  <c r="N6" i="28"/>
  <c r="N60" i="28" s="1"/>
  <c r="N51" i="28" s="1"/>
  <c r="AJ47" i="20"/>
  <c r="BX50" i="7"/>
  <c r="BX46" i="7"/>
  <c r="BX45" i="7"/>
  <c r="BZ50" i="7"/>
  <c r="BZ47" i="7"/>
  <c r="BZ46" i="7"/>
  <c r="BZ45" i="7"/>
  <c r="AV18" i="15"/>
  <c r="BC44" i="16"/>
  <c r="AY41" i="24"/>
  <c r="AU47" i="20"/>
  <c r="AU42" i="20"/>
  <c r="N44" i="20"/>
  <c r="P42" i="16"/>
  <c r="N46" i="24"/>
  <c r="P44" i="21"/>
  <c r="N42" i="21"/>
  <c r="P46" i="24"/>
  <c r="N45" i="7"/>
  <c r="H8" i="28"/>
  <c r="H62" i="28" s="1"/>
  <c r="H40" i="28" s="1"/>
  <c r="AJ45" i="7"/>
  <c r="AI46" i="7" s="1"/>
  <c r="AJ46" i="7" s="1"/>
  <c r="AU43" i="24"/>
  <c r="AV39" i="15"/>
  <c r="BC42" i="15" s="1"/>
  <c r="P47" i="23"/>
  <c r="P43" i="22"/>
  <c r="P46" i="22"/>
  <c r="P47" i="18"/>
  <c r="P44" i="18"/>
  <c r="P43" i="18"/>
  <c r="Q54" i="28"/>
  <c r="N46" i="22"/>
  <c r="P44" i="16"/>
  <c r="N45" i="14"/>
  <c r="Q55" i="28"/>
  <c r="P42" i="22"/>
  <c r="AV17" i="7"/>
  <c r="N43" i="22"/>
  <c r="BZ47" i="18"/>
  <c r="T23" i="27"/>
  <c r="AU47" i="23"/>
  <c r="N41" i="17"/>
  <c r="Q57" i="28"/>
  <c r="Q58" i="28"/>
  <c r="P46" i="19"/>
  <c r="N42" i="18"/>
  <c r="AJ47" i="21"/>
  <c r="P43" i="17"/>
  <c r="P42" i="23"/>
  <c r="AU46" i="24"/>
  <c r="N47" i="21"/>
  <c r="O16" i="28"/>
  <c r="O70" i="28" s="1"/>
  <c r="O57" i="28" s="1"/>
  <c r="AJ42" i="21"/>
  <c r="AI43" i="21" s="1"/>
  <c r="AJ43" i="21" s="1"/>
  <c r="K7" i="28"/>
  <c r="K61" i="28" s="1"/>
  <c r="AJ41" i="17"/>
  <c r="AI42" i="17" s="1"/>
  <c r="AJ42" i="17" s="1"/>
  <c r="BX42" i="18"/>
  <c r="BZ43" i="21"/>
  <c r="BZ46" i="24"/>
  <c r="BX44" i="16"/>
  <c r="BC47" i="21"/>
  <c r="BD25" i="15"/>
  <c r="BD44" i="7"/>
  <c r="BD38" i="7"/>
  <c r="AZ25" i="15"/>
  <c r="AU44" i="21"/>
  <c r="N10" i="27"/>
  <c r="N15" i="27" s="1"/>
  <c r="P43" i="24"/>
  <c r="P43" i="23"/>
  <c r="P43" i="16"/>
  <c r="N42" i="24"/>
  <c r="N44" i="23"/>
  <c r="N47" i="20"/>
  <c r="N43" i="19"/>
  <c r="BX42" i="17"/>
  <c r="BX47" i="23"/>
  <c r="BX47" i="16"/>
  <c r="BX43" i="18"/>
  <c r="BX44" i="18"/>
  <c r="BX42" i="23"/>
  <c r="O33" i="27"/>
  <c r="O30" i="27"/>
  <c r="BZ45" i="15"/>
  <c r="BX43" i="16"/>
  <c r="BX42" i="16"/>
  <c r="M30" i="27"/>
  <c r="Q56" i="28"/>
  <c r="BX43" i="23"/>
  <c r="BZ42" i="24"/>
  <c r="BX41" i="17"/>
  <c r="BX43" i="17"/>
  <c r="BZ43" i="19"/>
  <c r="BZ46" i="19"/>
  <c r="BZ42" i="19"/>
  <c r="BX47" i="20"/>
  <c r="BX43" i="20"/>
  <c r="BX42" i="20"/>
  <c r="BX44" i="20"/>
  <c r="BZ44" i="21"/>
  <c r="BZ42" i="21"/>
  <c r="BZ47" i="14"/>
  <c r="BZ46" i="14"/>
  <c r="Q37" i="28"/>
  <c r="BZ47" i="21"/>
  <c r="BZ41" i="24"/>
  <c r="AJ45" i="15"/>
  <c r="I32" i="28"/>
  <c r="I86" i="28" s="1"/>
  <c r="BZ41" i="19"/>
  <c r="BC46" i="24"/>
  <c r="BC44" i="23"/>
  <c r="BC47" i="23"/>
  <c r="BC46" i="22"/>
  <c r="BC41" i="22"/>
  <c r="BC44" i="21"/>
  <c r="BC42" i="21"/>
  <c r="BC42" i="20"/>
  <c r="BC44" i="20"/>
  <c r="BC43" i="19"/>
  <c r="BC41" i="19"/>
  <c r="BC47" i="18"/>
  <c r="BC42" i="18"/>
  <c r="BC44" i="18"/>
  <c r="BC43" i="17"/>
  <c r="BC46" i="17"/>
  <c r="BC41" i="17"/>
  <c r="BC47" i="16"/>
  <c r="BC42" i="16"/>
  <c r="BD18" i="15"/>
  <c r="T20" i="27"/>
  <c r="T25" i="27" s="1"/>
  <c r="BC47" i="7"/>
  <c r="AY43" i="24"/>
  <c r="AY46" i="24"/>
  <c r="AY44" i="23"/>
  <c r="AY42" i="23"/>
  <c r="AY43" i="22"/>
  <c r="AY41" i="22"/>
  <c r="AY46" i="22"/>
  <c r="AY44" i="21"/>
  <c r="AY47" i="21"/>
  <c r="AY47" i="20"/>
  <c r="AY42" i="20"/>
  <c r="AY44" i="20"/>
  <c r="AY46" i="19"/>
  <c r="AY43" i="19"/>
  <c r="AY41" i="19"/>
  <c r="AY44" i="18"/>
  <c r="AY42" i="18"/>
  <c r="M8" i="28"/>
  <c r="M62" i="28" s="1"/>
  <c r="AJ41" i="19"/>
  <c r="AI42" i="19" s="1"/>
  <c r="AJ42" i="19" s="1"/>
  <c r="L34" i="28"/>
  <c r="L88" i="28" s="1"/>
  <c r="L91" i="28" s="1"/>
  <c r="AJ47" i="18"/>
  <c r="AJ42" i="18"/>
  <c r="AI43" i="18" s="1"/>
  <c r="AJ43" i="18" s="1"/>
  <c r="K23" i="28"/>
  <c r="K77" i="28" s="1"/>
  <c r="AJ46" i="17"/>
  <c r="J30" i="28"/>
  <c r="J84" i="28" s="1"/>
  <c r="J39" i="28" s="1"/>
  <c r="AJ47" i="16"/>
  <c r="AJ42" i="16"/>
  <c r="AI43" i="16" s="1"/>
  <c r="AJ43" i="16" s="1"/>
  <c r="BC43" i="24"/>
  <c r="M33" i="27"/>
  <c r="BX46" i="17"/>
  <c r="BX47" i="18"/>
  <c r="BZ45" i="14"/>
  <c r="R27" i="28"/>
  <c r="R81" i="28" s="1"/>
  <c r="R57" i="28" s="1"/>
  <c r="AJ46" i="24"/>
  <c r="AJ41" i="24"/>
  <c r="AI42" i="24" s="1"/>
  <c r="AJ42" i="24" s="1"/>
  <c r="AY41" i="17"/>
  <c r="AY42" i="16"/>
  <c r="AY45" i="15"/>
  <c r="P20" i="27"/>
  <c r="P25" i="27" s="1"/>
  <c r="AU41" i="24"/>
  <c r="AU42" i="23"/>
  <c r="AU44" i="20"/>
  <c r="AU46" i="19"/>
  <c r="AU43" i="19"/>
  <c r="AU44" i="18"/>
  <c r="AU46" i="17"/>
  <c r="AU47" i="16"/>
  <c r="AU45" i="15"/>
  <c r="AY43" i="17"/>
  <c r="P23" i="27"/>
  <c r="BC47" i="20"/>
  <c r="AY47" i="16"/>
  <c r="AU44" i="23"/>
  <c r="AU46" i="22"/>
  <c r="BX41" i="24"/>
  <c r="BX46" i="24"/>
  <c r="AY44" i="16"/>
  <c r="P46" i="7"/>
  <c r="P44" i="23"/>
  <c r="P43" i="20"/>
  <c r="P41" i="19"/>
  <c r="N50" i="14"/>
  <c r="BB26" i="7" l="1"/>
  <c r="AV26" i="7"/>
  <c r="AR26" i="7"/>
  <c r="BD26" i="7"/>
  <c r="AZ26" i="7"/>
  <c r="AX27" i="7"/>
  <c r="AT43" i="7"/>
  <c r="AZ27" i="15"/>
  <c r="AR43" i="7"/>
  <c r="AR27" i="15"/>
  <c r="AV29" i="15"/>
  <c r="AV27" i="7"/>
  <c r="AV50" i="7" s="1"/>
  <c r="AX27" i="15"/>
  <c r="AX43" i="7"/>
  <c r="AP28" i="7"/>
  <c r="AX26" i="7"/>
  <c r="AR41" i="7"/>
  <c r="BB41" i="7"/>
  <c r="AT41" i="7"/>
  <c r="AX41" i="7"/>
  <c r="AZ43" i="7"/>
  <c r="BD39" i="15"/>
  <c r="BK42" i="15" s="1"/>
  <c r="C32" i="27" s="1"/>
  <c r="AV27" i="15"/>
  <c r="AP24" i="7"/>
  <c r="AT29" i="15"/>
  <c r="AP27" i="7"/>
  <c r="AP43" i="7"/>
  <c r="BD29" i="15"/>
  <c r="AR25" i="7"/>
  <c r="AV25" i="7"/>
  <c r="AX25" i="7"/>
  <c r="AV24" i="7"/>
  <c r="AR33" i="15"/>
  <c r="BB24" i="15"/>
  <c r="AV28" i="7"/>
  <c r="AR24" i="7"/>
  <c r="AR47" i="7" s="1"/>
  <c r="AX24" i="15"/>
  <c r="AT52" i="15"/>
  <c r="R6" i="27" s="1"/>
  <c r="AT27" i="15"/>
  <c r="BB16" i="15"/>
  <c r="AZ24" i="15"/>
  <c r="AZ21" i="15"/>
  <c r="AT34" i="7"/>
  <c r="BB21" i="15"/>
  <c r="AP34" i="7"/>
  <c r="BB24" i="7"/>
  <c r="BB47" i="7" s="1"/>
  <c r="AT24" i="7"/>
  <c r="AR16" i="15"/>
  <c r="AX34" i="7"/>
  <c r="AZ39" i="15"/>
  <c r="AZ16" i="15"/>
  <c r="AR24" i="15"/>
  <c r="AR27" i="7"/>
  <c r="M4" i="17"/>
  <c r="M4" i="18" s="1"/>
  <c r="AV43" i="7"/>
  <c r="CB6" i="16"/>
  <c r="AX24" i="7"/>
  <c r="AX50" i="7" s="1"/>
  <c r="BD43" i="7"/>
  <c r="BD47" i="7" s="1"/>
  <c r="BD24" i="15"/>
  <c r="AT26" i="7"/>
  <c r="BD21" i="15"/>
  <c r="BD27" i="15"/>
  <c r="AP27" i="15"/>
  <c r="AZ18" i="7"/>
  <c r="AT18" i="7"/>
  <c r="AT46" i="7" s="1"/>
  <c r="V14" i="27"/>
  <c r="V12" i="27"/>
  <c r="R5" i="27"/>
  <c r="AS6" i="19"/>
  <c r="T4" i="27"/>
  <c r="CM6" i="20"/>
  <c r="BV6" i="20"/>
  <c r="BX6" i="19"/>
  <c r="P2" i="20"/>
  <c r="X6" i="19"/>
  <c r="AO6" i="20"/>
  <c r="AU54" i="19"/>
  <c r="AX54" i="19"/>
  <c r="AQ54" i="19"/>
  <c r="AV54" i="19"/>
  <c r="Q10" i="20"/>
  <c r="CO6" i="19"/>
  <c r="BG6" i="20"/>
  <c r="K2" i="21"/>
  <c r="AR19" i="15"/>
  <c r="AT19" i="15"/>
  <c r="BD19" i="15"/>
  <c r="AX52" i="15"/>
  <c r="V6" i="27" s="1"/>
  <c r="BD23" i="15"/>
  <c r="AP23" i="15"/>
  <c r="AX23" i="15"/>
  <c r="AZ23" i="15"/>
  <c r="AT23" i="15"/>
  <c r="AR23" i="15"/>
  <c r="AV23" i="15"/>
  <c r="BB23" i="15"/>
  <c r="AR28" i="15"/>
  <c r="AT33" i="15"/>
  <c r="AV26" i="15"/>
  <c r="AR26" i="15"/>
  <c r="BB26" i="15"/>
  <c r="AT26" i="15"/>
  <c r="BD26" i="15"/>
  <c r="AZ19" i="15"/>
  <c r="AV16" i="15"/>
  <c r="AX19" i="15"/>
  <c r="AR31" i="15"/>
  <c r="AP31" i="15"/>
  <c r="BD33" i="15"/>
  <c r="BB18" i="15"/>
  <c r="AR18" i="15"/>
  <c r="BB37" i="15"/>
  <c r="AV37" i="15"/>
  <c r="AP37" i="15"/>
  <c r="BD37" i="15"/>
  <c r="AZ37" i="15"/>
  <c r="AZ52" i="15"/>
  <c r="AX53" i="15" s="1"/>
  <c r="AQ53" i="15"/>
  <c r="AV53" i="15"/>
  <c r="AU53" i="15"/>
  <c r="AP24" i="15"/>
  <c r="AV24" i="15"/>
  <c r="AV19" i="15"/>
  <c r="BD28" i="15"/>
  <c r="AX33" i="15"/>
  <c r="AV34" i="15"/>
  <c r="AP34" i="15"/>
  <c r="BB34" i="15"/>
  <c r="AT34" i="15"/>
  <c r="AZ34" i="15"/>
  <c r="AX34" i="15"/>
  <c r="BD34" i="15"/>
  <c r="AR34" i="15"/>
  <c r="BB28" i="15"/>
  <c r="AP33" i="15"/>
  <c r="BM6" i="16"/>
  <c r="AT28" i="15"/>
  <c r="BB33" i="15"/>
  <c r="AV33" i="15"/>
  <c r="BD16" i="15"/>
  <c r="AP16" i="15"/>
  <c r="AP21" i="15"/>
  <c r="AT21" i="15"/>
  <c r="BF45" i="7"/>
  <c r="BM42" i="15"/>
  <c r="E32" i="27" s="1"/>
  <c r="BF46" i="7"/>
  <c r="BF50" i="7"/>
  <c r="BF47" i="7"/>
  <c r="B29" i="16"/>
  <c r="AR29" i="16" s="1"/>
  <c r="B20" i="16"/>
  <c r="AR20" i="16" s="1"/>
  <c r="AV32" i="15"/>
  <c r="AZ32" i="15"/>
  <c r="BB46" i="7"/>
  <c r="CS6" i="17"/>
  <c r="B41" i="16"/>
  <c r="BD41" i="16" s="1"/>
  <c r="B23" i="16"/>
  <c r="BD23" i="16" s="1"/>
  <c r="BM6" i="17"/>
  <c r="B17" i="16"/>
  <c r="B35" i="16"/>
  <c r="AR35" i="16" s="1"/>
  <c r="AB6" i="17"/>
  <c r="B16" i="16"/>
  <c r="AZ16" i="16" s="1"/>
  <c r="AW6" i="17"/>
  <c r="B36" i="16"/>
  <c r="AV36" i="16" s="1"/>
  <c r="CB6" i="17"/>
  <c r="B13" i="16"/>
  <c r="AP13" i="16" s="1"/>
  <c r="B22" i="16"/>
  <c r="B24" i="16"/>
  <c r="B40" i="16"/>
  <c r="B28" i="16"/>
  <c r="B11" i="16"/>
  <c r="AP11" i="16" s="1"/>
  <c r="B25" i="16"/>
  <c r="B15" i="16"/>
  <c r="B19" i="16"/>
  <c r="B18" i="16"/>
  <c r="B21" i="16"/>
  <c r="B31" i="16"/>
  <c r="B39" i="16"/>
  <c r="B14" i="16"/>
  <c r="B12" i="16"/>
  <c r="AP12" i="16" s="1"/>
  <c r="B38" i="16"/>
  <c r="B27" i="16"/>
  <c r="B37" i="16"/>
  <c r="B26" i="16"/>
  <c r="BB26" i="16" s="1"/>
  <c r="B33" i="16"/>
  <c r="BB33" i="16" s="1"/>
  <c r="J5" i="17"/>
  <c r="B25" i="17" s="1"/>
  <c r="B32" i="16"/>
  <c r="B34" i="16"/>
  <c r="BD34" i="16" s="1"/>
  <c r="BB38" i="15"/>
  <c r="AP38" i="15"/>
  <c r="AT38" i="15"/>
  <c r="AX38" i="15"/>
  <c r="AR38" i="15"/>
  <c r="BB23" i="16"/>
  <c r="AT23" i="16"/>
  <c r="AX23" i="16"/>
  <c r="AP23" i="16"/>
  <c r="AR23" i="16"/>
  <c r="AZ38" i="15"/>
  <c r="AV38" i="15"/>
  <c r="AR50" i="7"/>
  <c r="AP36" i="16"/>
  <c r="AR36" i="16"/>
  <c r="AZ36" i="16"/>
  <c r="BB30" i="16"/>
  <c r="AT30" i="16"/>
  <c r="AR30" i="16"/>
  <c r="AX30" i="16"/>
  <c r="AP30" i="16"/>
  <c r="BD30" i="16"/>
  <c r="AZ30" i="16"/>
  <c r="AV30" i="16"/>
  <c r="BD38" i="15"/>
  <c r="AR39" i="15"/>
  <c r="AY42" i="15" s="1"/>
  <c r="P22" i="27" s="1"/>
  <c r="AT39" i="15"/>
  <c r="BA42" i="15" s="1"/>
  <c r="R22" i="27" s="1"/>
  <c r="BB39" i="15"/>
  <c r="BI42" i="15" s="1"/>
  <c r="Y22" i="27" s="1"/>
  <c r="AX39" i="15"/>
  <c r="BE42" i="15" s="1"/>
  <c r="V22" i="27" s="1"/>
  <c r="AP39" i="15"/>
  <c r="AW42" i="15" s="1"/>
  <c r="N22" i="27" s="1"/>
  <c r="AX33" i="16"/>
  <c r="B24" i="17"/>
  <c r="AX47" i="7"/>
  <c r="AX32" i="15"/>
  <c r="AP32" i="15"/>
  <c r="BB32" i="15"/>
  <c r="AT32" i="15"/>
  <c r="AR32" i="15"/>
  <c r="AT32" i="16"/>
  <c r="BB32" i="16"/>
  <c r="AV32" i="16"/>
  <c r="AP32" i="16"/>
  <c r="AZ32" i="16"/>
  <c r="BD32" i="16"/>
  <c r="AR32" i="16"/>
  <c r="AX32" i="16"/>
  <c r="BB34" i="16"/>
  <c r="AX34" i="16"/>
  <c r="AZ34" i="16"/>
  <c r="AR34" i="16"/>
  <c r="AB6" i="18"/>
  <c r="CS6" i="18"/>
  <c r="AW6" i="18"/>
  <c r="BM6" i="18"/>
  <c r="CB6" i="18"/>
  <c r="J5" i="18"/>
  <c r="M4" i="19"/>
  <c r="AR17" i="15"/>
  <c r="BB17" i="15"/>
  <c r="AV17" i="15"/>
  <c r="BD17" i="15"/>
  <c r="AT17" i="15"/>
  <c r="AZ17" i="15"/>
  <c r="AP17" i="15"/>
  <c r="AX17" i="15"/>
  <c r="AV29" i="16"/>
  <c r="AX29" i="16"/>
  <c r="BB29" i="16"/>
  <c r="BD29" i="16"/>
  <c r="T5" i="27"/>
  <c r="M4" i="27"/>
  <c r="M5" i="27" s="1"/>
  <c r="R4" i="27"/>
  <c r="P50" i="28"/>
  <c r="P39" i="28"/>
  <c r="P53" i="28"/>
  <c r="P57" i="28"/>
  <c r="P56" i="28"/>
  <c r="S39" i="28"/>
  <c r="S50" i="28"/>
  <c r="Q49" i="28"/>
  <c r="Q44" i="28" s="1"/>
  <c r="Q38" i="28" s="1"/>
  <c r="AJ45" i="23" s="1"/>
  <c r="K52" i="28"/>
  <c r="I54" i="28"/>
  <c r="I46" i="28" s="1"/>
  <c r="K40" i="28"/>
  <c r="J54" i="28"/>
  <c r="K91" i="28"/>
  <c r="K49" i="28" s="1"/>
  <c r="K44" i="28" s="1"/>
  <c r="P37" i="28"/>
  <c r="S55" i="28"/>
  <c r="I52" i="28"/>
  <c r="H54" i="28"/>
  <c r="H46" i="28" s="1"/>
  <c r="P52" i="28"/>
  <c r="S56" i="28"/>
  <c r="S91" i="28"/>
  <c r="S43" i="28" s="1"/>
  <c r="L14" i="27"/>
  <c r="P55" i="28"/>
  <c r="P54" i="28"/>
  <c r="S57" i="28"/>
  <c r="S40" i="28"/>
  <c r="S58" i="28"/>
  <c r="S51" i="28"/>
  <c r="S54" i="28"/>
  <c r="H91" i="28"/>
  <c r="H49" i="28" s="1"/>
  <c r="H44" i="28" s="1"/>
  <c r="H38" i="28" s="1"/>
  <c r="AJ48" i="7" s="1"/>
  <c r="N14" i="27"/>
  <c r="AZ50" i="7"/>
  <c r="H39" i="28"/>
  <c r="H55" i="28"/>
  <c r="H37" i="28"/>
  <c r="Q46" i="28"/>
  <c r="H52" i="28"/>
  <c r="K37" i="28"/>
  <c r="H56" i="28"/>
  <c r="S37" i="28"/>
  <c r="N12" i="27"/>
  <c r="H50" i="28"/>
  <c r="H57" i="28"/>
  <c r="P21" i="27"/>
  <c r="H53" i="28"/>
  <c r="L11" i="27"/>
  <c r="K54" i="28"/>
  <c r="L12" i="27"/>
  <c r="O91" i="28"/>
  <c r="O56" i="28"/>
  <c r="S52" i="28"/>
  <c r="O53" i="28"/>
  <c r="O51" i="28"/>
  <c r="I55" i="28"/>
  <c r="H51" i="28"/>
  <c r="H58" i="28"/>
  <c r="N53" i="28"/>
  <c r="N54" i="28"/>
  <c r="N39" i="28"/>
  <c r="N56" i="28"/>
  <c r="N57" i="28"/>
  <c r="N52" i="28"/>
  <c r="N58" i="28"/>
  <c r="N37" i="28"/>
  <c r="N50" i="28"/>
  <c r="N55" i="28"/>
  <c r="N40" i="28"/>
  <c r="N91" i="28"/>
  <c r="O40" i="28"/>
  <c r="O39" i="28"/>
  <c r="Q45" i="28"/>
  <c r="Q41" i="28"/>
  <c r="AJ46" i="23" s="1"/>
  <c r="Q47" i="28"/>
  <c r="O50" i="28"/>
  <c r="O37" i="28"/>
  <c r="O58" i="28"/>
  <c r="O54" i="28"/>
  <c r="P40" i="28"/>
  <c r="P91" i="28"/>
  <c r="P58" i="28"/>
  <c r="O52" i="28"/>
  <c r="O55" i="28"/>
  <c r="P24" i="27"/>
  <c r="D21" i="27"/>
  <c r="T24" i="27"/>
  <c r="M32" i="27"/>
  <c r="O32" i="27"/>
  <c r="AZ46" i="7"/>
  <c r="AZ47" i="7"/>
  <c r="BD50" i="7"/>
  <c r="BD46" i="7"/>
  <c r="L43" i="28"/>
  <c r="L49" i="28"/>
  <c r="L44" i="28" s="1"/>
  <c r="R53" i="28"/>
  <c r="R54" i="28"/>
  <c r="N11" i="27"/>
  <c r="L21" i="27"/>
  <c r="R58" i="28"/>
  <c r="R52" i="28"/>
  <c r="K50" i="28"/>
  <c r="D24" i="27"/>
  <c r="O34" i="27"/>
  <c r="R91" i="28"/>
  <c r="M34" i="27"/>
  <c r="R37" i="28"/>
  <c r="R55" i="28"/>
  <c r="T21" i="27"/>
  <c r="L22" i="27"/>
  <c r="T22" i="27"/>
  <c r="R50" i="28"/>
  <c r="L24" i="27"/>
  <c r="R40" i="28"/>
  <c r="J53" i="28"/>
  <c r="J56" i="28"/>
  <c r="J91" i="28"/>
  <c r="J58" i="28"/>
  <c r="J51" i="28"/>
  <c r="J40" i="28"/>
  <c r="J57" i="28"/>
  <c r="J37" i="28"/>
  <c r="L58" i="28"/>
  <c r="L54" i="28"/>
  <c r="L50" i="28"/>
  <c r="L53" i="28"/>
  <c r="L57" i="28"/>
  <c r="L52" i="28"/>
  <c r="L39" i="28"/>
  <c r="L37" i="28"/>
  <c r="L55" i="28"/>
  <c r="L51" i="28"/>
  <c r="L56" i="28"/>
  <c r="R56" i="28"/>
  <c r="R39" i="28"/>
  <c r="K57" i="28"/>
  <c r="K51" i="28"/>
  <c r="K58" i="28"/>
  <c r="K39" i="28"/>
  <c r="K56" i="28"/>
  <c r="K53" i="28"/>
  <c r="J52" i="28"/>
  <c r="R51" i="28"/>
  <c r="J50" i="28"/>
  <c r="K55" i="28"/>
  <c r="L40" i="28"/>
  <c r="M51" i="28"/>
  <c r="M55" i="28"/>
  <c r="M52" i="28"/>
  <c r="M91" i="28"/>
  <c r="M57" i="28"/>
  <c r="M50" i="28"/>
  <c r="M58" i="28"/>
  <c r="M39" i="28"/>
  <c r="M40" i="28"/>
  <c r="M56" i="28"/>
  <c r="M54" i="28"/>
  <c r="M37" i="28"/>
  <c r="M53" i="28"/>
  <c r="I40" i="28"/>
  <c r="I56" i="28"/>
  <c r="I53" i="28"/>
  <c r="I51" i="28"/>
  <c r="I39" i="28"/>
  <c r="I37" i="28"/>
  <c r="I58" i="28"/>
  <c r="I91" i="28"/>
  <c r="I57" i="28"/>
  <c r="I50" i="28"/>
  <c r="J55" i="28"/>
  <c r="B14" i="17" l="1"/>
  <c r="AV14" i="17" s="1"/>
  <c r="BD33" i="16"/>
  <c r="AR16" i="16"/>
  <c r="BB50" i="7"/>
  <c r="B22" i="17"/>
  <c r="AV22" i="17" s="1"/>
  <c r="AP33" i="16"/>
  <c r="AX40" i="15"/>
  <c r="B17" i="17"/>
  <c r="BD17" i="17" s="1"/>
  <c r="BD16" i="16"/>
  <c r="B20" i="17"/>
  <c r="AZ20" i="17" s="1"/>
  <c r="AP16" i="16"/>
  <c r="AT42" i="15"/>
  <c r="B39" i="17"/>
  <c r="AZ39" i="17" s="1"/>
  <c r="AT16" i="16"/>
  <c r="AT50" i="7"/>
  <c r="AX16" i="16"/>
  <c r="B15" i="17"/>
  <c r="AX15" i="17" s="1"/>
  <c r="AT33" i="16"/>
  <c r="BB16" i="16"/>
  <c r="AV46" i="7"/>
  <c r="AV16" i="16"/>
  <c r="AT41" i="15"/>
  <c r="B27" i="17"/>
  <c r="BD27" i="17" s="1"/>
  <c r="B21" i="17"/>
  <c r="AP21" i="17" s="1"/>
  <c r="AX46" i="7"/>
  <c r="AV47" i="7"/>
  <c r="B23" i="17"/>
  <c r="AR23" i="17" s="1"/>
  <c r="BB42" i="15"/>
  <c r="B35" i="17"/>
  <c r="AV35" i="17" s="1"/>
  <c r="AT47" i="7"/>
  <c r="AR46" i="7"/>
  <c r="X6" i="27"/>
  <c r="AR40" i="15"/>
  <c r="B19" i="17"/>
  <c r="AR19" i="17" s="1"/>
  <c r="B33" i="17"/>
  <c r="AZ33" i="17" s="1"/>
  <c r="AQ55" i="20"/>
  <c r="AU55" i="20"/>
  <c r="Q10" i="21"/>
  <c r="AV55" i="20"/>
  <c r="AX55" i="20"/>
  <c r="X6" i="20"/>
  <c r="AS6" i="20"/>
  <c r="P2" i="21"/>
  <c r="BX6" i="20"/>
  <c r="BI6" i="20"/>
  <c r="CO6" i="20"/>
  <c r="K2" i="22"/>
  <c r="BG6" i="21"/>
  <c r="T6" i="21"/>
  <c r="CM6" i="21"/>
  <c r="BV6" i="21"/>
  <c r="AO6" i="21"/>
  <c r="AT20" i="16"/>
  <c r="AP20" i="16"/>
  <c r="AZ23" i="16"/>
  <c r="AT40" i="15"/>
  <c r="BB41" i="15"/>
  <c r="BD20" i="16"/>
  <c r="AP29" i="16"/>
  <c r="AR41" i="15"/>
  <c r="AX41" i="15"/>
  <c r="AV20" i="16"/>
  <c r="AT29" i="16"/>
  <c r="B29" i="17"/>
  <c r="AR29" i="17" s="1"/>
  <c r="B28" i="17"/>
  <c r="AR28" i="17" s="1"/>
  <c r="AZ42" i="15"/>
  <c r="BB45" i="15"/>
  <c r="BB20" i="16"/>
  <c r="AZ29" i="16"/>
  <c r="AX42" i="15"/>
  <c r="AR42" i="15"/>
  <c r="BB40" i="15"/>
  <c r="AX20" i="16"/>
  <c r="AZ20" i="16"/>
  <c r="AV23" i="16"/>
  <c r="BD42" i="15"/>
  <c r="AV40" i="15"/>
  <c r="BD40" i="15"/>
  <c r="BD41" i="15"/>
  <c r="AZ40" i="15"/>
  <c r="AZ41" i="15"/>
  <c r="AV41" i="15"/>
  <c r="AV42" i="15"/>
  <c r="B32" i="17"/>
  <c r="AT32" i="17" s="1"/>
  <c r="B38" i="17"/>
  <c r="AP38" i="17" s="1"/>
  <c r="B40" i="17"/>
  <c r="BB40" i="17" s="1"/>
  <c r="AV33" i="16"/>
  <c r="AV26" i="16"/>
  <c r="AZ41" i="16"/>
  <c r="BD26" i="16"/>
  <c r="AZ35" i="16"/>
  <c r="B13" i="17"/>
  <c r="AP13" i="17" s="1"/>
  <c r="B12" i="17"/>
  <c r="AP12" i="17" s="1"/>
  <c r="B34" i="17"/>
  <c r="AT34" i="17" s="1"/>
  <c r="B11" i="17"/>
  <c r="AP11" i="17" s="1"/>
  <c r="AR33" i="16"/>
  <c r="AP26" i="16"/>
  <c r="AV35" i="16"/>
  <c r="B16" i="17"/>
  <c r="AZ16" i="17" s="1"/>
  <c r="B36" i="17"/>
  <c r="AX36" i="17" s="1"/>
  <c r="B37" i="17"/>
  <c r="AT37" i="17" s="1"/>
  <c r="B26" i="17"/>
  <c r="AT26" i="17" s="1"/>
  <c r="AZ33" i="16"/>
  <c r="BD35" i="16"/>
  <c r="B31" i="17"/>
  <c r="AZ31" i="17" s="1"/>
  <c r="B30" i="17"/>
  <c r="AP30" i="17" s="1"/>
  <c r="B18" i="17"/>
  <c r="BD18" i="17" s="1"/>
  <c r="BB41" i="16"/>
  <c r="AV17" i="16"/>
  <c r="AZ17" i="16"/>
  <c r="BD17" i="16"/>
  <c r="AV34" i="16"/>
  <c r="AT26" i="16"/>
  <c r="BB36" i="16"/>
  <c r="AX35" i="16"/>
  <c r="AP41" i="16"/>
  <c r="AX38" i="16"/>
  <c r="BB38" i="16"/>
  <c r="AT38" i="16"/>
  <c r="AR38" i="16"/>
  <c r="AP38" i="16"/>
  <c r="BD38" i="16"/>
  <c r="AV38" i="16"/>
  <c r="AZ38" i="16"/>
  <c r="AR15" i="16"/>
  <c r="BD15" i="16"/>
  <c r="AP15" i="16"/>
  <c r="AZ15" i="16"/>
  <c r="AV15" i="16"/>
  <c r="AX15" i="16"/>
  <c r="BB15" i="16"/>
  <c r="AT15" i="16"/>
  <c r="AR17" i="16"/>
  <c r="AZ25" i="16"/>
  <c r="AR25" i="16"/>
  <c r="AT25" i="16"/>
  <c r="BD25" i="16"/>
  <c r="AV25" i="16"/>
  <c r="AX25" i="16"/>
  <c r="AP25" i="16"/>
  <c r="BB25" i="16"/>
  <c r="AT34" i="16"/>
  <c r="AZ26" i="16"/>
  <c r="AX36" i="16"/>
  <c r="BB35" i="16"/>
  <c r="AX17" i="16"/>
  <c r="AX41" i="16"/>
  <c r="AR14" i="16"/>
  <c r="AT14" i="16"/>
  <c r="BB14" i="16"/>
  <c r="AV14" i="16"/>
  <c r="AP14" i="16"/>
  <c r="BD14" i="16"/>
  <c r="AX14" i="16"/>
  <c r="AZ14" i="16"/>
  <c r="AR19" i="16"/>
  <c r="AX19" i="16"/>
  <c r="AZ19" i="16"/>
  <c r="AV19" i="16"/>
  <c r="AT19" i="16"/>
  <c r="BB19" i="16"/>
  <c r="BD19" i="16"/>
  <c r="AP19" i="16"/>
  <c r="AP34" i="16"/>
  <c r="AX26" i="16"/>
  <c r="BD36" i="16"/>
  <c r="AP35" i="16"/>
  <c r="AP17" i="16"/>
  <c r="AT41" i="16"/>
  <c r="AP39" i="16"/>
  <c r="BD39" i="16"/>
  <c r="AZ39" i="16"/>
  <c r="AX39" i="16"/>
  <c r="BB39" i="16"/>
  <c r="AT39" i="16"/>
  <c r="AV39" i="16"/>
  <c r="AR39" i="16"/>
  <c r="AT28" i="16"/>
  <c r="AR28" i="16"/>
  <c r="BD28" i="16"/>
  <c r="BB28" i="16"/>
  <c r="AP28" i="16"/>
  <c r="AV28" i="16"/>
  <c r="AX28" i="16"/>
  <c r="AZ28" i="16"/>
  <c r="AV27" i="16"/>
  <c r="BB27" i="16"/>
  <c r="AX27" i="16"/>
  <c r="AP27" i="16"/>
  <c r="AR27" i="16"/>
  <c r="BD27" i="16"/>
  <c r="AZ27" i="16"/>
  <c r="AT27" i="16"/>
  <c r="AV45" i="15"/>
  <c r="AR26" i="16"/>
  <c r="AT36" i="16"/>
  <c r="AT35" i="16"/>
  <c r="BB17" i="16"/>
  <c r="AR31" i="16"/>
  <c r="BB31" i="16"/>
  <c r="AX31" i="16"/>
  <c r="AV31" i="16"/>
  <c r="AP31" i="16"/>
  <c r="AZ31" i="16"/>
  <c r="BD31" i="16"/>
  <c r="AT31" i="16"/>
  <c r="AR40" i="16"/>
  <c r="AP40" i="16"/>
  <c r="AV40" i="16"/>
  <c r="AX40" i="16"/>
  <c r="BB40" i="16"/>
  <c r="AZ40" i="16"/>
  <c r="BD40" i="16"/>
  <c r="AT40" i="16"/>
  <c r="AT17" i="16"/>
  <c r="AT21" i="16"/>
  <c r="AR21" i="16"/>
  <c r="BB21" i="16"/>
  <c r="AP21" i="16"/>
  <c r="AV21" i="16"/>
  <c r="BD21" i="16"/>
  <c r="AZ21" i="16"/>
  <c r="AX21" i="16"/>
  <c r="AR24" i="16"/>
  <c r="AX24" i="16"/>
  <c r="AP24" i="16"/>
  <c r="BB24" i="16"/>
  <c r="BD24" i="16"/>
  <c r="AV24" i="16"/>
  <c r="AZ24" i="16"/>
  <c r="AT24" i="16"/>
  <c r="AV41" i="16"/>
  <c r="BD37" i="16"/>
  <c r="AZ37" i="16"/>
  <c r="AP37" i="16"/>
  <c r="AX37" i="16"/>
  <c r="AT37" i="16"/>
  <c r="AV37" i="16"/>
  <c r="AR37" i="16"/>
  <c r="BB37" i="16"/>
  <c r="AP18" i="16"/>
  <c r="AV18" i="16"/>
  <c r="AX18" i="16"/>
  <c r="AZ18" i="16"/>
  <c r="AR18" i="16"/>
  <c r="BD18" i="16"/>
  <c r="AT18" i="16"/>
  <c r="BB18" i="16"/>
  <c r="AX22" i="16"/>
  <c r="AZ22" i="16"/>
  <c r="AT22" i="16"/>
  <c r="BD22" i="16"/>
  <c r="AR22" i="16"/>
  <c r="AV22" i="16"/>
  <c r="BB22" i="16"/>
  <c r="AP22" i="16"/>
  <c r="BD45" i="15"/>
  <c r="BB39" i="17"/>
  <c r="AT39" i="17"/>
  <c r="AP39" i="17"/>
  <c r="AV39" i="17"/>
  <c r="BD39" i="17"/>
  <c r="AX39" i="17"/>
  <c r="AT45" i="15"/>
  <c r="BD15" i="17"/>
  <c r="AZ15" i="17"/>
  <c r="AV15" i="17"/>
  <c r="AR15" i="17"/>
  <c r="BB15" i="17"/>
  <c r="AX17" i="17"/>
  <c r="BB17" i="17"/>
  <c r="AP17" i="17"/>
  <c r="AR27" i="17"/>
  <c r="AX27" i="17"/>
  <c r="BD19" i="17"/>
  <c r="AV24" i="17"/>
  <c r="AP24" i="17"/>
  <c r="AT24" i="17"/>
  <c r="AR24" i="17"/>
  <c r="BD24" i="17"/>
  <c r="AZ24" i="17"/>
  <c r="BB24" i="17"/>
  <c r="AX24" i="17"/>
  <c r="AX28" i="17"/>
  <c r="BB28" i="17"/>
  <c r="AV28" i="17"/>
  <c r="AT21" i="17"/>
  <c r="AP40" i="17"/>
  <c r="AR14" i="17"/>
  <c r="AX14" i="17"/>
  <c r="BB14" i="17"/>
  <c r="AP14" i="17"/>
  <c r="AT14" i="17"/>
  <c r="AX33" i="17"/>
  <c r="AV33" i="17"/>
  <c r="BD23" i="17"/>
  <c r="AV23" i="17"/>
  <c r="AP23" i="17"/>
  <c r="BB23" i="17"/>
  <c r="AX23" i="17"/>
  <c r="AT23" i="17"/>
  <c r="AZ23" i="17"/>
  <c r="AX35" i="17"/>
  <c r="AR35" i="17"/>
  <c r="AP35" i="17"/>
  <c r="BB35" i="17"/>
  <c r="AT35" i="17"/>
  <c r="BB22" i="17"/>
  <c r="AX22" i="17"/>
  <c r="BD22" i="17"/>
  <c r="AT22" i="17"/>
  <c r="AP22" i="17"/>
  <c r="AR22" i="17"/>
  <c r="AZ22" i="17"/>
  <c r="AR45" i="15"/>
  <c r="BD20" i="17"/>
  <c r="AV20" i="17"/>
  <c r="AX20" i="17"/>
  <c r="AZ45" i="15"/>
  <c r="AB6" i="19"/>
  <c r="J5" i="19"/>
  <c r="CB6" i="19"/>
  <c r="CS6" i="19"/>
  <c r="AW6" i="19"/>
  <c r="BM6" i="19"/>
  <c r="M4" i="20"/>
  <c r="AR16" i="17"/>
  <c r="AX16" i="17"/>
  <c r="BD16" i="17"/>
  <c r="AT16" i="17"/>
  <c r="AR36" i="17"/>
  <c r="AP36" i="17"/>
  <c r="AX26" i="17"/>
  <c r="AV26" i="17"/>
  <c r="AR26" i="17"/>
  <c r="AZ26" i="17"/>
  <c r="BD29" i="17"/>
  <c r="AT29" i="17"/>
  <c r="B12" i="18"/>
  <c r="AP12" i="18" s="1"/>
  <c r="B33" i="18"/>
  <c r="B17" i="18"/>
  <c r="B13" i="18"/>
  <c r="AP13" i="18" s="1"/>
  <c r="B19" i="18"/>
  <c r="B41" i="18"/>
  <c r="B28" i="18"/>
  <c r="B16" i="18"/>
  <c r="B22" i="18"/>
  <c r="B23" i="18"/>
  <c r="B32" i="18"/>
  <c r="B21" i="18"/>
  <c r="B31" i="18"/>
  <c r="B37" i="18"/>
  <c r="B26" i="18"/>
  <c r="B18" i="18"/>
  <c r="B30" i="18"/>
  <c r="B24" i="18"/>
  <c r="B34" i="18"/>
  <c r="B25" i="18"/>
  <c r="B35" i="18"/>
  <c r="B15" i="18"/>
  <c r="B40" i="18"/>
  <c r="B27" i="18"/>
  <c r="B39" i="18"/>
  <c r="B38" i="18"/>
  <c r="B29" i="18"/>
  <c r="B20" i="18"/>
  <c r="B11" i="18"/>
  <c r="AP11" i="18" s="1"/>
  <c r="B36" i="18"/>
  <c r="B14" i="18"/>
  <c r="BD25" i="17"/>
  <c r="BB25" i="17"/>
  <c r="AT25" i="17"/>
  <c r="AR25" i="17"/>
  <c r="AX25" i="17"/>
  <c r="AP25" i="17"/>
  <c r="AZ25" i="17"/>
  <c r="AV25" i="17"/>
  <c r="AX45" i="15"/>
  <c r="K43" i="28"/>
  <c r="K41" i="28" s="1"/>
  <c r="AJ45" i="17" s="1"/>
  <c r="S49" i="28"/>
  <c r="S44" i="28" s="1"/>
  <c r="S38" i="28" s="1"/>
  <c r="AJ48" i="14" s="1"/>
  <c r="K38" i="28"/>
  <c r="AJ44" i="17" s="1"/>
  <c r="L38" i="28"/>
  <c r="AJ45" i="18" s="1"/>
  <c r="H43" i="28"/>
  <c r="H45" i="28" s="1"/>
  <c r="P49" i="28"/>
  <c r="P44" i="28" s="1"/>
  <c r="P38" i="28" s="1"/>
  <c r="AJ44" i="22" s="1"/>
  <c r="P43" i="28"/>
  <c r="N43" i="28"/>
  <c r="N49" i="28"/>
  <c r="N44" i="28" s="1"/>
  <c r="N38" i="28" s="1"/>
  <c r="AJ45" i="20" s="1"/>
  <c r="O49" i="28"/>
  <c r="O44" i="28" s="1"/>
  <c r="O38" i="28" s="1"/>
  <c r="AJ45" i="21" s="1"/>
  <c r="O43" i="28"/>
  <c r="R49" i="28"/>
  <c r="R44" i="28" s="1"/>
  <c r="R38" i="28" s="1"/>
  <c r="AJ44" i="24" s="1"/>
  <c r="R43" i="28"/>
  <c r="J43" i="28"/>
  <c r="J49" i="28"/>
  <c r="J44" i="28" s="1"/>
  <c r="J38" i="28" s="1"/>
  <c r="AJ45" i="16" s="1"/>
  <c r="S45" i="28"/>
  <c r="S47" i="28"/>
  <c r="S46" i="28"/>
  <c r="S41" i="28"/>
  <c r="AJ49" i="14" s="1"/>
  <c r="L45" i="28"/>
  <c r="L46" i="28"/>
  <c r="L47" i="28"/>
  <c r="L41" i="28"/>
  <c r="AJ46" i="18" s="1"/>
  <c r="I49" i="28"/>
  <c r="I44" i="28" s="1"/>
  <c r="I38" i="28" s="1"/>
  <c r="AJ43" i="15" s="1"/>
  <c r="I43" i="28"/>
  <c r="M43" i="28"/>
  <c r="M49" i="28"/>
  <c r="M44" i="28" s="1"/>
  <c r="M38" i="28" s="1"/>
  <c r="AJ44" i="19" s="1"/>
  <c r="AZ27" i="17" l="1"/>
  <c r="AT20" i="17"/>
  <c r="BB19" i="17"/>
  <c r="AX19" i="17"/>
  <c r="BB18" i="17"/>
  <c r="BB20" i="17"/>
  <c r="AX18" i="17"/>
  <c r="AP20" i="17"/>
  <c r="AP33" i="17"/>
  <c r="AV32" i="17"/>
  <c r="AT19" i="17"/>
  <c r="AZ17" i="17"/>
  <c r="AP15" i="17"/>
  <c r="AR39" i="17"/>
  <c r="AR21" i="17"/>
  <c r="AT33" i="17"/>
  <c r="BB21" i="17"/>
  <c r="AR33" i="17"/>
  <c r="AP27" i="17"/>
  <c r="AR18" i="17"/>
  <c r="AR20" i="17"/>
  <c r="BB33" i="17"/>
  <c r="BB27" i="17"/>
  <c r="AX32" i="17"/>
  <c r="AV19" i="17"/>
  <c r="AT27" i="17"/>
  <c r="AZ18" i="17"/>
  <c r="BD33" i="17"/>
  <c r="BD21" i="17"/>
  <c r="AZ19" i="17"/>
  <c r="BD34" i="17"/>
  <c r="BD35" i="17"/>
  <c r="BD14" i="17"/>
  <c r="AV21" i="17"/>
  <c r="AP19" i="17"/>
  <c r="AR17" i="17"/>
  <c r="AT15" i="17"/>
  <c r="AT17" i="17"/>
  <c r="AZ34" i="17"/>
  <c r="AZ35" i="17"/>
  <c r="AZ14" i="17"/>
  <c r="AZ21" i="17"/>
  <c r="AV17" i="17"/>
  <c r="AT36" i="17"/>
  <c r="BB34" i="17"/>
  <c r="AX21" i="17"/>
  <c r="AV27" i="17"/>
  <c r="AX37" i="17"/>
  <c r="BB37" i="17"/>
  <c r="AV29" i="17"/>
  <c r="AV37" i="17"/>
  <c r="BB16" i="17"/>
  <c r="AR31" i="17"/>
  <c r="AP29" i="17"/>
  <c r="AZ37" i="17"/>
  <c r="AP16" i="17"/>
  <c r="BD31" i="17"/>
  <c r="BB31" i="17"/>
  <c r="BB29" i="17"/>
  <c r="AV36" i="17"/>
  <c r="AV16" i="17"/>
  <c r="AP31" i="17"/>
  <c r="BD26" i="17"/>
  <c r="AX31" i="17"/>
  <c r="AV31" i="17"/>
  <c r="AX29" i="17"/>
  <c r="AZ29" i="17"/>
  <c r="AZ36" i="17"/>
  <c r="BD28" i="17"/>
  <c r="AT31" i="17"/>
  <c r="BB36" i="17"/>
  <c r="AZ28" i="17"/>
  <c r="BV6" i="22"/>
  <c r="BG6" i="22"/>
  <c r="AO6" i="22"/>
  <c r="K2" i="23"/>
  <c r="T6" i="22"/>
  <c r="CM6" i="22"/>
  <c r="BX6" i="21"/>
  <c r="CO6" i="21"/>
  <c r="P2" i="22"/>
  <c r="BI6" i="21"/>
  <c r="AS6" i="21"/>
  <c r="X6" i="21"/>
  <c r="AU55" i="21"/>
  <c r="Q10" i="22"/>
  <c r="AV55" i="21"/>
  <c r="AQ55" i="21"/>
  <c r="AX55" i="21"/>
  <c r="AP32" i="17"/>
  <c r="BB26" i="17"/>
  <c r="AR37" i="17"/>
  <c r="AV34" i="17"/>
  <c r="AT40" i="17"/>
  <c r="BD32" i="17"/>
  <c r="AP26" i="17"/>
  <c r="AX34" i="17"/>
  <c r="AX40" i="17"/>
  <c r="AZ32" i="17"/>
  <c r="BB32" i="17"/>
  <c r="AV18" i="17"/>
  <c r="AP37" i="17"/>
  <c r="AP34" i="17"/>
  <c r="AV38" i="17"/>
  <c r="AP28" i="17"/>
  <c r="AT18" i="17"/>
  <c r="AP18" i="17"/>
  <c r="AZ40" i="17"/>
  <c r="BB38" i="17"/>
  <c r="AT28" i="17"/>
  <c r="AR44" i="16"/>
  <c r="BD38" i="17"/>
  <c r="AZ38" i="17"/>
  <c r="AT38" i="17"/>
  <c r="BD37" i="17"/>
  <c r="AR34" i="17"/>
  <c r="BD40" i="17"/>
  <c r="AX38" i="17"/>
  <c r="AR38" i="17"/>
  <c r="AV40" i="17"/>
  <c r="AR32" i="17"/>
  <c r="BF42" i="16"/>
  <c r="BF44" i="16"/>
  <c r="BF47" i="16"/>
  <c r="BF43" i="16"/>
  <c r="BF45" i="15"/>
  <c r="BF42" i="15"/>
  <c r="BF41" i="15"/>
  <c r="BF40" i="15"/>
  <c r="BD36" i="17"/>
  <c r="AT44" i="16"/>
  <c r="AZ30" i="17"/>
  <c r="BD30" i="17"/>
  <c r="AT43" i="16"/>
  <c r="BB43" i="16"/>
  <c r="AX30" i="17"/>
  <c r="AR47" i="16"/>
  <c r="AV47" i="16"/>
  <c r="AT30" i="17"/>
  <c r="AZ44" i="16"/>
  <c r="AV43" i="16"/>
  <c r="BB30" i="17"/>
  <c r="AV30" i="17"/>
  <c r="AR30" i="17"/>
  <c r="AX44" i="16"/>
  <c r="AT47" i="16"/>
  <c r="AZ43" i="16"/>
  <c r="BD43" i="16"/>
  <c r="BD44" i="16"/>
  <c r="BD47" i="16"/>
  <c r="BB44" i="16"/>
  <c r="AZ47" i="16"/>
  <c r="AV44" i="16"/>
  <c r="AR43" i="16"/>
  <c r="AX43" i="16"/>
  <c r="AX47" i="16"/>
  <c r="BB47" i="16"/>
  <c r="AP41" i="18"/>
  <c r="BB41" i="18"/>
  <c r="AT41" i="18"/>
  <c r="AX41" i="18"/>
  <c r="AZ41" i="18"/>
  <c r="BD41" i="18"/>
  <c r="AV41" i="18"/>
  <c r="BD35" i="18"/>
  <c r="AZ35" i="18"/>
  <c r="AV35" i="18"/>
  <c r="BB35" i="18"/>
  <c r="AT35" i="18"/>
  <c r="AP35" i="18"/>
  <c r="AX35" i="18"/>
  <c r="AR35" i="18"/>
  <c r="AV31" i="18"/>
  <c r="BD31" i="18"/>
  <c r="AZ31" i="18"/>
  <c r="AP31" i="18"/>
  <c r="AR31" i="18"/>
  <c r="BB31" i="18"/>
  <c r="AT31" i="18"/>
  <c r="AX31" i="18"/>
  <c r="AT19" i="18"/>
  <c r="AX19" i="18"/>
  <c r="AP19" i="18"/>
  <c r="AR19" i="18"/>
  <c r="BB19" i="18"/>
  <c r="BD19" i="18"/>
  <c r="AZ19" i="18"/>
  <c r="AV19" i="18"/>
  <c r="AV25" i="18"/>
  <c r="AX25" i="18"/>
  <c r="BB25" i="18"/>
  <c r="AZ25" i="18"/>
  <c r="AT25" i="18"/>
  <c r="AP25" i="18"/>
  <c r="BD25" i="18"/>
  <c r="AR25" i="18"/>
  <c r="BD29" i="18"/>
  <c r="AP29" i="18"/>
  <c r="AT29" i="18"/>
  <c r="AR29" i="18"/>
  <c r="BB29" i="18"/>
  <c r="AX29" i="18"/>
  <c r="AV29" i="18"/>
  <c r="AZ29" i="18"/>
  <c r="AT34" i="18"/>
  <c r="AV34" i="18"/>
  <c r="AP34" i="18"/>
  <c r="AX34" i="18"/>
  <c r="BB34" i="18"/>
  <c r="AZ34" i="18"/>
  <c r="BD34" i="18"/>
  <c r="AR34" i="18"/>
  <c r="AX32" i="18"/>
  <c r="BD32" i="18"/>
  <c r="AR32" i="18"/>
  <c r="AT32" i="18"/>
  <c r="AP32" i="18"/>
  <c r="BB32" i="18"/>
  <c r="AZ32" i="18"/>
  <c r="AV32" i="18"/>
  <c r="AT17" i="18"/>
  <c r="BD17" i="18"/>
  <c r="AR17" i="18"/>
  <c r="AP17" i="18"/>
  <c r="BB17" i="18"/>
  <c r="AZ17" i="18"/>
  <c r="AV17" i="18"/>
  <c r="AX17" i="18"/>
  <c r="AZ15" i="18"/>
  <c r="AX15" i="18"/>
  <c r="AP15" i="18"/>
  <c r="BD15" i="18"/>
  <c r="AV15" i="18"/>
  <c r="BB15" i="18"/>
  <c r="AR15" i="18"/>
  <c r="AT15" i="18"/>
  <c r="BD20" i="18"/>
  <c r="AV20" i="18"/>
  <c r="AZ20" i="18"/>
  <c r="BB20" i="18"/>
  <c r="AP20" i="18"/>
  <c r="AX20" i="18"/>
  <c r="AT20" i="18"/>
  <c r="AR20" i="18"/>
  <c r="AT38" i="18"/>
  <c r="AR38" i="18"/>
  <c r="AX38" i="18"/>
  <c r="AP38" i="18"/>
  <c r="AV38" i="18"/>
  <c r="BB38" i="18"/>
  <c r="AZ38" i="18"/>
  <c r="BD38" i="18"/>
  <c r="BD24" i="18"/>
  <c r="BB24" i="18"/>
  <c r="AR24" i="18"/>
  <c r="AP24" i="18"/>
  <c r="AX24" i="18"/>
  <c r="AZ24" i="18"/>
  <c r="AV24" i="18"/>
  <c r="AT24" i="18"/>
  <c r="AP23" i="18"/>
  <c r="BD23" i="18"/>
  <c r="AX23" i="18"/>
  <c r="BB23" i="18"/>
  <c r="AR23" i="18"/>
  <c r="AV23" i="18"/>
  <c r="AT23" i="18"/>
  <c r="AZ23" i="18"/>
  <c r="AT33" i="18"/>
  <c r="AP33" i="18"/>
  <c r="BB33" i="18"/>
  <c r="AX33" i="18"/>
  <c r="AR33" i="18"/>
  <c r="AZ33" i="18"/>
  <c r="BD33" i="18"/>
  <c r="AV33" i="18"/>
  <c r="B12" i="19"/>
  <c r="AP12" i="19" s="1"/>
  <c r="B16" i="19"/>
  <c r="B17" i="19"/>
  <c r="B32" i="19"/>
  <c r="B31" i="19"/>
  <c r="B24" i="19"/>
  <c r="B15" i="19"/>
  <c r="B29" i="19"/>
  <c r="B26" i="19"/>
  <c r="B37" i="19"/>
  <c r="B23" i="19"/>
  <c r="B18" i="19"/>
  <c r="B20" i="19"/>
  <c r="B19" i="19"/>
  <c r="B30" i="19"/>
  <c r="B21" i="19"/>
  <c r="B40" i="19"/>
  <c r="AR40" i="19" s="1"/>
  <c r="B27" i="19"/>
  <c r="B39" i="19"/>
  <c r="B25" i="19"/>
  <c r="B13" i="19"/>
  <c r="AP13" i="19" s="1"/>
  <c r="B38" i="19"/>
  <c r="B22" i="19"/>
  <c r="B33" i="19"/>
  <c r="B36" i="19"/>
  <c r="B35" i="19"/>
  <c r="B14" i="19"/>
  <c r="B28" i="19"/>
  <c r="B34" i="19"/>
  <c r="B11" i="19"/>
  <c r="AP11" i="19" s="1"/>
  <c r="AX36" i="18"/>
  <c r="AZ36" i="18"/>
  <c r="BD36" i="18"/>
  <c r="AR36" i="18"/>
  <c r="AV36" i="18"/>
  <c r="BB36" i="18"/>
  <c r="AT36" i="18"/>
  <c r="AP36" i="18"/>
  <c r="AV21" i="18"/>
  <c r="AP21" i="18"/>
  <c r="BD21" i="18"/>
  <c r="BB21" i="18"/>
  <c r="AZ21" i="18"/>
  <c r="AX21" i="18"/>
  <c r="AR21" i="18"/>
  <c r="AT21" i="18"/>
  <c r="BB39" i="18"/>
  <c r="AZ39" i="18"/>
  <c r="AX39" i="18"/>
  <c r="AV39" i="18"/>
  <c r="AT39" i="18"/>
  <c r="AP39" i="18"/>
  <c r="BD39" i="18"/>
  <c r="AR39" i="18"/>
  <c r="AX30" i="18"/>
  <c r="AP30" i="18"/>
  <c r="AR30" i="18"/>
  <c r="AV30" i="18"/>
  <c r="AT30" i="18"/>
  <c r="BB30" i="18"/>
  <c r="BD30" i="18"/>
  <c r="AZ30" i="18"/>
  <c r="AZ22" i="18"/>
  <c r="AV22" i="18"/>
  <c r="BB22" i="18"/>
  <c r="BD22" i="18"/>
  <c r="AX22" i="18"/>
  <c r="AR22" i="18"/>
  <c r="AT22" i="18"/>
  <c r="AP22" i="18"/>
  <c r="AT37" i="18"/>
  <c r="AR37" i="18"/>
  <c r="AV37" i="18"/>
  <c r="AX37" i="18"/>
  <c r="AZ37" i="18"/>
  <c r="BD37" i="18"/>
  <c r="AP37" i="18"/>
  <c r="BB37" i="18"/>
  <c r="AP27" i="18"/>
  <c r="AV27" i="18"/>
  <c r="AT27" i="18"/>
  <c r="BB27" i="18"/>
  <c r="BD27" i="18"/>
  <c r="AX27" i="18"/>
  <c r="AZ27" i="18"/>
  <c r="AR27" i="18"/>
  <c r="BD18" i="18"/>
  <c r="AT18" i="18"/>
  <c r="AR18" i="18"/>
  <c r="AX18" i="18"/>
  <c r="AV18" i="18"/>
  <c r="AP18" i="18"/>
  <c r="AZ18" i="18"/>
  <c r="BB18" i="18"/>
  <c r="BB16" i="18"/>
  <c r="BD16" i="18"/>
  <c r="AZ16" i="18"/>
  <c r="AX16" i="18"/>
  <c r="AP16" i="18"/>
  <c r="AV16" i="18"/>
  <c r="AT16" i="18"/>
  <c r="AR16" i="18"/>
  <c r="AR14" i="18"/>
  <c r="AP14" i="18"/>
  <c r="BB14" i="18"/>
  <c r="AX14" i="18"/>
  <c r="AT14" i="18"/>
  <c r="AZ14" i="18"/>
  <c r="AV14" i="18"/>
  <c r="BD14" i="18"/>
  <c r="BB40" i="18"/>
  <c r="AP40" i="18"/>
  <c r="AT40" i="18"/>
  <c r="AR40" i="18"/>
  <c r="AX40" i="18"/>
  <c r="BD40" i="18"/>
  <c r="AZ40" i="18"/>
  <c r="AV40" i="18"/>
  <c r="AX26" i="18"/>
  <c r="AT26" i="18"/>
  <c r="AP26" i="18"/>
  <c r="AR26" i="18"/>
  <c r="BB26" i="18"/>
  <c r="AV26" i="18"/>
  <c r="BD26" i="18"/>
  <c r="AZ26" i="18"/>
  <c r="AV28" i="18"/>
  <c r="BB28" i="18"/>
  <c r="AP28" i="18"/>
  <c r="AX28" i="18"/>
  <c r="AT28" i="18"/>
  <c r="AR28" i="18"/>
  <c r="BD28" i="18"/>
  <c r="AZ28" i="18"/>
  <c r="BM6" i="20"/>
  <c r="AW6" i="20"/>
  <c r="J5" i="20"/>
  <c r="CS6" i="20"/>
  <c r="CB6" i="20"/>
  <c r="M4" i="21"/>
  <c r="AB6" i="20"/>
  <c r="K45" i="28"/>
  <c r="K46" i="28"/>
  <c r="K47" i="28"/>
  <c r="H47" i="28"/>
  <c r="G45" i="28"/>
  <c r="H41" i="28"/>
  <c r="AJ44" i="15" s="1"/>
  <c r="N46" i="28"/>
  <c r="N47" i="28"/>
  <c r="N45" i="28"/>
  <c r="N41" i="28"/>
  <c r="AJ46" i="20" s="1"/>
  <c r="P45" i="28"/>
  <c r="P41" i="28"/>
  <c r="AJ45" i="22" s="1"/>
  <c r="P47" i="28"/>
  <c r="P46" i="28"/>
  <c r="O45" i="28"/>
  <c r="O41" i="28"/>
  <c r="AJ46" i="21" s="1"/>
  <c r="O47" i="28"/>
  <c r="O46" i="28"/>
  <c r="M47" i="28"/>
  <c r="M46" i="28"/>
  <c r="M41" i="28"/>
  <c r="AJ45" i="19" s="1"/>
  <c r="M45" i="28"/>
  <c r="R46" i="28"/>
  <c r="R41" i="28"/>
  <c r="AJ45" i="24" s="1"/>
  <c r="R47" i="28"/>
  <c r="R45" i="28"/>
  <c r="I47" i="28"/>
  <c r="I45" i="28"/>
  <c r="I41" i="28"/>
  <c r="J45" i="28"/>
  <c r="J47" i="28"/>
  <c r="J41" i="28"/>
  <c r="AJ46" i="16" s="1"/>
  <c r="J46" i="28"/>
  <c r="BB46" i="17" l="1"/>
  <c r="AX43" i="17"/>
  <c r="AT42" i="17"/>
  <c r="AT43" i="17"/>
  <c r="AX46" i="17"/>
  <c r="BB42" i="17"/>
  <c r="AZ43" i="17"/>
  <c r="BX6" i="22"/>
  <c r="AS6" i="22"/>
  <c r="X6" i="22"/>
  <c r="BI6" i="22"/>
  <c r="P2" i="23"/>
  <c r="CO6" i="22"/>
  <c r="K2" i="24"/>
  <c r="BG6" i="23"/>
  <c r="T6" i="23"/>
  <c r="BV6" i="23"/>
  <c r="CM6" i="23"/>
  <c r="AO6" i="23"/>
  <c r="Q10" i="23"/>
  <c r="AU54" i="22"/>
  <c r="AQ54" i="22"/>
  <c r="AV54" i="22"/>
  <c r="AX54" i="22"/>
  <c r="AR46" i="17"/>
  <c r="AR42" i="17"/>
  <c r="AR43" i="17"/>
  <c r="AV43" i="17"/>
  <c r="BD43" i="17"/>
  <c r="AZ42" i="17"/>
  <c r="AV46" i="17"/>
  <c r="BB43" i="17"/>
  <c r="AT46" i="17"/>
  <c r="BD46" i="17"/>
  <c r="AX42" i="17"/>
  <c r="AZ46" i="17"/>
  <c r="AV42" i="17"/>
  <c r="BF42" i="18"/>
  <c r="BF43" i="18"/>
  <c r="BF44" i="18"/>
  <c r="BF47" i="18"/>
  <c r="BD42" i="17"/>
  <c r="AV19" i="19"/>
  <c r="BB19" i="19"/>
  <c r="AP19" i="19"/>
  <c r="AT19" i="19"/>
  <c r="AZ19" i="19"/>
  <c r="AX19" i="19"/>
  <c r="BD19" i="19"/>
  <c r="AR19" i="19"/>
  <c r="AR43" i="18"/>
  <c r="AV47" i="18"/>
  <c r="AV44" i="18"/>
  <c r="AV43" i="18"/>
  <c r="BD34" i="19"/>
  <c r="AP34" i="19"/>
  <c r="AX34" i="19"/>
  <c r="AV34" i="19"/>
  <c r="AR34" i="19"/>
  <c r="AT34" i="19"/>
  <c r="AZ34" i="19"/>
  <c r="BB34" i="19"/>
  <c r="AZ20" i="19"/>
  <c r="BD20" i="19"/>
  <c r="AV20" i="19"/>
  <c r="AX20" i="19"/>
  <c r="BB20" i="19"/>
  <c r="AP20" i="19"/>
  <c r="AR20" i="19"/>
  <c r="AT20" i="19"/>
  <c r="AT31" i="19"/>
  <c r="AP31" i="19"/>
  <c r="AR31" i="19"/>
  <c r="AZ31" i="19"/>
  <c r="BD31" i="19"/>
  <c r="AV31" i="19"/>
  <c r="BB31" i="19"/>
  <c r="AX31" i="19"/>
  <c r="AZ47" i="18"/>
  <c r="AZ43" i="18"/>
  <c r="AZ44" i="18"/>
  <c r="BB47" i="18"/>
  <c r="AT44" i="18"/>
  <c r="AT43" i="18"/>
  <c r="AT47" i="18"/>
  <c r="AP14" i="19"/>
  <c r="BB14" i="19"/>
  <c r="AZ14" i="19"/>
  <c r="BD14" i="19"/>
  <c r="AV14" i="19"/>
  <c r="AR14" i="19"/>
  <c r="AX14" i="19"/>
  <c r="AT14" i="19"/>
  <c r="BD39" i="19"/>
  <c r="AT39" i="19"/>
  <c r="AP39" i="19"/>
  <c r="BB39" i="19"/>
  <c r="AZ39" i="19"/>
  <c r="AX39" i="19"/>
  <c r="AV39" i="19"/>
  <c r="AR39" i="19"/>
  <c r="AT23" i="19"/>
  <c r="BB23" i="19"/>
  <c r="AR23" i="19"/>
  <c r="AX23" i="19"/>
  <c r="AP23" i="19"/>
  <c r="AV23" i="19"/>
  <c r="AZ23" i="19"/>
  <c r="BD23" i="19"/>
  <c r="AX17" i="19"/>
  <c r="AR17" i="19"/>
  <c r="AP17" i="19"/>
  <c r="AV17" i="19"/>
  <c r="BB17" i="19"/>
  <c r="BD17" i="19"/>
  <c r="AZ17" i="19"/>
  <c r="AT17" i="19"/>
  <c r="AP32" i="19"/>
  <c r="AR32" i="19"/>
  <c r="AV32" i="19"/>
  <c r="AX32" i="19"/>
  <c r="AZ32" i="19"/>
  <c r="BD32" i="19"/>
  <c r="BB32" i="19"/>
  <c r="AT32" i="19"/>
  <c r="AX44" i="18"/>
  <c r="AX43" i="18"/>
  <c r="AX47" i="18"/>
  <c r="AX35" i="19"/>
  <c r="BD35" i="19"/>
  <c r="AT35" i="19"/>
  <c r="AP35" i="19"/>
  <c r="AR35" i="19"/>
  <c r="AV35" i="19"/>
  <c r="AZ35" i="19"/>
  <c r="BB35" i="19"/>
  <c r="AZ27" i="19"/>
  <c r="BB27" i="19"/>
  <c r="AR27" i="19"/>
  <c r="AX27" i="19"/>
  <c r="AP27" i="19"/>
  <c r="BD27" i="19"/>
  <c r="AV27" i="19"/>
  <c r="AT27" i="19"/>
  <c r="AR37" i="19"/>
  <c r="AX37" i="19"/>
  <c r="BB37" i="19"/>
  <c r="AP37" i="19"/>
  <c r="AT37" i="19"/>
  <c r="AV37" i="19"/>
  <c r="BD37" i="19"/>
  <c r="AZ37" i="19"/>
  <c r="AP16" i="19"/>
  <c r="BB16" i="19"/>
  <c r="AR16" i="19"/>
  <c r="AT16" i="19"/>
  <c r="AX16" i="19"/>
  <c r="AV16" i="19"/>
  <c r="BD16" i="19"/>
  <c r="AZ16" i="19"/>
  <c r="AV38" i="19"/>
  <c r="AR38" i="19"/>
  <c r="AT38" i="19"/>
  <c r="BB38" i="19"/>
  <c r="AZ38" i="19"/>
  <c r="AX38" i="19"/>
  <c r="AP38" i="19"/>
  <c r="BD38" i="19"/>
  <c r="AX18" i="19"/>
  <c r="AP18" i="19"/>
  <c r="AV18" i="19"/>
  <c r="AZ18" i="19"/>
  <c r="BB18" i="19"/>
  <c r="AR18" i="19"/>
  <c r="AT18" i="19"/>
  <c r="BD18" i="19"/>
  <c r="BB44" i="18"/>
  <c r="BB43" i="18"/>
  <c r="AT36" i="19"/>
  <c r="AV36" i="19"/>
  <c r="AX36" i="19"/>
  <c r="AR36" i="19"/>
  <c r="BB36" i="19"/>
  <c r="BD36" i="19"/>
  <c r="AZ36" i="19"/>
  <c r="AP36" i="19"/>
  <c r="AT40" i="19"/>
  <c r="BB40" i="19"/>
  <c r="AX40" i="19"/>
  <c r="AP40" i="19"/>
  <c r="AZ40" i="19"/>
  <c r="AV40" i="19"/>
  <c r="BD40" i="19"/>
  <c r="AP26" i="19"/>
  <c r="BD26" i="19"/>
  <c r="AZ26" i="19"/>
  <c r="BB26" i="19"/>
  <c r="AV26" i="19"/>
  <c r="AR26" i="19"/>
  <c r="AT26" i="19"/>
  <c r="AX26" i="19"/>
  <c r="BD43" i="18"/>
  <c r="BD47" i="18"/>
  <c r="BD44" i="18"/>
  <c r="AT28" i="19"/>
  <c r="AV28" i="19"/>
  <c r="BD28" i="19"/>
  <c r="AP28" i="19"/>
  <c r="AZ28" i="19"/>
  <c r="AX28" i="19"/>
  <c r="AR28" i="19"/>
  <c r="BB28" i="19"/>
  <c r="B19" i="20"/>
  <c r="B22" i="20"/>
  <c r="B23" i="20"/>
  <c r="B26" i="20"/>
  <c r="B29" i="20"/>
  <c r="B35" i="20"/>
  <c r="B41" i="20"/>
  <c r="AR41" i="20" s="1"/>
  <c r="B13" i="20"/>
  <c r="AP13" i="20" s="1"/>
  <c r="B21" i="20"/>
  <c r="B32" i="20"/>
  <c r="B39" i="20"/>
  <c r="B12" i="20"/>
  <c r="AP12" i="20" s="1"/>
  <c r="B40" i="20"/>
  <c r="B20" i="20"/>
  <c r="B36" i="20"/>
  <c r="B18" i="20"/>
  <c r="B34" i="20"/>
  <c r="B14" i="20"/>
  <c r="B25" i="20"/>
  <c r="B28" i="20"/>
  <c r="B15" i="20"/>
  <c r="B27" i="20"/>
  <c r="B38" i="20"/>
  <c r="B17" i="20"/>
  <c r="B33" i="20"/>
  <c r="B30" i="20"/>
  <c r="B11" i="20"/>
  <c r="AP11" i="20" s="1"/>
  <c r="B24" i="20"/>
  <c r="B37" i="20"/>
  <c r="B31" i="20"/>
  <c r="B16" i="20"/>
  <c r="AX33" i="19"/>
  <c r="BD33" i="19"/>
  <c r="AT33" i="19"/>
  <c r="AV33" i="19"/>
  <c r="AR33" i="19"/>
  <c r="AZ33" i="19"/>
  <c r="AP33" i="19"/>
  <c r="BB33" i="19"/>
  <c r="AR21" i="19"/>
  <c r="AX21" i="19"/>
  <c r="BD21" i="19"/>
  <c r="AZ21" i="19"/>
  <c r="AP21" i="19"/>
  <c r="AT21" i="19"/>
  <c r="AV21" i="19"/>
  <c r="BB21" i="19"/>
  <c r="AT29" i="19"/>
  <c r="AP29" i="19"/>
  <c r="AX29" i="19"/>
  <c r="AR29" i="19"/>
  <c r="AV29" i="19"/>
  <c r="AZ29" i="19"/>
  <c r="BB29" i="19"/>
  <c r="BD29" i="19"/>
  <c r="BD24" i="19"/>
  <c r="BB24" i="19"/>
  <c r="AT24" i="19"/>
  <c r="AP24" i="19"/>
  <c r="AX24" i="19"/>
  <c r="AV24" i="19"/>
  <c r="AR24" i="19"/>
  <c r="AZ24" i="19"/>
  <c r="AW6" i="21"/>
  <c r="CB6" i="21"/>
  <c r="BM6" i="21"/>
  <c r="CS6" i="21"/>
  <c r="J5" i="21"/>
  <c r="M4" i="22"/>
  <c r="AB6" i="21"/>
  <c r="BB25" i="19"/>
  <c r="AZ25" i="19"/>
  <c r="BD25" i="19"/>
  <c r="AP25" i="19"/>
  <c r="AX25" i="19"/>
  <c r="AT25" i="19"/>
  <c r="AV25" i="19"/>
  <c r="AR25" i="19"/>
  <c r="AR47" i="18"/>
  <c r="AR44" i="18"/>
  <c r="AZ22" i="19"/>
  <c r="AX22" i="19"/>
  <c r="AV22" i="19"/>
  <c r="AP22" i="19"/>
  <c r="AT22" i="19"/>
  <c r="BD22" i="19"/>
  <c r="BB22" i="19"/>
  <c r="AR22" i="19"/>
  <c r="AR30" i="19"/>
  <c r="BB30" i="19"/>
  <c r="AT30" i="19"/>
  <c r="AP30" i="19"/>
  <c r="AX30" i="19"/>
  <c r="AV30" i="19"/>
  <c r="AZ30" i="19"/>
  <c r="BD30" i="19"/>
  <c r="AX15" i="19"/>
  <c r="AZ15" i="19"/>
  <c r="BB15" i="19"/>
  <c r="AV15" i="19"/>
  <c r="AP15" i="19"/>
  <c r="BD15" i="19"/>
  <c r="AR15" i="19"/>
  <c r="AT15" i="19"/>
  <c r="AJ49" i="7"/>
  <c r="BV6" i="24" l="1"/>
  <c r="AO6" i="24"/>
  <c r="CM6" i="24"/>
  <c r="T6" i="24"/>
  <c r="K2" i="14"/>
  <c r="BG6" i="24"/>
  <c r="P2" i="24"/>
  <c r="AS6" i="23"/>
  <c r="BI6" i="23"/>
  <c r="CO6" i="23"/>
  <c r="BX6" i="23"/>
  <c r="X6" i="23"/>
  <c r="AU55" i="23"/>
  <c r="AX55" i="23"/>
  <c r="Q10" i="24"/>
  <c r="AV55" i="23"/>
  <c r="AQ55" i="23"/>
  <c r="BF43" i="17"/>
  <c r="BF41" i="17"/>
  <c r="BF42" i="17"/>
  <c r="BF46" i="17"/>
  <c r="BF41" i="19"/>
  <c r="BF42" i="19"/>
  <c r="BF46" i="19"/>
  <c r="BF43" i="19"/>
  <c r="AR25" i="20"/>
  <c r="AT25" i="20"/>
  <c r="BD25" i="20"/>
  <c r="BB25" i="20"/>
  <c r="AV25" i="20"/>
  <c r="AX25" i="20"/>
  <c r="AP25" i="20"/>
  <c r="AZ25" i="20"/>
  <c r="AX46" i="19"/>
  <c r="AV46" i="19"/>
  <c r="AV42" i="19"/>
  <c r="AV43" i="19"/>
  <c r="BD30" i="20"/>
  <c r="AZ30" i="20"/>
  <c r="AT30" i="20"/>
  <c r="BB30" i="20"/>
  <c r="AX30" i="20"/>
  <c r="AP30" i="20"/>
  <c r="AV30" i="20"/>
  <c r="AR30" i="20"/>
  <c r="AT14" i="20"/>
  <c r="AX14" i="20"/>
  <c r="BB14" i="20"/>
  <c r="AR14" i="20"/>
  <c r="AP14" i="20"/>
  <c r="AZ14" i="20"/>
  <c r="AV14" i="20"/>
  <c r="BD14" i="20"/>
  <c r="BB32" i="20"/>
  <c r="AP32" i="20"/>
  <c r="AX32" i="20"/>
  <c r="AT32" i="20"/>
  <c r="AV32" i="20"/>
  <c r="AZ32" i="20"/>
  <c r="AR32" i="20"/>
  <c r="BD32" i="20"/>
  <c r="BB22" i="20"/>
  <c r="AR22" i="20"/>
  <c r="AZ22" i="20"/>
  <c r="AP22" i="20"/>
  <c r="BD22" i="20"/>
  <c r="AT22" i="20"/>
  <c r="AV22" i="20"/>
  <c r="AX22" i="20"/>
  <c r="BD43" i="19"/>
  <c r="BD42" i="19"/>
  <c r="BD46" i="19"/>
  <c r="BD39" i="20"/>
  <c r="AX39" i="20"/>
  <c r="AR39" i="20"/>
  <c r="AZ39" i="20"/>
  <c r="AP39" i="20"/>
  <c r="AV39" i="20"/>
  <c r="BB39" i="20"/>
  <c r="AT39" i="20"/>
  <c r="BB33" i="20"/>
  <c r="AR33" i="20"/>
  <c r="AT33" i="20"/>
  <c r="BD33" i="20"/>
  <c r="AV33" i="20"/>
  <c r="AX33" i="20"/>
  <c r="AP33" i="20"/>
  <c r="AZ33" i="20"/>
  <c r="AP21" i="20"/>
  <c r="AT21" i="20"/>
  <c r="AX21" i="20"/>
  <c r="AR21" i="20"/>
  <c r="BB21" i="20"/>
  <c r="AV21" i="20"/>
  <c r="BD21" i="20"/>
  <c r="AZ21" i="20"/>
  <c r="AT19" i="20"/>
  <c r="AV19" i="20"/>
  <c r="BB19" i="20"/>
  <c r="AZ19" i="20"/>
  <c r="BD19" i="20"/>
  <c r="AX19" i="20"/>
  <c r="AP19" i="20"/>
  <c r="AR19" i="20"/>
  <c r="AZ42" i="19"/>
  <c r="AZ46" i="19"/>
  <c r="AZ43" i="19"/>
  <c r="BB43" i="19"/>
  <c r="BB23" i="20"/>
  <c r="AZ23" i="20"/>
  <c r="AR23" i="20"/>
  <c r="AP23" i="20"/>
  <c r="AV23" i="20"/>
  <c r="AX23" i="20"/>
  <c r="AT23" i="20"/>
  <c r="BD23" i="20"/>
  <c r="AZ34" i="20"/>
  <c r="AX34" i="20"/>
  <c r="BD34" i="20"/>
  <c r="AV34" i="20"/>
  <c r="AR34" i="20"/>
  <c r="BB34" i="20"/>
  <c r="AT34" i="20"/>
  <c r="AP34" i="20"/>
  <c r="AP17" i="20"/>
  <c r="AX17" i="20"/>
  <c r="AZ17" i="20"/>
  <c r="AR17" i="20"/>
  <c r="AT17" i="20"/>
  <c r="BD17" i="20"/>
  <c r="AV17" i="20"/>
  <c r="BB17" i="20"/>
  <c r="AT18" i="20"/>
  <c r="AP18" i="20"/>
  <c r="AX18" i="20"/>
  <c r="BB18" i="20"/>
  <c r="BD18" i="20"/>
  <c r="AV18" i="20"/>
  <c r="AR18" i="20"/>
  <c r="AZ18" i="20"/>
  <c r="BB46" i="19"/>
  <c r="BB42" i="19"/>
  <c r="AX42" i="19"/>
  <c r="BB16" i="20"/>
  <c r="AX16" i="20"/>
  <c r="BD16" i="20"/>
  <c r="AR16" i="20"/>
  <c r="AZ16" i="20"/>
  <c r="AT16" i="20"/>
  <c r="AV16" i="20"/>
  <c r="AP16" i="20"/>
  <c r="AP36" i="20"/>
  <c r="AT36" i="20"/>
  <c r="AV36" i="20"/>
  <c r="AR36" i="20"/>
  <c r="BD36" i="20"/>
  <c r="AX36" i="20"/>
  <c r="AZ36" i="20"/>
  <c r="BB36" i="20"/>
  <c r="AZ31" i="20"/>
  <c r="AR31" i="20"/>
  <c r="AP31" i="20"/>
  <c r="AX31" i="20"/>
  <c r="BB31" i="20"/>
  <c r="BD31" i="20"/>
  <c r="AT31" i="20"/>
  <c r="AV31" i="20"/>
  <c r="BD27" i="20"/>
  <c r="BB27" i="20"/>
  <c r="AT27" i="20"/>
  <c r="AV27" i="20"/>
  <c r="AZ27" i="20"/>
  <c r="AP27" i="20"/>
  <c r="AR27" i="20"/>
  <c r="AX27" i="20"/>
  <c r="AR20" i="20"/>
  <c r="AT20" i="20"/>
  <c r="AP20" i="20"/>
  <c r="AV20" i="20"/>
  <c r="AX20" i="20"/>
  <c r="AZ20" i="20"/>
  <c r="BB20" i="20"/>
  <c r="BD20" i="20"/>
  <c r="BB35" i="20"/>
  <c r="AT35" i="20"/>
  <c r="AP35" i="20"/>
  <c r="AR35" i="20"/>
  <c r="AX35" i="20"/>
  <c r="AV35" i="20"/>
  <c r="AZ35" i="20"/>
  <c r="BD35" i="20"/>
  <c r="AT46" i="19"/>
  <c r="AT42" i="19"/>
  <c r="AT43" i="19"/>
  <c r="AT38" i="20"/>
  <c r="AR38" i="20"/>
  <c r="AZ38" i="20"/>
  <c r="BB38" i="20"/>
  <c r="AV38" i="20"/>
  <c r="AX38" i="20"/>
  <c r="BD38" i="20"/>
  <c r="AP38" i="20"/>
  <c r="AT41" i="20"/>
  <c r="AP41" i="20"/>
  <c r="AX41" i="20"/>
  <c r="BB41" i="20"/>
  <c r="AV41" i="20"/>
  <c r="BD41" i="20"/>
  <c r="AZ41" i="20"/>
  <c r="CS6" i="22"/>
  <c r="AB6" i="22"/>
  <c r="BM6" i="22"/>
  <c r="AW6" i="22"/>
  <c r="M4" i="23"/>
  <c r="CB6" i="22"/>
  <c r="J5" i="22"/>
  <c r="BB37" i="20"/>
  <c r="BD37" i="20"/>
  <c r="AV37" i="20"/>
  <c r="AZ37" i="20"/>
  <c r="AX37" i="20"/>
  <c r="AT37" i="20"/>
  <c r="AR37" i="20"/>
  <c r="AP37" i="20"/>
  <c r="AP15" i="20"/>
  <c r="AV15" i="20"/>
  <c r="BB15" i="20"/>
  <c r="AR15" i="20"/>
  <c r="BD15" i="20"/>
  <c r="AZ15" i="20"/>
  <c r="AT15" i="20"/>
  <c r="AX15" i="20"/>
  <c r="AR40" i="20"/>
  <c r="AP40" i="20"/>
  <c r="BB40" i="20"/>
  <c r="AT40" i="20"/>
  <c r="AV40" i="20"/>
  <c r="BD40" i="20"/>
  <c r="AX40" i="20"/>
  <c r="AZ40" i="20"/>
  <c r="BD29" i="20"/>
  <c r="AZ29" i="20"/>
  <c r="AX29" i="20"/>
  <c r="BB29" i="20"/>
  <c r="AV29" i="20"/>
  <c r="AR29" i="20"/>
  <c r="AP29" i="20"/>
  <c r="AT29" i="20"/>
  <c r="AX43" i="19"/>
  <c r="B40" i="21"/>
  <c r="B26" i="21"/>
  <c r="B41" i="21"/>
  <c r="AR41" i="21" s="1"/>
  <c r="B25" i="21"/>
  <c r="B39" i="21"/>
  <c r="B11" i="21"/>
  <c r="AP11" i="21" s="1"/>
  <c r="B29" i="21"/>
  <c r="B32" i="21"/>
  <c r="B38" i="21"/>
  <c r="B12" i="21"/>
  <c r="AP12" i="21" s="1"/>
  <c r="B20" i="21"/>
  <c r="B16" i="21"/>
  <c r="B24" i="21"/>
  <c r="B33" i="21"/>
  <c r="B13" i="21"/>
  <c r="AP13" i="21" s="1"/>
  <c r="B27" i="21"/>
  <c r="B22" i="21"/>
  <c r="B36" i="21"/>
  <c r="B28" i="21"/>
  <c r="B17" i="21"/>
  <c r="B23" i="21"/>
  <c r="B19" i="21"/>
  <c r="B31" i="21"/>
  <c r="B21" i="21"/>
  <c r="B37" i="21"/>
  <c r="B15" i="21"/>
  <c r="B18" i="21"/>
  <c r="B14" i="21"/>
  <c r="B35" i="21"/>
  <c r="B34" i="21"/>
  <c r="B30" i="21"/>
  <c r="AP24" i="20"/>
  <c r="BB24" i="20"/>
  <c r="AX24" i="20"/>
  <c r="AZ24" i="20"/>
  <c r="AT24" i="20"/>
  <c r="AR24" i="20"/>
  <c r="AV24" i="20"/>
  <c r="BD24" i="20"/>
  <c r="AT28" i="20"/>
  <c r="BB28" i="20"/>
  <c r="AP28" i="20"/>
  <c r="AX28" i="20"/>
  <c r="AR28" i="20"/>
  <c r="BD28" i="20"/>
  <c r="AV28" i="20"/>
  <c r="AZ28" i="20"/>
  <c r="AV26" i="20"/>
  <c r="AT26" i="20"/>
  <c r="AP26" i="20"/>
  <c r="BB26" i="20"/>
  <c r="AZ26" i="20"/>
  <c r="AX26" i="20"/>
  <c r="BD26" i="20"/>
  <c r="AR26" i="20"/>
  <c r="AR43" i="19"/>
  <c r="AR42" i="19"/>
  <c r="AR46" i="19"/>
  <c r="X6" i="24" l="1"/>
  <c r="P2" i="14"/>
  <c r="BX6" i="24"/>
  <c r="CO6" i="24"/>
  <c r="AS6" i="24"/>
  <c r="BI6" i="24"/>
  <c r="BG6" i="14"/>
  <c r="BV6" i="14"/>
  <c r="CM6" i="14"/>
  <c r="A1" i="27"/>
  <c r="T6" i="14"/>
  <c r="AO6" i="14"/>
  <c r="AU54" i="24"/>
  <c r="AV54" i="24"/>
  <c r="Q10" i="14"/>
  <c r="AQ54" i="24"/>
  <c r="AX54" i="24"/>
  <c r="BF42" i="20"/>
  <c r="BF47" i="20"/>
  <c r="BF43" i="20"/>
  <c r="BF44" i="20"/>
  <c r="AZ44" i="20"/>
  <c r="AZ43" i="20"/>
  <c r="AZ47" i="20"/>
  <c r="AP27" i="21"/>
  <c r="AR27" i="21"/>
  <c r="AV27" i="21"/>
  <c r="AT27" i="21"/>
  <c r="BD27" i="21"/>
  <c r="AX27" i="21"/>
  <c r="BB27" i="21"/>
  <c r="AZ27" i="21"/>
  <c r="AR43" i="20"/>
  <c r="AT30" i="21"/>
  <c r="AR30" i="21"/>
  <c r="AV30" i="21"/>
  <c r="BD30" i="21"/>
  <c r="AX30" i="21"/>
  <c r="AZ30" i="21"/>
  <c r="BB30" i="21"/>
  <c r="AP30" i="21"/>
  <c r="AZ31" i="21"/>
  <c r="AT31" i="21"/>
  <c r="AX31" i="21"/>
  <c r="BD31" i="21"/>
  <c r="BB31" i="21"/>
  <c r="AP31" i="21"/>
  <c r="AR31" i="21"/>
  <c r="AV31" i="21"/>
  <c r="AT29" i="21"/>
  <c r="AP29" i="21"/>
  <c r="BD29" i="21"/>
  <c r="AR29" i="21"/>
  <c r="AX29" i="21"/>
  <c r="AZ29" i="21"/>
  <c r="BB29" i="21"/>
  <c r="AV29" i="21"/>
  <c r="B20" i="22"/>
  <c r="B33" i="22"/>
  <c r="B16" i="22"/>
  <c r="B14" i="22"/>
  <c r="B22" i="22"/>
  <c r="B32" i="22"/>
  <c r="B30" i="22"/>
  <c r="B29" i="22"/>
  <c r="B18" i="22"/>
  <c r="B38" i="22"/>
  <c r="B23" i="22"/>
  <c r="B21" i="22"/>
  <c r="B36" i="22"/>
  <c r="B17" i="22"/>
  <c r="B27" i="22"/>
  <c r="B11" i="22"/>
  <c r="AP11" i="22" s="1"/>
  <c r="B15" i="22"/>
  <c r="B26" i="22"/>
  <c r="B25" i="22"/>
  <c r="B34" i="22"/>
  <c r="B28" i="22"/>
  <c r="B37" i="22"/>
  <c r="B19" i="22"/>
  <c r="B40" i="22"/>
  <c r="AR40" i="22" s="1"/>
  <c r="B24" i="22"/>
  <c r="B31" i="22"/>
  <c r="B12" i="22"/>
  <c r="AP12" i="22" s="1"/>
  <c r="B39" i="22"/>
  <c r="B35" i="22"/>
  <c r="B13" i="22"/>
  <c r="AP13" i="22" s="1"/>
  <c r="AR32" i="21"/>
  <c r="AP32" i="21"/>
  <c r="AX32" i="21"/>
  <c r="BB32" i="21"/>
  <c r="AT32" i="21"/>
  <c r="AZ32" i="21"/>
  <c r="AV32" i="21"/>
  <c r="BD32" i="21"/>
  <c r="AT33" i="21"/>
  <c r="BD33" i="21"/>
  <c r="BB33" i="21"/>
  <c r="AP33" i="21"/>
  <c r="AR33" i="21"/>
  <c r="AX33" i="21"/>
  <c r="AV33" i="21"/>
  <c r="AZ33" i="21"/>
  <c r="AR47" i="20"/>
  <c r="AR44" i="20"/>
  <c r="AR21" i="21"/>
  <c r="AZ21" i="21"/>
  <c r="BB21" i="21"/>
  <c r="AT21" i="21"/>
  <c r="BD21" i="21"/>
  <c r="AP21" i="21"/>
  <c r="AV21" i="21"/>
  <c r="AX21" i="21"/>
  <c r="BD24" i="21"/>
  <c r="AR24" i="21"/>
  <c r="AX24" i="21"/>
  <c r="AP24" i="21"/>
  <c r="AT24" i="21"/>
  <c r="BB24" i="21"/>
  <c r="AZ24" i="21"/>
  <c r="AV24" i="21"/>
  <c r="AT39" i="21"/>
  <c r="AX39" i="21"/>
  <c r="AP39" i="21"/>
  <c r="AR39" i="21"/>
  <c r="BB39" i="21"/>
  <c r="BD39" i="21"/>
  <c r="AV39" i="21"/>
  <c r="AZ39" i="21"/>
  <c r="BM6" i="23"/>
  <c r="M4" i="24"/>
  <c r="CB6" i="23"/>
  <c r="AB6" i="23"/>
  <c r="AW6" i="23"/>
  <c r="CS6" i="23"/>
  <c r="J5" i="23"/>
  <c r="BB43" i="20"/>
  <c r="BB44" i="20"/>
  <c r="BB47" i="20"/>
  <c r="AP19" i="21"/>
  <c r="AZ19" i="21"/>
  <c r="BB19" i="21"/>
  <c r="AV19" i="21"/>
  <c r="AR19" i="21"/>
  <c r="AX19" i="21"/>
  <c r="AT19" i="21"/>
  <c r="BD19" i="21"/>
  <c r="BB23" i="21"/>
  <c r="AV23" i="21"/>
  <c r="AT23" i="21"/>
  <c r="BD23" i="21"/>
  <c r="AZ23" i="21"/>
  <c r="AX23" i="21"/>
  <c r="AR23" i="21"/>
  <c r="AP23" i="21"/>
  <c r="BB14" i="21"/>
  <c r="AX14" i="21"/>
  <c r="AP14" i="21"/>
  <c r="BD14" i="21"/>
  <c r="AZ14" i="21"/>
  <c r="AR14" i="21"/>
  <c r="AT14" i="21"/>
  <c r="AV14" i="21"/>
  <c r="AV17" i="21"/>
  <c r="AR17" i="21"/>
  <c r="AP17" i="21"/>
  <c r="AZ17" i="21"/>
  <c r="BB17" i="21"/>
  <c r="AX17" i="21"/>
  <c r="BD17" i="21"/>
  <c r="AT17" i="21"/>
  <c r="AR16" i="21"/>
  <c r="AX16" i="21"/>
  <c r="AV16" i="21"/>
  <c r="BB16" i="21"/>
  <c r="AP16" i="21"/>
  <c r="AZ16" i="21"/>
  <c r="AT16" i="21"/>
  <c r="BD16" i="21"/>
  <c r="BB25" i="21"/>
  <c r="AP25" i="21"/>
  <c r="AT25" i="21"/>
  <c r="AX25" i="21"/>
  <c r="AR25" i="21"/>
  <c r="BD25" i="21"/>
  <c r="AZ25" i="21"/>
  <c r="AV25" i="21"/>
  <c r="AX43" i="20"/>
  <c r="AX47" i="20"/>
  <c r="AX44" i="20"/>
  <c r="BD34" i="21"/>
  <c r="AR34" i="21"/>
  <c r="AV34" i="21"/>
  <c r="AZ34" i="21"/>
  <c r="AT34" i="21"/>
  <c r="AP34" i="21"/>
  <c r="BB34" i="21"/>
  <c r="AX34" i="21"/>
  <c r="BD35" i="21"/>
  <c r="AV35" i="21"/>
  <c r="AZ35" i="21"/>
  <c r="BB35" i="21"/>
  <c r="AR35" i="21"/>
  <c r="AX35" i="21"/>
  <c r="AT35" i="21"/>
  <c r="AP35" i="21"/>
  <c r="AP18" i="21"/>
  <c r="AX18" i="21"/>
  <c r="AR18" i="21"/>
  <c r="AT18" i="21"/>
  <c r="BB18" i="21"/>
  <c r="AZ18" i="21"/>
  <c r="BD18" i="21"/>
  <c r="AV18" i="21"/>
  <c r="AZ28" i="21"/>
  <c r="BB28" i="21"/>
  <c r="AR28" i="21"/>
  <c r="BD28" i="21"/>
  <c r="AV28" i="21"/>
  <c r="AT28" i="21"/>
  <c r="AX28" i="21"/>
  <c r="AP28" i="21"/>
  <c r="AP20" i="21"/>
  <c r="BB20" i="21"/>
  <c r="BD20" i="21"/>
  <c r="AR20" i="21"/>
  <c r="AZ20" i="21"/>
  <c r="AX20" i="21"/>
  <c r="AT20" i="21"/>
  <c r="AV20" i="21"/>
  <c r="AP41" i="21"/>
  <c r="AT41" i="21"/>
  <c r="AX41" i="21"/>
  <c r="BB41" i="21"/>
  <c r="AZ41" i="21"/>
  <c r="AV41" i="21"/>
  <c r="BD41" i="21"/>
  <c r="AT44" i="20"/>
  <c r="AT43" i="20"/>
  <c r="AT47" i="20"/>
  <c r="BB15" i="21"/>
  <c r="AP15" i="21"/>
  <c r="BD15" i="21"/>
  <c r="AZ15" i="21"/>
  <c r="AV15" i="21"/>
  <c r="AR15" i="21"/>
  <c r="AT15" i="21"/>
  <c r="AX15" i="21"/>
  <c r="AZ36" i="21"/>
  <c r="AX36" i="21"/>
  <c r="AV36" i="21"/>
  <c r="AP36" i="21"/>
  <c r="AR36" i="21"/>
  <c r="BD36" i="21"/>
  <c r="AT36" i="21"/>
  <c r="BB36" i="21"/>
  <c r="BD26" i="21"/>
  <c r="AT26" i="21"/>
  <c r="AV26" i="21"/>
  <c r="AX26" i="21"/>
  <c r="AP26" i="21"/>
  <c r="BB26" i="21"/>
  <c r="AZ26" i="21"/>
  <c r="AR26" i="21"/>
  <c r="BD44" i="20"/>
  <c r="BD43" i="20"/>
  <c r="BD47" i="20"/>
  <c r="AV37" i="21"/>
  <c r="AP37" i="21"/>
  <c r="BB37" i="21"/>
  <c r="AR37" i="21"/>
  <c r="AT37" i="21"/>
  <c r="BD37" i="21"/>
  <c r="AX37" i="21"/>
  <c r="AZ37" i="21"/>
  <c r="AT22" i="21"/>
  <c r="AR22" i="21"/>
  <c r="BB22" i="21"/>
  <c r="AX22" i="21"/>
  <c r="AP22" i="21"/>
  <c r="AV22" i="21"/>
  <c r="BD22" i="21"/>
  <c r="AZ22" i="21"/>
  <c r="AZ38" i="21"/>
  <c r="AR38" i="21"/>
  <c r="AX38" i="21"/>
  <c r="BB38" i="21"/>
  <c r="BD38" i="21"/>
  <c r="AP38" i="21"/>
  <c r="AT38" i="21"/>
  <c r="AV38" i="21"/>
  <c r="AR40" i="21"/>
  <c r="AV40" i="21"/>
  <c r="BB40" i="21"/>
  <c r="BD40" i="21"/>
  <c r="AX40" i="21"/>
  <c r="AZ40" i="21"/>
  <c r="AP40" i="21"/>
  <c r="AT40" i="21"/>
  <c r="AV44" i="20"/>
  <c r="AV47" i="20"/>
  <c r="AV43" i="20"/>
  <c r="AV58" i="14" l="1"/>
  <c r="AQ58" i="14"/>
  <c r="AX58" i="14"/>
  <c r="O9" i="27"/>
  <c r="AU58" i="14"/>
  <c r="AS6" i="14"/>
  <c r="BX6" i="14"/>
  <c r="X6" i="14"/>
  <c r="CO6" i="14"/>
  <c r="BI6" i="14"/>
  <c r="BF43" i="21"/>
  <c r="BF44" i="21"/>
  <c r="BF42" i="21"/>
  <c r="BF47" i="21"/>
  <c r="BD14" i="22"/>
  <c r="AZ14" i="22"/>
  <c r="BB14" i="22"/>
  <c r="AT14" i="22"/>
  <c r="AR14" i="22"/>
  <c r="AV14" i="22"/>
  <c r="AP14" i="22"/>
  <c r="AX14" i="22"/>
  <c r="AR44" i="21"/>
  <c r="AT25" i="22"/>
  <c r="AR25" i="22"/>
  <c r="AP25" i="22"/>
  <c r="AZ25" i="22"/>
  <c r="AX25" i="22"/>
  <c r="BB25" i="22"/>
  <c r="BD25" i="22"/>
  <c r="AV25" i="22"/>
  <c r="AP23" i="22"/>
  <c r="BB23" i="22"/>
  <c r="AR23" i="22"/>
  <c r="BD23" i="22"/>
  <c r="AZ23" i="22"/>
  <c r="AT23" i="22"/>
  <c r="AX23" i="22"/>
  <c r="AV23" i="22"/>
  <c r="BB16" i="22"/>
  <c r="BD16" i="22"/>
  <c r="AV16" i="22"/>
  <c r="AR16" i="22"/>
  <c r="AZ16" i="22"/>
  <c r="AT16" i="22"/>
  <c r="AP16" i="22"/>
  <c r="AX16" i="22"/>
  <c r="BM6" i="24"/>
  <c r="J5" i="24"/>
  <c r="AW6" i="24"/>
  <c r="AB6" i="24"/>
  <c r="CS6" i="24"/>
  <c r="M4" i="14"/>
  <c r="CB6" i="24"/>
  <c r="AZ21" i="22"/>
  <c r="AT21" i="22"/>
  <c r="BB21" i="22"/>
  <c r="AP21" i="22"/>
  <c r="AV21" i="22"/>
  <c r="BD21" i="22"/>
  <c r="AX21" i="22"/>
  <c r="AR21" i="22"/>
  <c r="AT43" i="21"/>
  <c r="AT47" i="21"/>
  <c r="AT44" i="21"/>
  <c r="BB43" i="21"/>
  <c r="AX44" i="21"/>
  <c r="AR43" i="21"/>
  <c r="AP31" i="22"/>
  <c r="AR31" i="22"/>
  <c r="BB31" i="22"/>
  <c r="AV31" i="22"/>
  <c r="AT31" i="22"/>
  <c r="AZ31" i="22"/>
  <c r="BD31" i="22"/>
  <c r="AX31" i="22"/>
  <c r="BD26" i="22"/>
  <c r="AX26" i="22"/>
  <c r="AT26" i="22"/>
  <c r="BB26" i="22"/>
  <c r="AZ26" i="22"/>
  <c r="AP26" i="22"/>
  <c r="AV26" i="22"/>
  <c r="AR26" i="22"/>
  <c r="BB38" i="22"/>
  <c r="AX38" i="22"/>
  <c r="AT38" i="22"/>
  <c r="AV38" i="22"/>
  <c r="AP38" i="22"/>
  <c r="BD38" i="22"/>
  <c r="AZ38" i="22"/>
  <c r="AR38" i="22"/>
  <c r="AT33" i="22"/>
  <c r="BB33" i="22"/>
  <c r="AZ33" i="22"/>
  <c r="AR33" i="22"/>
  <c r="AX33" i="22"/>
  <c r="AP33" i="22"/>
  <c r="BD33" i="22"/>
  <c r="AV33" i="22"/>
  <c r="AV47" i="21"/>
  <c r="AV44" i="21"/>
  <c r="AV43" i="21"/>
  <c r="AP34" i="22"/>
  <c r="AT34" i="22"/>
  <c r="AX34" i="22"/>
  <c r="BB34" i="22"/>
  <c r="AV34" i="22"/>
  <c r="BD34" i="22"/>
  <c r="AR34" i="22"/>
  <c r="AZ34" i="22"/>
  <c r="AZ44" i="21"/>
  <c r="AZ43" i="21"/>
  <c r="AZ47" i="21"/>
  <c r="AR47" i="21"/>
  <c r="B22" i="23"/>
  <c r="B34" i="23"/>
  <c r="B36" i="23"/>
  <c r="B27" i="23"/>
  <c r="B31" i="23"/>
  <c r="B28" i="23"/>
  <c r="B20" i="23"/>
  <c r="B40" i="23"/>
  <c r="B39" i="23"/>
  <c r="B13" i="23"/>
  <c r="AP13" i="23" s="1"/>
  <c r="B12" i="23"/>
  <c r="AP12" i="23" s="1"/>
  <c r="B18" i="23"/>
  <c r="B11" i="23"/>
  <c r="AP11" i="23" s="1"/>
  <c r="B14" i="23"/>
  <c r="B25" i="23"/>
  <c r="B26" i="23"/>
  <c r="B21" i="23"/>
  <c r="B29" i="23"/>
  <c r="B16" i="23"/>
  <c r="B38" i="23"/>
  <c r="B33" i="23"/>
  <c r="B24" i="23"/>
  <c r="B15" i="23"/>
  <c r="B32" i="23"/>
  <c r="B35" i="23"/>
  <c r="B37" i="23"/>
  <c r="B23" i="23"/>
  <c r="B17" i="23"/>
  <c r="B19" i="23"/>
  <c r="B41" i="23"/>
  <c r="AR41" i="23" s="1"/>
  <c r="B30" i="23"/>
  <c r="AV24" i="22"/>
  <c r="BB24" i="22"/>
  <c r="AP24" i="22"/>
  <c r="AT24" i="22"/>
  <c r="AZ24" i="22"/>
  <c r="BD24" i="22"/>
  <c r="AR24" i="22"/>
  <c r="AX24" i="22"/>
  <c r="AX15" i="22"/>
  <c r="AT15" i="22"/>
  <c r="AP15" i="22"/>
  <c r="BB15" i="22"/>
  <c r="AR15" i="22"/>
  <c r="AV15" i="22"/>
  <c r="AZ15" i="22"/>
  <c r="BD15" i="22"/>
  <c r="AZ18" i="22"/>
  <c r="AR18" i="22"/>
  <c r="BB18" i="22"/>
  <c r="AV18" i="22"/>
  <c r="AX18" i="22"/>
  <c r="AT18" i="22"/>
  <c r="AP18" i="22"/>
  <c r="BD18" i="22"/>
  <c r="AP20" i="22"/>
  <c r="BD20" i="22"/>
  <c r="AR20" i="22"/>
  <c r="AX20" i="22"/>
  <c r="BB20" i="22"/>
  <c r="AT20" i="22"/>
  <c r="AV20" i="22"/>
  <c r="AZ20" i="22"/>
  <c r="AV39" i="22"/>
  <c r="AZ39" i="22"/>
  <c r="BB39" i="22"/>
  <c r="AT39" i="22"/>
  <c r="AP39" i="22"/>
  <c r="AR39" i="22"/>
  <c r="AX39" i="22"/>
  <c r="BD39" i="22"/>
  <c r="BD44" i="21"/>
  <c r="BD47" i="21"/>
  <c r="BD43" i="21"/>
  <c r="BB40" i="22"/>
  <c r="AX40" i="22"/>
  <c r="AT40" i="22"/>
  <c r="AP40" i="22"/>
  <c r="AV40" i="22"/>
  <c r="BD40" i="22"/>
  <c r="AZ40" i="22"/>
  <c r="BB29" i="22"/>
  <c r="AX29" i="22"/>
  <c r="AP29" i="22"/>
  <c r="AR29" i="22"/>
  <c r="AT29" i="22"/>
  <c r="AV29" i="22"/>
  <c r="BD29" i="22"/>
  <c r="AZ29" i="22"/>
  <c r="AR27" i="22"/>
  <c r="AZ27" i="22"/>
  <c r="AV27" i="22"/>
  <c r="BB27" i="22"/>
  <c r="AT27" i="22"/>
  <c r="AX27" i="22"/>
  <c r="AP27" i="22"/>
  <c r="BD27" i="22"/>
  <c r="AZ30" i="22"/>
  <c r="AR30" i="22"/>
  <c r="AP30" i="22"/>
  <c r="BD30" i="22"/>
  <c r="AX30" i="22"/>
  <c r="BB30" i="22"/>
  <c r="AV30" i="22"/>
  <c r="AT30" i="22"/>
  <c r="AV19" i="22"/>
  <c r="AR19" i="22"/>
  <c r="AT19" i="22"/>
  <c r="BB19" i="22"/>
  <c r="BD19" i="22"/>
  <c r="AX19" i="22"/>
  <c r="AZ19" i="22"/>
  <c r="AP19" i="22"/>
  <c r="AX47" i="21"/>
  <c r="AX43" i="21"/>
  <c r="BB37" i="22"/>
  <c r="AP37" i="22"/>
  <c r="AX37" i="22"/>
  <c r="BD37" i="22"/>
  <c r="AR37" i="22"/>
  <c r="AT37" i="22"/>
  <c r="AV37" i="22"/>
  <c r="AZ37" i="22"/>
  <c r="BD17" i="22"/>
  <c r="BB17" i="22"/>
  <c r="AX17" i="22"/>
  <c r="AV17" i="22"/>
  <c r="AT17" i="22"/>
  <c r="AR17" i="22"/>
  <c r="AZ17" i="22"/>
  <c r="AP17" i="22"/>
  <c r="AX32" i="22"/>
  <c r="AZ32" i="22"/>
  <c r="AT32" i="22"/>
  <c r="BB32" i="22"/>
  <c r="AP32" i="22"/>
  <c r="AR32" i="22"/>
  <c r="BD32" i="22"/>
  <c r="AV32" i="22"/>
  <c r="BB44" i="21"/>
  <c r="BB47" i="21"/>
  <c r="AR35" i="22"/>
  <c r="AZ35" i="22"/>
  <c r="AX35" i="22"/>
  <c r="AT35" i="22"/>
  <c r="BB35" i="22"/>
  <c r="BD35" i="22"/>
  <c r="AP35" i="22"/>
  <c r="AV35" i="22"/>
  <c r="AX28" i="22"/>
  <c r="AP28" i="22"/>
  <c r="AZ28" i="22"/>
  <c r="BB28" i="22"/>
  <c r="AT28" i="22"/>
  <c r="AR28" i="22"/>
  <c r="BD28" i="22"/>
  <c r="AV28" i="22"/>
  <c r="BB36" i="22"/>
  <c r="AX36" i="22"/>
  <c r="AT36" i="22"/>
  <c r="AR36" i="22"/>
  <c r="AP36" i="22"/>
  <c r="AV36" i="22"/>
  <c r="BD36" i="22"/>
  <c r="AZ36" i="22"/>
  <c r="AP22" i="22"/>
  <c r="AT22" i="22"/>
  <c r="AX22" i="22"/>
  <c r="BB22" i="22"/>
  <c r="AR22" i="22"/>
  <c r="AV22" i="22"/>
  <c r="BD22" i="22"/>
  <c r="AZ22" i="22"/>
  <c r="BF41" i="22" l="1"/>
  <c r="BF46" i="22"/>
  <c r="BF42" i="22"/>
  <c r="BF43" i="22"/>
  <c r="AX22" i="23"/>
  <c r="BB22" i="23"/>
  <c r="AV22" i="23"/>
  <c r="AR22" i="23"/>
  <c r="AT22" i="23"/>
  <c r="BD22" i="23"/>
  <c r="AP22" i="23"/>
  <c r="AZ22" i="23"/>
  <c r="AX46" i="22"/>
  <c r="A4" i="27"/>
  <c r="CB6" i="14"/>
  <c r="CS6" i="14"/>
  <c r="B42" i="14"/>
  <c r="AP42" i="14" s="1"/>
  <c r="B44" i="14"/>
  <c r="AP44" i="14" s="1"/>
  <c r="B43" i="14"/>
  <c r="AP43" i="14" s="1"/>
  <c r="AW6" i="14"/>
  <c r="BM6" i="14"/>
  <c r="J5" i="14"/>
  <c r="AB6" i="14"/>
  <c r="AZ35" i="23"/>
  <c r="AR35" i="23"/>
  <c r="AV35" i="23"/>
  <c r="BB35" i="23"/>
  <c r="AP35" i="23"/>
  <c r="AT35" i="23"/>
  <c r="AX35" i="23"/>
  <c r="BD35" i="23"/>
  <c r="AT21" i="23"/>
  <c r="AX21" i="23"/>
  <c r="BB21" i="23"/>
  <c r="AZ21" i="23"/>
  <c r="BD21" i="23"/>
  <c r="AV21" i="23"/>
  <c r="AP21" i="23"/>
  <c r="AR21" i="23"/>
  <c r="AR39" i="23"/>
  <c r="BB39" i="23"/>
  <c r="AT39" i="23"/>
  <c r="BD39" i="23"/>
  <c r="AX39" i="23"/>
  <c r="AP39" i="23"/>
  <c r="AZ39" i="23"/>
  <c r="AV39" i="23"/>
  <c r="BD32" i="23"/>
  <c r="BB32" i="23"/>
  <c r="AR32" i="23"/>
  <c r="AV32" i="23"/>
  <c r="AT32" i="23"/>
  <c r="AP32" i="23"/>
  <c r="AX32" i="23"/>
  <c r="AZ32" i="23"/>
  <c r="AX26" i="23"/>
  <c r="AT26" i="23"/>
  <c r="AR26" i="23"/>
  <c r="AZ26" i="23"/>
  <c r="BB26" i="23"/>
  <c r="AV26" i="23"/>
  <c r="BD26" i="23"/>
  <c r="AP26" i="23"/>
  <c r="BB40" i="23"/>
  <c r="BD40" i="23"/>
  <c r="AV40" i="23"/>
  <c r="AT40" i="23"/>
  <c r="AX40" i="23"/>
  <c r="AZ40" i="23"/>
  <c r="AP40" i="23"/>
  <c r="AR40" i="23"/>
  <c r="AV46" i="22"/>
  <c r="AV43" i="22"/>
  <c r="AV42" i="22"/>
  <c r="AZ30" i="23"/>
  <c r="AR30" i="23"/>
  <c r="BB30" i="23"/>
  <c r="AT30" i="23"/>
  <c r="AX30" i="23"/>
  <c r="AP30" i="23"/>
  <c r="BD30" i="23"/>
  <c r="AV30" i="23"/>
  <c r="AT24" i="23"/>
  <c r="BD24" i="23"/>
  <c r="AV24" i="23"/>
  <c r="BB24" i="23"/>
  <c r="AZ24" i="23"/>
  <c r="AX24" i="23"/>
  <c r="AR24" i="23"/>
  <c r="AP24" i="23"/>
  <c r="AR14" i="23"/>
  <c r="AX14" i="23"/>
  <c r="AV14" i="23"/>
  <c r="AZ14" i="23"/>
  <c r="BD14" i="23"/>
  <c r="AP14" i="23"/>
  <c r="AT14" i="23"/>
  <c r="BB14" i="23"/>
  <c r="AZ28" i="23"/>
  <c r="AP28" i="23"/>
  <c r="AX28" i="23"/>
  <c r="AV28" i="23"/>
  <c r="BB28" i="23"/>
  <c r="AT28" i="23"/>
  <c r="BD28" i="23"/>
  <c r="AR28" i="23"/>
  <c r="AT42" i="22"/>
  <c r="AT46" i="22"/>
  <c r="AT43" i="22"/>
  <c r="AX20" i="23"/>
  <c r="AT20" i="23"/>
  <c r="AR20" i="23"/>
  <c r="BB20" i="23"/>
  <c r="AP20" i="23"/>
  <c r="BD20" i="23"/>
  <c r="AZ20" i="23"/>
  <c r="AV20" i="23"/>
  <c r="AP41" i="23"/>
  <c r="AX41" i="23"/>
  <c r="BB41" i="23"/>
  <c r="AT41" i="23"/>
  <c r="BD41" i="23"/>
  <c r="AZ41" i="23"/>
  <c r="AV41" i="23"/>
  <c r="AP19" i="23"/>
  <c r="AV19" i="23"/>
  <c r="AX19" i="23"/>
  <c r="BB19" i="23"/>
  <c r="AT19" i="23"/>
  <c r="AR19" i="23"/>
  <c r="BD19" i="23"/>
  <c r="AZ19" i="23"/>
  <c r="BB33" i="23"/>
  <c r="AT33" i="23"/>
  <c r="AP33" i="23"/>
  <c r="AZ33" i="23"/>
  <c r="AV33" i="23"/>
  <c r="BD33" i="23"/>
  <c r="AX33" i="23"/>
  <c r="AR33" i="23"/>
  <c r="BB31" i="23"/>
  <c r="AZ31" i="23"/>
  <c r="BD31" i="23"/>
  <c r="AT31" i="23"/>
  <c r="AV31" i="23"/>
  <c r="AR31" i="23"/>
  <c r="AP31" i="23"/>
  <c r="AX31" i="23"/>
  <c r="B18" i="24"/>
  <c r="B11" i="24"/>
  <c r="AP11" i="24" s="1"/>
  <c r="B35" i="24"/>
  <c r="B16" i="24"/>
  <c r="B37" i="24"/>
  <c r="B33" i="24"/>
  <c r="B30" i="24"/>
  <c r="B25" i="24"/>
  <c r="B13" i="24"/>
  <c r="AP13" i="24" s="1"/>
  <c r="B29" i="24"/>
  <c r="B12" i="24"/>
  <c r="AP12" i="24" s="1"/>
  <c r="B39" i="24"/>
  <c r="B36" i="24"/>
  <c r="B38" i="24"/>
  <c r="B19" i="24"/>
  <c r="B22" i="24"/>
  <c r="B32" i="24"/>
  <c r="B20" i="24"/>
  <c r="B24" i="24"/>
  <c r="B21" i="24"/>
  <c r="B27" i="24"/>
  <c r="B34" i="24"/>
  <c r="B28" i="24"/>
  <c r="B14" i="24"/>
  <c r="B17" i="24"/>
  <c r="B31" i="24"/>
  <c r="B23" i="24"/>
  <c r="B40" i="24"/>
  <c r="AR40" i="24" s="1"/>
  <c r="B15" i="24"/>
  <c r="B26" i="24"/>
  <c r="BB43" i="22"/>
  <c r="BB42" i="22"/>
  <c r="BB46" i="22"/>
  <c r="AX15" i="23"/>
  <c r="BD15" i="23"/>
  <c r="AT15" i="23"/>
  <c r="AP15" i="23"/>
  <c r="AZ15" i="23"/>
  <c r="BB15" i="23"/>
  <c r="AV15" i="23"/>
  <c r="AR15" i="23"/>
  <c r="AP17" i="23"/>
  <c r="AZ17" i="23"/>
  <c r="AX17" i="23"/>
  <c r="AT17" i="23"/>
  <c r="AR17" i="23"/>
  <c r="BD17" i="23"/>
  <c r="BB17" i="23"/>
  <c r="AV17" i="23"/>
  <c r="AR38" i="23"/>
  <c r="AZ38" i="23"/>
  <c r="AX38" i="23"/>
  <c r="AT38" i="23"/>
  <c r="BD38" i="23"/>
  <c r="AV38" i="23"/>
  <c r="BB38" i="23"/>
  <c r="AP38" i="23"/>
  <c r="AT18" i="23"/>
  <c r="BD18" i="23"/>
  <c r="AP18" i="23"/>
  <c r="AV18" i="23"/>
  <c r="BB18" i="23"/>
  <c r="AR18" i="23"/>
  <c r="AX18" i="23"/>
  <c r="AZ18" i="23"/>
  <c r="AP27" i="23"/>
  <c r="AR27" i="23"/>
  <c r="AT27" i="23"/>
  <c r="AX27" i="23"/>
  <c r="BB27" i="23"/>
  <c r="BD27" i="23"/>
  <c r="AZ27" i="23"/>
  <c r="AV27" i="23"/>
  <c r="AZ46" i="22"/>
  <c r="AZ42" i="22"/>
  <c r="AZ43" i="22"/>
  <c r="AV25" i="23"/>
  <c r="AX25" i="23"/>
  <c r="AP25" i="23"/>
  <c r="AT25" i="23"/>
  <c r="BD25" i="23"/>
  <c r="BB25" i="23"/>
  <c r="AZ25" i="23"/>
  <c r="AR25" i="23"/>
  <c r="AR42" i="22"/>
  <c r="AR43" i="22"/>
  <c r="AR46" i="22"/>
  <c r="AV23" i="23"/>
  <c r="AZ23" i="23"/>
  <c r="AX23" i="23"/>
  <c r="AP23" i="23"/>
  <c r="AR23" i="23"/>
  <c r="BD23" i="23"/>
  <c r="AT23" i="23"/>
  <c r="BB23" i="23"/>
  <c r="AT16" i="23"/>
  <c r="AX16" i="23"/>
  <c r="AP16" i="23"/>
  <c r="AR16" i="23"/>
  <c r="AZ16" i="23"/>
  <c r="BB16" i="23"/>
  <c r="AV16" i="23"/>
  <c r="BD16" i="23"/>
  <c r="AV36" i="23"/>
  <c r="AP36" i="23"/>
  <c r="AR36" i="23"/>
  <c r="AT36" i="23"/>
  <c r="BB36" i="23"/>
  <c r="BD36" i="23"/>
  <c r="AX36" i="23"/>
  <c r="AZ36" i="23"/>
  <c r="BD43" i="22"/>
  <c r="BD46" i="22"/>
  <c r="BD42" i="22"/>
  <c r="AP37" i="23"/>
  <c r="AX37" i="23"/>
  <c r="AV37" i="23"/>
  <c r="BD37" i="23"/>
  <c r="AT37" i="23"/>
  <c r="BB37" i="23"/>
  <c r="AR37" i="23"/>
  <c r="AZ37" i="23"/>
  <c r="AR29" i="23"/>
  <c r="BD29" i="23"/>
  <c r="BB29" i="23"/>
  <c r="AX29" i="23"/>
  <c r="AV29" i="23"/>
  <c r="AZ29" i="23"/>
  <c r="AT29" i="23"/>
  <c r="AP29" i="23"/>
  <c r="BB34" i="23"/>
  <c r="AR34" i="23"/>
  <c r="AP34" i="23"/>
  <c r="AT34" i="23"/>
  <c r="AX34" i="23"/>
  <c r="BD34" i="23"/>
  <c r="AZ34" i="23"/>
  <c r="AV34" i="23"/>
  <c r="AX43" i="22"/>
  <c r="AX42" i="22"/>
  <c r="BF47" i="23" l="1"/>
  <c r="BF43" i="23"/>
  <c r="BF42" i="23"/>
  <c r="BF44" i="23"/>
  <c r="BB22" i="24"/>
  <c r="AZ22" i="24"/>
  <c r="AX22" i="24"/>
  <c r="AR22" i="24"/>
  <c r="AV22" i="24"/>
  <c r="BD22" i="24"/>
  <c r="AT22" i="24"/>
  <c r="AP22" i="24"/>
  <c r="AV44" i="23"/>
  <c r="AV43" i="23"/>
  <c r="AV47" i="23"/>
  <c r="BD28" i="24"/>
  <c r="AX28" i="24"/>
  <c r="AR28" i="24"/>
  <c r="AM28" i="27" s="1"/>
  <c r="BB28" i="24"/>
  <c r="AT28" i="24"/>
  <c r="AZ28" i="24"/>
  <c r="AV28" i="24"/>
  <c r="AP28" i="24"/>
  <c r="AK28" i="27" s="1"/>
  <c r="AT19" i="24"/>
  <c r="AR19" i="24"/>
  <c r="BD19" i="24"/>
  <c r="AZ19" i="24"/>
  <c r="AV19" i="24"/>
  <c r="AX19" i="24"/>
  <c r="AP19" i="24"/>
  <c r="BB19" i="24"/>
  <c r="BD30" i="24"/>
  <c r="AT30" i="24"/>
  <c r="BB30" i="24"/>
  <c r="AP30" i="24"/>
  <c r="AR30" i="24"/>
  <c r="AZ30" i="24"/>
  <c r="AV30" i="24"/>
  <c r="AX30" i="24"/>
  <c r="AX44" i="23"/>
  <c r="AX43" i="23"/>
  <c r="AV14" i="24"/>
  <c r="AR14" i="24"/>
  <c r="BD14" i="24"/>
  <c r="AZ14" i="24"/>
  <c r="BB14" i="24"/>
  <c r="AP14" i="24"/>
  <c r="AT14" i="24"/>
  <c r="AX14" i="24"/>
  <c r="AT26" i="24"/>
  <c r="BB26" i="24"/>
  <c r="AP26" i="24"/>
  <c r="BD26" i="24"/>
  <c r="AR26" i="24"/>
  <c r="AV26" i="24"/>
  <c r="AZ26" i="24"/>
  <c r="AX26" i="24"/>
  <c r="BB34" i="24"/>
  <c r="AX34" i="24"/>
  <c r="AT34" i="24"/>
  <c r="BD34" i="24"/>
  <c r="AV34" i="24"/>
  <c r="AP34" i="24"/>
  <c r="AR34" i="24"/>
  <c r="AZ34" i="24"/>
  <c r="AR38" i="24"/>
  <c r="AX38" i="24"/>
  <c r="AP38" i="24"/>
  <c r="AT38" i="24"/>
  <c r="BB38" i="24"/>
  <c r="AZ38" i="24"/>
  <c r="AV38" i="24"/>
  <c r="BD38" i="24"/>
  <c r="BD33" i="24"/>
  <c r="AR33" i="24"/>
  <c r="AZ33" i="24"/>
  <c r="BB33" i="24"/>
  <c r="AV33" i="24"/>
  <c r="AT33" i="24"/>
  <c r="AP33" i="24"/>
  <c r="AX33" i="24"/>
  <c r="AR43" i="23"/>
  <c r="AR44" i="23"/>
  <c r="AR47" i="23"/>
  <c r="AZ18" i="24"/>
  <c r="AR18" i="24"/>
  <c r="AP18" i="24"/>
  <c r="AT18" i="24"/>
  <c r="AX18" i="24"/>
  <c r="BD18" i="24"/>
  <c r="BB18" i="24"/>
  <c r="AV18" i="24"/>
  <c r="B11" i="14"/>
  <c r="AP11" i="14" s="1"/>
  <c r="B29" i="14"/>
  <c r="B18" i="14"/>
  <c r="B30" i="14"/>
  <c r="B27" i="14"/>
  <c r="B21" i="14"/>
  <c r="B26" i="14"/>
  <c r="B39" i="14"/>
  <c r="B15" i="14"/>
  <c r="B34" i="14"/>
  <c r="B14" i="14"/>
  <c r="B12" i="14"/>
  <c r="AP12" i="14" s="1"/>
  <c r="B38" i="14"/>
  <c r="B28" i="14"/>
  <c r="B40" i="14"/>
  <c r="B36" i="14"/>
  <c r="B19" i="14"/>
  <c r="B32" i="14"/>
  <c r="B17" i="14"/>
  <c r="B33" i="14"/>
  <c r="B24" i="14"/>
  <c r="B20" i="14"/>
  <c r="B13" i="14"/>
  <c r="AP13" i="14" s="1"/>
  <c r="B16" i="14"/>
  <c r="B31" i="14"/>
  <c r="B23" i="14"/>
  <c r="B35" i="14"/>
  <c r="B41" i="14"/>
  <c r="B37" i="14"/>
  <c r="B22" i="14"/>
  <c r="B25" i="14"/>
  <c r="BD15" i="24"/>
  <c r="BB15" i="24"/>
  <c r="AR15" i="24"/>
  <c r="AP15" i="24"/>
  <c r="AX15" i="24"/>
  <c r="AZ15" i="24"/>
  <c r="AT15" i="24"/>
  <c r="AV15" i="24"/>
  <c r="BB27" i="24"/>
  <c r="AR27" i="24"/>
  <c r="AP27" i="24"/>
  <c r="BD27" i="24"/>
  <c r="AT27" i="24"/>
  <c r="AV27" i="24"/>
  <c r="AX27" i="24"/>
  <c r="AZ27" i="24"/>
  <c r="AX36" i="24"/>
  <c r="AP36" i="24"/>
  <c r="AZ36" i="24"/>
  <c r="BD36" i="24"/>
  <c r="BB36" i="24"/>
  <c r="AR36" i="24"/>
  <c r="AV36" i="24"/>
  <c r="AT36" i="24"/>
  <c r="AT37" i="24"/>
  <c r="AR37" i="24"/>
  <c r="BB37" i="24"/>
  <c r="AP37" i="24"/>
  <c r="AX37" i="24"/>
  <c r="AV37" i="24"/>
  <c r="AZ37" i="24"/>
  <c r="BD37" i="24"/>
  <c r="BB43" i="23"/>
  <c r="BB47" i="23"/>
  <c r="BB44" i="23"/>
  <c r="AP32" i="24"/>
  <c r="AT32" i="24"/>
  <c r="AV32" i="24"/>
  <c r="AX32" i="24"/>
  <c r="AZ32" i="24"/>
  <c r="BB32" i="24"/>
  <c r="AR32" i="24"/>
  <c r="BD32" i="24"/>
  <c r="AX40" i="24"/>
  <c r="AP40" i="24"/>
  <c r="AT40" i="24"/>
  <c r="BB40" i="24"/>
  <c r="AZ40" i="24"/>
  <c r="AV40" i="24"/>
  <c r="BD40" i="24"/>
  <c r="AT21" i="24"/>
  <c r="AZ21" i="24"/>
  <c r="AV21" i="24"/>
  <c r="BB21" i="24"/>
  <c r="AP21" i="24"/>
  <c r="AX21" i="24"/>
  <c r="BD21" i="24"/>
  <c r="AR21" i="24"/>
  <c r="AZ39" i="24"/>
  <c r="AT39" i="24"/>
  <c r="AR39" i="24"/>
  <c r="AV39" i="24"/>
  <c r="BD39" i="24"/>
  <c r="AX39" i="24"/>
  <c r="BB39" i="24"/>
  <c r="AP39" i="24"/>
  <c r="AR16" i="24"/>
  <c r="AT16" i="24"/>
  <c r="BB16" i="24"/>
  <c r="AV16" i="24"/>
  <c r="BD16" i="24"/>
  <c r="AZ16" i="24"/>
  <c r="AX16" i="24"/>
  <c r="AP16" i="24"/>
  <c r="AT43" i="23"/>
  <c r="AT47" i="23"/>
  <c r="AT25" i="24"/>
  <c r="BD25" i="24"/>
  <c r="BB25" i="24"/>
  <c r="AV25" i="24"/>
  <c r="AX25" i="24"/>
  <c r="AR25" i="24"/>
  <c r="AZ25" i="24"/>
  <c r="AP25" i="24"/>
  <c r="AR23" i="24"/>
  <c r="BD23" i="24"/>
  <c r="AP23" i="24"/>
  <c r="AX23" i="24"/>
  <c r="AT23" i="24"/>
  <c r="BB23" i="24"/>
  <c r="AV23" i="24"/>
  <c r="AZ23" i="24"/>
  <c r="AP24" i="24"/>
  <c r="AX24" i="24"/>
  <c r="AT24" i="24"/>
  <c r="AR24" i="24"/>
  <c r="BB24" i="24"/>
  <c r="BD24" i="24"/>
  <c r="AZ24" i="24"/>
  <c r="AV24" i="24"/>
  <c r="AR35" i="24"/>
  <c r="AP35" i="24"/>
  <c r="AT35" i="24"/>
  <c r="AV35" i="24"/>
  <c r="AX35" i="24"/>
  <c r="AZ35" i="24"/>
  <c r="BB35" i="24"/>
  <c r="BD35" i="24"/>
  <c r="AX47" i="23"/>
  <c r="AT44" i="23"/>
  <c r="AT17" i="24"/>
  <c r="AX17" i="24"/>
  <c r="AR17" i="24"/>
  <c r="AP17" i="24"/>
  <c r="BB17" i="24"/>
  <c r="AV17" i="24"/>
  <c r="AZ17" i="24"/>
  <c r="BD17" i="24"/>
  <c r="AZ44" i="23"/>
  <c r="AZ47" i="23"/>
  <c r="AZ43" i="23"/>
  <c r="BB31" i="24"/>
  <c r="AT31" i="24"/>
  <c r="AR31" i="24"/>
  <c r="AX31" i="24"/>
  <c r="AP31" i="24"/>
  <c r="AZ31" i="24"/>
  <c r="AV31" i="24"/>
  <c r="BD31" i="24"/>
  <c r="AR20" i="24"/>
  <c r="AZ20" i="24"/>
  <c r="AT20" i="24"/>
  <c r="AP20" i="24"/>
  <c r="AX20" i="24"/>
  <c r="AV20" i="24"/>
  <c r="BB20" i="24"/>
  <c r="BD20" i="24"/>
  <c r="BD29" i="24"/>
  <c r="AV29" i="24"/>
  <c r="BB29" i="24"/>
  <c r="AT29" i="24"/>
  <c r="AP29" i="24"/>
  <c r="AK29" i="27" s="1"/>
  <c r="AR29" i="24"/>
  <c r="AM29" i="27" s="1"/>
  <c r="AZ29" i="24"/>
  <c r="AX29" i="24"/>
  <c r="BD44" i="23"/>
  <c r="BD47" i="23"/>
  <c r="BD43" i="23"/>
  <c r="BF46" i="24" l="1"/>
  <c r="W24" i="27" s="1"/>
  <c r="BF42" i="24"/>
  <c r="W21" i="27" s="1"/>
  <c r="BF41" i="24"/>
  <c r="BF43" i="24"/>
  <c r="W22" i="27" s="1"/>
  <c r="W23" i="27"/>
  <c r="W20" i="27"/>
  <c r="AR40" i="14"/>
  <c r="AZ40" i="14"/>
  <c r="AX40" i="14"/>
  <c r="AT40" i="14"/>
  <c r="AP40" i="14"/>
  <c r="BB40" i="14"/>
  <c r="AV40" i="14"/>
  <c r="BD40" i="14"/>
  <c r="AR26" i="14"/>
  <c r="BB26" i="14"/>
  <c r="AV26" i="14"/>
  <c r="AT26" i="14"/>
  <c r="AX26" i="14"/>
  <c r="AP26" i="14"/>
  <c r="AZ26" i="14"/>
  <c r="BD26" i="14"/>
  <c r="AR46" i="24"/>
  <c r="AR43" i="24"/>
  <c r="AP22" i="14"/>
  <c r="BB22" i="14"/>
  <c r="AR22" i="14"/>
  <c r="AX22" i="14"/>
  <c r="AT22" i="14"/>
  <c r="AV22" i="14"/>
  <c r="AZ22" i="14"/>
  <c r="BD22" i="14"/>
  <c r="AP20" i="14"/>
  <c r="BD20" i="14"/>
  <c r="AR20" i="14"/>
  <c r="BB20" i="14"/>
  <c r="AZ20" i="14"/>
  <c r="AX20" i="14"/>
  <c r="AT20" i="14"/>
  <c r="AV20" i="14"/>
  <c r="AT28" i="14"/>
  <c r="AV28" i="14"/>
  <c r="AZ28" i="14"/>
  <c r="BB28" i="14"/>
  <c r="BD28" i="14"/>
  <c r="AP28" i="14"/>
  <c r="AR28" i="14"/>
  <c r="AX28" i="14"/>
  <c r="BD21" i="14"/>
  <c r="AP21" i="14"/>
  <c r="BB21" i="14"/>
  <c r="AT21" i="14"/>
  <c r="AZ21" i="14"/>
  <c r="AV21" i="14"/>
  <c r="AX21" i="14"/>
  <c r="AR21" i="14"/>
  <c r="AV46" i="24"/>
  <c r="AV42" i="24"/>
  <c r="AV43" i="24"/>
  <c r="AR42" i="24"/>
  <c r="BB37" i="14"/>
  <c r="AT37" i="14"/>
  <c r="AP37" i="14"/>
  <c r="AV37" i="14"/>
  <c r="AZ37" i="14"/>
  <c r="AX37" i="14"/>
  <c r="AR37" i="14"/>
  <c r="BD37" i="14"/>
  <c r="AP33" i="14"/>
  <c r="AR33" i="14"/>
  <c r="BB33" i="14"/>
  <c r="AV33" i="14"/>
  <c r="BD33" i="14"/>
  <c r="AX33" i="14"/>
  <c r="AT33" i="14"/>
  <c r="AZ33" i="14"/>
  <c r="AR30" i="14"/>
  <c r="AV30" i="14"/>
  <c r="AP30" i="14"/>
  <c r="AT30" i="14"/>
  <c r="BB30" i="14"/>
  <c r="AZ30" i="14"/>
  <c r="AX30" i="14"/>
  <c r="BD30" i="14"/>
  <c r="AT42" i="24"/>
  <c r="AT43" i="24"/>
  <c r="AX43" i="24"/>
  <c r="AP27" i="14"/>
  <c r="AR27" i="14"/>
  <c r="AV27" i="14"/>
  <c r="BD27" i="14"/>
  <c r="AX27" i="14"/>
  <c r="AT27" i="14"/>
  <c r="AZ27" i="14"/>
  <c r="BB27" i="14"/>
  <c r="AT41" i="14"/>
  <c r="AX41" i="14"/>
  <c r="AR41" i="14"/>
  <c r="AP41" i="14"/>
  <c r="BB41" i="14"/>
  <c r="AZ41" i="14"/>
  <c r="BD41" i="14"/>
  <c r="AV41" i="14"/>
  <c r="AV35" i="14"/>
  <c r="BD35" i="14"/>
  <c r="AX35" i="14"/>
  <c r="BB35" i="14"/>
  <c r="AR35" i="14"/>
  <c r="AZ35" i="14"/>
  <c r="AT35" i="14"/>
  <c r="AP35" i="14"/>
  <c r="BB17" i="14"/>
  <c r="AX17" i="14"/>
  <c r="BD17" i="14"/>
  <c r="AR17" i="14"/>
  <c r="AZ17" i="14"/>
  <c r="AT17" i="14"/>
  <c r="AV17" i="14"/>
  <c r="AP17" i="14"/>
  <c r="AR14" i="14"/>
  <c r="AP14" i="14"/>
  <c r="AT14" i="14"/>
  <c r="AV14" i="14"/>
  <c r="AZ14" i="14"/>
  <c r="BD14" i="14"/>
  <c r="AX14" i="14"/>
  <c r="BB14" i="14"/>
  <c r="AX18" i="14"/>
  <c r="AT18" i="14"/>
  <c r="AZ18" i="14"/>
  <c r="BB18" i="14"/>
  <c r="BD18" i="14"/>
  <c r="AP18" i="14"/>
  <c r="AR18" i="14"/>
  <c r="AV18" i="14"/>
  <c r="BB25" i="14"/>
  <c r="AV25" i="14"/>
  <c r="AR25" i="14"/>
  <c r="BD25" i="14"/>
  <c r="AZ25" i="14"/>
  <c r="AP25" i="14"/>
  <c r="AX25" i="14"/>
  <c r="AT25" i="14"/>
  <c r="AP38" i="14"/>
  <c r="BB38" i="14"/>
  <c r="AZ38" i="14"/>
  <c r="AX38" i="14"/>
  <c r="AV38" i="14"/>
  <c r="BD38" i="14"/>
  <c r="AR38" i="14"/>
  <c r="AT38" i="14"/>
  <c r="AX46" i="24"/>
  <c r="AX42" i="24"/>
  <c r="AV23" i="14"/>
  <c r="AX23" i="14"/>
  <c r="BD23" i="14"/>
  <c r="AR23" i="14"/>
  <c r="AZ23" i="14"/>
  <c r="AP23" i="14"/>
  <c r="AT23" i="14"/>
  <c r="BB23" i="14"/>
  <c r="AX32" i="14"/>
  <c r="BD32" i="14"/>
  <c r="AV32" i="14"/>
  <c r="BB32" i="14"/>
  <c r="AT32" i="14"/>
  <c r="AP32" i="14"/>
  <c r="AZ32" i="14"/>
  <c r="AR32" i="14"/>
  <c r="AR34" i="14"/>
  <c r="BD34" i="14"/>
  <c r="BB34" i="14"/>
  <c r="AX34" i="14"/>
  <c r="AT34" i="14"/>
  <c r="AZ34" i="14"/>
  <c r="AP34" i="14"/>
  <c r="AV34" i="14"/>
  <c r="AX29" i="14"/>
  <c r="BB29" i="14"/>
  <c r="AP29" i="14"/>
  <c r="AR29" i="14"/>
  <c r="AT29" i="14"/>
  <c r="AV29" i="14"/>
  <c r="AZ29" i="14"/>
  <c r="BD29" i="14"/>
  <c r="BB46" i="24"/>
  <c r="BB43" i="24"/>
  <c r="BB42" i="24"/>
  <c r="AP24" i="14"/>
  <c r="AR24" i="14"/>
  <c r="AT24" i="14"/>
  <c r="AX24" i="14"/>
  <c r="AV24" i="14"/>
  <c r="AZ24" i="14"/>
  <c r="BB24" i="14"/>
  <c r="BD24" i="14"/>
  <c r="AX31" i="14"/>
  <c r="AZ31" i="14"/>
  <c r="BB31" i="14"/>
  <c r="AT31" i="14"/>
  <c r="AP31" i="14"/>
  <c r="AV31" i="14"/>
  <c r="AR31" i="14"/>
  <c r="BD31" i="14"/>
  <c r="AZ19" i="14"/>
  <c r="AT19" i="14"/>
  <c r="AP19" i="14"/>
  <c r="AV19" i="14"/>
  <c r="BD19" i="14"/>
  <c r="BB19" i="14"/>
  <c r="AR19" i="14"/>
  <c r="AX19" i="14"/>
  <c r="AR15" i="14"/>
  <c r="AT15" i="14"/>
  <c r="BB15" i="14"/>
  <c r="AP15" i="14"/>
  <c r="AX15" i="14"/>
  <c r="BD15" i="14"/>
  <c r="AV15" i="14"/>
  <c r="AZ15" i="14"/>
  <c r="AT46" i="24"/>
  <c r="AZ43" i="24"/>
  <c r="AZ46" i="24"/>
  <c r="AZ42" i="24"/>
  <c r="AV16" i="14"/>
  <c r="AZ16" i="14"/>
  <c r="AX16" i="14"/>
  <c r="AT16" i="14"/>
  <c r="BB16" i="14"/>
  <c r="AR16" i="14"/>
  <c r="BD16" i="14"/>
  <c r="AP16" i="14"/>
  <c r="AX36" i="14"/>
  <c r="AT36" i="14"/>
  <c r="AP36" i="14"/>
  <c r="BB36" i="14"/>
  <c r="AR36" i="14"/>
  <c r="AV36" i="14"/>
  <c r="AZ36" i="14"/>
  <c r="BD36" i="14"/>
  <c r="AX39" i="14"/>
  <c r="AP39" i="14"/>
  <c r="AR39" i="14"/>
  <c r="BD39" i="14"/>
  <c r="AV39" i="14"/>
  <c r="AT39" i="14"/>
  <c r="AZ39" i="14"/>
  <c r="BB39" i="14"/>
  <c r="BD42" i="24"/>
  <c r="BD46" i="24"/>
  <c r="BD43" i="24"/>
  <c r="AV47" i="14" l="1"/>
  <c r="M22" i="27" s="1"/>
  <c r="AV46" i="14"/>
  <c r="M21" i="27" s="1"/>
  <c r="AV50" i="14"/>
  <c r="AT47" i="14"/>
  <c r="K22" i="27" s="1"/>
  <c r="AT46" i="14"/>
  <c r="K21" i="27" s="1"/>
  <c r="AT50" i="14"/>
  <c r="BB50" i="14"/>
  <c r="BB47" i="14"/>
  <c r="S22" i="27" s="1"/>
  <c r="BB46" i="14"/>
  <c r="S21" i="27" s="1"/>
  <c r="AX50" i="14"/>
  <c r="AX47" i="14"/>
  <c r="O22" i="27" s="1"/>
  <c r="AX46" i="14"/>
  <c r="O21" i="27" s="1"/>
  <c r="BD47" i="14"/>
  <c r="U22" i="27" s="1"/>
  <c r="BD50" i="14"/>
  <c r="BD46" i="14"/>
  <c r="U21" i="27" s="1"/>
  <c r="AR50" i="14"/>
  <c r="AR46" i="14"/>
  <c r="I21" i="27" s="1"/>
  <c r="AR47" i="14"/>
  <c r="I22" i="27" s="1"/>
  <c r="AZ46" i="14"/>
  <c r="Q21" i="27" s="1"/>
  <c r="AZ50" i="14"/>
  <c r="AZ47" i="14"/>
  <c r="Q22" i="2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IDEM</author>
    <author>Don Daily</author>
    <author>Beason, Steven E</author>
  </authors>
  <commentList>
    <comment ref="K2" authorId="0" shapeId="0" xr:uid="{00000000-0006-0000-0200-000001000000}">
      <text>
        <r>
          <rPr>
            <sz val="9"/>
            <color indexed="81"/>
            <rFont val="Tahoma"/>
            <family val="2"/>
          </rPr>
          <t xml:space="preserve">Information entered in these areas will also show up on other pages and other months.
</t>
        </r>
      </text>
    </comment>
    <comment ref="O4" authorId="0" shapeId="0" xr:uid="{00000000-0006-0000-0200-000002000000}">
      <text>
        <r>
          <rPr>
            <sz val="9"/>
            <color indexed="81"/>
            <rFont val="Tahoma"/>
            <family val="2"/>
          </rPr>
          <t xml:space="preserve">Enter average design flow in mgd.  Current average flow will be compared to this figure and results printed on page 3.
</t>
        </r>
      </text>
    </comment>
    <comment ref="I10" authorId="0" shapeId="0" xr:uid="{00000000-0006-0000-0200-000003000000}">
      <text>
        <r>
          <rPr>
            <sz val="9"/>
            <color indexed="81"/>
            <rFont val="Tahoma"/>
            <family val="2"/>
          </rPr>
          <t xml:space="preserve">Please enter new heading.  The information will then show up on the other months as well.
</t>
        </r>
      </text>
    </comment>
    <comment ref="J10" authorId="0" shapeId="0" xr:uid="{00000000-0006-0000-0200-000004000000}">
      <text>
        <r>
          <rPr>
            <sz val="9"/>
            <color indexed="81"/>
            <rFont val="Tahoma"/>
            <family val="2"/>
          </rPr>
          <t>Heading entered into this space will show up on subsequent months.</t>
        </r>
      </text>
    </comment>
    <comment ref="S10" authorId="0" shapeId="0" xr:uid="{00000000-0006-0000-0200-000005000000}">
      <text>
        <r>
          <rPr>
            <sz val="9"/>
            <color indexed="81"/>
            <rFont val="Tahoma"/>
            <family val="2"/>
          </rPr>
          <t>May be used for any other monitored influent parameter.  Enter title which will also appear on the other months.</t>
        </r>
      </text>
    </comment>
    <comment ref="AK10" authorId="1" shapeId="0" xr:uid="{00000000-0006-0000-0200-000006000000}">
      <text>
        <r>
          <rPr>
            <sz val="10"/>
            <color indexed="81"/>
            <rFont val="Tahoma"/>
            <family val="2"/>
          </rPr>
          <t xml:space="preserve">If only one pH test is run per day, enter the result in this column only. For multiple samples, put the lowest value in this column.
</t>
        </r>
      </text>
    </comment>
    <comment ref="AL10" authorId="1" shapeId="0" xr:uid="{00000000-0006-0000-0200-000007000000}">
      <text>
        <r>
          <rPr>
            <sz val="10"/>
            <color indexed="81"/>
            <rFont val="Tahoma"/>
            <family val="2"/>
          </rPr>
          <t xml:space="preserve">If only one pH test is run per day, leave this  column blank. For multiple samples, put the highest value in this column.
</t>
        </r>
      </text>
    </comment>
    <comment ref="AG45" authorId="2" shapeId="0" xr:uid="{00000000-0006-0000-0200-000008000000}">
      <text>
        <r>
          <rPr>
            <b/>
            <sz val="12"/>
            <color indexed="81"/>
            <rFont val="Tahoma"/>
            <family val="2"/>
          </rPr>
          <t>Parameter 50060 1(CV2)</t>
        </r>
        <r>
          <rPr>
            <sz val="9"/>
            <color indexed="81"/>
            <rFont val="Tahoma"/>
            <family val="2"/>
          </rPr>
          <t xml:space="preserve">
</t>
        </r>
      </text>
    </comment>
    <comment ref="AJ45" authorId="2" shapeId="0" xr:uid="{00000000-0006-0000-0200-000009000000}">
      <text>
        <r>
          <rPr>
            <b/>
            <sz val="12"/>
            <color indexed="81"/>
            <rFont val="Tahoma"/>
            <family val="2"/>
          </rPr>
          <t>GeoMetric Mean
Parameter 51041 1(CV2)</t>
        </r>
        <r>
          <rPr>
            <sz val="9"/>
            <color indexed="81"/>
            <rFont val="Tahoma"/>
            <family val="2"/>
          </rPr>
          <t xml:space="preserve">
</t>
        </r>
      </text>
    </comment>
    <comment ref="AS45" authorId="2" shapeId="0" xr:uid="{00000000-0006-0000-0200-00000A000000}">
      <text>
        <r>
          <rPr>
            <b/>
            <sz val="12"/>
            <color indexed="81"/>
            <rFont val="Tahoma"/>
            <family val="2"/>
          </rPr>
          <t>Parameter 80082 1(CV2)</t>
        </r>
        <r>
          <rPr>
            <sz val="9"/>
            <color indexed="81"/>
            <rFont val="Tahoma"/>
            <family val="2"/>
          </rPr>
          <t xml:space="preserve">
</t>
        </r>
      </text>
    </comment>
    <comment ref="AU45" authorId="2" shapeId="0" xr:uid="{00000000-0006-0000-0200-00000B000000}">
      <text>
        <r>
          <rPr>
            <b/>
            <sz val="12"/>
            <color indexed="81"/>
            <rFont val="Tahoma"/>
            <family val="2"/>
          </rPr>
          <t>Parameter 80082 1(QV1)</t>
        </r>
        <r>
          <rPr>
            <sz val="9"/>
            <color indexed="81"/>
            <rFont val="Tahoma"/>
            <family val="2"/>
          </rPr>
          <t xml:space="preserve">
</t>
        </r>
      </text>
    </comment>
    <comment ref="AW45" authorId="2" shapeId="0" xr:uid="{00000000-0006-0000-0200-00000C000000}">
      <text>
        <r>
          <rPr>
            <b/>
            <sz val="12"/>
            <color indexed="81"/>
            <rFont val="Tahoma"/>
            <family val="2"/>
          </rPr>
          <t>Parameter 00530 1(CV2)</t>
        </r>
        <r>
          <rPr>
            <sz val="9"/>
            <color indexed="81"/>
            <rFont val="Tahoma"/>
            <family val="2"/>
          </rPr>
          <t xml:space="preserve">
</t>
        </r>
      </text>
    </comment>
    <comment ref="AY45" authorId="2" shapeId="0" xr:uid="{00000000-0006-0000-0200-00000D000000}">
      <text>
        <r>
          <rPr>
            <b/>
            <sz val="12"/>
            <color indexed="81"/>
            <rFont val="Tahoma"/>
            <family val="2"/>
          </rPr>
          <t>Parameter 00530 1(QV1)</t>
        </r>
        <r>
          <rPr>
            <sz val="9"/>
            <color indexed="81"/>
            <rFont val="Tahoma"/>
            <family val="2"/>
          </rPr>
          <t xml:space="preserve">
</t>
        </r>
      </text>
    </comment>
    <comment ref="BA45" authorId="2" shapeId="0" xr:uid="{00000000-0006-0000-0200-00000E000000}">
      <text>
        <r>
          <rPr>
            <b/>
            <sz val="12"/>
            <color indexed="81"/>
            <rFont val="Tahoma"/>
            <family val="2"/>
          </rPr>
          <t>Parameter 00610 1(CV2)</t>
        </r>
        <r>
          <rPr>
            <sz val="9"/>
            <color indexed="81"/>
            <rFont val="Tahoma"/>
            <family val="2"/>
          </rPr>
          <t xml:space="preserve">
</t>
        </r>
      </text>
    </comment>
    <comment ref="BC45" authorId="2" shapeId="0" xr:uid="{00000000-0006-0000-0200-00000F000000}">
      <text>
        <r>
          <rPr>
            <b/>
            <sz val="12"/>
            <color indexed="81"/>
            <rFont val="Tahoma"/>
            <family val="2"/>
          </rPr>
          <t>Parameter 00610 1(QV1)</t>
        </r>
        <r>
          <rPr>
            <sz val="9"/>
            <color indexed="81"/>
            <rFont val="Tahoma"/>
            <family val="2"/>
          </rPr>
          <t xml:space="preserve">
</t>
        </r>
      </text>
    </comment>
    <comment ref="AG46" authorId="2" shapeId="0" xr:uid="{00000000-0006-0000-0200-000010000000}">
      <text>
        <r>
          <rPr>
            <b/>
            <sz val="12"/>
            <color indexed="81"/>
            <rFont val="Tahoma"/>
            <family val="2"/>
          </rPr>
          <t>Parameter 50060 1(CV3)</t>
        </r>
        <r>
          <rPr>
            <sz val="9"/>
            <color indexed="81"/>
            <rFont val="Tahoma"/>
            <family val="2"/>
          </rPr>
          <t xml:space="preserve">
</t>
        </r>
      </text>
    </comment>
    <comment ref="AH46" authorId="2" shapeId="0" xr:uid="{00000000-0006-0000-0200-000011000000}">
      <text>
        <r>
          <rPr>
            <b/>
            <sz val="12"/>
            <color indexed="81"/>
            <rFont val="Tahoma"/>
            <family val="2"/>
          </rPr>
          <t>Parameter 50060 X(CV3)</t>
        </r>
        <r>
          <rPr>
            <sz val="9"/>
            <color indexed="81"/>
            <rFont val="Tahoma"/>
            <family val="2"/>
          </rPr>
          <t xml:space="preserve">
</t>
        </r>
      </text>
    </comment>
    <comment ref="AT46" authorId="2" shapeId="0" xr:uid="{00000000-0006-0000-0200-000012000000}">
      <text>
        <r>
          <rPr>
            <b/>
            <sz val="12"/>
            <color indexed="81"/>
            <rFont val="Tahoma"/>
            <family val="2"/>
          </rPr>
          <t>Parameter 80082 1(CV3)</t>
        </r>
        <r>
          <rPr>
            <sz val="9"/>
            <color indexed="81"/>
            <rFont val="Tahoma"/>
            <family val="2"/>
          </rPr>
          <t xml:space="preserve">
</t>
        </r>
      </text>
    </comment>
    <comment ref="AV46" authorId="2" shapeId="0" xr:uid="{00000000-0006-0000-0200-000013000000}">
      <text>
        <r>
          <rPr>
            <b/>
            <sz val="12"/>
            <color indexed="81"/>
            <rFont val="Tahoma"/>
            <family val="2"/>
          </rPr>
          <t>Parameter 80082 1(QV2)</t>
        </r>
        <r>
          <rPr>
            <sz val="9"/>
            <color indexed="81"/>
            <rFont val="Tahoma"/>
            <family val="2"/>
          </rPr>
          <t xml:space="preserve">
</t>
        </r>
      </text>
    </comment>
    <comment ref="AX46" authorId="2" shapeId="0" xr:uid="{00000000-0006-0000-0200-000014000000}">
      <text>
        <r>
          <rPr>
            <b/>
            <sz val="12"/>
            <color indexed="81"/>
            <rFont val="Tahoma"/>
            <family val="2"/>
          </rPr>
          <t>Parameter 00530 1(CV3)</t>
        </r>
        <r>
          <rPr>
            <sz val="9"/>
            <color indexed="81"/>
            <rFont val="Tahoma"/>
            <family val="2"/>
          </rPr>
          <t xml:space="preserve">
</t>
        </r>
      </text>
    </comment>
    <comment ref="AZ46" authorId="2" shapeId="0" xr:uid="{00000000-0006-0000-0200-000015000000}">
      <text>
        <r>
          <rPr>
            <b/>
            <sz val="12"/>
            <color indexed="81"/>
            <rFont val="Tahoma"/>
            <family val="2"/>
          </rPr>
          <t>Parameter 00530 1(QV2)</t>
        </r>
        <r>
          <rPr>
            <sz val="9"/>
            <color indexed="81"/>
            <rFont val="Tahoma"/>
            <family val="2"/>
          </rPr>
          <t xml:space="preserve">
</t>
        </r>
      </text>
    </comment>
    <comment ref="BB46" authorId="2" shapeId="0" xr:uid="{00000000-0006-0000-0200-000016000000}">
      <text>
        <r>
          <rPr>
            <b/>
            <sz val="12"/>
            <color indexed="81"/>
            <rFont val="Tahoma"/>
            <family val="2"/>
          </rPr>
          <t>Parameter 00610 1(CV3)</t>
        </r>
        <r>
          <rPr>
            <sz val="9"/>
            <color indexed="81"/>
            <rFont val="Tahoma"/>
            <family val="2"/>
          </rPr>
          <t xml:space="preserve">
</t>
        </r>
      </text>
    </comment>
    <comment ref="BD46" authorId="2" shapeId="0" xr:uid="{00000000-0006-0000-0200-000017000000}">
      <text>
        <r>
          <rPr>
            <b/>
            <sz val="12"/>
            <color indexed="81"/>
            <rFont val="Tahoma"/>
            <family val="2"/>
          </rPr>
          <t>Parameter 00610 1(QV2)</t>
        </r>
        <r>
          <rPr>
            <sz val="9"/>
            <color indexed="81"/>
            <rFont val="Tahoma"/>
            <family val="2"/>
          </rPr>
          <t xml:space="preserve">
</t>
        </r>
      </text>
    </comment>
    <comment ref="AH47" authorId="2" shapeId="0" xr:uid="{00000000-0006-0000-0200-000018000000}">
      <text>
        <r>
          <rPr>
            <b/>
            <sz val="12"/>
            <color indexed="81"/>
            <rFont val="Tahoma"/>
            <family val="2"/>
          </rPr>
          <t>Parameter 50060 X(CV1)</t>
        </r>
        <r>
          <rPr>
            <sz val="9"/>
            <color indexed="81"/>
            <rFont val="Tahoma"/>
            <family val="2"/>
          </rPr>
          <t xml:space="preserve">
</t>
        </r>
      </text>
    </comment>
    <comment ref="AM47" authorId="2" shapeId="0" xr:uid="{00000000-0006-0000-0200-000019000000}">
      <text>
        <r>
          <rPr>
            <b/>
            <sz val="12"/>
            <color indexed="81"/>
            <rFont val="Tahoma"/>
            <family val="2"/>
          </rPr>
          <t>Parameter 00300 1(CV1)</t>
        </r>
        <r>
          <rPr>
            <sz val="9"/>
            <color indexed="81"/>
            <rFont val="Tahoma"/>
            <family val="2"/>
          </rPr>
          <t xml:space="preserve">
</t>
        </r>
      </text>
    </comment>
    <comment ref="T48" authorId="2" shapeId="0" xr:uid="{00000000-0006-0000-0200-00001A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8" authorId="2" shapeId="0" xr:uid="{00000000-0006-0000-0200-00001B000000}">
      <text>
        <r>
          <rPr>
            <b/>
            <sz val="12"/>
            <color indexed="81"/>
            <rFont val="Tahoma"/>
            <family val="2"/>
          </rPr>
          <t>Parameter 51041 1(CV3)</t>
        </r>
      </text>
    </comment>
    <comment ref="T49" authorId="2" shapeId="0" xr:uid="{00000000-0006-0000-0200-00001C000000}">
      <text>
        <r>
          <rPr>
            <b/>
            <sz val="12"/>
            <color indexed="81"/>
            <rFont val="Tahoma"/>
            <family val="2"/>
          </rPr>
          <t>E.Coli Only
Ecoli 10% Rule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300-000001000000}">
      <text>
        <r>
          <rPr>
            <sz val="9"/>
            <color indexed="81"/>
            <rFont val="Tahoma"/>
            <family val="2"/>
          </rPr>
          <t xml:space="preserve">Information entered in these areas will also show up on other pages and other months.
</t>
        </r>
      </text>
    </comment>
    <comment ref="O4" authorId="0" shapeId="0" xr:uid="{00000000-0006-0000-0300-000002000000}">
      <text>
        <r>
          <rPr>
            <sz val="9"/>
            <color indexed="81"/>
            <rFont val="Tahoma"/>
            <family val="2"/>
          </rPr>
          <t xml:space="preserve">Enter average design flow in mgd.  Current average flow will be compared to this figure and results printed on page 3.
</t>
        </r>
      </text>
    </comment>
    <comment ref="AG40" authorId="1" shapeId="0" xr:uid="{00000000-0006-0000-0300-000003000000}">
      <text>
        <r>
          <rPr>
            <b/>
            <sz val="12"/>
            <color indexed="81"/>
            <rFont val="Tahoma"/>
            <family val="2"/>
          </rPr>
          <t>Parameter 50060 1(CV2)</t>
        </r>
        <r>
          <rPr>
            <sz val="9"/>
            <color indexed="81"/>
            <rFont val="Tahoma"/>
            <family val="2"/>
          </rPr>
          <t xml:space="preserve">
</t>
        </r>
      </text>
    </comment>
    <comment ref="AJ40" authorId="1" shapeId="0" xr:uid="{00000000-0006-0000-03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0" authorId="1" shapeId="0" xr:uid="{00000000-0006-0000-0300-000005000000}">
      <text>
        <r>
          <rPr>
            <b/>
            <sz val="12"/>
            <color indexed="81"/>
            <rFont val="Tahoma"/>
            <family val="2"/>
          </rPr>
          <t>Parameter 80082 1(CV2)</t>
        </r>
        <r>
          <rPr>
            <sz val="9"/>
            <color indexed="81"/>
            <rFont val="Tahoma"/>
            <family val="2"/>
          </rPr>
          <t xml:space="preserve">
</t>
        </r>
      </text>
    </comment>
    <comment ref="AU40" authorId="1" shapeId="0" xr:uid="{00000000-0006-0000-0300-000006000000}">
      <text>
        <r>
          <rPr>
            <b/>
            <sz val="12"/>
            <color indexed="81"/>
            <rFont val="Tahoma"/>
            <family val="2"/>
          </rPr>
          <t>Parameter 80082 1(QV1)</t>
        </r>
        <r>
          <rPr>
            <sz val="9"/>
            <color indexed="81"/>
            <rFont val="Tahoma"/>
            <family val="2"/>
          </rPr>
          <t xml:space="preserve">
</t>
        </r>
      </text>
    </comment>
    <comment ref="AW40" authorId="1" shapeId="0" xr:uid="{00000000-0006-0000-0300-000007000000}">
      <text>
        <r>
          <rPr>
            <b/>
            <sz val="12"/>
            <color indexed="81"/>
            <rFont val="Tahoma"/>
            <family val="2"/>
          </rPr>
          <t>Parameter 00530 1(CV2)</t>
        </r>
        <r>
          <rPr>
            <sz val="9"/>
            <color indexed="81"/>
            <rFont val="Tahoma"/>
            <family val="2"/>
          </rPr>
          <t xml:space="preserve">
</t>
        </r>
      </text>
    </comment>
    <comment ref="AY40" authorId="1" shapeId="0" xr:uid="{00000000-0006-0000-0300-000008000000}">
      <text>
        <r>
          <rPr>
            <b/>
            <sz val="12"/>
            <color indexed="81"/>
            <rFont val="Tahoma"/>
            <family val="2"/>
          </rPr>
          <t>Parameter 00530 1(QV1)</t>
        </r>
        <r>
          <rPr>
            <sz val="9"/>
            <color indexed="81"/>
            <rFont val="Tahoma"/>
            <family val="2"/>
          </rPr>
          <t xml:space="preserve">
</t>
        </r>
      </text>
    </comment>
    <comment ref="BA40" authorId="1" shapeId="0" xr:uid="{00000000-0006-0000-0300-000009000000}">
      <text>
        <r>
          <rPr>
            <b/>
            <sz val="12"/>
            <color indexed="81"/>
            <rFont val="Tahoma"/>
            <family val="2"/>
          </rPr>
          <t>Parameter 00610 1(CV2)</t>
        </r>
        <r>
          <rPr>
            <sz val="9"/>
            <color indexed="81"/>
            <rFont val="Tahoma"/>
            <family val="2"/>
          </rPr>
          <t xml:space="preserve">
</t>
        </r>
      </text>
    </comment>
    <comment ref="BC40" authorId="1" shapeId="0" xr:uid="{00000000-0006-0000-0300-00000A000000}">
      <text>
        <r>
          <rPr>
            <b/>
            <sz val="12"/>
            <color indexed="81"/>
            <rFont val="Tahoma"/>
            <family val="2"/>
          </rPr>
          <t>Parameter 00610 1(QV1)</t>
        </r>
        <r>
          <rPr>
            <sz val="9"/>
            <color indexed="81"/>
            <rFont val="Tahoma"/>
            <family val="2"/>
          </rPr>
          <t xml:space="preserve">
</t>
        </r>
      </text>
    </comment>
    <comment ref="AG41" authorId="1" shapeId="0" xr:uid="{00000000-0006-0000-0300-00000B000000}">
      <text>
        <r>
          <rPr>
            <b/>
            <sz val="12"/>
            <color indexed="81"/>
            <rFont val="Tahoma"/>
            <family val="2"/>
          </rPr>
          <t>Parameter 50060 1(CV3)</t>
        </r>
        <r>
          <rPr>
            <sz val="9"/>
            <color indexed="81"/>
            <rFont val="Tahoma"/>
            <family val="2"/>
          </rPr>
          <t xml:space="preserve">
</t>
        </r>
      </text>
    </comment>
    <comment ref="AH41" authorId="1" shapeId="0" xr:uid="{00000000-0006-0000-0300-00000C000000}">
      <text>
        <r>
          <rPr>
            <b/>
            <sz val="12"/>
            <color indexed="81"/>
            <rFont val="Tahoma"/>
            <family val="2"/>
          </rPr>
          <t>Parameter 50060 X(CV3)</t>
        </r>
        <r>
          <rPr>
            <sz val="9"/>
            <color indexed="81"/>
            <rFont val="Tahoma"/>
            <family val="2"/>
          </rPr>
          <t xml:space="preserve">
</t>
        </r>
      </text>
    </comment>
    <comment ref="AT41" authorId="1" shapeId="0" xr:uid="{00000000-0006-0000-0300-00000D000000}">
      <text>
        <r>
          <rPr>
            <b/>
            <sz val="12"/>
            <color indexed="81"/>
            <rFont val="Tahoma"/>
            <family val="2"/>
          </rPr>
          <t>Parameter 80082 1(CV3)</t>
        </r>
        <r>
          <rPr>
            <sz val="9"/>
            <color indexed="81"/>
            <rFont val="Tahoma"/>
            <family val="2"/>
          </rPr>
          <t xml:space="preserve">
</t>
        </r>
      </text>
    </comment>
    <comment ref="AV41" authorId="1" shapeId="0" xr:uid="{00000000-0006-0000-0300-00000E000000}">
      <text>
        <r>
          <rPr>
            <b/>
            <sz val="12"/>
            <color indexed="81"/>
            <rFont val="Tahoma"/>
            <family val="2"/>
          </rPr>
          <t>Parameter 80082 1(QV2)</t>
        </r>
        <r>
          <rPr>
            <sz val="9"/>
            <color indexed="81"/>
            <rFont val="Tahoma"/>
            <family val="2"/>
          </rPr>
          <t xml:space="preserve">
</t>
        </r>
      </text>
    </comment>
    <comment ref="AX41" authorId="1" shapeId="0" xr:uid="{00000000-0006-0000-0300-00000F000000}">
      <text>
        <r>
          <rPr>
            <b/>
            <sz val="12"/>
            <color indexed="81"/>
            <rFont val="Tahoma"/>
            <family val="2"/>
          </rPr>
          <t>Parameter 00530 1(CV3)</t>
        </r>
        <r>
          <rPr>
            <sz val="9"/>
            <color indexed="81"/>
            <rFont val="Tahoma"/>
            <family val="2"/>
          </rPr>
          <t xml:space="preserve">
</t>
        </r>
      </text>
    </comment>
    <comment ref="AZ41" authorId="1" shapeId="0" xr:uid="{00000000-0006-0000-0300-000010000000}">
      <text>
        <r>
          <rPr>
            <b/>
            <sz val="12"/>
            <color indexed="81"/>
            <rFont val="Tahoma"/>
            <family val="2"/>
          </rPr>
          <t>Parameter 00530 1(QV2)</t>
        </r>
        <r>
          <rPr>
            <sz val="9"/>
            <color indexed="81"/>
            <rFont val="Tahoma"/>
            <family val="2"/>
          </rPr>
          <t xml:space="preserve">
</t>
        </r>
      </text>
    </comment>
    <comment ref="BB41" authorId="1" shapeId="0" xr:uid="{00000000-0006-0000-0300-000011000000}">
      <text>
        <r>
          <rPr>
            <b/>
            <sz val="12"/>
            <color indexed="81"/>
            <rFont val="Tahoma"/>
            <family val="2"/>
          </rPr>
          <t>Parameter 00610 1(CV3)</t>
        </r>
        <r>
          <rPr>
            <sz val="9"/>
            <color indexed="81"/>
            <rFont val="Tahoma"/>
            <family val="2"/>
          </rPr>
          <t xml:space="preserve">
</t>
        </r>
      </text>
    </comment>
    <comment ref="BD41" authorId="1" shapeId="0" xr:uid="{00000000-0006-0000-0300-000012000000}">
      <text>
        <r>
          <rPr>
            <b/>
            <sz val="12"/>
            <color indexed="81"/>
            <rFont val="Tahoma"/>
            <family val="2"/>
          </rPr>
          <t>Parameter 00610 1(QV2)</t>
        </r>
        <r>
          <rPr>
            <sz val="9"/>
            <color indexed="81"/>
            <rFont val="Tahoma"/>
            <family val="2"/>
          </rPr>
          <t xml:space="preserve">
</t>
        </r>
      </text>
    </comment>
    <comment ref="AH42" authorId="1" shapeId="0" xr:uid="{00000000-0006-0000-0300-000013000000}">
      <text>
        <r>
          <rPr>
            <b/>
            <sz val="12"/>
            <color indexed="81"/>
            <rFont val="Tahoma"/>
            <family val="2"/>
          </rPr>
          <t>Parameter 50060 X(CV1)</t>
        </r>
        <r>
          <rPr>
            <sz val="9"/>
            <color indexed="81"/>
            <rFont val="Tahoma"/>
            <family val="2"/>
          </rPr>
          <t xml:space="preserve">
</t>
        </r>
      </text>
    </comment>
    <comment ref="AM42" authorId="1" shapeId="0" xr:uid="{00000000-0006-0000-0300-000014000000}">
      <text>
        <r>
          <rPr>
            <b/>
            <sz val="12"/>
            <color indexed="81"/>
            <rFont val="Tahoma"/>
            <family val="2"/>
          </rPr>
          <t>Parameter 00300 1(CV1)</t>
        </r>
        <r>
          <rPr>
            <sz val="9"/>
            <color indexed="81"/>
            <rFont val="Tahoma"/>
            <family val="2"/>
          </rPr>
          <t xml:space="preserve">
</t>
        </r>
      </text>
    </comment>
    <comment ref="T43" authorId="1" shapeId="0" xr:uid="{00000000-0006-0000-03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3" authorId="1" shapeId="0" xr:uid="{00000000-0006-0000-0300-000016000000}">
      <text>
        <r>
          <rPr>
            <b/>
            <sz val="12"/>
            <color indexed="81"/>
            <rFont val="Tahoma"/>
            <family val="2"/>
          </rPr>
          <t>Parameter 51041 1(CV3)</t>
        </r>
      </text>
    </comment>
    <comment ref="T44" authorId="1" shapeId="0" xr:uid="{00000000-0006-0000-0300-000017000000}">
      <text>
        <r>
          <rPr>
            <b/>
            <sz val="12"/>
            <color indexed="81"/>
            <rFont val="Tahoma"/>
            <family val="2"/>
          </rPr>
          <t>E.Coli Only
Ecoli 10% Rule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400-000001000000}">
      <text>
        <r>
          <rPr>
            <sz val="9"/>
            <color indexed="81"/>
            <rFont val="Tahoma"/>
            <family val="2"/>
          </rPr>
          <t xml:space="preserve">Information entered in these areas will also show up on other pages and other months.
</t>
        </r>
      </text>
    </comment>
    <comment ref="O4" authorId="0" shapeId="0" xr:uid="{00000000-0006-0000-0400-000002000000}">
      <text>
        <r>
          <rPr>
            <sz val="9"/>
            <color indexed="81"/>
            <rFont val="Tahoma"/>
            <family val="2"/>
          </rPr>
          <t xml:space="preserve">Enter average design flow in mgd.  Current average flow will be compared to this figure and results printed on page 3.
</t>
        </r>
      </text>
    </comment>
    <comment ref="AG42" authorId="1" shapeId="0" xr:uid="{00000000-0006-0000-0400-000003000000}">
      <text>
        <r>
          <rPr>
            <b/>
            <sz val="12"/>
            <color indexed="81"/>
            <rFont val="Tahoma"/>
            <family val="2"/>
          </rPr>
          <t>Parameter 50060 1(CV2)</t>
        </r>
        <r>
          <rPr>
            <sz val="9"/>
            <color indexed="81"/>
            <rFont val="Tahoma"/>
            <family val="2"/>
          </rPr>
          <t xml:space="preserve">
</t>
        </r>
      </text>
    </comment>
    <comment ref="AJ42" authorId="1" shapeId="0" xr:uid="{00000000-0006-0000-04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2" authorId="1" shapeId="0" xr:uid="{00000000-0006-0000-0400-000005000000}">
      <text>
        <r>
          <rPr>
            <b/>
            <sz val="12"/>
            <color indexed="81"/>
            <rFont val="Tahoma"/>
            <family val="2"/>
          </rPr>
          <t>Parameter 80082 1(CV2)</t>
        </r>
        <r>
          <rPr>
            <sz val="9"/>
            <color indexed="81"/>
            <rFont val="Tahoma"/>
            <family val="2"/>
          </rPr>
          <t xml:space="preserve">
</t>
        </r>
      </text>
    </comment>
    <comment ref="AU42" authorId="1" shapeId="0" xr:uid="{00000000-0006-0000-0400-000006000000}">
      <text>
        <r>
          <rPr>
            <b/>
            <sz val="12"/>
            <color indexed="81"/>
            <rFont val="Tahoma"/>
            <family val="2"/>
          </rPr>
          <t>Parameter 80082 1(QV1)</t>
        </r>
        <r>
          <rPr>
            <sz val="9"/>
            <color indexed="81"/>
            <rFont val="Tahoma"/>
            <family val="2"/>
          </rPr>
          <t xml:space="preserve">
</t>
        </r>
      </text>
    </comment>
    <comment ref="AW42" authorId="1" shapeId="0" xr:uid="{00000000-0006-0000-0400-000007000000}">
      <text>
        <r>
          <rPr>
            <b/>
            <sz val="12"/>
            <color indexed="81"/>
            <rFont val="Tahoma"/>
            <family val="2"/>
          </rPr>
          <t>Parameter 00530 1(CV2)</t>
        </r>
        <r>
          <rPr>
            <sz val="9"/>
            <color indexed="81"/>
            <rFont val="Tahoma"/>
            <family val="2"/>
          </rPr>
          <t xml:space="preserve">
</t>
        </r>
      </text>
    </comment>
    <comment ref="AY42" authorId="1" shapeId="0" xr:uid="{00000000-0006-0000-0400-000008000000}">
      <text>
        <r>
          <rPr>
            <b/>
            <sz val="12"/>
            <color indexed="81"/>
            <rFont val="Tahoma"/>
            <family val="2"/>
          </rPr>
          <t>Parameter 00530 1(QV1)</t>
        </r>
        <r>
          <rPr>
            <sz val="9"/>
            <color indexed="81"/>
            <rFont val="Tahoma"/>
            <family val="2"/>
          </rPr>
          <t xml:space="preserve">
</t>
        </r>
      </text>
    </comment>
    <comment ref="BA42" authorId="1" shapeId="0" xr:uid="{00000000-0006-0000-0400-000009000000}">
      <text>
        <r>
          <rPr>
            <b/>
            <sz val="12"/>
            <color indexed="81"/>
            <rFont val="Tahoma"/>
            <family val="2"/>
          </rPr>
          <t>Parameter 00610 1(CV2)</t>
        </r>
        <r>
          <rPr>
            <sz val="9"/>
            <color indexed="81"/>
            <rFont val="Tahoma"/>
            <family val="2"/>
          </rPr>
          <t xml:space="preserve">
</t>
        </r>
      </text>
    </comment>
    <comment ref="BC42" authorId="1" shapeId="0" xr:uid="{00000000-0006-0000-0400-00000A000000}">
      <text>
        <r>
          <rPr>
            <b/>
            <sz val="12"/>
            <color indexed="81"/>
            <rFont val="Tahoma"/>
            <family val="2"/>
          </rPr>
          <t>Parameter 00610 1(QV1)</t>
        </r>
        <r>
          <rPr>
            <sz val="9"/>
            <color indexed="81"/>
            <rFont val="Tahoma"/>
            <family val="2"/>
          </rPr>
          <t xml:space="preserve">
</t>
        </r>
      </text>
    </comment>
    <comment ref="AG43" authorId="1" shapeId="0" xr:uid="{00000000-0006-0000-0400-00000B000000}">
      <text>
        <r>
          <rPr>
            <b/>
            <sz val="12"/>
            <color indexed="81"/>
            <rFont val="Tahoma"/>
            <family val="2"/>
          </rPr>
          <t>Parameter 50060 1(CV3)</t>
        </r>
        <r>
          <rPr>
            <sz val="9"/>
            <color indexed="81"/>
            <rFont val="Tahoma"/>
            <family val="2"/>
          </rPr>
          <t xml:space="preserve">
</t>
        </r>
      </text>
    </comment>
    <comment ref="AH43" authorId="1" shapeId="0" xr:uid="{00000000-0006-0000-0400-00000C000000}">
      <text>
        <r>
          <rPr>
            <b/>
            <sz val="12"/>
            <color indexed="81"/>
            <rFont val="Tahoma"/>
            <family val="2"/>
          </rPr>
          <t>Parameter 50060 X(CV3)</t>
        </r>
        <r>
          <rPr>
            <sz val="9"/>
            <color indexed="81"/>
            <rFont val="Tahoma"/>
            <family val="2"/>
          </rPr>
          <t xml:space="preserve">
</t>
        </r>
      </text>
    </comment>
    <comment ref="AT43" authorId="1" shapeId="0" xr:uid="{00000000-0006-0000-0400-00000D000000}">
      <text>
        <r>
          <rPr>
            <b/>
            <sz val="12"/>
            <color indexed="81"/>
            <rFont val="Tahoma"/>
            <family val="2"/>
          </rPr>
          <t>Parameter 80082 1(CV3)</t>
        </r>
        <r>
          <rPr>
            <sz val="9"/>
            <color indexed="81"/>
            <rFont val="Tahoma"/>
            <family val="2"/>
          </rPr>
          <t xml:space="preserve">
</t>
        </r>
      </text>
    </comment>
    <comment ref="AV43" authorId="1" shapeId="0" xr:uid="{00000000-0006-0000-0400-00000E000000}">
      <text>
        <r>
          <rPr>
            <b/>
            <sz val="12"/>
            <color indexed="81"/>
            <rFont val="Tahoma"/>
            <family val="2"/>
          </rPr>
          <t>Parameter 80082 1(QV2)</t>
        </r>
        <r>
          <rPr>
            <sz val="9"/>
            <color indexed="81"/>
            <rFont val="Tahoma"/>
            <family val="2"/>
          </rPr>
          <t xml:space="preserve">
</t>
        </r>
      </text>
    </comment>
    <comment ref="AX43" authorId="1" shapeId="0" xr:uid="{00000000-0006-0000-0400-00000F000000}">
      <text>
        <r>
          <rPr>
            <b/>
            <sz val="12"/>
            <color indexed="81"/>
            <rFont val="Tahoma"/>
            <family val="2"/>
          </rPr>
          <t>Parameter 00530 1(CV3)</t>
        </r>
        <r>
          <rPr>
            <sz val="9"/>
            <color indexed="81"/>
            <rFont val="Tahoma"/>
            <family val="2"/>
          </rPr>
          <t xml:space="preserve">
</t>
        </r>
      </text>
    </comment>
    <comment ref="AZ43" authorId="1" shapeId="0" xr:uid="{00000000-0006-0000-0400-000010000000}">
      <text>
        <r>
          <rPr>
            <b/>
            <sz val="12"/>
            <color indexed="81"/>
            <rFont val="Tahoma"/>
            <family val="2"/>
          </rPr>
          <t>Parameter 00530 1(QV2)</t>
        </r>
        <r>
          <rPr>
            <sz val="9"/>
            <color indexed="81"/>
            <rFont val="Tahoma"/>
            <family val="2"/>
          </rPr>
          <t xml:space="preserve">
</t>
        </r>
      </text>
    </comment>
    <comment ref="BB43" authorId="1" shapeId="0" xr:uid="{00000000-0006-0000-0400-000011000000}">
      <text>
        <r>
          <rPr>
            <b/>
            <sz val="12"/>
            <color indexed="81"/>
            <rFont val="Tahoma"/>
            <family val="2"/>
          </rPr>
          <t>Parameter 00610 1(CV3)</t>
        </r>
        <r>
          <rPr>
            <sz val="9"/>
            <color indexed="81"/>
            <rFont val="Tahoma"/>
            <family val="2"/>
          </rPr>
          <t xml:space="preserve">
</t>
        </r>
      </text>
    </comment>
    <comment ref="BD43" authorId="1" shapeId="0" xr:uid="{00000000-0006-0000-0400-000012000000}">
      <text>
        <r>
          <rPr>
            <b/>
            <sz val="12"/>
            <color indexed="81"/>
            <rFont val="Tahoma"/>
            <family val="2"/>
          </rPr>
          <t>Parameter 00610 1(QV2)</t>
        </r>
        <r>
          <rPr>
            <sz val="9"/>
            <color indexed="81"/>
            <rFont val="Tahoma"/>
            <family val="2"/>
          </rPr>
          <t xml:space="preserve">
</t>
        </r>
      </text>
    </comment>
    <comment ref="AH44" authorId="1" shapeId="0" xr:uid="{00000000-0006-0000-0400-000013000000}">
      <text>
        <r>
          <rPr>
            <b/>
            <sz val="12"/>
            <color indexed="81"/>
            <rFont val="Tahoma"/>
            <family val="2"/>
          </rPr>
          <t>Parameter 50060 X(CV1)</t>
        </r>
        <r>
          <rPr>
            <sz val="9"/>
            <color indexed="81"/>
            <rFont val="Tahoma"/>
            <family val="2"/>
          </rPr>
          <t xml:space="preserve">
</t>
        </r>
      </text>
    </comment>
    <comment ref="AM44" authorId="1" shapeId="0" xr:uid="{00000000-0006-0000-0400-000014000000}">
      <text>
        <r>
          <rPr>
            <b/>
            <sz val="12"/>
            <color indexed="81"/>
            <rFont val="Tahoma"/>
            <family val="2"/>
          </rPr>
          <t>Parameter 00300 1(CV1)</t>
        </r>
        <r>
          <rPr>
            <sz val="9"/>
            <color indexed="81"/>
            <rFont val="Tahoma"/>
            <family val="2"/>
          </rPr>
          <t xml:space="preserve">
</t>
        </r>
      </text>
    </comment>
    <comment ref="T45" authorId="1" shapeId="0" xr:uid="{00000000-0006-0000-04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1" shapeId="0" xr:uid="{00000000-0006-0000-0400-000016000000}">
      <text>
        <r>
          <rPr>
            <b/>
            <sz val="12"/>
            <color indexed="81"/>
            <rFont val="Tahoma"/>
            <family val="2"/>
          </rPr>
          <t>Parameter 51041 1(CV3)</t>
        </r>
      </text>
    </comment>
    <comment ref="T46" authorId="1" shapeId="0" xr:uid="{00000000-0006-0000-0400-000017000000}">
      <text>
        <r>
          <rPr>
            <b/>
            <sz val="12"/>
            <color indexed="81"/>
            <rFont val="Tahoma"/>
            <family val="2"/>
          </rPr>
          <t>E.Coli Only
Ecoli 10% Rule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500-000001000000}">
      <text>
        <r>
          <rPr>
            <sz val="9"/>
            <color indexed="81"/>
            <rFont val="Tahoma"/>
            <family val="2"/>
          </rPr>
          <t xml:space="preserve">Information entered in these areas will also show up on other pages and other months.
</t>
        </r>
      </text>
    </comment>
    <comment ref="O4" authorId="0" shapeId="0" xr:uid="{00000000-0006-0000-0500-000002000000}">
      <text>
        <r>
          <rPr>
            <sz val="9"/>
            <color indexed="81"/>
            <rFont val="Tahoma"/>
            <family val="2"/>
          </rPr>
          <t xml:space="preserve">Enter average design flow in mgd.  Current average flow will be compared to this figure and results printed on page 3.
</t>
        </r>
      </text>
    </comment>
    <comment ref="AG41" authorId="1" shapeId="0" xr:uid="{00000000-0006-0000-0500-000003000000}">
      <text>
        <r>
          <rPr>
            <b/>
            <sz val="12"/>
            <color indexed="81"/>
            <rFont val="Tahoma"/>
            <family val="2"/>
          </rPr>
          <t>Parameter 50060 1(CV2)</t>
        </r>
        <r>
          <rPr>
            <sz val="9"/>
            <color indexed="81"/>
            <rFont val="Tahoma"/>
            <family val="2"/>
          </rPr>
          <t xml:space="preserve">
</t>
        </r>
      </text>
    </comment>
    <comment ref="AJ41" authorId="1" shapeId="0" xr:uid="{00000000-0006-0000-05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1" authorId="1" shapeId="0" xr:uid="{00000000-0006-0000-0500-000005000000}">
      <text>
        <r>
          <rPr>
            <b/>
            <sz val="12"/>
            <color indexed="81"/>
            <rFont val="Tahoma"/>
            <family val="2"/>
          </rPr>
          <t>Parameter 80082 1(CV2)</t>
        </r>
        <r>
          <rPr>
            <sz val="9"/>
            <color indexed="81"/>
            <rFont val="Tahoma"/>
            <family val="2"/>
          </rPr>
          <t xml:space="preserve">
</t>
        </r>
      </text>
    </comment>
    <comment ref="AU41" authorId="1" shapeId="0" xr:uid="{00000000-0006-0000-0500-000006000000}">
      <text>
        <r>
          <rPr>
            <b/>
            <sz val="12"/>
            <color indexed="81"/>
            <rFont val="Tahoma"/>
            <family val="2"/>
          </rPr>
          <t>Parameter 80082 1(QV1)</t>
        </r>
        <r>
          <rPr>
            <sz val="9"/>
            <color indexed="81"/>
            <rFont val="Tahoma"/>
            <family val="2"/>
          </rPr>
          <t xml:space="preserve">
</t>
        </r>
      </text>
    </comment>
    <comment ref="AW41" authorId="1" shapeId="0" xr:uid="{00000000-0006-0000-0500-000007000000}">
      <text>
        <r>
          <rPr>
            <b/>
            <sz val="12"/>
            <color indexed="81"/>
            <rFont val="Tahoma"/>
            <family val="2"/>
          </rPr>
          <t>Parameter 00530 1(CV2)</t>
        </r>
        <r>
          <rPr>
            <sz val="9"/>
            <color indexed="81"/>
            <rFont val="Tahoma"/>
            <family val="2"/>
          </rPr>
          <t xml:space="preserve">
</t>
        </r>
      </text>
    </comment>
    <comment ref="AY41" authorId="1" shapeId="0" xr:uid="{00000000-0006-0000-0500-000008000000}">
      <text>
        <r>
          <rPr>
            <b/>
            <sz val="12"/>
            <color indexed="81"/>
            <rFont val="Tahoma"/>
            <family val="2"/>
          </rPr>
          <t>Parameter 00530 1(QV1)</t>
        </r>
        <r>
          <rPr>
            <sz val="9"/>
            <color indexed="81"/>
            <rFont val="Tahoma"/>
            <family val="2"/>
          </rPr>
          <t xml:space="preserve">
</t>
        </r>
      </text>
    </comment>
    <comment ref="BA41" authorId="1" shapeId="0" xr:uid="{00000000-0006-0000-0500-000009000000}">
      <text>
        <r>
          <rPr>
            <b/>
            <sz val="12"/>
            <color indexed="81"/>
            <rFont val="Tahoma"/>
            <family val="2"/>
          </rPr>
          <t>Parameter 00610 1(CV2)</t>
        </r>
        <r>
          <rPr>
            <sz val="9"/>
            <color indexed="81"/>
            <rFont val="Tahoma"/>
            <family val="2"/>
          </rPr>
          <t xml:space="preserve">
</t>
        </r>
      </text>
    </comment>
    <comment ref="BC41" authorId="1" shapeId="0" xr:uid="{00000000-0006-0000-0500-00000A000000}">
      <text>
        <r>
          <rPr>
            <b/>
            <sz val="12"/>
            <color indexed="81"/>
            <rFont val="Tahoma"/>
            <family val="2"/>
          </rPr>
          <t>Parameter 00610 1(QV1)</t>
        </r>
        <r>
          <rPr>
            <sz val="9"/>
            <color indexed="81"/>
            <rFont val="Tahoma"/>
            <family val="2"/>
          </rPr>
          <t xml:space="preserve">
</t>
        </r>
      </text>
    </comment>
    <comment ref="AG42" authorId="1" shapeId="0" xr:uid="{00000000-0006-0000-0500-00000B000000}">
      <text>
        <r>
          <rPr>
            <b/>
            <sz val="12"/>
            <color indexed="81"/>
            <rFont val="Tahoma"/>
            <family val="2"/>
          </rPr>
          <t>Parameter 50060 1(CV3)</t>
        </r>
        <r>
          <rPr>
            <sz val="9"/>
            <color indexed="81"/>
            <rFont val="Tahoma"/>
            <family val="2"/>
          </rPr>
          <t xml:space="preserve">
</t>
        </r>
      </text>
    </comment>
    <comment ref="AH42" authorId="1" shapeId="0" xr:uid="{00000000-0006-0000-0500-00000C000000}">
      <text>
        <r>
          <rPr>
            <b/>
            <sz val="12"/>
            <color indexed="81"/>
            <rFont val="Tahoma"/>
            <family val="2"/>
          </rPr>
          <t>Parameter 50060 X(CV3)</t>
        </r>
        <r>
          <rPr>
            <sz val="9"/>
            <color indexed="81"/>
            <rFont val="Tahoma"/>
            <family val="2"/>
          </rPr>
          <t xml:space="preserve">
</t>
        </r>
      </text>
    </comment>
    <comment ref="AT42" authorId="1" shapeId="0" xr:uid="{00000000-0006-0000-0500-00000D000000}">
      <text>
        <r>
          <rPr>
            <b/>
            <sz val="12"/>
            <color indexed="81"/>
            <rFont val="Tahoma"/>
            <family val="2"/>
          </rPr>
          <t>Parameter 80082 1(CV3)</t>
        </r>
        <r>
          <rPr>
            <sz val="9"/>
            <color indexed="81"/>
            <rFont val="Tahoma"/>
            <family val="2"/>
          </rPr>
          <t xml:space="preserve">
</t>
        </r>
      </text>
    </comment>
    <comment ref="AV42" authorId="1" shapeId="0" xr:uid="{00000000-0006-0000-0500-00000E000000}">
      <text>
        <r>
          <rPr>
            <b/>
            <sz val="12"/>
            <color indexed="81"/>
            <rFont val="Tahoma"/>
            <family val="2"/>
          </rPr>
          <t>Parameter 80082 1(QV2)</t>
        </r>
        <r>
          <rPr>
            <sz val="9"/>
            <color indexed="81"/>
            <rFont val="Tahoma"/>
            <family val="2"/>
          </rPr>
          <t xml:space="preserve">
</t>
        </r>
      </text>
    </comment>
    <comment ref="AX42" authorId="1" shapeId="0" xr:uid="{00000000-0006-0000-0500-00000F000000}">
      <text>
        <r>
          <rPr>
            <b/>
            <sz val="12"/>
            <color indexed="81"/>
            <rFont val="Tahoma"/>
            <family val="2"/>
          </rPr>
          <t>Parameter 00530 1(CV3)</t>
        </r>
        <r>
          <rPr>
            <sz val="9"/>
            <color indexed="81"/>
            <rFont val="Tahoma"/>
            <family val="2"/>
          </rPr>
          <t xml:space="preserve">
</t>
        </r>
      </text>
    </comment>
    <comment ref="AZ42" authorId="1" shapeId="0" xr:uid="{00000000-0006-0000-0500-000010000000}">
      <text>
        <r>
          <rPr>
            <b/>
            <sz val="12"/>
            <color indexed="81"/>
            <rFont val="Tahoma"/>
            <family val="2"/>
          </rPr>
          <t>Parameter 00530 1(QV2)</t>
        </r>
        <r>
          <rPr>
            <sz val="9"/>
            <color indexed="81"/>
            <rFont val="Tahoma"/>
            <family val="2"/>
          </rPr>
          <t xml:space="preserve">
</t>
        </r>
      </text>
    </comment>
    <comment ref="BB42" authorId="1" shapeId="0" xr:uid="{00000000-0006-0000-0500-000011000000}">
      <text>
        <r>
          <rPr>
            <b/>
            <sz val="12"/>
            <color indexed="81"/>
            <rFont val="Tahoma"/>
            <family val="2"/>
          </rPr>
          <t>Parameter 00610 1(CV3)</t>
        </r>
        <r>
          <rPr>
            <sz val="9"/>
            <color indexed="81"/>
            <rFont val="Tahoma"/>
            <family val="2"/>
          </rPr>
          <t xml:space="preserve">
</t>
        </r>
      </text>
    </comment>
    <comment ref="BD42" authorId="1" shapeId="0" xr:uid="{00000000-0006-0000-0500-000012000000}">
      <text>
        <r>
          <rPr>
            <b/>
            <sz val="12"/>
            <color indexed="81"/>
            <rFont val="Tahoma"/>
            <family val="2"/>
          </rPr>
          <t>Parameter 00610 1(QV2)</t>
        </r>
        <r>
          <rPr>
            <sz val="9"/>
            <color indexed="81"/>
            <rFont val="Tahoma"/>
            <family val="2"/>
          </rPr>
          <t xml:space="preserve">
</t>
        </r>
      </text>
    </comment>
    <comment ref="AH43" authorId="1" shapeId="0" xr:uid="{00000000-0006-0000-0500-000013000000}">
      <text>
        <r>
          <rPr>
            <b/>
            <sz val="12"/>
            <color indexed="81"/>
            <rFont val="Tahoma"/>
            <family val="2"/>
          </rPr>
          <t>Parameter 50060 X(CV1)</t>
        </r>
        <r>
          <rPr>
            <sz val="9"/>
            <color indexed="81"/>
            <rFont val="Tahoma"/>
            <family val="2"/>
          </rPr>
          <t xml:space="preserve">
</t>
        </r>
      </text>
    </comment>
    <comment ref="AM43" authorId="1" shapeId="0" xr:uid="{00000000-0006-0000-0500-000014000000}">
      <text>
        <r>
          <rPr>
            <b/>
            <sz val="12"/>
            <color indexed="81"/>
            <rFont val="Tahoma"/>
            <family val="2"/>
          </rPr>
          <t>Parameter 00300 1(CV1)</t>
        </r>
        <r>
          <rPr>
            <sz val="9"/>
            <color indexed="81"/>
            <rFont val="Tahoma"/>
            <family val="2"/>
          </rPr>
          <t xml:space="preserve">
</t>
        </r>
      </text>
    </comment>
    <comment ref="T44" authorId="1" shapeId="0" xr:uid="{00000000-0006-0000-05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1" shapeId="0" xr:uid="{00000000-0006-0000-0500-000016000000}">
      <text>
        <r>
          <rPr>
            <b/>
            <sz val="12"/>
            <color indexed="81"/>
            <rFont val="Tahoma"/>
            <family val="2"/>
          </rPr>
          <t>Parameter 51041 1(CV3)</t>
        </r>
      </text>
    </comment>
    <comment ref="T45" authorId="1" shapeId="0" xr:uid="{00000000-0006-0000-0500-000017000000}">
      <text>
        <r>
          <rPr>
            <b/>
            <sz val="12"/>
            <color indexed="81"/>
            <rFont val="Tahoma"/>
            <family val="2"/>
          </rPr>
          <t>E.Coli Only
Ecoli 10% Rule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600-000001000000}">
      <text>
        <r>
          <rPr>
            <sz val="9"/>
            <color indexed="81"/>
            <rFont val="Tahoma"/>
            <family val="2"/>
          </rPr>
          <t xml:space="preserve">Information entered in these areas will also show up on other pages and other months.
</t>
        </r>
      </text>
    </comment>
    <comment ref="O4" authorId="0" shapeId="0" xr:uid="{00000000-0006-0000-0600-000002000000}">
      <text>
        <r>
          <rPr>
            <sz val="9"/>
            <color indexed="81"/>
            <rFont val="Tahoma"/>
            <family val="2"/>
          </rPr>
          <t xml:space="preserve">Enter average design flow in mgd.  Current average flow will be compared to this figure and results printed on page 3.
</t>
        </r>
      </text>
    </comment>
    <comment ref="AG42" authorId="1" shapeId="0" xr:uid="{00000000-0006-0000-0600-000003000000}">
      <text>
        <r>
          <rPr>
            <b/>
            <sz val="12"/>
            <color indexed="81"/>
            <rFont val="Tahoma"/>
            <family val="2"/>
          </rPr>
          <t>Parameter 50060 1(CV2)</t>
        </r>
        <r>
          <rPr>
            <sz val="9"/>
            <color indexed="81"/>
            <rFont val="Tahoma"/>
            <family val="2"/>
          </rPr>
          <t xml:space="preserve">
</t>
        </r>
      </text>
    </comment>
    <comment ref="AJ42" authorId="1" shapeId="0" xr:uid="{00000000-0006-0000-06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2" authorId="1" shapeId="0" xr:uid="{00000000-0006-0000-0600-000005000000}">
      <text>
        <r>
          <rPr>
            <b/>
            <sz val="12"/>
            <color indexed="81"/>
            <rFont val="Tahoma"/>
            <family val="2"/>
          </rPr>
          <t>Parameter 80082 1(CV2)</t>
        </r>
        <r>
          <rPr>
            <sz val="9"/>
            <color indexed="81"/>
            <rFont val="Tahoma"/>
            <family val="2"/>
          </rPr>
          <t xml:space="preserve">
</t>
        </r>
      </text>
    </comment>
    <comment ref="AU42" authorId="1" shapeId="0" xr:uid="{00000000-0006-0000-0600-000006000000}">
      <text>
        <r>
          <rPr>
            <b/>
            <sz val="12"/>
            <color indexed="81"/>
            <rFont val="Tahoma"/>
            <family val="2"/>
          </rPr>
          <t>Parameter 80082 1(QV1)</t>
        </r>
        <r>
          <rPr>
            <sz val="9"/>
            <color indexed="81"/>
            <rFont val="Tahoma"/>
            <family val="2"/>
          </rPr>
          <t xml:space="preserve">
</t>
        </r>
      </text>
    </comment>
    <comment ref="AW42" authorId="1" shapeId="0" xr:uid="{00000000-0006-0000-0600-000007000000}">
      <text>
        <r>
          <rPr>
            <b/>
            <sz val="12"/>
            <color indexed="81"/>
            <rFont val="Tahoma"/>
            <family val="2"/>
          </rPr>
          <t>Parameter 00530 1(CV2)</t>
        </r>
        <r>
          <rPr>
            <sz val="9"/>
            <color indexed="81"/>
            <rFont val="Tahoma"/>
            <family val="2"/>
          </rPr>
          <t xml:space="preserve">
</t>
        </r>
      </text>
    </comment>
    <comment ref="AY42" authorId="1" shapeId="0" xr:uid="{00000000-0006-0000-0600-000008000000}">
      <text>
        <r>
          <rPr>
            <b/>
            <sz val="12"/>
            <color indexed="81"/>
            <rFont val="Tahoma"/>
            <family val="2"/>
          </rPr>
          <t>Parameter 00530 1(QV1)</t>
        </r>
        <r>
          <rPr>
            <sz val="9"/>
            <color indexed="81"/>
            <rFont val="Tahoma"/>
            <family val="2"/>
          </rPr>
          <t xml:space="preserve">
</t>
        </r>
      </text>
    </comment>
    <comment ref="BA42" authorId="1" shapeId="0" xr:uid="{00000000-0006-0000-0600-000009000000}">
      <text>
        <r>
          <rPr>
            <b/>
            <sz val="12"/>
            <color indexed="81"/>
            <rFont val="Tahoma"/>
            <family val="2"/>
          </rPr>
          <t>Parameter 00610 1(CV2)</t>
        </r>
        <r>
          <rPr>
            <sz val="9"/>
            <color indexed="81"/>
            <rFont val="Tahoma"/>
            <family val="2"/>
          </rPr>
          <t xml:space="preserve">
</t>
        </r>
      </text>
    </comment>
    <comment ref="BC42" authorId="1" shapeId="0" xr:uid="{00000000-0006-0000-0600-00000A000000}">
      <text>
        <r>
          <rPr>
            <b/>
            <sz val="12"/>
            <color indexed="81"/>
            <rFont val="Tahoma"/>
            <family val="2"/>
          </rPr>
          <t>Parameter 00610 1(QV1)</t>
        </r>
        <r>
          <rPr>
            <sz val="9"/>
            <color indexed="81"/>
            <rFont val="Tahoma"/>
            <family val="2"/>
          </rPr>
          <t xml:space="preserve">
</t>
        </r>
      </text>
    </comment>
    <comment ref="AG43" authorId="1" shapeId="0" xr:uid="{00000000-0006-0000-0600-00000B000000}">
      <text>
        <r>
          <rPr>
            <b/>
            <sz val="12"/>
            <color indexed="81"/>
            <rFont val="Tahoma"/>
            <family val="2"/>
          </rPr>
          <t>Parameter 50060 1(CV3)</t>
        </r>
        <r>
          <rPr>
            <sz val="9"/>
            <color indexed="81"/>
            <rFont val="Tahoma"/>
            <family val="2"/>
          </rPr>
          <t xml:space="preserve">
</t>
        </r>
      </text>
    </comment>
    <comment ref="AH43" authorId="1" shapeId="0" xr:uid="{00000000-0006-0000-0600-00000C000000}">
      <text>
        <r>
          <rPr>
            <b/>
            <sz val="12"/>
            <color indexed="81"/>
            <rFont val="Tahoma"/>
            <family val="2"/>
          </rPr>
          <t>Parameter 50060 X(CV3)</t>
        </r>
        <r>
          <rPr>
            <sz val="9"/>
            <color indexed="81"/>
            <rFont val="Tahoma"/>
            <family val="2"/>
          </rPr>
          <t xml:space="preserve">
</t>
        </r>
      </text>
    </comment>
    <comment ref="AT43" authorId="1" shapeId="0" xr:uid="{00000000-0006-0000-0600-00000D000000}">
      <text>
        <r>
          <rPr>
            <b/>
            <sz val="12"/>
            <color indexed="81"/>
            <rFont val="Tahoma"/>
            <family val="2"/>
          </rPr>
          <t>Parameter 80082 1(CV3)</t>
        </r>
        <r>
          <rPr>
            <sz val="9"/>
            <color indexed="81"/>
            <rFont val="Tahoma"/>
            <family val="2"/>
          </rPr>
          <t xml:space="preserve">
</t>
        </r>
      </text>
    </comment>
    <comment ref="AV43" authorId="1" shapeId="0" xr:uid="{00000000-0006-0000-0600-00000E000000}">
      <text>
        <r>
          <rPr>
            <b/>
            <sz val="12"/>
            <color indexed="81"/>
            <rFont val="Tahoma"/>
            <family val="2"/>
          </rPr>
          <t>Parameter 80082 1(QV2)</t>
        </r>
        <r>
          <rPr>
            <sz val="9"/>
            <color indexed="81"/>
            <rFont val="Tahoma"/>
            <family val="2"/>
          </rPr>
          <t xml:space="preserve">
</t>
        </r>
      </text>
    </comment>
    <comment ref="AX43" authorId="1" shapeId="0" xr:uid="{00000000-0006-0000-0600-00000F000000}">
      <text>
        <r>
          <rPr>
            <b/>
            <sz val="12"/>
            <color indexed="81"/>
            <rFont val="Tahoma"/>
            <family val="2"/>
          </rPr>
          <t>Parameter 00530 1(CV3)</t>
        </r>
        <r>
          <rPr>
            <sz val="9"/>
            <color indexed="81"/>
            <rFont val="Tahoma"/>
            <family val="2"/>
          </rPr>
          <t xml:space="preserve">
</t>
        </r>
      </text>
    </comment>
    <comment ref="AZ43" authorId="1" shapeId="0" xr:uid="{00000000-0006-0000-0600-000010000000}">
      <text>
        <r>
          <rPr>
            <b/>
            <sz val="12"/>
            <color indexed="81"/>
            <rFont val="Tahoma"/>
            <family val="2"/>
          </rPr>
          <t>Parameter 00530 1(QV2)</t>
        </r>
        <r>
          <rPr>
            <sz val="9"/>
            <color indexed="81"/>
            <rFont val="Tahoma"/>
            <family val="2"/>
          </rPr>
          <t xml:space="preserve">
</t>
        </r>
      </text>
    </comment>
    <comment ref="BB43" authorId="1" shapeId="0" xr:uid="{00000000-0006-0000-0600-000011000000}">
      <text>
        <r>
          <rPr>
            <b/>
            <sz val="12"/>
            <color indexed="81"/>
            <rFont val="Tahoma"/>
            <family val="2"/>
          </rPr>
          <t>Parameter 00610 1(CV3)</t>
        </r>
        <r>
          <rPr>
            <sz val="9"/>
            <color indexed="81"/>
            <rFont val="Tahoma"/>
            <family val="2"/>
          </rPr>
          <t xml:space="preserve">
</t>
        </r>
      </text>
    </comment>
    <comment ref="BD43" authorId="1" shapeId="0" xr:uid="{00000000-0006-0000-0600-000012000000}">
      <text>
        <r>
          <rPr>
            <b/>
            <sz val="12"/>
            <color indexed="81"/>
            <rFont val="Tahoma"/>
            <family val="2"/>
          </rPr>
          <t>Parameter 00610 1(QV2)</t>
        </r>
        <r>
          <rPr>
            <sz val="9"/>
            <color indexed="81"/>
            <rFont val="Tahoma"/>
            <family val="2"/>
          </rPr>
          <t xml:space="preserve">
</t>
        </r>
      </text>
    </comment>
    <comment ref="AH44" authorId="1" shapeId="0" xr:uid="{00000000-0006-0000-0600-000013000000}">
      <text>
        <r>
          <rPr>
            <b/>
            <sz val="12"/>
            <color indexed="81"/>
            <rFont val="Tahoma"/>
            <family val="2"/>
          </rPr>
          <t>Parameter 50060 X(CV1)</t>
        </r>
        <r>
          <rPr>
            <sz val="9"/>
            <color indexed="81"/>
            <rFont val="Tahoma"/>
            <family val="2"/>
          </rPr>
          <t xml:space="preserve">
</t>
        </r>
      </text>
    </comment>
    <comment ref="AM44" authorId="1" shapeId="0" xr:uid="{00000000-0006-0000-0600-000014000000}">
      <text>
        <r>
          <rPr>
            <b/>
            <sz val="12"/>
            <color indexed="81"/>
            <rFont val="Tahoma"/>
            <family val="2"/>
          </rPr>
          <t>Parameter 00300 1(CV1)</t>
        </r>
        <r>
          <rPr>
            <sz val="9"/>
            <color indexed="81"/>
            <rFont val="Tahoma"/>
            <family val="2"/>
          </rPr>
          <t xml:space="preserve">
</t>
        </r>
      </text>
    </comment>
    <comment ref="T45" authorId="1" shapeId="0" xr:uid="{00000000-0006-0000-06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1" shapeId="0" xr:uid="{00000000-0006-0000-0600-000016000000}">
      <text>
        <r>
          <rPr>
            <b/>
            <sz val="12"/>
            <color indexed="81"/>
            <rFont val="Tahoma"/>
            <family val="2"/>
          </rPr>
          <t>Parameter 51041 1(CV3)</t>
        </r>
      </text>
    </comment>
    <comment ref="T46" authorId="1" shapeId="0" xr:uid="{00000000-0006-0000-0600-000017000000}">
      <text>
        <r>
          <rPr>
            <b/>
            <sz val="12"/>
            <color indexed="81"/>
            <rFont val="Tahoma"/>
            <family val="2"/>
          </rPr>
          <t>E.Coli Only
Ecoli 10% Rule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700-000001000000}">
      <text>
        <r>
          <rPr>
            <sz val="9"/>
            <color indexed="81"/>
            <rFont val="Tahoma"/>
            <family val="2"/>
          </rPr>
          <t xml:space="preserve">Information entered in these areas will also show up on other pages and other months.
</t>
        </r>
      </text>
    </comment>
    <comment ref="O4" authorId="0" shapeId="0" xr:uid="{00000000-0006-0000-0700-000002000000}">
      <text>
        <r>
          <rPr>
            <sz val="9"/>
            <color indexed="81"/>
            <rFont val="Tahoma"/>
            <family val="2"/>
          </rPr>
          <t xml:space="preserve">Enter average design flow in mgd.  Current average flow will be compared to this figure and results printed on page 3.
</t>
        </r>
      </text>
    </comment>
    <comment ref="AG41" authorId="1" shapeId="0" xr:uid="{00000000-0006-0000-0700-000003000000}">
      <text>
        <r>
          <rPr>
            <b/>
            <sz val="12"/>
            <color indexed="81"/>
            <rFont val="Tahoma"/>
            <family val="2"/>
          </rPr>
          <t>Parameter 50060 1(CV2)</t>
        </r>
        <r>
          <rPr>
            <sz val="9"/>
            <color indexed="81"/>
            <rFont val="Tahoma"/>
            <family val="2"/>
          </rPr>
          <t xml:space="preserve">
</t>
        </r>
      </text>
    </comment>
    <comment ref="AJ41" authorId="1" shapeId="0" xr:uid="{00000000-0006-0000-07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1" authorId="1" shapeId="0" xr:uid="{00000000-0006-0000-0700-000005000000}">
      <text>
        <r>
          <rPr>
            <b/>
            <sz val="12"/>
            <color indexed="81"/>
            <rFont val="Tahoma"/>
            <family val="2"/>
          </rPr>
          <t>Parameter 80082 1(CV2)</t>
        </r>
        <r>
          <rPr>
            <sz val="9"/>
            <color indexed="81"/>
            <rFont val="Tahoma"/>
            <family val="2"/>
          </rPr>
          <t xml:space="preserve">
</t>
        </r>
      </text>
    </comment>
    <comment ref="AU41" authorId="1" shapeId="0" xr:uid="{00000000-0006-0000-0700-000006000000}">
      <text>
        <r>
          <rPr>
            <b/>
            <sz val="12"/>
            <color indexed="81"/>
            <rFont val="Tahoma"/>
            <family val="2"/>
          </rPr>
          <t>Parameter 80082 1(QV1)</t>
        </r>
        <r>
          <rPr>
            <sz val="9"/>
            <color indexed="81"/>
            <rFont val="Tahoma"/>
            <family val="2"/>
          </rPr>
          <t xml:space="preserve">
</t>
        </r>
      </text>
    </comment>
    <comment ref="AW41" authorId="1" shapeId="0" xr:uid="{00000000-0006-0000-0700-000007000000}">
      <text>
        <r>
          <rPr>
            <b/>
            <sz val="12"/>
            <color indexed="81"/>
            <rFont val="Tahoma"/>
            <family val="2"/>
          </rPr>
          <t>Parameter 00530 1(CV2)</t>
        </r>
        <r>
          <rPr>
            <sz val="9"/>
            <color indexed="81"/>
            <rFont val="Tahoma"/>
            <family val="2"/>
          </rPr>
          <t xml:space="preserve">
</t>
        </r>
      </text>
    </comment>
    <comment ref="AY41" authorId="1" shapeId="0" xr:uid="{00000000-0006-0000-0700-000008000000}">
      <text>
        <r>
          <rPr>
            <b/>
            <sz val="12"/>
            <color indexed="81"/>
            <rFont val="Tahoma"/>
            <family val="2"/>
          </rPr>
          <t>Parameter 00530 1(QV1)</t>
        </r>
        <r>
          <rPr>
            <sz val="9"/>
            <color indexed="81"/>
            <rFont val="Tahoma"/>
            <family val="2"/>
          </rPr>
          <t xml:space="preserve">
</t>
        </r>
      </text>
    </comment>
    <comment ref="BA41" authorId="1" shapeId="0" xr:uid="{00000000-0006-0000-0700-000009000000}">
      <text>
        <r>
          <rPr>
            <b/>
            <sz val="12"/>
            <color indexed="81"/>
            <rFont val="Tahoma"/>
            <family val="2"/>
          </rPr>
          <t>Parameter 00610 1(CV2)</t>
        </r>
        <r>
          <rPr>
            <sz val="9"/>
            <color indexed="81"/>
            <rFont val="Tahoma"/>
            <family val="2"/>
          </rPr>
          <t xml:space="preserve">
</t>
        </r>
      </text>
    </comment>
    <comment ref="BC41" authorId="1" shapeId="0" xr:uid="{00000000-0006-0000-0700-00000A000000}">
      <text>
        <r>
          <rPr>
            <b/>
            <sz val="12"/>
            <color indexed="81"/>
            <rFont val="Tahoma"/>
            <family val="2"/>
          </rPr>
          <t>Parameter 00610 1(QV1)</t>
        </r>
        <r>
          <rPr>
            <sz val="9"/>
            <color indexed="81"/>
            <rFont val="Tahoma"/>
            <family val="2"/>
          </rPr>
          <t xml:space="preserve">
</t>
        </r>
      </text>
    </comment>
    <comment ref="AG42" authorId="1" shapeId="0" xr:uid="{00000000-0006-0000-0700-00000B000000}">
      <text>
        <r>
          <rPr>
            <b/>
            <sz val="12"/>
            <color indexed="81"/>
            <rFont val="Tahoma"/>
            <family val="2"/>
          </rPr>
          <t>Parameter 50060 1(CV3)</t>
        </r>
        <r>
          <rPr>
            <sz val="9"/>
            <color indexed="81"/>
            <rFont val="Tahoma"/>
            <family val="2"/>
          </rPr>
          <t xml:space="preserve">
</t>
        </r>
      </text>
    </comment>
    <comment ref="AH42" authorId="1" shapeId="0" xr:uid="{00000000-0006-0000-0700-00000C000000}">
      <text>
        <r>
          <rPr>
            <b/>
            <sz val="12"/>
            <color indexed="81"/>
            <rFont val="Tahoma"/>
            <family val="2"/>
          </rPr>
          <t>Parameter 50060 X(CV3)</t>
        </r>
        <r>
          <rPr>
            <sz val="9"/>
            <color indexed="81"/>
            <rFont val="Tahoma"/>
            <family val="2"/>
          </rPr>
          <t xml:space="preserve">
</t>
        </r>
      </text>
    </comment>
    <comment ref="AT42" authorId="1" shapeId="0" xr:uid="{00000000-0006-0000-0700-00000D000000}">
      <text>
        <r>
          <rPr>
            <b/>
            <sz val="12"/>
            <color indexed="81"/>
            <rFont val="Tahoma"/>
            <family val="2"/>
          </rPr>
          <t>Parameter 80082 1(CV3)</t>
        </r>
        <r>
          <rPr>
            <sz val="9"/>
            <color indexed="81"/>
            <rFont val="Tahoma"/>
            <family val="2"/>
          </rPr>
          <t xml:space="preserve">
</t>
        </r>
      </text>
    </comment>
    <comment ref="AV42" authorId="1" shapeId="0" xr:uid="{00000000-0006-0000-0700-00000E000000}">
      <text>
        <r>
          <rPr>
            <b/>
            <sz val="12"/>
            <color indexed="81"/>
            <rFont val="Tahoma"/>
            <family val="2"/>
          </rPr>
          <t>Parameter 80082 1(QV2)</t>
        </r>
        <r>
          <rPr>
            <sz val="9"/>
            <color indexed="81"/>
            <rFont val="Tahoma"/>
            <family val="2"/>
          </rPr>
          <t xml:space="preserve">
</t>
        </r>
      </text>
    </comment>
    <comment ref="AX42" authorId="1" shapeId="0" xr:uid="{00000000-0006-0000-0700-00000F000000}">
      <text>
        <r>
          <rPr>
            <b/>
            <sz val="12"/>
            <color indexed="81"/>
            <rFont val="Tahoma"/>
            <family val="2"/>
          </rPr>
          <t>Parameter 00530 1(CV3)</t>
        </r>
        <r>
          <rPr>
            <sz val="9"/>
            <color indexed="81"/>
            <rFont val="Tahoma"/>
            <family val="2"/>
          </rPr>
          <t xml:space="preserve">
</t>
        </r>
      </text>
    </comment>
    <comment ref="AZ42" authorId="1" shapeId="0" xr:uid="{00000000-0006-0000-0700-000010000000}">
      <text>
        <r>
          <rPr>
            <b/>
            <sz val="12"/>
            <color indexed="81"/>
            <rFont val="Tahoma"/>
            <family val="2"/>
          </rPr>
          <t>Parameter 00530 1(QV2)</t>
        </r>
        <r>
          <rPr>
            <sz val="9"/>
            <color indexed="81"/>
            <rFont val="Tahoma"/>
            <family val="2"/>
          </rPr>
          <t xml:space="preserve">
</t>
        </r>
      </text>
    </comment>
    <comment ref="BB42" authorId="1" shapeId="0" xr:uid="{00000000-0006-0000-0700-000011000000}">
      <text>
        <r>
          <rPr>
            <b/>
            <sz val="12"/>
            <color indexed="81"/>
            <rFont val="Tahoma"/>
            <family val="2"/>
          </rPr>
          <t>Parameter 00610 1(CV3)</t>
        </r>
        <r>
          <rPr>
            <sz val="9"/>
            <color indexed="81"/>
            <rFont val="Tahoma"/>
            <family val="2"/>
          </rPr>
          <t xml:space="preserve">
</t>
        </r>
      </text>
    </comment>
    <comment ref="BD42" authorId="1" shapeId="0" xr:uid="{00000000-0006-0000-0700-000012000000}">
      <text>
        <r>
          <rPr>
            <b/>
            <sz val="12"/>
            <color indexed="81"/>
            <rFont val="Tahoma"/>
            <family val="2"/>
          </rPr>
          <t>Parameter 00610 1(QV2)</t>
        </r>
        <r>
          <rPr>
            <sz val="9"/>
            <color indexed="81"/>
            <rFont val="Tahoma"/>
            <family val="2"/>
          </rPr>
          <t xml:space="preserve">
</t>
        </r>
      </text>
    </comment>
    <comment ref="AH43" authorId="1" shapeId="0" xr:uid="{00000000-0006-0000-0700-000013000000}">
      <text>
        <r>
          <rPr>
            <b/>
            <sz val="12"/>
            <color indexed="81"/>
            <rFont val="Tahoma"/>
            <family val="2"/>
          </rPr>
          <t>Parameter 50060 X(CV1)</t>
        </r>
        <r>
          <rPr>
            <sz val="9"/>
            <color indexed="81"/>
            <rFont val="Tahoma"/>
            <family val="2"/>
          </rPr>
          <t xml:space="preserve">
</t>
        </r>
      </text>
    </comment>
    <comment ref="AM43" authorId="1" shapeId="0" xr:uid="{00000000-0006-0000-0700-000014000000}">
      <text>
        <r>
          <rPr>
            <b/>
            <sz val="12"/>
            <color indexed="81"/>
            <rFont val="Tahoma"/>
            <family val="2"/>
          </rPr>
          <t>Parameter 00300 1(CV1)</t>
        </r>
        <r>
          <rPr>
            <sz val="9"/>
            <color indexed="81"/>
            <rFont val="Tahoma"/>
            <family val="2"/>
          </rPr>
          <t xml:space="preserve">
</t>
        </r>
      </text>
    </comment>
    <comment ref="T44" authorId="1" shapeId="0" xr:uid="{00000000-0006-0000-07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1" shapeId="0" xr:uid="{00000000-0006-0000-0700-000016000000}">
      <text>
        <r>
          <rPr>
            <b/>
            <sz val="12"/>
            <color indexed="81"/>
            <rFont val="Tahoma"/>
            <family val="2"/>
          </rPr>
          <t>Parameter 51041 1(CV3)</t>
        </r>
      </text>
    </comment>
    <comment ref="T45" authorId="1" shapeId="0" xr:uid="{00000000-0006-0000-0700-000017000000}">
      <text>
        <r>
          <rPr>
            <b/>
            <sz val="12"/>
            <color indexed="81"/>
            <rFont val="Tahoma"/>
            <family val="2"/>
          </rPr>
          <t>E.Coli Only
Ecoli 10% Rule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800-000001000000}">
      <text>
        <r>
          <rPr>
            <sz val="9"/>
            <color indexed="81"/>
            <rFont val="Tahoma"/>
            <family val="2"/>
          </rPr>
          <t xml:space="preserve">Information entered in these areas will also show up on other pages and other months.
</t>
        </r>
      </text>
    </comment>
    <comment ref="O4" authorId="0" shapeId="0" xr:uid="{00000000-0006-0000-0800-000002000000}">
      <text>
        <r>
          <rPr>
            <sz val="9"/>
            <color indexed="81"/>
            <rFont val="Tahoma"/>
            <family val="2"/>
          </rPr>
          <t xml:space="preserve">Enter average design flow in mgd.  Current average flow will be compared to this figure and results printed on page 3.
</t>
        </r>
      </text>
    </comment>
    <comment ref="AG42" authorId="1" shapeId="0" xr:uid="{00000000-0006-0000-0800-000003000000}">
      <text>
        <r>
          <rPr>
            <b/>
            <sz val="12"/>
            <color indexed="81"/>
            <rFont val="Tahoma"/>
            <family val="2"/>
          </rPr>
          <t>Parameter 50060 1(CV2)</t>
        </r>
        <r>
          <rPr>
            <sz val="9"/>
            <color indexed="81"/>
            <rFont val="Tahoma"/>
            <family val="2"/>
          </rPr>
          <t xml:space="preserve">
</t>
        </r>
      </text>
    </comment>
    <comment ref="AJ42" authorId="1" shapeId="0" xr:uid="{00000000-0006-0000-08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2" authorId="1" shapeId="0" xr:uid="{00000000-0006-0000-0800-000005000000}">
      <text>
        <r>
          <rPr>
            <b/>
            <sz val="12"/>
            <color indexed="81"/>
            <rFont val="Tahoma"/>
            <family val="2"/>
          </rPr>
          <t>Parameter 80082 1(CV2)</t>
        </r>
        <r>
          <rPr>
            <sz val="9"/>
            <color indexed="81"/>
            <rFont val="Tahoma"/>
            <family val="2"/>
          </rPr>
          <t xml:space="preserve">
</t>
        </r>
      </text>
    </comment>
    <comment ref="AU42" authorId="1" shapeId="0" xr:uid="{00000000-0006-0000-0800-000006000000}">
      <text>
        <r>
          <rPr>
            <b/>
            <sz val="12"/>
            <color indexed="81"/>
            <rFont val="Tahoma"/>
            <family val="2"/>
          </rPr>
          <t>Parameter 80082 1(QV1)</t>
        </r>
        <r>
          <rPr>
            <sz val="9"/>
            <color indexed="81"/>
            <rFont val="Tahoma"/>
            <family val="2"/>
          </rPr>
          <t xml:space="preserve">
</t>
        </r>
      </text>
    </comment>
    <comment ref="AW42" authorId="1" shapeId="0" xr:uid="{00000000-0006-0000-0800-000007000000}">
      <text>
        <r>
          <rPr>
            <b/>
            <sz val="12"/>
            <color indexed="81"/>
            <rFont val="Tahoma"/>
            <family val="2"/>
          </rPr>
          <t>Parameter 00530 1(CV2)</t>
        </r>
        <r>
          <rPr>
            <sz val="9"/>
            <color indexed="81"/>
            <rFont val="Tahoma"/>
            <family val="2"/>
          </rPr>
          <t xml:space="preserve">
</t>
        </r>
      </text>
    </comment>
    <comment ref="AY42" authorId="1" shapeId="0" xr:uid="{00000000-0006-0000-0800-000008000000}">
      <text>
        <r>
          <rPr>
            <b/>
            <sz val="12"/>
            <color indexed="81"/>
            <rFont val="Tahoma"/>
            <family val="2"/>
          </rPr>
          <t>Parameter 00530 1(QV1)</t>
        </r>
        <r>
          <rPr>
            <sz val="9"/>
            <color indexed="81"/>
            <rFont val="Tahoma"/>
            <family val="2"/>
          </rPr>
          <t xml:space="preserve">
</t>
        </r>
      </text>
    </comment>
    <comment ref="BA42" authorId="1" shapeId="0" xr:uid="{00000000-0006-0000-0800-000009000000}">
      <text>
        <r>
          <rPr>
            <b/>
            <sz val="12"/>
            <color indexed="81"/>
            <rFont val="Tahoma"/>
            <family val="2"/>
          </rPr>
          <t>Parameter 00610 1(CV2)</t>
        </r>
        <r>
          <rPr>
            <sz val="9"/>
            <color indexed="81"/>
            <rFont val="Tahoma"/>
            <family val="2"/>
          </rPr>
          <t xml:space="preserve">
</t>
        </r>
      </text>
    </comment>
    <comment ref="BC42" authorId="1" shapeId="0" xr:uid="{00000000-0006-0000-0800-00000A000000}">
      <text>
        <r>
          <rPr>
            <b/>
            <sz val="12"/>
            <color indexed="81"/>
            <rFont val="Tahoma"/>
            <family val="2"/>
          </rPr>
          <t>Parameter 00610 1(QV1)</t>
        </r>
        <r>
          <rPr>
            <sz val="9"/>
            <color indexed="81"/>
            <rFont val="Tahoma"/>
            <family val="2"/>
          </rPr>
          <t xml:space="preserve">
</t>
        </r>
      </text>
    </comment>
    <comment ref="AG43" authorId="1" shapeId="0" xr:uid="{00000000-0006-0000-0800-00000B000000}">
      <text>
        <r>
          <rPr>
            <b/>
            <sz val="12"/>
            <color indexed="81"/>
            <rFont val="Tahoma"/>
            <family val="2"/>
          </rPr>
          <t>Parameter 50060 1(CV3)</t>
        </r>
        <r>
          <rPr>
            <sz val="9"/>
            <color indexed="81"/>
            <rFont val="Tahoma"/>
            <family val="2"/>
          </rPr>
          <t xml:space="preserve">
</t>
        </r>
      </text>
    </comment>
    <comment ref="AH43" authorId="1" shapeId="0" xr:uid="{00000000-0006-0000-0800-00000C000000}">
      <text>
        <r>
          <rPr>
            <b/>
            <sz val="12"/>
            <color indexed="81"/>
            <rFont val="Tahoma"/>
            <family val="2"/>
          </rPr>
          <t>Parameter 50060 X(CV3)</t>
        </r>
        <r>
          <rPr>
            <sz val="9"/>
            <color indexed="81"/>
            <rFont val="Tahoma"/>
            <family val="2"/>
          </rPr>
          <t xml:space="preserve">
</t>
        </r>
      </text>
    </comment>
    <comment ref="AT43" authorId="1" shapeId="0" xr:uid="{00000000-0006-0000-0800-00000D000000}">
      <text>
        <r>
          <rPr>
            <b/>
            <sz val="12"/>
            <color indexed="81"/>
            <rFont val="Tahoma"/>
            <family val="2"/>
          </rPr>
          <t>Parameter 80082 1(CV3)</t>
        </r>
        <r>
          <rPr>
            <sz val="9"/>
            <color indexed="81"/>
            <rFont val="Tahoma"/>
            <family val="2"/>
          </rPr>
          <t xml:space="preserve">
</t>
        </r>
      </text>
    </comment>
    <comment ref="AV43" authorId="1" shapeId="0" xr:uid="{00000000-0006-0000-0800-00000E000000}">
      <text>
        <r>
          <rPr>
            <b/>
            <sz val="12"/>
            <color indexed="81"/>
            <rFont val="Tahoma"/>
            <family val="2"/>
          </rPr>
          <t>Parameter 80082 1(QV2)</t>
        </r>
        <r>
          <rPr>
            <sz val="9"/>
            <color indexed="81"/>
            <rFont val="Tahoma"/>
            <family val="2"/>
          </rPr>
          <t xml:space="preserve">
</t>
        </r>
      </text>
    </comment>
    <comment ref="AX43" authorId="1" shapeId="0" xr:uid="{00000000-0006-0000-0800-00000F000000}">
      <text>
        <r>
          <rPr>
            <b/>
            <sz val="12"/>
            <color indexed="81"/>
            <rFont val="Tahoma"/>
            <family val="2"/>
          </rPr>
          <t>Parameter 00530 1(CV3)</t>
        </r>
        <r>
          <rPr>
            <sz val="9"/>
            <color indexed="81"/>
            <rFont val="Tahoma"/>
            <family val="2"/>
          </rPr>
          <t xml:space="preserve">
</t>
        </r>
      </text>
    </comment>
    <comment ref="AZ43" authorId="1" shapeId="0" xr:uid="{00000000-0006-0000-0800-000010000000}">
      <text>
        <r>
          <rPr>
            <b/>
            <sz val="12"/>
            <color indexed="81"/>
            <rFont val="Tahoma"/>
            <family val="2"/>
          </rPr>
          <t>Parameter 00530 1(QV2)</t>
        </r>
        <r>
          <rPr>
            <sz val="9"/>
            <color indexed="81"/>
            <rFont val="Tahoma"/>
            <family val="2"/>
          </rPr>
          <t xml:space="preserve">
</t>
        </r>
      </text>
    </comment>
    <comment ref="BB43" authorId="1" shapeId="0" xr:uid="{00000000-0006-0000-0800-000011000000}">
      <text>
        <r>
          <rPr>
            <b/>
            <sz val="12"/>
            <color indexed="81"/>
            <rFont val="Tahoma"/>
            <family val="2"/>
          </rPr>
          <t>Parameter 00610 1(CV3)</t>
        </r>
        <r>
          <rPr>
            <sz val="9"/>
            <color indexed="81"/>
            <rFont val="Tahoma"/>
            <family val="2"/>
          </rPr>
          <t xml:space="preserve">
</t>
        </r>
      </text>
    </comment>
    <comment ref="BD43" authorId="1" shapeId="0" xr:uid="{00000000-0006-0000-0800-000012000000}">
      <text>
        <r>
          <rPr>
            <b/>
            <sz val="12"/>
            <color indexed="81"/>
            <rFont val="Tahoma"/>
            <family val="2"/>
          </rPr>
          <t>Parameter 00610 1(QV2)</t>
        </r>
        <r>
          <rPr>
            <sz val="9"/>
            <color indexed="81"/>
            <rFont val="Tahoma"/>
            <family val="2"/>
          </rPr>
          <t xml:space="preserve">
</t>
        </r>
      </text>
    </comment>
    <comment ref="AH44" authorId="1" shapeId="0" xr:uid="{00000000-0006-0000-0800-000013000000}">
      <text>
        <r>
          <rPr>
            <b/>
            <sz val="12"/>
            <color indexed="81"/>
            <rFont val="Tahoma"/>
            <family val="2"/>
          </rPr>
          <t>Parameter 50060 X(CV1)</t>
        </r>
        <r>
          <rPr>
            <sz val="9"/>
            <color indexed="81"/>
            <rFont val="Tahoma"/>
            <family val="2"/>
          </rPr>
          <t xml:space="preserve">
</t>
        </r>
      </text>
    </comment>
    <comment ref="AM44" authorId="1" shapeId="0" xr:uid="{00000000-0006-0000-0800-000014000000}">
      <text>
        <r>
          <rPr>
            <b/>
            <sz val="12"/>
            <color indexed="81"/>
            <rFont val="Tahoma"/>
            <family val="2"/>
          </rPr>
          <t>Parameter 00300 1(CV1)</t>
        </r>
        <r>
          <rPr>
            <sz val="9"/>
            <color indexed="81"/>
            <rFont val="Tahoma"/>
            <family val="2"/>
          </rPr>
          <t xml:space="preserve">
</t>
        </r>
      </text>
    </comment>
    <comment ref="T45" authorId="1" shapeId="0" xr:uid="{00000000-0006-0000-08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1" shapeId="0" xr:uid="{00000000-0006-0000-0800-000016000000}">
      <text>
        <r>
          <rPr>
            <b/>
            <sz val="12"/>
            <color indexed="81"/>
            <rFont val="Tahoma"/>
            <family val="2"/>
          </rPr>
          <t>Parameter 51041 1(CV3)</t>
        </r>
      </text>
    </comment>
    <comment ref="T46" authorId="1" shapeId="0" xr:uid="{00000000-0006-0000-0800-000017000000}">
      <text>
        <r>
          <rPr>
            <b/>
            <sz val="12"/>
            <color indexed="81"/>
            <rFont val="Tahoma"/>
            <family val="2"/>
          </rPr>
          <t>E.Coli Only
Ecoli 10% Rule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900-000001000000}">
      <text>
        <r>
          <rPr>
            <sz val="9"/>
            <color indexed="81"/>
            <rFont val="Tahoma"/>
            <family val="2"/>
          </rPr>
          <t xml:space="preserve">Information entered in these areas will also show up on other pages and other months.
</t>
        </r>
      </text>
    </comment>
    <comment ref="O4" authorId="0" shapeId="0" xr:uid="{00000000-0006-0000-0900-000002000000}">
      <text>
        <r>
          <rPr>
            <sz val="9"/>
            <color indexed="81"/>
            <rFont val="Tahoma"/>
            <family val="2"/>
          </rPr>
          <t xml:space="preserve">Enter average design flow in mgd.  Current average flow will be compared to this figure and results printed on page 3.
</t>
        </r>
      </text>
    </comment>
    <comment ref="AG42" authorId="1" shapeId="0" xr:uid="{00000000-0006-0000-0900-000003000000}">
      <text>
        <r>
          <rPr>
            <b/>
            <sz val="12"/>
            <color indexed="81"/>
            <rFont val="Tahoma"/>
            <family val="2"/>
          </rPr>
          <t>Parameter 50060 1(CV2)</t>
        </r>
        <r>
          <rPr>
            <sz val="9"/>
            <color indexed="81"/>
            <rFont val="Tahoma"/>
            <family val="2"/>
          </rPr>
          <t xml:space="preserve">
</t>
        </r>
      </text>
    </comment>
    <comment ref="AJ42" authorId="1" shapeId="0" xr:uid="{00000000-0006-0000-09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2" authorId="1" shapeId="0" xr:uid="{00000000-0006-0000-0900-000005000000}">
      <text>
        <r>
          <rPr>
            <b/>
            <sz val="12"/>
            <color indexed="81"/>
            <rFont val="Tahoma"/>
            <family val="2"/>
          </rPr>
          <t>Parameter 80082 1(CV2)</t>
        </r>
        <r>
          <rPr>
            <sz val="9"/>
            <color indexed="81"/>
            <rFont val="Tahoma"/>
            <family val="2"/>
          </rPr>
          <t xml:space="preserve">
</t>
        </r>
      </text>
    </comment>
    <comment ref="AU42" authorId="1" shapeId="0" xr:uid="{00000000-0006-0000-0900-000006000000}">
      <text>
        <r>
          <rPr>
            <b/>
            <sz val="12"/>
            <color indexed="81"/>
            <rFont val="Tahoma"/>
            <family val="2"/>
          </rPr>
          <t>Parameter 80082 1(QV1)</t>
        </r>
        <r>
          <rPr>
            <sz val="9"/>
            <color indexed="81"/>
            <rFont val="Tahoma"/>
            <family val="2"/>
          </rPr>
          <t xml:space="preserve">
</t>
        </r>
      </text>
    </comment>
    <comment ref="AW42" authorId="1" shapeId="0" xr:uid="{00000000-0006-0000-0900-000007000000}">
      <text>
        <r>
          <rPr>
            <b/>
            <sz val="12"/>
            <color indexed="81"/>
            <rFont val="Tahoma"/>
            <family val="2"/>
          </rPr>
          <t>Parameter 00530 1(CV2)</t>
        </r>
        <r>
          <rPr>
            <sz val="9"/>
            <color indexed="81"/>
            <rFont val="Tahoma"/>
            <family val="2"/>
          </rPr>
          <t xml:space="preserve">
</t>
        </r>
      </text>
    </comment>
    <comment ref="AY42" authorId="1" shapeId="0" xr:uid="{00000000-0006-0000-0900-000008000000}">
      <text>
        <r>
          <rPr>
            <b/>
            <sz val="12"/>
            <color indexed="81"/>
            <rFont val="Tahoma"/>
            <family val="2"/>
          </rPr>
          <t>Parameter 00530 1(QV1)</t>
        </r>
        <r>
          <rPr>
            <sz val="9"/>
            <color indexed="81"/>
            <rFont val="Tahoma"/>
            <family val="2"/>
          </rPr>
          <t xml:space="preserve">
</t>
        </r>
      </text>
    </comment>
    <comment ref="BA42" authorId="1" shapeId="0" xr:uid="{00000000-0006-0000-0900-000009000000}">
      <text>
        <r>
          <rPr>
            <b/>
            <sz val="12"/>
            <color indexed="81"/>
            <rFont val="Tahoma"/>
            <family val="2"/>
          </rPr>
          <t>Parameter 00610 1(CV2)</t>
        </r>
        <r>
          <rPr>
            <sz val="9"/>
            <color indexed="81"/>
            <rFont val="Tahoma"/>
            <family val="2"/>
          </rPr>
          <t xml:space="preserve">
</t>
        </r>
      </text>
    </comment>
    <comment ref="BC42" authorId="1" shapeId="0" xr:uid="{00000000-0006-0000-0900-00000A000000}">
      <text>
        <r>
          <rPr>
            <b/>
            <sz val="12"/>
            <color indexed="81"/>
            <rFont val="Tahoma"/>
            <family val="2"/>
          </rPr>
          <t>Parameter 00610 1(QV1)</t>
        </r>
        <r>
          <rPr>
            <sz val="9"/>
            <color indexed="81"/>
            <rFont val="Tahoma"/>
            <family val="2"/>
          </rPr>
          <t xml:space="preserve">
</t>
        </r>
      </text>
    </comment>
    <comment ref="AG43" authorId="1" shapeId="0" xr:uid="{00000000-0006-0000-0900-00000B000000}">
      <text>
        <r>
          <rPr>
            <b/>
            <sz val="12"/>
            <color indexed="81"/>
            <rFont val="Tahoma"/>
            <family val="2"/>
          </rPr>
          <t>Parameter 50060 1(CV3)</t>
        </r>
        <r>
          <rPr>
            <sz val="9"/>
            <color indexed="81"/>
            <rFont val="Tahoma"/>
            <family val="2"/>
          </rPr>
          <t xml:space="preserve">
</t>
        </r>
      </text>
    </comment>
    <comment ref="AH43" authorId="1" shapeId="0" xr:uid="{00000000-0006-0000-0900-00000C000000}">
      <text>
        <r>
          <rPr>
            <b/>
            <sz val="12"/>
            <color indexed="81"/>
            <rFont val="Tahoma"/>
            <family val="2"/>
          </rPr>
          <t>Parameter 50060 X(CV3)</t>
        </r>
        <r>
          <rPr>
            <sz val="9"/>
            <color indexed="81"/>
            <rFont val="Tahoma"/>
            <family val="2"/>
          </rPr>
          <t xml:space="preserve">
</t>
        </r>
      </text>
    </comment>
    <comment ref="AT43" authorId="1" shapeId="0" xr:uid="{00000000-0006-0000-0900-00000D000000}">
      <text>
        <r>
          <rPr>
            <b/>
            <sz val="12"/>
            <color indexed="81"/>
            <rFont val="Tahoma"/>
            <family val="2"/>
          </rPr>
          <t>Parameter 80082 1(CV3)</t>
        </r>
        <r>
          <rPr>
            <sz val="9"/>
            <color indexed="81"/>
            <rFont val="Tahoma"/>
            <family val="2"/>
          </rPr>
          <t xml:space="preserve">
</t>
        </r>
      </text>
    </comment>
    <comment ref="AV43" authorId="1" shapeId="0" xr:uid="{00000000-0006-0000-0900-00000E000000}">
      <text>
        <r>
          <rPr>
            <b/>
            <sz val="12"/>
            <color indexed="81"/>
            <rFont val="Tahoma"/>
            <family val="2"/>
          </rPr>
          <t>Parameter 80082 1(QV2)</t>
        </r>
        <r>
          <rPr>
            <sz val="9"/>
            <color indexed="81"/>
            <rFont val="Tahoma"/>
            <family val="2"/>
          </rPr>
          <t xml:space="preserve">
</t>
        </r>
      </text>
    </comment>
    <comment ref="AX43" authorId="1" shapeId="0" xr:uid="{00000000-0006-0000-0900-00000F000000}">
      <text>
        <r>
          <rPr>
            <b/>
            <sz val="12"/>
            <color indexed="81"/>
            <rFont val="Tahoma"/>
            <family val="2"/>
          </rPr>
          <t>Parameter 00530 1(CV3)</t>
        </r>
        <r>
          <rPr>
            <sz val="9"/>
            <color indexed="81"/>
            <rFont val="Tahoma"/>
            <family val="2"/>
          </rPr>
          <t xml:space="preserve">
</t>
        </r>
      </text>
    </comment>
    <comment ref="AZ43" authorId="1" shapeId="0" xr:uid="{00000000-0006-0000-0900-000010000000}">
      <text>
        <r>
          <rPr>
            <b/>
            <sz val="12"/>
            <color indexed="81"/>
            <rFont val="Tahoma"/>
            <family val="2"/>
          </rPr>
          <t>Parameter 00530 1(QV2)</t>
        </r>
        <r>
          <rPr>
            <sz val="9"/>
            <color indexed="81"/>
            <rFont val="Tahoma"/>
            <family val="2"/>
          </rPr>
          <t xml:space="preserve">
</t>
        </r>
      </text>
    </comment>
    <comment ref="BB43" authorId="1" shapeId="0" xr:uid="{00000000-0006-0000-0900-000011000000}">
      <text>
        <r>
          <rPr>
            <b/>
            <sz val="12"/>
            <color indexed="81"/>
            <rFont val="Tahoma"/>
            <family val="2"/>
          </rPr>
          <t>Parameter 00610 1(CV3)</t>
        </r>
        <r>
          <rPr>
            <sz val="9"/>
            <color indexed="81"/>
            <rFont val="Tahoma"/>
            <family val="2"/>
          </rPr>
          <t xml:space="preserve">
</t>
        </r>
      </text>
    </comment>
    <comment ref="BD43" authorId="1" shapeId="0" xr:uid="{00000000-0006-0000-0900-000012000000}">
      <text>
        <r>
          <rPr>
            <b/>
            <sz val="12"/>
            <color indexed="81"/>
            <rFont val="Tahoma"/>
            <family val="2"/>
          </rPr>
          <t>Parameter 00610 1(QV2)</t>
        </r>
        <r>
          <rPr>
            <sz val="9"/>
            <color indexed="81"/>
            <rFont val="Tahoma"/>
            <family val="2"/>
          </rPr>
          <t xml:space="preserve">
</t>
        </r>
      </text>
    </comment>
    <comment ref="AH44" authorId="1" shapeId="0" xr:uid="{00000000-0006-0000-0900-000013000000}">
      <text>
        <r>
          <rPr>
            <b/>
            <sz val="12"/>
            <color indexed="81"/>
            <rFont val="Tahoma"/>
            <family val="2"/>
          </rPr>
          <t>Parameter 50060 X(CV1)</t>
        </r>
        <r>
          <rPr>
            <sz val="9"/>
            <color indexed="81"/>
            <rFont val="Tahoma"/>
            <family val="2"/>
          </rPr>
          <t xml:space="preserve">
</t>
        </r>
      </text>
    </comment>
    <comment ref="AM44" authorId="1" shapeId="0" xr:uid="{00000000-0006-0000-0900-000014000000}">
      <text>
        <r>
          <rPr>
            <b/>
            <sz val="12"/>
            <color indexed="81"/>
            <rFont val="Tahoma"/>
            <family val="2"/>
          </rPr>
          <t>Parameter 00300 1(CV1)</t>
        </r>
        <r>
          <rPr>
            <sz val="9"/>
            <color indexed="81"/>
            <rFont val="Tahoma"/>
            <family val="2"/>
          </rPr>
          <t xml:space="preserve">
</t>
        </r>
      </text>
    </comment>
    <comment ref="T45" authorId="1" shapeId="0" xr:uid="{00000000-0006-0000-09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1" shapeId="0" xr:uid="{00000000-0006-0000-0900-000016000000}">
      <text>
        <r>
          <rPr>
            <b/>
            <sz val="12"/>
            <color indexed="81"/>
            <rFont val="Tahoma"/>
            <family val="2"/>
          </rPr>
          <t>Parameter 51041 1(CV3)</t>
        </r>
      </text>
    </comment>
    <comment ref="T46" authorId="1" shapeId="0" xr:uid="{00000000-0006-0000-0900-000017000000}">
      <text>
        <r>
          <rPr>
            <b/>
            <sz val="12"/>
            <color indexed="81"/>
            <rFont val="Tahoma"/>
            <family val="2"/>
          </rPr>
          <t>E.Coli Only
Ecoli 10% Rule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A00-000001000000}">
      <text>
        <r>
          <rPr>
            <sz val="9"/>
            <color indexed="81"/>
            <rFont val="Tahoma"/>
            <family val="2"/>
          </rPr>
          <t xml:space="preserve">Information entered in these areas will also show up on other pages and other months.
</t>
        </r>
      </text>
    </comment>
    <comment ref="O4" authorId="0" shapeId="0" xr:uid="{00000000-0006-0000-0A00-000002000000}">
      <text>
        <r>
          <rPr>
            <sz val="9"/>
            <color indexed="81"/>
            <rFont val="Tahoma"/>
            <family val="2"/>
          </rPr>
          <t xml:space="preserve">Enter average design flow in mgd.  Current average flow will be compared to this figure and results printed on page 3.
</t>
        </r>
      </text>
    </comment>
    <comment ref="AG41" authorId="1" shapeId="0" xr:uid="{00000000-0006-0000-0A00-000003000000}">
      <text>
        <r>
          <rPr>
            <b/>
            <sz val="12"/>
            <color indexed="81"/>
            <rFont val="Tahoma"/>
            <family val="2"/>
          </rPr>
          <t>Parameter 50060 1(CV2)</t>
        </r>
        <r>
          <rPr>
            <sz val="9"/>
            <color indexed="81"/>
            <rFont val="Tahoma"/>
            <family val="2"/>
          </rPr>
          <t xml:space="preserve">
</t>
        </r>
      </text>
    </comment>
    <comment ref="AJ41" authorId="1" shapeId="0" xr:uid="{00000000-0006-0000-0A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1" authorId="1" shapeId="0" xr:uid="{00000000-0006-0000-0A00-000005000000}">
      <text>
        <r>
          <rPr>
            <b/>
            <sz val="12"/>
            <color indexed="81"/>
            <rFont val="Tahoma"/>
            <family val="2"/>
          </rPr>
          <t>Parameter 80082 1(CV2)</t>
        </r>
        <r>
          <rPr>
            <sz val="9"/>
            <color indexed="81"/>
            <rFont val="Tahoma"/>
            <family val="2"/>
          </rPr>
          <t xml:space="preserve">
</t>
        </r>
      </text>
    </comment>
    <comment ref="AU41" authorId="1" shapeId="0" xr:uid="{00000000-0006-0000-0A00-000006000000}">
      <text>
        <r>
          <rPr>
            <b/>
            <sz val="12"/>
            <color indexed="81"/>
            <rFont val="Tahoma"/>
            <family val="2"/>
          </rPr>
          <t>Parameter 80082 1(QV1)</t>
        </r>
        <r>
          <rPr>
            <sz val="9"/>
            <color indexed="81"/>
            <rFont val="Tahoma"/>
            <family val="2"/>
          </rPr>
          <t xml:space="preserve">
</t>
        </r>
      </text>
    </comment>
    <comment ref="AW41" authorId="1" shapeId="0" xr:uid="{00000000-0006-0000-0A00-000007000000}">
      <text>
        <r>
          <rPr>
            <b/>
            <sz val="12"/>
            <color indexed="81"/>
            <rFont val="Tahoma"/>
            <family val="2"/>
          </rPr>
          <t>Parameter 00530 1(CV2)</t>
        </r>
        <r>
          <rPr>
            <sz val="9"/>
            <color indexed="81"/>
            <rFont val="Tahoma"/>
            <family val="2"/>
          </rPr>
          <t xml:space="preserve">
</t>
        </r>
      </text>
    </comment>
    <comment ref="AY41" authorId="1" shapeId="0" xr:uid="{00000000-0006-0000-0A00-000008000000}">
      <text>
        <r>
          <rPr>
            <b/>
            <sz val="12"/>
            <color indexed="81"/>
            <rFont val="Tahoma"/>
            <family val="2"/>
          </rPr>
          <t>Parameter 00530 1(QV1)</t>
        </r>
        <r>
          <rPr>
            <sz val="9"/>
            <color indexed="81"/>
            <rFont val="Tahoma"/>
            <family val="2"/>
          </rPr>
          <t xml:space="preserve">
</t>
        </r>
      </text>
    </comment>
    <comment ref="BA41" authorId="1" shapeId="0" xr:uid="{00000000-0006-0000-0A00-000009000000}">
      <text>
        <r>
          <rPr>
            <b/>
            <sz val="12"/>
            <color indexed="81"/>
            <rFont val="Tahoma"/>
            <family val="2"/>
          </rPr>
          <t>Parameter 00610 1(CV2)</t>
        </r>
        <r>
          <rPr>
            <sz val="9"/>
            <color indexed="81"/>
            <rFont val="Tahoma"/>
            <family val="2"/>
          </rPr>
          <t xml:space="preserve">
</t>
        </r>
      </text>
    </comment>
    <comment ref="BC41" authorId="1" shapeId="0" xr:uid="{00000000-0006-0000-0A00-00000A000000}">
      <text>
        <r>
          <rPr>
            <b/>
            <sz val="12"/>
            <color indexed="81"/>
            <rFont val="Tahoma"/>
            <family val="2"/>
          </rPr>
          <t>Parameter 00610 1(QV1)</t>
        </r>
        <r>
          <rPr>
            <sz val="9"/>
            <color indexed="81"/>
            <rFont val="Tahoma"/>
            <family val="2"/>
          </rPr>
          <t xml:space="preserve">
</t>
        </r>
      </text>
    </comment>
    <comment ref="AG42" authorId="1" shapeId="0" xr:uid="{00000000-0006-0000-0A00-00000B000000}">
      <text>
        <r>
          <rPr>
            <b/>
            <sz val="12"/>
            <color indexed="81"/>
            <rFont val="Tahoma"/>
            <family val="2"/>
          </rPr>
          <t>Parameter 50060 1(CV3)</t>
        </r>
        <r>
          <rPr>
            <sz val="9"/>
            <color indexed="81"/>
            <rFont val="Tahoma"/>
            <family val="2"/>
          </rPr>
          <t xml:space="preserve">
</t>
        </r>
      </text>
    </comment>
    <comment ref="AH42" authorId="1" shapeId="0" xr:uid="{00000000-0006-0000-0A00-00000C000000}">
      <text>
        <r>
          <rPr>
            <b/>
            <sz val="12"/>
            <color indexed="81"/>
            <rFont val="Tahoma"/>
            <family val="2"/>
          </rPr>
          <t>Parameter 50060 X(CV3)</t>
        </r>
        <r>
          <rPr>
            <sz val="9"/>
            <color indexed="81"/>
            <rFont val="Tahoma"/>
            <family val="2"/>
          </rPr>
          <t xml:space="preserve">
</t>
        </r>
      </text>
    </comment>
    <comment ref="AT42" authorId="1" shapeId="0" xr:uid="{00000000-0006-0000-0A00-00000D000000}">
      <text>
        <r>
          <rPr>
            <b/>
            <sz val="12"/>
            <color indexed="81"/>
            <rFont val="Tahoma"/>
            <family val="2"/>
          </rPr>
          <t>Parameter 80082 1(CV3)</t>
        </r>
        <r>
          <rPr>
            <sz val="9"/>
            <color indexed="81"/>
            <rFont val="Tahoma"/>
            <family val="2"/>
          </rPr>
          <t xml:space="preserve">
</t>
        </r>
      </text>
    </comment>
    <comment ref="AV42" authorId="1" shapeId="0" xr:uid="{00000000-0006-0000-0A00-00000E000000}">
      <text>
        <r>
          <rPr>
            <b/>
            <sz val="12"/>
            <color indexed="81"/>
            <rFont val="Tahoma"/>
            <family val="2"/>
          </rPr>
          <t>Parameter 80082 1(QV2)</t>
        </r>
        <r>
          <rPr>
            <sz val="9"/>
            <color indexed="81"/>
            <rFont val="Tahoma"/>
            <family val="2"/>
          </rPr>
          <t xml:space="preserve">
</t>
        </r>
      </text>
    </comment>
    <comment ref="AX42" authorId="1" shapeId="0" xr:uid="{00000000-0006-0000-0A00-00000F000000}">
      <text>
        <r>
          <rPr>
            <b/>
            <sz val="12"/>
            <color indexed="81"/>
            <rFont val="Tahoma"/>
            <family val="2"/>
          </rPr>
          <t>Parameter 00530 1(CV3)</t>
        </r>
        <r>
          <rPr>
            <sz val="9"/>
            <color indexed="81"/>
            <rFont val="Tahoma"/>
            <family val="2"/>
          </rPr>
          <t xml:space="preserve">
</t>
        </r>
      </text>
    </comment>
    <comment ref="AZ42" authorId="1" shapeId="0" xr:uid="{00000000-0006-0000-0A00-000010000000}">
      <text>
        <r>
          <rPr>
            <b/>
            <sz val="12"/>
            <color indexed="81"/>
            <rFont val="Tahoma"/>
            <family val="2"/>
          </rPr>
          <t>Parameter 00530 1(QV2)</t>
        </r>
        <r>
          <rPr>
            <sz val="9"/>
            <color indexed="81"/>
            <rFont val="Tahoma"/>
            <family val="2"/>
          </rPr>
          <t xml:space="preserve">
</t>
        </r>
      </text>
    </comment>
    <comment ref="BB42" authorId="1" shapeId="0" xr:uid="{00000000-0006-0000-0A00-000011000000}">
      <text>
        <r>
          <rPr>
            <b/>
            <sz val="12"/>
            <color indexed="81"/>
            <rFont val="Tahoma"/>
            <family val="2"/>
          </rPr>
          <t>Parameter 00610 1(CV3)</t>
        </r>
        <r>
          <rPr>
            <sz val="9"/>
            <color indexed="81"/>
            <rFont val="Tahoma"/>
            <family val="2"/>
          </rPr>
          <t xml:space="preserve">
</t>
        </r>
      </text>
    </comment>
    <comment ref="BD42" authorId="1" shapeId="0" xr:uid="{00000000-0006-0000-0A00-000012000000}">
      <text>
        <r>
          <rPr>
            <b/>
            <sz val="12"/>
            <color indexed="81"/>
            <rFont val="Tahoma"/>
            <family val="2"/>
          </rPr>
          <t>Parameter 00610 1(QV2)</t>
        </r>
        <r>
          <rPr>
            <sz val="9"/>
            <color indexed="81"/>
            <rFont val="Tahoma"/>
            <family val="2"/>
          </rPr>
          <t xml:space="preserve">
</t>
        </r>
      </text>
    </comment>
    <comment ref="AH43" authorId="1" shapeId="0" xr:uid="{00000000-0006-0000-0A00-000013000000}">
      <text>
        <r>
          <rPr>
            <b/>
            <sz val="12"/>
            <color indexed="81"/>
            <rFont val="Tahoma"/>
            <family val="2"/>
          </rPr>
          <t>Parameter 50060 X(CV1)</t>
        </r>
        <r>
          <rPr>
            <sz val="9"/>
            <color indexed="81"/>
            <rFont val="Tahoma"/>
            <family val="2"/>
          </rPr>
          <t xml:space="preserve">
</t>
        </r>
      </text>
    </comment>
    <comment ref="AM43" authorId="1" shapeId="0" xr:uid="{00000000-0006-0000-0A00-000014000000}">
      <text>
        <r>
          <rPr>
            <b/>
            <sz val="12"/>
            <color indexed="81"/>
            <rFont val="Tahoma"/>
            <family val="2"/>
          </rPr>
          <t>Parameter 00300 1(CV1)</t>
        </r>
        <r>
          <rPr>
            <sz val="9"/>
            <color indexed="81"/>
            <rFont val="Tahoma"/>
            <family val="2"/>
          </rPr>
          <t xml:space="preserve">
</t>
        </r>
      </text>
    </comment>
    <comment ref="T44" authorId="1" shapeId="0" xr:uid="{00000000-0006-0000-0A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1" shapeId="0" xr:uid="{00000000-0006-0000-0A00-000016000000}">
      <text>
        <r>
          <rPr>
            <b/>
            <sz val="12"/>
            <color indexed="81"/>
            <rFont val="Tahoma"/>
            <family val="2"/>
          </rPr>
          <t>Parameter 51041 1(CV3)</t>
        </r>
      </text>
    </comment>
    <comment ref="T45" authorId="1" shapeId="0" xr:uid="{00000000-0006-0000-0A00-000017000000}">
      <text>
        <r>
          <rPr>
            <b/>
            <sz val="12"/>
            <color indexed="81"/>
            <rFont val="Tahoma"/>
            <family val="2"/>
          </rPr>
          <t>E.Coli Only
Ecoli 10% Rule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B00-000001000000}">
      <text>
        <r>
          <rPr>
            <sz val="9"/>
            <color indexed="81"/>
            <rFont val="Tahoma"/>
            <family val="2"/>
          </rPr>
          <t xml:space="preserve">Information entered in these areas will also show up on other pages and other months.
</t>
        </r>
      </text>
    </comment>
    <comment ref="O4" authorId="0" shapeId="0" xr:uid="{00000000-0006-0000-0B00-000002000000}">
      <text>
        <r>
          <rPr>
            <sz val="9"/>
            <color indexed="81"/>
            <rFont val="Tahoma"/>
            <family val="2"/>
          </rPr>
          <t xml:space="preserve">Enter average design flow in mgd.  Current average flow will be compared to this figure and results printed on page 3.
</t>
        </r>
      </text>
    </comment>
    <comment ref="AG42" authorId="1" shapeId="0" xr:uid="{00000000-0006-0000-0B00-000003000000}">
      <text>
        <r>
          <rPr>
            <b/>
            <sz val="12"/>
            <color indexed="81"/>
            <rFont val="Tahoma"/>
            <family val="2"/>
          </rPr>
          <t>Parameter 50060 1(CV2)</t>
        </r>
        <r>
          <rPr>
            <sz val="9"/>
            <color indexed="81"/>
            <rFont val="Tahoma"/>
            <family val="2"/>
          </rPr>
          <t xml:space="preserve">
</t>
        </r>
      </text>
    </comment>
    <comment ref="AJ42" authorId="1" shapeId="0" xr:uid="{00000000-0006-0000-0B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2" authorId="1" shapeId="0" xr:uid="{00000000-0006-0000-0B00-000005000000}">
      <text>
        <r>
          <rPr>
            <b/>
            <sz val="12"/>
            <color indexed="81"/>
            <rFont val="Tahoma"/>
            <family val="2"/>
          </rPr>
          <t>Parameter 80082 1(CV2)</t>
        </r>
        <r>
          <rPr>
            <sz val="9"/>
            <color indexed="81"/>
            <rFont val="Tahoma"/>
            <family val="2"/>
          </rPr>
          <t xml:space="preserve">
</t>
        </r>
      </text>
    </comment>
    <comment ref="AU42" authorId="1" shapeId="0" xr:uid="{00000000-0006-0000-0B00-000006000000}">
      <text>
        <r>
          <rPr>
            <b/>
            <sz val="12"/>
            <color indexed="81"/>
            <rFont val="Tahoma"/>
            <family val="2"/>
          </rPr>
          <t>Parameter 80082 1(QV1)</t>
        </r>
        <r>
          <rPr>
            <sz val="9"/>
            <color indexed="81"/>
            <rFont val="Tahoma"/>
            <family val="2"/>
          </rPr>
          <t xml:space="preserve">
</t>
        </r>
      </text>
    </comment>
    <comment ref="AW42" authorId="1" shapeId="0" xr:uid="{00000000-0006-0000-0B00-000007000000}">
      <text>
        <r>
          <rPr>
            <b/>
            <sz val="12"/>
            <color indexed="81"/>
            <rFont val="Tahoma"/>
            <family val="2"/>
          </rPr>
          <t>Parameter 00530 1(CV2)</t>
        </r>
        <r>
          <rPr>
            <sz val="9"/>
            <color indexed="81"/>
            <rFont val="Tahoma"/>
            <family val="2"/>
          </rPr>
          <t xml:space="preserve">
</t>
        </r>
      </text>
    </comment>
    <comment ref="AY42" authorId="1" shapeId="0" xr:uid="{00000000-0006-0000-0B00-000008000000}">
      <text>
        <r>
          <rPr>
            <b/>
            <sz val="12"/>
            <color indexed="81"/>
            <rFont val="Tahoma"/>
            <family val="2"/>
          </rPr>
          <t>Parameter 00530 1(QV1)</t>
        </r>
        <r>
          <rPr>
            <sz val="9"/>
            <color indexed="81"/>
            <rFont val="Tahoma"/>
            <family val="2"/>
          </rPr>
          <t xml:space="preserve">
</t>
        </r>
      </text>
    </comment>
    <comment ref="BA42" authorId="1" shapeId="0" xr:uid="{00000000-0006-0000-0B00-000009000000}">
      <text>
        <r>
          <rPr>
            <b/>
            <sz val="12"/>
            <color indexed="81"/>
            <rFont val="Tahoma"/>
            <family val="2"/>
          </rPr>
          <t>Parameter 00610 1(CV2)</t>
        </r>
        <r>
          <rPr>
            <sz val="9"/>
            <color indexed="81"/>
            <rFont val="Tahoma"/>
            <family val="2"/>
          </rPr>
          <t xml:space="preserve">
</t>
        </r>
      </text>
    </comment>
    <comment ref="BC42" authorId="1" shapeId="0" xr:uid="{00000000-0006-0000-0B00-00000A000000}">
      <text>
        <r>
          <rPr>
            <b/>
            <sz val="12"/>
            <color indexed="81"/>
            <rFont val="Tahoma"/>
            <family val="2"/>
          </rPr>
          <t>Parameter 00610 1(QV1)</t>
        </r>
        <r>
          <rPr>
            <sz val="9"/>
            <color indexed="81"/>
            <rFont val="Tahoma"/>
            <family val="2"/>
          </rPr>
          <t xml:space="preserve">
</t>
        </r>
      </text>
    </comment>
    <comment ref="AG43" authorId="1" shapeId="0" xr:uid="{00000000-0006-0000-0B00-00000B000000}">
      <text>
        <r>
          <rPr>
            <b/>
            <sz val="12"/>
            <color indexed="81"/>
            <rFont val="Tahoma"/>
            <family val="2"/>
          </rPr>
          <t>Parameter 50060 1(CV3)</t>
        </r>
        <r>
          <rPr>
            <sz val="9"/>
            <color indexed="81"/>
            <rFont val="Tahoma"/>
            <family val="2"/>
          </rPr>
          <t xml:space="preserve">
</t>
        </r>
      </text>
    </comment>
    <comment ref="AH43" authorId="1" shapeId="0" xr:uid="{00000000-0006-0000-0B00-00000C000000}">
      <text>
        <r>
          <rPr>
            <b/>
            <sz val="12"/>
            <color indexed="81"/>
            <rFont val="Tahoma"/>
            <family val="2"/>
          </rPr>
          <t>Parameter 50060 X(CV3)</t>
        </r>
        <r>
          <rPr>
            <sz val="9"/>
            <color indexed="81"/>
            <rFont val="Tahoma"/>
            <family val="2"/>
          </rPr>
          <t xml:space="preserve">
</t>
        </r>
      </text>
    </comment>
    <comment ref="AT43" authorId="1" shapeId="0" xr:uid="{00000000-0006-0000-0B00-00000D000000}">
      <text>
        <r>
          <rPr>
            <b/>
            <sz val="12"/>
            <color indexed="81"/>
            <rFont val="Tahoma"/>
            <family val="2"/>
          </rPr>
          <t>Parameter 80082 1(CV3)</t>
        </r>
        <r>
          <rPr>
            <sz val="9"/>
            <color indexed="81"/>
            <rFont val="Tahoma"/>
            <family val="2"/>
          </rPr>
          <t xml:space="preserve">
</t>
        </r>
      </text>
    </comment>
    <comment ref="AV43" authorId="1" shapeId="0" xr:uid="{00000000-0006-0000-0B00-00000E000000}">
      <text>
        <r>
          <rPr>
            <b/>
            <sz val="12"/>
            <color indexed="81"/>
            <rFont val="Tahoma"/>
            <family val="2"/>
          </rPr>
          <t>Parameter 80082 1(QV2)</t>
        </r>
        <r>
          <rPr>
            <sz val="9"/>
            <color indexed="81"/>
            <rFont val="Tahoma"/>
            <family val="2"/>
          </rPr>
          <t xml:space="preserve">
</t>
        </r>
      </text>
    </comment>
    <comment ref="AX43" authorId="1" shapeId="0" xr:uid="{00000000-0006-0000-0B00-00000F000000}">
      <text>
        <r>
          <rPr>
            <b/>
            <sz val="12"/>
            <color indexed="81"/>
            <rFont val="Tahoma"/>
            <family val="2"/>
          </rPr>
          <t>Parameter 00530 1(CV3)</t>
        </r>
        <r>
          <rPr>
            <sz val="9"/>
            <color indexed="81"/>
            <rFont val="Tahoma"/>
            <family val="2"/>
          </rPr>
          <t xml:space="preserve">
</t>
        </r>
      </text>
    </comment>
    <comment ref="AZ43" authorId="1" shapeId="0" xr:uid="{00000000-0006-0000-0B00-000010000000}">
      <text>
        <r>
          <rPr>
            <b/>
            <sz val="12"/>
            <color indexed="81"/>
            <rFont val="Tahoma"/>
            <family val="2"/>
          </rPr>
          <t>Parameter 00530 1(QV2)</t>
        </r>
        <r>
          <rPr>
            <sz val="9"/>
            <color indexed="81"/>
            <rFont val="Tahoma"/>
            <family val="2"/>
          </rPr>
          <t xml:space="preserve">
</t>
        </r>
      </text>
    </comment>
    <comment ref="BB43" authorId="1" shapeId="0" xr:uid="{00000000-0006-0000-0B00-000011000000}">
      <text>
        <r>
          <rPr>
            <b/>
            <sz val="12"/>
            <color indexed="81"/>
            <rFont val="Tahoma"/>
            <family val="2"/>
          </rPr>
          <t>Parameter 00610 1(CV3)</t>
        </r>
        <r>
          <rPr>
            <sz val="9"/>
            <color indexed="81"/>
            <rFont val="Tahoma"/>
            <family val="2"/>
          </rPr>
          <t xml:space="preserve">
</t>
        </r>
      </text>
    </comment>
    <comment ref="BD43" authorId="1" shapeId="0" xr:uid="{00000000-0006-0000-0B00-000012000000}">
      <text>
        <r>
          <rPr>
            <b/>
            <sz val="12"/>
            <color indexed="81"/>
            <rFont val="Tahoma"/>
            <family val="2"/>
          </rPr>
          <t>Parameter 00610 1(QV2)</t>
        </r>
        <r>
          <rPr>
            <sz val="9"/>
            <color indexed="81"/>
            <rFont val="Tahoma"/>
            <family val="2"/>
          </rPr>
          <t xml:space="preserve">
</t>
        </r>
      </text>
    </comment>
    <comment ref="AH44" authorId="1" shapeId="0" xr:uid="{00000000-0006-0000-0B00-000013000000}">
      <text>
        <r>
          <rPr>
            <b/>
            <sz val="12"/>
            <color indexed="81"/>
            <rFont val="Tahoma"/>
            <family val="2"/>
          </rPr>
          <t>Parameter 50060 X(CV1)</t>
        </r>
        <r>
          <rPr>
            <sz val="9"/>
            <color indexed="81"/>
            <rFont val="Tahoma"/>
            <family val="2"/>
          </rPr>
          <t xml:space="preserve">
</t>
        </r>
      </text>
    </comment>
    <comment ref="AM44" authorId="1" shapeId="0" xr:uid="{00000000-0006-0000-0B00-000014000000}">
      <text>
        <r>
          <rPr>
            <b/>
            <sz val="12"/>
            <color indexed="81"/>
            <rFont val="Tahoma"/>
            <family val="2"/>
          </rPr>
          <t>Parameter 00300 1(CV1)</t>
        </r>
        <r>
          <rPr>
            <sz val="9"/>
            <color indexed="81"/>
            <rFont val="Tahoma"/>
            <family val="2"/>
          </rPr>
          <t xml:space="preserve">
</t>
        </r>
      </text>
    </comment>
    <comment ref="T45" authorId="1" shapeId="0" xr:uid="{00000000-0006-0000-0B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1" shapeId="0" xr:uid="{00000000-0006-0000-0B00-000016000000}">
      <text>
        <r>
          <rPr>
            <b/>
            <sz val="12"/>
            <color indexed="81"/>
            <rFont val="Tahoma"/>
            <family val="2"/>
          </rPr>
          <t>Parameter 51041 1(CV3)</t>
        </r>
      </text>
    </comment>
    <comment ref="T46" authorId="1" shapeId="0" xr:uid="{00000000-0006-0000-0B00-000017000000}">
      <text>
        <r>
          <rPr>
            <b/>
            <sz val="12"/>
            <color indexed="81"/>
            <rFont val="Tahoma"/>
            <family val="2"/>
          </rPr>
          <t>E.Coli Only
Ecoli 10% Rule</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C00-000001000000}">
      <text>
        <r>
          <rPr>
            <sz val="9"/>
            <color indexed="81"/>
            <rFont val="Tahoma"/>
            <family val="2"/>
          </rPr>
          <t xml:space="preserve">Information entered in these areas will also show up on other pages and other months.
</t>
        </r>
      </text>
    </comment>
    <comment ref="O4" authorId="0" shapeId="0" xr:uid="{00000000-0006-0000-0C00-000002000000}">
      <text>
        <r>
          <rPr>
            <sz val="9"/>
            <color indexed="81"/>
            <rFont val="Tahoma"/>
            <family val="2"/>
          </rPr>
          <t xml:space="preserve">Enter average design flow in mgd.  Current average flow will be compared to this figure and results printed on page 3.
</t>
        </r>
      </text>
    </comment>
    <comment ref="AG41" authorId="1" shapeId="0" xr:uid="{00000000-0006-0000-0C00-000003000000}">
      <text>
        <r>
          <rPr>
            <b/>
            <sz val="12"/>
            <color indexed="81"/>
            <rFont val="Tahoma"/>
            <family val="2"/>
          </rPr>
          <t>Parameter 50060 1(CV2)</t>
        </r>
        <r>
          <rPr>
            <sz val="9"/>
            <color indexed="81"/>
            <rFont val="Tahoma"/>
            <family val="2"/>
          </rPr>
          <t xml:space="preserve">
</t>
        </r>
      </text>
    </comment>
    <comment ref="AJ41" authorId="1" shapeId="0" xr:uid="{00000000-0006-0000-0C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1" authorId="1" shapeId="0" xr:uid="{00000000-0006-0000-0C00-000005000000}">
      <text>
        <r>
          <rPr>
            <b/>
            <sz val="12"/>
            <color indexed="81"/>
            <rFont val="Tahoma"/>
            <family val="2"/>
          </rPr>
          <t>Parameter 80082 1(CV2)</t>
        </r>
        <r>
          <rPr>
            <sz val="9"/>
            <color indexed="81"/>
            <rFont val="Tahoma"/>
            <family val="2"/>
          </rPr>
          <t xml:space="preserve">
</t>
        </r>
      </text>
    </comment>
    <comment ref="AU41" authorId="1" shapeId="0" xr:uid="{00000000-0006-0000-0C00-000006000000}">
      <text>
        <r>
          <rPr>
            <b/>
            <sz val="12"/>
            <color indexed="81"/>
            <rFont val="Tahoma"/>
            <family val="2"/>
          </rPr>
          <t>Parameter 80082 1(QV1)</t>
        </r>
        <r>
          <rPr>
            <sz val="9"/>
            <color indexed="81"/>
            <rFont val="Tahoma"/>
            <family val="2"/>
          </rPr>
          <t xml:space="preserve">
</t>
        </r>
      </text>
    </comment>
    <comment ref="AW41" authorId="1" shapeId="0" xr:uid="{00000000-0006-0000-0C00-000007000000}">
      <text>
        <r>
          <rPr>
            <b/>
            <sz val="12"/>
            <color indexed="81"/>
            <rFont val="Tahoma"/>
            <family val="2"/>
          </rPr>
          <t>Parameter 00530 1(CV2)</t>
        </r>
        <r>
          <rPr>
            <sz val="9"/>
            <color indexed="81"/>
            <rFont val="Tahoma"/>
            <family val="2"/>
          </rPr>
          <t xml:space="preserve">
</t>
        </r>
      </text>
    </comment>
    <comment ref="AY41" authorId="1" shapeId="0" xr:uid="{00000000-0006-0000-0C00-000008000000}">
      <text>
        <r>
          <rPr>
            <b/>
            <sz val="12"/>
            <color indexed="81"/>
            <rFont val="Tahoma"/>
            <family val="2"/>
          </rPr>
          <t>Parameter 00530 1(QV1)</t>
        </r>
        <r>
          <rPr>
            <sz val="9"/>
            <color indexed="81"/>
            <rFont val="Tahoma"/>
            <family val="2"/>
          </rPr>
          <t xml:space="preserve">
</t>
        </r>
      </text>
    </comment>
    <comment ref="BA41" authorId="1" shapeId="0" xr:uid="{00000000-0006-0000-0C00-000009000000}">
      <text>
        <r>
          <rPr>
            <b/>
            <sz val="12"/>
            <color indexed="81"/>
            <rFont val="Tahoma"/>
            <family val="2"/>
          </rPr>
          <t>Parameter 00610 1(CV2)</t>
        </r>
        <r>
          <rPr>
            <sz val="9"/>
            <color indexed="81"/>
            <rFont val="Tahoma"/>
            <family val="2"/>
          </rPr>
          <t xml:space="preserve">
</t>
        </r>
      </text>
    </comment>
    <comment ref="BC41" authorId="1" shapeId="0" xr:uid="{00000000-0006-0000-0C00-00000A000000}">
      <text>
        <r>
          <rPr>
            <b/>
            <sz val="12"/>
            <color indexed="81"/>
            <rFont val="Tahoma"/>
            <family val="2"/>
          </rPr>
          <t>Parameter 00610 1(QV1)</t>
        </r>
        <r>
          <rPr>
            <sz val="9"/>
            <color indexed="81"/>
            <rFont val="Tahoma"/>
            <family val="2"/>
          </rPr>
          <t xml:space="preserve">
</t>
        </r>
      </text>
    </comment>
    <comment ref="AG42" authorId="1" shapeId="0" xr:uid="{00000000-0006-0000-0C00-00000B000000}">
      <text>
        <r>
          <rPr>
            <b/>
            <sz val="12"/>
            <color indexed="81"/>
            <rFont val="Tahoma"/>
            <family val="2"/>
          </rPr>
          <t>Parameter 50060 1(CV3)</t>
        </r>
        <r>
          <rPr>
            <sz val="9"/>
            <color indexed="81"/>
            <rFont val="Tahoma"/>
            <family val="2"/>
          </rPr>
          <t xml:space="preserve">
</t>
        </r>
      </text>
    </comment>
    <comment ref="AH42" authorId="1" shapeId="0" xr:uid="{00000000-0006-0000-0C00-00000C000000}">
      <text>
        <r>
          <rPr>
            <b/>
            <sz val="12"/>
            <color indexed="81"/>
            <rFont val="Tahoma"/>
            <family val="2"/>
          </rPr>
          <t>Parameter 50060 X(CV3)</t>
        </r>
        <r>
          <rPr>
            <sz val="9"/>
            <color indexed="81"/>
            <rFont val="Tahoma"/>
            <family val="2"/>
          </rPr>
          <t xml:space="preserve">
</t>
        </r>
      </text>
    </comment>
    <comment ref="AT42" authorId="1" shapeId="0" xr:uid="{00000000-0006-0000-0C00-00000D000000}">
      <text>
        <r>
          <rPr>
            <b/>
            <sz val="12"/>
            <color indexed="81"/>
            <rFont val="Tahoma"/>
            <family val="2"/>
          </rPr>
          <t>Parameter 80082 1(CV3)</t>
        </r>
        <r>
          <rPr>
            <sz val="9"/>
            <color indexed="81"/>
            <rFont val="Tahoma"/>
            <family val="2"/>
          </rPr>
          <t xml:space="preserve">
</t>
        </r>
      </text>
    </comment>
    <comment ref="AV42" authorId="1" shapeId="0" xr:uid="{00000000-0006-0000-0C00-00000E000000}">
      <text>
        <r>
          <rPr>
            <b/>
            <sz val="12"/>
            <color indexed="81"/>
            <rFont val="Tahoma"/>
            <family val="2"/>
          </rPr>
          <t>Parameter 80082 1(QV2)</t>
        </r>
        <r>
          <rPr>
            <sz val="9"/>
            <color indexed="81"/>
            <rFont val="Tahoma"/>
            <family val="2"/>
          </rPr>
          <t xml:space="preserve">
</t>
        </r>
      </text>
    </comment>
    <comment ref="AX42" authorId="1" shapeId="0" xr:uid="{00000000-0006-0000-0C00-00000F000000}">
      <text>
        <r>
          <rPr>
            <b/>
            <sz val="12"/>
            <color indexed="81"/>
            <rFont val="Tahoma"/>
            <family val="2"/>
          </rPr>
          <t>Parameter 00530 1(CV3)</t>
        </r>
        <r>
          <rPr>
            <sz val="9"/>
            <color indexed="81"/>
            <rFont val="Tahoma"/>
            <family val="2"/>
          </rPr>
          <t xml:space="preserve">
</t>
        </r>
      </text>
    </comment>
    <comment ref="AZ42" authorId="1" shapeId="0" xr:uid="{00000000-0006-0000-0C00-000010000000}">
      <text>
        <r>
          <rPr>
            <b/>
            <sz val="12"/>
            <color indexed="81"/>
            <rFont val="Tahoma"/>
            <family val="2"/>
          </rPr>
          <t>Parameter 00530 1(QV2)</t>
        </r>
        <r>
          <rPr>
            <sz val="9"/>
            <color indexed="81"/>
            <rFont val="Tahoma"/>
            <family val="2"/>
          </rPr>
          <t xml:space="preserve">
</t>
        </r>
      </text>
    </comment>
    <comment ref="BB42" authorId="1" shapeId="0" xr:uid="{00000000-0006-0000-0C00-000011000000}">
      <text>
        <r>
          <rPr>
            <b/>
            <sz val="12"/>
            <color indexed="81"/>
            <rFont val="Tahoma"/>
            <family val="2"/>
          </rPr>
          <t>Parameter 00610 1(CV3)</t>
        </r>
        <r>
          <rPr>
            <sz val="9"/>
            <color indexed="81"/>
            <rFont val="Tahoma"/>
            <family val="2"/>
          </rPr>
          <t xml:space="preserve">
</t>
        </r>
      </text>
    </comment>
    <comment ref="BD42" authorId="1" shapeId="0" xr:uid="{00000000-0006-0000-0C00-000012000000}">
      <text>
        <r>
          <rPr>
            <b/>
            <sz val="12"/>
            <color indexed="81"/>
            <rFont val="Tahoma"/>
            <family val="2"/>
          </rPr>
          <t>Parameter 00610 1(QV2)</t>
        </r>
        <r>
          <rPr>
            <sz val="9"/>
            <color indexed="81"/>
            <rFont val="Tahoma"/>
            <family val="2"/>
          </rPr>
          <t xml:space="preserve">
</t>
        </r>
      </text>
    </comment>
    <comment ref="AH43" authorId="1" shapeId="0" xr:uid="{00000000-0006-0000-0C00-000013000000}">
      <text>
        <r>
          <rPr>
            <b/>
            <sz val="12"/>
            <color indexed="81"/>
            <rFont val="Tahoma"/>
            <family val="2"/>
          </rPr>
          <t>Parameter 50060 X(CV1)</t>
        </r>
        <r>
          <rPr>
            <sz val="9"/>
            <color indexed="81"/>
            <rFont val="Tahoma"/>
            <family val="2"/>
          </rPr>
          <t xml:space="preserve">
</t>
        </r>
      </text>
    </comment>
    <comment ref="AM43" authorId="1" shapeId="0" xr:uid="{00000000-0006-0000-0C00-000014000000}">
      <text>
        <r>
          <rPr>
            <b/>
            <sz val="12"/>
            <color indexed="81"/>
            <rFont val="Tahoma"/>
            <family val="2"/>
          </rPr>
          <t>Parameter 00300 1(CV1)</t>
        </r>
        <r>
          <rPr>
            <sz val="9"/>
            <color indexed="81"/>
            <rFont val="Tahoma"/>
            <family val="2"/>
          </rPr>
          <t xml:space="preserve">
</t>
        </r>
      </text>
    </comment>
    <comment ref="T44" authorId="1" shapeId="0" xr:uid="{00000000-0006-0000-0C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1" shapeId="0" xr:uid="{00000000-0006-0000-0C00-000016000000}">
      <text>
        <r>
          <rPr>
            <b/>
            <sz val="12"/>
            <color indexed="81"/>
            <rFont val="Tahoma"/>
            <family val="2"/>
          </rPr>
          <t>Parameter 51041 1(CV3)</t>
        </r>
      </text>
    </comment>
    <comment ref="T45" authorId="1" shapeId="0" xr:uid="{00000000-0006-0000-0C00-000017000000}">
      <text>
        <r>
          <rPr>
            <b/>
            <sz val="12"/>
            <color indexed="81"/>
            <rFont val="Tahoma"/>
            <family val="2"/>
          </rPr>
          <t>E.Coli Only
Ecoli 10% Rule</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D00-000001000000}">
      <text>
        <r>
          <rPr>
            <sz val="9"/>
            <color indexed="81"/>
            <rFont val="Tahoma"/>
            <family val="2"/>
          </rPr>
          <t xml:space="preserve">Information entered in these areas will also show up on other pages and other months.
</t>
        </r>
      </text>
    </comment>
    <comment ref="O4" authorId="0" shapeId="0" xr:uid="{00000000-0006-0000-0D00-000002000000}">
      <text>
        <r>
          <rPr>
            <sz val="9"/>
            <color indexed="81"/>
            <rFont val="Tahoma"/>
            <family val="2"/>
          </rPr>
          <t xml:space="preserve">Enter average design flow in mgd.  Current average flow will be compared to this figure and results printed on page 3.
</t>
        </r>
      </text>
    </comment>
    <comment ref="AG45" authorId="1" shapeId="0" xr:uid="{00000000-0006-0000-0D00-000003000000}">
      <text>
        <r>
          <rPr>
            <b/>
            <sz val="12"/>
            <color indexed="81"/>
            <rFont val="Tahoma"/>
            <family val="2"/>
          </rPr>
          <t>Parameter 50060 1(CV2)</t>
        </r>
        <r>
          <rPr>
            <sz val="9"/>
            <color indexed="81"/>
            <rFont val="Tahoma"/>
            <family val="2"/>
          </rPr>
          <t xml:space="preserve">
</t>
        </r>
      </text>
    </comment>
    <comment ref="AJ45" authorId="1" shapeId="0" xr:uid="{00000000-0006-0000-0D00-000004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5" authorId="1" shapeId="0" xr:uid="{00000000-0006-0000-0D00-000005000000}">
      <text>
        <r>
          <rPr>
            <b/>
            <sz val="12"/>
            <color indexed="81"/>
            <rFont val="Tahoma"/>
            <family val="2"/>
          </rPr>
          <t>Parameter 80082 1(CV2)</t>
        </r>
        <r>
          <rPr>
            <sz val="9"/>
            <color indexed="81"/>
            <rFont val="Tahoma"/>
            <family val="2"/>
          </rPr>
          <t xml:space="preserve">
</t>
        </r>
      </text>
    </comment>
    <comment ref="AU45" authorId="1" shapeId="0" xr:uid="{00000000-0006-0000-0D00-000006000000}">
      <text>
        <r>
          <rPr>
            <b/>
            <sz val="12"/>
            <color indexed="81"/>
            <rFont val="Tahoma"/>
            <family val="2"/>
          </rPr>
          <t>Parameter 80082 1(QV1)</t>
        </r>
        <r>
          <rPr>
            <sz val="9"/>
            <color indexed="81"/>
            <rFont val="Tahoma"/>
            <family val="2"/>
          </rPr>
          <t xml:space="preserve">
</t>
        </r>
      </text>
    </comment>
    <comment ref="AW45" authorId="1" shapeId="0" xr:uid="{00000000-0006-0000-0D00-000007000000}">
      <text>
        <r>
          <rPr>
            <b/>
            <sz val="12"/>
            <color indexed="81"/>
            <rFont val="Tahoma"/>
            <family val="2"/>
          </rPr>
          <t>Parameter 00530 1(CV2)</t>
        </r>
        <r>
          <rPr>
            <sz val="9"/>
            <color indexed="81"/>
            <rFont val="Tahoma"/>
            <family val="2"/>
          </rPr>
          <t xml:space="preserve">
</t>
        </r>
      </text>
    </comment>
    <comment ref="AY45" authorId="1" shapeId="0" xr:uid="{00000000-0006-0000-0D00-000008000000}">
      <text>
        <r>
          <rPr>
            <b/>
            <sz val="12"/>
            <color indexed="81"/>
            <rFont val="Tahoma"/>
            <family val="2"/>
          </rPr>
          <t>Parameter 00530 1(QV1)</t>
        </r>
        <r>
          <rPr>
            <sz val="9"/>
            <color indexed="81"/>
            <rFont val="Tahoma"/>
            <family val="2"/>
          </rPr>
          <t xml:space="preserve">
</t>
        </r>
      </text>
    </comment>
    <comment ref="BA45" authorId="1" shapeId="0" xr:uid="{00000000-0006-0000-0D00-000009000000}">
      <text>
        <r>
          <rPr>
            <b/>
            <sz val="12"/>
            <color indexed="81"/>
            <rFont val="Tahoma"/>
            <family val="2"/>
          </rPr>
          <t>Parameter 00610 1(CV2)</t>
        </r>
        <r>
          <rPr>
            <sz val="9"/>
            <color indexed="81"/>
            <rFont val="Tahoma"/>
            <family val="2"/>
          </rPr>
          <t xml:space="preserve">
</t>
        </r>
      </text>
    </comment>
    <comment ref="BC45" authorId="1" shapeId="0" xr:uid="{00000000-0006-0000-0D00-00000A000000}">
      <text>
        <r>
          <rPr>
            <b/>
            <sz val="12"/>
            <color indexed="81"/>
            <rFont val="Tahoma"/>
            <family val="2"/>
          </rPr>
          <t>Parameter 00610 1(QV1)</t>
        </r>
        <r>
          <rPr>
            <sz val="9"/>
            <color indexed="81"/>
            <rFont val="Tahoma"/>
            <family val="2"/>
          </rPr>
          <t xml:space="preserve">
</t>
        </r>
      </text>
    </comment>
    <comment ref="AG46" authorId="1" shapeId="0" xr:uid="{00000000-0006-0000-0D00-00000B000000}">
      <text>
        <r>
          <rPr>
            <b/>
            <sz val="12"/>
            <color indexed="81"/>
            <rFont val="Tahoma"/>
            <family val="2"/>
          </rPr>
          <t>Parameter 50060 1(CV3)</t>
        </r>
        <r>
          <rPr>
            <sz val="9"/>
            <color indexed="81"/>
            <rFont val="Tahoma"/>
            <family val="2"/>
          </rPr>
          <t xml:space="preserve">
</t>
        </r>
      </text>
    </comment>
    <comment ref="AH46" authorId="1" shapeId="0" xr:uid="{00000000-0006-0000-0D00-00000C000000}">
      <text>
        <r>
          <rPr>
            <b/>
            <sz val="12"/>
            <color indexed="81"/>
            <rFont val="Tahoma"/>
            <family val="2"/>
          </rPr>
          <t>Parameter 50060 X(CV3)</t>
        </r>
        <r>
          <rPr>
            <sz val="9"/>
            <color indexed="81"/>
            <rFont val="Tahoma"/>
            <family val="2"/>
          </rPr>
          <t xml:space="preserve">
</t>
        </r>
      </text>
    </comment>
    <comment ref="AT46" authorId="1" shapeId="0" xr:uid="{00000000-0006-0000-0D00-00000D000000}">
      <text>
        <r>
          <rPr>
            <b/>
            <sz val="12"/>
            <color indexed="81"/>
            <rFont val="Tahoma"/>
            <family val="2"/>
          </rPr>
          <t>Parameter 80082 1(CV3)</t>
        </r>
        <r>
          <rPr>
            <sz val="9"/>
            <color indexed="81"/>
            <rFont val="Tahoma"/>
            <family val="2"/>
          </rPr>
          <t xml:space="preserve">
</t>
        </r>
      </text>
    </comment>
    <comment ref="AV46" authorId="1" shapeId="0" xr:uid="{00000000-0006-0000-0D00-00000E000000}">
      <text>
        <r>
          <rPr>
            <b/>
            <sz val="12"/>
            <color indexed="81"/>
            <rFont val="Tahoma"/>
            <family val="2"/>
          </rPr>
          <t>Parameter 80082 1(QV2)</t>
        </r>
        <r>
          <rPr>
            <sz val="9"/>
            <color indexed="81"/>
            <rFont val="Tahoma"/>
            <family val="2"/>
          </rPr>
          <t xml:space="preserve">
</t>
        </r>
      </text>
    </comment>
    <comment ref="AX46" authorId="1" shapeId="0" xr:uid="{00000000-0006-0000-0D00-00000F000000}">
      <text>
        <r>
          <rPr>
            <b/>
            <sz val="12"/>
            <color indexed="81"/>
            <rFont val="Tahoma"/>
            <family val="2"/>
          </rPr>
          <t>Parameter 00530 1(CV3)</t>
        </r>
        <r>
          <rPr>
            <sz val="9"/>
            <color indexed="81"/>
            <rFont val="Tahoma"/>
            <family val="2"/>
          </rPr>
          <t xml:space="preserve">
</t>
        </r>
      </text>
    </comment>
    <comment ref="AZ46" authorId="1" shapeId="0" xr:uid="{00000000-0006-0000-0D00-000010000000}">
      <text>
        <r>
          <rPr>
            <b/>
            <sz val="12"/>
            <color indexed="81"/>
            <rFont val="Tahoma"/>
            <family val="2"/>
          </rPr>
          <t>Parameter 00530 1(QV2)</t>
        </r>
        <r>
          <rPr>
            <sz val="9"/>
            <color indexed="81"/>
            <rFont val="Tahoma"/>
            <family val="2"/>
          </rPr>
          <t xml:space="preserve">
</t>
        </r>
      </text>
    </comment>
    <comment ref="BB46" authorId="1" shapeId="0" xr:uid="{00000000-0006-0000-0D00-000011000000}">
      <text>
        <r>
          <rPr>
            <b/>
            <sz val="12"/>
            <color indexed="81"/>
            <rFont val="Tahoma"/>
            <family val="2"/>
          </rPr>
          <t>Parameter 00610 1(CV3)</t>
        </r>
        <r>
          <rPr>
            <sz val="9"/>
            <color indexed="81"/>
            <rFont val="Tahoma"/>
            <family val="2"/>
          </rPr>
          <t xml:space="preserve">
</t>
        </r>
      </text>
    </comment>
    <comment ref="BD46" authorId="1" shapeId="0" xr:uid="{00000000-0006-0000-0D00-000012000000}">
      <text>
        <r>
          <rPr>
            <b/>
            <sz val="12"/>
            <color indexed="81"/>
            <rFont val="Tahoma"/>
            <family val="2"/>
          </rPr>
          <t>Parameter 00610 1(QV2)</t>
        </r>
        <r>
          <rPr>
            <sz val="9"/>
            <color indexed="81"/>
            <rFont val="Tahoma"/>
            <family val="2"/>
          </rPr>
          <t xml:space="preserve">
</t>
        </r>
      </text>
    </comment>
    <comment ref="AH47" authorId="1" shapeId="0" xr:uid="{00000000-0006-0000-0D00-000013000000}">
      <text>
        <r>
          <rPr>
            <b/>
            <sz val="12"/>
            <color indexed="81"/>
            <rFont val="Tahoma"/>
            <family val="2"/>
          </rPr>
          <t>Parameter 50060 X(CV1)</t>
        </r>
        <r>
          <rPr>
            <sz val="9"/>
            <color indexed="81"/>
            <rFont val="Tahoma"/>
            <family val="2"/>
          </rPr>
          <t xml:space="preserve">
</t>
        </r>
      </text>
    </comment>
    <comment ref="AM47" authorId="1" shapeId="0" xr:uid="{00000000-0006-0000-0D00-000014000000}">
      <text>
        <r>
          <rPr>
            <b/>
            <sz val="12"/>
            <color indexed="81"/>
            <rFont val="Tahoma"/>
            <family val="2"/>
          </rPr>
          <t>Parameter 00300 1(CV1)</t>
        </r>
        <r>
          <rPr>
            <sz val="9"/>
            <color indexed="81"/>
            <rFont val="Tahoma"/>
            <family val="2"/>
          </rPr>
          <t xml:space="preserve">
</t>
        </r>
      </text>
    </comment>
    <comment ref="T48" authorId="1" shapeId="0" xr:uid="{00000000-0006-0000-0D00-000015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8" authorId="1" shapeId="0" xr:uid="{00000000-0006-0000-0D00-000016000000}">
      <text>
        <r>
          <rPr>
            <b/>
            <sz val="12"/>
            <color indexed="81"/>
            <rFont val="Tahoma"/>
            <family val="2"/>
          </rPr>
          <t>Parameter 51041 1(CV3)</t>
        </r>
      </text>
    </comment>
    <comment ref="T49" authorId="1" shapeId="0" xr:uid="{00000000-0006-0000-0D00-000017000000}">
      <text>
        <r>
          <rPr>
            <b/>
            <sz val="12"/>
            <color indexed="81"/>
            <rFont val="Tahoma"/>
            <family val="2"/>
          </rPr>
          <t>E.Coli Only
Ecoli 10% Rule</t>
        </r>
        <r>
          <rPr>
            <sz val="9"/>
            <color indexed="81"/>
            <rFont val="Tahoma"/>
            <family val="2"/>
          </rPr>
          <t xml:space="preserve">
</t>
        </r>
      </text>
    </comment>
  </commentList>
</comments>
</file>

<file path=xl/sharedStrings.xml><?xml version="1.0" encoding="utf-8"?>
<sst xmlns="http://schemas.openxmlformats.org/spreadsheetml/2006/main" count="2009" uniqueCount="242">
  <si>
    <t>NetDMR NODI Codes - Indiana</t>
  </si>
  <si>
    <r>
      <t xml:space="preserve">Below is a list of </t>
    </r>
    <r>
      <rPr>
        <b/>
        <sz val="14"/>
        <rFont val="Arial"/>
        <family val="2"/>
      </rPr>
      <t>No Discharge Indicator</t>
    </r>
    <r>
      <rPr>
        <sz val="14"/>
        <rFont val="Arial"/>
        <family val="2"/>
      </rPr>
      <t xml:space="preserve"> (NODI) codes that should be used to report missing measurement data on the netDMR if there is no measurement data for a parameter/outfall for an entire monitoring period.  For the majority of permits/outfalls/parameters this should be rare.  In order to maintain NPDES data integrity, reduce confusion, and prevent false violations, </t>
    </r>
    <r>
      <rPr>
        <u/>
        <sz val="14"/>
        <rFont val="Arial"/>
        <family val="2"/>
      </rPr>
      <t xml:space="preserve">IDEM recommends that the permittee uses the codes in </t>
    </r>
    <r>
      <rPr>
        <b/>
        <u/>
        <sz val="14"/>
        <rFont val="Arial"/>
        <family val="2"/>
      </rPr>
      <t>bold</t>
    </r>
    <r>
      <rPr>
        <u/>
        <sz val="14"/>
        <rFont val="Arial"/>
        <family val="2"/>
      </rPr>
      <t xml:space="preserve"> type and highlighted yellow on an Indiana NPDES netDMR </t>
    </r>
    <r>
      <rPr>
        <sz val="14"/>
        <rFont val="Arial"/>
        <family val="2"/>
      </rPr>
      <t>to help explain why there is no measurement data for a parameter (or an entire outfall) for an entire monitoring period (i.e., month).  Also, the table indicates if the code results in a non-receipt permit violation.  Except for the use of NODI code “C” (no discharge for entire monitoring period - for that outfall), the use of a NODI code should be explained in the NetDMR “Comments” field.</t>
    </r>
  </si>
  <si>
    <t>NODI Code</t>
  </si>
  <si>
    <t>Description</t>
  </si>
  <si>
    <t>Places Permit in Noncompliance Status</t>
  </si>
  <si>
    <t>Operation Shutdown</t>
  </si>
  <si>
    <t>NO</t>
  </si>
  <si>
    <t>Special Report Attached</t>
  </si>
  <si>
    <t>No Influent</t>
  </si>
  <si>
    <t>Conditional Monitoring - Not Required This Period</t>
  </si>
  <si>
    <t>A</t>
  </si>
  <si>
    <t>General Permit Exemption</t>
  </si>
  <si>
    <t>B</t>
  </si>
  <si>
    <t>Below Detection Limit/No Detection</t>
  </si>
  <si>
    <t>C</t>
  </si>
  <si>
    <t>No Discharge</t>
  </si>
  <si>
    <t>E</t>
  </si>
  <si>
    <t xml:space="preserve">Failed to Sample/Required Analysis Not Conducted </t>
  </si>
  <si>
    <t>YES</t>
  </si>
  <si>
    <t>F</t>
  </si>
  <si>
    <t>Insufficient Flow for Sampling</t>
  </si>
  <si>
    <t>I</t>
  </si>
  <si>
    <t>Land Applied</t>
  </si>
  <si>
    <t>N</t>
  </si>
  <si>
    <t>Not Constructed</t>
  </si>
  <si>
    <t>P</t>
  </si>
  <si>
    <t>Laboratory Error or  Invalid Test</t>
  </si>
  <si>
    <t>Q</t>
  </si>
  <si>
    <t>Not Quantifiable</t>
  </si>
  <si>
    <t>T</t>
  </si>
  <si>
    <t>Environmental Conditions - Monitoring Not Possible</t>
  </si>
  <si>
    <t>W</t>
  </si>
  <si>
    <t>Dry Lysimeter / Well</t>
  </si>
  <si>
    <t>unknown</t>
  </si>
  <si>
    <t>Z</t>
  </si>
  <si>
    <t>COVID19 valid Mar-Aug 2020 monitoring</t>
  </si>
  <si>
    <t>Note: Use of any NODI code other than the ones highlighted above will require permission from the IDEM Compliance Data Section.</t>
  </si>
  <si>
    <t>Name of Facility</t>
  </si>
  <si>
    <t>Permit Number</t>
  </si>
  <si>
    <t>Outfall</t>
  </si>
  <si>
    <t>MONTHLY REPORT OF OPERATION</t>
  </si>
  <si>
    <t>Exampleville</t>
  </si>
  <si>
    <t>IN0000000</t>
  </si>
  <si>
    <t>001</t>
  </si>
  <si>
    <t>ACTIVATED SLUDGE TYPE</t>
  </si>
  <si>
    <t>Month</t>
  </si>
  <si>
    <t>Year</t>
  </si>
  <si>
    <t>Plant Design Flow</t>
  </si>
  <si>
    <t>Telephone Number</t>
  </si>
  <si>
    <t>WASTEWATER TREATMENT PLANT</t>
  </si>
  <si>
    <t>January</t>
  </si>
  <si>
    <t xml:space="preserve"> mgd</t>
  </si>
  <si>
    <t>555/555-5555</t>
  </si>
  <si>
    <t>&lt;</t>
  </si>
  <si>
    <t xml:space="preserve">E-mail address:  </t>
  </si>
  <si>
    <t>wwtp@city.org</t>
  </si>
  <si>
    <t>For Month Of:</t>
  </si>
  <si>
    <t>Certified Operator:  Name</t>
  </si>
  <si>
    <t>Class</t>
  </si>
  <si>
    <t>Certificate Number</t>
  </si>
  <si>
    <t>Expiration Date</t>
  </si>
  <si>
    <t>Chris A. Operator</t>
  </si>
  <si>
    <t>V</t>
  </si>
  <si>
    <t>Substitute for State Form 30530</t>
  </si>
  <si>
    <t>Man-Hours at Plant
(Plants less than 1 MGD only)</t>
  </si>
  <si>
    <t>Air Temperature (optional)</t>
  </si>
  <si>
    <t>Total=</t>
  </si>
  <si>
    <t>Bypass At Plant Site
("x" If Occurred)</t>
  </si>
  <si>
    <t>Sanitary Sewer Overflow
("x" If Occurred)</t>
  </si>
  <si>
    <t>CHEMICALS</t>
  </si>
  <si>
    <t>RAW SEWAGE</t>
  </si>
  <si>
    <t xml:space="preserve"> </t>
  </si>
  <si>
    <t>PRIMARY</t>
  </si>
  <si>
    <t>AERATION</t>
  </si>
  <si>
    <t>SECONDARY</t>
  </si>
  <si>
    <t>FINAL EFFLUENT</t>
  </si>
  <si>
    <t>SLUDGE TO</t>
  </si>
  <si>
    <t>DIGESTER OPERATION</t>
  </si>
  <si>
    <t>Final Effluent</t>
  </si>
  <si>
    <t>USED</t>
  </si>
  <si>
    <t>EFFLUENT</t>
  </si>
  <si>
    <t>MIXED LIQUOR</t>
  </si>
  <si>
    <t>RETURN SLUDGE</t>
  </si>
  <si>
    <t>Flow</t>
  </si>
  <si>
    <t>BOD</t>
  </si>
  <si>
    <t>Total Suspended Solids</t>
  </si>
  <si>
    <t>Ammonia</t>
  </si>
  <si>
    <t>Phosphorus</t>
  </si>
  <si>
    <t>DIGESTER</t>
  </si>
  <si>
    <t>Anaerobic Only</t>
  </si>
  <si>
    <t>Supernatant Withdrawn 
hrs. or Gal. x 1000</t>
  </si>
  <si>
    <t>Supernatant BOD5 mg/l 
or  NH3-N mg/l</t>
  </si>
  <si>
    <t>Total Solids in Incoming Sludge - %</t>
  </si>
  <si>
    <t>Total Solids in Digested Sludge - %</t>
  </si>
  <si>
    <t>Volatile Solids in Incoming Sludge - %</t>
  </si>
  <si>
    <t>Volatile Solids in Digested Sludge - %</t>
  </si>
  <si>
    <t>Digested Sludge Withdrawn 
hrs. or Gal. x 1000</t>
  </si>
  <si>
    <t>Chloride</t>
  </si>
  <si>
    <t xml:space="preserve"> Total Nitrogen</t>
  </si>
  <si>
    <t>Day Of Month</t>
  </si>
  <si>
    <t>Day of Week</t>
  </si>
  <si>
    <t>Precipitation - Inches</t>
  </si>
  <si>
    <t>Chlorine - Lbs/day</t>
  </si>
  <si>
    <t>Lbs/Day  or  Gal./Day</t>
  </si>
  <si>
    <t>Influent Flow Rate 
(if metered) MGD</t>
  </si>
  <si>
    <t>pH</t>
  </si>
  <si>
    <t>CBOD5 - mg/l</t>
  </si>
  <si>
    <t>CBOD5 - lbs/day</t>
  </si>
  <si>
    <t>Susp. Solids - mg/l</t>
  </si>
  <si>
    <t>Susp. Solids - lbs/day</t>
  </si>
  <si>
    <t xml:space="preserve">Phosphorus - mg/l </t>
  </si>
  <si>
    <t>Ammonia - mg/l</t>
  </si>
  <si>
    <t>Settleable Solids % in 30 minutes</t>
  </si>
  <si>
    <t>Sludge Vol. Index - ml/gm</t>
  </si>
  <si>
    <t>Dissolved Oxygen - mg/l</t>
  </si>
  <si>
    <t>Temperature - F</t>
  </si>
  <si>
    <t>Volume - MG</t>
  </si>
  <si>
    <t>Residual Chlorine - Final</t>
  </si>
  <si>
    <t>Residual Chlorine - Contact Tank</t>
  </si>
  <si>
    <t>E. Coli (hidden)</t>
  </si>
  <si>
    <t>E. Coli - colony/100 ml</t>
  </si>
  <si>
    <t>pH - daily low 
(or single sample)</t>
  </si>
  <si>
    <t>pH - daily high  
(if multiple samples)</t>
  </si>
  <si>
    <t>Oil &amp; Grease (mg/l)</t>
  </si>
  <si>
    <t>Effluent Flow Rate (MGD)</t>
  </si>
  <si>
    <t>Effluent Flow
Weekly Average</t>
  </si>
  <si>
    <t>CBOD5 - mg/l
Weekly Average</t>
  </si>
  <si>
    <t>CBOD5 - lbs/day
Weekly Average</t>
  </si>
  <si>
    <t>Susp. Solids - mg/l
Weekly Average</t>
  </si>
  <si>
    <t>Susp. Solids - lbs/day
Weekly Average</t>
  </si>
  <si>
    <t>Ammonia - mg/l
Weekly Average</t>
  </si>
  <si>
    <t>Ammonia - lbs/day</t>
  </si>
  <si>
    <t>Ammonia - lbs/day
Weekly Average</t>
  </si>
  <si>
    <t>Phosphorus - lbs/day</t>
  </si>
  <si>
    <t>Primary Sludge
Gal. x 1000</t>
  </si>
  <si>
    <t>Waste Act. Sludge
Gal. x 1000</t>
  </si>
  <si>
    <t>Gas Production  
Cubic Ft. x 1000</t>
  </si>
  <si>
    <t>Chloride - mg/l</t>
  </si>
  <si>
    <t>Chloride - lbs/day</t>
  </si>
  <si>
    <t>Total Nitrogen- mg/l</t>
  </si>
  <si>
    <t>Total Nitrogen- lbs/day</t>
  </si>
  <si>
    <t>Fill in December's effluent data on page 3 as necessary for correct weekly average calculations.</t>
  </si>
  <si>
    <t>Average</t>
  </si>
  <si>
    <t>Avg.</t>
  </si>
  <si>
    <t>Avg</t>
  </si>
  <si>
    <t>Maximum</t>
  </si>
  <si>
    <t>Max.</t>
  </si>
  <si>
    <t>Max</t>
  </si>
  <si>
    <t>Minimum</t>
  </si>
  <si>
    <t>Min.</t>
  </si>
  <si>
    <t>Min</t>
  </si>
  <si>
    <t>Daily Max</t>
  </si>
  <si>
    <t># of Days   above 235</t>
  </si>
  <si>
    <t># of Data</t>
  </si>
  <si>
    <t>Data</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</si>
  <si>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</si>
  <si>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t>Prepared by or under the direction of (Certified Operator):</t>
  </si>
  <si>
    <r>
      <t xml:space="preserve">Date </t>
    </r>
    <r>
      <rPr>
        <i/>
        <sz val="9"/>
        <rFont val="Arial Narrow"/>
        <family val="2"/>
      </rPr>
      <t>(month, day, year)</t>
    </r>
  </si>
  <si>
    <t xml:space="preserve">Comments for the Month (major repairs, breakdowns, process upsets and their causes, inplant treatment process bypass, etc.):  </t>
  </si>
  <si>
    <t>MONTHLY REMOVAL SUMMARY</t>
  </si>
  <si>
    <t>Total Monthly Flow:</t>
  </si>
  <si>
    <t>Once completed, this form should be converted to a pdf document, named appropriately &amp; attached to the corresponding netDMR for submittal</t>
  </si>
  <si>
    <t>Percent Removal</t>
  </si>
  <si>
    <t>BOD5</t>
  </si>
  <si>
    <t>S.S.</t>
  </si>
  <si>
    <t>(million gallons)</t>
  </si>
  <si>
    <t>Primary Treatment</t>
  </si>
  <si>
    <t>Signature of principal executive officer or authorized agent</t>
  </si>
  <si>
    <t xml:space="preserve">  </t>
  </si>
  <si>
    <t>Percent Capacity</t>
  </si>
  <si>
    <t>(or attested by NetDMR subscriber agreement)</t>
  </si>
  <si>
    <t>(actual flow/design)</t>
  </si>
  <si>
    <t>Overall Treatment</t>
  </si>
  <si>
    <t>Page 1 of 6</t>
  </si>
  <si>
    <t>Page 2 of 6</t>
  </si>
  <si>
    <t>Page 3 of 6</t>
  </si>
  <si>
    <t>Page 4 of 6</t>
  </si>
  <si>
    <t>Page 5 of 6</t>
  </si>
  <si>
    <t>Page 6 of 6</t>
  </si>
  <si>
    <t>February</t>
  </si>
  <si>
    <t>March</t>
  </si>
  <si>
    <t>April</t>
  </si>
  <si>
    <t>May</t>
  </si>
  <si>
    <t>June</t>
  </si>
  <si>
    <t>July</t>
  </si>
  <si>
    <t>August</t>
  </si>
  <si>
    <t>September</t>
  </si>
  <si>
    <t>October</t>
  </si>
  <si>
    <t>November</t>
  </si>
  <si>
    <t>December</t>
  </si>
  <si>
    <t>.</t>
  </si>
  <si>
    <t>Fill in January's effluent data on page 3 as needed for weekly average calculations.</t>
  </si>
  <si>
    <t>PERCENT REMOVAL SUMMARY</t>
  </si>
  <si>
    <t>Annual Summation of Monthly Reports of Operation</t>
  </si>
  <si>
    <t>Annual Average Flow</t>
  </si>
  <si>
    <t>Capacity Used</t>
  </si>
  <si>
    <t>Totals</t>
  </si>
  <si>
    <t>No. of Data</t>
  </si>
  <si>
    <t>Estimated Annual Totals (Average X 365)</t>
  </si>
  <si>
    <t>IDEM Office of Water Quality                                                                                                                  Ecoli 10% Worksheet</t>
  </si>
  <si>
    <t>Ecoli</t>
  </si>
  <si>
    <t>Day of Month</t>
  </si>
  <si>
    <t>Example</t>
  </si>
  <si>
    <t>Jan</t>
  </si>
  <si>
    <t>Feb</t>
  </si>
  <si>
    <t>Mar</t>
  </si>
  <si>
    <t>Apr</t>
  </si>
  <si>
    <t>Jun</t>
  </si>
  <si>
    <t>Jul</t>
  </si>
  <si>
    <t>Aug</t>
  </si>
  <si>
    <t>Sep</t>
  </si>
  <si>
    <t>Oct</t>
  </si>
  <si>
    <t>Nov</t>
  </si>
  <si>
    <t>Dec</t>
  </si>
  <si>
    <t>NetDMR Paramter</t>
  </si>
  <si>
    <t>51041 1(CV2)</t>
  </si>
  <si>
    <t>GeoMean</t>
  </si>
  <si>
    <t>51041 1(CV3)</t>
  </si>
  <si>
    <t>51041 Y(CV3)</t>
  </si>
  <si>
    <t>Maxinium Daily Sample Result</t>
  </si>
  <si>
    <t>51484 Y(QV2)</t>
  </si>
  <si>
    <t>Total Days Sampled</t>
  </si>
  <si>
    <t>51484 Y(CV3)</t>
  </si>
  <si>
    <t># of Days above 235</t>
  </si>
  <si>
    <t>Num &gt; 234</t>
  </si>
  <si>
    <t>Num &gt; 235</t>
  </si>
  <si>
    <t>&lt;10</t>
  </si>
  <si>
    <t>10-20</t>
  </si>
  <si>
    <t>20-30</t>
  </si>
  <si>
    <t>30, 31</t>
  </si>
  <si>
    <t>Case</t>
  </si>
  <si>
    <t>Total Num</t>
  </si>
  <si>
    <t>Num&gt; 235</t>
  </si>
  <si>
    <t>Formula</t>
  </si>
  <si>
    <t>&lt; 10</t>
  </si>
  <si>
    <t>----</t>
  </si>
  <si>
    <t>10 - 19</t>
  </si>
  <si>
    <t>&gt;=1</t>
  </si>
  <si>
    <t>20 - 29</t>
  </si>
  <si>
    <t>&gt;=2</t>
  </si>
  <si>
    <t>&gt;=3</t>
  </si>
  <si>
    <t>State Form 10829 (R11 / 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</si>
</sst>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x14ac:knownFonts="1">
    <font>
      <sz val="10"/>
      <name val="Arial"/>
    </font>
    <font>
      <b/>
      <sz val="12"/>
      <name val="Arial"/>
      <family val="2"/>
    </font>
    <font>
      <sz val="12"/>
      <name val="Arial"/>
      <family val="2"/>
    </font>
    <font>
      <sz val="6"/>
      <name val="Arial"/>
      <family val="2"/>
    </font>
    <font>
      <u/>
      <sz val="8"/>
      <name val="Arial"/>
      <family val="2"/>
    </font>
    <font>
      <u/>
      <sz val="10"/>
      <name val="Arial"/>
      <family val="2"/>
    </font>
    <font>
      <sz val="8"/>
      <name val="Arial"/>
      <family val="2"/>
    </font>
    <font>
      <sz val="10"/>
      <name val="Arial"/>
      <family val="2"/>
    </font>
    <font>
      <b/>
      <sz val="10"/>
      <name val="Arial"/>
      <family val="2"/>
    </font>
    <font>
      <sz val="9"/>
      <name val="Arial"/>
      <family val="2"/>
    </font>
    <font>
      <b/>
      <sz val="8"/>
      <name val="Arial"/>
      <family val="2"/>
    </font>
    <font>
      <sz val="7"/>
      <name val="Arial"/>
      <family val="2"/>
    </font>
    <font>
      <b/>
      <sz val="9"/>
      <name val="Arial"/>
      <family val="2"/>
    </font>
    <font>
      <sz val="9"/>
      <color indexed="81"/>
      <name val="Tahoma"/>
      <family val="2"/>
    </font>
    <font>
      <b/>
      <sz val="12"/>
      <color indexed="9"/>
      <name val="Arial"/>
      <family val="2"/>
    </font>
    <font>
      <b/>
      <sz val="18"/>
      <name val="Arial"/>
      <family val="2"/>
    </font>
    <font>
      <sz val="18"/>
      <name val="Arial"/>
      <family val="2"/>
    </font>
    <font>
      <sz val="8"/>
      <name val="Arial"/>
      <family val="2"/>
    </font>
    <font>
      <sz val="10"/>
      <color indexed="81"/>
      <name val="Tahoma"/>
      <family val="2"/>
    </font>
    <font>
      <sz val="9"/>
      <name val="Arial Narrow"/>
      <family val="2"/>
    </font>
    <font>
      <i/>
      <sz val="9"/>
      <name val="Arial Narrow"/>
      <family val="2"/>
    </font>
    <font>
      <sz val="11"/>
      <name val="Arial"/>
      <family val="2"/>
    </font>
    <font>
      <b/>
      <sz val="11"/>
      <name val="Arial"/>
      <family val="2"/>
    </font>
    <font>
      <b/>
      <sz val="12"/>
      <color indexed="81"/>
      <name val="Tahoma"/>
      <family val="2"/>
    </font>
    <font>
      <b/>
      <sz val="8"/>
      <color indexed="81"/>
      <name val="Tahoma"/>
      <family val="2"/>
    </font>
    <font>
      <b/>
      <sz val="9"/>
      <color indexed="81"/>
      <name val="Tahoma"/>
      <family val="2"/>
    </font>
    <font>
      <b/>
      <sz val="16"/>
      <name val="Arial"/>
      <family val="2"/>
    </font>
    <font>
      <sz val="16"/>
      <name val="Arial"/>
      <family val="2"/>
    </font>
    <font>
      <b/>
      <u/>
      <sz val="16"/>
      <name val="Arial"/>
      <family val="2"/>
    </font>
    <font>
      <sz val="14"/>
      <name val="Arial"/>
      <family val="2"/>
    </font>
    <font>
      <b/>
      <sz val="14"/>
      <name val="Arial"/>
      <family val="2"/>
    </font>
    <font>
      <u/>
      <sz val="14"/>
      <name val="Arial"/>
      <family val="2"/>
    </font>
    <font>
      <b/>
      <u/>
      <sz val="14"/>
      <name val="Arial"/>
      <family val="2"/>
    </font>
    <font>
      <b/>
      <sz val="11"/>
      <color theme="1"/>
      <name val="Calibri"/>
      <family val="2"/>
      <scheme val="minor"/>
    </font>
  </fonts>
  <fills count="22">
    <fill>
      <patternFill patternType="none"/>
    </fill>
    <fill>
      <patternFill patternType="gray125"/>
    </fill>
    <fill>
      <patternFill patternType="solid">
        <fgColor indexed="26"/>
        <bgColor indexed="64"/>
      </patternFill>
    </fill>
    <fill>
      <patternFill patternType="solid">
        <fgColor indexed="8"/>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9"/>
        <bgColor indexed="9"/>
      </patternFill>
    </fill>
    <fill>
      <patternFill patternType="solid">
        <fgColor indexed="55"/>
        <bgColor indexed="64"/>
      </patternFill>
    </fill>
    <fill>
      <patternFill patternType="solid">
        <fgColor indexed="13"/>
        <bgColor indexed="64"/>
      </patternFill>
    </fill>
    <fill>
      <patternFill patternType="solid">
        <fgColor indexed="4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rgb="FFFFC000"/>
        <bgColor indexed="64"/>
      </patternFill>
    </fill>
    <fill>
      <patternFill patternType="solid">
        <fgColor rgb="FFFFFFCC"/>
        <bgColor indexed="64"/>
      </patternFill>
    </fill>
    <fill>
      <patternFill patternType="solid">
        <fgColor theme="0"/>
        <bgColor indexed="64"/>
      </patternFill>
    </fill>
    <fill>
      <patternFill patternType="solid">
        <fgColor rgb="FF969696"/>
        <bgColor indexed="64"/>
      </patternFill>
    </fill>
    <fill>
      <patternFill patternType="solid">
        <fgColor rgb="FFFFFF00"/>
        <bgColor indexed="64"/>
      </patternFill>
    </fill>
  </fills>
  <borders count="106">
    <border>
      <left/>
      <right/>
      <top/>
      <bottom/>
      <diagonal/>
    </border>
    <border>
      <left/>
      <right style="thin">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hair">
        <color indexed="64"/>
      </left>
      <right style="hair">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right/>
      <top/>
      <bottom style="thick">
        <color indexed="64"/>
      </bottom>
      <diagonal/>
    </border>
    <border>
      <left/>
      <right/>
      <top style="thick">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ck">
        <color indexed="64"/>
      </bottom>
      <diagonal/>
    </border>
    <border>
      <left style="thick">
        <color indexed="64"/>
      </left>
      <right/>
      <top style="thick">
        <color indexed="64"/>
      </top>
      <bottom/>
      <diagonal/>
    </border>
    <border>
      <left style="thin">
        <color indexed="64"/>
      </left>
      <right style="thin">
        <color indexed="64"/>
      </right>
      <top style="thin">
        <color indexed="64"/>
      </top>
      <bottom style="thick">
        <color indexed="64"/>
      </bottom>
      <diagonal/>
    </border>
    <border>
      <left style="medium">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right style="thick">
        <color indexed="64"/>
      </right>
      <top style="medium">
        <color indexed="64"/>
      </top>
      <bottom style="medium">
        <color indexed="64"/>
      </bottom>
      <diagonal/>
    </border>
    <border>
      <left style="thick">
        <color indexed="64"/>
      </left>
      <right style="medium">
        <color indexed="64"/>
      </right>
      <top/>
      <bottom style="thin">
        <color indexed="64"/>
      </bottom>
      <diagonal/>
    </border>
    <border>
      <left/>
      <right style="thick">
        <color indexed="64"/>
      </right>
      <top style="thick">
        <color indexed="64"/>
      </top>
      <bottom style="thick">
        <color indexed="64"/>
      </bottom>
      <diagonal/>
    </border>
    <border>
      <left style="thick">
        <color indexed="64"/>
      </left>
      <right style="thick">
        <color indexed="64"/>
      </right>
      <top style="medium">
        <color indexed="64"/>
      </top>
      <bottom style="thick">
        <color indexed="64"/>
      </bottom>
      <diagonal/>
    </border>
    <border>
      <left style="thick">
        <color indexed="64"/>
      </left>
      <right style="medium">
        <color indexed="64"/>
      </right>
      <top style="thin">
        <color indexed="64"/>
      </top>
      <bottom style="thin">
        <color indexed="64"/>
      </bottom>
      <diagonal/>
    </border>
    <border>
      <left style="thin">
        <color indexed="64"/>
      </left>
      <right style="medium">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style="thick">
        <color indexed="64"/>
      </left>
      <right style="thin">
        <color indexed="64"/>
      </right>
      <top/>
      <bottom style="thin">
        <color indexed="64"/>
      </bottom>
      <diagonal/>
    </border>
    <border>
      <left style="medium">
        <color indexed="64"/>
      </left>
      <right style="thick">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thick">
        <color indexed="64"/>
      </top>
      <bottom style="thin">
        <color indexed="64"/>
      </bottom>
      <diagonal/>
    </border>
    <border>
      <left/>
      <right style="thin">
        <color indexed="64"/>
      </right>
      <top style="medium">
        <color indexed="64"/>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right style="thick">
        <color indexed="64"/>
      </right>
      <top style="medium">
        <color indexed="64"/>
      </top>
      <bottom style="thin">
        <color indexed="64"/>
      </bottom>
      <diagonal/>
    </border>
    <border>
      <left/>
      <right style="thick">
        <color indexed="64"/>
      </right>
      <top style="thin">
        <color indexed="64"/>
      </top>
      <bottom style="thin">
        <color indexed="64"/>
      </bottom>
      <diagonal/>
    </border>
    <border>
      <left style="thin">
        <color indexed="64"/>
      </left>
      <right/>
      <top style="medium">
        <color indexed="64"/>
      </top>
      <bottom style="medium">
        <color indexed="64"/>
      </bottom>
      <diagonal/>
    </border>
  </borders>
  <cellStyleXfs count="1">
    <xf numFmtId="0" fontId="0" fillId="0" borderId="0"/>
  </cellStyleXfs>
  <cellXfs count="1208">
    <xf numFmtId="0" fontId="0" fillId="0" borderId="0" xfId="0"/>
    <xf numFmtId="0" fontId="0" fillId="0" borderId="0" xfId="0" applyAlignment="1">
      <alignment vertical="top"/>
    </xf>
    <xf numFmtId="0" fontId="6" fillId="0" borderId="0" xfId="0" applyFont="1"/>
    <xf numFmtId="0" fontId="0" fillId="2" borderId="1" xfId="0" applyFill="1" applyBorder="1"/>
    <xf numFmtId="0" fontId="8" fillId="0" borderId="0" xfId="0" applyFont="1"/>
    <xf numFmtId="0" fontId="8" fillId="0" borderId="2" xfId="0" applyFont="1" applyBorder="1" applyAlignment="1" applyProtection="1">
      <alignment horizontal="centerContinuous"/>
      <protection locked="0"/>
    </xf>
    <xf numFmtId="0" fontId="8" fillId="0" borderId="3" xfId="0" applyFont="1" applyBorder="1" applyAlignment="1" applyProtection="1">
      <alignment horizontal="centerContinuous"/>
      <protection locked="0"/>
    </xf>
    <xf numFmtId="0" fontId="8" fillId="0" borderId="4" xfId="0" applyFont="1" applyBorder="1" applyAlignment="1" applyProtection="1">
      <alignment horizontal="centerContinuous"/>
      <protection locked="0"/>
    </xf>
    <xf numFmtId="0" fontId="8" fillId="0" borderId="5" xfId="0" applyFont="1" applyBorder="1" applyAlignment="1" applyProtection="1">
      <alignment horizontal="centerContinuous"/>
      <protection locked="0"/>
    </xf>
    <xf numFmtId="0" fontId="8" fillId="0" borderId="6" xfId="0" applyFont="1" applyBorder="1" applyAlignment="1" applyProtection="1">
      <alignment horizontal="centerContinuous"/>
      <protection locked="0"/>
    </xf>
    <xf numFmtId="0" fontId="8" fillId="0" borderId="7" xfId="0" applyFont="1" applyBorder="1" applyAlignment="1" applyProtection="1">
      <alignment horizontal="centerContinuous"/>
      <protection locked="0"/>
    </xf>
    <xf numFmtId="0" fontId="8" fillId="0" borderId="8" xfId="0" applyFont="1" applyBorder="1" applyAlignment="1" applyProtection="1">
      <alignment horizontal="centerContinuous"/>
      <protection locked="0"/>
    </xf>
    <xf numFmtId="0" fontId="8" fillId="0" borderId="9" xfId="0" applyFont="1" applyBorder="1" applyAlignment="1" applyProtection="1">
      <alignment horizontal="centerContinuous"/>
      <protection locked="0"/>
    </xf>
    <xf numFmtId="0" fontId="0" fillId="0" borderId="0" xfId="0" applyProtection="1">
      <protection locked="0"/>
    </xf>
    <xf numFmtId="0" fontId="8" fillId="0" borderId="10" xfId="0" applyFont="1" applyBorder="1" applyAlignment="1" applyProtection="1">
      <alignment horizontal="centerContinuous"/>
      <protection locked="0"/>
    </xf>
    <xf numFmtId="0" fontId="6" fillId="0" borderId="11" xfId="0" applyFont="1" applyBorder="1" applyAlignment="1" applyProtection="1">
      <alignment horizontal="centerContinuous"/>
      <protection locked="0"/>
    </xf>
    <xf numFmtId="0" fontId="7" fillId="0" borderId="11" xfId="0" applyFont="1" applyBorder="1" applyAlignment="1" applyProtection="1">
      <alignment horizontal="centerContinuous"/>
      <protection locked="0"/>
    </xf>
    <xf numFmtId="0" fontId="7" fillId="0" borderId="12" xfId="0" applyFont="1" applyBorder="1" applyAlignment="1" applyProtection="1">
      <alignment horizontal="centerContinuous"/>
      <protection locked="0"/>
    </xf>
    <xf numFmtId="0" fontId="3" fillId="0" borderId="13" xfId="0" applyFont="1" applyBorder="1" applyAlignment="1" applyProtection="1">
      <alignment horizontal="centerContinuous"/>
      <protection locked="0"/>
    </xf>
    <xf numFmtId="0" fontId="7" fillId="0" borderId="14" xfId="0" applyFont="1" applyBorder="1" applyAlignment="1" applyProtection="1">
      <alignment horizontal="centerContinuous"/>
      <protection locked="0"/>
    </xf>
    <xf numFmtId="0" fontId="10" fillId="0" borderId="10" xfId="0" applyFont="1" applyBorder="1" applyAlignment="1" applyProtection="1">
      <alignment horizontal="centerContinuous"/>
      <protection locked="0"/>
    </xf>
    <xf numFmtId="0" fontId="8" fillId="0" borderId="1" xfId="0" applyFont="1" applyBorder="1" applyAlignment="1" applyProtection="1">
      <alignment horizontal="centerContinuous"/>
      <protection locked="0"/>
    </xf>
    <xf numFmtId="0" fontId="0" fillId="0" borderId="17" xfId="0" applyBorder="1" applyAlignment="1" applyProtection="1">
      <alignment horizontal="center" textRotation="90" wrapText="1"/>
      <protection locked="0"/>
    </xf>
    <xf numFmtId="0" fontId="0" fillId="0" borderId="12" xfId="0" applyBorder="1" applyAlignment="1" applyProtection="1">
      <alignment horizontal="center" textRotation="90"/>
      <protection locked="0"/>
    </xf>
    <xf numFmtId="0" fontId="0" fillId="0" borderId="18" xfId="0" applyBorder="1" applyAlignment="1" applyProtection="1">
      <alignment horizontal="center" textRotation="90" wrapText="1"/>
      <protection locked="0"/>
    </xf>
    <xf numFmtId="0" fontId="0" fillId="0" borderId="19" xfId="0" applyBorder="1" applyAlignment="1" applyProtection="1">
      <alignment horizontal="center" textRotation="90" wrapText="1"/>
      <protection locked="0"/>
    </xf>
    <xf numFmtId="0" fontId="0" fillId="0" borderId="20" xfId="0" applyBorder="1" applyAlignment="1" applyProtection="1">
      <alignment horizontal="center" textRotation="90" wrapText="1"/>
      <protection locked="0"/>
    </xf>
    <xf numFmtId="0" fontId="9" fillId="0" borderId="12" xfId="0" applyFont="1" applyBorder="1" applyAlignment="1" applyProtection="1">
      <alignment horizontal="center" textRotation="90" wrapText="1"/>
      <protection locked="0"/>
    </xf>
    <xf numFmtId="0" fontId="9" fillId="0" borderId="18" xfId="0" applyFont="1" applyBorder="1" applyAlignment="1" applyProtection="1">
      <alignment horizontal="center" textRotation="90" wrapText="1"/>
      <protection locked="0"/>
    </xf>
    <xf numFmtId="0" fontId="9" fillId="0" borderId="0" xfId="0" applyFont="1" applyAlignment="1" applyProtection="1">
      <alignment horizontal="center"/>
      <protection locked="0"/>
    </xf>
    <xf numFmtId="0" fontId="0" fillId="0" borderId="0" xfId="0" applyAlignment="1" applyProtection="1">
      <alignment textRotation="90" wrapText="1"/>
      <protection locked="0"/>
    </xf>
    <xf numFmtId="0" fontId="7" fillId="0" borderId="12" xfId="0" applyFont="1" applyBorder="1" applyAlignment="1" applyProtection="1">
      <alignment horizontal="center" textRotation="90" wrapText="1"/>
      <protection locked="0"/>
    </xf>
    <xf numFmtId="0" fontId="7" fillId="0" borderId="18" xfId="0" applyFont="1" applyBorder="1" applyAlignment="1" applyProtection="1">
      <alignment horizontal="center" textRotation="90" wrapText="1"/>
      <protection locked="0"/>
    </xf>
    <xf numFmtId="0" fontId="0" fillId="0" borderId="13" xfId="0" applyBorder="1" applyAlignment="1" applyProtection="1">
      <alignment horizontal="center" textRotation="90" wrapText="1"/>
      <protection locked="0"/>
    </xf>
    <xf numFmtId="0" fontId="7" fillId="0" borderId="1" xfId="0" applyFont="1" applyBorder="1" applyProtection="1">
      <protection locked="0"/>
    </xf>
    <xf numFmtId="0" fontId="7" fillId="0" borderId="8" xfId="0" applyFont="1" applyBorder="1" applyProtection="1">
      <protection locked="0"/>
    </xf>
    <xf numFmtId="0" fontId="0" fillId="0" borderId="17" xfId="0" applyBorder="1" applyProtection="1">
      <protection locked="0"/>
    </xf>
    <xf numFmtId="0" fontId="0" fillId="0" borderId="15" xfId="0" applyBorder="1" applyAlignment="1" applyProtection="1">
      <alignment horizontal="center"/>
      <protection locked="0"/>
    </xf>
    <xf numFmtId="0" fontId="0" fillId="0" borderId="21" xfId="0" applyBorder="1" applyAlignment="1" applyProtection="1">
      <alignment horizontal="center"/>
      <protection locked="0"/>
    </xf>
    <xf numFmtId="0" fontId="0" fillId="0" borderId="1" xfId="0" applyBorder="1" applyProtection="1">
      <protection locked="0"/>
    </xf>
    <xf numFmtId="0" fontId="0" fillId="0" borderId="16" xfId="0" applyBorder="1" applyProtection="1">
      <protection locked="0"/>
    </xf>
    <xf numFmtId="0" fontId="0" fillId="0" borderId="15" xfId="0" applyBorder="1" applyProtection="1">
      <protection locked="0"/>
    </xf>
    <xf numFmtId="0" fontId="0" fillId="0" borderId="21" xfId="0" applyBorder="1" applyProtection="1">
      <protection locked="0"/>
    </xf>
    <xf numFmtId="0" fontId="0" fillId="2" borderId="15" xfId="0" applyFill="1" applyBorder="1"/>
    <xf numFmtId="0" fontId="0" fillId="2" borderId="16" xfId="0" applyFill="1" applyBorder="1"/>
    <xf numFmtId="0" fontId="0" fillId="2" borderId="20" xfId="0" applyFill="1" applyBorder="1"/>
    <xf numFmtId="0" fontId="7" fillId="2" borderId="1" xfId="0" applyFont="1" applyFill="1" applyBorder="1"/>
    <xf numFmtId="0" fontId="7" fillId="2" borderId="16" xfId="0" applyFont="1" applyFill="1" applyBorder="1"/>
    <xf numFmtId="0" fontId="0" fillId="0" borderId="18" xfId="0" applyBorder="1" applyProtection="1">
      <protection locked="0"/>
    </xf>
    <xf numFmtId="0" fontId="0" fillId="0" borderId="13" xfId="0" applyBorder="1" applyProtection="1">
      <protection locked="0"/>
    </xf>
    <xf numFmtId="0" fontId="0" fillId="0" borderId="19"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12" xfId="0" applyBorder="1" applyProtection="1">
      <protection locked="0"/>
    </xf>
    <xf numFmtId="0" fontId="0" fillId="0" borderId="19" xfId="0" applyBorder="1" applyProtection="1">
      <protection locked="0"/>
    </xf>
    <xf numFmtId="0" fontId="0" fillId="0" borderId="20" xfId="0" applyBorder="1" applyProtection="1">
      <protection locked="0"/>
    </xf>
    <xf numFmtId="0" fontId="0" fillId="2" borderId="19" xfId="0" applyFill="1" applyBorder="1"/>
    <xf numFmtId="0" fontId="0" fillId="2" borderId="21" xfId="0" applyFill="1" applyBorder="1"/>
    <xf numFmtId="0" fontId="7" fillId="2" borderId="18" xfId="0" applyFont="1" applyFill="1" applyBorder="1"/>
    <xf numFmtId="0" fontId="0" fillId="0" borderId="22" xfId="0" applyBorder="1" applyProtection="1">
      <protection locked="0"/>
    </xf>
    <xf numFmtId="0" fontId="0" fillId="0" borderId="23" xfId="0" applyBorder="1" applyProtection="1">
      <protection locked="0"/>
    </xf>
    <xf numFmtId="0" fontId="0" fillId="0" borderId="24" xfId="0" applyBorder="1" applyAlignment="1" applyProtection="1">
      <alignment horizontal="center"/>
      <protection locked="0"/>
    </xf>
    <xf numFmtId="0" fontId="0" fillId="0" borderId="25" xfId="0" applyBorder="1" applyAlignment="1" applyProtection="1">
      <alignment horizontal="center"/>
      <protection locked="0"/>
    </xf>
    <xf numFmtId="0" fontId="0" fillId="0" borderId="26" xfId="0" applyBorder="1" applyProtection="1">
      <protection locked="0"/>
    </xf>
    <xf numFmtId="0" fontId="0" fillId="0" borderId="24" xfId="0" applyBorder="1" applyProtection="1">
      <protection locked="0"/>
    </xf>
    <xf numFmtId="0" fontId="0" fillId="0" borderId="25" xfId="0" applyBorder="1" applyProtection="1">
      <protection locked="0"/>
    </xf>
    <xf numFmtId="0" fontId="0" fillId="2" borderId="24" xfId="0" applyFill="1" applyBorder="1"/>
    <xf numFmtId="0" fontId="0" fillId="2" borderId="27" xfId="0" applyFill="1" applyBorder="1"/>
    <xf numFmtId="0" fontId="0" fillId="2" borderId="22" xfId="0" applyFill="1" applyBorder="1"/>
    <xf numFmtId="0" fontId="0" fillId="2" borderId="25" xfId="0" applyFill="1" applyBorder="1"/>
    <xf numFmtId="0" fontId="7" fillId="2" borderId="22" xfId="0" applyFont="1" applyFill="1" applyBorder="1"/>
    <xf numFmtId="0" fontId="0" fillId="2" borderId="17" xfId="0" applyFill="1" applyBorder="1"/>
    <xf numFmtId="0" fontId="0" fillId="2" borderId="18" xfId="0" applyFill="1" applyBorder="1"/>
    <xf numFmtId="0" fontId="0" fillId="2" borderId="13" xfId="0" applyFill="1" applyBorder="1"/>
    <xf numFmtId="0" fontId="0" fillId="2" borderId="23" xfId="0" applyFill="1" applyBorder="1"/>
    <xf numFmtId="0" fontId="0" fillId="2" borderId="28" xfId="0" applyFill="1" applyBorder="1"/>
    <xf numFmtId="0" fontId="0" fillId="3" borderId="15" xfId="0" applyFill="1" applyBorder="1"/>
    <xf numFmtId="0" fontId="0" fillId="0" borderId="29" xfId="0" applyBorder="1"/>
    <xf numFmtId="0" fontId="0" fillId="0" borderId="11" xfId="0" applyBorder="1"/>
    <xf numFmtId="0" fontId="0" fillId="0" borderId="12" xfId="0" applyBorder="1"/>
    <xf numFmtId="0" fontId="0" fillId="3" borderId="19" xfId="0" applyFill="1" applyBorder="1" applyProtection="1">
      <protection locked="0"/>
    </xf>
    <xf numFmtId="0" fontId="0" fillId="3" borderId="20" xfId="0" applyFill="1" applyBorder="1" applyProtection="1">
      <protection locked="0"/>
    </xf>
    <xf numFmtId="0" fontId="0" fillId="2" borderId="12" xfId="0" applyFill="1" applyBorder="1"/>
    <xf numFmtId="0" fontId="0" fillId="2" borderId="30" xfId="0" applyFill="1" applyBorder="1"/>
    <xf numFmtId="0" fontId="0" fillId="2" borderId="31" xfId="0" applyFill="1" applyBorder="1"/>
    <xf numFmtId="0" fontId="7" fillId="2" borderId="32" xfId="0" applyFont="1" applyFill="1" applyBorder="1"/>
    <xf numFmtId="0" fontId="7" fillId="2" borderId="30" xfId="0" applyFont="1" applyFill="1" applyBorder="1"/>
    <xf numFmtId="0" fontId="0" fillId="2" borderId="33" xfId="0" applyFill="1" applyBorder="1"/>
    <xf numFmtId="0" fontId="7" fillId="2" borderId="26" xfId="0" applyFont="1" applyFill="1" applyBorder="1"/>
    <xf numFmtId="0" fontId="0" fillId="0" borderId="27" xfId="0" applyBorder="1"/>
    <xf numFmtId="0" fontId="0" fillId="0" borderId="34" xfId="0" applyBorder="1"/>
    <xf numFmtId="0" fontId="0" fillId="0" borderId="26" xfId="0" applyBorder="1"/>
    <xf numFmtId="0" fontId="9" fillId="0" borderId="0" xfId="0" applyFont="1"/>
    <xf numFmtId="0" fontId="8" fillId="4" borderId="7" xfId="0" applyFont="1" applyFill="1" applyBorder="1" applyAlignment="1">
      <alignment horizontal="centerContinuous"/>
    </xf>
    <xf numFmtId="0" fontId="0" fillId="4" borderId="5" xfId="0" applyFill="1" applyBorder="1" applyAlignment="1">
      <alignment horizontal="centerContinuous"/>
    </xf>
    <xf numFmtId="0" fontId="0" fillId="4" borderId="6" xfId="0" applyFill="1" applyBorder="1" applyAlignment="1">
      <alignment horizontal="centerContinuous"/>
    </xf>
    <xf numFmtId="0" fontId="9" fillId="0" borderId="29" xfId="0" applyFont="1" applyBorder="1"/>
    <xf numFmtId="0" fontId="0" fillId="0" borderId="13" xfId="0" applyBorder="1" applyAlignment="1">
      <alignment horizontal="centerContinuous"/>
    </xf>
    <xf numFmtId="0" fontId="0" fillId="0" borderId="12" xfId="0" applyBorder="1" applyAlignment="1">
      <alignment horizontal="centerContinuous"/>
    </xf>
    <xf numFmtId="0" fontId="7" fillId="0" borderId="13" xfId="0" applyFont="1" applyBorder="1" applyAlignment="1">
      <alignment horizontal="centerContinuous"/>
    </xf>
    <xf numFmtId="0" fontId="7" fillId="0" borderId="12" xfId="0" applyFont="1" applyBorder="1" applyAlignment="1">
      <alignment horizontal="centerContinuous"/>
    </xf>
    <xf numFmtId="0" fontId="7" fillId="0" borderId="14" xfId="0" applyFont="1" applyBorder="1" applyAlignment="1">
      <alignment horizontal="centerContinuous"/>
    </xf>
    <xf numFmtId="0" fontId="9" fillId="0" borderId="11" xfId="0" applyFont="1" applyBorder="1"/>
    <xf numFmtId="0" fontId="9" fillId="0" borderId="12" xfId="0" applyFont="1" applyBorder="1"/>
    <xf numFmtId="164" fontId="0" fillId="2" borderId="13" xfId="0" applyNumberFormat="1" applyFill="1" applyBorder="1" applyAlignment="1">
      <alignment horizontal="centerContinuous"/>
    </xf>
    <xf numFmtId="164" fontId="0" fillId="2" borderId="12" xfId="0" applyNumberFormat="1" applyFill="1" applyBorder="1" applyAlignment="1">
      <alignment horizontal="centerContinuous"/>
    </xf>
    <xf numFmtId="164" fontId="0" fillId="5" borderId="13" xfId="0" applyNumberFormat="1" applyFill="1" applyBorder="1" applyAlignment="1">
      <alignment horizontal="centerContinuous"/>
    </xf>
    <xf numFmtId="164" fontId="0" fillId="5" borderId="14" xfId="0" applyNumberFormat="1" applyFill="1" applyBorder="1" applyAlignment="1">
      <alignment horizontal="centerContinuous"/>
    </xf>
    <xf numFmtId="9" fontId="0" fillId="2" borderId="35" xfId="0" applyNumberFormat="1" applyFill="1" applyBorder="1"/>
    <xf numFmtId="0" fontId="9" fillId="0" borderId="27" xfId="0" applyFont="1" applyBorder="1"/>
    <xf numFmtId="0" fontId="9" fillId="0" borderId="34" xfId="0" applyFont="1" applyBorder="1"/>
    <xf numFmtId="0" fontId="9" fillId="0" borderId="26" xfId="0" applyFont="1" applyBorder="1"/>
    <xf numFmtId="164" fontId="0" fillId="2" borderId="23" xfId="0" applyNumberFormat="1" applyFill="1" applyBorder="1" applyAlignment="1">
      <alignment horizontal="centerContinuous"/>
    </xf>
    <xf numFmtId="164" fontId="0" fillId="2" borderId="26" xfId="0" applyNumberFormat="1" applyFill="1" applyBorder="1" applyAlignment="1">
      <alignment horizontal="centerContinuous"/>
    </xf>
    <xf numFmtId="164" fontId="0" fillId="2" borderId="36" xfId="0" applyNumberFormat="1" applyFill="1" applyBorder="1" applyAlignment="1">
      <alignment horizontal="centerContinuous"/>
    </xf>
    <xf numFmtId="0" fontId="0" fillId="0" borderId="3" xfId="0" applyBorder="1" applyProtection="1">
      <protection locked="0"/>
    </xf>
    <xf numFmtId="0" fontId="0" fillId="0" borderId="37" xfId="0" applyBorder="1" applyProtection="1">
      <protection locked="0"/>
    </xf>
    <xf numFmtId="0" fontId="0" fillId="0" borderId="10" xfId="0" applyBorder="1" applyAlignment="1" applyProtection="1">
      <alignment horizontal="center" textRotation="90" wrapText="1"/>
      <protection locked="0"/>
    </xf>
    <xf numFmtId="0" fontId="0" fillId="0" borderId="38" xfId="0" applyBorder="1" applyAlignment="1" applyProtection="1">
      <alignment textRotation="90" wrapText="1"/>
      <protection locked="0"/>
    </xf>
    <xf numFmtId="0" fontId="8" fillId="0" borderId="29" xfId="0" applyFont="1" applyBorder="1" applyAlignment="1" applyProtection="1">
      <alignment horizontal="centerContinuous"/>
      <protection locked="0"/>
    </xf>
    <xf numFmtId="0" fontId="0" fillId="0" borderId="14" xfId="0" applyBorder="1" applyAlignment="1" applyProtection="1">
      <alignment horizontal="centerContinuous"/>
      <protection locked="0"/>
    </xf>
    <xf numFmtId="0" fontId="8" fillId="0" borderId="11" xfId="0" applyFont="1" applyBorder="1" applyAlignment="1" applyProtection="1">
      <alignment horizontal="centerContinuous"/>
      <protection locked="0"/>
    </xf>
    <xf numFmtId="0" fontId="0" fillId="2" borderId="39" xfId="0" applyFill="1" applyBorder="1"/>
    <xf numFmtId="0" fontId="8" fillId="0" borderId="14" xfId="0" applyFont="1" applyBorder="1" applyAlignment="1" applyProtection="1">
      <alignment horizontal="centerContinuous"/>
      <protection locked="0"/>
    </xf>
    <xf numFmtId="0" fontId="0" fillId="0" borderId="40" xfId="0" applyBorder="1"/>
    <xf numFmtId="0" fontId="8" fillId="0" borderId="41" xfId="0" applyFont="1" applyBorder="1" applyProtection="1">
      <protection locked="0"/>
    </xf>
    <xf numFmtId="0" fontId="0" fillId="0" borderId="18" xfId="0" applyBorder="1" applyAlignment="1" applyProtection="1">
      <alignment horizontal="center" vertical="top" textRotation="90" wrapText="1"/>
      <protection locked="0"/>
    </xf>
    <xf numFmtId="0" fontId="0" fillId="0" borderId="21" xfId="0" applyBorder="1"/>
    <xf numFmtId="0" fontId="0" fillId="0" borderId="42" xfId="0" applyBorder="1"/>
    <xf numFmtId="0" fontId="0" fillId="0" borderId="31" xfId="0" applyBorder="1"/>
    <xf numFmtId="0" fontId="0" fillId="0" borderId="20" xfId="0" applyBorder="1"/>
    <xf numFmtId="0" fontId="8" fillId="0" borderId="29" xfId="0" applyFont="1" applyBorder="1" applyAlignment="1" applyProtection="1">
      <alignment horizontal="centerContinuous" wrapText="1"/>
      <protection locked="0"/>
    </xf>
    <xf numFmtId="0" fontId="12" fillId="0" borderId="14" xfId="0" applyFont="1" applyBorder="1" applyAlignment="1" applyProtection="1">
      <alignment horizontal="centerContinuous" wrapText="1"/>
      <protection locked="0"/>
    </xf>
    <xf numFmtId="0" fontId="7" fillId="0" borderId="16" xfId="0" applyFont="1" applyBorder="1" applyAlignment="1" applyProtection="1">
      <alignment horizontal="center" textRotation="90" wrapText="1"/>
      <protection locked="0"/>
    </xf>
    <xf numFmtId="0" fontId="9" fillId="0" borderId="21" xfId="0" applyFont="1" applyBorder="1" applyAlignment="1" applyProtection="1">
      <alignment horizontal="center" textRotation="90"/>
      <protection locked="0"/>
    </xf>
    <xf numFmtId="0" fontId="0" fillId="0" borderId="20" xfId="0" applyBorder="1" applyAlignment="1" applyProtection="1">
      <alignment horizontal="center" vertical="top" textRotation="90" wrapText="1"/>
      <protection locked="0"/>
    </xf>
    <xf numFmtId="0" fontId="7" fillId="2" borderId="43" xfId="0" applyFont="1" applyFill="1" applyBorder="1"/>
    <xf numFmtId="0" fontId="8" fillId="0" borderId="7" xfId="0" applyFont="1" applyBorder="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0" fontId="4" fillId="0" borderId="0" xfId="0" applyFont="1" applyProtection="1">
      <protection locked="0"/>
    </xf>
    <xf numFmtId="0" fontId="5" fillId="0" borderId="0" xfId="0" applyFont="1" applyProtection="1">
      <protection locked="0"/>
    </xf>
    <xf numFmtId="0" fontId="1" fillId="0" borderId="0" xfId="0" applyFont="1" applyAlignment="1" applyProtection="1">
      <alignment horizontal="left"/>
      <protection locked="0"/>
    </xf>
    <xf numFmtId="0" fontId="0" fillId="0" borderId="0" xfId="0" applyAlignment="1" applyProtection="1">
      <alignment vertical="top"/>
      <protection locked="0"/>
    </xf>
    <xf numFmtId="164" fontId="0" fillId="0" borderId="12" xfId="0" applyNumberFormat="1" applyBorder="1" applyAlignment="1">
      <alignment horizontal="centerContinuous"/>
    </xf>
    <xf numFmtId="164" fontId="0" fillId="6" borderId="42" xfId="0" applyNumberFormat="1" applyFill="1" applyBorder="1" applyAlignment="1">
      <alignment horizontal="centerContinuous"/>
    </xf>
    <xf numFmtId="164" fontId="0" fillId="6" borderId="44" xfId="0" applyNumberFormat="1" applyFill="1" applyBorder="1" applyAlignment="1">
      <alignment horizontal="centerContinuous"/>
    </xf>
    <xf numFmtId="0" fontId="6" fillId="0" borderId="0" xfId="0" applyFont="1" applyProtection="1">
      <protection locked="0"/>
    </xf>
    <xf numFmtId="0" fontId="6" fillId="0" borderId="0" xfId="0" applyFont="1" applyAlignment="1" applyProtection="1">
      <alignment horizontal="center"/>
      <protection locked="0"/>
    </xf>
    <xf numFmtId="0" fontId="3" fillId="0" borderId="0" xfId="0" applyFont="1" applyAlignment="1">
      <alignment vertical="top"/>
    </xf>
    <xf numFmtId="164" fontId="0" fillId="6" borderId="0" xfId="0" applyNumberFormat="1" applyFill="1" applyAlignment="1">
      <alignment horizontal="centerContinuous"/>
    </xf>
    <xf numFmtId="164" fontId="0" fillId="6" borderId="35" xfId="0" applyNumberFormat="1" applyFill="1" applyBorder="1" applyAlignment="1">
      <alignment horizontal="centerContinuous"/>
    </xf>
    <xf numFmtId="164" fontId="0" fillId="6" borderId="8" xfId="0" applyNumberFormat="1" applyFill="1" applyBorder="1" applyAlignment="1">
      <alignment horizontal="centerContinuous"/>
    </xf>
    <xf numFmtId="164" fontId="0" fillId="6" borderId="9" xfId="0" applyNumberFormat="1" applyFill="1" applyBorder="1" applyAlignment="1">
      <alignment horizontal="centerContinuous"/>
    </xf>
    <xf numFmtId="0" fontId="3" fillId="0" borderId="0" xfId="0" applyFont="1" applyAlignment="1" applyProtection="1">
      <alignment vertical="top"/>
      <protection locked="0"/>
    </xf>
    <xf numFmtId="164" fontId="0" fillId="0" borderId="26" xfId="0" applyNumberFormat="1" applyBorder="1" applyAlignment="1">
      <alignment horizontal="centerContinuous"/>
    </xf>
    <xf numFmtId="164" fontId="0" fillId="0" borderId="36" xfId="0" applyNumberFormat="1" applyBorder="1" applyAlignment="1">
      <alignment horizontal="centerContinuous"/>
    </xf>
    <xf numFmtId="0" fontId="0" fillId="0" borderId="0" xfId="0" applyAlignment="1" applyProtection="1">
      <alignment horizontal="center"/>
      <protection locked="0"/>
    </xf>
    <xf numFmtId="0" fontId="8" fillId="0" borderId="0" xfId="0" applyFont="1" applyProtection="1">
      <protection locked="0"/>
    </xf>
    <xf numFmtId="0" fontId="6" fillId="0" borderId="0" xfId="0" applyFont="1" applyAlignment="1" applyProtection="1">
      <alignment horizontal="left"/>
      <protection locked="0"/>
    </xf>
    <xf numFmtId="0" fontId="0" fillId="0" borderId="3" xfId="0" applyBorder="1" applyAlignment="1" applyProtection="1">
      <alignment horizontal="center"/>
      <protection locked="0"/>
    </xf>
    <xf numFmtId="0" fontId="0" fillId="0" borderId="0" xfId="0" applyAlignment="1" applyProtection="1">
      <alignment horizontal="center" textRotation="90"/>
      <protection locked="0"/>
    </xf>
    <xf numFmtId="0" fontId="0" fillId="0" borderId="37" xfId="0" applyBorder="1" applyAlignment="1" applyProtection="1">
      <alignment horizontal="center"/>
      <protection locked="0"/>
    </xf>
    <xf numFmtId="0" fontId="9" fillId="0" borderId="0" xfId="0" applyFont="1" applyAlignment="1" applyProtection="1">
      <alignment horizontal="center" textRotation="90"/>
      <protection locked="0"/>
    </xf>
    <xf numFmtId="0" fontId="0" fillId="0" borderId="45" xfId="0" applyBorder="1" applyAlignment="1" applyProtection="1">
      <alignment horizontal="center" textRotation="90" wrapText="1"/>
      <protection locked="0"/>
    </xf>
    <xf numFmtId="0" fontId="0" fillId="0" borderId="31" xfId="0" applyBorder="1" applyAlignment="1" applyProtection="1">
      <alignment horizontal="center" textRotation="90" wrapText="1"/>
      <protection locked="0"/>
    </xf>
    <xf numFmtId="0" fontId="0" fillId="0" borderId="46" xfId="0" applyBorder="1"/>
    <xf numFmtId="0" fontId="0" fillId="6" borderId="38" xfId="0" applyFill="1" applyBorder="1" applyProtection="1">
      <protection locked="0"/>
    </xf>
    <xf numFmtId="0" fontId="0" fillId="6" borderId="19" xfId="0" applyFill="1" applyBorder="1" applyProtection="1">
      <protection locked="0"/>
    </xf>
    <xf numFmtId="0" fontId="0" fillId="6" borderId="20" xfId="0" applyFill="1" applyBorder="1" applyProtection="1">
      <protection locked="0"/>
    </xf>
    <xf numFmtId="0" fontId="0" fillId="0" borderId="15" xfId="0" applyBorder="1"/>
    <xf numFmtId="0" fontId="0" fillId="0" borderId="16" xfId="0" applyBorder="1"/>
    <xf numFmtId="0" fontId="0" fillId="0" borderId="17" xfId="0" applyBorder="1"/>
    <xf numFmtId="0" fontId="0" fillId="6" borderId="16" xfId="0" applyFill="1" applyBorder="1"/>
    <xf numFmtId="0" fontId="0" fillId="0" borderId="19" xfId="0" applyBorder="1"/>
    <xf numFmtId="0" fontId="0" fillId="6" borderId="46" xfId="0" applyFill="1" applyBorder="1"/>
    <xf numFmtId="0" fontId="0" fillId="0" borderId="18" xfId="0" applyBorder="1"/>
    <xf numFmtId="0" fontId="0" fillId="0" borderId="13" xfId="0" applyBorder="1"/>
    <xf numFmtId="0" fontId="0" fillId="0" borderId="30" xfId="0" applyBorder="1"/>
    <xf numFmtId="0" fontId="0" fillId="6" borderId="46" xfId="0" applyFill="1" applyBorder="1" applyProtection="1">
      <protection locked="0"/>
    </xf>
    <xf numFmtId="0" fontId="0" fillId="0" borderId="47" xfId="0" applyBorder="1"/>
    <xf numFmtId="0" fontId="0" fillId="0" borderId="48" xfId="0" applyBorder="1"/>
    <xf numFmtId="0" fontId="0" fillId="0" borderId="45" xfId="0" applyBorder="1"/>
    <xf numFmtId="0" fontId="0" fillId="6" borderId="30" xfId="0" applyFill="1" applyBorder="1"/>
    <xf numFmtId="0" fontId="0" fillId="6" borderId="31" xfId="0" applyFill="1" applyBorder="1"/>
    <xf numFmtId="0" fontId="0" fillId="6" borderId="45" xfId="0" applyFill="1" applyBorder="1"/>
    <xf numFmtId="0" fontId="0" fillId="6" borderId="49" xfId="0" applyFill="1" applyBorder="1"/>
    <xf numFmtId="0" fontId="0" fillId="0" borderId="49" xfId="0" applyBorder="1"/>
    <xf numFmtId="0" fontId="0" fillId="6" borderId="24" xfId="0" applyFill="1" applyBorder="1"/>
    <xf numFmtId="0" fontId="0" fillId="6" borderId="25" xfId="0" applyFill="1" applyBorder="1"/>
    <xf numFmtId="0" fontId="0" fillId="0" borderId="24" xfId="0" applyBorder="1"/>
    <xf numFmtId="0" fontId="0" fillId="0" borderId="22" xfId="0" applyBorder="1"/>
    <xf numFmtId="0" fontId="0" fillId="0" borderId="25" xfId="0" applyBorder="1"/>
    <xf numFmtId="0" fontId="9" fillId="0" borderId="0" xfId="0" applyFont="1" applyProtection="1">
      <protection locked="0"/>
    </xf>
    <xf numFmtId="0" fontId="10" fillId="0" borderId="3" xfId="0" applyFont="1" applyBorder="1" applyAlignment="1" applyProtection="1">
      <alignment horizontal="centerContinuous"/>
      <protection locked="0"/>
    </xf>
    <xf numFmtId="0" fontId="7" fillId="0" borderId="40" xfId="0" applyFont="1" applyBorder="1" applyAlignment="1" applyProtection="1">
      <alignment horizontal="center" textRotation="90" wrapText="1"/>
      <protection locked="0"/>
    </xf>
    <xf numFmtId="0" fontId="7" fillId="0" borderId="0" xfId="0" applyFont="1"/>
    <xf numFmtId="0" fontId="7" fillId="0" borderId="41" xfId="0" applyFont="1" applyBorder="1" applyAlignment="1">
      <alignment textRotation="90" wrapText="1"/>
    </xf>
    <xf numFmtId="0" fontId="7" fillId="0" borderId="38" xfId="0" applyFont="1" applyBorder="1" applyAlignment="1">
      <alignment textRotation="90" wrapText="1"/>
    </xf>
    <xf numFmtId="0" fontId="0" fillId="0" borderId="1" xfId="0" applyBorder="1"/>
    <xf numFmtId="0" fontId="0" fillId="6" borderId="21" xfId="0" applyFill="1" applyBorder="1"/>
    <xf numFmtId="0" fontId="7" fillId="0" borderId="1" xfId="0" applyFont="1" applyBorder="1"/>
    <xf numFmtId="0" fontId="7" fillId="0" borderId="16" xfId="0" applyFont="1" applyBorder="1"/>
    <xf numFmtId="0" fontId="0" fillId="6" borderId="17" xfId="0" applyFill="1" applyBorder="1"/>
    <xf numFmtId="0" fontId="7" fillId="0" borderId="32" xfId="0" applyFont="1" applyBorder="1"/>
    <xf numFmtId="0" fontId="7" fillId="0" borderId="30" xfId="0" applyFont="1" applyBorder="1"/>
    <xf numFmtId="0" fontId="0" fillId="0" borderId="33" xfId="0" applyBorder="1"/>
    <xf numFmtId="0" fontId="7" fillId="0" borderId="18" xfId="0" applyFont="1" applyBorder="1"/>
    <xf numFmtId="0" fontId="0" fillId="6" borderId="48" xfId="0" applyFill="1" applyBorder="1"/>
    <xf numFmtId="0" fontId="0" fillId="6" borderId="32" xfId="0" applyFill="1" applyBorder="1"/>
    <xf numFmtId="0" fontId="0" fillId="6" borderId="20" xfId="0" applyFill="1" applyBorder="1"/>
    <xf numFmtId="0" fontId="0" fillId="6" borderId="19" xfId="0" applyFill="1" applyBorder="1"/>
    <xf numFmtId="0" fontId="0" fillId="6" borderId="18" xfId="0" applyFill="1" applyBorder="1"/>
    <xf numFmtId="0" fontId="7" fillId="6" borderId="18" xfId="0" applyFont="1" applyFill="1" applyBorder="1"/>
    <xf numFmtId="0" fontId="0" fillId="6" borderId="15" xfId="0" applyFill="1" applyBorder="1"/>
    <xf numFmtId="164" fontId="0" fillId="6" borderId="33" xfId="0" applyNumberFormat="1" applyFill="1" applyBorder="1"/>
    <xf numFmtId="164" fontId="0" fillId="6" borderId="42" xfId="0" applyNumberFormat="1" applyFill="1" applyBorder="1"/>
    <xf numFmtId="164" fontId="0" fillId="6" borderId="50" xfId="0" applyNumberFormat="1" applyFill="1" applyBorder="1"/>
    <xf numFmtId="164" fontId="0" fillId="6" borderId="0" xfId="0" applyNumberFormat="1" applyFill="1"/>
    <xf numFmtId="164" fontId="0" fillId="6" borderId="17" xfId="0" applyNumberFormat="1" applyFill="1" applyBorder="1"/>
    <xf numFmtId="164" fontId="0" fillId="6" borderId="8" xfId="0" applyNumberFormat="1" applyFill="1" applyBorder="1"/>
    <xf numFmtId="0" fontId="0" fillId="7" borderId="0" xfId="0" applyFill="1"/>
    <xf numFmtId="0" fontId="1" fillId="7" borderId="0" xfId="0" applyFont="1" applyFill="1" applyAlignment="1">
      <alignment horizontal="left"/>
    </xf>
    <xf numFmtId="14" fontId="14" fillId="7" borderId="0" xfId="0" applyNumberFormat="1" applyFont="1" applyFill="1" applyAlignment="1">
      <alignment horizontal="left"/>
    </xf>
    <xf numFmtId="0" fontId="6" fillId="7" borderId="0" xfId="0" applyFont="1" applyFill="1" applyAlignment="1">
      <alignment horizontal="left"/>
    </xf>
    <xf numFmtId="0" fontId="0" fillId="7" borderId="0" xfId="0" applyFill="1" applyAlignment="1">
      <alignment horizontal="left"/>
    </xf>
    <xf numFmtId="0" fontId="8" fillId="7" borderId="0" xfId="0" applyFont="1" applyFill="1"/>
    <xf numFmtId="0" fontId="0" fillId="7" borderId="2" xfId="0" applyFill="1" applyBorder="1" applyAlignment="1">
      <alignment vertical="top"/>
    </xf>
    <xf numFmtId="0" fontId="0" fillId="7" borderId="2" xfId="0" applyFill="1" applyBorder="1"/>
    <xf numFmtId="0" fontId="0" fillId="7" borderId="4" xfId="0" applyFill="1" applyBorder="1" applyAlignment="1">
      <alignment vertical="top"/>
    </xf>
    <xf numFmtId="0" fontId="0" fillId="7" borderId="35" xfId="0" applyFill="1" applyBorder="1" applyAlignment="1">
      <alignment vertical="top"/>
    </xf>
    <xf numFmtId="0" fontId="0" fillId="7" borderId="9" xfId="0" applyFill="1" applyBorder="1" applyAlignment="1">
      <alignment vertical="top"/>
    </xf>
    <xf numFmtId="0" fontId="0" fillId="7" borderId="0" xfId="0" applyFill="1" applyAlignment="1">
      <alignment vertical="top"/>
    </xf>
    <xf numFmtId="0" fontId="0" fillId="7" borderId="15" xfId="0" applyFill="1" applyBorder="1"/>
    <xf numFmtId="0" fontId="6" fillId="7" borderId="18" xfId="0" applyFont="1" applyFill="1" applyBorder="1" applyAlignment="1">
      <alignment horizontal="center"/>
    </xf>
    <xf numFmtId="0" fontId="0" fillId="7" borderId="19" xfId="0" applyFill="1" applyBorder="1"/>
    <xf numFmtId="0" fontId="0" fillId="7" borderId="24" xfId="0" applyFill="1" applyBorder="1"/>
    <xf numFmtId="0" fontId="6" fillId="7" borderId="22" xfId="0" applyFont="1" applyFill="1" applyBorder="1" applyAlignment="1">
      <alignment horizontal="center"/>
    </xf>
    <xf numFmtId="0" fontId="6" fillId="7" borderId="16" xfId="0" applyFont="1" applyFill="1" applyBorder="1" applyAlignment="1">
      <alignment horizontal="center"/>
    </xf>
    <xf numFmtId="0" fontId="0" fillId="7" borderId="10" xfId="0" applyFill="1" applyBorder="1"/>
    <xf numFmtId="0" fontId="0" fillId="7" borderId="8" xfId="0" applyFill="1" applyBorder="1"/>
    <xf numFmtId="0" fontId="0" fillId="7" borderId="29" xfId="0" applyFill="1" applyBorder="1"/>
    <xf numFmtId="0" fontId="0" fillId="7" borderId="11" xfId="0" applyFill="1" applyBorder="1"/>
    <xf numFmtId="0" fontId="0" fillId="7" borderId="27" xfId="0" applyFill="1" applyBorder="1"/>
    <xf numFmtId="0" fontId="0" fillId="7" borderId="34" xfId="0" applyFill="1" applyBorder="1"/>
    <xf numFmtId="0" fontId="0" fillId="7" borderId="42" xfId="0" applyFill="1" applyBorder="1"/>
    <xf numFmtId="0" fontId="0" fillId="7" borderId="8" xfId="0" applyFill="1" applyBorder="1" applyAlignment="1">
      <alignment vertical="top"/>
    </xf>
    <xf numFmtId="0" fontId="0" fillId="7" borderId="1" xfId="0" applyFill="1" applyBorder="1" applyAlignment="1">
      <alignment vertical="top"/>
    </xf>
    <xf numFmtId="0" fontId="7" fillId="7" borderId="17" xfId="0" applyFont="1" applyFill="1" applyBorder="1" applyAlignment="1">
      <alignment vertical="top"/>
    </xf>
    <xf numFmtId="0" fontId="0" fillId="7" borderId="1" xfId="0" applyFill="1" applyBorder="1"/>
    <xf numFmtId="17" fontId="0" fillId="7" borderId="17" xfId="0" applyNumberFormat="1" applyFill="1" applyBorder="1" applyAlignment="1">
      <alignment vertical="top"/>
    </xf>
    <xf numFmtId="0" fontId="0" fillId="7" borderId="17" xfId="0" applyFill="1" applyBorder="1" applyAlignment="1">
      <alignment vertical="top"/>
    </xf>
    <xf numFmtId="0" fontId="0" fillId="7" borderId="51" xfId="0" applyFill="1" applyBorder="1"/>
    <xf numFmtId="0" fontId="2" fillId="7" borderId="0" xfId="0" applyFont="1" applyFill="1" applyAlignment="1">
      <alignment horizontal="centerContinuous"/>
    </xf>
    <xf numFmtId="0" fontId="0" fillId="7" borderId="4" xfId="0" applyFill="1" applyBorder="1"/>
    <xf numFmtId="0" fontId="0" fillId="7" borderId="9" xfId="0" applyFill="1" applyBorder="1"/>
    <xf numFmtId="0" fontId="0" fillId="7" borderId="37" xfId="0" applyFill="1" applyBorder="1"/>
    <xf numFmtId="0" fontId="6" fillId="7" borderId="0" xfId="0" applyFont="1" applyFill="1"/>
    <xf numFmtId="0" fontId="6" fillId="7" borderId="0" xfId="0" applyFont="1" applyFill="1" applyAlignment="1">
      <alignment horizontal="center"/>
    </xf>
    <xf numFmtId="0" fontId="0" fillId="7" borderId="35" xfId="0" applyFill="1" applyBorder="1"/>
    <xf numFmtId="0" fontId="0" fillId="7" borderId="52" xfId="0" applyFill="1" applyBorder="1"/>
    <xf numFmtId="0" fontId="0" fillId="7" borderId="51" xfId="0" applyFill="1" applyBorder="1" applyAlignment="1">
      <alignment vertical="top"/>
    </xf>
    <xf numFmtId="0" fontId="0" fillId="7" borderId="53" xfId="0" applyFill="1" applyBorder="1"/>
    <xf numFmtId="0" fontId="0" fillId="7" borderId="38" xfId="0" applyFill="1" applyBorder="1"/>
    <xf numFmtId="0" fontId="0" fillId="7" borderId="46" xfId="0" applyFill="1" applyBorder="1"/>
    <xf numFmtId="0" fontId="0" fillId="7" borderId="49" xfId="0" applyFill="1" applyBorder="1"/>
    <xf numFmtId="0" fontId="9" fillId="7" borderId="27" xfId="0" applyFont="1" applyFill="1" applyBorder="1"/>
    <xf numFmtId="0" fontId="0" fillId="7" borderId="40" xfId="0" applyFill="1" applyBorder="1"/>
    <xf numFmtId="0" fontId="8" fillId="7" borderId="41" xfId="0" applyFont="1" applyFill="1" applyBorder="1" applyProtection="1">
      <protection locked="0"/>
    </xf>
    <xf numFmtId="0" fontId="0" fillId="7" borderId="38" xfId="0" applyFill="1" applyBorder="1" applyAlignment="1" applyProtection="1">
      <alignment textRotation="90" wrapText="1"/>
      <protection locked="0"/>
    </xf>
    <xf numFmtId="0" fontId="9" fillId="7" borderId="29" xfId="0" applyFont="1" applyFill="1" applyBorder="1"/>
    <xf numFmtId="0" fontId="0" fillId="7" borderId="12" xfId="0" applyFill="1" applyBorder="1"/>
    <xf numFmtId="0" fontId="9" fillId="7" borderId="11" xfId="0" applyFont="1" applyFill="1" applyBorder="1"/>
    <xf numFmtId="0" fontId="9" fillId="7" borderId="12" xfId="0" applyFont="1" applyFill="1" applyBorder="1"/>
    <xf numFmtId="0" fontId="9" fillId="7" borderId="34" xfId="0" applyFont="1" applyFill="1" applyBorder="1"/>
    <xf numFmtId="0" fontId="9" fillId="7" borderId="26" xfId="0" applyFont="1" applyFill="1" applyBorder="1"/>
    <xf numFmtId="0" fontId="0" fillId="7" borderId="13" xfId="0" applyFill="1" applyBorder="1" applyAlignment="1">
      <alignment horizontal="centerContinuous"/>
    </xf>
    <xf numFmtId="0" fontId="0" fillId="7" borderId="12" xfId="0" applyFill="1" applyBorder="1" applyAlignment="1">
      <alignment horizontal="centerContinuous"/>
    </xf>
    <xf numFmtId="0" fontId="7" fillId="7" borderId="13" xfId="0" applyFont="1" applyFill="1" applyBorder="1" applyAlignment="1">
      <alignment horizontal="centerContinuous"/>
    </xf>
    <xf numFmtId="0" fontId="7" fillId="7" borderId="12" xfId="0" applyFont="1" applyFill="1" applyBorder="1" applyAlignment="1">
      <alignment horizontal="centerContinuous"/>
    </xf>
    <xf numFmtId="0" fontId="7" fillId="7" borderId="14" xfId="0" applyFont="1" applyFill="1" applyBorder="1" applyAlignment="1">
      <alignment horizontal="centerContinuous"/>
    </xf>
    <xf numFmtId="0" fontId="7" fillId="7" borderId="33" xfId="0" applyFont="1" applyFill="1" applyBorder="1"/>
    <xf numFmtId="0" fontId="6" fillId="2" borderId="54" xfId="0" applyFont="1" applyFill="1" applyBorder="1" applyAlignment="1">
      <alignment horizontal="center"/>
    </xf>
    <xf numFmtId="0" fontId="6" fillId="2" borderId="21" xfId="0" applyFont="1" applyFill="1" applyBorder="1" applyAlignment="1">
      <alignment horizontal="center"/>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7" borderId="57" xfId="0" applyFill="1" applyBorder="1" applyAlignment="1" applyProtection="1">
      <alignment horizontal="center"/>
      <protection locked="0"/>
    </xf>
    <xf numFmtId="0" fontId="0" fillId="7" borderId="58" xfId="0" applyFill="1" applyBorder="1" applyAlignment="1" applyProtection="1">
      <alignment horizontal="center"/>
      <protection locked="0"/>
    </xf>
    <xf numFmtId="0" fontId="0" fillId="7" borderId="15" xfId="0" applyFill="1" applyBorder="1" applyAlignment="1" applyProtection="1">
      <alignment horizontal="center" textRotation="90" wrapText="1"/>
      <protection locked="0"/>
    </xf>
    <xf numFmtId="0" fontId="0" fillId="7" borderId="16" xfId="0" applyFill="1" applyBorder="1" applyAlignment="1" applyProtection="1">
      <alignment horizontal="center" textRotation="90" wrapText="1"/>
      <protection locked="0"/>
    </xf>
    <xf numFmtId="0" fontId="0" fillId="7" borderId="3" xfId="0" applyFill="1" applyBorder="1" applyProtection="1">
      <protection locked="0"/>
    </xf>
    <xf numFmtId="0" fontId="0" fillId="7" borderId="37" xfId="0" applyFill="1" applyBorder="1" applyProtection="1">
      <protection locked="0"/>
    </xf>
    <xf numFmtId="0" fontId="0" fillId="7" borderId="10" xfId="0" applyFill="1" applyBorder="1" applyAlignment="1" applyProtection="1">
      <alignment horizontal="center" textRotation="90" wrapText="1"/>
      <protection locked="0"/>
    </xf>
    <xf numFmtId="0" fontId="7" fillId="0" borderId="17" xfId="0" applyFont="1" applyBorder="1" applyAlignment="1" applyProtection="1">
      <alignment horizontal="center" textRotation="90" wrapText="1"/>
      <protection locked="0"/>
    </xf>
    <xf numFmtId="0" fontId="11" fillId="0" borderId="13" xfId="0" applyFont="1" applyBorder="1" applyAlignment="1" applyProtection="1">
      <alignment horizontal="centerContinuous"/>
      <protection locked="0"/>
    </xf>
    <xf numFmtId="0" fontId="11" fillId="7" borderId="47" xfId="0" applyFont="1" applyFill="1" applyBorder="1" applyAlignment="1">
      <alignment vertical="top"/>
    </xf>
    <xf numFmtId="0" fontId="11" fillId="7" borderId="42" xfId="0" applyFont="1" applyFill="1" applyBorder="1" applyAlignment="1">
      <alignment vertical="top"/>
    </xf>
    <xf numFmtId="0" fontId="11" fillId="7" borderId="33" xfId="0" applyFont="1" applyFill="1" applyBorder="1" applyAlignment="1">
      <alignment vertical="top"/>
    </xf>
    <xf numFmtId="0" fontId="11" fillId="7" borderId="32" xfId="0" applyFont="1" applyFill="1" applyBorder="1"/>
    <xf numFmtId="0" fontId="11" fillId="8" borderId="33" xfId="0" applyFont="1" applyFill="1" applyBorder="1" applyAlignment="1">
      <alignment vertical="top"/>
    </xf>
    <xf numFmtId="0" fontId="11" fillId="8" borderId="32" xfId="0" applyFont="1" applyFill="1" applyBorder="1"/>
    <xf numFmtId="0" fontId="11" fillId="8" borderId="0" xfId="0" applyFont="1" applyFill="1" applyAlignment="1">
      <alignment vertical="top"/>
    </xf>
    <xf numFmtId="0" fontId="11" fillId="7" borderId="3" xfId="0" applyFont="1" applyFill="1" applyBorder="1" applyAlignment="1">
      <alignment vertical="top"/>
    </xf>
    <xf numFmtId="0" fontId="11" fillId="7" borderId="2" xfId="0" applyFont="1" applyFill="1" applyBorder="1" applyAlignment="1">
      <alignment vertical="top"/>
    </xf>
    <xf numFmtId="0" fontId="11" fillId="7" borderId="2" xfId="0" applyFont="1" applyFill="1" applyBorder="1"/>
    <xf numFmtId="0" fontId="11" fillId="7" borderId="59" xfId="0" applyFont="1" applyFill="1" applyBorder="1" applyAlignment="1">
      <alignment vertical="top"/>
    </xf>
    <xf numFmtId="0" fontId="11" fillId="7" borderId="54" xfId="0" applyFont="1" applyFill="1" applyBorder="1" applyAlignment="1">
      <alignment vertical="top"/>
    </xf>
    <xf numFmtId="0" fontId="0" fillId="0" borderId="7" xfId="0" applyBorder="1"/>
    <xf numFmtId="0" fontId="0" fillId="0" borderId="5" xfId="0" applyBorder="1"/>
    <xf numFmtId="0" fontId="0" fillId="0" borderId="60" xfId="0" applyBorder="1"/>
    <xf numFmtId="0" fontId="0" fillId="0" borderId="61" xfId="0" applyBorder="1"/>
    <xf numFmtId="9" fontId="0" fillId="0" borderId="25" xfId="0" applyNumberFormat="1" applyBorder="1"/>
    <xf numFmtId="0" fontId="0" fillId="7" borderId="37" xfId="0" applyFill="1" applyBorder="1" applyAlignment="1">
      <alignment horizontal="left" vertical="center"/>
    </xf>
    <xf numFmtId="0" fontId="0" fillId="7" borderId="0" xfId="0" applyFill="1" applyAlignment="1">
      <alignment horizontal="left" vertical="center"/>
    </xf>
    <xf numFmtId="0" fontId="0" fillId="7" borderId="62" xfId="0" applyFill="1" applyBorder="1" applyAlignment="1">
      <alignment vertical="center"/>
    </xf>
    <xf numFmtId="0" fontId="0" fillId="0" borderId="63" xfId="0" applyBorder="1" applyAlignment="1" applyProtection="1">
      <alignment horizontal="center"/>
      <protection locked="0"/>
    </xf>
    <xf numFmtId="0" fontId="7" fillId="0" borderId="50" xfId="0" quotePrefix="1" applyFont="1" applyBorder="1" applyAlignment="1" applyProtection="1">
      <alignment horizontal="right" vertical="center"/>
      <protection locked="0"/>
    </xf>
    <xf numFmtId="164" fontId="0" fillId="0" borderId="16" xfId="0" applyNumberFormat="1" applyBorder="1" applyProtection="1">
      <protection locked="0"/>
    </xf>
    <xf numFmtId="164" fontId="0" fillId="0" borderId="18" xfId="0" applyNumberFormat="1" applyBorder="1" applyProtection="1">
      <protection locked="0"/>
    </xf>
    <xf numFmtId="164" fontId="0" fillId="0" borderId="22" xfId="0" applyNumberFormat="1" applyBorder="1" applyProtection="1">
      <protection locked="0"/>
    </xf>
    <xf numFmtId="164" fontId="0" fillId="3" borderId="16" xfId="0" applyNumberFormat="1" applyFill="1" applyBorder="1"/>
    <xf numFmtId="164" fontId="0" fillId="2" borderId="18" xfId="0" applyNumberFormat="1" applyFill="1" applyBorder="1"/>
    <xf numFmtId="164" fontId="0" fillId="0" borderId="18" xfId="0" applyNumberFormat="1" applyBorder="1"/>
    <xf numFmtId="0" fontId="9" fillId="7" borderId="3" xfId="0" applyFont="1" applyFill="1" applyBorder="1"/>
    <xf numFmtId="0" fontId="0" fillId="7" borderId="64" xfId="0" applyFill="1" applyBorder="1"/>
    <xf numFmtId="0" fontId="0" fillId="7" borderId="64" xfId="0" quotePrefix="1" applyFill="1" applyBorder="1"/>
    <xf numFmtId="0" fontId="0" fillId="7" borderId="65" xfId="0" applyFill="1" applyBorder="1"/>
    <xf numFmtId="0" fontId="7" fillId="7" borderId="3" xfId="0" applyFont="1" applyFill="1" applyBorder="1"/>
    <xf numFmtId="0" fontId="0" fillId="0" borderId="66" xfId="0" applyBorder="1"/>
    <xf numFmtId="0" fontId="0" fillId="0" borderId="64" xfId="0" applyBorder="1"/>
    <xf numFmtId="1" fontId="0" fillId="0" borderId="16" xfId="0" applyNumberFormat="1" applyBorder="1" applyProtection="1">
      <protection locked="0"/>
    </xf>
    <xf numFmtId="1" fontId="0" fillId="0" borderId="18" xfId="0" applyNumberFormat="1" applyBorder="1" applyProtection="1">
      <protection locked="0"/>
    </xf>
    <xf numFmtId="1" fontId="0" fillId="0" borderId="22" xfId="0" applyNumberFormat="1" applyBorder="1" applyProtection="1">
      <protection locked="0"/>
    </xf>
    <xf numFmtId="1" fontId="0" fillId="2" borderId="16" xfId="0" applyNumberFormat="1" applyFill="1" applyBorder="1"/>
    <xf numFmtId="1" fontId="0" fillId="2" borderId="18" xfId="0" applyNumberFormat="1" applyFill="1" applyBorder="1"/>
    <xf numFmtId="0" fontId="0" fillId="6" borderId="34" xfId="0" applyFill="1" applyBorder="1"/>
    <xf numFmtId="0" fontId="0" fillId="6" borderId="36" xfId="0" applyFill="1" applyBorder="1"/>
    <xf numFmtId="3" fontId="9" fillId="0" borderId="22" xfId="0" applyNumberFormat="1" applyFont="1" applyBorder="1"/>
    <xf numFmtId="3" fontId="9" fillId="0" borderId="24" xfId="0" applyNumberFormat="1" applyFont="1" applyBorder="1"/>
    <xf numFmtId="1" fontId="0" fillId="2" borderId="22" xfId="0" applyNumberFormat="1" applyFill="1" applyBorder="1"/>
    <xf numFmtId="1" fontId="0" fillId="0" borderId="16" xfId="0" applyNumberFormat="1" applyBorder="1"/>
    <xf numFmtId="164" fontId="0" fillId="0" borderId="16" xfId="0" applyNumberFormat="1" applyBorder="1"/>
    <xf numFmtId="1" fontId="0" fillId="0" borderId="19" xfId="0" applyNumberFormat="1" applyBorder="1"/>
    <xf numFmtId="1" fontId="0" fillId="0" borderId="20" xfId="0" applyNumberFormat="1" applyBorder="1"/>
    <xf numFmtId="1" fontId="0" fillId="0" borderId="15" xfId="0" applyNumberFormat="1" applyBorder="1"/>
    <xf numFmtId="1" fontId="0" fillId="0" borderId="21" xfId="0" applyNumberFormat="1" applyBorder="1"/>
    <xf numFmtId="164" fontId="0" fillId="0" borderId="15" xfId="0" applyNumberFormat="1" applyBorder="1"/>
    <xf numFmtId="164" fontId="0" fillId="0" borderId="21" xfId="0" applyNumberFormat="1" applyBorder="1"/>
    <xf numFmtId="2" fontId="0" fillId="0" borderId="15" xfId="0" applyNumberFormat="1" applyBorder="1"/>
    <xf numFmtId="1" fontId="0" fillId="0" borderId="13" xfId="0" applyNumberFormat="1" applyBorder="1" applyAlignment="1">
      <alignment horizontal="centerContinuous"/>
    </xf>
    <xf numFmtId="1" fontId="0" fillId="0" borderId="23" xfId="0" applyNumberFormat="1" applyBorder="1" applyAlignment="1">
      <alignment horizontal="centerContinuous"/>
    </xf>
    <xf numFmtId="0" fontId="0" fillId="0" borderId="10" xfId="0" applyBorder="1"/>
    <xf numFmtId="0" fontId="7" fillId="0" borderId="18" xfId="0" applyFont="1" applyBorder="1" applyProtection="1">
      <protection locked="0"/>
    </xf>
    <xf numFmtId="0" fontId="7" fillId="0" borderId="22" xfId="0" applyFont="1" applyBorder="1" applyProtection="1">
      <protection locked="0"/>
    </xf>
    <xf numFmtId="0" fontId="7" fillId="0" borderId="16" xfId="0" applyFont="1" applyBorder="1" applyProtection="1">
      <protection locked="0"/>
    </xf>
    <xf numFmtId="0" fontId="7" fillId="0" borderId="26" xfId="0" applyFont="1" applyBorder="1" applyProtection="1">
      <protection locked="0"/>
    </xf>
    <xf numFmtId="0" fontId="7" fillId="0" borderId="43" xfId="0" applyFont="1" applyBorder="1" applyProtection="1">
      <protection locked="0"/>
    </xf>
    <xf numFmtId="0" fontId="0" fillId="7" borderId="0" xfId="0" applyFill="1" applyAlignment="1">
      <alignment wrapText="1"/>
    </xf>
    <xf numFmtId="0" fontId="0" fillId="6" borderId="51" xfId="0" applyFill="1" applyBorder="1"/>
    <xf numFmtId="0" fontId="0" fillId="6" borderId="53" xfId="0" applyFill="1" applyBorder="1"/>
    <xf numFmtId="0" fontId="11" fillId="7" borderId="15" xfId="0" applyFont="1" applyFill="1" applyBorder="1" applyAlignment="1">
      <alignment vertical="center"/>
    </xf>
    <xf numFmtId="0" fontId="11" fillId="7" borderId="16" xfId="0" applyFont="1" applyFill="1" applyBorder="1" applyAlignment="1">
      <alignment horizontal="center" vertical="center"/>
    </xf>
    <xf numFmtId="0" fontId="11" fillId="0" borderId="15" xfId="0" applyFont="1" applyBorder="1" applyAlignment="1" applyProtection="1">
      <alignment vertical="center"/>
      <protection locked="0"/>
    </xf>
    <xf numFmtId="0" fontId="11" fillId="7" borderId="38" xfId="0" applyFont="1" applyFill="1" applyBorder="1"/>
    <xf numFmtId="0" fontId="11" fillId="0" borderId="1" xfId="0" applyFont="1" applyBorder="1" applyAlignment="1" applyProtection="1">
      <alignment vertical="center"/>
      <protection locked="0"/>
    </xf>
    <xf numFmtId="0" fontId="0" fillId="0" borderId="67" xfId="0" applyBorder="1" applyProtection="1">
      <protection locked="0"/>
    </xf>
    <xf numFmtId="0" fontId="0" fillId="0" borderId="58" xfId="0" applyBorder="1" applyProtection="1">
      <protection locked="0"/>
    </xf>
    <xf numFmtId="0" fontId="0" fillId="0" borderId="8" xfId="0" applyBorder="1"/>
    <xf numFmtId="0" fontId="11" fillId="7" borderId="18" xfId="0" applyFont="1" applyFill="1" applyBorder="1" applyAlignment="1">
      <alignment horizontal="center"/>
    </xf>
    <xf numFmtId="0" fontId="11" fillId="7" borderId="22" xfId="0" applyFont="1" applyFill="1" applyBorder="1" applyAlignment="1">
      <alignment horizontal="center"/>
    </xf>
    <xf numFmtId="0" fontId="11" fillId="7" borderId="19" xfId="0" applyFont="1" applyFill="1" applyBorder="1"/>
    <xf numFmtId="0" fontId="11" fillId="7" borderId="24" xfId="0" applyFont="1" applyFill="1" applyBorder="1"/>
    <xf numFmtId="1" fontId="6" fillId="6" borderId="58" xfId="0" applyNumberFormat="1" applyFont="1" applyFill="1" applyBorder="1"/>
    <xf numFmtId="1" fontId="6" fillId="6" borderId="28" xfId="0" applyNumberFormat="1" applyFont="1" applyFill="1" applyBorder="1"/>
    <xf numFmtId="0" fontId="11" fillId="0" borderId="10" xfId="0" applyFont="1" applyBorder="1" applyProtection="1">
      <protection locked="0"/>
    </xf>
    <xf numFmtId="0" fontId="11" fillId="0" borderId="8" xfId="0" applyFont="1" applyBorder="1" applyProtection="1">
      <protection locked="0"/>
    </xf>
    <xf numFmtId="0" fontId="11" fillId="0" borderId="1" xfId="0" applyFont="1" applyBorder="1" applyProtection="1">
      <protection locked="0"/>
    </xf>
    <xf numFmtId="0" fontId="11" fillId="0" borderId="15" xfId="0" applyFont="1" applyBorder="1" applyProtection="1">
      <protection locked="0"/>
    </xf>
    <xf numFmtId="0" fontId="11" fillId="0" borderId="29" xfId="0" applyFont="1" applyBorder="1" applyProtection="1">
      <protection locked="0"/>
    </xf>
    <xf numFmtId="0" fontId="11" fillId="0" borderId="11" xfId="0" applyFont="1" applyBorder="1" applyProtection="1">
      <protection locked="0"/>
    </xf>
    <xf numFmtId="0" fontId="6" fillId="2" borderId="11" xfId="0" applyFont="1" applyFill="1" applyBorder="1"/>
    <xf numFmtId="0" fontId="11" fillId="0" borderId="12" xfId="0" applyFont="1" applyBorder="1" applyProtection="1">
      <protection locked="0"/>
    </xf>
    <xf numFmtId="0" fontId="6" fillId="2" borderId="18" xfId="0" applyFont="1" applyFill="1" applyBorder="1"/>
    <xf numFmtId="0" fontId="11" fillId="0" borderId="19" xfId="0" applyFont="1" applyBorder="1" applyProtection="1">
      <protection locked="0"/>
    </xf>
    <xf numFmtId="0" fontId="11" fillId="0" borderId="27" xfId="0" applyFont="1" applyBorder="1" applyProtection="1">
      <protection locked="0"/>
    </xf>
    <xf numFmtId="0" fontId="6" fillId="2" borderId="34" xfId="0" applyFont="1" applyFill="1" applyBorder="1"/>
    <xf numFmtId="0" fontId="6" fillId="2" borderId="22" xfId="0" applyFont="1" applyFill="1" applyBorder="1"/>
    <xf numFmtId="0" fontId="11" fillId="0" borderId="24" xfId="0" applyFont="1" applyBorder="1" applyProtection="1">
      <protection locked="0"/>
    </xf>
    <xf numFmtId="0" fontId="7" fillId="0" borderId="12" xfId="0" applyFont="1" applyBorder="1" applyProtection="1">
      <protection locked="0"/>
    </xf>
    <xf numFmtId="0" fontId="7" fillId="0" borderId="62" xfId="0" applyFont="1" applyBorder="1" applyProtection="1">
      <protection locked="0"/>
    </xf>
    <xf numFmtId="0" fontId="11" fillId="9" borderId="16" xfId="0" applyFont="1" applyFill="1" applyBorder="1" applyAlignment="1">
      <alignment vertical="center"/>
    </xf>
    <xf numFmtId="0" fontId="11" fillId="9" borderId="21" xfId="0" applyFont="1" applyFill="1" applyBorder="1" applyAlignment="1">
      <alignment vertical="center"/>
    </xf>
    <xf numFmtId="0" fontId="0" fillId="9" borderId="10" xfId="0" applyFill="1" applyBorder="1" applyAlignment="1">
      <alignment horizontal="center" textRotation="90" wrapText="1"/>
    </xf>
    <xf numFmtId="0" fontId="0" fillId="9" borderId="15" xfId="0" applyFill="1" applyBorder="1" applyAlignment="1">
      <alignment horizontal="center" textRotation="90" wrapText="1"/>
    </xf>
    <xf numFmtId="0" fontId="0" fillId="9" borderId="21" xfId="0" applyFill="1" applyBorder="1" applyAlignment="1">
      <alignment horizontal="center" textRotation="90" wrapText="1"/>
    </xf>
    <xf numFmtId="0" fontId="9" fillId="9" borderId="1" xfId="0" applyFont="1" applyFill="1" applyBorder="1" applyAlignment="1">
      <alignment horizontal="center" textRotation="90" wrapText="1"/>
    </xf>
    <xf numFmtId="0" fontId="0" fillId="9" borderId="16" xfId="0" applyFill="1" applyBorder="1" applyAlignment="1">
      <alignment horizontal="center" textRotation="90" wrapText="1"/>
    </xf>
    <xf numFmtId="0" fontId="9" fillId="9" borderId="16" xfId="0" applyFont="1" applyFill="1" applyBorder="1" applyAlignment="1">
      <alignment horizontal="center" textRotation="90" wrapText="1"/>
    </xf>
    <xf numFmtId="0" fontId="0" fillId="9" borderId="0" xfId="0" applyFill="1" applyAlignment="1">
      <alignment horizontal="center" textRotation="90" wrapText="1"/>
    </xf>
    <xf numFmtId="0" fontId="11" fillId="2" borderId="16" xfId="0" applyFont="1" applyFill="1" applyBorder="1"/>
    <xf numFmtId="0" fontId="11" fillId="9" borderId="17" xfId="0" applyFont="1" applyFill="1" applyBorder="1" applyAlignment="1">
      <alignment vertical="center"/>
    </xf>
    <xf numFmtId="0" fontId="0" fillId="9" borderId="38" xfId="0" applyFill="1" applyBorder="1" applyAlignment="1">
      <alignment textRotation="90" wrapText="1"/>
    </xf>
    <xf numFmtId="0" fontId="0" fillId="9" borderId="1" xfId="0" applyFill="1" applyBorder="1" applyAlignment="1">
      <alignment horizontal="center" textRotation="90" wrapText="1"/>
    </xf>
    <xf numFmtId="0" fontId="7" fillId="9" borderId="16" xfId="0" applyFont="1" applyFill="1" applyBorder="1" applyAlignment="1">
      <alignment horizontal="center" wrapText="1"/>
    </xf>
    <xf numFmtId="0" fontId="0" fillId="9" borderId="16" xfId="0" applyFill="1" applyBorder="1" applyAlignment="1">
      <alignment horizontal="center" wrapText="1"/>
    </xf>
    <xf numFmtId="0" fontId="9" fillId="9" borderId="16" xfId="0" applyFont="1" applyFill="1" applyBorder="1" applyAlignment="1">
      <alignment horizontal="center" wrapText="1"/>
    </xf>
    <xf numFmtId="0" fontId="9" fillId="9" borderId="21" xfId="0" applyFont="1" applyFill="1" applyBorder="1" applyAlignment="1">
      <alignment horizontal="center"/>
    </xf>
    <xf numFmtId="0" fontId="11" fillId="0" borderId="16" xfId="0" applyFont="1" applyBorder="1" applyAlignment="1" applyProtection="1">
      <alignment horizontal="center" wrapText="1"/>
      <protection locked="0"/>
    </xf>
    <xf numFmtId="0" fontId="11" fillId="0" borderId="1" xfId="0" applyFont="1" applyBorder="1" applyAlignment="1" applyProtection="1">
      <alignment horizontal="center" wrapText="1"/>
      <protection locked="0"/>
    </xf>
    <xf numFmtId="0" fontId="11" fillId="0" borderId="21" xfId="0" applyFont="1" applyBorder="1" applyAlignment="1" applyProtection="1">
      <alignment horizontal="center" wrapText="1"/>
      <protection locked="0"/>
    </xf>
    <xf numFmtId="0" fontId="6" fillId="0" borderId="57" xfId="0" applyFont="1" applyBorder="1" applyProtection="1">
      <protection locked="0"/>
    </xf>
    <xf numFmtId="0" fontId="6" fillId="0" borderId="68" xfId="0" applyFont="1" applyBorder="1" applyProtection="1">
      <protection locked="0"/>
    </xf>
    <xf numFmtId="0" fontId="6" fillId="0" borderId="19" xfId="0" applyFont="1" applyBorder="1" applyProtection="1">
      <protection locked="0"/>
    </xf>
    <xf numFmtId="0" fontId="6" fillId="6" borderId="62" xfId="0" applyFont="1" applyFill="1" applyBorder="1"/>
    <xf numFmtId="0" fontId="6" fillId="6" borderId="58" xfId="0" applyFont="1" applyFill="1" applyBorder="1"/>
    <xf numFmtId="0" fontId="6" fillId="6" borderId="69" xfId="0" applyFont="1" applyFill="1" applyBorder="1"/>
    <xf numFmtId="0" fontId="6" fillId="6" borderId="28" xfId="0" applyFont="1" applyFill="1" applyBorder="1"/>
    <xf numFmtId="164" fontId="6" fillId="6" borderId="58" xfId="0" applyNumberFormat="1" applyFont="1" applyFill="1" applyBorder="1"/>
    <xf numFmtId="0" fontId="6" fillId="6" borderId="67" xfId="0" applyFont="1" applyFill="1" applyBorder="1"/>
    <xf numFmtId="0" fontId="6" fillId="6" borderId="37" xfId="0" applyFont="1" applyFill="1" applyBorder="1"/>
    <xf numFmtId="0" fontId="6" fillId="6" borderId="57" xfId="0" applyFont="1" applyFill="1" applyBorder="1"/>
    <xf numFmtId="0" fontId="6" fillId="6" borderId="0" xfId="0" applyFont="1" applyFill="1"/>
    <xf numFmtId="0" fontId="11" fillId="7" borderId="46" xfId="0" applyFont="1" applyFill="1" applyBorder="1"/>
    <xf numFmtId="164" fontId="6" fillId="6" borderId="28" xfId="0" applyNumberFormat="1" applyFont="1" applyFill="1" applyBorder="1"/>
    <xf numFmtId="0" fontId="6" fillId="6" borderId="39" xfId="0" applyFont="1" applyFill="1" applyBorder="1"/>
    <xf numFmtId="0" fontId="6" fillId="6" borderId="52" xfId="0" applyFont="1" applyFill="1" applyBorder="1"/>
    <xf numFmtId="0" fontId="6" fillId="6" borderId="68" xfId="0" applyFont="1" applyFill="1" applyBorder="1"/>
    <xf numFmtId="0" fontId="6" fillId="6" borderId="51" xfId="0" applyFont="1" applyFill="1" applyBorder="1"/>
    <xf numFmtId="0" fontId="11" fillId="7" borderId="49" xfId="0" applyFont="1" applyFill="1" applyBorder="1"/>
    <xf numFmtId="0" fontId="6" fillId="2" borderId="8" xfId="0" applyFont="1" applyFill="1" applyBorder="1"/>
    <xf numFmtId="0" fontId="6" fillId="2" borderId="16" xfId="0" applyFont="1" applyFill="1" applyBorder="1"/>
    <xf numFmtId="164" fontId="6" fillId="6" borderId="62" xfId="0" applyNumberFormat="1" applyFont="1" applyFill="1" applyBorder="1"/>
    <xf numFmtId="164" fontId="6" fillId="6" borderId="69" xfId="0" applyNumberFormat="1" applyFont="1" applyFill="1" applyBorder="1"/>
    <xf numFmtId="1" fontId="0" fillId="0" borderId="30" xfId="0" applyNumberFormat="1" applyBorder="1"/>
    <xf numFmtId="1" fontId="0" fillId="0" borderId="18" xfId="0" applyNumberFormat="1" applyBorder="1"/>
    <xf numFmtId="0" fontId="0" fillId="7" borderId="55" xfId="0" applyFill="1" applyBorder="1"/>
    <xf numFmtId="0" fontId="0" fillId="7" borderId="70" xfId="0" applyFill="1" applyBorder="1"/>
    <xf numFmtId="0" fontId="8" fillId="7" borderId="57" xfId="0" applyFont="1" applyFill="1" applyBorder="1" applyProtection="1">
      <protection locked="0"/>
    </xf>
    <xf numFmtId="0" fontId="8" fillId="7" borderId="67" xfId="0" applyFont="1" applyFill="1" applyBorder="1" applyProtection="1">
      <protection locked="0"/>
    </xf>
    <xf numFmtId="0" fontId="0" fillId="7" borderId="15" xfId="0" applyFill="1" applyBorder="1" applyAlignment="1" applyProtection="1">
      <alignment textRotation="90" wrapText="1"/>
      <protection locked="0"/>
    </xf>
    <xf numFmtId="0" fontId="0" fillId="7" borderId="21" xfId="0" applyFill="1" applyBorder="1" applyAlignment="1" applyProtection="1">
      <alignment textRotation="90" wrapText="1"/>
      <protection locked="0"/>
    </xf>
    <xf numFmtId="0" fontId="11" fillId="7" borderId="15" xfId="0" applyFont="1" applyFill="1" applyBorder="1"/>
    <xf numFmtId="0" fontId="11" fillId="7" borderId="21" xfId="0" applyFont="1" applyFill="1" applyBorder="1"/>
    <xf numFmtId="0" fontId="11" fillId="7" borderId="25" xfId="0" applyFont="1" applyFill="1" applyBorder="1"/>
    <xf numFmtId="0" fontId="0" fillId="0" borderId="62" xfId="0" applyBorder="1" applyProtection="1">
      <protection locked="0"/>
    </xf>
    <xf numFmtId="0" fontId="4" fillId="7" borderId="0" xfId="0" applyFont="1" applyFill="1"/>
    <xf numFmtId="0" fontId="5" fillId="7" borderId="0" xfId="0" applyFont="1" applyFill="1"/>
    <xf numFmtId="0" fontId="0" fillId="7" borderId="47" xfId="0" applyFill="1" applyBorder="1"/>
    <xf numFmtId="0" fontId="0" fillId="0" borderId="32" xfId="0" applyBorder="1"/>
    <xf numFmtId="0" fontId="0" fillId="0" borderId="45" xfId="0" applyBorder="1" applyProtection="1">
      <protection locked="0"/>
    </xf>
    <xf numFmtId="0" fontId="0" fillId="0" borderId="31" xfId="0" applyBorder="1" applyProtection="1">
      <protection locked="0"/>
    </xf>
    <xf numFmtId="0" fontId="0" fillId="2" borderId="45" xfId="0" applyFill="1" applyBorder="1"/>
    <xf numFmtId="0" fontId="0" fillId="0" borderId="8" xfId="0" applyBorder="1" applyAlignment="1">
      <alignment horizontal="centerContinuous"/>
    </xf>
    <xf numFmtId="0" fontId="0" fillId="0" borderId="35" xfId="0" applyBorder="1" applyAlignment="1">
      <alignment horizontal="centerContinuous"/>
    </xf>
    <xf numFmtId="0" fontId="10" fillId="0" borderId="37" xfId="0" applyFont="1" applyBorder="1" applyAlignment="1" applyProtection="1">
      <alignment horizontal="centerContinuous"/>
      <protection locked="0"/>
    </xf>
    <xf numFmtId="0" fontId="8" fillId="0" borderId="35" xfId="0" applyFont="1" applyBorder="1" applyAlignment="1" applyProtection="1">
      <alignment horizontal="centerContinuous"/>
      <protection locked="0"/>
    </xf>
    <xf numFmtId="0" fontId="8" fillId="0" borderId="37" xfId="0" applyFont="1" applyBorder="1" applyAlignment="1" applyProtection="1">
      <alignment horizontal="centerContinuous"/>
      <protection locked="0"/>
    </xf>
    <xf numFmtId="0" fontId="0" fillId="0" borderId="0" xfId="0" applyAlignment="1">
      <alignment horizontal="centerContinuous"/>
    </xf>
    <xf numFmtId="0" fontId="0" fillId="7" borderId="0" xfId="0" applyFill="1" applyAlignment="1">
      <alignment horizontal="left" vertical="top"/>
    </xf>
    <xf numFmtId="0" fontId="6" fillId="7" borderId="10" xfId="0" applyFont="1" applyFill="1" applyBorder="1" applyAlignment="1">
      <alignment vertical="top"/>
    </xf>
    <xf numFmtId="0" fontId="19" fillId="0" borderId="3" xfId="0" applyFont="1" applyBorder="1"/>
    <xf numFmtId="0" fontId="19" fillId="7" borderId="54" xfId="0" applyFont="1" applyFill="1" applyBorder="1" applyAlignment="1">
      <alignment horizontal="left"/>
    </xf>
    <xf numFmtId="0" fontId="19" fillId="7" borderId="59" xfId="0" applyFont="1" applyFill="1" applyBorder="1" applyAlignment="1">
      <alignment horizontal="center"/>
    </xf>
    <xf numFmtId="0" fontId="6" fillId="7" borderId="50" xfId="0" applyFont="1" applyFill="1" applyBorder="1" applyAlignment="1">
      <alignment horizontal="center"/>
    </xf>
    <xf numFmtId="0" fontId="0" fillId="7" borderId="71" xfId="0" applyFill="1" applyBorder="1"/>
    <xf numFmtId="0" fontId="6" fillId="7" borderId="2" xfId="0" applyFont="1" applyFill="1" applyBorder="1"/>
    <xf numFmtId="0" fontId="0" fillId="7" borderId="2" xfId="0" applyFill="1" applyBorder="1" applyAlignment="1">
      <alignment horizontal="center"/>
    </xf>
    <xf numFmtId="0" fontId="19" fillId="0" borderId="37" xfId="0" applyFont="1" applyBorder="1" applyAlignment="1">
      <alignment vertical="top"/>
    </xf>
    <xf numFmtId="0" fontId="8" fillId="7" borderId="51" xfId="0" applyFont="1" applyFill="1" applyBorder="1"/>
    <xf numFmtId="0" fontId="6" fillId="7" borderId="51" xfId="0" applyFont="1" applyFill="1" applyBorder="1" applyAlignment="1">
      <alignment horizontal="left"/>
    </xf>
    <xf numFmtId="0" fontId="6" fillId="7" borderId="38" xfId="0" applyFont="1" applyFill="1" applyBorder="1" applyAlignment="1">
      <alignment vertical="top"/>
    </xf>
    <xf numFmtId="0" fontId="0" fillId="0" borderId="72" xfId="0" applyBorder="1"/>
    <xf numFmtId="0" fontId="7" fillId="0" borderId="19" xfId="0" applyFont="1" applyBorder="1" applyProtection="1">
      <protection locked="0"/>
    </xf>
    <xf numFmtId="0" fontId="8" fillId="7" borderId="52" xfId="0" applyFont="1" applyFill="1" applyBorder="1"/>
    <xf numFmtId="0" fontId="7" fillId="7" borderId="37" xfId="0" applyFont="1" applyFill="1" applyBorder="1" applyAlignment="1">
      <alignment horizontal="left" vertical="center"/>
    </xf>
    <xf numFmtId="0" fontId="22" fillId="7" borderId="0" xfId="0" applyFont="1" applyFill="1" applyAlignment="1">
      <alignment horizontal="left"/>
    </xf>
    <xf numFmtId="0" fontId="21" fillId="0" borderId="0" xfId="0" applyFont="1"/>
    <xf numFmtId="0" fontId="11" fillId="7" borderId="0" xfId="0" applyFont="1" applyFill="1"/>
    <xf numFmtId="0" fontId="11" fillId="7" borderId="0" xfId="0" applyFont="1" applyFill="1" applyAlignment="1">
      <alignment vertical="top"/>
    </xf>
    <xf numFmtId="0" fontId="11" fillId="7" borderId="37" xfId="0" applyFont="1" applyFill="1" applyBorder="1" applyAlignment="1">
      <alignment vertical="top"/>
    </xf>
    <xf numFmtId="0" fontId="3" fillId="7" borderId="40" xfId="0" applyFont="1" applyFill="1" applyBorder="1" applyAlignment="1">
      <alignment vertical="top"/>
    </xf>
    <xf numFmtId="0" fontId="0" fillId="7" borderId="59" xfId="0" applyFill="1" applyBorder="1" applyAlignment="1">
      <alignment vertical="top"/>
    </xf>
    <xf numFmtId="0" fontId="3" fillId="7" borderId="54" xfId="0" applyFont="1" applyFill="1" applyBorder="1" applyAlignment="1">
      <alignment vertical="top"/>
    </xf>
    <xf numFmtId="0" fontId="0" fillId="7" borderId="59" xfId="0" applyFill="1" applyBorder="1"/>
    <xf numFmtId="0" fontId="3" fillId="8" borderId="3" xfId="0" applyFont="1" applyFill="1" applyBorder="1" applyAlignment="1">
      <alignment vertical="top"/>
    </xf>
    <xf numFmtId="0" fontId="3" fillId="8" borderId="2" xfId="0" applyFont="1" applyFill="1" applyBorder="1" applyAlignment="1">
      <alignment vertical="top"/>
    </xf>
    <xf numFmtId="0" fontId="0" fillId="8" borderId="2" xfId="0" applyFill="1" applyBorder="1"/>
    <xf numFmtId="0" fontId="0" fillId="8" borderId="59" xfId="0" applyFill="1" applyBorder="1"/>
    <xf numFmtId="0" fontId="3" fillId="7" borderId="70" xfId="0" applyFont="1" applyFill="1" applyBorder="1" applyAlignment="1">
      <alignment vertical="top"/>
    </xf>
    <xf numFmtId="0" fontId="0" fillId="7" borderId="21" xfId="0" applyFill="1" applyBorder="1" applyAlignment="1">
      <alignment vertical="top"/>
    </xf>
    <xf numFmtId="0" fontId="0" fillId="0" borderId="52" xfId="0" applyBorder="1"/>
    <xf numFmtId="0" fontId="0" fillId="7" borderId="36" xfId="0" applyFill="1" applyBorder="1"/>
    <xf numFmtId="0" fontId="3" fillId="7" borderId="3" xfId="0" applyFont="1" applyFill="1" applyBorder="1" applyAlignment="1">
      <alignment vertical="top"/>
    </xf>
    <xf numFmtId="0" fontId="11" fillId="7" borderId="10" xfId="0" applyFont="1" applyFill="1" applyBorder="1" applyAlignment="1">
      <alignment vertical="top"/>
    </xf>
    <xf numFmtId="0" fontId="0" fillId="7" borderId="53" xfId="0" applyFill="1" applyBorder="1" applyAlignment="1">
      <alignment vertical="top"/>
    </xf>
    <xf numFmtId="0" fontId="0" fillId="0" borderId="2" xfId="0" applyBorder="1" applyAlignment="1">
      <alignment horizontal="centerContinuous"/>
    </xf>
    <xf numFmtId="0" fontId="0" fillId="0" borderId="4" xfId="0" applyBorder="1" applyAlignment="1">
      <alignment horizontal="centerContinuous"/>
    </xf>
    <xf numFmtId="0" fontId="0" fillId="7" borderId="44" xfId="0" applyFill="1" applyBorder="1"/>
    <xf numFmtId="0" fontId="9" fillId="7" borderId="37" xfId="0" applyFont="1" applyFill="1" applyBorder="1" applyAlignment="1">
      <alignment vertical="top"/>
    </xf>
    <xf numFmtId="0" fontId="6" fillId="7" borderId="37" xfId="0" applyFont="1" applyFill="1" applyBorder="1" applyAlignment="1">
      <alignment vertical="top"/>
    </xf>
    <xf numFmtId="0" fontId="33" fillId="0" borderId="0" xfId="0" applyFont="1" applyAlignment="1">
      <alignment horizontal="center"/>
    </xf>
    <xf numFmtId="0" fontId="0" fillId="3" borderId="45" xfId="0" applyFill="1" applyBorder="1" applyProtection="1">
      <protection locked="0"/>
    </xf>
    <xf numFmtId="0" fontId="0" fillId="3" borderId="31" xfId="0" applyFill="1" applyBorder="1" applyProtection="1">
      <protection locked="0"/>
    </xf>
    <xf numFmtId="0" fontId="0" fillId="2" borderId="47" xfId="0" applyFill="1" applyBorder="1"/>
    <xf numFmtId="0" fontId="0" fillId="2" borderId="42" xfId="0" applyFill="1" applyBorder="1"/>
    <xf numFmtId="164" fontId="0" fillId="2" borderId="30" xfId="0" applyNumberFormat="1" applyFill="1" applyBorder="1"/>
    <xf numFmtId="1" fontId="0" fillId="2" borderId="30" xfId="0" applyNumberFormat="1" applyFill="1" applyBorder="1"/>
    <xf numFmtId="0" fontId="0" fillId="2" borderId="67" xfId="0" applyFill="1" applyBorder="1"/>
    <xf numFmtId="0" fontId="0" fillId="2" borderId="58" xfId="0" applyFill="1" applyBorder="1"/>
    <xf numFmtId="0" fontId="0" fillId="2" borderId="32" xfId="0" applyFill="1" applyBorder="1"/>
    <xf numFmtId="0" fontId="0" fillId="0" borderId="68" xfId="0" applyBorder="1" applyProtection="1">
      <protection locked="0"/>
    </xf>
    <xf numFmtId="0" fontId="0" fillId="0" borderId="39" xfId="0" applyBorder="1" applyProtection="1">
      <protection locked="0"/>
    </xf>
    <xf numFmtId="0" fontId="0" fillId="2" borderId="68" xfId="0" applyFill="1" applyBorder="1"/>
    <xf numFmtId="1" fontId="0" fillId="2" borderId="28" xfId="0" applyNumberFormat="1" applyFill="1" applyBorder="1"/>
    <xf numFmtId="0" fontId="0" fillId="2" borderId="52" xfId="0" applyFill="1" applyBorder="1"/>
    <xf numFmtId="0" fontId="9" fillId="7" borderId="52" xfId="0" applyFont="1" applyFill="1" applyBorder="1"/>
    <xf numFmtId="0" fontId="0" fillId="0" borderId="57" xfId="0" applyBorder="1" applyProtection="1">
      <protection locked="0"/>
    </xf>
    <xf numFmtId="0" fontId="0" fillId="2" borderId="57" xfId="0" applyFill="1" applyBorder="1"/>
    <xf numFmtId="0" fontId="0" fillId="7" borderId="72" xfId="0" applyFill="1" applyBorder="1"/>
    <xf numFmtId="0" fontId="7" fillId="7" borderId="47" xfId="0" applyFont="1" applyFill="1" applyBorder="1"/>
    <xf numFmtId="0" fontId="0" fillId="3" borderId="19" xfId="0" applyFill="1" applyBorder="1"/>
    <xf numFmtId="0" fontId="0" fillId="3" borderId="20" xfId="0" applyFill="1" applyBorder="1"/>
    <xf numFmtId="0" fontId="0" fillId="3" borderId="45" xfId="0" applyFill="1" applyBorder="1"/>
    <xf numFmtId="0" fontId="0" fillId="3" borderId="31" xfId="0" applyFill="1" applyBorder="1"/>
    <xf numFmtId="0" fontId="0" fillId="2" borderId="62" xfId="0" applyFill="1" applyBorder="1"/>
    <xf numFmtId="0" fontId="0" fillId="0" borderId="62" xfId="0" applyBorder="1"/>
    <xf numFmtId="0" fontId="0" fillId="2" borderId="50" xfId="0" applyFill="1" applyBorder="1"/>
    <xf numFmtId="0" fontId="7" fillId="7" borderId="27" xfId="0" applyFont="1" applyFill="1" applyBorder="1"/>
    <xf numFmtId="0" fontId="0" fillId="13" borderId="47" xfId="0" applyFill="1" applyBorder="1"/>
    <xf numFmtId="0" fontId="0" fillId="13" borderId="42" xfId="0" applyFill="1" applyBorder="1"/>
    <xf numFmtId="0" fontId="0" fillId="13" borderId="44" xfId="0" applyFill="1" applyBorder="1" applyProtection="1">
      <protection locked="0"/>
    </xf>
    <xf numFmtId="0" fontId="0" fillId="13" borderId="47" xfId="0" applyFill="1" applyBorder="1" applyProtection="1">
      <protection locked="0"/>
    </xf>
    <xf numFmtId="0" fontId="0" fillId="13" borderId="42" xfId="0" applyFill="1" applyBorder="1" applyProtection="1">
      <protection locked="0"/>
    </xf>
    <xf numFmtId="0" fontId="0" fillId="13" borderId="44" xfId="0" applyFill="1" applyBorder="1"/>
    <xf numFmtId="164" fontId="0" fillId="13" borderId="42" xfId="0" applyNumberFormat="1" applyFill="1" applyBorder="1"/>
    <xf numFmtId="1" fontId="0" fillId="13" borderId="42" xfId="0" applyNumberFormat="1" applyFill="1" applyBorder="1"/>
    <xf numFmtId="164" fontId="0" fillId="13" borderId="33" xfId="0" applyNumberFormat="1" applyFill="1" applyBorder="1" applyAlignment="1">
      <alignment horizontal="center"/>
    </xf>
    <xf numFmtId="0" fontId="0" fillId="13" borderId="42" xfId="0" applyFill="1" applyBorder="1" applyAlignment="1">
      <alignment horizontal="center"/>
    </xf>
    <xf numFmtId="0" fontId="7" fillId="13" borderId="42" xfId="0" applyFont="1" applyFill="1" applyBorder="1"/>
    <xf numFmtId="0" fontId="0" fillId="13" borderId="48" xfId="0" applyFill="1" applyBorder="1"/>
    <xf numFmtId="0" fontId="7" fillId="13" borderId="10" xfId="0" applyFont="1" applyFill="1" applyBorder="1"/>
    <xf numFmtId="0" fontId="0" fillId="13" borderId="8" xfId="0" applyFill="1" applyBorder="1"/>
    <xf numFmtId="0" fontId="0" fillId="13" borderId="9" xfId="0" applyFill="1" applyBorder="1" applyProtection="1">
      <protection locked="0"/>
    </xf>
    <xf numFmtId="0" fontId="0" fillId="13" borderId="8" xfId="0" applyFill="1" applyBorder="1" applyProtection="1">
      <protection locked="0"/>
    </xf>
    <xf numFmtId="0" fontId="0" fillId="13" borderId="9" xfId="0" applyFill="1" applyBorder="1"/>
    <xf numFmtId="164" fontId="0" fillId="13" borderId="8" xfId="0" applyNumberFormat="1" applyFill="1" applyBorder="1"/>
    <xf numFmtId="0" fontId="0" fillId="13" borderId="10" xfId="0" applyFill="1" applyBorder="1"/>
    <xf numFmtId="1" fontId="0" fillId="13" borderId="8" xfId="0" applyNumberFormat="1" applyFill="1" applyBorder="1"/>
    <xf numFmtId="164" fontId="0" fillId="13" borderId="17" xfId="0" applyNumberFormat="1" applyFill="1" applyBorder="1" applyAlignment="1">
      <alignment horizontal="center"/>
    </xf>
    <xf numFmtId="0" fontId="0" fillId="13" borderId="8" xfId="0" applyFill="1" applyBorder="1" applyAlignment="1">
      <alignment horizontal="center"/>
    </xf>
    <xf numFmtId="0" fontId="7" fillId="13" borderId="8" xfId="0" applyFont="1" applyFill="1" applyBorder="1"/>
    <xf numFmtId="0" fontId="0" fillId="13" borderId="38" xfId="0" applyFill="1" applyBorder="1"/>
    <xf numFmtId="0" fontId="0" fillId="13" borderId="3" xfId="0" applyFill="1" applyBorder="1"/>
    <xf numFmtId="0" fontId="0" fillId="13" borderId="2" xfId="0" applyFill="1" applyBorder="1"/>
    <xf numFmtId="0" fontId="0" fillId="13" borderId="4" xfId="0" applyFill="1" applyBorder="1"/>
    <xf numFmtId="0" fontId="0" fillId="13" borderId="52" xfId="0" applyFill="1" applyBorder="1"/>
    <xf numFmtId="0" fontId="0" fillId="13" borderId="51" xfId="0" applyFill="1" applyBorder="1"/>
    <xf numFmtId="0" fontId="0" fillId="13" borderId="53" xfId="0" applyFill="1" applyBorder="1"/>
    <xf numFmtId="0" fontId="0" fillId="13" borderId="40" xfId="0" applyFill="1" applyBorder="1"/>
    <xf numFmtId="0" fontId="0" fillId="13" borderId="72" xfId="0" applyFill="1" applyBorder="1"/>
    <xf numFmtId="0" fontId="0" fillId="0" borderId="0" xfId="0" applyAlignment="1">
      <alignment horizontal="left"/>
    </xf>
    <xf numFmtId="0" fontId="0" fillId="0" borderId="0" xfId="0" applyAlignment="1">
      <alignment horizontal="center"/>
    </xf>
    <xf numFmtId="0" fontId="0" fillId="0" borderId="0" xfId="0" applyAlignment="1">
      <alignment horizontal="left" indent="17"/>
    </xf>
    <xf numFmtId="0" fontId="0" fillId="0" borderId="0" xfId="0" applyAlignment="1">
      <alignment horizontal="left" indent="16"/>
    </xf>
    <xf numFmtId="0" fontId="0" fillId="0" borderId="73" xfId="0" applyBorder="1" applyAlignment="1">
      <alignment horizontal="left" indent="16"/>
    </xf>
    <xf numFmtId="0" fontId="0" fillId="0" borderId="74" xfId="0" applyBorder="1"/>
    <xf numFmtId="1" fontId="33" fillId="14" borderId="75" xfId="0" applyNumberFormat="1" applyFont="1" applyFill="1" applyBorder="1" applyAlignment="1">
      <alignment horizontal="center"/>
    </xf>
    <xf numFmtId="0" fontId="0" fillId="0" borderId="74" xfId="0" applyBorder="1" applyAlignment="1">
      <alignment horizontal="center"/>
    </xf>
    <xf numFmtId="1" fontId="33" fillId="14" borderId="46" xfId="0" applyNumberFormat="1" applyFont="1" applyFill="1" applyBorder="1" applyAlignment="1">
      <alignment horizontal="center"/>
    </xf>
    <xf numFmtId="1" fontId="33" fillId="14" borderId="12" xfId="0" applyNumberFormat="1" applyFont="1" applyFill="1" applyBorder="1" applyAlignment="1">
      <alignment horizontal="center"/>
    </xf>
    <xf numFmtId="1" fontId="33" fillId="14" borderId="18" xfId="0" applyNumberFormat="1" applyFont="1" applyFill="1" applyBorder="1" applyAlignment="1">
      <alignment horizontal="center"/>
    </xf>
    <xf numFmtId="0" fontId="33" fillId="14" borderId="46" xfId="0" applyFont="1" applyFill="1" applyBorder="1" applyAlignment="1">
      <alignment horizontal="center"/>
    </xf>
    <xf numFmtId="0" fontId="33" fillId="14" borderId="12" xfId="0" applyFont="1" applyFill="1" applyBorder="1" applyAlignment="1">
      <alignment horizontal="center"/>
    </xf>
    <xf numFmtId="0" fontId="33" fillId="14" borderId="18" xfId="0" applyFont="1" applyFill="1" applyBorder="1" applyAlignment="1">
      <alignment horizontal="center"/>
    </xf>
    <xf numFmtId="1" fontId="33" fillId="14" borderId="49" xfId="0" quotePrefix="1" applyNumberFormat="1" applyFont="1" applyFill="1" applyBorder="1" applyAlignment="1">
      <alignment horizontal="center"/>
    </xf>
    <xf numFmtId="1" fontId="33" fillId="14" borderId="12" xfId="0" quotePrefix="1" applyNumberFormat="1" applyFont="1" applyFill="1" applyBorder="1" applyAlignment="1">
      <alignment horizontal="center"/>
    </xf>
    <xf numFmtId="1" fontId="33" fillId="14" borderId="18" xfId="0" quotePrefix="1" applyNumberFormat="1" applyFont="1" applyFill="1" applyBorder="1" applyAlignment="1">
      <alignment horizontal="center"/>
    </xf>
    <xf numFmtId="0" fontId="0" fillId="0" borderId="0" xfId="0" applyProtection="1">
      <protection locked="0" hidden="1"/>
    </xf>
    <xf numFmtId="0" fontId="0" fillId="15" borderId="16" xfId="0" applyFill="1" applyBorder="1" applyProtection="1">
      <protection locked="0" hidden="1"/>
    </xf>
    <xf numFmtId="0" fontId="0" fillId="15" borderId="18" xfId="0" applyFill="1" applyBorder="1" applyProtection="1">
      <protection locked="0" hidden="1"/>
    </xf>
    <xf numFmtId="0" fontId="0" fillId="15" borderId="1" xfId="0" applyFill="1" applyBorder="1" applyProtection="1">
      <protection locked="0" hidden="1"/>
    </xf>
    <xf numFmtId="0" fontId="0" fillId="0" borderId="0" xfId="0" applyAlignment="1" applyProtection="1">
      <alignment horizontal="center"/>
      <protection locked="0" hidden="1"/>
    </xf>
    <xf numFmtId="1" fontId="0" fillId="15" borderId="18" xfId="0" applyNumberFormat="1" applyFill="1" applyBorder="1" applyAlignment="1" applyProtection="1">
      <alignment horizontal="center"/>
      <protection locked="0" hidden="1"/>
    </xf>
    <xf numFmtId="0" fontId="0" fillId="16" borderId="13" xfId="0" applyFill="1" applyBorder="1" applyProtection="1">
      <protection locked="0" hidden="1"/>
    </xf>
    <xf numFmtId="0" fontId="0" fillId="16" borderId="18" xfId="0" applyFill="1" applyBorder="1" applyAlignment="1" applyProtection="1">
      <alignment horizontal="center"/>
      <protection locked="0" hidden="1"/>
    </xf>
    <xf numFmtId="0" fontId="0" fillId="16" borderId="12" xfId="0" applyFill="1" applyBorder="1" applyAlignment="1" applyProtection="1">
      <alignment horizontal="center"/>
      <protection locked="0" hidden="1"/>
    </xf>
    <xf numFmtId="0" fontId="0" fillId="16" borderId="13" xfId="0" quotePrefix="1" applyFill="1" applyBorder="1" applyProtection="1">
      <protection locked="0" hidden="1"/>
    </xf>
    <xf numFmtId="0" fontId="0" fillId="0" borderId="13" xfId="0" applyBorder="1" applyAlignment="1" applyProtection="1">
      <alignment horizontal="center"/>
      <protection locked="0" hidden="1"/>
    </xf>
    <xf numFmtId="0" fontId="0" fillId="0" borderId="11" xfId="0" applyBorder="1" applyAlignment="1" applyProtection="1">
      <alignment horizontal="center"/>
      <protection locked="0" hidden="1"/>
    </xf>
    <xf numFmtId="0" fontId="0" fillId="0" borderId="18" xfId="0" applyBorder="1" applyAlignment="1" applyProtection="1">
      <alignment horizontal="center"/>
      <protection locked="0" hidden="1"/>
    </xf>
    <xf numFmtId="0" fontId="0" fillId="0" borderId="12" xfId="0" applyBorder="1" applyAlignment="1" applyProtection="1">
      <alignment horizontal="center"/>
      <protection locked="0" hidden="1"/>
    </xf>
    <xf numFmtId="0" fontId="33" fillId="0" borderId="13" xfId="0" applyFont="1" applyBorder="1" applyAlignment="1" applyProtection="1">
      <alignment horizontal="center"/>
      <protection locked="0" hidden="1"/>
    </xf>
    <xf numFmtId="0" fontId="33" fillId="0" borderId="11" xfId="0" applyFont="1" applyBorder="1" applyAlignment="1" applyProtection="1">
      <alignment horizontal="center"/>
      <protection locked="0" hidden="1"/>
    </xf>
    <xf numFmtId="0" fontId="33" fillId="0" borderId="11" xfId="0" quotePrefix="1" applyFont="1" applyBorder="1" applyAlignment="1" applyProtection="1">
      <alignment horizontal="center"/>
      <protection locked="0" hidden="1"/>
    </xf>
    <xf numFmtId="0" fontId="33" fillId="0" borderId="18" xfId="0" applyFont="1" applyBorder="1" applyAlignment="1" applyProtection="1">
      <alignment horizontal="center"/>
      <protection locked="0" hidden="1"/>
    </xf>
    <xf numFmtId="0" fontId="33" fillId="0" borderId="50" xfId="0" applyFont="1" applyBorder="1" applyAlignment="1" applyProtection="1">
      <alignment horizontal="center"/>
      <protection locked="0" hidden="1"/>
    </xf>
    <xf numFmtId="0" fontId="33" fillId="0" borderId="0" xfId="0" quotePrefix="1" applyFont="1" applyAlignment="1" applyProtection="1">
      <alignment horizontal="center"/>
      <protection locked="0" hidden="1"/>
    </xf>
    <xf numFmtId="0" fontId="33" fillId="0" borderId="0" xfId="0" applyFont="1" applyAlignment="1" applyProtection="1">
      <alignment horizontal="center"/>
      <protection locked="0" hidden="1"/>
    </xf>
    <xf numFmtId="0" fontId="33" fillId="0" borderId="62" xfId="0" applyFont="1" applyBorder="1" applyAlignment="1" applyProtection="1">
      <alignment horizontal="center"/>
      <protection locked="0" hidden="1"/>
    </xf>
    <xf numFmtId="0" fontId="0" fillId="0" borderId="17" xfId="0" applyBorder="1" applyAlignment="1" applyProtection="1">
      <alignment horizontal="center"/>
      <protection locked="0" hidden="1"/>
    </xf>
    <xf numFmtId="0" fontId="0" fillId="0" borderId="8" xfId="0" quotePrefix="1" applyBorder="1" applyAlignment="1" applyProtection="1">
      <alignment horizontal="center"/>
      <protection locked="0" hidden="1"/>
    </xf>
    <xf numFmtId="0" fontId="0" fillId="0" borderId="8" xfId="0" applyBorder="1" applyAlignment="1" applyProtection="1">
      <alignment horizontal="center"/>
      <protection locked="0" hidden="1"/>
    </xf>
    <xf numFmtId="0" fontId="0" fillId="0" borderId="1" xfId="0" applyBorder="1" applyAlignment="1" applyProtection="1">
      <alignment horizontal="center"/>
      <protection locked="0" hidden="1"/>
    </xf>
    <xf numFmtId="0" fontId="0" fillId="0" borderId="50" xfId="0" applyBorder="1" applyAlignment="1" applyProtection="1">
      <alignment horizontal="center"/>
      <protection locked="0" hidden="1"/>
    </xf>
    <xf numFmtId="0" fontId="0" fillId="0" borderId="0" xfId="0" quotePrefix="1" applyAlignment="1" applyProtection="1">
      <alignment horizontal="center"/>
      <protection locked="0" hidden="1"/>
    </xf>
    <xf numFmtId="0" fontId="0" fillId="0" borderId="62" xfId="0" applyBorder="1" applyAlignment="1" applyProtection="1">
      <alignment horizontal="center"/>
      <protection locked="0" hidden="1"/>
    </xf>
    <xf numFmtId="0" fontId="33" fillId="0" borderId="17" xfId="0" applyFont="1" applyBorder="1" applyAlignment="1" applyProtection="1">
      <alignment horizontal="center"/>
      <protection locked="0" hidden="1"/>
    </xf>
    <xf numFmtId="0" fontId="33" fillId="0" borderId="8" xfId="0" quotePrefix="1" applyFont="1" applyBorder="1" applyAlignment="1" applyProtection="1">
      <alignment horizontal="center"/>
      <protection locked="0" hidden="1"/>
    </xf>
    <xf numFmtId="0" fontId="33" fillId="0" borderId="8" xfId="0" applyFont="1" applyBorder="1" applyAlignment="1" applyProtection="1">
      <alignment horizontal="center"/>
      <protection locked="0" hidden="1"/>
    </xf>
    <xf numFmtId="0" fontId="33" fillId="0" borderId="1" xfId="0" applyFont="1" applyBorder="1" applyAlignment="1" applyProtection="1">
      <alignment horizontal="center"/>
      <protection locked="0" hidden="1"/>
    </xf>
    <xf numFmtId="0" fontId="0" fillId="17" borderId="18" xfId="0" applyFill="1" applyBorder="1" applyAlignment="1" applyProtection="1">
      <alignment vertical="center"/>
      <protection locked="0" hidden="1"/>
    </xf>
    <xf numFmtId="0" fontId="0" fillId="17" borderId="12" xfId="0" applyFill="1" applyBorder="1" applyAlignment="1" applyProtection="1">
      <alignment vertical="center"/>
      <protection locked="0" hidden="1"/>
    </xf>
    <xf numFmtId="0" fontId="0" fillId="0" borderId="37" xfId="0" applyBorder="1" applyAlignment="1">
      <alignment horizontal="center"/>
    </xf>
    <xf numFmtId="1" fontId="33" fillId="14" borderId="38" xfId="0" applyNumberFormat="1" applyFont="1" applyFill="1" applyBorder="1" applyAlignment="1">
      <alignment horizontal="center"/>
    </xf>
    <xf numFmtId="0" fontId="0" fillId="18" borderId="18" xfId="0" applyFill="1" applyBorder="1" applyProtection="1">
      <protection locked="0"/>
    </xf>
    <xf numFmtId="0" fontId="0" fillId="7" borderId="55" xfId="0" applyFill="1" applyBorder="1" applyAlignment="1">
      <alignment horizontal="center"/>
    </xf>
    <xf numFmtId="0" fontId="0" fillId="7" borderId="56" xfId="0" applyFill="1" applyBorder="1" applyAlignment="1">
      <alignment horizontal="center"/>
    </xf>
    <xf numFmtId="0" fontId="8" fillId="0" borderId="2" xfId="0" applyFont="1" applyBorder="1" applyAlignment="1">
      <alignment horizontal="centerContinuous"/>
    </xf>
    <xf numFmtId="0" fontId="8" fillId="0" borderId="3" xfId="0" applyFont="1" applyBorder="1" applyAlignment="1">
      <alignment horizontal="centerContinuous"/>
    </xf>
    <xf numFmtId="0" fontId="8" fillId="0" borderId="4" xfId="0" applyFont="1" applyBorder="1" applyAlignment="1">
      <alignment horizontal="centerContinuous"/>
    </xf>
    <xf numFmtId="0" fontId="0" fillId="7" borderId="3" xfId="0" applyFill="1" applyBorder="1"/>
    <xf numFmtId="0" fontId="8" fillId="0" borderId="5" xfId="0" applyFont="1" applyBorder="1" applyAlignment="1">
      <alignment horizontal="centerContinuous"/>
    </xf>
    <xf numFmtId="0" fontId="8" fillId="0" borderId="6" xfId="0" applyFont="1" applyBorder="1" applyAlignment="1">
      <alignment horizontal="centerContinuous"/>
    </xf>
    <xf numFmtId="0" fontId="10" fillId="0" borderId="37" xfId="0" applyFont="1" applyBorder="1" applyAlignment="1">
      <alignment horizontal="centerContinuous"/>
    </xf>
    <xf numFmtId="0" fontId="8" fillId="0" borderId="35" xfId="0" applyFont="1" applyBorder="1" applyAlignment="1">
      <alignment horizontal="centerContinuous"/>
    </xf>
    <xf numFmtId="0" fontId="8" fillId="0" borderId="37" xfId="0" applyFont="1" applyBorder="1" applyAlignment="1">
      <alignment horizontal="centerContinuous"/>
    </xf>
    <xf numFmtId="0" fontId="8" fillId="0" borderId="8" xfId="0" applyFont="1" applyBorder="1" applyAlignment="1">
      <alignment horizontal="centerContinuous"/>
    </xf>
    <xf numFmtId="0" fontId="8" fillId="0" borderId="9" xfId="0" applyFont="1" applyBorder="1" applyAlignment="1">
      <alignment horizontal="centerContinuous"/>
    </xf>
    <xf numFmtId="0" fontId="0" fillId="7" borderId="57" xfId="0" applyFill="1" applyBorder="1" applyAlignment="1">
      <alignment horizontal="center"/>
    </xf>
    <xf numFmtId="0" fontId="0" fillId="7" borderId="58" xfId="0" applyFill="1" applyBorder="1" applyAlignment="1">
      <alignment horizontal="center"/>
    </xf>
    <xf numFmtId="0" fontId="8" fillId="0" borderId="10" xfId="0" applyFont="1" applyBorder="1" applyAlignment="1">
      <alignment horizontal="centerContinuous"/>
    </xf>
    <xf numFmtId="0" fontId="6" fillId="0" borderId="11" xfId="0" applyFont="1" applyBorder="1" applyAlignment="1">
      <alignment horizontal="centerContinuous"/>
    </xf>
    <xf numFmtId="0" fontId="7" fillId="0" borderId="11" xfId="0" applyFont="1" applyBorder="1" applyAlignment="1">
      <alignment horizontal="centerContinuous"/>
    </xf>
    <xf numFmtId="0" fontId="11" fillId="0" borderId="13" xfId="0" applyFont="1" applyBorder="1" applyAlignment="1">
      <alignment horizontal="centerContinuous"/>
    </xf>
    <xf numFmtId="0" fontId="10" fillId="0" borderId="10" xfId="0" applyFont="1" applyBorder="1" applyAlignment="1">
      <alignment horizontal="centerContinuous"/>
    </xf>
    <xf numFmtId="0" fontId="8" fillId="7" borderId="57" xfId="0" applyFont="1" applyFill="1" applyBorder="1"/>
    <xf numFmtId="0" fontId="8" fillId="7" borderId="67" xfId="0" applyFont="1" applyFill="1" applyBorder="1"/>
    <xf numFmtId="0" fontId="8" fillId="0" borderId="29" xfId="0" applyFont="1" applyBorder="1" applyAlignment="1">
      <alignment horizontal="centerContinuous"/>
    </xf>
    <xf numFmtId="0" fontId="0" fillId="0" borderId="14" xfId="0" applyBorder="1" applyAlignment="1">
      <alignment horizontal="centerContinuous"/>
    </xf>
    <xf numFmtId="0" fontId="8" fillId="0" borderId="11" xfId="0" applyFont="1" applyBorder="1" applyAlignment="1">
      <alignment horizontal="centerContinuous"/>
    </xf>
    <xf numFmtId="0" fontId="8" fillId="0" borderId="14" xfId="0" applyFont="1" applyBorder="1" applyAlignment="1">
      <alignment horizontal="centerContinuous"/>
    </xf>
    <xf numFmtId="0" fontId="8" fillId="0" borderId="29" xfId="0" applyFont="1" applyBorder="1" applyAlignment="1">
      <alignment horizontal="centerContinuous" wrapText="1"/>
    </xf>
    <xf numFmtId="0" fontId="12" fillId="0" borderId="14" xfId="0" applyFont="1" applyBorder="1" applyAlignment="1">
      <alignment horizontal="centerContinuous" wrapText="1"/>
    </xf>
    <xf numFmtId="0" fontId="8" fillId="7" borderId="41" xfId="0" applyFont="1" applyFill="1" applyBorder="1"/>
    <xf numFmtId="0" fontId="8" fillId="0" borderId="1" xfId="0" applyFont="1" applyBorder="1" applyAlignment="1">
      <alignment horizontal="centerContinuous"/>
    </xf>
    <xf numFmtId="0" fontId="0" fillId="7" borderId="15" xfId="0" applyFill="1" applyBorder="1" applyAlignment="1">
      <alignment horizontal="center" textRotation="90" wrapText="1"/>
    </xf>
    <xf numFmtId="0" fontId="0" fillId="7" borderId="16" xfId="0" applyFill="1" applyBorder="1" applyAlignment="1">
      <alignment horizontal="center" textRotation="90" wrapText="1"/>
    </xf>
    <xf numFmtId="0" fontId="7" fillId="0" borderId="17" xfId="0" applyFont="1" applyBorder="1" applyAlignment="1">
      <alignment horizontal="center" textRotation="90" wrapText="1"/>
    </xf>
    <xf numFmtId="0" fontId="0" fillId="0" borderId="12" xfId="0" applyBorder="1" applyAlignment="1">
      <alignment horizontal="center" textRotation="90"/>
    </xf>
    <xf numFmtId="0" fontId="0" fillId="0" borderId="18" xfId="0" applyBorder="1" applyAlignment="1">
      <alignment horizontal="center" vertical="top" textRotation="90" wrapText="1"/>
    </xf>
    <xf numFmtId="0" fontId="0" fillId="0" borderId="19" xfId="0" applyBorder="1" applyAlignment="1">
      <alignment horizontal="center" textRotation="90" wrapText="1"/>
    </xf>
    <xf numFmtId="0" fontId="0" fillId="0" borderId="18" xfId="0" applyBorder="1" applyAlignment="1">
      <alignment horizontal="center" textRotation="90" wrapText="1"/>
    </xf>
    <xf numFmtId="0" fontId="0" fillId="0" borderId="20" xfId="0" applyBorder="1" applyAlignment="1">
      <alignment horizontal="center" textRotation="90" wrapText="1"/>
    </xf>
    <xf numFmtId="0" fontId="0" fillId="7" borderId="10" xfId="0" applyFill="1" applyBorder="1" applyAlignment="1">
      <alignment horizontal="center" textRotation="90" wrapText="1"/>
    </xf>
    <xf numFmtId="0" fontId="9" fillId="0" borderId="12" xfId="0" applyFont="1" applyBorder="1" applyAlignment="1">
      <alignment horizontal="center" textRotation="90" wrapText="1"/>
    </xf>
    <xf numFmtId="0" fontId="9" fillId="0" borderId="18" xfId="0" applyFont="1" applyBorder="1" applyAlignment="1">
      <alignment horizontal="center" textRotation="90" wrapText="1"/>
    </xf>
    <xf numFmtId="0" fontId="0" fillId="0" borderId="15" xfId="0" applyBorder="1" applyAlignment="1">
      <alignment horizontal="center" textRotation="90" wrapText="1"/>
    </xf>
    <xf numFmtId="0" fontId="0" fillId="0" borderId="17" xfId="0" applyBorder="1" applyAlignment="1">
      <alignment horizontal="center" textRotation="90" wrapText="1"/>
    </xf>
    <xf numFmtId="0" fontId="0" fillId="7" borderId="15" xfId="0" applyFill="1" applyBorder="1" applyAlignment="1">
      <alignment textRotation="90" wrapText="1"/>
    </xf>
    <xf numFmtId="0" fontId="0" fillId="7" borderId="21" xfId="0" applyFill="1" applyBorder="1" applyAlignment="1">
      <alignment textRotation="90" wrapText="1"/>
    </xf>
    <xf numFmtId="0" fontId="7" fillId="0" borderId="12" xfId="0" applyFont="1" applyBorder="1" applyAlignment="1">
      <alignment horizontal="center" textRotation="90" wrapText="1"/>
    </xf>
    <xf numFmtId="0" fontId="7" fillId="0" borderId="18" xfId="0" applyFont="1" applyBorder="1" applyAlignment="1">
      <alignment horizontal="center" textRotation="90" wrapText="1"/>
    </xf>
    <xf numFmtId="0" fontId="0" fillId="0" borderId="13" xfId="0" applyBorder="1" applyAlignment="1">
      <alignment horizontal="center" textRotation="90" wrapText="1"/>
    </xf>
    <xf numFmtId="0" fontId="7" fillId="0" borderId="16" xfId="0" applyFont="1" applyBorder="1" applyAlignment="1">
      <alignment horizontal="center" textRotation="90" wrapText="1"/>
    </xf>
    <xf numFmtId="0" fontId="9" fillId="0" borderId="21" xfId="0" applyFont="1" applyBorder="1" applyAlignment="1">
      <alignment horizontal="center" textRotation="90"/>
    </xf>
    <xf numFmtId="0" fontId="0" fillId="7" borderId="38" xfId="0" applyFill="1" applyBorder="1" applyAlignment="1">
      <alignment textRotation="90" wrapText="1"/>
    </xf>
    <xf numFmtId="0" fontId="8" fillId="0" borderId="2" xfId="0" applyFont="1" applyBorder="1" applyAlignment="1">
      <alignment horizontal="center"/>
    </xf>
    <xf numFmtId="0" fontId="8" fillId="0" borderId="4" xfId="0" applyFont="1" applyBorder="1" applyAlignment="1">
      <alignment horizontal="center"/>
    </xf>
    <xf numFmtId="0" fontId="0" fillId="7" borderId="76" xfId="0" applyFill="1" applyBorder="1"/>
    <xf numFmtId="0" fontId="8" fillId="0" borderId="66" xfId="0" applyFont="1" applyBorder="1" applyAlignment="1">
      <alignment horizontal="centerContinuous"/>
    </xf>
    <xf numFmtId="0" fontId="8" fillId="0" borderId="7" xfId="0" applyFont="1" applyBorder="1" applyAlignment="1">
      <alignment horizontal="centerContinuous" vertical="center"/>
    </xf>
    <xf numFmtId="0" fontId="8" fillId="0" borderId="8" xfId="0" applyFont="1" applyBorder="1" applyAlignment="1">
      <alignment horizontal="centerContinuous" vertical="center"/>
    </xf>
    <xf numFmtId="0" fontId="6" fillId="0" borderId="8" xfId="0" applyFont="1" applyBorder="1" applyAlignment="1">
      <alignment horizontal="centerContinuous"/>
    </xf>
    <xf numFmtId="0" fontId="8" fillId="19" borderId="0" xfId="0" applyFont="1" applyFill="1" applyAlignment="1">
      <alignment vertical="top"/>
    </xf>
    <xf numFmtId="0" fontId="0" fillId="18" borderId="20" xfId="0" applyFill="1" applyBorder="1"/>
    <xf numFmtId="49" fontId="0" fillId="0" borderId="18" xfId="0" applyNumberFormat="1" applyBorder="1" applyAlignment="1" applyProtection="1">
      <alignment vertical="center"/>
      <protection locked="0"/>
    </xf>
    <xf numFmtId="0" fontId="3" fillId="7" borderId="2" xfId="0" applyFont="1" applyFill="1" applyBorder="1" applyAlignment="1">
      <alignment vertical="top"/>
    </xf>
    <xf numFmtId="0" fontId="0" fillId="2" borderId="44" xfId="0" applyFill="1" applyBorder="1"/>
    <xf numFmtId="0" fontId="0" fillId="13" borderId="0" xfId="0" applyFill="1"/>
    <xf numFmtId="0" fontId="0" fillId="2" borderId="76" xfId="0" applyFill="1" applyBorder="1"/>
    <xf numFmtId="0" fontId="0" fillId="2" borderId="77" xfId="0" applyFill="1" applyBorder="1"/>
    <xf numFmtId="0" fontId="7" fillId="2" borderId="77" xfId="0" applyFont="1" applyFill="1" applyBorder="1"/>
    <xf numFmtId="0" fontId="11" fillId="0" borderId="45" xfId="0" applyFont="1" applyBorder="1" applyProtection="1">
      <protection locked="0"/>
    </xf>
    <xf numFmtId="0" fontId="0" fillId="3" borderId="0" xfId="0" applyFill="1"/>
    <xf numFmtId="0" fontId="6" fillId="2" borderId="30" xfId="0" applyFont="1" applyFill="1" applyBorder="1"/>
    <xf numFmtId="0" fontId="11" fillId="0" borderId="32" xfId="0" applyFont="1" applyBorder="1" applyProtection="1">
      <protection locked="0"/>
    </xf>
    <xf numFmtId="0" fontId="0" fillId="3" borderId="1" xfId="0" applyFill="1" applyBorder="1"/>
    <xf numFmtId="0" fontId="11" fillId="0" borderId="42" xfId="0" applyFont="1" applyBorder="1" applyProtection="1">
      <protection locked="0"/>
    </xf>
    <xf numFmtId="0" fontId="7" fillId="2" borderId="42" xfId="0" applyFont="1" applyFill="1" applyBorder="1"/>
    <xf numFmtId="0" fontId="0" fillId="0" borderId="18" xfId="0" applyBorder="1" applyAlignment="1" applyProtection="1">
      <alignment horizontal="center"/>
      <protection locked="0"/>
    </xf>
    <xf numFmtId="0" fontId="11" fillId="18" borderId="21" xfId="0" applyFont="1" applyFill="1" applyBorder="1" applyAlignment="1">
      <alignment vertical="center"/>
    </xf>
    <xf numFmtId="0" fontId="6" fillId="7" borderId="42" xfId="0" applyFont="1" applyFill="1" applyBorder="1" applyAlignment="1">
      <alignment horizontal="left"/>
    </xf>
    <xf numFmtId="0" fontId="0" fillId="0" borderId="32" xfId="0" applyBorder="1" applyProtection="1">
      <protection locked="0"/>
    </xf>
    <xf numFmtId="0" fontId="0" fillId="2" borderId="69" xfId="0" applyFill="1" applyBorder="1"/>
    <xf numFmtId="0" fontId="0" fillId="2" borderId="78" xfId="0" applyFill="1" applyBorder="1"/>
    <xf numFmtId="0" fontId="9" fillId="7" borderId="76" xfId="0" applyFont="1" applyFill="1" applyBorder="1"/>
    <xf numFmtId="0" fontId="0" fillId="2" borderId="71" xfId="0" applyFill="1" applyBorder="1"/>
    <xf numFmtId="0" fontId="0" fillId="2" borderId="79" xfId="0" applyFill="1" applyBorder="1"/>
    <xf numFmtId="0" fontId="21" fillId="0" borderId="70" xfId="0" applyFont="1" applyBorder="1" applyAlignment="1">
      <alignment textRotation="90" wrapText="1"/>
    </xf>
    <xf numFmtId="0" fontId="7" fillId="18" borderId="21" xfId="0" applyFont="1" applyFill="1" applyBorder="1" applyAlignment="1">
      <alignment vertical="center"/>
    </xf>
    <xf numFmtId="0" fontId="7" fillId="18" borderId="67" xfId="0" applyFont="1" applyFill="1" applyBorder="1" applyAlignment="1">
      <alignment vertical="center"/>
    </xf>
    <xf numFmtId="0" fontId="7" fillId="18" borderId="61" xfId="0" applyFont="1" applyFill="1" applyBorder="1" applyAlignment="1">
      <alignment vertical="center"/>
    </xf>
    <xf numFmtId="0" fontId="7" fillId="18" borderId="25" xfId="0" applyFont="1" applyFill="1" applyBorder="1" applyAlignment="1">
      <alignment vertical="center"/>
    </xf>
    <xf numFmtId="0" fontId="8" fillId="0" borderId="0" xfId="0" applyFont="1" applyAlignment="1">
      <alignment horizontal="centerContinuous"/>
    </xf>
    <xf numFmtId="0" fontId="0" fillId="13" borderId="15" xfId="0" applyFill="1" applyBorder="1" applyAlignment="1">
      <alignment horizontal="center" textRotation="90" wrapText="1"/>
    </xf>
    <xf numFmtId="0" fontId="0" fillId="13" borderId="15" xfId="0" applyFill="1" applyBorder="1" applyProtection="1">
      <protection locked="0"/>
    </xf>
    <xf numFmtId="0" fontId="0" fillId="13" borderId="15" xfId="0" applyFill="1" applyBorder="1"/>
    <xf numFmtId="0" fontId="0" fillId="13" borderId="19" xfId="0" applyFill="1" applyBorder="1"/>
    <xf numFmtId="0" fontId="0" fillId="13" borderId="45" xfId="0" applyFill="1" applyBorder="1"/>
    <xf numFmtId="0" fontId="8" fillId="0" borderId="0" xfId="0" applyFont="1" applyAlignment="1" applyProtection="1">
      <alignment horizontal="centerContinuous"/>
      <protection locked="0"/>
    </xf>
    <xf numFmtId="0" fontId="6" fillId="13" borderId="57" xfId="0" applyFont="1" applyFill="1" applyBorder="1"/>
    <xf numFmtId="0" fontId="0" fillId="13" borderId="68" xfId="0" applyFill="1" applyBorder="1"/>
    <xf numFmtId="0" fontId="0" fillId="13" borderId="57" xfId="0" applyFill="1" applyBorder="1"/>
    <xf numFmtId="0" fontId="7" fillId="18" borderId="20" xfId="0" applyFont="1" applyFill="1" applyBorder="1" applyAlignment="1">
      <alignment vertical="center"/>
    </xf>
    <xf numFmtId="0" fontId="11" fillId="0" borderId="18" xfId="0" applyFont="1" applyBorder="1" applyAlignment="1" applyProtection="1">
      <alignment horizontal="center" wrapText="1"/>
      <protection locked="0"/>
    </xf>
    <xf numFmtId="0" fontId="7" fillId="0" borderId="18" xfId="0" applyFont="1" applyBorder="1" applyAlignment="1" applyProtection="1">
      <alignment vertical="center"/>
      <protection locked="0"/>
    </xf>
    <xf numFmtId="0" fontId="6" fillId="7" borderId="34" xfId="0" applyFont="1" applyFill="1" applyBorder="1" applyAlignment="1">
      <alignment horizontal="left"/>
    </xf>
    <xf numFmtId="0" fontId="11" fillId="0" borderId="12" xfId="0" applyFont="1" applyBorder="1" applyAlignment="1" applyProtection="1">
      <alignment horizontal="center" wrapText="1"/>
      <protection locked="0"/>
    </xf>
    <xf numFmtId="0" fontId="7" fillId="0" borderId="22" xfId="0" applyFont="1" applyBorder="1" applyAlignment="1" applyProtection="1">
      <alignment vertical="center"/>
      <protection locked="0"/>
    </xf>
    <xf numFmtId="0" fontId="7" fillId="0" borderId="16" xfId="0" applyFont="1" applyBorder="1" applyAlignment="1" applyProtection="1">
      <alignment vertical="center"/>
      <protection locked="0"/>
    </xf>
    <xf numFmtId="0" fontId="0" fillId="0" borderId="30" xfId="0" applyBorder="1" applyProtection="1">
      <protection locked="0"/>
    </xf>
    <xf numFmtId="0" fontId="0" fillId="2" borderId="80" xfId="0" applyFill="1" applyBorder="1"/>
    <xf numFmtId="0" fontId="7" fillId="18" borderId="31" xfId="0" applyFont="1" applyFill="1" applyBorder="1" applyAlignment="1">
      <alignment vertical="center"/>
    </xf>
    <xf numFmtId="0" fontId="0" fillId="0" borderId="81" xfId="0" applyBorder="1" applyProtection="1">
      <protection locked="0"/>
    </xf>
    <xf numFmtId="0" fontId="7" fillId="0" borderId="30" xfId="0" applyFont="1" applyBorder="1" applyProtection="1">
      <protection locked="0"/>
    </xf>
    <xf numFmtId="0" fontId="0" fillId="18" borderId="21" xfId="0" applyFill="1" applyBorder="1"/>
    <xf numFmtId="0" fontId="0" fillId="13" borderId="30" xfId="0" applyFill="1" applyBorder="1"/>
    <xf numFmtId="0" fontId="0" fillId="0" borderId="82" xfId="0" applyBorder="1" applyProtection="1">
      <protection locked="0"/>
    </xf>
    <xf numFmtId="164" fontId="0" fillId="2" borderId="77" xfId="0" applyNumberFormat="1" applyFill="1" applyBorder="1"/>
    <xf numFmtId="0" fontId="0" fillId="2" borderId="83" xfId="0" applyFill="1" applyBorder="1"/>
    <xf numFmtId="0" fontId="7" fillId="2" borderId="84" xfId="0" applyFont="1" applyFill="1" applyBorder="1"/>
    <xf numFmtId="0" fontId="7" fillId="2" borderId="85" xfId="0" applyFont="1" applyFill="1" applyBorder="1"/>
    <xf numFmtId="0" fontId="0" fillId="2" borderId="86" xfId="0" applyFill="1" applyBorder="1"/>
    <xf numFmtId="0" fontId="0" fillId="2" borderId="74" xfId="0" applyFill="1" applyBorder="1"/>
    <xf numFmtId="0" fontId="7" fillId="2" borderId="86" xfId="0" applyFont="1" applyFill="1" applyBorder="1"/>
    <xf numFmtId="0" fontId="0" fillId="3" borderId="87" xfId="0" applyFill="1" applyBorder="1"/>
    <xf numFmtId="0" fontId="0" fillId="2" borderId="88" xfId="0" applyFill="1" applyBorder="1"/>
    <xf numFmtId="164" fontId="0" fillId="2" borderId="89" xfId="0" applyNumberFormat="1" applyFill="1" applyBorder="1"/>
    <xf numFmtId="0" fontId="0" fillId="3" borderId="90" xfId="0" applyFill="1" applyBorder="1"/>
    <xf numFmtId="0" fontId="0" fillId="13" borderId="74" xfId="0" applyFill="1" applyBorder="1"/>
    <xf numFmtId="0" fontId="0" fillId="2" borderId="91" xfId="0" applyFill="1" applyBorder="1"/>
    <xf numFmtId="0" fontId="0" fillId="13" borderId="31" xfId="0" applyFill="1" applyBorder="1"/>
    <xf numFmtId="0" fontId="0" fillId="13" borderId="32" xfId="0" applyFill="1" applyBorder="1"/>
    <xf numFmtId="0" fontId="7" fillId="13" borderId="25" xfId="0" applyFont="1" applyFill="1" applyBorder="1"/>
    <xf numFmtId="0" fontId="7" fillId="13" borderId="30" xfId="0" applyFont="1" applyFill="1" applyBorder="1"/>
    <xf numFmtId="0" fontId="0" fillId="13" borderId="24" xfId="0" applyFill="1" applyBorder="1"/>
    <xf numFmtId="0" fontId="7" fillId="13" borderId="22" xfId="0" applyFont="1" applyFill="1" applyBorder="1"/>
    <xf numFmtId="0" fontId="0" fillId="13" borderId="92" xfId="0" applyFill="1" applyBorder="1"/>
    <xf numFmtId="0" fontId="7" fillId="13" borderId="93" xfId="0" applyFont="1" applyFill="1" applyBorder="1"/>
    <xf numFmtId="0" fontId="0" fillId="13" borderId="33" xfId="0" applyFill="1" applyBorder="1"/>
    <xf numFmtId="0" fontId="0" fillId="13" borderId="18" xfId="0" applyFill="1" applyBorder="1"/>
    <xf numFmtId="0" fontId="0" fillId="13" borderId="20" xfId="0" applyFill="1" applyBorder="1"/>
    <xf numFmtId="0" fontId="7" fillId="13" borderId="18" xfId="0" applyFont="1" applyFill="1" applyBorder="1"/>
    <xf numFmtId="0" fontId="0" fillId="13" borderId="21" xfId="0" applyFill="1" applyBorder="1"/>
    <xf numFmtId="0" fontId="0" fillId="13" borderId="16" xfId="0" applyFill="1" applyBorder="1"/>
    <xf numFmtId="0" fontId="0" fillId="13" borderId="26" xfId="0" applyFill="1" applyBorder="1"/>
    <xf numFmtId="0" fontId="0" fillId="13" borderId="93" xfId="0" applyFill="1" applyBorder="1"/>
    <xf numFmtId="0" fontId="0" fillId="13" borderId="58" xfId="0" applyFill="1" applyBorder="1"/>
    <xf numFmtId="0" fontId="0" fillId="3" borderId="17" xfId="0" applyFill="1" applyBorder="1"/>
    <xf numFmtId="0" fontId="0" fillId="13" borderId="84" xfId="0" applyFill="1" applyBorder="1"/>
    <xf numFmtId="0" fontId="0" fillId="13" borderId="67" xfId="0" applyFill="1" applyBorder="1"/>
    <xf numFmtId="0" fontId="7" fillId="13" borderId="58" xfId="0" applyFont="1" applyFill="1" applyBorder="1"/>
    <xf numFmtId="0" fontId="11" fillId="20" borderId="21" xfId="0" applyFont="1" applyFill="1" applyBorder="1" applyAlignment="1">
      <alignment vertical="center"/>
    </xf>
    <xf numFmtId="0" fontId="0" fillId="20" borderId="21" xfId="0" applyFill="1" applyBorder="1"/>
    <xf numFmtId="0" fontId="0" fillId="20" borderId="20" xfId="0" applyFill="1" applyBorder="1"/>
    <xf numFmtId="0" fontId="0" fillId="20" borderId="20" xfId="0" applyFill="1" applyBorder="1" applyProtection="1">
      <protection locked="0"/>
    </xf>
    <xf numFmtId="0" fontId="0" fillId="20" borderId="16" xfId="0" applyFill="1" applyBorder="1"/>
    <xf numFmtId="0" fontId="0" fillId="20" borderId="18" xfId="0" applyFill="1" applyBorder="1"/>
    <xf numFmtId="0" fontId="0" fillId="20" borderId="18" xfId="0" applyFill="1" applyBorder="1" applyProtection="1">
      <protection locked="0"/>
    </xf>
    <xf numFmtId="0" fontId="0" fillId="19" borderId="0" xfId="0" applyFill="1"/>
    <xf numFmtId="0" fontId="7" fillId="19" borderId="0" xfId="0" applyFont="1" applyFill="1" applyAlignment="1">
      <alignment vertical="top"/>
    </xf>
    <xf numFmtId="0" fontId="0" fillId="19" borderId="0" xfId="0" applyFill="1" applyAlignment="1">
      <alignment vertical="top"/>
    </xf>
    <xf numFmtId="0" fontId="0" fillId="0" borderId="8" xfId="0" applyBorder="1" applyProtection="1">
      <protection locked="0"/>
    </xf>
    <xf numFmtId="0" fontId="0" fillId="3" borderId="15" xfId="0" applyFill="1" applyBorder="1" applyProtection="1">
      <protection locked="0"/>
    </xf>
    <xf numFmtId="0" fontId="0" fillId="3" borderId="21" xfId="0" applyFill="1" applyBorder="1" applyProtection="1">
      <protection locked="0"/>
    </xf>
    <xf numFmtId="0" fontId="0" fillId="3" borderId="16" xfId="0" applyFill="1" applyBorder="1"/>
    <xf numFmtId="0" fontId="0" fillId="2" borderId="81" xfId="0" applyFill="1" applyBorder="1"/>
    <xf numFmtId="0" fontId="0" fillId="2" borderId="61" xfId="0" applyFill="1" applyBorder="1"/>
    <xf numFmtId="0" fontId="0" fillId="3" borderId="21" xfId="0" applyFill="1" applyBorder="1"/>
    <xf numFmtId="0" fontId="21" fillId="0" borderId="78" xfId="0" applyFont="1" applyBorder="1" applyAlignment="1">
      <alignment textRotation="90" wrapText="1"/>
    </xf>
    <xf numFmtId="0" fontId="21" fillId="0" borderId="79" xfId="0" applyFont="1" applyBorder="1" applyAlignment="1">
      <alignment textRotation="90" wrapText="1"/>
    </xf>
    <xf numFmtId="0" fontId="21" fillId="0" borderId="55" xfId="0" applyFont="1" applyBorder="1" applyAlignment="1">
      <alignment textRotation="90" wrapText="1"/>
    </xf>
    <xf numFmtId="0" fontId="0" fillId="2" borderId="94" xfId="0" applyFill="1" applyBorder="1"/>
    <xf numFmtId="0" fontId="0" fillId="13" borderId="29" xfId="0" applyFill="1" applyBorder="1"/>
    <xf numFmtId="0" fontId="0" fillId="2" borderId="11" xfId="0" applyFill="1" applyBorder="1"/>
    <xf numFmtId="0" fontId="0" fillId="2" borderId="89" xfId="0" applyFill="1" applyBorder="1"/>
    <xf numFmtId="0" fontId="0" fillId="2" borderId="95" xfId="0" applyFill="1" applyBorder="1"/>
    <xf numFmtId="0" fontId="0" fillId="3" borderId="8" xfId="0" applyFill="1" applyBorder="1"/>
    <xf numFmtId="0" fontId="0" fillId="2" borderId="96" xfId="0" applyFill="1" applyBorder="1"/>
    <xf numFmtId="0" fontId="0" fillId="2" borderId="92" xfId="0" applyFill="1" applyBorder="1"/>
    <xf numFmtId="0" fontId="0" fillId="7" borderId="97" xfId="0" applyFill="1" applyBorder="1"/>
    <xf numFmtId="0" fontId="0" fillId="2" borderId="98" xfId="0" applyFill="1" applyBorder="1"/>
    <xf numFmtId="0" fontId="7" fillId="2" borderId="83" xfId="0" applyFont="1" applyFill="1" applyBorder="1"/>
    <xf numFmtId="0" fontId="0" fillId="13" borderId="95" xfId="0" applyFill="1" applyBorder="1"/>
    <xf numFmtId="0" fontId="7" fillId="13" borderId="92" xfId="0" applyFont="1" applyFill="1" applyBorder="1"/>
    <xf numFmtId="0" fontId="0" fillId="13" borderId="59" xfId="0" applyFill="1" applyBorder="1"/>
    <xf numFmtId="0" fontId="0" fillId="13" borderId="99" xfId="0" applyFill="1" applyBorder="1"/>
    <xf numFmtId="0" fontId="0" fillId="7" borderId="48" xfId="0" applyFill="1" applyBorder="1"/>
    <xf numFmtId="0" fontId="0" fillId="7" borderId="75" xfId="0" applyFill="1" applyBorder="1"/>
    <xf numFmtId="0" fontId="7" fillId="0" borderId="0" xfId="0" applyFont="1" applyAlignment="1">
      <alignment horizontal="center"/>
    </xf>
    <xf numFmtId="0" fontId="26" fillId="0" borderId="0" xfId="0" applyFont="1" applyAlignment="1">
      <alignment horizontal="center"/>
    </xf>
    <xf numFmtId="0" fontId="26" fillId="0" borderId="0" xfId="0" applyFont="1"/>
    <xf numFmtId="0" fontId="27" fillId="0" borderId="0" xfId="0" applyFont="1" applyAlignment="1">
      <alignment horizontal="center"/>
    </xf>
    <xf numFmtId="0" fontId="27" fillId="0" borderId="0" xfId="0" applyFont="1"/>
    <xf numFmtId="0" fontId="0" fillId="7" borderId="41" xfId="0" applyFill="1" applyBorder="1"/>
    <xf numFmtId="0" fontId="0" fillId="13" borderId="10" xfId="0" applyFill="1" applyBorder="1" applyAlignment="1" applyProtection="1">
      <alignment horizontal="center" textRotation="90" wrapText="1"/>
      <protection locked="0"/>
    </xf>
    <xf numFmtId="0" fontId="0" fillId="0" borderId="78" xfId="0" applyBorder="1" applyAlignment="1">
      <alignment textRotation="90" wrapText="1"/>
    </xf>
    <xf numFmtId="0" fontId="0" fillId="0" borderId="65" xfId="0" applyBorder="1" applyAlignment="1">
      <alignment textRotation="90" wrapText="1"/>
    </xf>
    <xf numFmtId="0" fontId="0" fillId="0" borderId="100" xfId="0" applyBorder="1" applyAlignment="1">
      <alignment textRotation="90" wrapText="1"/>
    </xf>
    <xf numFmtId="0" fontId="0" fillId="0" borderId="79" xfId="0" applyBorder="1" applyAlignment="1">
      <alignment textRotation="90" wrapText="1"/>
    </xf>
    <xf numFmtId="0" fontId="0" fillId="0" borderId="70" xfId="0" applyBorder="1" applyAlignment="1">
      <alignment textRotation="90" wrapText="1"/>
    </xf>
    <xf numFmtId="0" fontId="0" fillId="13" borderId="57" xfId="0" applyFill="1" applyBorder="1" applyProtection="1">
      <protection locked="0"/>
    </xf>
    <xf numFmtId="0" fontId="0" fillId="13" borderId="81" xfId="0" applyFill="1" applyBorder="1" applyProtection="1">
      <protection locked="0"/>
    </xf>
    <xf numFmtId="0" fontId="0" fillId="13" borderId="24" xfId="0" applyFill="1" applyBorder="1" applyProtection="1">
      <protection locked="0"/>
    </xf>
    <xf numFmtId="0" fontId="0" fillId="13" borderId="97" xfId="0" applyFill="1" applyBorder="1"/>
    <xf numFmtId="0" fontId="0" fillId="13" borderId="19" xfId="0" applyFill="1" applyBorder="1" applyProtection="1">
      <protection locked="0"/>
    </xf>
    <xf numFmtId="0" fontId="0" fillId="7" borderId="18" xfId="0" applyFill="1" applyBorder="1" applyAlignment="1" applyProtection="1">
      <alignment vertical="top"/>
      <protection locked="0"/>
    </xf>
    <xf numFmtId="0" fontId="8" fillId="0" borderId="52" xfId="0" applyFont="1" applyBorder="1" applyAlignment="1">
      <alignment horizontal="centerContinuous"/>
    </xf>
    <xf numFmtId="0" fontId="8" fillId="0" borderId="53" xfId="0" applyFont="1" applyBorder="1" applyAlignment="1">
      <alignment horizontal="centerContinuous"/>
    </xf>
    <xf numFmtId="0" fontId="6" fillId="0" borderId="34" xfId="0" applyFont="1" applyBorder="1" applyAlignment="1">
      <alignment horizontal="centerContinuous"/>
    </xf>
    <xf numFmtId="0" fontId="7" fillId="0" borderId="34" xfId="0" applyFont="1" applyBorder="1" applyAlignment="1">
      <alignment horizontal="centerContinuous"/>
    </xf>
    <xf numFmtId="0" fontId="7" fillId="0" borderId="26" xfId="0" applyFont="1" applyBorder="1" applyAlignment="1">
      <alignment horizontal="centerContinuous"/>
    </xf>
    <xf numFmtId="0" fontId="11" fillId="0" borderId="23" xfId="0" applyFont="1" applyBorder="1" applyAlignment="1">
      <alignment horizontal="centerContinuous"/>
    </xf>
    <xf numFmtId="0" fontId="7" fillId="0" borderId="36" xfId="0" applyFont="1" applyBorder="1" applyAlignment="1">
      <alignment horizontal="centerContinuous"/>
    </xf>
    <xf numFmtId="0" fontId="8" fillId="0" borderId="51" xfId="0" applyFont="1" applyBorder="1" applyAlignment="1">
      <alignment horizontal="centerContinuous"/>
    </xf>
    <xf numFmtId="0" fontId="8" fillId="0" borderId="27" xfId="0" applyFont="1" applyBorder="1" applyAlignment="1">
      <alignment horizontal="centerContinuous"/>
    </xf>
    <xf numFmtId="0" fontId="0" fillId="0" borderId="36" xfId="0" applyBorder="1" applyAlignment="1">
      <alignment horizontal="centerContinuous"/>
    </xf>
    <xf numFmtId="0" fontId="8" fillId="0" borderId="34" xfId="0" applyFont="1" applyBorder="1" applyAlignment="1">
      <alignment horizontal="centerContinuous"/>
    </xf>
    <xf numFmtId="0" fontId="8" fillId="0" borderId="36" xfId="0" applyFont="1" applyBorder="1" applyAlignment="1">
      <alignment horizontal="centerContinuous"/>
    </xf>
    <xf numFmtId="0" fontId="8" fillId="0" borderId="27" xfId="0" applyFont="1" applyBorder="1" applyAlignment="1">
      <alignment horizontal="centerContinuous" wrapText="1"/>
    </xf>
    <xf numFmtId="0" fontId="12" fillId="0" borderId="36" xfId="0" applyFont="1" applyBorder="1" applyAlignment="1">
      <alignment horizontal="centerContinuous" wrapText="1"/>
    </xf>
    <xf numFmtId="0" fontId="7" fillId="7" borderId="10" xfId="0" applyFont="1" applyFill="1" applyBorder="1" applyAlignment="1">
      <alignment horizontal="center" textRotation="90" wrapText="1"/>
    </xf>
    <xf numFmtId="0" fontId="9" fillId="0" borderId="1" xfId="0" applyFont="1" applyBorder="1" applyAlignment="1">
      <alignment horizontal="center" textRotation="90" wrapText="1"/>
    </xf>
    <xf numFmtId="0" fontId="0" fillId="13" borderId="81" xfId="0" applyFill="1" applyBorder="1" applyAlignment="1">
      <alignment horizontal="center" textRotation="90" wrapText="1"/>
    </xf>
    <xf numFmtId="0" fontId="7" fillId="7" borderId="15" xfId="0" applyFont="1" applyFill="1" applyBorder="1" applyAlignment="1">
      <alignment textRotation="90" wrapText="1"/>
    </xf>
    <xf numFmtId="0" fontId="7" fillId="0" borderId="1" xfId="0" applyFont="1" applyBorder="1" applyAlignment="1">
      <alignment horizontal="center" textRotation="90" wrapText="1"/>
    </xf>
    <xf numFmtId="0" fontId="7" fillId="7" borderId="15" xfId="0" applyFont="1" applyFill="1" applyBorder="1" applyAlignment="1">
      <alignment horizontal="center" textRotation="90" wrapText="1"/>
    </xf>
    <xf numFmtId="0" fontId="7" fillId="0" borderId="18" xfId="0" applyFont="1" applyBorder="1" applyAlignment="1" applyProtection="1">
      <alignment horizontal="center" vertical="top" textRotation="90" wrapText="1"/>
      <protection locked="0"/>
    </xf>
    <xf numFmtId="0" fontId="1" fillId="19" borderId="3" xfId="0" applyFont="1" applyFill="1" applyBorder="1"/>
    <xf numFmtId="0" fontId="0" fillId="19" borderId="2" xfId="0" applyFill="1" applyBorder="1"/>
    <xf numFmtId="0" fontId="0" fillId="19" borderId="4" xfId="0" applyFill="1" applyBorder="1"/>
    <xf numFmtId="0" fontId="1" fillId="19" borderId="37" xfId="0" applyFont="1" applyFill="1" applyBorder="1"/>
    <xf numFmtId="0" fontId="0" fillId="19" borderId="35" xfId="0" applyFill="1" applyBorder="1"/>
    <xf numFmtId="0" fontId="11" fillId="19" borderId="37" xfId="0" applyFont="1" applyFill="1" applyBorder="1" applyAlignment="1">
      <alignment vertical="center"/>
    </xf>
    <xf numFmtId="0" fontId="9" fillId="19" borderId="37" xfId="0" applyFont="1" applyFill="1" applyBorder="1" applyAlignment="1">
      <alignment vertical="center"/>
    </xf>
    <xf numFmtId="0" fontId="0" fillId="19" borderId="37" xfId="0" applyFill="1" applyBorder="1"/>
    <xf numFmtId="0" fontId="7" fillId="19" borderId="37" xfId="0" applyFont="1" applyFill="1" applyBorder="1"/>
    <xf numFmtId="0" fontId="7" fillId="19" borderId="37" xfId="0" applyFont="1" applyFill="1" applyBorder="1" applyAlignment="1">
      <alignment vertical="top"/>
    </xf>
    <xf numFmtId="0" fontId="7" fillId="19" borderId="35" xfId="0" applyFont="1" applyFill="1" applyBorder="1" applyAlignment="1">
      <alignment vertical="top"/>
    </xf>
    <xf numFmtId="0" fontId="0" fillId="19" borderId="35" xfId="0" applyFill="1" applyBorder="1" applyAlignment="1">
      <alignment vertical="top"/>
    </xf>
    <xf numFmtId="0" fontId="0" fillId="19" borderId="37" xfId="0" applyFill="1" applyBorder="1" applyAlignment="1">
      <alignment vertical="top"/>
    </xf>
    <xf numFmtId="0" fontId="0" fillId="0" borderId="37" xfId="0" applyBorder="1"/>
    <xf numFmtId="0" fontId="0" fillId="0" borderId="35" xfId="0" applyBorder="1"/>
    <xf numFmtId="0" fontId="0" fillId="0" borderId="51" xfId="0" applyBorder="1"/>
    <xf numFmtId="0" fontId="0" fillId="0" borderId="53" xfId="0" applyBorder="1"/>
    <xf numFmtId="0" fontId="0" fillId="0" borderId="3" xfId="0" applyBorder="1"/>
    <xf numFmtId="0" fontId="0" fillId="0" borderId="2" xfId="0" applyBorder="1"/>
    <xf numFmtId="0" fontId="0" fillId="0" borderId="4" xfId="0" applyBorder="1"/>
    <xf numFmtId="0" fontId="8" fillId="0" borderId="52" xfId="0" applyFont="1" applyBorder="1" applyAlignment="1" applyProtection="1">
      <alignment horizontal="centerContinuous"/>
      <protection locked="0"/>
    </xf>
    <xf numFmtId="0" fontId="8" fillId="0" borderId="53" xfId="0" applyFont="1" applyBorder="1" applyAlignment="1" applyProtection="1">
      <alignment horizontal="centerContinuous"/>
      <protection locked="0"/>
    </xf>
    <xf numFmtId="0" fontId="10" fillId="0" borderId="52" xfId="0" applyFont="1" applyBorder="1" applyAlignment="1" applyProtection="1">
      <alignment horizontal="centerContinuous"/>
      <protection locked="0"/>
    </xf>
    <xf numFmtId="0" fontId="8" fillId="0" borderId="64" xfId="0" applyFont="1" applyBorder="1" applyAlignment="1">
      <alignment horizontal="centerContinuous"/>
    </xf>
    <xf numFmtId="0" fontId="8" fillId="0" borderId="65" xfId="0" applyFont="1" applyBorder="1" applyAlignment="1">
      <alignment horizontal="centerContinuous"/>
    </xf>
    <xf numFmtId="0" fontId="7" fillId="0" borderId="50" xfId="0" quotePrefix="1" applyFont="1" applyBorder="1" applyAlignment="1">
      <alignment horizontal="right" vertical="center"/>
    </xf>
    <xf numFmtId="49" fontId="0" fillId="0" borderId="18" xfId="0" applyNumberFormat="1" applyBorder="1"/>
    <xf numFmtId="0" fontId="0" fillId="0" borderId="18" xfId="0" applyBorder="1" applyAlignment="1">
      <alignment horizontal="center"/>
    </xf>
    <xf numFmtId="0" fontId="7" fillId="0" borderId="18" xfId="0" quotePrefix="1" applyFont="1" applyBorder="1" applyAlignment="1">
      <alignment horizontal="right" vertical="center"/>
    </xf>
    <xf numFmtId="0" fontId="7" fillId="0" borderId="28" xfId="0" applyFont="1" applyBorder="1" applyAlignment="1" applyProtection="1">
      <alignment vertical="center"/>
      <protection locked="0"/>
    </xf>
    <xf numFmtId="0" fontId="11" fillId="0" borderId="18" xfId="0" applyFont="1" applyBorder="1" applyAlignment="1" applyProtection="1">
      <alignment vertical="center"/>
      <protection locked="0"/>
    </xf>
    <xf numFmtId="0" fontId="11" fillId="0" borderId="22" xfId="0" applyFont="1" applyBorder="1" applyAlignment="1" applyProtection="1">
      <alignment vertical="center"/>
      <protection locked="0"/>
    </xf>
    <xf numFmtId="0" fontId="0" fillId="17" borderId="30" xfId="0" applyFill="1" applyBorder="1" applyAlignment="1" applyProtection="1">
      <alignment vertical="center"/>
      <protection locked="0" hidden="1"/>
    </xf>
    <xf numFmtId="0" fontId="0" fillId="0" borderId="76" xfId="0" applyBorder="1" applyAlignment="1">
      <alignment vertical="center"/>
    </xf>
    <xf numFmtId="0" fontId="0" fillId="0" borderId="50" xfId="0" applyBorder="1" applyAlignment="1">
      <alignment horizontal="center"/>
    </xf>
    <xf numFmtId="0" fontId="29" fillId="0" borderId="0" xfId="0" applyFont="1" applyAlignment="1">
      <alignment vertical="center" wrapText="1"/>
    </xf>
    <xf numFmtId="0" fontId="0" fillId="0" borderId="62" xfId="0" applyBorder="1" applyAlignment="1">
      <alignment horizontal="center"/>
    </xf>
    <xf numFmtId="0" fontId="26" fillId="0" borderId="17" xfId="0" applyFont="1" applyBorder="1" applyAlignment="1">
      <alignment horizontal="center"/>
    </xf>
    <xf numFmtId="0" fontId="26" fillId="0" borderId="8" xfId="0" applyFont="1" applyBorder="1" applyAlignment="1">
      <alignment horizontal="center"/>
    </xf>
    <xf numFmtId="0" fontId="26" fillId="0" borderId="1" xfId="0" applyFont="1" applyBorder="1" applyAlignment="1">
      <alignment horizontal="center" wrapText="1"/>
    </xf>
    <xf numFmtId="0" fontId="27" fillId="0" borderId="17" xfId="0" applyFont="1" applyBorder="1" applyAlignment="1">
      <alignment horizontal="center"/>
    </xf>
    <xf numFmtId="0" fontId="27" fillId="0" borderId="8" xfId="0" applyFont="1" applyBorder="1"/>
    <xf numFmtId="0" fontId="27" fillId="0" borderId="1" xfId="0" applyFont="1" applyBorder="1" applyAlignment="1">
      <alignment horizontal="center"/>
    </xf>
    <xf numFmtId="0" fontId="26" fillId="21" borderId="17" xfId="0" applyFont="1" applyFill="1" applyBorder="1" applyAlignment="1">
      <alignment horizontal="center"/>
    </xf>
    <xf numFmtId="0" fontId="26" fillId="21" borderId="8" xfId="0" applyFont="1" applyFill="1" applyBorder="1"/>
    <xf numFmtId="0" fontId="26" fillId="21" borderId="1" xfId="0" applyFont="1" applyFill="1" applyBorder="1" applyAlignment="1">
      <alignment horizontal="center"/>
    </xf>
    <xf numFmtId="0" fontId="0" fillId="19" borderId="50" xfId="0" applyFill="1" applyBorder="1" applyAlignment="1">
      <alignment horizontal="center"/>
    </xf>
    <xf numFmtId="0" fontId="0" fillId="19" borderId="62" xfId="0" applyFill="1" applyBorder="1" applyAlignment="1">
      <alignment horizontal="center"/>
    </xf>
    <xf numFmtId="0" fontId="29" fillId="0" borderId="0" xfId="0" applyFont="1" applyAlignment="1">
      <alignment wrapText="1"/>
    </xf>
    <xf numFmtId="0" fontId="0" fillId="0" borderId="84" xfId="0" applyBorder="1" applyProtection="1">
      <protection locked="0"/>
    </xf>
    <xf numFmtId="164" fontId="0" fillId="3" borderId="98" xfId="0" applyNumberFormat="1" applyFill="1" applyBorder="1"/>
    <xf numFmtId="1" fontId="0" fillId="2" borderId="77" xfId="0" applyNumberFormat="1" applyFill="1" applyBorder="1"/>
    <xf numFmtId="1" fontId="0" fillId="2" borderId="93" xfId="0" applyNumberFormat="1" applyFill="1" applyBorder="1"/>
    <xf numFmtId="164" fontId="0" fillId="13" borderId="42" xfId="0" applyNumberFormat="1" applyFill="1" applyBorder="1" applyAlignment="1">
      <alignment horizontal="center"/>
    </xf>
    <xf numFmtId="0" fontId="7" fillId="0" borderId="1" xfId="0" applyFont="1" applyBorder="1" applyAlignment="1" applyProtection="1">
      <alignment horizontal="right" wrapText="1"/>
      <protection locked="0"/>
    </xf>
    <xf numFmtId="0" fontId="7" fillId="0" borderId="12" xfId="0" applyFont="1" applyBorder="1" applyAlignment="1" applyProtection="1">
      <alignment horizontal="right" wrapText="1"/>
      <protection locked="0"/>
    </xf>
    <xf numFmtId="0" fontId="7" fillId="0" borderId="19" xfId="0" applyFont="1" applyBorder="1" applyAlignment="1" applyProtection="1">
      <alignment horizontal="right" wrapText="1"/>
      <protection locked="0"/>
    </xf>
    <xf numFmtId="0" fontId="7" fillId="0" borderId="12" xfId="0" applyFont="1" applyBorder="1" applyAlignment="1" applyProtection="1">
      <alignment horizontal="right"/>
      <protection locked="0"/>
    </xf>
    <xf numFmtId="0" fontId="0" fillId="19" borderId="0" xfId="0" applyFill="1" applyAlignment="1">
      <alignment wrapText="1"/>
    </xf>
    <xf numFmtId="0" fontId="0" fillId="19" borderId="35" xfId="0" applyFill="1" applyBorder="1" applyAlignment="1">
      <alignment wrapText="1"/>
    </xf>
    <xf numFmtId="0" fontId="0" fillId="19" borderId="37" xfId="0" applyFill="1" applyBorder="1" applyAlignment="1">
      <alignment wrapText="1"/>
    </xf>
    <xf numFmtId="0" fontId="0" fillId="0" borderId="1" xfId="0" applyBorder="1" applyAlignment="1" applyProtection="1">
      <alignment horizontal="center" textRotation="90" wrapText="1"/>
      <protection locked="0"/>
    </xf>
    <xf numFmtId="0" fontId="0" fillId="0" borderId="16" xfId="0" applyBorder="1" applyAlignment="1" applyProtection="1">
      <alignment horizontal="center" textRotation="90" wrapText="1"/>
      <protection locked="0"/>
    </xf>
    <xf numFmtId="0" fontId="11" fillId="7" borderId="0" xfId="0" applyFont="1" applyFill="1" applyAlignment="1">
      <alignment horizontal="center" vertical="top"/>
    </xf>
    <xf numFmtId="0" fontId="0" fillId="0" borderId="16" xfId="0" applyBorder="1" applyAlignment="1">
      <alignment horizontal="center" textRotation="90" wrapText="1"/>
    </xf>
    <xf numFmtId="0" fontId="0" fillId="7" borderId="51" xfId="0" applyFill="1" applyBorder="1" applyAlignment="1">
      <alignment wrapText="1"/>
    </xf>
    <xf numFmtId="0" fontId="9" fillId="0" borderId="16" xfId="0" applyFont="1" applyBorder="1" applyAlignment="1">
      <alignment horizontal="center" textRotation="90" wrapText="1"/>
    </xf>
    <xf numFmtId="0" fontId="0" fillId="0" borderId="21" xfId="0" applyBorder="1" applyAlignment="1">
      <alignment horizontal="center" textRotation="90" wrapText="1"/>
    </xf>
    <xf numFmtId="0" fontId="0" fillId="0" borderId="1" xfId="0" applyBorder="1" applyAlignment="1">
      <alignment horizontal="center" textRotation="90" wrapText="1"/>
    </xf>
    <xf numFmtId="0" fontId="0" fillId="0" borderId="21" xfId="0" applyBorder="1" applyAlignment="1" applyProtection="1">
      <alignment horizontal="center" textRotation="90" wrapText="1"/>
      <protection locked="0"/>
    </xf>
    <xf numFmtId="0" fontId="0" fillId="0" borderId="15" xfId="0" applyBorder="1" applyAlignment="1" applyProtection="1">
      <alignment horizontal="center" textRotation="90" wrapText="1"/>
      <protection locked="0"/>
    </xf>
    <xf numFmtId="0" fontId="6" fillId="7" borderId="19" xfId="0" applyFont="1" applyFill="1" applyBorder="1"/>
    <xf numFmtId="0" fontId="6" fillId="7" borderId="24" xfId="0" applyFont="1" applyFill="1" applyBorder="1"/>
    <xf numFmtId="0" fontId="7" fillId="2" borderId="61" xfId="0" applyFont="1" applyFill="1" applyBorder="1"/>
    <xf numFmtId="0" fontId="7" fillId="2" borderId="31" xfId="0" applyFont="1" applyFill="1" applyBorder="1"/>
    <xf numFmtId="0" fontId="0" fillId="2" borderId="66" xfId="0" applyFill="1" applyBorder="1"/>
    <xf numFmtId="0" fontId="0" fillId="2" borderId="100" xfId="0" applyFill="1" applyBorder="1"/>
    <xf numFmtId="0" fontId="0" fillId="2" borderId="64" xfId="0" applyFill="1" applyBorder="1"/>
    <xf numFmtId="0" fontId="0" fillId="2" borderId="51" xfId="0" applyFill="1" applyBorder="1"/>
    <xf numFmtId="0" fontId="0" fillId="2" borderId="105" xfId="0" applyFill="1" applyBorder="1"/>
    <xf numFmtId="0" fontId="0" fillId="0" borderId="18" xfId="0" applyBorder="1" applyAlignment="1">
      <alignment horizontal="left" vertical="center" textRotation="90" wrapText="1"/>
    </xf>
    <xf numFmtId="0" fontId="7" fillId="0" borderId="16" xfId="0" applyFont="1" applyBorder="1" applyAlignment="1" applyProtection="1">
      <alignment horizontal="center" vertical="center"/>
      <protection locked="0"/>
    </xf>
    <xf numFmtId="0" fontId="0" fillId="2" borderId="35" xfId="0" applyFill="1" applyBorder="1"/>
    <xf numFmtId="0" fontId="7" fillId="19" borderId="37" xfId="0" applyFont="1" applyFill="1" applyBorder="1" applyAlignment="1">
      <alignment wrapText="1"/>
    </xf>
    <xf numFmtId="0" fontId="7" fillId="19" borderId="0" xfId="0" applyFont="1" applyFill="1" applyAlignment="1">
      <alignment wrapText="1"/>
    </xf>
    <xf numFmtId="0" fontId="7" fillId="19" borderId="35" xfId="0" applyFont="1" applyFill="1" applyBorder="1" applyAlignment="1">
      <alignment wrapText="1"/>
    </xf>
    <xf numFmtId="0" fontId="0" fillId="19" borderId="37" xfId="0" applyFill="1" applyBorder="1" applyAlignment="1">
      <alignment wrapText="1"/>
    </xf>
    <xf numFmtId="0" fontId="0" fillId="19" borderId="0" xfId="0" applyFill="1" applyAlignment="1">
      <alignment wrapText="1"/>
    </xf>
    <xf numFmtId="0" fontId="0" fillId="19" borderId="35" xfId="0" applyFill="1" applyBorder="1" applyAlignment="1">
      <alignment wrapText="1"/>
    </xf>
    <xf numFmtId="0" fontId="28" fillId="0" borderId="33" xfId="0" applyFont="1" applyBorder="1" applyAlignment="1">
      <alignment horizontal="center" vertical="center"/>
    </xf>
    <xf numFmtId="0" fontId="28" fillId="0" borderId="42" xfId="0" applyFont="1" applyBorder="1" applyAlignment="1">
      <alignment horizontal="center" vertical="center"/>
    </xf>
    <xf numFmtId="0" fontId="28" fillId="0" borderId="32" xfId="0" applyFont="1" applyBorder="1" applyAlignment="1">
      <alignment horizontal="center" vertical="center"/>
    </xf>
    <xf numFmtId="0" fontId="0" fillId="7" borderId="33" xfId="0" applyFill="1" applyBorder="1" applyAlignment="1">
      <alignment horizontal="center" vertical="top"/>
    </xf>
    <xf numFmtId="0" fontId="0" fillId="7" borderId="32" xfId="0" applyFill="1" applyBorder="1" applyAlignment="1">
      <alignment horizontal="center" vertical="top"/>
    </xf>
    <xf numFmtId="0" fontId="0" fillId="0" borderId="1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22" fillId="7" borderId="0" xfId="0" applyFont="1" applyFill="1" applyAlignment="1">
      <alignment horizontal="left"/>
    </xf>
    <xf numFmtId="0" fontId="0" fillId="0" borderId="0" xfId="0"/>
    <xf numFmtId="0" fontId="12" fillId="7" borderId="0" xfId="0" applyFont="1" applyFill="1" applyAlignment="1">
      <alignment horizontal="center"/>
    </xf>
    <xf numFmtId="0" fontId="12" fillId="0" borderId="0" xfId="0" applyFont="1" applyAlignment="1">
      <alignment horizontal="center"/>
    </xf>
    <xf numFmtId="0" fontId="6" fillId="7" borderId="0" xfId="0" applyFont="1" applyFill="1" applyAlignment="1">
      <alignment horizontal="center" wrapText="1"/>
    </xf>
    <xf numFmtId="0" fontId="0" fillId="0" borderId="0" xfId="0" applyAlignment="1">
      <alignment wrapText="1"/>
    </xf>
    <xf numFmtId="0" fontId="0" fillId="0" borderId="51" xfId="0" applyBorder="1" applyAlignment="1">
      <alignment wrapText="1"/>
    </xf>
    <xf numFmtId="0" fontId="11" fillId="8" borderId="10" xfId="0" applyFont="1" applyFill="1" applyBorder="1" applyAlignment="1">
      <alignment vertical="top"/>
    </xf>
    <xf numFmtId="0" fontId="0" fillId="0" borderId="1" xfId="0" applyBorder="1"/>
    <xf numFmtId="0" fontId="0" fillId="7" borderId="0" xfId="0" applyFill="1" applyAlignment="1">
      <alignment horizontal="center" wrapText="1"/>
    </xf>
    <xf numFmtId="0" fontId="11" fillId="8" borderId="8" xfId="0" applyFont="1" applyFill="1" applyBorder="1" applyAlignment="1">
      <alignment vertical="top"/>
    </xf>
    <xf numFmtId="0" fontId="11" fillId="8" borderId="8" xfId="0" applyFont="1" applyFill="1" applyBorder="1"/>
    <xf numFmtId="0" fontId="8" fillId="0" borderId="27" xfId="0" applyFont="1" applyBorder="1" applyAlignment="1">
      <alignment horizontal="center" wrapText="1"/>
    </xf>
    <xf numFmtId="0" fontId="8" fillId="0" borderId="36" xfId="0" applyFont="1" applyBorder="1" applyAlignment="1">
      <alignment horizontal="center" wrapText="1"/>
    </xf>
    <xf numFmtId="0" fontId="19" fillId="7" borderId="37" xfId="0" applyFont="1" applyFill="1" applyBorder="1" applyAlignment="1">
      <alignment horizontal="center"/>
    </xf>
    <xf numFmtId="0" fontId="0" fillId="0" borderId="0" xfId="0" applyAlignment="1">
      <alignment horizontal="center"/>
    </xf>
    <xf numFmtId="0" fontId="0" fillId="0" borderId="62" xfId="0" applyBorder="1"/>
    <xf numFmtId="0" fontId="7" fillId="0" borderId="37"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62" xfId="0" applyBorder="1" applyAlignment="1" applyProtection="1">
      <alignment horizontal="center" vertical="center"/>
      <protection locked="0"/>
    </xf>
    <xf numFmtId="0" fontId="0" fillId="0" borderId="52" xfId="0" applyBorder="1" applyAlignment="1" applyProtection="1">
      <alignment horizontal="center" vertical="center"/>
      <protection locked="0"/>
    </xf>
    <xf numFmtId="0" fontId="0" fillId="0" borderId="51" xfId="0" applyBorder="1" applyAlignment="1" applyProtection="1">
      <alignment horizontal="center" vertical="center"/>
      <protection locked="0"/>
    </xf>
    <xf numFmtId="0" fontId="0" fillId="0" borderId="69" xfId="0" applyBorder="1" applyAlignment="1" applyProtection="1">
      <alignment horizontal="center" vertical="center"/>
      <protection locked="0"/>
    </xf>
    <xf numFmtId="14" fontId="7" fillId="7" borderId="50" xfId="0" applyNumberFormat="1"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7" fillId="0" borderId="50" xfId="0" applyFont="1" applyBorder="1" applyAlignment="1" applyProtection="1">
      <alignment horizontal="center" vertical="center"/>
      <protection locked="0"/>
    </xf>
    <xf numFmtId="0" fontId="9" fillId="0" borderId="58" xfId="0" applyFont="1" applyBorder="1" applyAlignment="1" applyProtection="1">
      <alignment horizontal="center" textRotation="90" wrapText="1"/>
      <protection locked="0"/>
    </xf>
    <xf numFmtId="0" fontId="9" fillId="0" borderId="16" xfId="0" applyFont="1" applyBorder="1" applyAlignment="1" applyProtection="1">
      <alignment horizontal="center" wrapText="1"/>
      <protection locked="0"/>
    </xf>
    <xf numFmtId="0" fontId="9" fillId="0" borderId="59" xfId="0" applyFont="1" applyBorder="1" applyAlignment="1" applyProtection="1">
      <alignment horizontal="center" textRotation="90" wrapText="1"/>
      <protection locked="0"/>
    </xf>
    <xf numFmtId="0" fontId="9" fillId="0" borderId="62" xfId="0" applyFont="1" applyBorder="1" applyAlignment="1" applyProtection="1">
      <alignment horizontal="center" wrapText="1"/>
      <protection locked="0"/>
    </xf>
    <xf numFmtId="0" fontId="9" fillId="0" borderId="1" xfId="0" applyFont="1" applyBorder="1" applyAlignment="1" applyProtection="1">
      <alignment horizontal="center" wrapText="1"/>
      <protection locked="0"/>
    </xf>
    <xf numFmtId="0" fontId="0" fillId="0" borderId="56" xfId="0" applyBorder="1" applyAlignment="1" applyProtection="1">
      <alignment horizontal="center" textRotation="90" wrapText="1"/>
      <protection locked="0"/>
    </xf>
    <xf numFmtId="0" fontId="0" fillId="0" borderId="58" xfId="0" applyBorder="1" applyAlignment="1" applyProtection="1">
      <alignment horizontal="center" wrapText="1"/>
      <protection locked="0"/>
    </xf>
    <xf numFmtId="0" fontId="0" fillId="0" borderId="16" xfId="0" applyBorder="1" applyAlignment="1" applyProtection="1">
      <alignment horizontal="center" wrapText="1"/>
      <protection locked="0"/>
    </xf>
    <xf numFmtId="0" fontId="8" fillId="0" borderId="3" xfId="0" applyFont="1" applyBorder="1" applyAlignment="1">
      <alignment horizontal="center" wrapText="1"/>
    </xf>
    <xf numFmtId="0" fontId="8" fillId="0" borderId="2" xfId="0" applyFont="1" applyBorder="1" applyAlignment="1">
      <alignment horizontal="center" wrapText="1"/>
    </xf>
    <xf numFmtId="0" fontId="8" fillId="0" borderId="4" xfId="0" applyFont="1" applyBorder="1" applyAlignment="1">
      <alignment horizontal="center" wrapText="1"/>
    </xf>
    <xf numFmtId="0" fontId="2" fillId="7" borderId="33" xfId="0" applyFont="1" applyFill="1" applyBorder="1" applyAlignment="1">
      <alignment horizontal="left" vertical="center" wrapText="1"/>
    </xf>
    <xf numFmtId="0" fontId="2" fillId="7" borderId="42" xfId="0" applyFont="1" applyFill="1" applyBorder="1" applyAlignment="1">
      <alignment horizontal="left" vertical="center" wrapText="1"/>
    </xf>
    <xf numFmtId="0" fontId="2" fillId="7" borderId="32" xfId="0" applyFont="1" applyFill="1" applyBorder="1" applyAlignment="1">
      <alignment horizontal="left" vertical="center" wrapText="1"/>
    </xf>
    <xf numFmtId="0" fontId="2" fillId="7" borderId="50" xfId="0" applyFont="1" applyFill="1" applyBorder="1" applyAlignment="1">
      <alignment horizontal="left" vertical="center" wrapText="1"/>
    </xf>
    <xf numFmtId="0" fontId="2" fillId="7" borderId="0" xfId="0" applyFont="1" applyFill="1" applyAlignment="1">
      <alignment horizontal="left" vertical="center" wrapText="1"/>
    </xf>
    <xf numFmtId="0" fontId="2" fillId="7" borderId="62" xfId="0" applyFont="1" applyFill="1" applyBorder="1" applyAlignment="1">
      <alignment horizontal="left" vertical="center" wrapText="1"/>
    </xf>
    <xf numFmtId="0" fontId="2" fillId="7" borderId="17" xfId="0" applyFont="1" applyFill="1" applyBorder="1" applyAlignment="1">
      <alignment horizontal="left" vertical="center" wrapText="1"/>
    </xf>
    <xf numFmtId="0" fontId="2" fillId="7" borderId="8" xfId="0" applyFont="1" applyFill="1" applyBorder="1" applyAlignment="1">
      <alignment horizontal="left" vertical="center" wrapText="1"/>
    </xf>
    <xf numFmtId="0" fontId="2" fillId="7" borderId="1" xfId="0" applyFont="1" applyFill="1" applyBorder="1" applyAlignment="1">
      <alignment horizontal="left" vertical="center" wrapText="1"/>
    </xf>
    <xf numFmtId="0" fontId="9" fillId="0" borderId="67" xfId="0" applyFont="1" applyBorder="1" applyAlignment="1" applyProtection="1">
      <alignment horizontal="center" textRotation="90" wrapText="1"/>
      <protection locked="0"/>
    </xf>
    <xf numFmtId="0" fontId="9" fillId="0" borderId="21" xfId="0" applyFont="1" applyBorder="1" applyAlignment="1" applyProtection="1">
      <alignment horizontal="center"/>
      <protection locked="0"/>
    </xf>
    <xf numFmtId="0" fontId="0" fillId="0" borderId="56" xfId="0" applyBorder="1" applyAlignment="1">
      <alignment horizontal="center" textRotation="90" wrapText="1"/>
    </xf>
    <xf numFmtId="0" fontId="0" fillId="0" borderId="58" xfId="0" applyBorder="1" applyAlignment="1">
      <alignment horizontal="center" wrapText="1"/>
    </xf>
    <xf numFmtId="0" fontId="0" fillId="0" borderId="16" xfId="0" applyBorder="1" applyAlignment="1">
      <alignment horizontal="center" wrapText="1"/>
    </xf>
    <xf numFmtId="0" fontId="9" fillId="7" borderId="33" xfId="0" applyFont="1" applyFill="1" applyBorder="1" applyAlignment="1">
      <alignment vertical="center" wrapText="1"/>
    </xf>
    <xf numFmtId="0" fontId="9" fillId="7" borderId="42" xfId="0" applyFont="1" applyFill="1" applyBorder="1" applyAlignment="1">
      <alignment vertical="center" wrapText="1"/>
    </xf>
    <xf numFmtId="0" fontId="9" fillId="0" borderId="42" xfId="0" applyFont="1" applyBorder="1" applyAlignment="1">
      <alignment vertical="center" wrapText="1"/>
    </xf>
    <xf numFmtId="0" fontId="9" fillId="0" borderId="44" xfId="0" applyFont="1" applyBorder="1" applyAlignment="1">
      <alignment vertical="center" wrapText="1"/>
    </xf>
    <xf numFmtId="0" fontId="9" fillId="7" borderId="50" xfId="0" applyFont="1" applyFill="1" applyBorder="1" applyAlignment="1">
      <alignment vertical="center" wrapText="1"/>
    </xf>
    <xf numFmtId="0" fontId="9" fillId="7" borderId="0" xfId="0" applyFont="1" applyFill="1" applyAlignment="1">
      <alignment vertical="center" wrapText="1"/>
    </xf>
    <xf numFmtId="0" fontId="9" fillId="0" borderId="0" xfId="0" applyFont="1" applyAlignment="1">
      <alignment vertical="center" wrapText="1"/>
    </xf>
    <xf numFmtId="0" fontId="9" fillId="0" borderId="35" xfId="0" applyFont="1" applyBorder="1" applyAlignment="1">
      <alignment vertical="center" wrapText="1"/>
    </xf>
    <xf numFmtId="0" fontId="9" fillId="7" borderId="17" xfId="0" applyFont="1" applyFill="1" applyBorder="1" applyAlignment="1">
      <alignment vertical="center" wrapText="1"/>
    </xf>
    <xf numFmtId="0" fontId="9" fillId="7" borderId="8" xfId="0" applyFont="1" applyFill="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164" fontId="0" fillId="2" borderId="33" xfId="0" applyNumberFormat="1" applyFill="1" applyBorder="1" applyAlignment="1">
      <alignment horizontal="center"/>
    </xf>
    <xf numFmtId="0" fontId="0" fillId="0" borderId="42" xfId="0" applyBorder="1" applyAlignment="1">
      <alignment horizontal="center"/>
    </xf>
    <xf numFmtId="0" fontId="0" fillId="2" borderId="71" xfId="0" applyFill="1" applyBorder="1" applyAlignment="1">
      <alignment horizontal="center"/>
    </xf>
    <xf numFmtId="0" fontId="0" fillId="2" borderId="69" xfId="0" applyFill="1" applyBorder="1" applyAlignment="1">
      <alignment horizontal="center"/>
    </xf>
    <xf numFmtId="0" fontId="9" fillId="0" borderId="56" xfId="0" applyFont="1" applyBorder="1" applyAlignment="1" applyProtection="1">
      <alignment horizontal="center" textRotation="90" wrapText="1"/>
      <protection locked="0"/>
    </xf>
    <xf numFmtId="0" fontId="9" fillId="0" borderId="58" xfId="0" applyFont="1" applyBorder="1" applyAlignment="1" applyProtection="1">
      <alignment horizontal="center"/>
      <protection locked="0"/>
    </xf>
    <xf numFmtId="0" fontId="9" fillId="0" borderId="16" xfId="0" applyFont="1" applyBorder="1" applyAlignment="1" applyProtection="1">
      <alignment horizontal="center"/>
      <protection locked="0"/>
    </xf>
    <xf numFmtId="0" fontId="7" fillId="0" borderId="3" xfId="0" applyFont="1" applyBorder="1" applyAlignment="1">
      <alignment horizontal="center" textRotation="90" wrapText="1"/>
    </xf>
    <xf numFmtId="0" fontId="7" fillId="0" borderId="37" xfId="0" applyFont="1" applyBorder="1" applyAlignment="1">
      <alignment wrapText="1"/>
    </xf>
    <xf numFmtId="0" fontId="7" fillId="0" borderId="10" xfId="0" applyFont="1" applyBorder="1" applyAlignment="1">
      <alignment wrapText="1"/>
    </xf>
    <xf numFmtId="0" fontId="7" fillId="0" borderId="70" xfId="0" applyFont="1" applyBorder="1" applyAlignment="1">
      <alignment horizontal="center" textRotation="90" wrapText="1"/>
    </xf>
    <xf numFmtId="0" fontId="7" fillId="0" borderId="67" xfId="0" applyFont="1" applyBorder="1" applyAlignment="1">
      <alignment wrapText="1"/>
    </xf>
    <xf numFmtId="0" fontId="7" fillId="0" borderId="21" xfId="0" applyFont="1" applyBorder="1" applyAlignment="1">
      <alignment wrapText="1"/>
    </xf>
    <xf numFmtId="0" fontId="0" fillId="0" borderId="47" xfId="0" applyBorder="1" applyAlignment="1">
      <alignment horizontal="left"/>
    </xf>
    <xf numFmtId="0" fontId="0" fillId="0" borderId="42" xfId="0" applyBorder="1" applyAlignment="1">
      <alignment horizontal="left"/>
    </xf>
    <xf numFmtId="0" fontId="0" fillId="0" borderId="44" xfId="0" applyBorder="1" applyAlignment="1">
      <alignment horizontal="left"/>
    </xf>
    <xf numFmtId="0" fontId="7" fillId="0" borderId="27" xfId="0" applyFont="1" applyBorder="1" applyAlignment="1">
      <alignment horizontal="left"/>
    </xf>
    <xf numFmtId="0" fontId="7" fillId="0" borderId="34" xfId="0" applyFont="1" applyBorder="1" applyAlignment="1">
      <alignment horizontal="left"/>
    </xf>
    <xf numFmtId="0" fontId="7" fillId="0" borderId="36" xfId="0" applyFont="1" applyBorder="1" applyAlignment="1">
      <alignment horizontal="left"/>
    </xf>
    <xf numFmtId="164" fontId="0" fillId="2" borderId="13" xfId="0" applyNumberFormat="1" applyFill="1" applyBorder="1" applyAlignment="1">
      <alignment horizontal="center"/>
    </xf>
    <xf numFmtId="0" fontId="0" fillId="0" borderId="12" xfId="0" applyBorder="1" applyAlignment="1">
      <alignment horizontal="center"/>
    </xf>
    <xf numFmtId="0" fontId="9" fillId="7" borderId="52" xfId="0" applyFont="1" applyFill="1" applyBorder="1"/>
    <xf numFmtId="0" fontId="0" fillId="0" borderId="53" xfId="0" applyBorder="1"/>
    <xf numFmtId="0" fontId="12" fillId="7" borderId="2" xfId="0" applyFont="1" applyFill="1" applyBorder="1" applyAlignment="1">
      <alignment horizontal="center"/>
    </xf>
    <xf numFmtId="0" fontId="0" fillId="13" borderId="52" xfId="0" applyFill="1" applyBorder="1"/>
    <xf numFmtId="0" fontId="0" fillId="13" borderId="53" xfId="0" applyFill="1" applyBorder="1"/>
    <xf numFmtId="0" fontId="0" fillId="0" borderId="62" xfId="0" applyBorder="1" applyProtection="1">
      <protection locked="0"/>
    </xf>
    <xf numFmtId="0" fontId="0" fillId="0" borderId="37" xfId="0" applyBorder="1" applyAlignment="1" applyProtection="1">
      <alignment horizontal="center" vertical="center"/>
      <protection locked="0"/>
    </xf>
    <xf numFmtId="0" fontId="0" fillId="0" borderId="37" xfId="0" applyBorder="1" applyAlignment="1" applyProtection="1">
      <alignment vertical="top" wrapText="1"/>
      <protection locked="0"/>
    </xf>
    <xf numFmtId="0" fontId="0" fillId="0" borderId="0" xfId="0" applyAlignment="1" applyProtection="1">
      <alignment vertical="top" wrapText="1"/>
      <protection locked="0"/>
    </xf>
    <xf numFmtId="0" fontId="0" fillId="0" borderId="35" xfId="0" applyBorder="1" applyAlignment="1" applyProtection="1">
      <alignment vertical="top" wrapText="1"/>
      <protection locked="0"/>
    </xf>
    <xf numFmtId="0" fontId="0" fillId="0" borderId="52" xfId="0" applyBorder="1" applyAlignment="1" applyProtection="1">
      <alignment vertical="top" wrapText="1"/>
      <protection locked="0"/>
    </xf>
    <xf numFmtId="0" fontId="0" fillId="0" borderId="51" xfId="0" applyBorder="1" applyAlignment="1" applyProtection="1">
      <alignment vertical="top" wrapText="1"/>
      <protection locked="0"/>
    </xf>
    <xf numFmtId="0" fontId="0" fillId="0" borderId="53" xfId="0" applyBorder="1" applyAlignment="1" applyProtection="1">
      <alignment vertical="top" wrapText="1"/>
      <protection locked="0"/>
    </xf>
    <xf numFmtId="0" fontId="9" fillId="7" borderId="3" xfId="0" applyFont="1" applyFill="1" applyBorder="1" applyAlignment="1">
      <alignment horizontal="left" wrapText="1"/>
    </xf>
    <xf numFmtId="0" fontId="9" fillId="7" borderId="2" xfId="0" applyFont="1" applyFill="1" applyBorder="1" applyAlignment="1">
      <alignment horizontal="left" wrapText="1"/>
    </xf>
    <xf numFmtId="0" fontId="9" fillId="7" borderId="4" xfId="0" applyFont="1" applyFill="1" applyBorder="1" applyAlignment="1">
      <alignment horizontal="left" wrapText="1"/>
    </xf>
    <xf numFmtId="0" fontId="9" fillId="7" borderId="37" xfId="0" applyFont="1" applyFill="1" applyBorder="1" applyAlignment="1">
      <alignment horizontal="left" wrapText="1"/>
    </xf>
    <xf numFmtId="0" fontId="9" fillId="7" borderId="0" xfId="0" applyFont="1" applyFill="1" applyAlignment="1">
      <alignment horizontal="left" wrapText="1"/>
    </xf>
    <xf numFmtId="0" fontId="9" fillId="7" borderId="35" xfId="0" applyFont="1" applyFill="1" applyBorder="1" applyAlignment="1">
      <alignment horizontal="left" wrapText="1"/>
    </xf>
    <xf numFmtId="0" fontId="9" fillId="7" borderId="52" xfId="0" applyFont="1" applyFill="1" applyBorder="1" applyAlignment="1">
      <alignment horizontal="left" wrapText="1"/>
    </xf>
    <xf numFmtId="0" fontId="9" fillId="7" borderId="51" xfId="0" applyFont="1" applyFill="1" applyBorder="1" applyAlignment="1">
      <alignment horizontal="left" wrapText="1"/>
    </xf>
    <xf numFmtId="0" fontId="9" fillId="7" borderId="53" xfId="0" applyFont="1" applyFill="1" applyBorder="1" applyAlignment="1">
      <alignment horizontal="left" wrapText="1"/>
    </xf>
    <xf numFmtId="0" fontId="0" fillId="7" borderId="66" xfId="0" applyFill="1" applyBorder="1" applyAlignment="1">
      <alignment horizontal="right"/>
    </xf>
    <xf numFmtId="0" fontId="0" fillId="7" borderId="64" xfId="0" applyFill="1" applyBorder="1" applyAlignment="1">
      <alignment horizontal="right"/>
    </xf>
    <xf numFmtId="0" fontId="7" fillId="7" borderId="47" xfId="0" applyFont="1" applyFill="1" applyBorder="1"/>
    <xf numFmtId="0" fontId="0" fillId="7" borderId="42" xfId="0" applyFill="1" applyBorder="1"/>
    <xf numFmtId="0" fontId="0" fillId="7" borderId="44" xfId="0" applyFill="1" applyBorder="1"/>
    <xf numFmtId="0" fontId="7" fillId="0" borderId="10" xfId="0" applyFont="1" applyBorder="1" applyAlignment="1" applyProtection="1">
      <alignment vertical="center"/>
      <protection locked="0"/>
    </xf>
    <xf numFmtId="0" fontId="0" fillId="0" borderId="8" xfId="0" applyBorder="1" applyAlignment="1" applyProtection="1">
      <alignment vertical="center"/>
      <protection locked="0"/>
    </xf>
    <xf numFmtId="0" fontId="0" fillId="0" borderId="1" xfId="0" applyBorder="1" applyAlignment="1" applyProtection="1">
      <alignment vertical="center"/>
      <protection locked="0"/>
    </xf>
    <xf numFmtId="0" fontId="7" fillId="7" borderId="50" xfId="0" applyFont="1" applyFill="1" applyBorder="1" applyAlignment="1" applyProtection="1">
      <alignment horizontal="left" vertical="center"/>
      <protection locked="0"/>
    </xf>
    <xf numFmtId="0" fontId="0" fillId="0" borderId="62" xfId="0" applyBorder="1" applyAlignment="1" applyProtection="1">
      <alignment horizontal="left" vertical="center"/>
      <protection locked="0"/>
    </xf>
    <xf numFmtId="0" fontId="0" fillId="7" borderId="7" xfId="0" applyFill="1" applyBorder="1"/>
    <xf numFmtId="0" fontId="0" fillId="0" borderId="103" xfId="0" applyBorder="1"/>
    <xf numFmtId="0" fontId="0" fillId="7" borderId="29" xfId="0" applyFill="1" applyBorder="1"/>
    <xf numFmtId="0" fontId="0" fillId="0" borderId="14" xfId="0" applyBorder="1"/>
    <xf numFmtId="0" fontId="0" fillId="13" borderId="3" xfId="0" applyFill="1" applyBorder="1"/>
    <xf numFmtId="0" fontId="0" fillId="13" borderId="4" xfId="0" applyFill="1" applyBorder="1"/>
    <xf numFmtId="0" fontId="6" fillId="7" borderId="29" xfId="0" applyFont="1" applyFill="1" applyBorder="1" applyAlignment="1">
      <alignment vertical="center"/>
    </xf>
    <xf numFmtId="0" fontId="0" fillId="0" borderId="11" xfId="0" applyBorder="1" applyAlignment="1">
      <alignment vertical="center"/>
    </xf>
    <xf numFmtId="0" fontId="0" fillId="0" borderId="11" xfId="0" applyBorder="1" applyProtection="1">
      <protection locked="0"/>
    </xf>
    <xf numFmtId="0" fontId="0" fillId="0" borderId="14" xfId="0" applyBorder="1" applyProtection="1">
      <protection locked="0"/>
    </xf>
    <xf numFmtId="0" fontId="0" fillId="7" borderId="47" xfId="0" applyFill="1" applyBorder="1"/>
    <xf numFmtId="0" fontId="0" fillId="0" borderId="44" xfId="0" applyBorder="1"/>
    <xf numFmtId="0" fontId="0" fillId="0" borderId="52" xfId="0" applyBorder="1" applyAlignment="1" applyProtection="1">
      <alignment vertical="top"/>
      <protection locked="0"/>
    </xf>
    <xf numFmtId="0" fontId="0" fillId="0" borderId="51" xfId="0" applyBorder="1" applyProtection="1">
      <protection locked="0"/>
    </xf>
    <xf numFmtId="0" fontId="11" fillId="7" borderId="0" xfId="0" applyFont="1" applyFill="1" applyAlignment="1">
      <alignment horizontal="center" vertical="top"/>
    </xf>
    <xf numFmtId="0" fontId="11" fillId="0" borderId="0" xfId="0" applyFont="1" applyAlignment="1">
      <alignment horizontal="center" vertical="top"/>
    </xf>
    <xf numFmtId="0" fontId="0" fillId="0" borderId="50" xfId="0" applyBorder="1" applyAlignment="1" applyProtection="1">
      <alignment horizontal="center" vertical="center"/>
      <protection locked="0"/>
    </xf>
    <xf numFmtId="0" fontId="0" fillId="0" borderId="35" xfId="0" applyBorder="1" applyAlignment="1" applyProtection="1">
      <alignment horizontal="center" vertical="center"/>
      <protection locked="0"/>
    </xf>
    <xf numFmtId="0" fontId="11" fillId="0" borderId="35" xfId="0" applyFont="1" applyBorder="1" applyAlignment="1">
      <alignment horizontal="center" vertical="top"/>
    </xf>
    <xf numFmtId="14" fontId="0" fillId="0" borderId="51" xfId="0" applyNumberFormat="1" applyBorder="1" applyAlignment="1" applyProtection="1">
      <alignment horizontal="center"/>
      <protection locked="0"/>
    </xf>
    <xf numFmtId="0" fontId="0" fillId="0" borderId="53" xfId="0" applyBorder="1" applyAlignment="1" applyProtection="1">
      <alignment horizontal="center"/>
      <protection locked="0"/>
    </xf>
    <xf numFmtId="0" fontId="0" fillId="0" borderId="101" xfId="0" quotePrefix="1" applyBorder="1" applyAlignment="1" applyProtection="1">
      <alignment horizontal="center"/>
      <protection locked="0"/>
    </xf>
    <xf numFmtId="0" fontId="0" fillId="0" borderId="102" xfId="0" applyBorder="1" applyAlignment="1" applyProtection="1">
      <alignment horizontal="center"/>
      <protection locked="0"/>
    </xf>
    <xf numFmtId="0" fontId="8" fillId="0" borderId="7" xfId="0" applyFont="1" applyBorder="1" applyAlignment="1" applyProtection="1">
      <alignment horizontal="center"/>
      <protection locked="0"/>
    </xf>
    <xf numFmtId="0" fontId="0" fillId="0" borderId="5" xfId="0" applyBorder="1" applyAlignment="1">
      <alignment horizontal="center"/>
    </xf>
    <xf numFmtId="0" fontId="0" fillId="0" borderId="55" xfId="0" applyBorder="1" applyAlignment="1" applyProtection="1">
      <alignment horizontal="center" textRotation="90" wrapText="1"/>
      <protection locked="0"/>
    </xf>
    <xf numFmtId="0" fontId="0" fillId="0" borderId="57" xfId="0" applyBorder="1" applyAlignment="1" applyProtection="1">
      <alignment horizontal="center" wrapText="1"/>
      <protection locked="0"/>
    </xf>
    <xf numFmtId="0" fontId="0" fillId="0" borderId="15" xfId="0" applyBorder="1" applyAlignment="1" applyProtection="1">
      <alignment horizontal="center" wrapText="1"/>
      <protection locked="0"/>
    </xf>
    <xf numFmtId="0" fontId="0" fillId="0" borderId="58" xfId="0" applyBorder="1" applyAlignment="1" applyProtection="1">
      <alignment horizontal="center" textRotation="90" wrapText="1"/>
      <protection locked="0"/>
    </xf>
    <xf numFmtId="0" fontId="7" fillId="0" borderId="58" xfId="0" applyFont="1" applyBorder="1" applyAlignment="1" applyProtection="1">
      <alignment horizontal="center" textRotation="90" wrapText="1"/>
      <protection locked="0"/>
    </xf>
    <xf numFmtId="0" fontId="7" fillId="0" borderId="16" xfId="0" applyFont="1" applyBorder="1" applyAlignment="1" applyProtection="1">
      <alignment horizontal="center" wrapText="1"/>
      <protection locked="0"/>
    </xf>
    <xf numFmtId="0" fontId="0" fillId="0" borderId="59" xfId="0" applyBorder="1" applyAlignment="1" applyProtection="1">
      <alignment horizontal="center" textRotation="90" wrapText="1"/>
      <protection locked="0"/>
    </xf>
    <xf numFmtId="0" fontId="0" fillId="0" borderId="62" xfId="0" applyBorder="1" applyAlignment="1" applyProtection="1">
      <alignment horizontal="center" wrapText="1"/>
      <protection locked="0"/>
    </xf>
    <xf numFmtId="0" fontId="0" fillId="0" borderId="1" xfId="0" applyBorder="1" applyAlignment="1" applyProtection="1">
      <alignment horizontal="center" wrapText="1"/>
      <protection locked="0"/>
    </xf>
    <xf numFmtId="0" fontId="0" fillId="0" borderId="70" xfId="0" applyBorder="1" applyAlignment="1" applyProtection="1">
      <alignment horizontal="center" textRotation="90" wrapText="1"/>
      <protection locked="0"/>
    </xf>
    <xf numFmtId="0" fontId="0" fillId="0" borderId="67" xfId="0" applyBorder="1" applyAlignment="1" applyProtection="1">
      <alignment horizontal="center" wrapText="1"/>
      <protection locked="0"/>
    </xf>
    <xf numFmtId="0" fontId="0" fillId="0" borderId="21" xfId="0" applyBorder="1" applyAlignment="1" applyProtection="1">
      <alignment horizontal="center" wrapText="1"/>
      <protection locked="0"/>
    </xf>
    <xf numFmtId="0" fontId="0" fillId="0" borderId="1" xfId="0" applyBorder="1" applyAlignment="1" applyProtection="1">
      <alignment horizontal="center" textRotation="90" wrapText="1"/>
      <protection locked="0"/>
    </xf>
    <xf numFmtId="0" fontId="0" fillId="0" borderId="12" xfId="0" applyBorder="1" applyAlignment="1" applyProtection="1">
      <alignment horizontal="center" wrapText="1"/>
      <protection locked="0"/>
    </xf>
    <xf numFmtId="0" fontId="0" fillId="0" borderId="16" xfId="0" applyBorder="1" applyAlignment="1" applyProtection="1">
      <alignment horizontal="center" textRotation="90" wrapText="1"/>
      <protection locked="0"/>
    </xf>
    <xf numFmtId="0" fontId="0" fillId="0" borderId="18" xfId="0" applyBorder="1" applyAlignment="1" applyProtection="1">
      <alignment horizontal="center" wrapText="1"/>
      <protection locked="0"/>
    </xf>
    <xf numFmtId="0" fontId="0" fillId="0" borderId="62" xfId="0" applyBorder="1" applyAlignment="1" applyProtection="1">
      <alignment horizontal="center" textRotation="90" wrapText="1"/>
      <protection locked="0"/>
    </xf>
    <xf numFmtId="0" fontId="0" fillId="0" borderId="70" xfId="0" applyBorder="1" applyAlignment="1">
      <alignment horizontal="center" textRotation="90" wrapText="1"/>
    </xf>
    <xf numFmtId="0" fontId="0" fillId="0" borderId="67" xfId="0" applyBorder="1" applyAlignment="1">
      <alignment horizontal="center" textRotation="90" wrapText="1"/>
    </xf>
    <xf numFmtId="0" fontId="0" fillId="0" borderId="21" xfId="0" applyBorder="1" applyAlignment="1">
      <alignment horizontal="center" textRotation="90" wrapText="1"/>
    </xf>
    <xf numFmtId="0" fontId="11" fillId="8" borderId="1" xfId="0" applyFont="1" applyFill="1" applyBorder="1" applyAlignment="1">
      <alignment vertical="top"/>
    </xf>
    <xf numFmtId="0" fontId="0" fillId="0" borderId="58" xfId="0" applyBorder="1" applyAlignment="1">
      <alignment horizontal="center" textRotation="90" wrapText="1"/>
    </xf>
    <xf numFmtId="0" fontId="0" fillId="0" borderId="16" xfId="0" applyBorder="1" applyAlignment="1">
      <alignment horizontal="center" textRotation="90" wrapText="1"/>
    </xf>
    <xf numFmtId="0" fontId="0" fillId="0" borderId="1" xfId="0" applyBorder="1" applyAlignment="1">
      <alignment horizontal="center" textRotation="90" wrapText="1"/>
    </xf>
    <xf numFmtId="0" fontId="9" fillId="0" borderId="31" xfId="0" applyFont="1" applyBorder="1" applyAlignment="1">
      <alignment horizontal="center" textRotation="90" wrapText="1"/>
    </xf>
    <xf numFmtId="0" fontId="9" fillId="0" borderId="21" xfId="0" applyFont="1" applyBorder="1" applyAlignment="1">
      <alignment horizontal="center"/>
    </xf>
    <xf numFmtId="0" fontId="9" fillId="0" borderId="30" xfId="0" applyFont="1" applyBorder="1" applyAlignment="1">
      <alignment horizontal="center" textRotation="90" wrapText="1"/>
    </xf>
    <xf numFmtId="0" fontId="6" fillId="7" borderId="37" xfId="0" applyFont="1" applyFill="1" applyBorder="1" applyAlignment="1">
      <alignment horizontal="center" wrapText="1"/>
    </xf>
    <xf numFmtId="0" fontId="0" fillId="7" borderId="52" xfId="0" applyFill="1" applyBorder="1" applyAlignment="1">
      <alignment horizontal="center" wrapText="1"/>
    </xf>
    <xf numFmtId="0" fontId="0" fillId="7" borderId="51" xfId="0" applyFill="1" applyBorder="1" applyAlignment="1">
      <alignment horizontal="center" wrapText="1"/>
    </xf>
    <xf numFmtId="0" fontId="0" fillId="7" borderId="51" xfId="0" applyFill="1" applyBorder="1" applyAlignment="1">
      <alignment wrapText="1"/>
    </xf>
    <xf numFmtId="0" fontId="6" fillId="7" borderId="52" xfId="0" applyFont="1" applyFill="1" applyBorder="1" applyAlignment="1">
      <alignment horizontal="center" wrapText="1"/>
    </xf>
    <xf numFmtId="0" fontId="6" fillId="7" borderId="51" xfId="0" applyFont="1" applyFill="1" applyBorder="1" applyAlignment="1">
      <alignment horizontal="center" wrapText="1"/>
    </xf>
    <xf numFmtId="0" fontId="9" fillId="7" borderId="3" xfId="0" applyFont="1" applyFill="1" applyBorder="1" applyAlignment="1">
      <alignment horizontal="left" vertical="center" wrapText="1"/>
    </xf>
    <xf numFmtId="0" fontId="9" fillId="7" borderId="2" xfId="0" applyFont="1" applyFill="1" applyBorder="1" applyAlignment="1">
      <alignment horizontal="left" vertical="center" wrapText="1"/>
    </xf>
    <xf numFmtId="0" fontId="9" fillId="7" borderId="4" xfId="0" applyFont="1" applyFill="1" applyBorder="1" applyAlignment="1">
      <alignment horizontal="left" vertical="center" wrapText="1"/>
    </xf>
    <xf numFmtId="0" fontId="9" fillId="7" borderId="37" xfId="0" applyFont="1" applyFill="1" applyBorder="1" applyAlignment="1">
      <alignment horizontal="left" vertical="center" wrapText="1"/>
    </xf>
    <xf numFmtId="0" fontId="9" fillId="7" borderId="0" xfId="0" applyFont="1" applyFill="1" applyAlignment="1">
      <alignment horizontal="left" vertical="center" wrapText="1"/>
    </xf>
    <xf numFmtId="0" fontId="9" fillId="7" borderId="35" xfId="0" applyFont="1" applyFill="1" applyBorder="1" applyAlignment="1">
      <alignment horizontal="left" vertical="center" wrapText="1"/>
    </xf>
    <xf numFmtId="0" fontId="9" fillId="7" borderId="52" xfId="0" applyFont="1" applyFill="1" applyBorder="1" applyAlignment="1">
      <alignment horizontal="left" vertical="center" wrapText="1"/>
    </xf>
    <xf numFmtId="0" fontId="9" fillId="7" borderId="51" xfId="0" applyFont="1" applyFill="1" applyBorder="1" applyAlignment="1">
      <alignment horizontal="left" vertical="center" wrapText="1"/>
    </xf>
    <xf numFmtId="0" fontId="9" fillId="7" borderId="53" xfId="0" applyFont="1" applyFill="1" applyBorder="1" applyAlignment="1">
      <alignment horizontal="left" vertical="center" wrapText="1"/>
    </xf>
    <xf numFmtId="0" fontId="7" fillId="0" borderId="30" xfId="0" applyFont="1" applyBorder="1" applyAlignment="1">
      <alignment horizontal="center" textRotation="90" wrapText="1"/>
    </xf>
    <xf numFmtId="0" fontId="7" fillId="0" borderId="16" xfId="0" applyFont="1" applyBorder="1" applyAlignment="1">
      <alignment horizontal="center" wrapText="1"/>
    </xf>
    <xf numFmtId="0" fontId="0" fillId="2" borderId="23" xfId="0" applyFill="1" applyBorder="1" applyAlignment="1">
      <alignment horizontal="center"/>
    </xf>
    <xf numFmtId="0" fontId="0" fillId="2" borderId="26" xfId="0" applyFill="1" applyBorder="1" applyAlignment="1">
      <alignment horizontal="center"/>
    </xf>
    <xf numFmtId="0" fontId="0" fillId="0" borderId="6" xfId="0" applyBorder="1"/>
    <xf numFmtId="0" fontId="9" fillId="7" borderId="27" xfId="0" applyFont="1" applyFill="1" applyBorder="1"/>
    <xf numFmtId="0" fontId="9" fillId="7" borderId="36" xfId="0" applyFont="1" applyFill="1" applyBorder="1"/>
    <xf numFmtId="0" fontId="0" fillId="0" borderId="30" xfId="0" applyBorder="1" applyAlignment="1">
      <alignment horizontal="center" textRotation="90" wrapText="1"/>
    </xf>
    <xf numFmtId="0" fontId="9" fillId="0" borderId="56" xfId="0" applyFont="1" applyBorder="1" applyAlignment="1">
      <alignment horizontal="center" textRotation="90" wrapText="1"/>
    </xf>
    <xf numFmtId="0" fontId="9" fillId="0" borderId="58" xfId="0" applyFont="1" applyBorder="1" applyAlignment="1">
      <alignment horizontal="center"/>
    </xf>
    <xf numFmtId="0" fontId="9" fillId="0" borderId="16" xfId="0" applyFont="1" applyBorder="1" applyAlignment="1">
      <alignment horizontal="center"/>
    </xf>
    <xf numFmtId="0" fontId="9" fillId="0" borderId="58" xfId="0" applyFont="1" applyBorder="1" applyAlignment="1">
      <alignment horizontal="center" textRotation="90" wrapText="1"/>
    </xf>
    <xf numFmtId="0" fontId="9" fillId="0" borderId="16" xfId="0" applyFont="1" applyBorder="1" applyAlignment="1">
      <alignment horizontal="center" textRotation="90" wrapText="1"/>
    </xf>
    <xf numFmtId="0" fontId="0" fillId="0" borderId="10" xfId="0" applyBorder="1" applyAlignment="1" applyProtection="1">
      <alignment vertical="center"/>
      <protection locked="0"/>
    </xf>
    <xf numFmtId="0" fontId="0" fillId="0" borderId="17" xfId="0" applyBorder="1" applyAlignment="1" applyProtection="1">
      <alignment vertical="center"/>
      <protection locked="0"/>
    </xf>
    <xf numFmtId="0" fontId="8" fillId="0" borderId="7" xfId="0" applyFont="1" applyBorder="1" applyAlignment="1">
      <alignment horizontal="center"/>
    </xf>
    <xf numFmtId="0" fontId="0" fillId="0" borderId="8" xfId="0" applyBorder="1" applyAlignment="1">
      <alignment horizontal="center"/>
    </xf>
    <xf numFmtId="0" fontId="0" fillId="0" borderId="52" xfId="0" applyBorder="1" applyAlignment="1">
      <alignment wrapText="1"/>
    </xf>
    <xf numFmtId="0" fontId="0" fillId="0" borderId="50" xfId="0" applyBorder="1" applyAlignment="1">
      <alignment horizontal="center" vertical="center"/>
    </xf>
    <xf numFmtId="0" fontId="0" fillId="0" borderId="0" xfId="0" applyAlignment="1">
      <alignment horizontal="center" vertical="center"/>
    </xf>
    <xf numFmtId="0" fontId="0" fillId="0" borderId="35" xfId="0" applyBorder="1" applyAlignment="1">
      <alignment horizontal="center" vertical="center"/>
    </xf>
    <xf numFmtId="0" fontId="7" fillId="7" borderId="50" xfId="0" applyFont="1" applyFill="1" applyBorder="1" applyAlignment="1">
      <alignment horizontal="left" vertical="center"/>
    </xf>
    <xf numFmtId="0" fontId="0" fillId="0" borderId="62" xfId="0" applyBorder="1" applyAlignment="1">
      <alignment horizontal="left" vertical="center"/>
    </xf>
    <xf numFmtId="164" fontId="0" fillId="2" borderId="11" xfId="0" applyNumberFormat="1" applyFill="1" applyBorder="1" applyAlignment="1">
      <alignment horizontal="center"/>
    </xf>
    <xf numFmtId="0" fontId="0" fillId="7" borderId="14" xfId="0" applyFill="1" applyBorder="1"/>
    <xf numFmtId="0" fontId="0" fillId="0" borderId="11" xfId="0" applyBorder="1" applyAlignment="1" applyProtection="1">
      <alignment horizontal="left"/>
      <protection locked="0"/>
    </xf>
    <xf numFmtId="0" fontId="0" fillId="0" borderId="12" xfId="0" applyBorder="1" applyAlignment="1" applyProtection="1">
      <alignment horizontal="left"/>
      <protection locked="0"/>
    </xf>
    <xf numFmtId="0" fontId="0" fillId="0" borderId="43" xfId="0" applyBorder="1" applyAlignment="1" applyProtection="1">
      <alignment horizontal="center" textRotation="90" wrapText="1"/>
      <protection locked="0"/>
    </xf>
    <xf numFmtId="0" fontId="9" fillId="7" borderId="53" xfId="0" applyFont="1" applyFill="1" applyBorder="1"/>
    <xf numFmtId="0" fontId="8" fillId="4" borderId="7" xfId="0" applyFont="1" applyFill="1" applyBorder="1" applyAlignment="1">
      <alignment horizontal="center"/>
    </xf>
    <xf numFmtId="0" fontId="8" fillId="4" borderId="5" xfId="0" applyFont="1" applyFill="1" applyBorder="1" applyAlignment="1">
      <alignment horizontal="center"/>
    </xf>
    <xf numFmtId="0" fontId="8" fillId="4" borderId="6" xfId="0" applyFont="1" applyFill="1" applyBorder="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10" fillId="0" borderId="10" xfId="0" applyFont="1" applyBorder="1" applyAlignment="1">
      <alignment horizontal="center"/>
    </xf>
    <xf numFmtId="0" fontId="10" fillId="0" borderId="9" xfId="0" applyFont="1" applyBorder="1" applyAlignment="1">
      <alignment horizontal="center"/>
    </xf>
    <xf numFmtId="0" fontId="0" fillId="0" borderId="104" xfId="0" applyBorder="1" applyAlignment="1">
      <alignment horizontal="center"/>
    </xf>
    <xf numFmtId="14" fontId="0" fillId="11" borderId="51" xfId="0" applyNumberFormat="1" applyFill="1" applyBorder="1" applyAlignment="1" applyProtection="1">
      <alignment horizontal="center"/>
      <protection locked="0"/>
    </xf>
    <xf numFmtId="0" fontId="0" fillId="11" borderId="53" xfId="0" applyFill="1" applyBorder="1" applyAlignment="1" applyProtection="1">
      <alignment horizontal="center"/>
      <protection locked="0"/>
    </xf>
    <xf numFmtId="0" fontId="0" fillId="0" borderId="5" xfId="0" applyBorder="1"/>
    <xf numFmtId="14" fontId="8" fillId="10" borderId="51" xfId="0" applyNumberFormat="1" applyFont="1" applyFill="1" applyBorder="1" applyAlignment="1" applyProtection="1">
      <alignment horizontal="center"/>
      <protection locked="0"/>
    </xf>
    <xf numFmtId="0" fontId="8" fillId="10" borderId="53" xfId="0" applyFont="1" applyFill="1" applyBorder="1" applyAlignment="1" applyProtection="1">
      <alignment horizontal="center"/>
      <protection locked="0"/>
    </xf>
    <xf numFmtId="0" fontId="11" fillId="7" borderId="35" xfId="0" applyFont="1" applyFill="1" applyBorder="1" applyAlignment="1">
      <alignment horizontal="center" vertical="top"/>
    </xf>
    <xf numFmtId="14" fontId="0" fillId="12" borderId="51" xfId="0" applyNumberFormat="1" applyFill="1" applyBorder="1" applyAlignment="1" applyProtection="1">
      <alignment horizontal="center"/>
      <protection locked="0"/>
    </xf>
    <xf numFmtId="0" fontId="0" fillId="12" borderId="53" xfId="0" applyFill="1" applyBorder="1" applyAlignment="1" applyProtection="1">
      <alignment horizontal="center"/>
      <protection locked="0"/>
    </xf>
    <xf numFmtId="0" fontId="8" fillId="0" borderId="0" xfId="0" applyFont="1" applyAlignment="1">
      <alignment horizontal="center"/>
    </xf>
    <xf numFmtId="0" fontId="8" fillId="0" borderId="7" xfId="0" applyFont="1" applyBorder="1" applyAlignment="1">
      <alignment horizontal="center" vertical="center"/>
    </xf>
    <xf numFmtId="0" fontId="0" fillId="0" borderId="5" xfId="0" applyBorder="1" applyAlignment="1">
      <alignment horizontal="center" vertical="center"/>
    </xf>
    <xf numFmtId="0" fontId="9" fillId="0" borderId="31" xfId="0" applyFont="1" applyBorder="1" applyAlignment="1" applyProtection="1">
      <alignment horizontal="center" textRotation="90" wrapText="1"/>
      <protection locked="0"/>
    </xf>
    <xf numFmtId="0" fontId="7" fillId="0" borderId="3" xfId="0" applyFont="1" applyBorder="1" applyAlignment="1" applyProtection="1">
      <alignment horizontal="center" textRotation="90" wrapText="1"/>
      <protection locked="0"/>
    </xf>
    <xf numFmtId="0" fontId="7" fillId="0" borderId="37" xfId="0" applyFont="1" applyBorder="1" applyAlignment="1" applyProtection="1">
      <alignment wrapText="1"/>
      <protection locked="0"/>
    </xf>
    <xf numFmtId="0" fontId="7" fillId="0" borderId="10" xfId="0" applyFont="1" applyBorder="1" applyAlignment="1" applyProtection="1">
      <alignment wrapText="1"/>
      <protection locked="0"/>
    </xf>
    <xf numFmtId="0" fontId="7" fillId="0" borderId="70" xfId="0" applyFont="1" applyBorder="1" applyAlignment="1" applyProtection="1">
      <alignment horizontal="center" textRotation="90" wrapText="1"/>
      <protection locked="0"/>
    </xf>
    <xf numFmtId="0" fontId="7" fillId="0" borderId="67" xfId="0" applyFont="1" applyBorder="1" applyAlignment="1" applyProtection="1">
      <alignment wrapText="1"/>
      <protection locked="0"/>
    </xf>
    <xf numFmtId="0" fontId="7" fillId="0" borderId="21" xfId="0" applyFont="1" applyBorder="1" applyAlignment="1" applyProtection="1">
      <alignment wrapText="1"/>
      <protection locked="0"/>
    </xf>
    <xf numFmtId="0" fontId="7" fillId="0" borderId="30" xfId="0" applyFont="1" applyBorder="1" applyAlignment="1" applyProtection="1">
      <alignment horizontal="center" textRotation="90" wrapText="1"/>
      <protection locked="0"/>
    </xf>
    <xf numFmtId="0" fontId="0" fillId="0" borderId="30" xfId="0" applyBorder="1" applyAlignment="1" applyProtection="1">
      <alignment horizontal="center" textRotation="90" wrapText="1"/>
      <protection locked="0"/>
    </xf>
    <xf numFmtId="0" fontId="9" fillId="0" borderId="30" xfId="0" applyFont="1" applyBorder="1" applyAlignment="1" applyProtection="1">
      <alignment horizontal="center" textRotation="90" wrapText="1"/>
      <protection locked="0"/>
    </xf>
    <xf numFmtId="0" fontId="9" fillId="0" borderId="42" xfId="0" applyFont="1" applyBorder="1" applyAlignment="1">
      <alignment wrapText="1"/>
    </xf>
    <xf numFmtId="0" fontId="0" fillId="0" borderId="42" xfId="0" applyBorder="1"/>
    <xf numFmtId="0" fontId="9" fillId="0" borderId="0" xfId="0" applyFont="1" applyAlignment="1">
      <alignment wrapText="1"/>
    </xf>
    <xf numFmtId="0" fontId="0" fillId="0" borderId="35" xfId="0" applyBorder="1"/>
    <xf numFmtId="0" fontId="9" fillId="7" borderId="71" xfId="0" applyFont="1" applyFill="1" applyBorder="1" applyAlignment="1">
      <alignment vertical="center" wrapText="1"/>
    </xf>
    <xf numFmtId="0" fontId="9" fillId="7" borderId="51" xfId="0" applyFont="1" applyFill="1" applyBorder="1" applyAlignment="1">
      <alignment vertical="center" wrapText="1"/>
    </xf>
    <xf numFmtId="0" fontId="9" fillId="0" borderId="51" xfId="0" applyFont="1" applyBorder="1" applyAlignment="1">
      <alignment wrapText="1"/>
    </xf>
    <xf numFmtId="0" fontId="0" fillId="0" borderId="51" xfId="0" applyBorder="1"/>
    <xf numFmtId="0" fontId="0" fillId="0" borderId="81" xfId="0" applyBorder="1" applyAlignment="1" applyProtection="1">
      <alignment horizontal="center" textRotation="90" wrapText="1"/>
      <protection locked="0"/>
    </xf>
    <xf numFmtId="0" fontId="0" fillId="0" borderId="19" xfId="0" applyBorder="1" applyAlignment="1" applyProtection="1">
      <alignment horizontal="center" wrapText="1"/>
      <protection locked="0"/>
    </xf>
    <xf numFmtId="0" fontId="0" fillId="0" borderId="57" xfId="0" applyBorder="1" applyAlignment="1">
      <alignment horizontal="center" wrapText="1"/>
    </xf>
    <xf numFmtId="0" fontId="0" fillId="0" borderId="15" xfId="0" applyBorder="1" applyAlignment="1">
      <alignment horizontal="center" wrapText="1"/>
    </xf>
    <xf numFmtId="0" fontId="0" fillId="0" borderId="3" xfId="0" applyBorder="1" applyAlignment="1" applyProtection="1">
      <alignment horizontal="center" textRotation="90" wrapText="1"/>
      <protection locked="0"/>
    </xf>
    <xf numFmtId="0" fontId="0" fillId="0" borderId="37" xfId="0" applyBorder="1" applyAlignment="1">
      <alignment horizontal="center" wrapText="1"/>
    </xf>
    <xf numFmtId="0" fontId="0" fillId="0" borderId="10" xfId="0" applyBorder="1" applyAlignment="1">
      <alignment horizontal="center" wrapText="1"/>
    </xf>
    <xf numFmtId="0" fontId="15" fillId="0" borderId="0" xfId="0" applyFont="1" applyAlignment="1" applyProtection="1">
      <alignment horizontal="center"/>
      <protection locked="0"/>
    </xf>
    <xf numFmtId="0" fontId="16" fillId="0" borderId="0" xfId="0" applyFont="1" applyAlignment="1">
      <alignment horizontal="center"/>
    </xf>
    <xf numFmtId="0" fontId="1" fillId="0" borderId="0" xfId="0" applyFont="1" applyAlignment="1">
      <alignment horizontal="center"/>
    </xf>
    <xf numFmtId="0" fontId="0" fillId="0" borderId="35" xfId="0" applyBorder="1" applyAlignment="1">
      <alignment horizontal="center"/>
    </xf>
    <xf numFmtId="0" fontId="9" fillId="0" borderId="40" xfId="0" applyFont="1" applyBorder="1" applyAlignment="1" applyProtection="1">
      <alignment horizontal="center" textRotation="90" wrapText="1"/>
      <protection locked="0"/>
    </xf>
    <xf numFmtId="0" fontId="9" fillId="0" borderId="41" xfId="0" applyFont="1" applyBorder="1" applyAlignment="1" applyProtection="1">
      <alignment horizontal="center" textRotation="90" wrapText="1"/>
      <protection locked="0"/>
    </xf>
    <xf numFmtId="0" fontId="9" fillId="0" borderId="38" xfId="0" applyFont="1" applyBorder="1" applyAlignment="1" applyProtection="1">
      <alignment horizontal="center" textRotation="90" wrapText="1"/>
      <protection locked="0"/>
    </xf>
    <xf numFmtId="0" fontId="0" fillId="0" borderId="67" xfId="0" applyBorder="1" applyAlignment="1" applyProtection="1">
      <alignment horizontal="center" textRotation="90" wrapText="1"/>
      <protection locked="0"/>
    </xf>
    <xf numFmtId="0" fontId="0" fillId="0" borderId="21" xfId="0" applyBorder="1" applyAlignment="1" applyProtection="1">
      <alignment horizontal="center" textRotation="90" wrapText="1"/>
      <protection locked="0"/>
    </xf>
    <xf numFmtId="0" fontId="0" fillId="0" borderId="40" xfId="0" applyBorder="1" applyAlignment="1" applyProtection="1">
      <alignment horizontal="center" textRotation="90" wrapText="1"/>
      <protection locked="0"/>
    </xf>
    <xf numFmtId="0" fontId="0" fillId="0" borderId="41" xfId="0" applyBorder="1" applyAlignment="1" applyProtection="1">
      <alignment horizontal="center" textRotation="90" wrapText="1"/>
      <protection locked="0"/>
    </xf>
    <xf numFmtId="0" fontId="0" fillId="0" borderId="38" xfId="0" applyBorder="1" applyAlignment="1" applyProtection="1">
      <alignment horizontal="center" textRotation="90" wrapText="1"/>
      <protection locked="0"/>
    </xf>
    <xf numFmtId="0" fontId="0" fillId="0" borderId="57" xfId="0" applyBorder="1" applyAlignment="1" applyProtection="1">
      <alignment horizontal="center" textRotation="90" wrapText="1"/>
      <protection locked="0"/>
    </xf>
    <xf numFmtId="0" fontId="0" fillId="0" borderId="15" xfId="0" applyBorder="1" applyAlignment="1" applyProtection="1">
      <alignment horizontal="center" textRotation="90" wrapText="1"/>
      <protection locked="0"/>
    </xf>
    <xf numFmtId="0" fontId="8" fillId="0" borderId="3" xfId="0" applyFont="1" applyBorder="1" applyAlignment="1" applyProtection="1">
      <alignment horizontal="center"/>
      <protection locked="0"/>
    </xf>
    <xf numFmtId="0" fontId="0" fillId="0" borderId="2" xfId="0" applyBorder="1"/>
    <xf numFmtId="0" fontId="0" fillId="0" borderId="4" xfId="0" applyBorder="1"/>
    <xf numFmtId="0" fontId="33" fillId="0" borderId="0" xfId="0" applyFont="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190497</xdr:colOff>
      <xdr:row>2</xdr:row>
      <xdr:rowOff>28573</xdr:rowOff>
    </xdr:from>
    <xdr:ext cx="6448428" cy="25184102"/>
    <xdr:sp macro="" textlink="">
      <xdr:nvSpPr>
        <xdr:cNvPr id="2" name="TextBox 1">
          <a:extLst>
            <a:ext uri="{FF2B5EF4-FFF2-40B4-BE49-F238E27FC236}">
              <a16:creationId xmlns:a16="http://schemas.microsoft.com/office/drawing/2014/main" id="{2C870E3F-C630-22A7-2441-40EEB4715186}"/>
            </a:ext>
          </a:extLst>
        </xdr:cNvPr>
        <xdr:cNvSpPr txBox="1"/>
      </xdr:nvSpPr>
      <xdr:spPr>
        <a:xfrm>
          <a:off x="304797" y="352423"/>
          <a:ext cx="6448428" cy="251841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Instructions for Excel Monthly Report of Operation – Activated Sludge Wastewater Treatment Plant</a:t>
          </a:r>
          <a:r>
            <a:rPr lang="en-US" sz="1100" b="0" u="none" baseline="0">
              <a:effectLst/>
              <a:latin typeface="Calibri" panose="020F0502020204030204" pitchFamily="34" charset="0"/>
              <a:ea typeface="Calibri" panose="020F0502020204030204" pitchFamily="34" charset="0"/>
              <a:cs typeface="Times New Roman" panose="02020603050405020304" pitchFamily="18" charset="0"/>
            </a:rPr>
            <a:t> f</a:t>
          </a:r>
          <a:r>
            <a:rPr lang="en-US" sz="1100" b="1">
              <a:effectLst/>
              <a:latin typeface="Calibri" panose="020F0502020204030204" pitchFamily="34" charset="0"/>
              <a:ea typeface="Calibri" panose="020F0502020204030204" pitchFamily="34" charset="0"/>
              <a:cs typeface="Times New Roman" panose="02020603050405020304" pitchFamily="18" charset="0"/>
            </a:rPr>
            <a:t>or Wastewater Treatment Plants </a:t>
          </a:r>
          <a:r>
            <a:rPr lang="en-US" sz="1100" b="1" u="sng">
              <a:effectLst/>
              <a:latin typeface="Calibri" panose="020F0502020204030204" pitchFamily="34" charset="0"/>
              <a:ea typeface="Calibri" panose="020F0502020204030204" pitchFamily="34" charset="0"/>
              <a:cs typeface="Times New Roman" panose="02020603050405020304" pitchFamily="18" charset="0"/>
            </a:rPr>
            <a:t>greater than 0.05 MGD (and/or Maximum Weekly Limits) – State</a:t>
          </a:r>
          <a:r>
            <a:rPr lang="en-US" sz="1100" b="1" u="sng" baseline="0">
              <a:effectLst/>
              <a:latin typeface="Calibri" panose="020F0502020204030204" pitchFamily="34" charset="0"/>
              <a:ea typeface="Calibri" panose="020F0502020204030204" pitchFamily="34" charset="0"/>
              <a:cs typeface="Times New Roman" panose="02020603050405020304" pitchFamily="18" charset="0"/>
            </a:rPr>
            <a:t> Form</a:t>
          </a:r>
          <a:r>
            <a:rPr lang="en-US" sz="1100" b="1" u="sng">
              <a:effectLst/>
              <a:latin typeface="Calibri" panose="020F0502020204030204" pitchFamily="34" charset="0"/>
              <a:ea typeface="Calibri" panose="020F0502020204030204" pitchFamily="34" charset="0"/>
              <a:cs typeface="Times New Roman" panose="02020603050405020304" pitchFamily="18" charset="0"/>
            </a:rPr>
            <a:t> 10829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Initial Excel MRO Form Setup Information:</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Be sure to do this at the start of a new year, or the first time this form is used!</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General MRO Header information</a:t>
          </a:r>
          <a:r>
            <a:rPr lang="en-US" sz="1100">
              <a:effectLst/>
              <a:latin typeface="Calibri" panose="020F0502020204030204" pitchFamily="34" charset="0"/>
              <a:ea typeface="Calibri" panose="020F0502020204030204" pitchFamily="34" charset="0"/>
              <a:cs typeface="Times New Roman" panose="02020603050405020304" pitchFamily="18" charset="0"/>
            </a:rPr>
            <a:t>: The </a:t>
          </a:r>
          <a:r>
            <a:rPr lang="en-US" sz="1100" b="1">
              <a:effectLst/>
              <a:latin typeface="Calibri" panose="020F0502020204030204" pitchFamily="34" charset="0"/>
              <a:ea typeface="Calibri" panose="020F0502020204030204" pitchFamily="34" charset="0"/>
              <a:cs typeface="Times New Roman" panose="02020603050405020304" pitchFamily="18" charset="0"/>
            </a:rPr>
            <a:t>Facility Name, Year, Permit Number, Outfall Number, Certified Operator Name and certification number, etc.</a:t>
          </a:r>
          <a:r>
            <a:rPr lang="en-US" sz="1100">
              <a:effectLst/>
              <a:latin typeface="Calibri" panose="020F0502020204030204" pitchFamily="34" charset="0"/>
              <a:ea typeface="Calibri" panose="020F0502020204030204" pitchFamily="34" charset="0"/>
              <a:cs typeface="Times New Roman" panose="02020603050405020304" pitchFamily="18" charset="0"/>
            </a:rPr>
            <a:t> need to be entered into the top (header) box </a:t>
          </a:r>
          <a:r>
            <a:rPr lang="en-US" sz="1100" i="1">
              <a:effectLst/>
              <a:latin typeface="Calibri" panose="020F0502020204030204" pitchFamily="34" charset="0"/>
              <a:ea typeface="Calibri" panose="020F0502020204030204" pitchFamily="34" charset="0"/>
              <a:cs typeface="Times New Roman" panose="02020603050405020304" pitchFamily="18" charset="0"/>
            </a:rPr>
            <a:t>on the first page of </a:t>
          </a:r>
          <a:r>
            <a:rPr lang="en-US" sz="1100" i="1" u="sng">
              <a:effectLst/>
              <a:latin typeface="Calibri" panose="020F0502020204030204" pitchFamily="34" charset="0"/>
              <a:ea typeface="Calibri" panose="020F0502020204030204" pitchFamily="34" charset="0"/>
              <a:cs typeface="Times New Roman" panose="02020603050405020304" pitchFamily="18" charset="0"/>
            </a:rPr>
            <a:t>January's</a:t>
          </a:r>
          <a:r>
            <a:rPr lang="en-US" sz="1100" i="1">
              <a:effectLst/>
              <a:latin typeface="Calibri" panose="020F0502020204030204" pitchFamily="34" charset="0"/>
              <a:ea typeface="Calibri" panose="020F0502020204030204" pitchFamily="34" charset="0"/>
              <a:cs typeface="Times New Roman" panose="02020603050405020304" pitchFamily="18" charset="0"/>
            </a:rPr>
            <a:t> report</a:t>
          </a:r>
          <a:r>
            <a:rPr lang="en-US" sz="1100">
              <a:effectLst/>
              <a:latin typeface="Calibri" panose="020F0502020204030204" pitchFamily="34" charset="0"/>
              <a:ea typeface="Calibri" panose="020F0502020204030204" pitchFamily="34" charset="0"/>
              <a:cs typeface="Times New Roman" panose="02020603050405020304" pitchFamily="18" charset="0"/>
            </a:rPr>
            <a:t>. This information will then automatically display on subsequent months of the MRO spreadsheet.  Should the header information (certified operator info, design flow) change, the information can be changed on the applicable month header.  Facility name change can only occur on the January header.</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Reporting Parameters not listed on non-labeled columns</a:t>
          </a:r>
          <a:r>
            <a:rPr lang="en-US" sz="1100">
              <a:effectLst/>
              <a:latin typeface="Calibri" panose="020F0502020204030204" pitchFamily="34" charset="0"/>
              <a:ea typeface="Calibri" panose="020F0502020204030204" pitchFamily="34" charset="0"/>
              <a:cs typeface="Times New Roman" panose="02020603050405020304" pitchFamily="18" charset="0"/>
            </a:rPr>
            <a:t>: Use the blank columns, if needed, for parameters </a:t>
          </a:r>
          <a:r>
            <a:rPr lang="en-US" sz="1100" i="1">
              <a:effectLst/>
              <a:latin typeface="Calibri" panose="020F0502020204030204" pitchFamily="34" charset="0"/>
              <a:ea typeface="Calibri" panose="020F0502020204030204" pitchFamily="34" charset="0"/>
              <a:cs typeface="Times New Roman" panose="02020603050405020304" pitchFamily="18" charset="0"/>
            </a:rPr>
            <a:t>not already labeled on this form</a:t>
          </a:r>
          <a:r>
            <a:rPr lang="en-US" sz="1100">
              <a:effectLst/>
              <a:latin typeface="Calibri" panose="020F0502020204030204" pitchFamily="34" charset="0"/>
              <a:ea typeface="Calibri" panose="020F0502020204030204" pitchFamily="34" charset="0"/>
              <a:cs typeface="Times New Roman" panose="02020603050405020304" pitchFamily="18" charset="0"/>
            </a:rPr>
            <a:t>, and be sure to label those columns’ headers.</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Entering measurement data on the Excel MRO spreadsheet each month (per tab):</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Enter measurement data in the correct white (concentration) cells</a:t>
          </a:r>
          <a:r>
            <a:rPr lang="en-US" sz="1100">
              <a:effectLst/>
              <a:latin typeface="Calibri" panose="020F0502020204030204" pitchFamily="34" charset="0"/>
              <a:ea typeface="Calibri" panose="020F0502020204030204" pitchFamily="34" charset="0"/>
              <a:cs typeface="Times New Roman" panose="02020603050405020304" pitchFamily="18" charset="0"/>
            </a:rPr>
            <a:t> per calendar day, per parameter.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Raw/Intermediate data</a:t>
          </a:r>
          <a:r>
            <a:rPr lang="en-US" sz="1100">
              <a:effectLst/>
              <a:latin typeface="Calibri" panose="020F0502020204030204" pitchFamily="34" charset="0"/>
              <a:ea typeface="Calibri" panose="020F0502020204030204" pitchFamily="34" charset="0"/>
              <a:cs typeface="Times New Roman" panose="02020603050405020304" pitchFamily="18" charset="0"/>
            </a:rPr>
            <a:t> must be reported at the same frequency as effluent sampling, at least.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data in the yellow (calculating) columns</a:t>
          </a:r>
          <a:r>
            <a:rPr lang="en-US" sz="1100">
              <a:effectLst/>
              <a:latin typeface="Calibri" panose="020F0502020204030204" pitchFamily="34" charset="0"/>
              <a:ea typeface="Calibri" panose="020F0502020204030204" pitchFamily="34" charset="0"/>
              <a:cs typeface="Times New Roman" panose="02020603050405020304" pitchFamily="18" charset="0"/>
            </a:rPr>
            <a:t> – the Excel form will do that.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inequality symbols</a:t>
          </a:r>
          <a:r>
            <a:rPr lang="en-US" sz="1100">
              <a:effectLst/>
              <a:latin typeface="Calibri" panose="020F0502020204030204" pitchFamily="34" charset="0"/>
              <a:ea typeface="Calibri" panose="020F0502020204030204" pitchFamily="34" charset="0"/>
              <a:cs typeface="Times New Roman" panose="02020603050405020304" pitchFamily="18" charset="0"/>
            </a:rPr>
            <a:t> (such as “&lt;” or “&gt;”) in the white columns of this form or calculations will not be performed correctly.  If a value is non-detect simply report the (absolute value of the) detection limit.  There is a special gray “&lt;” column that can be used when the *TRC value is non-detect.  </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Error Code 570 Popup:  </a:t>
          </a:r>
          <a:r>
            <a:rPr lang="en-US" sz="1100">
              <a:effectLst/>
              <a:latin typeface="Calibri" panose="020F0502020204030204" pitchFamily="34" charset="0"/>
              <a:ea typeface="Calibri" panose="020F0502020204030204" pitchFamily="34" charset="0"/>
              <a:cs typeface="Times New Roman" panose="02020603050405020304" pitchFamily="18" charset="0"/>
            </a:rPr>
            <a:t>If something other than a “&lt;” sign is entered in the “&lt;” column simply click “</a:t>
          </a:r>
          <a:r>
            <a:rPr lang="en-US" sz="1100" u="sng">
              <a:effectLst/>
              <a:latin typeface="Calibri" panose="020F0502020204030204" pitchFamily="34" charset="0"/>
              <a:ea typeface="Calibri" panose="020F0502020204030204" pitchFamily="34" charset="0"/>
              <a:cs typeface="Times New Roman" panose="02020603050405020304" pitchFamily="18" charset="0"/>
            </a:rPr>
            <a:t>Cancel</a:t>
          </a:r>
          <a:r>
            <a:rPr lang="en-US" sz="1100">
              <a:effectLst/>
              <a:latin typeface="Calibri" panose="020F0502020204030204" pitchFamily="34" charset="0"/>
              <a:ea typeface="Calibri" panose="020F0502020204030204" pitchFamily="34" charset="0"/>
              <a:cs typeface="Times New Roman" panose="02020603050405020304" pitchFamily="18" charset="0"/>
            </a:rPr>
            <a:t>” (on the popup) in order to remove it, and continue.</a:t>
          </a:r>
        </a:p>
        <a:p>
          <a:pPr marL="457200" marR="0">
            <a:lnSpc>
              <a:spcPct val="107000"/>
            </a:lnSpc>
            <a:spcBef>
              <a:spcPts val="0"/>
            </a:spcBef>
            <a:spcAft>
              <a:spcPts val="800"/>
            </a:spcAft>
          </a:pPr>
          <a:r>
            <a:rPr lang="en-US" sz="1100" b="1" i="1">
              <a:effectLst/>
              <a:latin typeface="Calibri" panose="020F0502020204030204" pitchFamily="34" charset="0"/>
              <a:ea typeface="Calibri" panose="020F0502020204030204" pitchFamily="34" charset="0"/>
              <a:cs typeface="Times New Roman" panose="02020603050405020304" pitchFamily="18" charset="0"/>
            </a:rPr>
            <a:t>Except for pH</a:t>
          </a:r>
          <a:r>
            <a:rPr lang="en-US" sz="1100" b="1">
              <a:effectLst/>
              <a:latin typeface="Calibri" panose="020F0502020204030204" pitchFamily="34" charset="0"/>
              <a:ea typeface="Calibri" panose="020F0502020204030204" pitchFamily="34" charset="0"/>
              <a:cs typeface="Times New Roman" panose="02020603050405020304" pitchFamily="18" charset="0"/>
            </a:rPr>
            <a:t>, if multiple samples of a parameter are collected on the same calendar day, </a:t>
          </a:r>
          <a:r>
            <a:rPr lang="en-US" sz="1100">
              <a:effectLst/>
              <a:latin typeface="Calibri" panose="020F0502020204030204" pitchFamily="34" charset="0"/>
              <a:ea typeface="Calibri" panose="020F0502020204030204" pitchFamily="34" charset="0"/>
              <a:cs typeface="Times New Roman" panose="02020603050405020304" pitchFamily="18" charset="0"/>
            </a:rPr>
            <a:t>average the results for that day on your bench sheet, to provide one value for that MRO cell.</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pH:  </a:t>
          </a:r>
          <a:r>
            <a:rPr lang="en-US" sz="1100">
              <a:effectLst/>
              <a:latin typeface="Calibri" panose="020F0502020204030204" pitchFamily="34" charset="0"/>
              <a:ea typeface="Calibri" panose="020F0502020204030204" pitchFamily="34" charset="0"/>
              <a:cs typeface="Times New Roman" panose="02020603050405020304" pitchFamily="18" charset="0"/>
            </a:rPr>
            <a:t>If multiple pH samples are collected in one day, report the highest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lowest values per day.  </a:t>
          </a:r>
        </a:p>
        <a:p>
          <a:pPr marL="342900" marR="0" lvl="0" indent="-342900">
            <a:lnSpc>
              <a:spcPct val="107000"/>
            </a:lnSpc>
            <a:spcBef>
              <a:spcPts val="0"/>
            </a:spcBef>
            <a:spcAft>
              <a:spcPts val="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pH values </a:t>
          </a:r>
          <a:r>
            <a:rPr lang="en-US" sz="1100" u="sng">
              <a:effectLst/>
              <a:latin typeface="Calibri" panose="020F0502020204030204" pitchFamily="34" charset="0"/>
              <a:ea typeface="Calibri" panose="020F0502020204030204" pitchFamily="34" charset="0"/>
              <a:cs typeface="Times New Roman" panose="02020603050405020304" pitchFamily="18" charset="0"/>
            </a:rPr>
            <a:t>cannot</a:t>
          </a:r>
          <a:r>
            <a:rPr lang="en-US" sz="1100">
              <a:effectLst/>
              <a:latin typeface="Calibri" panose="020F0502020204030204" pitchFamily="34" charset="0"/>
              <a:ea typeface="Calibri" panose="020F0502020204030204" pitchFamily="34" charset="0"/>
              <a:cs typeface="Times New Roman" panose="02020603050405020304" pitchFamily="18" charset="0"/>
            </a:rPr>
            <a:t> be averaged. </a:t>
          </a:r>
        </a:p>
        <a:p>
          <a:pPr marL="685800" marR="0">
            <a:lnSpc>
              <a:spcPct val="107000"/>
            </a:lnSpc>
            <a:spcBef>
              <a:spcPts val="0"/>
            </a:spcBef>
            <a:spcAft>
              <a:spcPts val="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 If only one pH sample is collected per day, report in the “daily low” pH column.</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 Coli:</a:t>
          </a:r>
          <a:r>
            <a:rPr lang="en-US" sz="1100">
              <a:effectLst/>
              <a:latin typeface="Calibri" panose="020F0502020204030204" pitchFamily="34" charset="0"/>
              <a:ea typeface="Calibri" panose="020F0502020204030204" pitchFamily="34" charset="0"/>
              <a:cs typeface="Times New Roman" panose="02020603050405020304" pitchFamily="18" charset="0"/>
            </a:rPr>
            <a:t> The formula in the "average" cell/box actually calculates and displays the </a:t>
          </a:r>
          <a:r>
            <a:rPr lang="en-US" sz="1100" i="1">
              <a:effectLst/>
              <a:latin typeface="Calibri" panose="020F0502020204030204" pitchFamily="34" charset="0"/>
              <a:ea typeface="Calibri" panose="020F0502020204030204" pitchFamily="34" charset="0"/>
              <a:cs typeface="Times New Roman" panose="02020603050405020304" pitchFamily="18" charset="0"/>
            </a:rPr>
            <a:t>geometric mean</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E.coli calculation on this MRO form converts "TNTC" (“too numerous to count”) to 63,200 and converts "0" to "1" when calculating and providing the monthly geometric mean in the E. coli summary data.  The letters “TNTC” can only be used in the E. coli column, and if they apply.</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By moving the mouse/cursor over the E. coli summary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data, a popup will appear to explain which E. coli summary data goes in the corresponding netDMR blanks (by parameter code and column), including the E. coli Supplemental data (to ensure correct E. coli 10% Rule application).</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endParaRPr lang="en-US" sz="1100" b="1">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Additional Parameters</a:t>
          </a:r>
          <a:r>
            <a:rPr lang="en-US" sz="1100">
              <a:effectLst/>
              <a:latin typeface="Calibri" panose="020F0502020204030204" pitchFamily="34" charset="0"/>
              <a:ea typeface="Calibri" panose="020F0502020204030204" pitchFamily="34" charset="0"/>
              <a:cs typeface="Times New Roman" panose="02020603050405020304" pitchFamily="18" charset="0"/>
            </a:rPr>
            <a:t>: Total Nitrogen and Chloride parameters are on page 5, if needed.  Cyanide, metals, and additional parameters/data can be entered on pages 5 and 6 of this form.</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Changing data</a:t>
          </a:r>
          <a:r>
            <a:rPr lang="en-US" sz="1100">
              <a:effectLst/>
              <a:latin typeface="Calibri" panose="020F0502020204030204" pitchFamily="34" charset="0"/>
              <a:ea typeface="Calibri" panose="020F0502020204030204" pitchFamily="34" charset="0"/>
              <a:cs typeface="Times New Roman" panose="02020603050405020304" pitchFamily="18" charset="0"/>
            </a:rPr>
            <a:t> in the concentration (non-calculating, white, non-yellow) cells: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To change data that is not correct in the “white” (non-calculating) cells, simply delete the incorrect data and enter the correct data </a:t>
          </a:r>
          <a:r>
            <a:rPr lang="en-US" sz="1100" u="sng">
              <a:effectLst/>
              <a:latin typeface="Calibri" panose="020F0502020204030204" pitchFamily="34" charset="0"/>
              <a:ea typeface="Calibri" panose="020F0502020204030204" pitchFamily="34" charset="0"/>
              <a:cs typeface="Times New Roman" panose="02020603050405020304" pitchFamily="18" charset="0"/>
            </a:rPr>
            <a:t>or</a:t>
          </a:r>
          <a:r>
            <a:rPr lang="en-US" sz="1100">
              <a:effectLst/>
              <a:latin typeface="Calibri" panose="020F0502020204030204" pitchFamily="34" charset="0"/>
              <a:ea typeface="Calibri" panose="020F0502020204030204" pitchFamily="34" charset="0"/>
              <a:cs typeface="Times New Roman" panose="02020603050405020304" pitchFamily="18" charset="0"/>
            </a:rPr>
            <a:t> double click on the incorrect data in that cell and key/enter the correct data on top of it.</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u="sng">
              <a:effectLst/>
              <a:latin typeface="Calibri" panose="020F0502020204030204" pitchFamily="34" charset="0"/>
              <a:ea typeface="Calibri" panose="020F0502020204030204" pitchFamily="34" charset="0"/>
              <a:cs typeface="Times New Roman" panose="02020603050405020304" pitchFamily="18" charset="0"/>
            </a:rPr>
            <a:t>Do not use</a:t>
          </a:r>
          <a:r>
            <a:rPr lang="en-US" sz="1100">
              <a:effectLst/>
              <a:latin typeface="Calibri" panose="020F0502020204030204" pitchFamily="34" charset="0"/>
              <a:ea typeface="Calibri" panose="020F0502020204030204" pitchFamily="34" charset="0"/>
              <a:cs typeface="Times New Roman" panose="02020603050405020304" pitchFamily="18" charset="0"/>
            </a:rPr>
            <a:t> "cut &amp; paste” or the space bar to make corrections. Either can cause errors.</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a:t>
          </a:r>
          <a:r>
            <a:rPr lang="en-US" sz="1100" b="1">
              <a:effectLst/>
              <a:latin typeface="Calibri" panose="020F0502020204030204" pitchFamily="34" charset="0"/>
              <a:ea typeface="Calibri" panose="020F0502020204030204" pitchFamily="34" charset="0"/>
              <a:cs typeface="Times New Roman" panose="02020603050405020304" pitchFamily="18" charset="0"/>
            </a:rPr>
            <a:t>Signature block</a:t>
          </a:r>
          <a:r>
            <a:rPr lang="en-US" sz="1100">
              <a:effectLst/>
              <a:latin typeface="Calibri" panose="020F0502020204030204" pitchFamily="34" charset="0"/>
              <a:ea typeface="Calibri" panose="020F0502020204030204" pitchFamily="34" charset="0"/>
              <a:cs typeface="Times New Roman" panose="02020603050405020304" pitchFamily="18" charset="0"/>
            </a:rPr>
            <a:t> must be fully completed and can be completed while in Excel (handwritten signatures are not required), each month.  </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Additional Notes: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Partial Week Calculations: </a:t>
          </a:r>
          <a:r>
            <a:rPr lang="en-US" sz="1100">
              <a:effectLst/>
              <a:latin typeface="Calibri" panose="020F0502020204030204" pitchFamily="34" charset="0"/>
              <a:ea typeface="Calibri" panose="020F0502020204030204" pitchFamily="34" charset="0"/>
              <a:cs typeface="Times New Roman" panose="02020603050405020304" pitchFamily="18" charset="0"/>
            </a:rPr>
            <a:t> Always complete at least the first three days of the next month’s MRO prior to converting this month’s MRO to a pdf document, for correct partial week calculations to occur.</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en-US" sz="1100" b="1">
              <a:effectLst/>
              <a:latin typeface="Calibri" panose="020F0502020204030204" pitchFamily="34" charset="0"/>
              <a:ea typeface="Calibri" panose="020F0502020204030204" pitchFamily="34" charset="0"/>
              <a:cs typeface="Times New Roman" panose="02020603050405020304" pitchFamily="18" charset="0"/>
            </a:rPr>
            <a:t>Freeze Panes</a:t>
          </a:r>
          <a:r>
            <a:rPr lang="en-US" sz="1100">
              <a:effectLst/>
              <a:latin typeface="Calibri" panose="020F0502020204030204" pitchFamily="34" charset="0"/>
              <a:ea typeface="Calibri" panose="020F0502020204030204" pitchFamily="34" charset="0"/>
              <a:cs typeface="Times New Roman" panose="02020603050405020304" pitchFamily="18" charset="0"/>
            </a:rPr>
            <a:t>" has been used to keep row and column labels visible as you scroll.  This feature can be turned off by selecting "Unfreeze Panes" under the Excel “View” tab.</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Calculation (yellow) Cells</a:t>
          </a:r>
          <a:r>
            <a:rPr lang="en-US" sz="1100">
              <a:effectLst/>
              <a:latin typeface="Calibri" panose="020F0502020204030204" pitchFamily="34" charset="0"/>
              <a:ea typeface="Calibri" panose="020F0502020204030204" pitchFamily="34" charset="0"/>
              <a:cs typeface="Times New Roman" panose="02020603050405020304" pitchFamily="18" charset="0"/>
            </a:rPr>
            <a:t>: Do not enter data in the cells with a yellow background.</a:t>
          </a:r>
        </a:p>
        <a:p>
          <a:pPr marL="342900" marR="0" lvl="0" indent="-342900">
            <a:lnSpc>
              <a:spcPct val="107000"/>
            </a:lnSpc>
            <a:spcBef>
              <a:spcPts val="0"/>
            </a:spcBef>
            <a:spcAft>
              <a:spcPts val="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yellow cells contain formulas that calculate the information for that cell from other data entered into the worksheet, to assist with reporting loading values and maximum weekly values. Cells containing formulas are "locked" to prevent accidental modification and false calculations/summary data.</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b="1">
              <a:effectLst/>
              <a:latin typeface="Calibri" panose="020F0502020204030204" pitchFamily="34" charset="0"/>
              <a:ea typeface="Calibri" panose="020F0502020204030204" pitchFamily="34" charset="0"/>
              <a:cs typeface="Times New Roman" panose="02020603050405020304" pitchFamily="18" charset="0"/>
            </a:rPr>
            <a:t>Maximum Weekly Average (calculation) columns:</a:t>
          </a:r>
          <a:r>
            <a:rPr lang="en-US" sz="1100">
              <a:effectLst/>
              <a:latin typeface="Calibri" panose="020F0502020204030204" pitchFamily="34" charset="0"/>
              <a:ea typeface="Calibri" panose="020F0502020204030204" pitchFamily="34" charset="0"/>
              <a:cs typeface="Times New Roman" panose="02020603050405020304" pitchFamily="18" charset="0"/>
            </a:rPr>
            <a:t>  The weekly average value (calculation column) displays on Saturday of each week.  The exception is when a week overlaps two (2) months. When a week contains days from two (2) months, the weekly average displays on the month containing four (4) or more of the days of that week.  If most of the days (of that week) occur in the first month, the weekly average value displays on the last day of that month.</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Monthly Summary Data to use on the corresponding NetDMR: </a:t>
          </a:r>
          <a:r>
            <a:rPr lang="en-US" sz="1100">
              <a:effectLst/>
              <a:latin typeface="Calibri" panose="020F0502020204030204" pitchFamily="34" charset="0"/>
              <a:ea typeface="Calibri" panose="020F0502020204030204" pitchFamily="34" charset="0"/>
              <a:cs typeface="Times New Roman" panose="02020603050405020304" pitchFamily="18" charset="0"/>
            </a:rPr>
            <a:t>Most of the MRO summary data values that need to be transferred to the corresponding netDMR blanks are in </a:t>
          </a:r>
          <a:r>
            <a:rPr lang="en-US" sz="1100" b="1" u="sng">
              <a:effectLst/>
              <a:latin typeface="Calibri" panose="020F0502020204030204" pitchFamily="34" charset="0"/>
              <a:ea typeface="Calibri" panose="020F0502020204030204" pitchFamily="34" charset="0"/>
              <a:cs typeface="Times New Roman" panose="02020603050405020304" pitchFamily="18" charset="0"/>
            </a:rPr>
            <a:t>outlined</a:t>
          </a:r>
          <a:r>
            <a:rPr lang="en-US" sz="1100">
              <a:effectLst/>
              <a:latin typeface="Calibri" panose="020F0502020204030204" pitchFamily="34" charset="0"/>
              <a:ea typeface="Calibri" panose="020F0502020204030204" pitchFamily="34" charset="0"/>
              <a:cs typeface="Times New Roman" panose="02020603050405020304" pitchFamily="18" charset="0"/>
            </a:rPr>
            <a:t> cells at the bottom of the applicable effluent parameter columns.  For many of the parameters, by moving the curser over the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summary data, a popup will occur to explain where that data (by parameter code and column) needs to be entered on the corresponding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Annual Summary Tab:</a:t>
          </a:r>
          <a:r>
            <a:rPr lang="en-US" sz="1100">
              <a:effectLst/>
              <a:latin typeface="Calibri" panose="020F0502020204030204" pitchFamily="34" charset="0"/>
              <a:ea typeface="Calibri" panose="020F0502020204030204" pitchFamily="34" charset="0"/>
              <a:cs typeface="Times New Roman" panose="02020603050405020304" pitchFamily="18" charset="0"/>
            </a:rPr>
            <a:t>  The last tab of this form/spreadsheet displays a summary of the data entered into the twelve (12) months of MRO forms and is for your use if desired in preparing an annual report, etc.  It does not need to be submitted to IDEM.</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Page Size</a:t>
          </a:r>
          <a:r>
            <a:rPr lang="en-US" sz="1100">
              <a:effectLst/>
              <a:latin typeface="Calibri" panose="020F0502020204030204" pitchFamily="34" charset="0"/>
              <a:ea typeface="Calibri" panose="020F0502020204030204" pitchFamily="34" charset="0"/>
              <a:cs typeface="Times New Roman" panose="02020603050405020304" pitchFamily="18" charset="0"/>
            </a:rPr>
            <a:t>: If the form doesn't print/appear properly onto six (6) pages, the print "scaling" can be adjusted while in Excel.  Click on "Page Layout” to find "Scale".  Experiment to find the highest Scale percentage that works for your printer, while still keeping this MRO form on six pages.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NODI Tab Explanation</a:t>
          </a:r>
          <a:r>
            <a:rPr lang="en-US" sz="1100">
              <a:effectLst/>
              <a:latin typeface="Calibri" panose="020F0502020204030204" pitchFamily="34" charset="0"/>
              <a:ea typeface="Calibri" panose="020F0502020204030204" pitchFamily="34" charset="0"/>
              <a:cs typeface="Times New Roman" panose="02020603050405020304" pitchFamily="18" charset="0"/>
            </a:rPr>
            <a:t>: The NetDMR NODI (no data indicated) codes that are allowed to be used for Indiana NetDMR data (when there is no measurement data and they apply to the entire monitoring period) are listed on the NODI tab</a:t>
          </a:r>
          <a:r>
            <a:rPr lang="en-US" sz="1100" b="1">
              <a:effectLst/>
              <a:latin typeface="Calibri" panose="020F0502020204030204" pitchFamily="34" charset="0"/>
              <a:ea typeface="Calibri" panose="020F0502020204030204" pitchFamily="34" charset="0"/>
              <a:cs typeface="Times New Roman" panose="02020603050405020304" pitchFamily="18" charset="0"/>
            </a:rPr>
            <a:t>. </a:t>
          </a:r>
          <a:r>
            <a:rPr lang="en-US" sz="1100">
              <a:effectLst/>
              <a:latin typeface="Calibri" panose="020F0502020204030204" pitchFamily="34" charset="0"/>
              <a:ea typeface="Calibri" panose="020F0502020204030204" pitchFamily="34" charset="0"/>
              <a:cs typeface="Times New Roman" panose="02020603050405020304" pitchFamily="18" charset="0"/>
            </a:rPr>
            <a:t> A </a:t>
          </a:r>
          <a:r>
            <a:rPr lang="en-US" sz="1100" i="1">
              <a:effectLst/>
              <a:latin typeface="Calibri" panose="020F0502020204030204" pitchFamily="34" charset="0"/>
              <a:ea typeface="Calibri" panose="020F0502020204030204" pitchFamily="34" charset="0"/>
              <a:cs typeface="Times New Roman" panose="02020603050405020304" pitchFamily="18" charset="0"/>
            </a:rPr>
            <a:t>comment</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added to the NetDMR to explain the use of the NODI code. To use any of the other NODI codes (not on the IDEM list) will require special permission from the IDEM Compliance Data Section - note this in the “Comments” section of the netDMR.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Counting Excursions/Exceedances/Violations:</a:t>
          </a:r>
          <a:r>
            <a:rPr lang="en-US" sz="1100">
              <a:effectLst/>
              <a:latin typeface="Calibri" panose="020F0502020204030204" pitchFamily="34" charset="0"/>
              <a:ea typeface="Calibri" panose="020F0502020204030204" pitchFamily="34" charset="0"/>
              <a:cs typeface="Times New Roman" panose="02020603050405020304" pitchFamily="18" charset="0"/>
            </a:rPr>
            <a:t>  </a:t>
          </a:r>
          <a:r>
            <a:rPr lang="en-US" sz="1100" u="sng">
              <a:effectLst/>
              <a:latin typeface="Calibri" panose="020F0502020204030204" pitchFamily="34" charset="0"/>
              <a:ea typeface="Calibri" panose="020F0502020204030204" pitchFamily="34" charset="0"/>
              <a:cs typeface="Times New Roman" panose="02020603050405020304" pitchFamily="18" charset="0"/>
            </a:rPr>
            <a:t>Per parameter</a:t>
          </a:r>
          <a:r>
            <a:rPr lang="en-US" sz="1100">
              <a:effectLst/>
              <a:latin typeface="Calibri" panose="020F0502020204030204" pitchFamily="34" charset="0"/>
              <a:ea typeface="Calibri" panose="020F0502020204030204" pitchFamily="34" charset="0"/>
              <a:cs typeface="Times New Roman" panose="02020603050405020304" pitchFamily="18" charset="0"/>
            </a:rPr>
            <a:t>, count the following exceedances and </a:t>
          </a:r>
          <a:r>
            <a:rPr lang="en-US" sz="1100" i="1" u="sng">
              <a:effectLst/>
              <a:latin typeface="Calibri" panose="020F0502020204030204" pitchFamily="34" charset="0"/>
              <a:ea typeface="Calibri" panose="020F0502020204030204" pitchFamily="34" charset="0"/>
              <a:cs typeface="Times New Roman" panose="02020603050405020304" pitchFamily="18" charset="0"/>
            </a:rPr>
            <a:t>add them together</a:t>
          </a:r>
          <a:r>
            <a:rPr lang="en-US" sz="1100">
              <a:effectLst/>
              <a:latin typeface="Calibri" panose="020F0502020204030204" pitchFamily="34" charset="0"/>
              <a:ea typeface="Calibri" panose="020F0502020204030204" pitchFamily="34" charset="0"/>
              <a:cs typeface="Times New Roman" panose="02020603050405020304" pitchFamily="18" charset="0"/>
            </a:rPr>
            <a:t> in order to report in the “No. Ex.” Column of the netDMR: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daily limit, count each </a:t>
          </a:r>
          <a:r>
            <a:rPr lang="en-US" sz="1100" u="sng">
              <a:effectLst/>
              <a:latin typeface="Calibri" panose="020F0502020204030204" pitchFamily="34" charset="0"/>
              <a:ea typeface="Calibri" panose="020F0502020204030204" pitchFamily="34" charset="0"/>
              <a:cs typeface="Times New Roman" panose="02020603050405020304" pitchFamily="18" charset="0"/>
            </a:rPr>
            <a:t>day</a:t>
          </a:r>
          <a:r>
            <a:rPr lang="en-US" sz="1100">
              <a:effectLst/>
              <a:latin typeface="Calibri" panose="020F0502020204030204" pitchFamily="34" charset="0"/>
              <a:ea typeface="Calibri" panose="020F0502020204030204" pitchFamily="34" charset="0"/>
              <a:cs typeface="Times New Roman" panose="02020603050405020304" pitchFamily="18" charset="0"/>
            </a:rPr>
            <a:t> that the Maximum Daily limit was exceeded during the month.</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maximum weekly average limit, count all the </a:t>
          </a:r>
          <a:r>
            <a:rPr lang="en-US" sz="1100" u="sng">
              <a:effectLst/>
              <a:latin typeface="Calibri" panose="020F0502020204030204" pitchFamily="34" charset="0"/>
              <a:ea typeface="Calibri" panose="020F0502020204030204" pitchFamily="34" charset="0"/>
              <a:cs typeface="Times New Roman" panose="02020603050405020304" pitchFamily="18" charset="0"/>
            </a:rPr>
            <a:t>weeks</a:t>
          </a:r>
          <a:r>
            <a:rPr lang="en-US" sz="1100">
              <a:effectLst/>
              <a:latin typeface="Calibri" panose="020F0502020204030204" pitchFamily="34" charset="0"/>
              <a:ea typeface="Calibri" panose="020F0502020204030204" pitchFamily="34" charset="0"/>
              <a:cs typeface="Times New Roman" panose="02020603050405020304" pitchFamily="18" charset="0"/>
            </a:rPr>
            <a:t> that exceeded the Maximum Weekly limit.</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 monthly average limit was exceeded, it counts as 1.  If there are Monthly Average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loading limits, each counts as 1 if it was exceeded.</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a parameter</a:t>
          </a:r>
          <a:r>
            <a:rPr lang="en-US" sz="1100" strike="sngStrike">
              <a:effectLst/>
              <a:latin typeface="Calibri" panose="020F0502020204030204" pitchFamily="34" charset="0"/>
              <a:ea typeface="Calibri" panose="020F0502020204030204" pitchFamily="34" charset="0"/>
              <a:cs typeface="Times New Roman" panose="02020603050405020304" pitchFamily="18" charset="0"/>
            </a:rPr>
            <a:t>s</a:t>
          </a:r>
          <a:r>
            <a:rPr lang="en-US" sz="1100">
              <a:effectLst/>
              <a:latin typeface="Calibri" panose="020F0502020204030204" pitchFamily="34" charset="0"/>
              <a:ea typeface="Calibri" panose="020F0502020204030204" pitchFamily="34" charset="0"/>
              <a:cs typeface="Times New Roman" panose="02020603050405020304" pitchFamily="18" charset="0"/>
            </a:rPr>
            <a:t> has both a concentration (mg/L) limit and a loading (lbs/day) limit, all violations must be counted.</a:t>
          </a:r>
        </a:p>
        <a:p>
          <a:pPr marL="457200" marR="0">
            <a:lnSpc>
              <a:spcPct val="107000"/>
            </a:lnSpc>
            <a:spcBef>
              <a:spcPts val="0"/>
            </a:spcBef>
            <a:spcAft>
              <a:spcPts val="800"/>
            </a:spcAft>
          </a:pPr>
          <a:r>
            <a:rPr lang="en-US" sz="1100" u="sng">
              <a:effectLst/>
              <a:latin typeface="Calibri" panose="020F0502020204030204" pitchFamily="34" charset="0"/>
              <a:ea typeface="Calibri" panose="020F0502020204030204" pitchFamily="34" charset="0"/>
              <a:cs typeface="Times New Roman" panose="02020603050405020304" pitchFamily="18" charset="0"/>
            </a:rPr>
            <a:t>For example:</a:t>
          </a:r>
          <a:r>
            <a:rPr lang="en-US" sz="1100">
              <a:effectLst/>
              <a:latin typeface="Calibri" panose="020F0502020204030204" pitchFamily="34" charset="0"/>
              <a:ea typeface="Calibri" panose="020F0502020204030204" pitchFamily="34" charset="0"/>
              <a:cs typeface="Times New Roman" panose="02020603050405020304" pitchFamily="18" charset="0"/>
            </a:rPr>
            <a:t> if the Maximum Weekly Average </a:t>
          </a:r>
          <a:r>
            <a:rPr lang="en-US" sz="1100" i="1">
              <a:effectLst/>
              <a:latin typeface="Calibri" panose="020F0502020204030204" pitchFamily="34" charset="0"/>
              <a:ea typeface="Calibri" panose="020F0502020204030204" pitchFamily="34" charset="0"/>
              <a:cs typeface="Times New Roman" panose="02020603050405020304" pitchFamily="18" charset="0"/>
            </a:rPr>
            <a:t>concentration</a:t>
          </a:r>
          <a:r>
            <a:rPr lang="en-US" sz="1100">
              <a:effectLst/>
              <a:latin typeface="Calibri" panose="020F0502020204030204" pitchFamily="34" charset="0"/>
              <a:ea typeface="Calibri" panose="020F0502020204030204" pitchFamily="34" charset="0"/>
              <a:cs typeface="Times New Roman" panose="02020603050405020304" pitchFamily="18" charset="0"/>
            </a:rPr>
            <a:t> limit for Ammonia Nitrogen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three</a:t>
          </a:r>
          <a:r>
            <a:rPr lang="en-US" sz="1100">
              <a:effectLst/>
              <a:latin typeface="Calibri" panose="020F0502020204030204" pitchFamily="34" charset="0"/>
              <a:ea typeface="Calibri" panose="020F0502020204030204" pitchFamily="34" charset="0"/>
              <a:cs typeface="Times New Roman" panose="02020603050405020304" pitchFamily="18" charset="0"/>
            </a:rPr>
            <a:t> weeks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Monthly Average concentration limit was exceeded (for </a:t>
          </a:r>
          <a:r>
            <a:rPr lang="en-US" sz="1100" u="sng">
              <a:effectLst/>
              <a:latin typeface="Calibri" panose="020F0502020204030204" pitchFamily="34" charset="0"/>
              <a:ea typeface="Calibri" panose="020F0502020204030204" pitchFamily="34" charset="0"/>
              <a:cs typeface="Times New Roman" panose="02020603050405020304" pitchFamily="18" charset="0"/>
            </a:rPr>
            <a:t>both</a:t>
          </a:r>
          <a:r>
            <a:rPr lang="en-US" sz="1100">
              <a:effectLst/>
              <a:latin typeface="Calibri" panose="020F0502020204030204" pitchFamily="34" charset="0"/>
              <a:ea typeface="Calibri" panose="020F0502020204030204" pitchFamily="34" charset="0"/>
              <a:cs typeface="Times New Roman" panose="02020603050405020304" pitchFamily="18" charset="0"/>
            </a:rPr>
            <a:t> Loading and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Maximum Weekly Average </a:t>
          </a:r>
          <a:r>
            <a:rPr lang="en-US" sz="1100" i="1">
              <a:effectLst/>
              <a:latin typeface="Calibri" panose="020F0502020204030204" pitchFamily="34" charset="0"/>
              <a:ea typeface="Calibri" panose="020F0502020204030204" pitchFamily="34" charset="0"/>
              <a:cs typeface="Times New Roman" panose="02020603050405020304" pitchFamily="18" charset="0"/>
            </a:rPr>
            <a:t>loading</a:t>
          </a:r>
          <a:r>
            <a:rPr lang="en-US" sz="1100">
              <a:effectLst/>
              <a:latin typeface="Calibri" panose="020F0502020204030204" pitchFamily="34" charset="0"/>
              <a:ea typeface="Calibri" panose="020F0502020204030204" pitchFamily="34" charset="0"/>
              <a:cs typeface="Times New Roman" panose="02020603050405020304" pitchFamily="18" charset="0"/>
            </a:rPr>
            <a:t> limit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two</a:t>
          </a:r>
          <a:r>
            <a:rPr lang="en-US" sz="1100">
              <a:effectLst/>
              <a:latin typeface="Calibri" panose="020F0502020204030204" pitchFamily="34" charset="0"/>
              <a:ea typeface="Calibri" panose="020F0502020204030204" pitchFamily="34" charset="0"/>
              <a:cs typeface="Times New Roman" panose="02020603050405020304" pitchFamily="18" charset="0"/>
            </a:rPr>
            <a:t> weeks, report “7” in the No. Ex. column for that parameter.</a:t>
          </a:r>
        </a:p>
        <a:p>
          <a:pPr marL="0" marR="0" indent="45720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Explanations for exceedances can be entered in the “Comments” field of the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Preparing MRO for attachment to the netDMR</a:t>
          </a:r>
          <a:r>
            <a:rPr lang="en-US" sz="1100">
              <a:effectLst/>
              <a:latin typeface="Calibri" panose="020F0502020204030204" pitchFamily="34" charset="0"/>
              <a:ea typeface="Calibri" panose="020F0502020204030204" pitchFamily="34" charset="0"/>
              <a:cs typeface="Times New Roman" panose="02020603050405020304" pitchFamily="18" charset="0"/>
            </a:rPr>
            <a:t>: Once this month’s MRO is complete (including signature block) and at least the first three days of the next month’s MRO is complete, this MRO can be saved and converted to a pdf document, using the following naming format:</a:t>
          </a:r>
        </a:p>
        <a:p>
          <a:pPr marL="0" marR="0">
            <a:lnSpc>
              <a:spcPct val="107000"/>
            </a:lnSpc>
            <a:spcBef>
              <a:spcPts val="0"/>
            </a:spcBef>
            <a:spcAft>
              <a:spcPts val="800"/>
            </a:spcAft>
          </a:pPr>
          <a:r>
            <a:rPr lang="en-US" sz="1100">
              <a:effectLst/>
              <a:latin typeface="Calibri" panose="020F0502020204030204" pitchFamily="34" charset="0"/>
              <a:ea typeface="Times New Roman" panose="02020603050405020304" pitchFamily="18" charset="0"/>
              <a:cs typeface="Times New Roman" panose="02020603050405020304" pitchFamily="18" charset="0"/>
            </a:rPr>
            <a:t> PermitID_OutfallID_DocTYPE_YYYY_MM (i.e., IN0012345_001A_MRO_2020_01.pdf).</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Troubleshooting:  ####’s:  </a:t>
          </a:r>
          <a:r>
            <a:rPr lang="en-US" sz="1100">
              <a:effectLst/>
              <a:latin typeface="Calibri" panose="020F0502020204030204" pitchFamily="34" charset="0"/>
              <a:ea typeface="Calibri" panose="020F0502020204030204" pitchFamily="34" charset="0"/>
              <a:cs typeface="Times New Roman" panose="02020603050405020304" pitchFamily="18" charset="0"/>
            </a:rPr>
            <a:t>If a series of pound/hash signs (######) appear on the MRO, locate the cell where this first occurs and look in that area for faulty data (i.e., two decimal points in one cell, non-numeric data, etc.).   Contact IDEM for assistance if needed.</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r>
            <a:rPr lang="en-US" sz="1100">
              <a:effectLst/>
              <a:latin typeface="Calibri" panose="020F0502020204030204" pitchFamily="34" charset="0"/>
              <a:ea typeface="Calibri" panose="020F0502020204030204" pitchFamily="34" charset="0"/>
              <a:cs typeface="Times New Roman" panose="02020603050405020304" pitchFamily="18" charset="0"/>
            </a:rPr>
            <a:t>*TRC – Total Residual Chlorine</a:t>
          </a:r>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161925</xdr:rowOff>
    </xdr:from>
    <xdr:to>
      <xdr:col>2</xdr:col>
      <xdr:colOff>281940</xdr:colOff>
      <xdr:row>4</xdr:row>
      <xdr:rowOff>131445</xdr:rowOff>
    </xdr:to>
    <xdr:pic>
      <xdr:nvPicPr>
        <xdr:cNvPr id="2758" name="Picture 1">
          <a:extLst>
            <a:ext uri="{FF2B5EF4-FFF2-40B4-BE49-F238E27FC236}">
              <a16:creationId xmlns:a16="http://schemas.microsoft.com/office/drawing/2014/main" id="{0D61CC2F-95D2-EBD2-25F2-788BEC84D1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161925"/>
          <a:ext cx="79057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161925</xdr:colOff>
      <xdr:row>0</xdr:row>
      <xdr:rowOff>171450</xdr:rowOff>
    </xdr:from>
    <xdr:to>
      <xdr:col>2</xdr:col>
      <xdr:colOff>361950</xdr:colOff>
      <xdr:row>4</xdr:row>
      <xdr:rowOff>123825</xdr:rowOff>
    </xdr:to>
    <xdr:pic>
      <xdr:nvPicPr>
        <xdr:cNvPr id="15027" name="Picture 1">
          <a:extLst>
            <a:ext uri="{FF2B5EF4-FFF2-40B4-BE49-F238E27FC236}">
              <a16:creationId xmlns:a16="http://schemas.microsoft.com/office/drawing/2014/main" id="{F7EFF59A-1B3F-1E41-AB08-39FE0A997A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123825</xdr:colOff>
      <xdr:row>0</xdr:row>
      <xdr:rowOff>171450</xdr:rowOff>
    </xdr:from>
    <xdr:to>
      <xdr:col>2</xdr:col>
      <xdr:colOff>323850</xdr:colOff>
      <xdr:row>4</xdr:row>
      <xdr:rowOff>123825</xdr:rowOff>
    </xdr:to>
    <xdr:pic>
      <xdr:nvPicPr>
        <xdr:cNvPr id="16300" name="Picture 1">
          <a:extLst>
            <a:ext uri="{FF2B5EF4-FFF2-40B4-BE49-F238E27FC236}">
              <a16:creationId xmlns:a16="http://schemas.microsoft.com/office/drawing/2014/main" id="{82F02440-2971-874B-4B42-76E27D12E6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123825</xdr:colOff>
      <xdr:row>1</xdr:row>
      <xdr:rowOff>38100</xdr:rowOff>
    </xdr:from>
    <xdr:to>
      <xdr:col>2</xdr:col>
      <xdr:colOff>323850</xdr:colOff>
      <xdr:row>4</xdr:row>
      <xdr:rowOff>190500</xdr:rowOff>
    </xdr:to>
    <xdr:pic>
      <xdr:nvPicPr>
        <xdr:cNvPr id="17345" name="Picture 1">
          <a:extLst>
            <a:ext uri="{FF2B5EF4-FFF2-40B4-BE49-F238E27FC236}">
              <a16:creationId xmlns:a16="http://schemas.microsoft.com/office/drawing/2014/main" id="{0C761375-8C47-FD5E-D22D-056AA062EE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381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95250</xdr:colOff>
      <xdr:row>1</xdr:row>
      <xdr:rowOff>19050</xdr:rowOff>
    </xdr:from>
    <xdr:to>
      <xdr:col>2</xdr:col>
      <xdr:colOff>295275</xdr:colOff>
      <xdr:row>4</xdr:row>
      <xdr:rowOff>171450</xdr:rowOff>
    </xdr:to>
    <xdr:pic>
      <xdr:nvPicPr>
        <xdr:cNvPr id="18391" name="Picture 1">
          <a:extLst>
            <a:ext uri="{FF2B5EF4-FFF2-40B4-BE49-F238E27FC236}">
              <a16:creationId xmlns:a16="http://schemas.microsoft.com/office/drawing/2014/main" id="{AB8F7DC9-99E5-30EA-AECB-0D903911CD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2190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114300</xdr:colOff>
      <xdr:row>1</xdr:row>
      <xdr:rowOff>9525</xdr:rowOff>
    </xdr:from>
    <xdr:to>
      <xdr:col>2</xdr:col>
      <xdr:colOff>314325</xdr:colOff>
      <xdr:row>4</xdr:row>
      <xdr:rowOff>161925</xdr:rowOff>
    </xdr:to>
    <xdr:pic>
      <xdr:nvPicPr>
        <xdr:cNvPr id="19400" name="Picture 1">
          <a:extLst>
            <a:ext uri="{FF2B5EF4-FFF2-40B4-BE49-F238E27FC236}">
              <a16:creationId xmlns:a16="http://schemas.microsoft.com/office/drawing/2014/main" id="{7F7484CE-4858-03B8-D21E-3B3C794A33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095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95250</xdr:colOff>
      <xdr:row>0</xdr:row>
      <xdr:rowOff>180975</xdr:rowOff>
    </xdr:from>
    <xdr:to>
      <xdr:col>2</xdr:col>
      <xdr:colOff>295275</xdr:colOff>
      <xdr:row>4</xdr:row>
      <xdr:rowOff>133350</xdr:rowOff>
    </xdr:to>
    <xdr:pic>
      <xdr:nvPicPr>
        <xdr:cNvPr id="20476" name="Picture 1">
          <a:extLst>
            <a:ext uri="{FF2B5EF4-FFF2-40B4-BE49-F238E27FC236}">
              <a16:creationId xmlns:a16="http://schemas.microsoft.com/office/drawing/2014/main" id="{58D673E2-01C5-E157-91D6-958C21175A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809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114300</xdr:colOff>
      <xdr:row>0</xdr:row>
      <xdr:rowOff>190500</xdr:rowOff>
    </xdr:from>
    <xdr:to>
      <xdr:col>2</xdr:col>
      <xdr:colOff>314325</xdr:colOff>
      <xdr:row>4</xdr:row>
      <xdr:rowOff>142875</xdr:rowOff>
    </xdr:to>
    <xdr:pic>
      <xdr:nvPicPr>
        <xdr:cNvPr id="21492" name="Picture 1">
          <a:extLst>
            <a:ext uri="{FF2B5EF4-FFF2-40B4-BE49-F238E27FC236}">
              <a16:creationId xmlns:a16="http://schemas.microsoft.com/office/drawing/2014/main" id="{5DDEE173-CE8A-BB24-49D6-F8C87A8E85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905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85725</xdr:colOff>
      <xdr:row>0</xdr:row>
      <xdr:rowOff>171450</xdr:rowOff>
    </xdr:from>
    <xdr:to>
      <xdr:col>2</xdr:col>
      <xdr:colOff>285750</xdr:colOff>
      <xdr:row>4</xdr:row>
      <xdr:rowOff>123825</xdr:rowOff>
    </xdr:to>
    <xdr:pic>
      <xdr:nvPicPr>
        <xdr:cNvPr id="22492" name="Picture 1">
          <a:extLst>
            <a:ext uri="{FF2B5EF4-FFF2-40B4-BE49-F238E27FC236}">
              <a16:creationId xmlns:a16="http://schemas.microsoft.com/office/drawing/2014/main" id="{0912E442-D2AB-2090-3B03-90D90025D2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123825</xdr:colOff>
      <xdr:row>1</xdr:row>
      <xdr:rowOff>38100</xdr:rowOff>
    </xdr:from>
    <xdr:to>
      <xdr:col>2</xdr:col>
      <xdr:colOff>323850</xdr:colOff>
      <xdr:row>4</xdr:row>
      <xdr:rowOff>190500</xdr:rowOff>
    </xdr:to>
    <xdr:pic>
      <xdr:nvPicPr>
        <xdr:cNvPr id="23542" name="Picture 1">
          <a:extLst>
            <a:ext uri="{FF2B5EF4-FFF2-40B4-BE49-F238E27FC236}">
              <a16:creationId xmlns:a16="http://schemas.microsoft.com/office/drawing/2014/main" id="{D8BE42DA-66A1-CD3F-C39D-594B2982FF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381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114300</xdr:colOff>
      <xdr:row>0</xdr:row>
      <xdr:rowOff>171450</xdr:rowOff>
    </xdr:from>
    <xdr:to>
      <xdr:col>2</xdr:col>
      <xdr:colOff>314325</xdr:colOff>
      <xdr:row>4</xdr:row>
      <xdr:rowOff>123825</xdr:rowOff>
    </xdr:to>
    <xdr:pic>
      <xdr:nvPicPr>
        <xdr:cNvPr id="24535" name="Picture 1">
          <a:extLst>
            <a:ext uri="{FF2B5EF4-FFF2-40B4-BE49-F238E27FC236}">
              <a16:creationId xmlns:a16="http://schemas.microsoft.com/office/drawing/2014/main" id="{C6DF5BBC-010F-7F4C-E653-4885806CB4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76200</xdr:colOff>
      <xdr:row>0</xdr:row>
      <xdr:rowOff>180975</xdr:rowOff>
    </xdr:from>
    <xdr:to>
      <xdr:col>2</xdr:col>
      <xdr:colOff>276225</xdr:colOff>
      <xdr:row>4</xdr:row>
      <xdr:rowOff>133350</xdr:rowOff>
    </xdr:to>
    <xdr:pic>
      <xdr:nvPicPr>
        <xdr:cNvPr id="25584" name="Picture 1">
          <a:extLst>
            <a:ext uri="{FF2B5EF4-FFF2-40B4-BE49-F238E27FC236}">
              <a16:creationId xmlns:a16="http://schemas.microsoft.com/office/drawing/2014/main" id="{BAA4C631-98B7-FBCF-736E-3E0B8480BE1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1809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155"/>
  <sheetViews>
    <sheetView showGridLines="0" tabSelected="1" topLeftCell="B1" zoomScaleNormal="100" zoomScaleSheetLayoutView="130" workbookViewId="0">
      <selection activeCell="G1" sqref="G1"/>
    </sheetView>
  </sheetViews>
  <sheetFormatPr defaultRowHeight="12.75" x14ac:dyDescent="0.2"/>
  <cols>
    <col min="1" max="1" width="1.7109375" customWidth="1"/>
    <col min="3" max="3" width="14.28515625" customWidth="1"/>
  </cols>
  <sheetData>
    <row r="1" spans="2:12" ht="9.75" customHeight="1" thickBot="1" x14ac:dyDescent="0.25"/>
    <row r="2" spans="2:12" ht="15.75" x14ac:dyDescent="0.25">
      <c r="B2" s="837"/>
      <c r="C2" s="838"/>
      <c r="D2" s="838"/>
      <c r="E2" s="838"/>
      <c r="F2" s="838"/>
      <c r="G2" s="838"/>
      <c r="H2" s="838"/>
      <c r="I2" s="838"/>
      <c r="J2" s="838"/>
      <c r="K2" s="838"/>
      <c r="L2" s="839"/>
    </row>
    <row r="3" spans="2:12" ht="15.75" x14ac:dyDescent="0.25">
      <c r="B3" s="840"/>
      <c r="C3" s="768"/>
      <c r="D3" s="768"/>
      <c r="E3" s="768"/>
      <c r="F3" s="768"/>
      <c r="G3" s="768"/>
      <c r="H3" s="768"/>
      <c r="I3" s="768"/>
      <c r="J3" s="768"/>
      <c r="K3" s="768"/>
      <c r="L3" s="841"/>
    </row>
    <row r="4" spans="2:12" ht="14.25" customHeight="1" x14ac:dyDescent="0.2">
      <c r="B4" s="842"/>
      <c r="C4" s="768"/>
      <c r="D4" s="768"/>
      <c r="E4" s="768"/>
      <c r="F4" s="768"/>
      <c r="G4" s="768"/>
      <c r="H4" s="768"/>
      <c r="I4" s="768"/>
      <c r="J4" s="768"/>
      <c r="K4" s="768"/>
      <c r="L4" s="841"/>
    </row>
    <row r="5" spans="2:12" ht="14.25" customHeight="1" x14ac:dyDescent="0.2">
      <c r="B5" s="843"/>
      <c r="C5" s="768"/>
      <c r="D5" s="768"/>
      <c r="E5" s="768"/>
      <c r="F5" s="768"/>
      <c r="G5" s="768"/>
      <c r="H5" s="768"/>
      <c r="I5" s="768"/>
      <c r="J5" s="768"/>
      <c r="K5" s="768"/>
      <c r="L5" s="841"/>
    </row>
    <row r="6" spans="2:12" ht="15.6" customHeight="1" x14ac:dyDescent="0.25">
      <c r="B6" s="840"/>
      <c r="C6" s="768"/>
      <c r="D6" s="768"/>
      <c r="E6" s="768"/>
      <c r="F6" s="768"/>
      <c r="G6" s="768"/>
      <c r="H6" s="768"/>
      <c r="I6" s="768"/>
      <c r="J6" s="768"/>
      <c r="K6" s="768"/>
      <c r="L6" s="841"/>
    </row>
    <row r="7" spans="2:12" x14ac:dyDescent="0.2">
      <c r="B7" s="920"/>
      <c r="C7" s="921"/>
      <c r="D7" s="921"/>
      <c r="E7" s="921"/>
      <c r="F7" s="921"/>
      <c r="G7" s="921"/>
      <c r="H7" s="921"/>
      <c r="I7" s="921"/>
      <c r="J7" s="921"/>
      <c r="K7" s="921"/>
      <c r="L7" s="922"/>
    </row>
    <row r="8" spans="2:12" x14ac:dyDescent="0.2">
      <c r="B8" s="920"/>
      <c r="C8" s="921"/>
      <c r="D8" s="921"/>
      <c r="E8" s="921"/>
      <c r="F8" s="921"/>
      <c r="G8" s="921"/>
      <c r="H8" s="921"/>
      <c r="I8" s="921"/>
      <c r="J8" s="921"/>
      <c r="K8" s="921"/>
      <c r="L8" s="922"/>
    </row>
    <row r="9" spans="2:12" x14ac:dyDescent="0.2">
      <c r="B9" s="920"/>
      <c r="C9" s="921"/>
      <c r="D9" s="921"/>
      <c r="E9" s="921"/>
      <c r="F9" s="921"/>
      <c r="G9" s="921"/>
      <c r="H9" s="921"/>
      <c r="I9" s="921"/>
      <c r="J9" s="921"/>
      <c r="K9" s="921"/>
      <c r="L9" s="922"/>
    </row>
    <row r="10" spans="2:12" x14ac:dyDescent="0.2">
      <c r="B10" s="923"/>
      <c r="C10" s="924"/>
      <c r="D10" s="924"/>
      <c r="E10" s="924"/>
      <c r="F10" s="924"/>
      <c r="G10" s="924"/>
      <c r="H10" s="924"/>
      <c r="I10" s="924"/>
      <c r="J10" s="924"/>
      <c r="K10" s="924"/>
      <c r="L10" s="925"/>
    </row>
    <row r="11" spans="2:12" ht="13.15" customHeight="1" x14ac:dyDescent="0.2">
      <c r="B11" s="897"/>
      <c r="C11" s="895"/>
      <c r="D11" s="895"/>
      <c r="E11" s="895"/>
      <c r="F11" s="895"/>
      <c r="G11" s="895"/>
      <c r="H11" s="895"/>
      <c r="I11" s="895"/>
      <c r="J11" s="895"/>
      <c r="K11" s="895"/>
      <c r="L11" s="896"/>
    </row>
    <row r="12" spans="2:12" x14ac:dyDescent="0.2">
      <c r="B12" s="923"/>
      <c r="C12" s="924"/>
      <c r="D12" s="924"/>
      <c r="E12" s="924"/>
      <c r="F12" s="924"/>
      <c r="G12" s="924"/>
      <c r="H12" s="924"/>
      <c r="I12" s="924"/>
      <c r="J12" s="924"/>
      <c r="K12" s="924"/>
      <c r="L12" s="925"/>
    </row>
    <row r="13" spans="2:12" x14ac:dyDescent="0.2">
      <c r="B13" s="923"/>
      <c r="C13" s="924"/>
      <c r="D13" s="924"/>
      <c r="E13" s="924"/>
      <c r="F13" s="924"/>
      <c r="G13" s="924"/>
      <c r="H13" s="924"/>
      <c r="I13" s="924"/>
      <c r="J13" s="924"/>
      <c r="K13" s="924"/>
      <c r="L13" s="925"/>
    </row>
    <row r="14" spans="2:12" x14ac:dyDescent="0.2">
      <c r="B14" s="844"/>
      <c r="C14" s="768"/>
      <c r="D14" s="768"/>
      <c r="E14" s="768"/>
      <c r="F14" s="768"/>
      <c r="G14" s="768"/>
      <c r="H14" s="768"/>
      <c r="I14" s="768"/>
      <c r="J14" s="768"/>
      <c r="K14" s="768"/>
      <c r="L14" s="841"/>
    </row>
    <row r="15" spans="2:12" x14ac:dyDescent="0.2">
      <c r="B15" s="845"/>
      <c r="C15" s="768"/>
      <c r="D15" s="768"/>
      <c r="E15" s="768"/>
      <c r="F15" s="768"/>
      <c r="G15" s="768"/>
      <c r="H15" s="768"/>
      <c r="I15" s="768"/>
      <c r="J15" s="768"/>
      <c r="K15" s="768"/>
      <c r="L15" s="841"/>
    </row>
    <row r="16" spans="2:12" ht="13.15" customHeight="1" x14ac:dyDescent="0.2">
      <c r="B16" s="845"/>
      <c r="C16" s="768"/>
      <c r="D16" s="768"/>
      <c r="E16" s="768"/>
      <c r="F16" s="768"/>
      <c r="G16" s="768"/>
      <c r="H16" s="768"/>
      <c r="I16" s="768"/>
      <c r="J16" s="768"/>
      <c r="K16" s="768"/>
      <c r="L16" s="841"/>
    </row>
    <row r="17" spans="2:12" ht="15.6" customHeight="1" x14ac:dyDescent="0.25">
      <c r="B17" s="840"/>
      <c r="C17" s="768"/>
      <c r="D17" s="768"/>
      <c r="E17" s="768"/>
      <c r="F17" s="768"/>
      <c r="G17" s="768"/>
      <c r="H17" s="768"/>
      <c r="I17" s="768"/>
      <c r="J17" s="768"/>
      <c r="K17" s="768"/>
      <c r="L17" s="841"/>
    </row>
    <row r="18" spans="2:12" ht="13.15" customHeight="1" x14ac:dyDescent="0.2">
      <c r="B18" s="920"/>
      <c r="C18" s="924"/>
      <c r="D18" s="924"/>
      <c r="E18" s="924"/>
      <c r="F18" s="924"/>
      <c r="G18" s="924"/>
      <c r="H18" s="924"/>
      <c r="I18" s="924"/>
      <c r="J18" s="924"/>
      <c r="K18" s="924"/>
      <c r="L18" s="925"/>
    </row>
    <row r="19" spans="2:12" x14ac:dyDescent="0.2">
      <c r="B19" s="923"/>
      <c r="C19" s="924"/>
      <c r="D19" s="924"/>
      <c r="E19" s="924"/>
      <c r="F19" s="924"/>
      <c r="G19" s="924"/>
      <c r="H19" s="924"/>
      <c r="I19" s="924"/>
      <c r="J19" s="924"/>
      <c r="K19" s="924"/>
      <c r="L19" s="925"/>
    </row>
    <row r="20" spans="2:12" x14ac:dyDescent="0.2">
      <c r="B20" s="923"/>
      <c r="C20" s="924"/>
      <c r="D20" s="924"/>
      <c r="E20" s="924"/>
      <c r="F20" s="924"/>
      <c r="G20" s="924"/>
      <c r="H20" s="924"/>
      <c r="I20" s="924"/>
      <c r="J20" s="924"/>
      <c r="K20" s="924"/>
      <c r="L20" s="925"/>
    </row>
    <row r="21" spans="2:12" x14ac:dyDescent="0.2">
      <c r="B21" s="923"/>
      <c r="C21" s="924"/>
      <c r="D21" s="924"/>
      <c r="E21" s="924"/>
      <c r="F21" s="924"/>
      <c r="G21" s="924"/>
      <c r="H21" s="924"/>
      <c r="I21" s="924"/>
      <c r="J21" s="924"/>
      <c r="K21" s="924"/>
      <c r="L21" s="925"/>
    </row>
    <row r="22" spans="2:12" x14ac:dyDescent="0.2">
      <c r="B22" s="844"/>
      <c r="C22" s="768"/>
      <c r="D22" s="768"/>
      <c r="E22" s="768"/>
      <c r="F22" s="768"/>
      <c r="G22" s="768"/>
      <c r="H22" s="768"/>
      <c r="I22" s="768"/>
      <c r="J22" s="768"/>
      <c r="K22" s="768"/>
      <c r="L22" s="841"/>
    </row>
    <row r="23" spans="2:12" x14ac:dyDescent="0.2">
      <c r="B23" s="844"/>
      <c r="C23" s="768"/>
      <c r="D23" s="768"/>
      <c r="E23" s="768"/>
      <c r="F23" s="768"/>
      <c r="G23" s="768"/>
      <c r="H23" s="768"/>
      <c r="I23" s="768"/>
      <c r="J23" s="768"/>
      <c r="K23" s="768"/>
      <c r="L23" s="841"/>
    </row>
    <row r="24" spans="2:12" x14ac:dyDescent="0.2">
      <c r="B24" s="844"/>
      <c r="C24" s="768"/>
      <c r="D24" s="768"/>
      <c r="E24" s="768"/>
      <c r="F24" s="768"/>
      <c r="G24" s="768"/>
      <c r="H24" s="768"/>
      <c r="I24" s="768"/>
      <c r="J24" s="768"/>
      <c r="K24" s="768"/>
      <c r="L24" s="841"/>
    </row>
    <row r="25" spans="2:12" x14ac:dyDescent="0.2">
      <c r="B25" s="844"/>
      <c r="C25" s="768"/>
      <c r="D25" s="768"/>
      <c r="E25" s="768"/>
      <c r="F25" s="768"/>
      <c r="G25" s="768"/>
      <c r="H25" s="768"/>
      <c r="I25" s="768"/>
      <c r="J25" s="768"/>
      <c r="K25" s="768"/>
      <c r="L25" s="841"/>
    </row>
    <row r="26" spans="2:12" x14ac:dyDescent="0.2">
      <c r="B26" s="845"/>
      <c r="C26" s="768"/>
      <c r="D26" s="768"/>
      <c r="E26" s="768"/>
      <c r="F26" s="768"/>
      <c r="G26" s="768"/>
      <c r="H26" s="768"/>
      <c r="I26" s="768"/>
      <c r="J26" s="768"/>
      <c r="K26" s="768"/>
      <c r="L26" s="841"/>
    </row>
    <row r="27" spans="2:12" x14ac:dyDescent="0.2">
      <c r="B27" s="844"/>
      <c r="C27" s="768"/>
      <c r="D27" s="768"/>
      <c r="E27" s="768"/>
      <c r="F27" s="768"/>
      <c r="G27" s="768"/>
      <c r="H27" s="768"/>
      <c r="I27" s="768"/>
      <c r="J27" s="768"/>
      <c r="K27" s="768"/>
      <c r="L27" s="841"/>
    </row>
    <row r="28" spans="2:12" x14ac:dyDescent="0.2">
      <c r="B28" s="844"/>
      <c r="C28" s="768"/>
      <c r="D28" s="768"/>
      <c r="E28" s="768"/>
      <c r="F28" s="768"/>
      <c r="G28" s="768"/>
      <c r="H28" s="768"/>
      <c r="I28" s="768"/>
      <c r="J28" s="768"/>
      <c r="K28" s="768"/>
      <c r="L28" s="841"/>
    </row>
    <row r="29" spans="2:12" x14ac:dyDescent="0.2">
      <c r="B29" s="844"/>
      <c r="C29" s="768"/>
      <c r="D29" s="768"/>
      <c r="E29" s="768"/>
      <c r="F29" s="768"/>
      <c r="G29" s="768"/>
      <c r="H29" s="768"/>
      <c r="I29" s="768"/>
      <c r="J29" s="768"/>
      <c r="K29" s="768"/>
      <c r="L29" s="841"/>
    </row>
    <row r="30" spans="2:12" x14ac:dyDescent="0.2">
      <c r="B30" s="923"/>
      <c r="C30" s="924"/>
      <c r="D30" s="924"/>
      <c r="E30" s="924"/>
      <c r="F30" s="924"/>
      <c r="G30" s="924"/>
      <c r="H30" s="924"/>
      <c r="I30" s="924"/>
      <c r="J30" s="924"/>
      <c r="K30" s="924"/>
      <c r="L30" s="925"/>
    </row>
    <row r="31" spans="2:12" x14ac:dyDescent="0.2">
      <c r="B31" s="923"/>
      <c r="C31" s="924"/>
      <c r="D31" s="924"/>
      <c r="E31" s="924"/>
      <c r="F31" s="924"/>
      <c r="G31" s="924"/>
      <c r="H31" s="924"/>
      <c r="I31" s="924"/>
      <c r="J31" s="924"/>
      <c r="K31" s="924"/>
      <c r="L31" s="925"/>
    </row>
    <row r="32" spans="2:12" x14ac:dyDescent="0.2">
      <c r="B32" s="897"/>
      <c r="C32" s="895"/>
      <c r="D32" s="895"/>
      <c r="E32" s="895"/>
      <c r="F32" s="895"/>
      <c r="G32" s="895"/>
      <c r="H32" s="895"/>
      <c r="I32" s="895"/>
      <c r="J32" s="895"/>
      <c r="K32" s="895"/>
      <c r="L32" s="896"/>
    </row>
    <row r="33" spans="2:12" x14ac:dyDescent="0.2">
      <c r="B33" s="920"/>
      <c r="C33" s="924"/>
      <c r="D33" s="924"/>
      <c r="E33" s="924"/>
      <c r="F33" s="924"/>
      <c r="G33" s="924"/>
      <c r="H33" s="924"/>
      <c r="I33" s="924"/>
      <c r="J33" s="924"/>
      <c r="K33" s="924"/>
      <c r="L33" s="925"/>
    </row>
    <row r="34" spans="2:12" x14ac:dyDescent="0.2">
      <c r="B34" s="923"/>
      <c r="C34" s="924"/>
      <c r="D34" s="924"/>
      <c r="E34" s="924"/>
      <c r="F34" s="924"/>
      <c r="G34" s="924"/>
      <c r="H34" s="924"/>
      <c r="I34" s="924"/>
      <c r="J34" s="924"/>
      <c r="K34" s="924"/>
      <c r="L34" s="925"/>
    </row>
    <row r="35" spans="2:12" x14ac:dyDescent="0.2">
      <c r="B35" s="844"/>
      <c r="C35" s="768"/>
      <c r="D35" s="768"/>
      <c r="E35" s="768"/>
      <c r="F35" s="768"/>
      <c r="G35" s="768"/>
      <c r="H35" s="768"/>
      <c r="I35" s="768"/>
      <c r="J35" s="768"/>
      <c r="K35" s="768"/>
      <c r="L35" s="841"/>
    </row>
    <row r="36" spans="2:12" x14ac:dyDescent="0.2">
      <c r="B36" s="844"/>
      <c r="C36" s="768"/>
      <c r="D36" s="768"/>
      <c r="E36" s="768"/>
      <c r="F36" s="768"/>
      <c r="G36" s="768"/>
      <c r="H36" s="768"/>
      <c r="I36" s="768"/>
      <c r="J36" s="768"/>
      <c r="K36" s="768"/>
      <c r="L36" s="841"/>
    </row>
    <row r="37" spans="2:12" x14ac:dyDescent="0.2">
      <c r="B37" s="844"/>
      <c r="C37" s="768"/>
      <c r="D37" s="768"/>
      <c r="E37" s="768"/>
      <c r="F37" s="768"/>
      <c r="G37" s="768"/>
      <c r="H37" s="768"/>
      <c r="I37" s="768"/>
      <c r="J37" s="768"/>
      <c r="K37" s="768"/>
      <c r="L37" s="841"/>
    </row>
    <row r="38" spans="2:12" x14ac:dyDescent="0.2">
      <c r="B38" s="844"/>
      <c r="C38" s="768"/>
      <c r="D38" s="768"/>
      <c r="E38" s="768"/>
      <c r="F38" s="768"/>
      <c r="G38" s="768"/>
      <c r="H38" s="768"/>
      <c r="I38" s="768"/>
      <c r="J38" s="768"/>
      <c r="K38" s="768"/>
      <c r="L38" s="841"/>
    </row>
    <row r="39" spans="2:12" x14ac:dyDescent="0.2">
      <c r="B39" s="844"/>
      <c r="C39" s="768"/>
      <c r="D39" s="768"/>
      <c r="E39" s="768"/>
      <c r="F39" s="768"/>
      <c r="G39" s="768"/>
      <c r="H39" s="768"/>
      <c r="I39" s="768"/>
      <c r="J39" s="768"/>
      <c r="K39" s="768"/>
      <c r="L39" s="841"/>
    </row>
    <row r="40" spans="2:12" x14ac:dyDescent="0.2">
      <c r="B40" s="844"/>
      <c r="C40" s="768"/>
      <c r="D40" s="768"/>
      <c r="E40" s="768"/>
      <c r="F40" s="768"/>
      <c r="G40" s="768"/>
      <c r="H40" s="768"/>
      <c r="I40" s="768"/>
      <c r="J40" s="768"/>
      <c r="K40" s="768"/>
      <c r="L40" s="841"/>
    </row>
    <row r="41" spans="2:12" x14ac:dyDescent="0.2">
      <c r="B41" s="844"/>
      <c r="C41" s="768"/>
      <c r="D41" s="768"/>
      <c r="E41" s="768"/>
      <c r="F41" s="768"/>
      <c r="G41" s="768"/>
      <c r="H41" s="768"/>
      <c r="I41" s="768"/>
      <c r="J41" s="768"/>
      <c r="K41" s="768"/>
      <c r="L41" s="841"/>
    </row>
    <row r="42" spans="2:12" x14ac:dyDescent="0.2">
      <c r="B42" s="920"/>
      <c r="C42" s="924"/>
      <c r="D42" s="924"/>
      <c r="E42" s="924"/>
      <c r="F42" s="924"/>
      <c r="G42" s="924"/>
      <c r="H42" s="924"/>
      <c r="I42" s="924"/>
      <c r="J42" s="924"/>
      <c r="K42" s="924"/>
      <c r="L42" s="925"/>
    </row>
    <row r="43" spans="2:12" x14ac:dyDescent="0.2">
      <c r="B43" s="923"/>
      <c r="C43" s="924"/>
      <c r="D43" s="924"/>
      <c r="E43" s="924"/>
      <c r="F43" s="924"/>
      <c r="G43" s="924"/>
      <c r="H43" s="924"/>
      <c r="I43" s="924"/>
      <c r="J43" s="924"/>
      <c r="K43" s="924"/>
      <c r="L43" s="925"/>
    </row>
    <row r="44" spans="2:12" x14ac:dyDescent="0.2">
      <c r="B44" s="844"/>
      <c r="C44" s="768"/>
      <c r="D44" s="768"/>
      <c r="E44" s="768"/>
      <c r="F44" s="768"/>
      <c r="G44" s="768"/>
      <c r="H44" s="768"/>
      <c r="I44" s="768"/>
      <c r="J44" s="768"/>
      <c r="K44" s="768"/>
      <c r="L44" s="841"/>
    </row>
    <row r="45" spans="2:12" x14ac:dyDescent="0.2">
      <c r="B45" s="844"/>
      <c r="C45" s="768"/>
      <c r="D45" s="768"/>
      <c r="E45" s="768"/>
      <c r="F45" s="768"/>
      <c r="G45" s="768"/>
      <c r="H45" s="768"/>
      <c r="I45" s="768"/>
      <c r="J45" s="768"/>
      <c r="K45" s="768"/>
      <c r="L45" s="841"/>
    </row>
    <row r="46" spans="2:12" x14ac:dyDescent="0.2">
      <c r="B46" s="846"/>
      <c r="C46" s="769"/>
      <c r="D46" s="769"/>
      <c r="E46" s="769"/>
      <c r="F46" s="769"/>
      <c r="G46" s="769"/>
      <c r="H46" s="769"/>
      <c r="I46" s="769"/>
      <c r="J46" s="769"/>
      <c r="K46" s="769"/>
      <c r="L46" s="847"/>
    </row>
    <row r="47" spans="2:12" x14ac:dyDescent="0.2">
      <c r="B47" s="846"/>
      <c r="C47" s="672"/>
      <c r="D47" s="672"/>
      <c r="E47" s="770"/>
      <c r="F47" s="770"/>
      <c r="G47" s="770"/>
      <c r="H47" s="770"/>
      <c r="I47" s="770"/>
      <c r="J47" s="770"/>
      <c r="K47" s="770"/>
      <c r="L47" s="848"/>
    </row>
    <row r="48" spans="2:12" x14ac:dyDescent="0.2">
      <c r="B48" s="849"/>
      <c r="C48" s="770"/>
      <c r="D48" s="770"/>
      <c r="E48" s="770"/>
      <c r="F48" s="770"/>
      <c r="G48" s="770"/>
      <c r="H48" s="770"/>
      <c r="I48" s="770"/>
      <c r="J48" s="770"/>
      <c r="K48" s="770"/>
      <c r="L48" s="848"/>
    </row>
    <row r="49" spans="2:12" x14ac:dyDescent="0.2">
      <c r="B49" s="850"/>
      <c r="L49" s="851"/>
    </row>
    <row r="50" spans="2:12" x14ac:dyDescent="0.2">
      <c r="B50" s="850"/>
      <c r="L50" s="851"/>
    </row>
    <row r="51" spans="2:12" x14ac:dyDescent="0.2">
      <c r="B51" s="850"/>
      <c r="L51" s="851"/>
    </row>
    <row r="52" spans="2:12" x14ac:dyDescent="0.2">
      <c r="B52" s="850"/>
      <c r="L52" s="851"/>
    </row>
    <row r="53" spans="2:12" x14ac:dyDescent="0.2">
      <c r="B53" s="850"/>
      <c r="L53" s="851"/>
    </row>
    <row r="54" spans="2:12" x14ac:dyDescent="0.2">
      <c r="B54" s="850"/>
      <c r="L54" s="851"/>
    </row>
    <row r="55" spans="2:12" ht="13.5" thickBot="1" x14ac:dyDescent="0.25">
      <c r="B55" s="489"/>
      <c r="C55" s="852"/>
      <c r="D55" s="852"/>
      <c r="E55" s="852"/>
      <c r="F55" s="852"/>
      <c r="G55" s="852"/>
      <c r="H55" s="852"/>
      <c r="I55" s="852"/>
      <c r="J55" s="852"/>
      <c r="K55" s="852"/>
      <c r="L55" s="853"/>
    </row>
    <row r="56" spans="2:12" x14ac:dyDescent="0.2">
      <c r="B56" s="854"/>
      <c r="C56" s="855"/>
      <c r="D56" s="855"/>
      <c r="E56" s="855"/>
      <c r="F56" s="855"/>
      <c r="G56" s="855"/>
      <c r="H56" s="855"/>
      <c r="I56" s="855"/>
      <c r="J56" s="855"/>
      <c r="K56" s="855"/>
      <c r="L56" s="856"/>
    </row>
    <row r="57" spans="2:12" x14ac:dyDescent="0.2">
      <c r="B57" s="850"/>
      <c r="L57" s="851"/>
    </row>
    <row r="58" spans="2:12" x14ac:dyDescent="0.2">
      <c r="B58" s="850"/>
      <c r="L58" s="851"/>
    </row>
    <row r="59" spans="2:12" x14ac:dyDescent="0.2">
      <c r="B59" s="850"/>
      <c r="L59" s="851"/>
    </row>
    <row r="60" spans="2:12" x14ac:dyDescent="0.2">
      <c r="B60" s="850"/>
      <c r="L60" s="851"/>
    </row>
    <row r="61" spans="2:12" x14ac:dyDescent="0.2">
      <c r="B61" s="850"/>
      <c r="L61" s="851"/>
    </row>
    <row r="62" spans="2:12" x14ac:dyDescent="0.2">
      <c r="B62" s="850"/>
      <c r="L62" s="851"/>
    </row>
    <row r="63" spans="2:12" x14ac:dyDescent="0.2">
      <c r="B63" s="850"/>
      <c r="L63" s="851"/>
    </row>
    <row r="64" spans="2:12" x14ac:dyDescent="0.2">
      <c r="B64" s="850"/>
      <c r="L64" s="851"/>
    </row>
    <row r="65" spans="2:12" x14ac:dyDescent="0.2">
      <c r="B65" s="850"/>
      <c r="L65" s="851"/>
    </row>
    <row r="66" spans="2:12" x14ac:dyDescent="0.2">
      <c r="B66" s="850"/>
      <c r="L66" s="851"/>
    </row>
    <row r="67" spans="2:12" x14ac:dyDescent="0.2">
      <c r="B67" s="850"/>
      <c r="L67" s="851"/>
    </row>
    <row r="68" spans="2:12" x14ac:dyDescent="0.2">
      <c r="B68" s="850"/>
      <c r="L68" s="851"/>
    </row>
    <row r="69" spans="2:12" x14ac:dyDescent="0.2">
      <c r="B69" s="850"/>
      <c r="L69" s="851"/>
    </row>
    <row r="70" spans="2:12" x14ac:dyDescent="0.2">
      <c r="B70" s="850"/>
      <c r="L70" s="851"/>
    </row>
    <row r="71" spans="2:12" x14ac:dyDescent="0.2">
      <c r="B71" s="850"/>
      <c r="L71" s="851"/>
    </row>
    <row r="72" spans="2:12" x14ac:dyDescent="0.2">
      <c r="B72" s="850"/>
      <c r="L72" s="851"/>
    </row>
    <row r="73" spans="2:12" x14ac:dyDescent="0.2">
      <c r="B73" s="850"/>
      <c r="L73" s="851"/>
    </row>
    <row r="74" spans="2:12" x14ac:dyDescent="0.2">
      <c r="B74" s="850"/>
      <c r="L74" s="851"/>
    </row>
    <row r="75" spans="2:12" x14ac:dyDescent="0.2">
      <c r="B75" s="850"/>
      <c r="L75" s="851"/>
    </row>
    <row r="76" spans="2:12" x14ac:dyDescent="0.2">
      <c r="B76" s="850"/>
      <c r="L76" s="851"/>
    </row>
    <row r="77" spans="2:12" x14ac:dyDescent="0.2">
      <c r="B77" s="850"/>
      <c r="L77" s="851"/>
    </row>
    <row r="78" spans="2:12" x14ac:dyDescent="0.2">
      <c r="B78" s="850"/>
      <c r="L78" s="851"/>
    </row>
    <row r="79" spans="2:12" x14ac:dyDescent="0.2">
      <c r="B79" s="850"/>
      <c r="L79" s="851"/>
    </row>
    <row r="80" spans="2:12" x14ac:dyDescent="0.2">
      <c r="B80" s="850"/>
      <c r="L80" s="851"/>
    </row>
    <row r="81" spans="2:12" x14ac:dyDescent="0.2">
      <c r="B81" s="850"/>
      <c r="L81" s="851"/>
    </row>
    <row r="82" spans="2:12" x14ac:dyDescent="0.2">
      <c r="B82" s="850"/>
      <c r="L82" s="851"/>
    </row>
    <row r="83" spans="2:12" x14ac:dyDescent="0.2">
      <c r="B83" s="850"/>
      <c r="L83" s="851"/>
    </row>
    <row r="84" spans="2:12" x14ac:dyDescent="0.2">
      <c r="B84" s="850"/>
      <c r="L84" s="851"/>
    </row>
    <row r="85" spans="2:12" x14ac:dyDescent="0.2">
      <c r="B85" s="850"/>
      <c r="L85" s="851"/>
    </row>
    <row r="86" spans="2:12" x14ac:dyDescent="0.2">
      <c r="B86" s="850"/>
      <c r="L86" s="851"/>
    </row>
    <row r="87" spans="2:12" x14ac:dyDescent="0.2">
      <c r="B87" s="850"/>
      <c r="L87" s="851"/>
    </row>
    <row r="88" spans="2:12" x14ac:dyDescent="0.2">
      <c r="B88" s="850"/>
      <c r="L88" s="851"/>
    </row>
    <row r="89" spans="2:12" x14ac:dyDescent="0.2">
      <c r="B89" s="850"/>
      <c r="L89" s="851"/>
    </row>
    <row r="90" spans="2:12" x14ac:dyDescent="0.2">
      <c r="B90" s="850"/>
      <c r="L90" s="851"/>
    </row>
    <row r="91" spans="2:12" x14ac:dyDescent="0.2">
      <c r="B91" s="850"/>
      <c r="L91" s="851"/>
    </row>
    <row r="92" spans="2:12" x14ac:dyDescent="0.2">
      <c r="B92" s="850"/>
      <c r="L92" s="851"/>
    </row>
    <row r="93" spans="2:12" x14ac:dyDescent="0.2">
      <c r="B93" s="850"/>
      <c r="L93" s="851"/>
    </row>
    <row r="94" spans="2:12" x14ac:dyDescent="0.2">
      <c r="B94" s="850"/>
      <c r="L94" s="851"/>
    </row>
    <row r="95" spans="2:12" x14ac:dyDescent="0.2">
      <c r="B95" s="850"/>
      <c r="L95" s="851"/>
    </row>
    <row r="96" spans="2:12" x14ac:dyDescent="0.2">
      <c r="B96" s="850"/>
      <c r="L96" s="851"/>
    </row>
    <row r="97" spans="2:12" x14ac:dyDescent="0.2">
      <c r="B97" s="850"/>
      <c r="L97" s="851"/>
    </row>
    <row r="98" spans="2:12" x14ac:dyDescent="0.2">
      <c r="B98" s="850"/>
      <c r="L98" s="851"/>
    </row>
    <row r="99" spans="2:12" x14ac:dyDescent="0.2">
      <c r="B99" s="850"/>
      <c r="L99" s="851"/>
    </row>
    <row r="100" spans="2:12" x14ac:dyDescent="0.2">
      <c r="B100" s="850"/>
      <c r="L100" s="851"/>
    </row>
    <row r="101" spans="2:12" x14ac:dyDescent="0.2">
      <c r="B101" s="850"/>
      <c r="L101" s="851"/>
    </row>
    <row r="102" spans="2:12" x14ac:dyDescent="0.2">
      <c r="B102" s="850"/>
      <c r="L102" s="851"/>
    </row>
    <row r="103" spans="2:12" x14ac:dyDescent="0.2">
      <c r="B103" s="850"/>
      <c r="L103" s="851"/>
    </row>
    <row r="104" spans="2:12" x14ac:dyDescent="0.2">
      <c r="B104" s="850"/>
      <c r="L104" s="851"/>
    </row>
    <row r="105" spans="2:12" x14ac:dyDescent="0.2">
      <c r="B105" s="850"/>
      <c r="L105" s="851"/>
    </row>
    <row r="106" spans="2:12" x14ac:dyDescent="0.2">
      <c r="B106" s="850"/>
      <c r="L106" s="851"/>
    </row>
    <row r="107" spans="2:12" ht="13.5" thickBot="1" x14ac:dyDescent="0.25">
      <c r="B107" s="489"/>
      <c r="C107" s="852"/>
      <c r="D107" s="852"/>
      <c r="E107" s="852"/>
      <c r="F107" s="852"/>
      <c r="G107" s="852"/>
      <c r="H107" s="852"/>
      <c r="I107" s="852"/>
      <c r="J107" s="852"/>
      <c r="K107" s="852"/>
      <c r="L107" s="853"/>
    </row>
    <row r="108" spans="2:12" x14ac:dyDescent="0.2">
      <c r="B108" s="854"/>
      <c r="C108" s="855"/>
      <c r="D108" s="855"/>
      <c r="E108" s="855"/>
      <c r="F108" s="855"/>
      <c r="G108" s="855"/>
      <c r="H108" s="855"/>
      <c r="I108" s="855"/>
      <c r="J108" s="855"/>
      <c r="K108" s="855"/>
      <c r="L108" s="856"/>
    </row>
    <row r="109" spans="2:12" x14ac:dyDescent="0.2">
      <c r="B109" s="850"/>
      <c r="L109" s="851"/>
    </row>
    <row r="110" spans="2:12" x14ac:dyDescent="0.2">
      <c r="B110" s="850"/>
      <c r="L110" s="851"/>
    </row>
    <row r="111" spans="2:12" x14ac:dyDescent="0.2">
      <c r="B111" s="850"/>
      <c r="L111" s="851"/>
    </row>
    <row r="112" spans="2:12" x14ac:dyDescent="0.2">
      <c r="B112" s="850"/>
      <c r="L112" s="851"/>
    </row>
    <row r="113" spans="2:12" x14ac:dyDescent="0.2">
      <c r="B113" s="850"/>
      <c r="L113" s="851"/>
    </row>
    <row r="114" spans="2:12" x14ac:dyDescent="0.2">
      <c r="B114" s="850"/>
      <c r="L114" s="851"/>
    </row>
    <row r="115" spans="2:12" x14ac:dyDescent="0.2">
      <c r="B115" s="850"/>
      <c r="L115" s="851"/>
    </row>
    <row r="116" spans="2:12" x14ac:dyDescent="0.2">
      <c r="B116" s="850"/>
      <c r="L116" s="851"/>
    </row>
    <row r="117" spans="2:12" x14ac:dyDescent="0.2">
      <c r="B117" s="850"/>
      <c r="L117" s="851"/>
    </row>
    <row r="118" spans="2:12" x14ac:dyDescent="0.2">
      <c r="B118" s="850"/>
      <c r="L118" s="851"/>
    </row>
    <row r="119" spans="2:12" x14ac:dyDescent="0.2">
      <c r="B119" s="850"/>
      <c r="L119" s="851"/>
    </row>
    <row r="120" spans="2:12" x14ac:dyDescent="0.2">
      <c r="B120" s="850"/>
      <c r="L120" s="851"/>
    </row>
    <row r="121" spans="2:12" x14ac:dyDescent="0.2">
      <c r="B121" s="850"/>
      <c r="L121" s="851"/>
    </row>
    <row r="122" spans="2:12" x14ac:dyDescent="0.2">
      <c r="B122" s="850"/>
      <c r="L122" s="851"/>
    </row>
    <row r="123" spans="2:12" x14ac:dyDescent="0.2">
      <c r="B123" s="850"/>
      <c r="L123" s="851"/>
    </row>
    <row r="124" spans="2:12" x14ac:dyDescent="0.2">
      <c r="B124" s="850"/>
      <c r="L124" s="851"/>
    </row>
    <row r="125" spans="2:12" x14ac:dyDescent="0.2">
      <c r="B125" s="850"/>
      <c r="L125" s="851"/>
    </row>
    <row r="126" spans="2:12" x14ac:dyDescent="0.2">
      <c r="B126" s="850"/>
      <c r="L126" s="851"/>
    </row>
    <row r="127" spans="2:12" x14ac:dyDescent="0.2">
      <c r="B127" s="850"/>
      <c r="L127" s="851"/>
    </row>
    <row r="128" spans="2:12" x14ac:dyDescent="0.2">
      <c r="B128" s="850"/>
      <c r="L128" s="851"/>
    </row>
    <row r="129" spans="2:12" x14ac:dyDescent="0.2">
      <c r="B129" s="850"/>
      <c r="L129" s="851"/>
    </row>
    <row r="130" spans="2:12" x14ac:dyDescent="0.2">
      <c r="B130" s="850"/>
      <c r="L130" s="851"/>
    </row>
    <row r="131" spans="2:12" x14ac:dyDescent="0.2">
      <c r="B131" s="850"/>
      <c r="L131" s="851"/>
    </row>
    <row r="132" spans="2:12" x14ac:dyDescent="0.2">
      <c r="B132" s="850"/>
      <c r="L132" s="851"/>
    </row>
    <row r="133" spans="2:12" x14ac:dyDescent="0.2">
      <c r="B133" s="850"/>
      <c r="L133" s="851"/>
    </row>
    <row r="134" spans="2:12" x14ac:dyDescent="0.2">
      <c r="B134" s="850"/>
      <c r="L134" s="851"/>
    </row>
    <row r="135" spans="2:12" x14ac:dyDescent="0.2">
      <c r="B135" s="850"/>
      <c r="L135" s="851"/>
    </row>
    <row r="136" spans="2:12" x14ac:dyDescent="0.2">
      <c r="B136" s="850"/>
      <c r="L136" s="851"/>
    </row>
    <row r="137" spans="2:12" x14ac:dyDescent="0.2">
      <c r="B137" s="850"/>
      <c r="L137" s="851"/>
    </row>
    <row r="138" spans="2:12" x14ac:dyDescent="0.2">
      <c r="B138" s="850"/>
      <c r="L138" s="851"/>
    </row>
    <row r="139" spans="2:12" x14ac:dyDescent="0.2">
      <c r="B139" s="850"/>
      <c r="L139" s="851"/>
    </row>
    <row r="140" spans="2:12" x14ac:dyDescent="0.2">
      <c r="B140" s="850"/>
      <c r="L140" s="851"/>
    </row>
    <row r="141" spans="2:12" x14ac:dyDescent="0.2">
      <c r="B141" s="850"/>
      <c r="L141" s="851"/>
    </row>
    <row r="142" spans="2:12" x14ac:dyDescent="0.2">
      <c r="B142" s="850"/>
      <c r="L142" s="851"/>
    </row>
    <row r="143" spans="2:12" x14ac:dyDescent="0.2">
      <c r="B143" s="850"/>
      <c r="L143" s="851"/>
    </row>
    <row r="144" spans="2:12" x14ac:dyDescent="0.2">
      <c r="B144" s="850"/>
      <c r="L144" s="851"/>
    </row>
    <row r="145" spans="2:12" x14ac:dyDescent="0.2">
      <c r="B145" s="850"/>
      <c r="L145" s="851"/>
    </row>
    <row r="146" spans="2:12" x14ac:dyDescent="0.2">
      <c r="B146" s="850"/>
      <c r="L146" s="851"/>
    </row>
    <row r="147" spans="2:12" x14ac:dyDescent="0.2">
      <c r="B147" s="850"/>
      <c r="L147" s="851"/>
    </row>
    <row r="148" spans="2:12" x14ac:dyDescent="0.2">
      <c r="B148" s="850"/>
      <c r="L148" s="851"/>
    </row>
    <row r="149" spans="2:12" x14ac:dyDescent="0.2">
      <c r="B149" s="850"/>
      <c r="L149" s="851"/>
    </row>
    <row r="150" spans="2:12" x14ac:dyDescent="0.2">
      <c r="B150" s="850"/>
      <c r="L150" s="851"/>
    </row>
    <row r="151" spans="2:12" x14ac:dyDescent="0.2">
      <c r="B151" s="850"/>
      <c r="L151" s="851"/>
    </row>
    <row r="152" spans="2:12" x14ac:dyDescent="0.2">
      <c r="B152" s="850"/>
      <c r="L152" s="851"/>
    </row>
    <row r="153" spans="2:12" x14ac:dyDescent="0.2">
      <c r="B153" s="850"/>
      <c r="L153" s="851"/>
    </row>
    <row r="154" spans="2:12" x14ac:dyDescent="0.2">
      <c r="B154" s="850"/>
      <c r="L154" s="851"/>
    </row>
    <row r="155" spans="2:12" ht="13.5" thickBot="1" x14ac:dyDescent="0.25">
      <c r="B155" s="489"/>
      <c r="C155" s="852"/>
      <c r="D155" s="852"/>
      <c r="E155" s="852"/>
      <c r="F155" s="852"/>
      <c r="G155" s="852"/>
      <c r="H155" s="852"/>
      <c r="I155" s="852"/>
      <c r="J155" s="852"/>
      <c r="K155" s="852"/>
      <c r="L155" s="853"/>
    </row>
  </sheetData>
  <sheetProtection algorithmName="SHA-512" hashValue="XHkUhp9zctF9IYNVyDiozp5nqoTlJjDNi8t9PWmxl80EV1G60+7dEPoNVEBajf0gboTyDqeIx/1hqNWek5uv5g==" saltValue="R4o0davLenxIwSDP60Oh3Q==" spinCount="100000" sheet="1" selectLockedCells="1"/>
  <mergeCells count="7">
    <mergeCell ref="B7:L10"/>
    <mergeCell ref="B33:L34"/>
    <mergeCell ref="B42:L43"/>
    <mergeCell ref="B30:L31"/>
    <mergeCell ref="B18:L21"/>
    <mergeCell ref="B12:L12"/>
    <mergeCell ref="B13:L13"/>
  </mergeCells>
  <phoneticPr fontId="17" type="noConversion"/>
  <printOptions horizontalCentered="1"/>
  <pageMargins left="0.25" right="0.25" top="0.5" bottom="0.25" header="0" footer="0"/>
  <pageSetup scale="95" fitToHeight="2" orientation="portrait" r:id="rId1"/>
  <headerFooter alignWithMargins="0"/>
  <rowBreaks count="2" manualBreakCount="2">
    <brk id="55" min="1" max="11" man="1"/>
    <brk id="107" min="1"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55"/>
  <sheetViews>
    <sheetView zoomScaleNormal="100" workbookViewId="0">
      <selection sqref="A1:C1"/>
    </sheetView>
  </sheetViews>
  <sheetFormatPr defaultRowHeight="12.75" x14ac:dyDescent="0.2"/>
  <cols>
    <col min="1" max="1" width="28.5703125" customWidth="1"/>
    <col min="2" max="2" width="75.42578125" customWidth="1"/>
    <col min="3" max="3" width="26.5703125" customWidth="1"/>
  </cols>
  <sheetData>
    <row r="1" spans="1:3" ht="34.5" customHeight="1" x14ac:dyDescent="0.2">
      <c r="A1" s="926" t="s">
        <v>0</v>
      </c>
      <c r="B1" s="927"/>
      <c r="C1" s="928"/>
    </row>
    <row r="2" spans="1:3" ht="314.25" customHeight="1" x14ac:dyDescent="0.2">
      <c r="A2" s="871"/>
      <c r="B2" s="872" t="s">
        <v>1</v>
      </c>
      <c r="C2" s="873"/>
    </row>
    <row r="3" spans="1:3" ht="60.75" customHeight="1" x14ac:dyDescent="0.3">
      <c r="A3" s="874" t="s">
        <v>2</v>
      </c>
      <c r="B3" s="875" t="s">
        <v>3</v>
      </c>
      <c r="C3" s="876" t="s">
        <v>4</v>
      </c>
    </row>
    <row r="4" spans="1:3" x14ac:dyDescent="0.2">
      <c r="A4" s="871"/>
      <c r="C4" s="873"/>
    </row>
    <row r="5" spans="1:3" ht="20.25" x14ac:dyDescent="0.3">
      <c r="A5" s="877">
        <v>2</v>
      </c>
      <c r="B5" s="878" t="s">
        <v>5</v>
      </c>
      <c r="C5" s="879" t="s">
        <v>6</v>
      </c>
    </row>
    <row r="6" spans="1:3" x14ac:dyDescent="0.2">
      <c r="A6" s="871"/>
      <c r="C6" s="873"/>
    </row>
    <row r="7" spans="1:3" ht="20.25" x14ac:dyDescent="0.3">
      <c r="A7" s="877">
        <v>3</v>
      </c>
      <c r="B7" s="878" t="s">
        <v>7</v>
      </c>
      <c r="C7" s="879" t="s">
        <v>6</v>
      </c>
    </row>
    <row r="8" spans="1:3" x14ac:dyDescent="0.2">
      <c r="A8" s="871"/>
      <c r="C8" s="873"/>
    </row>
    <row r="9" spans="1:3" ht="20.25" x14ac:dyDescent="0.3">
      <c r="A9" s="877">
        <v>7</v>
      </c>
      <c r="B9" s="878" t="s">
        <v>8</v>
      </c>
      <c r="C9" s="879" t="s">
        <v>6</v>
      </c>
    </row>
    <row r="10" spans="1:3" x14ac:dyDescent="0.2">
      <c r="A10" s="871"/>
      <c r="C10" s="873"/>
    </row>
    <row r="11" spans="1:3" ht="20.25" x14ac:dyDescent="0.3">
      <c r="A11" s="880">
        <v>9</v>
      </c>
      <c r="B11" s="881" t="s">
        <v>9</v>
      </c>
      <c r="C11" s="882" t="s">
        <v>6</v>
      </c>
    </row>
    <row r="12" spans="1:3" x14ac:dyDescent="0.2">
      <c r="A12" s="871"/>
      <c r="C12" s="873"/>
    </row>
    <row r="13" spans="1:3" ht="20.25" x14ac:dyDescent="0.3">
      <c r="A13" s="877" t="s">
        <v>10</v>
      </c>
      <c r="B13" s="878" t="s">
        <v>11</v>
      </c>
      <c r="C13" s="879" t="s">
        <v>6</v>
      </c>
    </row>
    <row r="14" spans="1:3" x14ac:dyDescent="0.2">
      <c r="A14" s="871"/>
      <c r="C14" s="873"/>
    </row>
    <row r="15" spans="1:3" ht="20.25" x14ac:dyDescent="0.3">
      <c r="A15" s="877" t="s">
        <v>12</v>
      </c>
      <c r="B15" s="878" t="s">
        <v>13</v>
      </c>
      <c r="C15" s="879" t="s">
        <v>6</v>
      </c>
    </row>
    <row r="16" spans="1:3" x14ac:dyDescent="0.2">
      <c r="A16" s="871"/>
      <c r="C16" s="873"/>
    </row>
    <row r="17" spans="1:3" ht="20.25" x14ac:dyDescent="0.3">
      <c r="A17" s="880" t="s">
        <v>14</v>
      </c>
      <c r="B17" s="881" t="s">
        <v>15</v>
      </c>
      <c r="C17" s="882" t="s">
        <v>6</v>
      </c>
    </row>
    <row r="18" spans="1:3" x14ac:dyDescent="0.2">
      <c r="A18" s="883"/>
      <c r="B18" s="768"/>
      <c r="C18" s="884"/>
    </row>
    <row r="19" spans="1:3" ht="20.25" x14ac:dyDescent="0.3">
      <c r="A19" s="880" t="s">
        <v>16</v>
      </c>
      <c r="B19" s="881" t="s">
        <v>17</v>
      </c>
      <c r="C19" s="882" t="s">
        <v>18</v>
      </c>
    </row>
    <row r="20" spans="1:3" x14ac:dyDescent="0.2">
      <c r="A20" s="871"/>
      <c r="C20" s="873"/>
    </row>
    <row r="21" spans="1:3" ht="20.25" x14ac:dyDescent="0.3">
      <c r="A21" s="877" t="s">
        <v>19</v>
      </c>
      <c r="B21" s="878" t="s">
        <v>20</v>
      </c>
      <c r="C21" s="879" t="s">
        <v>6</v>
      </c>
    </row>
    <row r="22" spans="1:3" x14ac:dyDescent="0.2">
      <c r="A22" s="871"/>
      <c r="C22" s="873"/>
    </row>
    <row r="23" spans="1:3" ht="20.25" x14ac:dyDescent="0.3">
      <c r="A23" s="877" t="s">
        <v>21</v>
      </c>
      <c r="B23" s="878" t="s">
        <v>22</v>
      </c>
      <c r="C23" s="879" t="s">
        <v>6</v>
      </c>
    </row>
    <row r="24" spans="1:3" x14ac:dyDescent="0.2">
      <c r="A24" s="871"/>
      <c r="C24" s="873"/>
    </row>
    <row r="25" spans="1:3" ht="20.25" x14ac:dyDescent="0.3">
      <c r="A25" s="880" t="s">
        <v>23</v>
      </c>
      <c r="B25" s="881" t="s">
        <v>24</v>
      </c>
      <c r="C25" s="882" t="s">
        <v>6</v>
      </c>
    </row>
    <row r="26" spans="1:3" x14ac:dyDescent="0.2">
      <c r="A26" s="871"/>
      <c r="C26" s="873"/>
    </row>
    <row r="27" spans="1:3" ht="20.25" x14ac:dyDescent="0.3">
      <c r="A27" s="880" t="s">
        <v>25</v>
      </c>
      <c r="B27" s="881" t="s">
        <v>26</v>
      </c>
      <c r="C27" s="882" t="s">
        <v>18</v>
      </c>
    </row>
    <row r="28" spans="1:3" x14ac:dyDescent="0.2">
      <c r="A28" s="871"/>
      <c r="C28" s="873"/>
    </row>
    <row r="29" spans="1:3" ht="20.25" x14ac:dyDescent="0.3">
      <c r="A29" s="877" t="s">
        <v>27</v>
      </c>
      <c r="B29" s="878" t="s">
        <v>28</v>
      </c>
      <c r="C29" s="879" t="s">
        <v>6</v>
      </c>
    </row>
    <row r="30" spans="1:3" x14ac:dyDescent="0.2">
      <c r="A30" s="871"/>
      <c r="C30" s="873"/>
    </row>
    <row r="31" spans="1:3" ht="20.25" x14ac:dyDescent="0.3">
      <c r="A31" s="877" t="s">
        <v>29</v>
      </c>
      <c r="B31" s="878" t="s">
        <v>30</v>
      </c>
      <c r="C31" s="879" t="s">
        <v>6</v>
      </c>
    </row>
    <row r="32" spans="1:3" x14ac:dyDescent="0.2">
      <c r="A32" s="871"/>
      <c r="C32" s="873"/>
    </row>
    <row r="33" spans="1:3" ht="20.25" x14ac:dyDescent="0.3">
      <c r="A33" s="877" t="s">
        <v>31</v>
      </c>
      <c r="B33" s="878" t="s">
        <v>32</v>
      </c>
      <c r="C33" s="879" t="s">
        <v>33</v>
      </c>
    </row>
    <row r="34" spans="1:3" x14ac:dyDescent="0.2">
      <c r="A34" s="871"/>
      <c r="C34" s="873"/>
    </row>
    <row r="35" spans="1:3" ht="20.25" x14ac:dyDescent="0.3">
      <c r="A35" s="877" t="s">
        <v>34</v>
      </c>
      <c r="B35" s="878" t="s">
        <v>35</v>
      </c>
      <c r="C35" s="879" t="s">
        <v>6</v>
      </c>
    </row>
    <row r="36" spans="1:3" x14ac:dyDescent="0.2">
      <c r="A36" s="560"/>
      <c r="C36" s="560"/>
    </row>
    <row r="37" spans="1:3" ht="54" x14ac:dyDescent="0.25">
      <c r="A37" s="560"/>
      <c r="B37" s="885" t="s">
        <v>36</v>
      </c>
      <c r="C37" s="560"/>
    </row>
    <row r="38" spans="1:3" x14ac:dyDescent="0.2">
      <c r="A38" s="798"/>
      <c r="B38" s="195"/>
      <c r="C38" s="798"/>
    </row>
    <row r="39" spans="1:3" ht="20.25" x14ac:dyDescent="0.3">
      <c r="A39" s="801"/>
      <c r="B39" s="802"/>
      <c r="C39" s="801"/>
    </row>
    <row r="40" spans="1:3" x14ac:dyDescent="0.2">
      <c r="A40" s="798"/>
      <c r="B40" s="195"/>
      <c r="C40" s="798"/>
    </row>
    <row r="41" spans="1:3" ht="20.25" x14ac:dyDescent="0.3">
      <c r="A41" s="801"/>
      <c r="B41" s="802"/>
      <c r="C41" s="801"/>
    </row>
    <row r="42" spans="1:3" x14ac:dyDescent="0.2">
      <c r="A42" s="798"/>
      <c r="B42" s="195"/>
      <c r="C42" s="798"/>
    </row>
    <row r="43" spans="1:3" ht="20.25" x14ac:dyDescent="0.3">
      <c r="A43" s="799"/>
      <c r="B43" s="800"/>
      <c r="C43" s="799"/>
    </row>
    <row r="44" spans="1:3" x14ac:dyDescent="0.2">
      <c r="A44" s="798"/>
      <c r="B44" s="195"/>
      <c r="C44" s="798"/>
    </row>
    <row r="45" spans="1:3" ht="20.25" x14ac:dyDescent="0.3">
      <c r="A45" s="799"/>
      <c r="B45" s="800"/>
      <c r="C45" s="799"/>
    </row>
    <row r="46" spans="1:3" x14ac:dyDescent="0.2">
      <c r="A46" s="798"/>
      <c r="B46" s="195"/>
      <c r="C46" s="798"/>
    </row>
    <row r="47" spans="1:3" ht="20.25" x14ac:dyDescent="0.3">
      <c r="A47" s="801"/>
      <c r="B47" s="802"/>
      <c r="C47" s="801"/>
    </row>
    <row r="48" spans="1:3" x14ac:dyDescent="0.2">
      <c r="A48" s="798"/>
      <c r="B48" s="195"/>
      <c r="C48" s="798"/>
    </row>
    <row r="49" spans="1:3" ht="20.25" x14ac:dyDescent="0.3">
      <c r="A49" s="801"/>
      <c r="B49" s="802"/>
      <c r="C49" s="801"/>
    </row>
    <row r="50" spans="1:3" x14ac:dyDescent="0.2">
      <c r="A50" s="798"/>
      <c r="B50" s="195"/>
      <c r="C50" s="798"/>
    </row>
    <row r="51" spans="1:3" ht="20.25" x14ac:dyDescent="0.3">
      <c r="A51" s="799"/>
      <c r="B51" s="800"/>
      <c r="C51" s="799"/>
    </row>
    <row r="52" spans="1:3" x14ac:dyDescent="0.2">
      <c r="A52" s="798"/>
      <c r="B52" s="195"/>
      <c r="C52" s="798"/>
    </row>
    <row r="53" spans="1:3" ht="20.25" x14ac:dyDescent="0.3">
      <c r="A53" s="801"/>
      <c r="B53" s="802"/>
      <c r="C53" s="801"/>
    </row>
    <row r="54" spans="1:3" x14ac:dyDescent="0.2">
      <c r="A54" s="798"/>
      <c r="B54" s="195"/>
      <c r="C54" s="798"/>
    </row>
    <row r="55" spans="1:3" ht="20.25" x14ac:dyDescent="0.3">
      <c r="A55" s="799"/>
      <c r="B55" s="800"/>
      <c r="C55" s="799"/>
    </row>
  </sheetData>
  <sheetProtection algorithmName="SHA-512" hashValue="yE6GbOlhHz+R+XR9Pz4VTgCV0BK1dkdBPlR5xo0vN66JUU7TX8gaQdSFlAvUiX4pHy3avW1H88c4iqebqlOCaw==" saltValue="GF23nzZL9PJT7ChX58PsfA==" spinCount="100000" sheet="1" selectLockedCells="1"/>
  <mergeCells count="1">
    <mergeCell ref="A1:C1"/>
  </mergeCells>
  <printOptions horizontalCentered="1"/>
  <pageMargins left="0.7" right="0.7" top="0.75" bottom="0.75" header="0.3" footer="0.3"/>
  <pageSetup scale="7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D73"/>
  <sheetViews>
    <sheetView showGridLines="0" zoomScaleNormal="100" zoomScaleSheetLayoutView="40" workbookViewId="0">
      <selection activeCell="M4" sqref="M4:N4"/>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5703125" customWidth="1"/>
    <col min="15" max="15" width="6.85546875" customWidth="1"/>
    <col min="16" max="16" width="7.7109375" customWidth="1"/>
    <col min="17" max="19" width="5.7109375" customWidth="1"/>
    <col min="20" max="20" width="5.140625" customWidth="1"/>
    <col min="26" max="26" width="5.7109375" customWidth="1"/>
    <col min="27" max="27" width="4.7109375" customWidth="1"/>
    <col min="32" max="32" width="3" customWidth="1"/>
    <col min="34" max="34" width="6.7109375" customWidth="1"/>
    <col min="35" max="35" width="1.42578125" hidden="1" customWidth="1"/>
    <col min="37" max="39" width="5.7109375" customWidth="1"/>
    <col min="41" max="41" width="3.5703125" customWidth="1"/>
    <col min="42" max="42" width="3.7109375" customWidth="1"/>
    <col min="43" max="44" width="7.7109375" customWidth="1"/>
    <col min="46" max="46" width="7" bestFit="1" customWidth="1"/>
    <col min="56" max="56" width="7.42578125" customWidth="1"/>
    <col min="58" max="58" width="6.28515625" customWidth="1"/>
    <col min="59" max="59" width="5.140625" customWidth="1"/>
    <col min="74" max="74" width="5.140625" customWidth="1"/>
    <col min="76" max="76" width="7.28515625" customWidth="1"/>
    <col min="78" max="78" width="7.710937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929" t="s">
        <v>39</v>
      </c>
      <c r="S1" s="930"/>
      <c r="T1" s="933" t="s">
        <v>40</v>
      </c>
      <c r="U1" s="934"/>
      <c r="V1" s="934"/>
      <c r="W1" s="934"/>
      <c r="X1" s="934"/>
      <c r="Y1" s="934"/>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c r="CM1" s="474" t="s">
        <v>40</v>
      </c>
      <c r="CN1" s="220"/>
      <c r="CO1" s="220"/>
      <c r="CP1" s="220"/>
      <c r="CQ1" s="220"/>
      <c r="CR1" s="220"/>
      <c r="CS1" s="220"/>
      <c r="CT1" s="220"/>
      <c r="CU1" s="220"/>
      <c r="CV1" s="220"/>
      <c r="CW1" s="220"/>
      <c r="CX1" s="220"/>
      <c r="CY1" s="220"/>
      <c r="CZ1" s="220"/>
      <c r="DA1" s="220"/>
      <c r="DB1" s="220"/>
      <c r="DC1" s="220"/>
    </row>
    <row r="2" spans="1:107" ht="15.75" x14ac:dyDescent="0.25">
      <c r="A2" s="220"/>
      <c r="B2" s="220"/>
      <c r="C2" s="220"/>
      <c r="D2" s="474" t="s">
        <v>40</v>
      </c>
      <c r="E2" s="475"/>
      <c r="F2" s="474"/>
      <c r="G2" s="474"/>
      <c r="H2" s="474"/>
      <c r="I2" s="474"/>
      <c r="J2" s="221"/>
      <c r="K2" s="1045" t="s">
        <v>41</v>
      </c>
      <c r="L2" s="1046"/>
      <c r="M2" s="1046"/>
      <c r="N2" s="1046"/>
      <c r="O2" s="1047"/>
      <c r="P2" s="931" t="s">
        <v>42</v>
      </c>
      <c r="Q2" s="932"/>
      <c r="R2" s="674" t="s">
        <v>43</v>
      </c>
      <c r="S2" s="815" t="s">
        <v>10</v>
      </c>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c r="CM2" s="474" t="s">
        <v>44</v>
      </c>
      <c r="CN2" s="220"/>
      <c r="CO2" s="220"/>
      <c r="CP2" s="220"/>
      <c r="CQ2" s="220"/>
      <c r="CR2" s="220"/>
      <c r="CS2" s="220"/>
      <c r="CT2" s="220"/>
      <c r="CU2" s="220"/>
      <c r="CV2" s="220"/>
      <c r="CW2" s="231"/>
      <c r="CX2" s="220"/>
      <c r="CY2" s="220"/>
      <c r="CZ2" s="231"/>
      <c r="DA2" s="231"/>
      <c r="DB2" s="231"/>
      <c r="DC2" s="231"/>
    </row>
    <row r="3" spans="1:107" ht="15.75" x14ac:dyDescent="0.25">
      <c r="A3" s="220"/>
      <c r="B3" s="220"/>
      <c r="C3" s="220"/>
      <c r="D3" s="474" t="s">
        <v>44</v>
      </c>
      <c r="E3" s="475"/>
      <c r="F3" s="474"/>
      <c r="G3" s="474"/>
      <c r="H3" s="474"/>
      <c r="I3" s="474"/>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475"/>
      <c r="F4" s="474"/>
      <c r="G4" s="474"/>
      <c r="H4" s="474"/>
      <c r="I4" s="474"/>
      <c r="J4" s="221"/>
      <c r="K4" s="311" t="s">
        <v>50</v>
      </c>
      <c r="L4" s="312"/>
      <c r="M4" s="1048">
        <v>2026</v>
      </c>
      <c r="N4" s="1049"/>
      <c r="O4" s="315">
        <v>1E-3</v>
      </c>
      <c r="P4" s="313" t="s">
        <v>51</v>
      </c>
      <c r="Q4" s="1066" t="s">
        <v>52</v>
      </c>
      <c r="R4" s="951"/>
      <c r="S4" s="1067"/>
      <c r="T4" s="476" t="str">
        <f>+$D$5</f>
        <v>State Form 10829 (R11 / 3-26)</v>
      </c>
      <c r="U4" s="231"/>
      <c r="V4" s="231"/>
      <c r="W4" s="220"/>
      <c r="X4" s="220"/>
      <c r="Z4" s="220"/>
      <c r="AA4" s="220"/>
      <c r="AB4" s="220"/>
      <c r="AC4" s="220"/>
      <c r="AD4" s="220"/>
      <c r="AE4" s="220"/>
      <c r="AF4" s="220"/>
      <c r="AG4" s="222" t="s">
        <v>53</v>
      </c>
      <c r="AH4" s="220"/>
      <c r="AI4" s="220"/>
      <c r="AJ4" s="220"/>
      <c r="AK4" s="231"/>
      <c r="AL4" s="231"/>
      <c r="AM4" s="231"/>
      <c r="AN4" s="220"/>
      <c r="AO4" s="476" t="str">
        <f>+$D$5</f>
        <v>State Form 10829 (R11 / 3-26)</v>
      </c>
      <c r="AP4" s="221"/>
      <c r="AQ4" s="220"/>
      <c r="AR4" s="220"/>
      <c r="AS4" s="220"/>
      <c r="AT4" s="220"/>
      <c r="AU4" s="220"/>
      <c r="AV4" s="220"/>
      <c r="AW4" s="220"/>
      <c r="AX4" s="220"/>
      <c r="AY4" s="220"/>
      <c r="AZ4" s="231"/>
      <c r="BA4" s="231"/>
      <c r="BB4" s="220"/>
      <c r="BC4" s="220"/>
      <c r="BD4" s="220"/>
      <c r="BE4" s="220"/>
      <c r="BF4" s="220"/>
      <c r="BG4" s="476" t="str">
        <f>+$D$5</f>
        <v>State Form 10829 (R11 / 3-26)</v>
      </c>
      <c r="BH4" s="220"/>
      <c r="BI4" s="220"/>
      <c r="BJ4" s="220"/>
      <c r="BK4" s="220"/>
      <c r="BL4" s="220"/>
      <c r="BM4" s="220"/>
      <c r="BN4" s="220"/>
      <c r="BO4" s="220"/>
      <c r="BP4" s="220"/>
      <c r="BQ4" s="220"/>
      <c r="BR4" s="231"/>
      <c r="BS4" s="231"/>
      <c r="BT4" s="231"/>
      <c r="BU4" s="220"/>
      <c r="BV4" s="476" t="str">
        <f>+$D$5</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
        <v>241</v>
      </c>
      <c r="F5" s="221"/>
      <c r="G5" s="221"/>
      <c r="H5" s="221"/>
      <c r="I5" s="221"/>
      <c r="J5" s="222" t="str">
        <f>CONCATENATE("1/1/",M4)</f>
        <v>1/1/2026</v>
      </c>
      <c r="K5" s="1056" t="s">
        <v>54</v>
      </c>
      <c r="L5" s="1057"/>
      <c r="M5" s="1058" t="s">
        <v>55</v>
      </c>
      <c r="N5" s="1058"/>
      <c r="O5" s="1058"/>
      <c r="P5" s="1058"/>
      <c r="Q5" s="1058"/>
      <c r="R5" s="1058"/>
      <c r="S5" s="1059"/>
      <c r="T5" s="479"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20"/>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69" t="str">
        <f>+K2</f>
        <v>Exampleville</v>
      </c>
      <c r="U6" s="245"/>
      <c r="V6" s="245"/>
      <c r="W6" s="246"/>
      <c r="X6" s="247" t="str">
        <f>+P2</f>
        <v>IN0000000</v>
      </c>
      <c r="Y6" s="248"/>
      <c r="Z6" s="249" t="str">
        <f>+K4</f>
        <v>January</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January</v>
      </c>
      <c r="AV6" s="245"/>
      <c r="AW6" s="488">
        <f>+M4</f>
        <v>2026</v>
      </c>
      <c r="AX6" s="937"/>
      <c r="AY6" s="938"/>
      <c r="AZ6" s="938"/>
      <c r="BA6" s="938"/>
      <c r="BB6" s="938"/>
      <c r="BC6" s="938"/>
      <c r="BD6" s="220"/>
      <c r="BE6" s="257"/>
      <c r="BF6" s="257"/>
      <c r="BG6" s="492" t="str">
        <f>+K2</f>
        <v>Exampleville</v>
      </c>
      <c r="BH6" s="239"/>
      <c r="BI6" s="250" t="str">
        <f>+P2</f>
        <v>IN0000000</v>
      </c>
      <c r="BJ6" s="245"/>
      <c r="BK6" s="250" t="str">
        <f>+K4</f>
        <v>January</v>
      </c>
      <c r="BL6" s="245"/>
      <c r="BM6" s="488">
        <f>+M4</f>
        <v>2026</v>
      </c>
      <c r="BN6" s="937"/>
      <c r="BO6" s="942"/>
      <c r="BP6" s="942"/>
      <c r="BQ6" s="942"/>
      <c r="BR6" s="942"/>
      <c r="BS6" s="924"/>
      <c r="BT6" s="231"/>
      <c r="BU6" s="220"/>
      <c r="BV6" s="940" t="str">
        <f>+K2</f>
        <v>Exampleville</v>
      </c>
      <c r="BW6" s="941"/>
      <c r="BX6" s="250" t="str">
        <f>+P2</f>
        <v>IN0000000</v>
      </c>
      <c r="BY6" s="245"/>
      <c r="BZ6" s="250" t="str">
        <f>+K4</f>
        <v>January</v>
      </c>
      <c r="CA6" s="245"/>
      <c r="CB6" s="488">
        <f>+M4</f>
        <v>2026</v>
      </c>
      <c r="CC6" s="937"/>
      <c r="CD6" s="937"/>
      <c r="CE6" s="937"/>
      <c r="CF6" s="938"/>
      <c r="CG6" s="938"/>
      <c r="CH6" s="938"/>
      <c r="CI6" s="938"/>
      <c r="CJ6" s="938"/>
      <c r="CK6" s="257"/>
      <c r="CL6" s="257"/>
      <c r="CM6" s="940" t="str">
        <f>+K2</f>
        <v>Exampleville</v>
      </c>
      <c r="CN6" s="941"/>
      <c r="CO6" s="250" t="str">
        <f>+P2</f>
        <v>IN0000000</v>
      </c>
      <c r="CP6" s="245"/>
      <c r="CQ6" s="250" t="str">
        <f>+K4</f>
        <v>January</v>
      </c>
      <c r="CR6" s="245"/>
      <c r="CS6" s="488">
        <f>+M4</f>
        <v>2026</v>
      </c>
      <c r="CT6" s="937"/>
      <c r="CU6" s="937"/>
      <c r="CV6" s="937"/>
      <c r="CW6" s="938"/>
      <c r="CX6" s="938"/>
      <c r="CY6" s="938"/>
      <c r="CZ6" s="938"/>
      <c r="DA6" s="938"/>
      <c r="DB6" s="257"/>
      <c r="DC6" s="257"/>
    </row>
    <row r="7" spans="1:107" ht="13.5" thickBot="1" x14ac:dyDescent="0.25">
      <c r="B7" s="220"/>
      <c r="C7" s="220"/>
      <c r="D7" s="220"/>
      <c r="E7" s="220"/>
      <c r="F7" s="220"/>
      <c r="G7" s="220"/>
      <c r="H7" s="220"/>
      <c r="I7" s="220"/>
      <c r="J7" s="220"/>
      <c r="K7" s="1062" t="s">
        <v>61</v>
      </c>
      <c r="L7" s="1063"/>
      <c r="M7" s="1063"/>
      <c r="N7" s="1063"/>
      <c r="O7" s="314" t="s">
        <v>62</v>
      </c>
      <c r="P7" s="1071">
        <v>9999</v>
      </c>
      <c r="Q7" s="1072"/>
      <c r="R7" s="1069">
        <v>41820</v>
      </c>
      <c r="S7" s="1070"/>
      <c r="T7" s="470"/>
      <c r="U7" s="260"/>
      <c r="V7" s="260"/>
      <c r="W7" s="468"/>
      <c r="X7" s="251"/>
      <c r="Y7" s="251"/>
      <c r="Z7" s="251"/>
      <c r="AA7" s="251"/>
      <c r="AB7" s="251"/>
      <c r="AC7" s="261"/>
      <c r="AD7" s="220"/>
      <c r="AE7" s="942"/>
      <c r="AF7" s="942"/>
      <c r="AG7" s="942"/>
      <c r="AH7" s="942"/>
      <c r="AI7" s="942"/>
      <c r="AJ7" s="942"/>
      <c r="AK7" s="942"/>
      <c r="AL7" s="942"/>
      <c r="AM7" s="924"/>
      <c r="AN7" s="220"/>
      <c r="AO7" s="489"/>
      <c r="AP7" s="467"/>
      <c r="AQ7" s="220"/>
      <c r="AR7" s="223"/>
      <c r="AS7" s="220"/>
      <c r="AT7" s="220"/>
      <c r="AU7" s="220"/>
      <c r="AV7" s="244"/>
      <c r="AW7" s="496"/>
      <c r="AX7" s="938"/>
      <c r="AY7" s="938"/>
      <c r="AZ7" s="938"/>
      <c r="BA7" s="938"/>
      <c r="BB7" s="938"/>
      <c r="BC7" s="938"/>
      <c r="BD7" s="220"/>
      <c r="BE7" s="356"/>
      <c r="BF7" s="220"/>
      <c r="BG7" s="489"/>
      <c r="BH7" s="251"/>
      <c r="BI7" s="468"/>
      <c r="BJ7" s="220"/>
      <c r="BK7" s="220"/>
      <c r="BL7" s="244"/>
      <c r="BM7" s="229"/>
      <c r="BN7" s="942"/>
      <c r="BO7" s="942"/>
      <c r="BP7" s="942"/>
      <c r="BQ7" s="942"/>
      <c r="BR7" s="942"/>
      <c r="BS7" s="924"/>
      <c r="BT7" s="231"/>
      <c r="BU7" s="220"/>
      <c r="BV7" s="472"/>
      <c r="BW7" s="244"/>
      <c r="BX7" s="690" t="s">
        <v>63</v>
      </c>
      <c r="BY7" s="468"/>
      <c r="BZ7" s="251"/>
      <c r="CA7" s="243"/>
      <c r="CB7" s="490"/>
      <c r="CC7" s="939"/>
      <c r="CD7" s="939"/>
      <c r="CE7" s="939"/>
      <c r="CF7" s="939"/>
      <c r="CG7" s="939"/>
      <c r="CH7" s="939"/>
      <c r="CI7" s="939"/>
      <c r="CJ7" s="939"/>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thickBot="1" x14ac:dyDescent="0.25">
      <c r="A8" s="614"/>
      <c r="B8" s="615"/>
      <c r="C8" s="1001" t="s">
        <v>64</v>
      </c>
      <c r="D8" s="982" t="s">
        <v>65</v>
      </c>
      <c r="E8" s="281" t="s">
        <v>66</v>
      </c>
      <c r="F8" s="1004" t="s">
        <v>67</v>
      </c>
      <c r="G8" s="1007" t="s">
        <v>68</v>
      </c>
      <c r="H8" s="616" t="s">
        <v>69</v>
      </c>
      <c r="I8" s="616"/>
      <c r="J8" s="616"/>
      <c r="K8" s="617" t="s">
        <v>70</v>
      </c>
      <c r="L8" s="616"/>
      <c r="M8" s="616"/>
      <c r="N8" s="616"/>
      <c r="O8" s="616"/>
      <c r="P8" s="616"/>
      <c r="Q8" s="616"/>
      <c r="R8" s="616"/>
      <c r="S8" s="7"/>
      <c r="T8" s="289" t="s">
        <v>71</v>
      </c>
      <c r="U8" s="6" t="s">
        <v>72</v>
      </c>
      <c r="V8" s="7"/>
      <c r="W8" s="8" t="s">
        <v>73</v>
      </c>
      <c r="X8" s="8"/>
      <c r="Y8" s="8"/>
      <c r="Z8" s="8"/>
      <c r="AA8" s="8"/>
      <c r="AB8" s="8"/>
      <c r="AC8" s="9"/>
      <c r="AD8" s="193" t="s">
        <v>74</v>
      </c>
      <c r="AE8" s="7"/>
      <c r="AF8" s="6" t="s">
        <v>75</v>
      </c>
      <c r="AG8" s="5"/>
      <c r="AH8" s="494"/>
      <c r="AI8" s="494"/>
      <c r="AJ8" s="494"/>
      <c r="AK8" s="494"/>
      <c r="AL8" s="494"/>
      <c r="AM8" s="494"/>
      <c r="AN8" s="495"/>
      <c r="AO8" s="434" t="s">
        <v>71</v>
      </c>
      <c r="AP8" s="435"/>
      <c r="AQ8" s="1073" t="s">
        <v>75</v>
      </c>
      <c r="AR8" s="1074"/>
      <c r="AS8" s="1074"/>
      <c r="AT8" s="1074"/>
      <c r="AU8" s="1074"/>
      <c r="AV8" s="1074"/>
      <c r="AW8" s="1074"/>
      <c r="AX8" s="1074"/>
      <c r="AY8" s="1074"/>
      <c r="AZ8" s="1074"/>
      <c r="BA8" s="1074"/>
      <c r="BB8" s="1074"/>
      <c r="BC8" s="1074"/>
      <c r="BD8" s="1074"/>
      <c r="BE8" s="137"/>
      <c r="BF8" s="495"/>
      <c r="BG8" s="266" t="s">
        <v>71</v>
      </c>
      <c r="BH8" s="617" t="s">
        <v>76</v>
      </c>
      <c r="BI8" s="618"/>
      <c r="BJ8" s="668" t="s">
        <v>77</v>
      </c>
      <c r="BK8" s="860"/>
      <c r="BL8" s="860"/>
      <c r="BM8" s="860"/>
      <c r="BN8" s="860"/>
      <c r="BO8" s="860"/>
      <c r="BP8" s="860"/>
      <c r="BQ8" s="860"/>
      <c r="BR8" s="860"/>
      <c r="BS8" s="861"/>
      <c r="BT8" s="860"/>
      <c r="BU8" s="861"/>
      <c r="BV8" s="619" t="s">
        <v>71</v>
      </c>
      <c r="BW8" s="968" t="s">
        <v>78</v>
      </c>
      <c r="BX8" s="969"/>
      <c r="BY8" s="969"/>
      <c r="BZ8" s="970"/>
      <c r="CA8" s="1075" t="s">
        <v>71</v>
      </c>
      <c r="CB8" s="962" t="s">
        <v>71</v>
      </c>
      <c r="CC8" s="965" t="s">
        <v>71</v>
      </c>
      <c r="CD8" s="965" t="s">
        <v>71</v>
      </c>
      <c r="CE8" s="965" t="s">
        <v>71</v>
      </c>
      <c r="CF8" s="965" t="s">
        <v>71</v>
      </c>
      <c r="CG8" s="965" t="s">
        <v>71</v>
      </c>
      <c r="CH8" s="965" t="s">
        <v>71</v>
      </c>
      <c r="CI8" s="965" t="s">
        <v>71</v>
      </c>
      <c r="CJ8" s="965" t="s">
        <v>71</v>
      </c>
      <c r="CK8" s="965" t="s">
        <v>71</v>
      </c>
      <c r="CL8" s="1084" t="s">
        <v>71</v>
      </c>
      <c r="CM8" s="266" t="s">
        <v>71</v>
      </c>
      <c r="CN8" s="1087"/>
      <c r="CO8" s="1089" t="s">
        <v>71</v>
      </c>
      <c r="CP8" s="1091" t="s">
        <v>71</v>
      </c>
      <c r="CQ8" s="1081" t="s">
        <v>71</v>
      </c>
      <c r="CR8" s="1081" t="s">
        <v>71</v>
      </c>
      <c r="CS8" s="962" t="s">
        <v>71</v>
      </c>
      <c r="CT8" s="965" t="s">
        <v>71</v>
      </c>
      <c r="CU8" s="965" t="s">
        <v>71</v>
      </c>
      <c r="CV8" s="965" t="s">
        <v>71</v>
      </c>
      <c r="CW8" s="965" t="s">
        <v>71</v>
      </c>
      <c r="CX8" s="965" t="s">
        <v>71</v>
      </c>
      <c r="CY8" s="965" t="s">
        <v>71</v>
      </c>
      <c r="CZ8" s="965" t="s">
        <v>71</v>
      </c>
      <c r="DA8" s="965" t="s">
        <v>71</v>
      </c>
      <c r="DB8" s="965" t="s">
        <v>71</v>
      </c>
      <c r="DC8" s="1084" t="s">
        <v>71</v>
      </c>
    </row>
    <row r="9" spans="1:107" ht="13.5" customHeight="1" thickBot="1" x14ac:dyDescent="0.25">
      <c r="A9" s="627"/>
      <c r="B9" s="628"/>
      <c r="C9" s="1002"/>
      <c r="D9" s="983"/>
      <c r="E9" s="282">
        <f>SUM(E14:E44)</f>
        <v>0</v>
      </c>
      <c r="F9" s="1005"/>
      <c r="G9" s="1008"/>
      <c r="H9" s="625" t="s">
        <v>79</v>
      </c>
      <c r="I9" s="625"/>
      <c r="J9" s="625"/>
      <c r="K9" s="629" t="s">
        <v>71</v>
      </c>
      <c r="L9" s="625"/>
      <c r="M9" s="625"/>
      <c r="N9" s="625"/>
      <c r="O9" s="625"/>
      <c r="P9" s="625"/>
      <c r="Q9" s="625"/>
      <c r="R9" s="625"/>
      <c r="S9" s="12"/>
      <c r="T9" s="255" t="s">
        <v>71</v>
      </c>
      <c r="U9" s="857" t="s">
        <v>80</v>
      </c>
      <c r="V9" s="858"/>
      <c r="W9" s="818" t="s">
        <v>81</v>
      </c>
      <c r="X9" s="819"/>
      <c r="Y9" s="819"/>
      <c r="Z9" s="820"/>
      <c r="AA9" s="819"/>
      <c r="AB9" s="821" t="s">
        <v>82</v>
      </c>
      <c r="AC9" s="822"/>
      <c r="AD9" s="859" t="s">
        <v>80</v>
      </c>
      <c r="AE9" s="858"/>
      <c r="AF9" s="816" t="s">
        <v>71</v>
      </c>
      <c r="AG9" s="823"/>
      <c r="AH9" s="823"/>
      <c r="AI9" s="823"/>
      <c r="AJ9" s="823"/>
      <c r="AK9" s="823"/>
      <c r="AL9" s="823"/>
      <c r="AM9" s="823"/>
      <c r="AN9" s="817"/>
      <c r="AO9" s="634"/>
      <c r="AP9" s="635"/>
      <c r="AQ9" s="824" t="s">
        <v>83</v>
      </c>
      <c r="AR9" s="825"/>
      <c r="AS9" s="824" t="s">
        <v>84</v>
      </c>
      <c r="AT9" s="826"/>
      <c r="AU9" s="826"/>
      <c r="AV9" s="827"/>
      <c r="AW9" s="824" t="s">
        <v>85</v>
      </c>
      <c r="AX9" s="826"/>
      <c r="AY9" s="826"/>
      <c r="AZ9" s="827"/>
      <c r="BA9" s="824" t="s">
        <v>86</v>
      </c>
      <c r="BB9" s="826"/>
      <c r="BC9" s="826"/>
      <c r="BD9" s="827"/>
      <c r="BE9" s="828" t="s">
        <v>87</v>
      </c>
      <c r="BF9" s="829"/>
      <c r="BG9" s="642"/>
      <c r="BH9" s="629" t="s">
        <v>88</v>
      </c>
      <c r="BI9" s="626"/>
      <c r="BJ9" s="14" t="s">
        <v>89</v>
      </c>
      <c r="BK9" s="11"/>
      <c r="BL9" s="21"/>
      <c r="BM9" s="1079" t="s">
        <v>90</v>
      </c>
      <c r="BN9" s="1079" t="s">
        <v>91</v>
      </c>
      <c r="BO9" s="1079" t="s">
        <v>92</v>
      </c>
      <c r="BP9" s="1078" t="s">
        <v>93</v>
      </c>
      <c r="BQ9" s="960" t="s">
        <v>94</v>
      </c>
      <c r="BR9" s="960" t="s">
        <v>95</v>
      </c>
      <c r="BS9" s="980" t="s">
        <v>96</v>
      </c>
      <c r="BT9" s="960"/>
      <c r="BU9" s="980" t="s">
        <v>71</v>
      </c>
      <c r="BV9" s="642"/>
      <c r="BW9" s="945" t="s">
        <v>97</v>
      </c>
      <c r="BX9" s="946"/>
      <c r="BY9" s="945" t="s">
        <v>98</v>
      </c>
      <c r="BZ9" s="946"/>
      <c r="CA9" s="1076"/>
      <c r="CB9" s="963"/>
      <c r="CC9" s="966"/>
      <c r="CD9" s="966"/>
      <c r="CE9" s="966"/>
      <c r="CF9" s="966"/>
      <c r="CG9" s="966"/>
      <c r="CH9" s="966"/>
      <c r="CI9" s="966"/>
      <c r="CJ9" s="966"/>
      <c r="CK9" s="966"/>
      <c r="CL9" s="1085"/>
      <c r="CM9" s="267"/>
      <c r="CN9" s="1088"/>
      <c r="CO9" s="1090"/>
      <c r="CP9" s="1082"/>
      <c r="CQ9" s="1082"/>
      <c r="CR9" s="1082"/>
      <c r="CS9" s="963"/>
      <c r="CT9" s="966"/>
      <c r="CU9" s="966"/>
      <c r="CV9" s="966"/>
      <c r="CW9" s="966"/>
      <c r="CX9" s="966"/>
      <c r="CY9" s="966"/>
      <c r="CZ9" s="966"/>
      <c r="DA9" s="966"/>
      <c r="DB9" s="966"/>
      <c r="DC9" s="1085"/>
    </row>
    <row r="10" spans="1:107" ht="109.5" customHeight="1" thickBot="1" x14ac:dyDescent="0.25">
      <c r="A10" s="835" t="s">
        <v>99</v>
      </c>
      <c r="B10" s="645" t="s">
        <v>100</v>
      </c>
      <c r="C10" s="1003"/>
      <c r="D10" s="984"/>
      <c r="E10" s="646" t="s">
        <v>101</v>
      </c>
      <c r="F10" s="1006"/>
      <c r="G10" s="1009"/>
      <c r="H10" s="647" t="s">
        <v>102</v>
      </c>
      <c r="I10" s="836" t="s">
        <v>103</v>
      </c>
      <c r="J10" s="836" t="s">
        <v>103</v>
      </c>
      <c r="K10" s="649" t="s">
        <v>104</v>
      </c>
      <c r="L10" s="650" t="s">
        <v>105</v>
      </c>
      <c r="M10" s="650" t="s">
        <v>106</v>
      </c>
      <c r="N10" s="901" t="s">
        <v>107</v>
      </c>
      <c r="O10" s="650" t="s">
        <v>108</v>
      </c>
      <c r="P10" s="650" t="s">
        <v>109</v>
      </c>
      <c r="Q10" s="650" t="s">
        <v>110</v>
      </c>
      <c r="R10" s="650" t="s">
        <v>111</v>
      </c>
      <c r="S10" s="26"/>
      <c r="T10" s="830" t="s">
        <v>99</v>
      </c>
      <c r="U10" s="907" t="s">
        <v>106</v>
      </c>
      <c r="V10" s="906" t="s">
        <v>108</v>
      </c>
      <c r="W10" s="831" t="s">
        <v>112</v>
      </c>
      <c r="X10" s="901" t="s">
        <v>108</v>
      </c>
      <c r="Y10" s="903" t="s">
        <v>113</v>
      </c>
      <c r="Z10" s="901" t="s">
        <v>114</v>
      </c>
      <c r="AA10" s="899" t="s">
        <v>115</v>
      </c>
      <c r="AB10" s="901" t="s">
        <v>116</v>
      </c>
      <c r="AC10" s="904" t="s">
        <v>108</v>
      </c>
      <c r="AD10" s="907" t="s">
        <v>106</v>
      </c>
      <c r="AE10" s="906" t="s">
        <v>108</v>
      </c>
      <c r="AF10" s="832"/>
      <c r="AG10" s="905" t="s">
        <v>117</v>
      </c>
      <c r="AH10" s="905" t="s">
        <v>118</v>
      </c>
      <c r="AI10" s="656" t="s">
        <v>119</v>
      </c>
      <c r="AJ10" s="901" t="s">
        <v>120</v>
      </c>
      <c r="AK10" s="901" t="s">
        <v>121</v>
      </c>
      <c r="AL10" s="901" t="s">
        <v>122</v>
      </c>
      <c r="AM10" s="901" t="s">
        <v>114</v>
      </c>
      <c r="AN10" s="662" t="s">
        <v>123</v>
      </c>
      <c r="AO10" s="833" t="s">
        <v>99</v>
      </c>
      <c r="AP10" s="658" t="s">
        <v>100</v>
      </c>
      <c r="AQ10" s="655" t="s">
        <v>124</v>
      </c>
      <c r="AR10" s="904" t="s">
        <v>125</v>
      </c>
      <c r="AS10" s="655" t="s">
        <v>106</v>
      </c>
      <c r="AT10" s="901" t="s">
        <v>126</v>
      </c>
      <c r="AU10" s="834" t="s">
        <v>107</v>
      </c>
      <c r="AV10" s="904" t="s">
        <v>127</v>
      </c>
      <c r="AW10" s="655" t="s">
        <v>108</v>
      </c>
      <c r="AX10" s="901" t="s">
        <v>128</v>
      </c>
      <c r="AY10" s="662" t="s">
        <v>109</v>
      </c>
      <c r="AZ10" s="904" t="s">
        <v>129</v>
      </c>
      <c r="BA10" s="655" t="s">
        <v>111</v>
      </c>
      <c r="BB10" s="656" t="s">
        <v>130</v>
      </c>
      <c r="BC10" s="662" t="s">
        <v>131</v>
      </c>
      <c r="BD10" s="904" t="s">
        <v>132</v>
      </c>
      <c r="BE10" s="904" t="s">
        <v>110</v>
      </c>
      <c r="BF10" s="662" t="s">
        <v>133</v>
      </c>
      <c r="BG10" s="664" t="s">
        <v>99</v>
      </c>
      <c r="BH10" s="649" t="s">
        <v>134</v>
      </c>
      <c r="BI10" s="651" t="s">
        <v>135</v>
      </c>
      <c r="BJ10" s="25" t="s">
        <v>105</v>
      </c>
      <c r="BK10" s="24" t="s">
        <v>136</v>
      </c>
      <c r="BL10" s="24" t="s">
        <v>115</v>
      </c>
      <c r="BM10" s="1080"/>
      <c r="BN10" s="1080"/>
      <c r="BO10" s="967"/>
      <c r="BP10" s="967"/>
      <c r="BQ10" s="961"/>
      <c r="BR10" s="961"/>
      <c r="BS10" s="981"/>
      <c r="BT10" s="961"/>
      <c r="BU10" s="981"/>
      <c r="BV10" s="664" t="s">
        <v>99</v>
      </c>
      <c r="BW10" s="778" t="s">
        <v>137</v>
      </c>
      <c r="BX10" s="779" t="s">
        <v>138</v>
      </c>
      <c r="BY10" s="805" t="s">
        <v>139</v>
      </c>
      <c r="BZ10" s="806" t="s">
        <v>140</v>
      </c>
      <c r="CA10" s="1077"/>
      <c r="CB10" s="964"/>
      <c r="CC10" s="967"/>
      <c r="CD10" s="967"/>
      <c r="CE10" s="967"/>
      <c r="CF10" s="967"/>
      <c r="CG10" s="967"/>
      <c r="CH10" s="967"/>
      <c r="CI10" s="967"/>
      <c r="CJ10" s="967"/>
      <c r="CK10" s="967"/>
      <c r="CL10" s="1086"/>
      <c r="CM10" s="268" t="s">
        <v>99</v>
      </c>
      <c r="CN10" s="1088"/>
      <c r="CO10" s="1090"/>
      <c r="CP10" s="1083"/>
      <c r="CQ10" s="1083"/>
      <c r="CR10" s="1083"/>
      <c r="CS10" s="964"/>
      <c r="CT10" s="967"/>
      <c r="CU10" s="967"/>
      <c r="CV10" s="967"/>
      <c r="CW10" s="967"/>
      <c r="CX10" s="967"/>
      <c r="CY10" s="967"/>
      <c r="CZ10" s="967"/>
      <c r="DA10" s="967"/>
      <c r="DB10" s="967"/>
      <c r="DC10" s="1086"/>
    </row>
    <row r="11" spans="1:107" ht="9.9499999999999993" customHeight="1" x14ac:dyDescent="0.2">
      <c r="A11" s="359">
        <v>29</v>
      </c>
      <c r="B11" s="360" t="str">
        <f>TEXT(CONCATENATE("12/29/",M4-1),"DDD")</f>
        <v>Mon</v>
      </c>
      <c r="C11" s="985" t="s">
        <v>141</v>
      </c>
      <c r="D11" s="986"/>
      <c r="E11" s="986"/>
      <c r="F11" s="986"/>
      <c r="G11" s="986"/>
      <c r="H11" s="987"/>
      <c r="I11" s="987"/>
      <c r="J11" s="988"/>
      <c r="K11" s="361"/>
      <c r="L11" s="389"/>
      <c r="M11" s="389"/>
      <c r="N11" s="389"/>
      <c r="O11" s="389"/>
      <c r="P11" s="389"/>
      <c r="Q11" s="389"/>
      <c r="R11" s="389"/>
      <c r="S11" s="390"/>
      <c r="T11" s="391"/>
      <c r="U11" s="392"/>
      <c r="V11" s="393"/>
      <c r="W11" s="394"/>
      <c r="X11" s="395"/>
      <c r="Y11" s="396"/>
      <c r="Z11" s="395"/>
      <c r="AA11" s="395"/>
      <c r="AB11" s="395"/>
      <c r="AC11" s="393"/>
      <c r="AD11" s="392"/>
      <c r="AE11" s="393"/>
      <c r="AF11" s="703"/>
      <c r="AG11" s="401"/>
      <c r="AH11" s="395"/>
      <c r="AI11" s="397"/>
      <c r="AJ11" s="395"/>
      <c r="AK11" s="395"/>
      <c r="AL11" s="395"/>
      <c r="AM11" s="395"/>
      <c r="AN11" s="393"/>
      <c r="AO11" s="440">
        <f>+A11</f>
        <v>29</v>
      </c>
      <c r="AP11" s="441" t="str">
        <f>+B11</f>
        <v>Mon</v>
      </c>
      <c r="AQ11" s="361"/>
      <c r="AR11" s="390"/>
      <c r="AS11" s="361"/>
      <c r="AT11" s="389"/>
      <c r="AU11" s="398" t="str">
        <f ca="1">IF(CELL("type",AS11)="L","",IF(AS11*($K11+$AQ11)=0,"",IF($AQ11&gt;0,+$AQ11*AS11*8.34,$K11*AS11*8.34)))</f>
        <v/>
      </c>
      <c r="AV11" s="390"/>
      <c r="AW11" s="361"/>
      <c r="AX11" s="389"/>
      <c r="AY11" s="398" t="str">
        <f ca="1">IF(CELL("type",AW11)="L","",IF(AW11*($K11+$AQ11)=0,"",IF($AQ11&gt;0,+$AQ11*AW11*8.34,$K11*AW11*8.34)))</f>
        <v/>
      </c>
      <c r="AZ11" s="390"/>
      <c r="BA11" s="361"/>
      <c r="BB11" s="399"/>
      <c r="BC11" s="398" t="str">
        <f ca="1">IF(CELL("type",BA11)="L","",IF(BA11*($K11+$AQ11)=0,"",IF($AQ11&gt;0,+$AQ11*BA11*8.34,$K11*BA11*8.34)))</f>
        <v/>
      </c>
      <c r="BD11" s="390"/>
      <c r="BE11" s="363"/>
      <c r="BF11" s="698" t="str">
        <f ca="1">IF(CELL("type",BE11)="L","",IF(BE11*($K11+$AQ11)=0,"",IF($AQ11&gt;0,+$AQ11*BE11*8.34,$K11*BE11*8.34)))</f>
        <v/>
      </c>
      <c r="BG11" s="400"/>
      <c r="BH11" s="392"/>
      <c r="BI11" s="393"/>
      <c r="BJ11" s="401"/>
      <c r="BK11" s="395"/>
      <c r="BL11" s="395"/>
      <c r="BM11" s="402"/>
      <c r="BN11" s="402"/>
      <c r="BO11" s="403"/>
      <c r="BP11" s="403"/>
      <c r="BQ11" s="404"/>
      <c r="BR11" s="404"/>
      <c r="BS11" s="405"/>
      <c r="BT11" s="404"/>
      <c r="BU11" s="405"/>
      <c r="BV11" s="362">
        <f>+A11</f>
        <v>29</v>
      </c>
      <c r="BW11" s="406"/>
      <c r="BX11" s="698" t="str">
        <f ca="1">IF(CELL("type",BW11)="L","",IF(BW11*($K11+$AQ11)=0,"",IF($AQ11&gt;0,+$AQ11*BW11*8.34,$K11*BW11*8.34)))</f>
        <v/>
      </c>
      <c r="BY11" s="407"/>
      <c r="BZ11" s="698" t="str">
        <f ca="1">IF(CELL("type",BY11)="L","",IF(BY11*($K11+$AQ11)=0,"",IF($AQ11&gt;0,+$AQ11*BY11*8.34,$K11*BY11*8.34)))</f>
        <v/>
      </c>
      <c r="CA11" s="407"/>
      <c r="CB11" s="407"/>
      <c r="CC11" s="406"/>
      <c r="CD11" s="406"/>
      <c r="CE11" s="406"/>
      <c r="CF11" s="406"/>
      <c r="CG11" s="406"/>
      <c r="CH11" s="406"/>
      <c r="CI11" s="406"/>
      <c r="CJ11" s="406"/>
      <c r="CK11" s="406"/>
      <c r="CL11" s="408"/>
      <c r="CM11" s="362"/>
      <c r="CN11" s="716"/>
      <c r="CO11" s="714"/>
      <c r="CP11" s="713"/>
      <c r="CQ11" s="714"/>
      <c r="CR11" s="407"/>
      <c r="CS11" s="407"/>
      <c r="CT11" s="406"/>
      <c r="CU11" s="406"/>
      <c r="CV11" s="406"/>
      <c r="CW11" s="406"/>
      <c r="CX11" s="406"/>
      <c r="CY11" s="406"/>
      <c r="CZ11" s="406"/>
      <c r="DA11" s="406"/>
      <c r="DB11" s="406"/>
      <c r="DC11" s="408"/>
    </row>
    <row r="12" spans="1:107" ht="9.9499999999999993" customHeight="1" x14ac:dyDescent="0.2">
      <c r="A12" s="359">
        <v>30</v>
      </c>
      <c r="B12" s="360" t="str">
        <f>TEXT(CONCATENATE("12/30/",M4-1),"DDD")</f>
        <v>Tue</v>
      </c>
      <c r="C12" s="989"/>
      <c r="D12" s="990"/>
      <c r="E12" s="990"/>
      <c r="F12" s="990"/>
      <c r="G12" s="990"/>
      <c r="H12" s="991"/>
      <c r="I12" s="991"/>
      <c r="J12" s="992"/>
      <c r="K12" s="361"/>
      <c r="L12" s="389"/>
      <c r="M12" s="389"/>
      <c r="N12" s="389"/>
      <c r="O12" s="389"/>
      <c r="P12" s="389"/>
      <c r="Q12" s="389"/>
      <c r="R12" s="389"/>
      <c r="S12" s="390"/>
      <c r="T12" s="391"/>
      <c r="U12" s="392"/>
      <c r="V12" s="393"/>
      <c r="W12" s="394"/>
      <c r="X12" s="395"/>
      <c r="Y12" s="396"/>
      <c r="Z12" s="395"/>
      <c r="AA12" s="395"/>
      <c r="AB12" s="395"/>
      <c r="AC12" s="393"/>
      <c r="AD12" s="392"/>
      <c r="AE12" s="393"/>
      <c r="AF12" s="703"/>
      <c r="AG12" s="401"/>
      <c r="AH12" s="395"/>
      <c r="AI12" s="397"/>
      <c r="AJ12" s="395"/>
      <c r="AK12" s="395"/>
      <c r="AL12" s="395"/>
      <c r="AM12" s="395"/>
      <c r="AN12" s="393"/>
      <c r="AO12" s="440">
        <f>+A12</f>
        <v>30</v>
      </c>
      <c r="AP12" s="441" t="str">
        <f t="shared" ref="AP12:AP44" si="0">+B12</f>
        <v>Tue</v>
      </c>
      <c r="AQ12" s="361"/>
      <c r="AR12" s="390"/>
      <c r="AS12" s="361"/>
      <c r="AT12" s="389"/>
      <c r="AU12" s="398" t="str">
        <f t="shared" ref="AU12:AU44" ca="1" si="1">IF(CELL("type",AS12)="L","",IF(AS12*($K12+$AQ12)=0,"",IF($AQ12&gt;0,+$AQ12*AS12*8.34,$K12*AS12*8.34)))</f>
        <v/>
      </c>
      <c r="AV12" s="390"/>
      <c r="AW12" s="361"/>
      <c r="AX12" s="389"/>
      <c r="AY12" s="398" t="str">
        <f t="shared" ref="AY12:AY44" ca="1" si="2">IF(CELL("type",AW12)="L","",IF(AW12*($K12+$AQ12)=0,"",IF($AQ12&gt;0,+$AQ12*AW12*8.34,$K12*AW12*8.34)))</f>
        <v/>
      </c>
      <c r="AZ12" s="390"/>
      <c r="BA12" s="361"/>
      <c r="BB12" s="399"/>
      <c r="BC12" s="398" t="str">
        <f t="shared" ref="BC12:BC44" ca="1" si="3">IF(CELL("type",BA12)="L","",IF(BA12*($K12+$AQ12)=0,"",IF($AQ12&gt;0,+$AQ12*BA12*8.34,$K12*BA12*8.34)))</f>
        <v/>
      </c>
      <c r="BD12" s="390"/>
      <c r="BE12" s="363"/>
      <c r="BF12" s="698" t="str">
        <f t="shared" ref="BF12:BF44" ca="1" si="4">IF(CELL("type",BE12)="L","",IF(BE12*($K12+$AQ12)=0,"",IF($AQ12&gt;0,+$AQ12*BE12*8.34,$K12*BE12*8.34)))</f>
        <v/>
      </c>
      <c r="BG12" s="400"/>
      <c r="BH12" s="392"/>
      <c r="BI12" s="393"/>
      <c r="BJ12" s="401"/>
      <c r="BK12" s="395"/>
      <c r="BL12" s="395"/>
      <c r="BM12" s="402"/>
      <c r="BN12" s="402"/>
      <c r="BO12" s="403"/>
      <c r="BP12" s="403"/>
      <c r="BQ12" s="404"/>
      <c r="BR12" s="404"/>
      <c r="BS12" s="405"/>
      <c r="BT12" s="404"/>
      <c r="BU12" s="405"/>
      <c r="BV12" s="362">
        <f>+A12</f>
        <v>30</v>
      </c>
      <c r="BW12" s="406"/>
      <c r="BX12" s="712" t="str">
        <f t="shared" ref="BX12:BX44" ca="1" si="5">IF(CELL("type",BW12)="L","",IF(BW12*($K12+$AQ12)=0,"",IF($AQ12&gt;0,+$AQ12*BW12*8.34,$K12*BW12*8.34)))</f>
        <v/>
      </c>
      <c r="BY12" s="407"/>
      <c r="BZ12" s="712" t="str">
        <f t="shared" ref="BZ12:BZ44" ca="1" si="6">IF(CELL("type",BY12)="L","",IF(BY12*($K12+$AQ12)=0,"",IF($AQ12&gt;0,+$AQ12*BY12*8.34,$K12*BY12*8.34)))</f>
        <v/>
      </c>
      <c r="CA12" s="407"/>
      <c r="CB12" s="407"/>
      <c r="CC12" s="406"/>
      <c r="CD12" s="406"/>
      <c r="CE12" s="406"/>
      <c r="CF12" s="406"/>
      <c r="CG12" s="406"/>
      <c r="CH12" s="406"/>
      <c r="CI12" s="406"/>
      <c r="CJ12" s="406"/>
      <c r="CK12" s="406"/>
      <c r="CL12" s="408"/>
      <c r="CM12" s="362"/>
      <c r="CN12" s="716"/>
      <c r="CO12" s="714"/>
      <c r="CP12" s="713"/>
      <c r="CQ12" s="714"/>
      <c r="CR12" s="407"/>
      <c r="CS12" s="407"/>
      <c r="CT12" s="406"/>
      <c r="CU12" s="406"/>
      <c r="CV12" s="406"/>
      <c r="CW12" s="406"/>
      <c r="CX12" s="406"/>
      <c r="CY12" s="406"/>
      <c r="CZ12" s="406"/>
      <c r="DA12" s="406"/>
      <c r="DB12" s="406"/>
      <c r="DC12" s="408"/>
    </row>
    <row r="13" spans="1:107" ht="9.9499999999999993" customHeight="1" x14ac:dyDescent="0.2">
      <c r="A13" s="359">
        <v>31</v>
      </c>
      <c r="B13" s="360" t="str">
        <f>TEXT(CONCATENATE("12/31/",M4-1),"DDD")</f>
        <v>Wed</v>
      </c>
      <c r="C13" s="993"/>
      <c r="D13" s="994"/>
      <c r="E13" s="994"/>
      <c r="F13" s="994"/>
      <c r="G13" s="994"/>
      <c r="H13" s="995"/>
      <c r="I13" s="995"/>
      <c r="J13" s="996"/>
      <c r="K13" s="361"/>
      <c r="L13" s="389"/>
      <c r="M13" s="389"/>
      <c r="N13" s="389"/>
      <c r="O13" s="389"/>
      <c r="P13" s="389"/>
      <c r="Q13" s="389"/>
      <c r="R13" s="389"/>
      <c r="S13" s="390"/>
      <c r="T13" s="391"/>
      <c r="U13" s="392"/>
      <c r="V13" s="393"/>
      <c r="W13" s="394"/>
      <c r="X13" s="395"/>
      <c r="Y13" s="396"/>
      <c r="Z13" s="395"/>
      <c r="AA13" s="395"/>
      <c r="AB13" s="395"/>
      <c r="AC13" s="393"/>
      <c r="AD13" s="392"/>
      <c r="AE13" s="393"/>
      <c r="AF13" s="703"/>
      <c r="AG13" s="401"/>
      <c r="AH13" s="395"/>
      <c r="AI13" s="397"/>
      <c r="AJ13" s="395"/>
      <c r="AK13" s="395"/>
      <c r="AL13" s="395"/>
      <c r="AM13" s="395"/>
      <c r="AN13" s="393"/>
      <c r="AO13" s="440">
        <f>+A13</f>
        <v>31</v>
      </c>
      <c r="AP13" s="441" t="str">
        <f t="shared" si="0"/>
        <v>Wed</v>
      </c>
      <c r="AQ13" s="361"/>
      <c r="AR13" s="761"/>
      <c r="AS13" s="361"/>
      <c r="AT13" s="389"/>
      <c r="AU13" s="398" t="str">
        <f t="shared" ca="1" si="1"/>
        <v/>
      </c>
      <c r="AV13" s="390"/>
      <c r="AW13" s="361"/>
      <c r="AX13" s="389"/>
      <c r="AY13" s="398" t="str">
        <f t="shared" ca="1" si="2"/>
        <v/>
      </c>
      <c r="AZ13" s="390"/>
      <c r="BA13" s="361"/>
      <c r="BB13" s="399"/>
      <c r="BC13" s="398" t="str">
        <f t="shared" ca="1" si="3"/>
        <v/>
      </c>
      <c r="BD13" s="390"/>
      <c r="BE13" s="363"/>
      <c r="BF13" s="698" t="str">
        <f t="shared" ca="1" si="4"/>
        <v/>
      </c>
      <c r="BG13" s="400"/>
      <c r="BH13" s="392"/>
      <c r="BI13" s="393"/>
      <c r="BJ13" s="401"/>
      <c r="BK13" s="395"/>
      <c r="BL13" s="395"/>
      <c r="BM13" s="402"/>
      <c r="BN13" s="402"/>
      <c r="BO13" s="403"/>
      <c r="BP13" s="403"/>
      <c r="BQ13" s="404"/>
      <c r="BR13" s="404"/>
      <c r="BS13" s="405"/>
      <c r="BT13" s="404"/>
      <c r="BU13" s="405"/>
      <c r="BV13" s="362">
        <f>+A13</f>
        <v>31</v>
      </c>
      <c r="BW13" s="406"/>
      <c r="BX13" s="712" t="str">
        <f t="shared" ca="1" si="5"/>
        <v/>
      </c>
      <c r="BY13" s="407"/>
      <c r="BZ13" s="712" t="str">
        <f ca="1">IF(CELL("type",BY13)="L","",IF(BY13*($K13+$AQ13)=0,"",IF($AQ13&gt;0,+$AQ13*BY13*8.34,$K13*BY13*8.34)))</f>
        <v/>
      </c>
      <c r="CA13" s="407"/>
      <c r="CB13" s="407"/>
      <c r="CC13" s="406"/>
      <c r="CD13" s="406"/>
      <c r="CE13" s="406"/>
      <c r="CF13" s="406"/>
      <c r="CG13" s="406"/>
      <c r="CH13" s="406"/>
      <c r="CI13" s="406"/>
      <c r="CJ13" s="406"/>
      <c r="CK13" s="406"/>
      <c r="CL13" s="408"/>
      <c r="CM13" s="362"/>
      <c r="CN13" s="716"/>
      <c r="CO13" s="714"/>
      <c r="CP13" s="713"/>
      <c r="CQ13" s="714"/>
      <c r="CR13" s="407"/>
      <c r="CS13" s="407"/>
      <c r="CT13" s="406"/>
      <c r="CU13" s="406"/>
      <c r="CV13" s="406"/>
      <c r="CW13" s="406"/>
      <c r="CX13" s="406"/>
      <c r="CY13" s="406"/>
      <c r="CZ13" s="406"/>
      <c r="DA13" s="406"/>
      <c r="DB13" s="406"/>
      <c r="DC13" s="408"/>
    </row>
    <row r="14" spans="1:107" ht="14.45" customHeight="1" x14ac:dyDescent="0.2">
      <c r="A14" s="232">
        <v>1</v>
      </c>
      <c r="B14" s="233" t="str">
        <f t="shared" ref="B14:B44" si="7">TEXT(J$5 + A14-1,"DDD")</f>
        <v>Thu</v>
      </c>
      <c r="C14" s="34"/>
      <c r="D14" s="35"/>
      <c r="E14" s="36"/>
      <c r="F14" s="37"/>
      <c r="G14" s="38"/>
      <c r="H14" s="39"/>
      <c r="I14" s="40"/>
      <c r="J14" s="36"/>
      <c r="K14" s="41"/>
      <c r="L14" s="316"/>
      <c r="M14" s="40"/>
      <c r="N14" s="44" t="str">
        <f ca="1">IF(CELL("type",M14)="L","",IF(M14*($K14+$AQ14)=0,"",IF($K14&gt;0,+$K14*M14*8.34,$AQ14*M14*8.34)))</f>
        <v/>
      </c>
      <c r="O14" s="40"/>
      <c r="P14" s="44" t="str">
        <f t="shared" ref="P14:P44" ca="1" si="8">IF(CELL("type",O14)="L","",IF(O14*($K14+$AQ14)=0,"",IF($K14&gt;0,+$K14*O14*8.34,$AQ14*O14*8.34)))</f>
        <v/>
      </c>
      <c r="Q14" s="40"/>
      <c r="R14" s="40"/>
      <c r="S14" s="42"/>
      <c r="T14" s="238">
        <f t="shared" ref="T14:T44" si="9">+A14</f>
        <v>1</v>
      </c>
      <c r="U14" s="41"/>
      <c r="V14" s="42"/>
      <c r="W14" s="40"/>
      <c r="X14" s="40"/>
      <c r="Y14" s="332" t="str">
        <f>IF(W14*X14=0,"",IF(W14&lt;100,W14*10000/X14,W14*1000/X14))</f>
        <v/>
      </c>
      <c r="Z14" s="316"/>
      <c r="AA14" s="329"/>
      <c r="AB14" s="40"/>
      <c r="AC14" s="42"/>
      <c r="AD14" s="41"/>
      <c r="AE14" s="42"/>
      <c r="AF14" s="704"/>
      <c r="AG14" s="39"/>
      <c r="AH14" s="40"/>
      <c r="AI14" t="str">
        <f t="shared" ref="AI14:AI44" ca="1" si="10">IF(CELL("type",AJ14)="b","",IF(AJ14="tntc",63200,IF(AJ14=0,1,AJ14)))</f>
        <v/>
      </c>
      <c r="AJ14" s="40"/>
      <c r="AK14" s="316"/>
      <c r="AL14" s="316"/>
      <c r="AM14" s="316"/>
      <c r="AN14" s="42"/>
      <c r="AO14" s="232">
        <f t="shared" ref="AO14:AO44" si="11">+A14</f>
        <v>1</v>
      </c>
      <c r="AP14" s="441" t="str">
        <f t="shared" si="0"/>
        <v>Thu</v>
      </c>
      <c r="AQ14" s="41"/>
      <c r="AR14" s="762"/>
      <c r="AS14" s="41"/>
      <c r="AT14" s="765"/>
      <c r="AU14" s="398" t="str">
        <f t="shared" ca="1" si="1"/>
        <v/>
      </c>
      <c r="AV14" s="762"/>
      <c r="AW14" s="41"/>
      <c r="AX14" s="765"/>
      <c r="AY14" s="398" t="str">
        <f t="shared" ca="1" si="2"/>
        <v/>
      </c>
      <c r="AZ14" s="762"/>
      <c r="BA14" s="41"/>
      <c r="BB14" s="765"/>
      <c r="BC14" s="398" t="str">
        <f t="shared" ca="1" si="3"/>
        <v/>
      </c>
      <c r="BD14" s="762"/>
      <c r="BE14" s="41"/>
      <c r="BF14" s="698" t="str">
        <f t="shared" ca="1" si="4"/>
        <v/>
      </c>
      <c r="BG14" s="262">
        <f>+A14</f>
        <v>1</v>
      </c>
      <c r="BH14" s="41"/>
      <c r="BI14" s="42"/>
      <c r="BJ14" s="316"/>
      <c r="BK14" s="40"/>
      <c r="BL14" s="40"/>
      <c r="BM14" s="40"/>
      <c r="BN14" s="40"/>
      <c r="BO14" s="40"/>
      <c r="BP14" s="40"/>
      <c r="BQ14" s="40"/>
      <c r="BR14" s="40"/>
      <c r="BS14" s="42"/>
      <c r="BT14" s="40"/>
      <c r="BU14" s="42"/>
      <c r="BV14" s="262">
        <f>+A14</f>
        <v>1</v>
      </c>
      <c r="BW14" s="40"/>
      <c r="BX14" s="712" t="str">
        <f t="shared" ca="1" si="5"/>
        <v/>
      </c>
      <c r="BY14" s="39"/>
      <c r="BZ14" s="712" t="str">
        <f t="shared" ca="1" si="6"/>
        <v/>
      </c>
      <c r="CA14" s="39"/>
      <c r="CB14" s="40"/>
      <c r="CC14" s="40"/>
      <c r="CD14" s="40"/>
      <c r="CE14" s="40"/>
      <c r="CF14" s="40"/>
      <c r="CG14" s="40"/>
      <c r="CH14" s="40"/>
      <c r="CI14" s="40"/>
      <c r="CJ14" s="40"/>
      <c r="CK14" s="40"/>
      <c r="CL14" s="42"/>
      <c r="CM14" s="262">
        <f t="shared" ref="CM14:CM44" si="12">+T14</f>
        <v>1</v>
      </c>
      <c r="CN14" s="53"/>
      <c r="CO14" s="714"/>
      <c r="CP14" s="48"/>
      <c r="CQ14" s="714"/>
      <c r="CR14" s="39"/>
      <c r="CS14" s="40"/>
      <c r="CT14" s="40"/>
      <c r="CU14" s="40"/>
      <c r="CV14" s="40"/>
      <c r="CW14" s="40"/>
      <c r="CX14" s="40"/>
      <c r="CY14" s="40"/>
      <c r="CZ14" s="40"/>
      <c r="DA14" s="40"/>
      <c r="DB14" s="40"/>
      <c r="DC14" s="42"/>
    </row>
    <row r="15" spans="1:107" ht="14.45" customHeight="1" x14ac:dyDescent="0.2">
      <c r="A15" s="234">
        <v>2</v>
      </c>
      <c r="B15" s="233" t="str">
        <f t="shared" si="7"/>
        <v>Fri</v>
      </c>
      <c r="C15" s="48"/>
      <c r="D15" s="49"/>
      <c r="E15" s="49"/>
      <c r="F15" s="50"/>
      <c r="G15" s="51"/>
      <c r="H15" s="52"/>
      <c r="I15" s="48"/>
      <c r="J15" s="49"/>
      <c r="K15" s="53"/>
      <c r="L15" s="317"/>
      <c r="M15" s="48"/>
      <c r="N15" s="44" t="str">
        <f t="shared" ref="N15:N44" ca="1" si="13">IF(CELL("type",M15)="L","",IF(M15*(K15+AQ15)=0,"",IF(K15&gt;0,+K15*M15*8.34,AQ15*M15*8.34)))</f>
        <v/>
      </c>
      <c r="O15" s="48"/>
      <c r="P15" s="44" t="str">
        <f t="shared" ca="1" si="8"/>
        <v/>
      </c>
      <c r="Q15" s="48"/>
      <c r="R15" s="48"/>
      <c r="S15" s="54"/>
      <c r="T15" s="240">
        <f t="shared" si="9"/>
        <v>2</v>
      </c>
      <c r="U15" s="53"/>
      <c r="V15" s="54"/>
      <c r="W15" s="48"/>
      <c r="X15" s="48"/>
      <c r="Y15" s="332" t="str">
        <f t="shared" ref="Y15:Y44" si="14">IF(W15*X15=0,"",IF(W15&lt;100,W15*10000/X15,W15*1000/X15))</f>
        <v/>
      </c>
      <c r="Z15" s="317"/>
      <c r="AA15" s="330"/>
      <c r="AB15" s="48"/>
      <c r="AC15" s="54"/>
      <c r="AD15" s="53"/>
      <c r="AE15" s="54"/>
      <c r="AF15" s="704"/>
      <c r="AG15" s="52"/>
      <c r="AH15" s="48"/>
      <c r="AI15" t="str">
        <f t="shared" ca="1" si="10"/>
        <v/>
      </c>
      <c r="AJ15" s="48"/>
      <c r="AK15" s="317"/>
      <c r="AL15" s="317"/>
      <c r="AM15" s="317"/>
      <c r="AN15" s="54"/>
      <c r="AO15" s="234">
        <f t="shared" si="11"/>
        <v>2</v>
      </c>
      <c r="AP15" s="441" t="str">
        <f t="shared" si="0"/>
        <v>Fri</v>
      </c>
      <c r="AQ15" s="53"/>
      <c r="AR15" s="763"/>
      <c r="AS15" s="53"/>
      <c r="AT15" s="766"/>
      <c r="AU15" s="398" t="str">
        <f t="shared" ca="1" si="1"/>
        <v/>
      </c>
      <c r="AV15" s="763"/>
      <c r="AW15" s="53"/>
      <c r="AX15" s="766"/>
      <c r="AY15" s="398" t="str">
        <f t="shared" ca="1" si="2"/>
        <v/>
      </c>
      <c r="AZ15" s="763"/>
      <c r="BA15" s="53"/>
      <c r="BB15" s="766"/>
      <c r="BC15" s="398" t="str">
        <f t="shared" ca="1" si="3"/>
        <v/>
      </c>
      <c r="BD15" s="763"/>
      <c r="BE15" s="53"/>
      <c r="BF15" s="698" t="str">
        <f t="shared" ca="1" si="4"/>
        <v/>
      </c>
      <c r="BG15" s="263">
        <f t="shared" ref="BG15:BG43" si="15">+A15</f>
        <v>2</v>
      </c>
      <c r="BH15" s="53"/>
      <c r="BI15" s="54"/>
      <c r="BJ15" s="317"/>
      <c r="BK15" s="48"/>
      <c r="BL15" s="48"/>
      <c r="BM15" s="48"/>
      <c r="BN15" s="48"/>
      <c r="BO15" s="48"/>
      <c r="BP15" s="48"/>
      <c r="BQ15" s="48"/>
      <c r="BR15" s="48"/>
      <c r="BS15" s="54"/>
      <c r="BT15" s="48"/>
      <c r="BU15" s="54"/>
      <c r="BV15" s="263">
        <f t="shared" ref="BV15:BV44" si="16">+A15</f>
        <v>2</v>
      </c>
      <c r="BW15" s="48"/>
      <c r="BX15" s="712" t="str">
        <f t="shared" ca="1" si="5"/>
        <v/>
      </c>
      <c r="BY15" s="52"/>
      <c r="BZ15" s="712" t="str">
        <f t="shared" ca="1" si="6"/>
        <v/>
      </c>
      <c r="CA15" s="52"/>
      <c r="CB15" s="351"/>
      <c r="CC15" s="48"/>
      <c r="CD15" s="48"/>
      <c r="CE15" s="48"/>
      <c r="CF15" s="351"/>
      <c r="CG15" s="48"/>
      <c r="CH15" s="351"/>
      <c r="CI15" s="48"/>
      <c r="CJ15" s="351"/>
      <c r="CK15" s="351"/>
      <c r="CL15" s="54"/>
      <c r="CM15" s="262">
        <f t="shared" si="12"/>
        <v>2</v>
      </c>
      <c r="CN15" s="52"/>
      <c r="CO15" s="714"/>
      <c r="CP15" s="48"/>
      <c r="CQ15" s="714"/>
      <c r="CR15" s="52"/>
      <c r="CS15" s="351"/>
      <c r="CT15" s="48"/>
      <c r="CU15" s="48"/>
      <c r="CV15" s="48"/>
      <c r="CW15" s="351"/>
      <c r="CX15" s="48"/>
      <c r="CY15" s="351"/>
      <c r="CZ15" s="48"/>
      <c r="DA15" s="351"/>
      <c r="DB15" s="351"/>
      <c r="DC15" s="54"/>
    </row>
    <row r="16" spans="1:107" ht="14.45" customHeight="1" x14ac:dyDescent="0.2">
      <c r="A16" s="234">
        <v>3</v>
      </c>
      <c r="B16" s="233" t="str">
        <f t="shared" si="7"/>
        <v>Sat</v>
      </c>
      <c r="C16" s="48"/>
      <c r="D16" s="49"/>
      <c r="E16" s="49"/>
      <c r="F16" s="50"/>
      <c r="G16" s="51"/>
      <c r="H16" s="52"/>
      <c r="I16" s="48"/>
      <c r="J16" s="49"/>
      <c r="K16" s="53"/>
      <c r="L16" s="317"/>
      <c r="M16" s="48"/>
      <c r="N16" s="44" t="str">
        <f t="shared" ca="1" si="13"/>
        <v/>
      </c>
      <c r="O16" s="48"/>
      <c r="P16" s="44" t="str">
        <f t="shared" ca="1" si="8"/>
        <v/>
      </c>
      <c r="Q16" s="48"/>
      <c r="R16" s="48"/>
      <c r="S16" s="54"/>
      <c r="T16" s="240">
        <f t="shared" si="9"/>
        <v>3</v>
      </c>
      <c r="U16" s="53"/>
      <c r="V16" s="54"/>
      <c r="W16" s="48"/>
      <c r="X16" s="48"/>
      <c r="Y16" s="333" t="str">
        <f t="shared" si="14"/>
        <v/>
      </c>
      <c r="Z16" s="317"/>
      <c r="AA16" s="330"/>
      <c r="AB16" s="48"/>
      <c r="AC16" s="54"/>
      <c r="AD16" s="53"/>
      <c r="AE16" s="54"/>
      <c r="AF16" s="704"/>
      <c r="AG16" s="52"/>
      <c r="AH16" s="48"/>
      <c r="AI16" t="str">
        <f t="shared" ca="1" si="10"/>
        <v/>
      </c>
      <c r="AJ16" s="48"/>
      <c r="AK16" s="317"/>
      <c r="AL16" s="317"/>
      <c r="AM16" s="317"/>
      <c r="AN16" s="918"/>
      <c r="AO16" s="234">
        <f t="shared" si="11"/>
        <v>3</v>
      </c>
      <c r="AP16" s="441" t="str">
        <f t="shared" si="0"/>
        <v>Sat</v>
      </c>
      <c r="AQ16" s="53"/>
      <c r="AR16" s="764"/>
      <c r="AS16" s="53"/>
      <c r="AT16" s="767"/>
      <c r="AU16" s="398" t="str">
        <f t="shared" ca="1" si="1"/>
        <v/>
      </c>
      <c r="AV16" s="763"/>
      <c r="AW16" s="53"/>
      <c r="AX16" s="766"/>
      <c r="AY16" s="398" t="str">
        <f t="shared" ca="1" si="2"/>
        <v/>
      </c>
      <c r="AZ16" s="763"/>
      <c r="BA16" s="53"/>
      <c r="BB16" s="766"/>
      <c r="BC16" s="398" t="str">
        <f t="shared" ca="1" si="3"/>
        <v/>
      </c>
      <c r="BD16" s="763"/>
      <c r="BE16" s="53"/>
      <c r="BF16" s="698" t="str">
        <f t="shared" ca="1" si="4"/>
        <v/>
      </c>
      <c r="BG16" s="263">
        <f t="shared" si="15"/>
        <v>3</v>
      </c>
      <c r="BH16" s="53"/>
      <c r="BI16" s="54"/>
      <c r="BJ16" s="317"/>
      <c r="BK16" s="48"/>
      <c r="BL16" s="48"/>
      <c r="BM16" s="48"/>
      <c r="BN16" s="48"/>
      <c r="BO16" s="48"/>
      <c r="BP16" s="48"/>
      <c r="BQ16" s="48"/>
      <c r="BR16" s="48"/>
      <c r="BS16" s="54"/>
      <c r="BT16" s="48"/>
      <c r="BU16" s="54"/>
      <c r="BV16" s="263">
        <f t="shared" si="16"/>
        <v>3</v>
      </c>
      <c r="BW16" s="48"/>
      <c r="BX16" s="712" t="str">
        <f t="shared" ca="1" si="5"/>
        <v/>
      </c>
      <c r="BY16" s="52"/>
      <c r="BZ16" s="712" t="str">
        <f t="shared" ca="1" si="6"/>
        <v/>
      </c>
      <c r="CA16" s="52"/>
      <c r="CB16" s="351"/>
      <c r="CC16" s="48"/>
      <c r="CD16" s="48"/>
      <c r="CE16" s="48"/>
      <c r="CF16" s="351"/>
      <c r="CG16" s="48"/>
      <c r="CH16" s="351"/>
      <c r="CI16" s="48"/>
      <c r="CJ16" s="351"/>
      <c r="CK16" s="351"/>
      <c r="CL16" s="54"/>
      <c r="CM16" s="262">
        <f t="shared" si="12"/>
        <v>3</v>
      </c>
      <c r="CN16" s="52"/>
      <c r="CO16" s="714"/>
      <c r="CP16" s="48"/>
      <c r="CQ16" s="714"/>
      <c r="CR16" s="52"/>
      <c r="CS16" s="351"/>
      <c r="CT16" s="48"/>
      <c r="CU16" s="48"/>
      <c r="CV16" s="48"/>
      <c r="CW16" s="351"/>
      <c r="CX16" s="48"/>
      <c r="CY16" s="351"/>
      <c r="CZ16" s="48"/>
      <c r="DA16" s="351"/>
      <c r="DB16" s="351"/>
      <c r="DC16" s="54"/>
    </row>
    <row r="17" spans="1:107" ht="14.45" customHeight="1" x14ac:dyDescent="0.2">
      <c r="A17" s="234">
        <v>4</v>
      </c>
      <c r="B17" s="233" t="str">
        <f t="shared" si="7"/>
        <v>Sun</v>
      </c>
      <c r="C17" s="48"/>
      <c r="D17" s="49"/>
      <c r="E17" s="49"/>
      <c r="F17" s="50"/>
      <c r="G17" s="51"/>
      <c r="H17" s="52"/>
      <c r="I17" s="48"/>
      <c r="J17" s="49"/>
      <c r="K17" s="53"/>
      <c r="L17" s="317"/>
      <c r="M17" s="48"/>
      <c r="N17" s="44" t="str">
        <f t="shared" ca="1" si="13"/>
        <v/>
      </c>
      <c r="O17" s="48"/>
      <c r="P17" s="44" t="str">
        <f t="shared" ca="1" si="8"/>
        <v/>
      </c>
      <c r="Q17" s="48"/>
      <c r="R17" s="48"/>
      <c r="S17" s="54"/>
      <c r="T17" s="240">
        <f t="shared" si="9"/>
        <v>4</v>
      </c>
      <c r="U17" s="53"/>
      <c r="V17" s="54"/>
      <c r="W17" s="48"/>
      <c r="X17" s="48"/>
      <c r="Y17" s="333" t="str">
        <f t="shared" si="14"/>
        <v/>
      </c>
      <c r="Z17" s="317"/>
      <c r="AA17" s="330"/>
      <c r="AB17" s="48"/>
      <c r="AC17" s="54"/>
      <c r="AD17" s="53"/>
      <c r="AE17" s="54"/>
      <c r="AF17" s="704"/>
      <c r="AG17" s="52"/>
      <c r="AH17" s="48"/>
      <c r="AI17" t="str">
        <f t="shared" ca="1" si="10"/>
        <v/>
      </c>
      <c r="AJ17" s="48"/>
      <c r="AK17" s="317"/>
      <c r="AL17" s="317"/>
      <c r="AM17" s="317"/>
      <c r="AN17" s="54"/>
      <c r="AO17" s="234">
        <f t="shared" si="11"/>
        <v>4</v>
      </c>
      <c r="AP17" s="441" t="str">
        <f t="shared" si="0"/>
        <v>Sun</v>
      </c>
      <c r="AQ17" s="53"/>
      <c r="AR17" s="45" t="str">
        <f>IF(+$B17="Sat",IF(SUM(AQ11:AQ17)&gt;0,AVERAGE(AQ11:AQ17)," "),"")</f>
        <v/>
      </c>
      <c r="AS17" s="53"/>
      <c r="AT17" s="71" t="str">
        <f>IF(+$B17="Sat",IF(SUM(AS11:AS17)&gt;0,AVERAGE(AS11:AS17)," "),"")</f>
        <v/>
      </c>
      <c r="AU17" s="398" t="str">
        <f t="shared" ca="1" si="1"/>
        <v/>
      </c>
      <c r="AV17" s="56" t="str">
        <f>IF(+$B17="Sat",IF(SUM(AU11:AU17)&gt;0,AVERAGE(AU11:AU17)," "),"")</f>
        <v/>
      </c>
      <c r="AW17" s="53"/>
      <c r="AX17" s="71" t="str">
        <f>IF(+$B17="Sat",IF(SUM(AW11:AW17)&gt;0,AVERAGE(AW11:AW17)," "),"")</f>
        <v/>
      </c>
      <c r="AY17" s="398" t="str">
        <f t="shared" ca="1" si="2"/>
        <v/>
      </c>
      <c r="AZ17" s="56" t="str">
        <f>IF(+$B17="Sat",IF(SUM(AY11:AY17)&gt;0,AVERAGE(AY11:AY17)," "),"")</f>
        <v/>
      </c>
      <c r="BA17" s="53"/>
      <c r="BB17" s="71" t="str">
        <f>IF(+$B17="Sat",IF(SUM(BA11:BA17)&gt;0,AVERAGE(BA11:BA17)," "),"")</f>
        <v/>
      </c>
      <c r="BC17" s="398" t="str">
        <f t="shared" ca="1" si="3"/>
        <v/>
      </c>
      <c r="BD17" s="724" t="str">
        <f>IF(+$B17="Sat",IF(SUM(BC11:BC17)&gt;0,AVERAGE(BC11:BC17)," "),"")</f>
        <v/>
      </c>
      <c r="BE17" s="53"/>
      <c r="BF17" s="698" t="str">
        <f t="shared" ca="1" si="4"/>
        <v/>
      </c>
      <c r="BG17" s="263">
        <f t="shared" si="15"/>
        <v>4</v>
      </c>
      <c r="BH17" s="53"/>
      <c r="BI17" s="54"/>
      <c r="BJ17" s="317"/>
      <c r="BK17" s="48"/>
      <c r="BL17" s="48"/>
      <c r="BM17" s="48"/>
      <c r="BN17" s="48"/>
      <c r="BO17" s="48"/>
      <c r="BP17" s="48"/>
      <c r="BQ17" s="48"/>
      <c r="BR17" s="48"/>
      <c r="BS17" s="54"/>
      <c r="BT17" s="48"/>
      <c r="BU17" s="54"/>
      <c r="BV17" s="263">
        <f t="shared" si="16"/>
        <v>4</v>
      </c>
      <c r="BW17" s="48"/>
      <c r="BX17" s="712" t="str">
        <f t="shared" ca="1" si="5"/>
        <v/>
      </c>
      <c r="BY17" s="52"/>
      <c r="BZ17" s="712" t="str">
        <f t="shared" ca="1" si="6"/>
        <v/>
      </c>
      <c r="CA17" s="52"/>
      <c r="CB17" s="351"/>
      <c r="CC17" s="48"/>
      <c r="CD17" s="48"/>
      <c r="CE17" s="48"/>
      <c r="CF17" s="351"/>
      <c r="CG17" s="48"/>
      <c r="CH17" s="351"/>
      <c r="CI17" s="48"/>
      <c r="CJ17" s="351"/>
      <c r="CK17" s="351"/>
      <c r="CL17" s="54"/>
      <c r="CM17" s="262">
        <f t="shared" si="12"/>
        <v>4</v>
      </c>
      <c r="CN17" s="52"/>
      <c r="CO17" s="714"/>
      <c r="CP17" s="48"/>
      <c r="CQ17" s="714"/>
      <c r="CR17" s="52"/>
      <c r="CS17" s="351"/>
      <c r="CT17" s="48"/>
      <c r="CU17" s="48"/>
      <c r="CV17" s="48"/>
      <c r="CW17" s="351"/>
      <c r="CX17" s="48"/>
      <c r="CY17" s="351"/>
      <c r="CZ17" s="48"/>
      <c r="DA17" s="351"/>
      <c r="DB17" s="351"/>
      <c r="DC17" s="54"/>
    </row>
    <row r="18" spans="1:107" ht="14.45" customHeight="1" thickBot="1" x14ac:dyDescent="0.25">
      <c r="A18" s="235">
        <v>5</v>
      </c>
      <c r="B18" s="236" t="str">
        <f t="shared" si="7"/>
        <v>Mon</v>
      </c>
      <c r="C18" s="58"/>
      <c r="D18" s="59"/>
      <c r="E18" s="59"/>
      <c r="F18" s="60"/>
      <c r="G18" s="61"/>
      <c r="H18" s="62"/>
      <c r="I18" s="58"/>
      <c r="J18" s="59"/>
      <c r="K18" s="63"/>
      <c r="L18" s="318"/>
      <c r="M18" s="58"/>
      <c r="N18" s="67" t="str">
        <f t="shared" ca="1" si="13"/>
        <v/>
      </c>
      <c r="O18" s="58"/>
      <c r="P18" s="67" t="str">
        <f t="shared" ca="1" si="8"/>
        <v/>
      </c>
      <c r="Q18" s="58"/>
      <c r="R18" s="58"/>
      <c r="S18" s="64"/>
      <c r="T18" s="242">
        <f t="shared" si="9"/>
        <v>5</v>
      </c>
      <c r="U18" s="63"/>
      <c r="V18" s="64"/>
      <c r="W18" s="58"/>
      <c r="X18" s="58"/>
      <c r="Y18" s="338" t="str">
        <f t="shared" si="14"/>
        <v/>
      </c>
      <c r="Z18" s="318"/>
      <c r="AA18" s="331"/>
      <c r="AB18" s="58"/>
      <c r="AC18" s="64"/>
      <c r="AD18" s="63"/>
      <c r="AE18" s="64"/>
      <c r="AF18" s="810"/>
      <c r="AG18" s="62"/>
      <c r="AH18" s="58"/>
      <c r="AI18" t="str">
        <f t="shared" ca="1" si="10"/>
        <v/>
      </c>
      <c r="AJ18" s="58"/>
      <c r="AK18" s="318"/>
      <c r="AL18" s="318"/>
      <c r="AM18" s="318"/>
      <c r="AN18" s="64"/>
      <c r="AO18" s="235">
        <f t="shared" si="11"/>
        <v>5</v>
      </c>
      <c r="AP18" s="442" t="str">
        <f t="shared" si="0"/>
        <v>Mon</v>
      </c>
      <c r="AQ18" s="63"/>
      <c r="AR18" s="68" t="str">
        <f>IF(+$B18="Sat",IF(SUM(AQ12:AQ18)&gt;0,AVERAGE(AQ12:AQ18)," "),"")</f>
        <v/>
      </c>
      <c r="AS18" s="63"/>
      <c r="AT18" s="67" t="str">
        <f>IF(+$B18="Sat",IF(SUM(AS12:AS18)&gt;0,AVERAGE(AS12:AS18)," "),"")</f>
        <v/>
      </c>
      <c r="AU18" s="69" t="str">
        <f ca="1">IF(CELL("type",AS18)="L","",IF(AS18*($K18+$AQ18)=0,"",IF($AQ18&gt;0,+$AQ18*AS18*8.34,$K18*AS18*8.34)))</f>
        <v/>
      </c>
      <c r="AV18" s="68" t="str">
        <f>IF(+$B18="Sat",IF(SUM(AU12:AU18)&gt;0,AVERAGE(AU12:AU18)," "),"")</f>
        <v/>
      </c>
      <c r="AW18" s="63"/>
      <c r="AX18" s="67" t="str">
        <f>IF(+$B18="Sat",IF(SUM(AW12:AW18)&gt;0,AVERAGE(AW12:AW18)," "),"")</f>
        <v/>
      </c>
      <c r="AY18" s="69" t="str">
        <f ca="1">IF(CELL("type",AW18)="L","",IF(AW18*($K18+$AQ18)=0,"",IF($AQ18&gt;0,+$AQ18*AW18*8.34,$K18*AW18*8.34)))</f>
        <v/>
      </c>
      <c r="AZ18" s="68" t="str">
        <f>IF(+$B18="Sat",IF(SUM(AY12:AY18)&gt;0,AVERAGE(AY12:AY18)," "),"")</f>
        <v/>
      </c>
      <c r="BA18" s="63"/>
      <c r="BB18" s="67" t="str">
        <f>IF(+$B18="Sat",IF(SUM(BA12:BA18)&gt;0,AVERAGE(BA12:BA18)," "),"")</f>
        <v/>
      </c>
      <c r="BC18" s="69" t="str">
        <f ca="1">IF(CELL("type",BA18)="L","",IF(BA18*($K18+$AQ18)=0,"",IF($AQ18&gt;0,+$AQ18*BA18*8.34,$K18*BA18*8.34)))</f>
        <v/>
      </c>
      <c r="BD18" s="68" t="str">
        <f>IF(+$B18="Sat",IF(SUM(BC12:BC18)&gt;0,AVERAGE(BC12:BC18)," "),"")</f>
        <v/>
      </c>
      <c r="BE18" s="63"/>
      <c r="BF18" s="699" t="str">
        <f ca="1">IF(CELL("type",BE18)="L","",IF(BE18*($K18+$AQ18)=0,"",IF($AQ18&gt;0,+$AQ18*BE18*8.34,$K18*BE18*8.34)))</f>
        <v/>
      </c>
      <c r="BG18" s="264">
        <f t="shared" si="15"/>
        <v>5</v>
      </c>
      <c r="BH18" s="63"/>
      <c r="BI18" s="64"/>
      <c r="BJ18" s="318"/>
      <c r="BK18" s="58"/>
      <c r="BL18" s="58"/>
      <c r="BM18" s="58"/>
      <c r="BN18" s="58"/>
      <c r="BO18" s="58"/>
      <c r="BP18" s="58"/>
      <c r="BQ18" s="58"/>
      <c r="BR18" s="58"/>
      <c r="BS18" s="64"/>
      <c r="BT18" s="58"/>
      <c r="BU18" s="64"/>
      <c r="BV18" s="264">
        <f t="shared" si="16"/>
        <v>5</v>
      </c>
      <c r="BW18" s="58"/>
      <c r="BX18" s="721" t="str">
        <f ca="1">IF(CELL("type",BW18)="L","",IF(BW18*($K18+$AQ18)=0,"",IF($AQ18&gt;0,+$AQ18*BW18*8.34,$K18*BW18*8.34)))</f>
        <v/>
      </c>
      <c r="BY18" s="62"/>
      <c r="BZ18" s="721" t="str">
        <f ca="1">IF(CELL("type",BY18)="L","",IF(BY18*($K18+$AQ18)=0,"",IF($AQ18&gt;0,+$AQ18*BY18*8.34,$K18*BY18*8.34)))</f>
        <v/>
      </c>
      <c r="CA18" s="62"/>
      <c r="CB18" s="352"/>
      <c r="CC18" s="58"/>
      <c r="CD18" s="58"/>
      <c r="CE18" s="58"/>
      <c r="CF18" s="352"/>
      <c r="CG18" s="58"/>
      <c r="CH18" s="352"/>
      <c r="CI18" s="58"/>
      <c r="CJ18" s="352"/>
      <c r="CK18" s="352"/>
      <c r="CL18" s="64"/>
      <c r="CM18" s="803">
        <f t="shared" si="12"/>
        <v>5</v>
      </c>
      <c r="CN18" s="63"/>
      <c r="CO18" s="717"/>
      <c r="CP18" s="58"/>
      <c r="CQ18" s="717"/>
      <c r="CR18" s="62"/>
      <c r="CS18" s="352"/>
      <c r="CT18" s="58"/>
      <c r="CU18" s="58"/>
      <c r="CV18" s="58"/>
      <c r="CW18" s="352"/>
      <c r="CX18" s="58"/>
      <c r="CY18" s="352"/>
      <c r="CZ18" s="58"/>
      <c r="DA18" s="352"/>
      <c r="DB18" s="352"/>
      <c r="DC18" s="64"/>
    </row>
    <row r="19" spans="1:107" ht="14.45" customHeight="1" x14ac:dyDescent="0.2">
      <c r="A19" s="232">
        <v>6</v>
      </c>
      <c r="B19" s="237" t="str">
        <f t="shared" si="7"/>
        <v>Tue</v>
      </c>
      <c r="C19" s="40"/>
      <c r="D19" s="36"/>
      <c r="E19" s="36"/>
      <c r="F19" s="37"/>
      <c r="G19" s="38"/>
      <c r="H19" s="39"/>
      <c r="I19" s="40"/>
      <c r="J19" s="36"/>
      <c r="K19" s="41"/>
      <c r="L19" s="316"/>
      <c r="M19" s="40"/>
      <c r="N19" s="44" t="str">
        <f t="shared" ca="1" si="13"/>
        <v/>
      </c>
      <c r="O19" s="40"/>
      <c r="P19" s="44" t="str">
        <f t="shared" ca="1" si="8"/>
        <v/>
      </c>
      <c r="Q19" s="40"/>
      <c r="R19" s="40"/>
      <c r="S19" s="42"/>
      <c r="T19" s="238">
        <f t="shared" si="9"/>
        <v>6</v>
      </c>
      <c r="U19" s="41"/>
      <c r="V19" s="42"/>
      <c r="W19" s="40"/>
      <c r="X19" s="40"/>
      <c r="Y19" s="332" t="str">
        <f t="shared" si="14"/>
        <v/>
      </c>
      <c r="Z19" s="316"/>
      <c r="AA19" s="329"/>
      <c r="AB19" s="40"/>
      <c r="AC19" s="42"/>
      <c r="AD19" s="41"/>
      <c r="AE19" s="42"/>
      <c r="AF19" s="811"/>
      <c r="AG19" s="39"/>
      <c r="AH19" s="40"/>
      <c r="AI19" t="str">
        <f t="shared" ca="1" si="10"/>
        <v/>
      </c>
      <c r="AJ19" s="40"/>
      <c r="AK19" s="316"/>
      <c r="AL19" s="316"/>
      <c r="AM19" s="316"/>
      <c r="AN19" s="42"/>
      <c r="AO19" s="232">
        <f t="shared" si="11"/>
        <v>6</v>
      </c>
      <c r="AP19" s="441" t="str">
        <f t="shared" si="0"/>
        <v>Tue</v>
      </c>
      <c r="AQ19" s="41"/>
      <c r="AR19" s="56" t="str">
        <f>IF(+$B19="Sat",IF(SUM(AQ13:AQ19)&gt;0,AVERAGE(AQ13:AQ19)," "),"")</f>
        <v/>
      </c>
      <c r="AS19" s="41"/>
      <c r="AT19" s="44" t="str">
        <f>IF(+$B19="Sat",IF(SUM(AS13:AS19)&gt;0,AVERAGE(AS13:AS19)," "),"")</f>
        <v/>
      </c>
      <c r="AU19" s="46" t="str">
        <f t="shared" ca="1" si="1"/>
        <v/>
      </c>
      <c r="AV19" s="56" t="str">
        <f>IF(+$B19="Sat",IF(SUM(AU13:AU19)&gt;0,AVERAGE(AU13:AU19)," "),"")</f>
        <v/>
      </c>
      <c r="AW19" s="41"/>
      <c r="AX19" s="44" t="str">
        <f>IF(+$B19="Sat",IF(SUM(AW13:AW19)&gt;0,AVERAGE(AW13:AW19)," "),"")</f>
        <v/>
      </c>
      <c r="AY19" s="46" t="str">
        <f t="shared" ca="1" si="2"/>
        <v/>
      </c>
      <c r="AZ19" s="56" t="str">
        <f>IF(+$B19="Sat",IF(SUM(AY13:AY19)&gt;0,AVERAGE(AY13:AY19)," "),"")</f>
        <v/>
      </c>
      <c r="BA19" s="41"/>
      <c r="BB19" s="44" t="str">
        <f>IF(+$B19="Sat",IF(SUM(BA13:BA19)&gt;0,AVERAGE(BA13:BA19)," "),"")</f>
        <v/>
      </c>
      <c r="BC19" s="46" t="str">
        <f t="shared" ca="1" si="3"/>
        <v/>
      </c>
      <c r="BD19" s="56" t="str">
        <f>IF(+$B19="Sat",IF(SUM(BC13:BC19)&gt;0,AVERAGE(BC13:BC19)," "),"")</f>
        <v/>
      </c>
      <c r="BE19" s="41"/>
      <c r="BF19" s="700" t="str">
        <f t="shared" ca="1" si="4"/>
        <v/>
      </c>
      <c r="BG19" s="262">
        <f t="shared" si="15"/>
        <v>6</v>
      </c>
      <c r="BH19" s="41"/>
      <c r="BI19" s="42"/>
      <c r="BJ19" s="316"/>
      <c r="BK19" s="40"/>
      <c r="BL19" s="40"/>
      <c r="BM19" s="40"/>
      <c r="BN19" s="40"/>
      <c r="BO19" s="40"/>
      <c r="BP19" s="40"/>
      <c r="BQ19" s="40"/>
      <c r="BR19" s="40"/>
      <c r="BS19" s="42"/>
      <c r="BT19" s="40"/>
      <c r="BU19" s="42"/>
      <c r="BV19" s="262">
        <f t="shared" si="16"/>
        <v>6</v>
      </c>
      <c r="BW19" s="40"/>
      <c r="BX19" s="700" t="str">
        <f t="shared" ca="1" si="5"/>
        <v/>
      </c>
      <c r="BY19" s="39"/>
      <c r="BZ19" s="700" t="str">
        <f t="shared" ca="1" si="6"/>
        <v/>
      </c>
      <c r="CA19" s="39"/>
      <c r="CB19" s="34"/>
      <c r="CC19" s="40"/>
      <c r="CD19" s="39"/>
      <c r="CE19" s="39"/>
      <c r="CF19" s="34"/>
      <c r="CG19" s="40"/>
      <c r="CH19" s="34"/>
      <c r="CI19" s="40"/>
      <c r="CJ19" s="34"/>
      <c r="CK19" s="34"/>
      <c r="CL19" s="42"/>
      <c r="CM19" s="797">
        <f t="shared" si="12"/>
        <v>6</v>
      </c>
      <c r="CN19" s="39"/>
      <c r="CO19" s="718"/>
      <c r="CP19" s="40"/>
      <c r="CQ19" s="718"/>
      <c r="CR19" s="39"/>
      <c r="CS19" s="34"/>
      <c r="CT19" s="40"/>
      <c r="CU19" s="39"/>
      <c r="CV19" s="39"/>
      <c r="CW19" s="34"/>
      <c r="CX19" s="40"/>
      <c r="CY19" s="34"/>
      <c r="CZ19" s="40"/>
      <c r="DA19" s="34"/>
      <c r="DB19" s="34"/>
      <c r="DC19" s="42"/>
    </row>
    <row r="20" spans="1:107" ht="14.45" customHeight="1" x14ac:dyDescent="0.2">
      <c r="A20" s="234">
        <v>7</v>
      </c>
      <c r="B20" s="233" t="str">
        <f t="shared" si="7"/>
        <v>Wed</v>
      </c>
      <c r="C20" s="48"/>
      <c r="D20" s="49"/>
      <c r="E20" s="49"/>
      <c r="F20" s="50"/>
      <c r="G20" s="51"/>
      <c r="H20" s="52"/>
      <c r="I20" s="48"/>
      <c r="J20" s="49"/>
      <c r="K20" s="53"/>
      <c r="L20" s="317"/>
      <c r="M20" s="48"/>
      <c r="N20" s="44" t="str">
        <f t="shared" ca="1" si="13"/>
        <v/>
      </c>
      <c r="O20" s="48"/>
      <c r="P20" s="44" t="str">
        <f t="shared" ca="1" si="8"/>
        <v/>
      </c>
      <c r="Q20" s="48"/>
      <c r="R20" s="48"/>
      <c r="S20" s="54"/>
      <c r="T20" s="240">
        <f t="shared" si="9"/>
        <v>7</v>
      </c>
      <c r="U20" s="53"/>
      <c r="V20" s="54"/>
      <c r="W20" s="48"/>
      <c r="X20" s="48"/>
      <c r="Y20" s="333" t="str">
        <f t="shared" si="14"/>
        <v/>
      </c>
      <c r="Z20" s="317"/>
      <c r="AA20" s="330"/>
      <c r="AB20" s="48"/>
      <c r="AC20" s="54"/>
      <c r="AD20" s="53"/>
      <c r="AE20" s="54"/>
      <c r="AF20" s="704"/>
      <c r="AG20" s="52"/>
      <c r="AH20" s="48"/>
      <c r="AI20" t="str">
        <f t="shared" ca="1" si="10"/>
        <v/>
      </c>
      <c r="AJ20" s="48"/>
      <c r="AK20" s="317"/>
      <c r="AL20" s="317"/>
      <c r="AM20" s="317"/>
      <c r="AN20" s="54"/>
      <c r="AO20" s="234">
        <f t="shared" si="11"/>
        <v>7</v>
      </c>
      <c r="AP20" s="441" t="str">
        <f t="shared" si="0"/>
        <v>Wed</v>
      </c>
      <c r="AQ20" s="53"/>
      <c r="AR20" s="45" t="str">
        <f>IF(+$B20="Sat",IF(SUM(AQ14:AQ20)&gt;0,AVERAGE(AQ14:AQ20)," "),"")</f>
        <v/>
      </c>
      <c r="AS20" s="53"/>
      <c r="AT20" s="71" t="str">
        <f>IF(+$B20="Sat",IF(SUM(AS14:AS20)&gt;0,AVERAGE(AS14:AS20)," "),"")</f>
        <v/>
      </c>
      <c r="AU20" s="46" t="str">
        <f t="shared" ca="1" si="1"/>
        <v/>
      </c>
      <c r="AV20" s="56" t="str">
        <f>IF(+$B20="Sat",IF(SUM(AU14:AU20)&gt;0,AVERAGE(AU14:AU20)," "),"")</f>
        <v/>
      </c>
      <c r="AW20" s="53"/>
      <c r="AX20" s="71" t="str">
        <f t="shared" ref="AX20:AX43" si="17">IF(+$B20="Sat",IF(SUM(AW14:AW20)&gt;0,AVERAGE(AW14:AW20)," "),"")</f>
        <v/>
      </c>
      <c r="AY20" s="46" t="str">
        <f t="shared" ca="1" si="2"/>
        <v/>
      </c>
      <c r="AZ20" s="45" t="str">
        <f t="shared" ref="AZ20:AZ43" si="18">IF(+$B20="Sat",IF(SUM(AY14:AY20)&gt;0,AVERAGE(AY14:AY20)," "),"")</f>
        <v/>
      </c>
      <c r="BA20" s="53"/>
      <c r="BB20" s="72" t="str">
        <f t="shared" ref="BB20:BB43" si="19">IF(+$B20="Sat",IF(SUM(BA14:BA20)&gt;0,AVERAGE(BA14:BA20)," "),"")</f>
        <v/>
      </c>
      <c r="BC20" s="47" t="str">
        <f t="shared" ca="1" si="3"/>
        <v/>
      </c>
      <c r="BD20" s="45" t="str">
        <f t="shared" ref="BD20:BD43" si="20">IF(+$B20="Sat",IF(SUM(BC14:BC20)&gt;0,AVERAGE(BC14:BC20)," "),"")</f>
        <v/>
      </c>
      <c r="BE20" s="53"/>
      <c r="BF20" s="698" t="str">
        <f t="shared" ca="1" si="4"/>
        <v/>
      </c>
      <c r="BG20" s="263">
        <f t="shared" si="15"/>
        <v>7</v>
      </c>
      <c r="BH20" s="53"/>
      <c r="BI20" s="54"/>
      <c r="BJ20" s="317"/>
      <c r="BK20" s="48"/>
      <c r="BL20" s="48"/>
      <c r="BM20" s="48"/>
      <c r="BN20" s="48"/>
      <c r="BO20" s="48"/>
      <c r="BP20" s="48"/>
      <c r="BQ20" s="48"/>
      <c r="BR20" s="48"/>
      <c r="BS20" s="54"/>
      <c r="BT20" s="48"/>
      <c r="BU20" s="54"/>
      <c r="BV20" s="263">
        <f t="shared" si="16"/>
        <v>7</v>
      </c>
      <c r="BW20" s="48"/>
      <c r="BX20" s="712" t="str">
        <f t="shared" ca="1" si="5"/>
        <v/>
      </c>
      <c r="BY20" s="52"/>
      <c r="BZ20" s="712" t="str">
        <f t="shared" ca="1" si="6"/>
        <v/>
      </c>
      <c r="CA20" s="52"/>
      <c r="CB20" s="34"/>
      <c r="CC20" s="48"/>
      <c r="CD20" s="39"/>
      <c r="CE20" s="39"/>
      <c r="CF20" s="34"/>
      <c r="CG20" s="48"/>
      <c r="CH20" s="34"/>
      <c r="CI20" s="49"/>
      <c r="CJ20" s="353"/>
      <c r="CK20" s="34"/>
      <c r="CL20" s="54"/>
      <c r="CM20" s="262">
        <f t="shared" si="12"/>
        <v>7</v>
      </c>
      <c r="CN20" s="52"/>
      <c r="CO20" s="714"/>
      <c r="CP20" s="48"/>
      <c r="CQ20" s="714"/>
      <c r="CR20" s="52"/>
      <c r="CS20" s="34"/>
      <c r="CT20" s="48"/>
      <c r="CU20" s="39"/>
      <c r="CV20" s="39"/>
      <c r="CW20" s="34"/>
      <c r="CX20" s="48"/>
      <c r="CY20" s="34"/>
      <c r="CZ20" s="49"/>
      <c r="DA20" s="353"/>
      <c r="DB20" s="34"/>
      <c r="DC20" s="54"/>
    </row>
    <row r="21" spans="1:107" ht="14.45" customHeight="1" x14ac:dyDescent="0.2">
      <c r="A21" s="234">
        <v>8</v>
      </c>
      <c r="B21" s="233" t="str">
        <f t="shared" si="7"/>
        <v>Thu</v>
      </c>
      <c r="C21" s="48"/>
      <c r="D21" s="49"/>
      <c r="E21" s="49"/>
      <c r="F21" s="50"/>
      <c r="G21" s="51"/>
      <c r="H21" s="52"/>
      <c r="I21" s="48"/>
      <c r="J21" s="49"/>
      <c r="K21" s="53"/>
      <c r="L21" s="317"/>
      <c r="M21" s="48"/>
      <c r="N21" s="44" t="str">
        <f t="shared" ca="1" si="13"/>
        <v/>
      </c>
      <c r="O21" s="48"/>
      <c r="P21" s="44" t="str">
        <f t="shared" ca="1" si="8"/>
        <v/>
      </c>
      <c r="Q21" s="48"/>
      <c r="R21" s="48"/>
      <c r="S21" s="54"/>
      <c r="T21" s="240">
        <f t="shared" si="9"/>
        <v>8</v>
      </c>
      <c r="U21" s="53"/>
      <c r="V21" s="54"/>
      <c r="W21" s="48"/>
      <c r="X21" s="48"/>
      <c r="Y21" s="333" t="str">
        <f t="shared" si="14"/>
        <v/>
      </c>
      <c r="Z21" s="317"/>
      <c r="AA21" s="330"/>
      <c r="AB21" s="48"/>
      <c r="AC21" s="54"/>
      <c r="AD21" s="53"/>
      <c r="AE21" s="54"/>
      <c r="AF21" s="704"/>
      <c r="AG21" s="52"/>
      <c r="AH21" s="48"/>
      <c r="AI21" t="str">
        <f t="shared" ca="1" si="10"/>
        <v/>
      </c>
      <c r="AJ21" s="48"/>
      <c r="AK21" s="317"/>
      <c r="AL21" s="317"/>
      <c r="AM21" s="317"/>
      <c r="AN21" s="54"/>
      <c r="AO21" s="234">
        <f t="shared" si="11"/>
        <v>8</v>
      </c>
      <c r="AP21" s="441" t="str">
        <f t="shared" si="0"/>
        <v>Thu</v>
      </c>
      <c r="AQ21" s="53"/>
      <c r="AR21" s="45" t="str">
        <f t="shared" ref="AR21:AR43" si="21">IF(+$B21="Sat",IF(SUM(AQ15:AQ21)&gt;0,AVERAGE(AQ15:AQ21)," "),"")</f>
        <v/>
      </c>
      <c r="AS21" s="53"/>
      <c r="AT21" s="71" t="str">
        <f t="shared" ref="AT21:AV43" si="22">IF(+$B21="Sat",IF(SUM(AS15:AS21)&gt;0,AVERAGE(AS15:AS21)," "),"")</f>
        <v/>
      </c>
      <c r="AU21" s="46" t="str">
        <f t="shared" ca="1" si="1"/>
        <v/>
      </c>
      <c r="AV21" s="56" t="str">
        <f t="shared" si="22"/>
        <v/>
      </c>
      <c r="AW21" s="53"/>
      <c r="AX21" s="71" t="str">
        <f t="shared" si="17"/>
        <v/>
      </c>
      <c r="AY21" s="46" t="str">
        <f t="shared" ca="1" si="2"/>
        <v/>
      </c>
      <c r="AZ21" s="45" t="str">
        <f t="shared" si="18"/>
        <v/>
      </c>
      <c r="BA21" s="53"/>
      <c r="BB21" s="72" t="str">
        <f t="shared" si="19"/>
        <v/>
      </c>
      <c r="BC21" s="47" t="str">
        <f t="shared" ca="1" si="3"/>
        <v/>
      </c>
      <c r="BD21" s="45" t="str">
        <f t="shared" si="20"/>
        <v/>
      </c>
      <c r="BE21" s="53"/>
      <c r="BF21" s="698" t="str">
        <f t="shared" ca="1" si="4"/>
        <v/>
      </c>
      <c r="BG21" s="263">
        <f t="shared" si="15"/>
        <v>8</v>
      </c>
      <c r="BH21" s="53"/>
      <c r="BI21" s="54"/>
      <c r="BJ21" s="317"/>
      <c r="BK21" s="48"/>
      <c r="BL21" s="48"/>
      <c r="BM21" s="48"/>
      <c r="BN21" s="48"/>
      <c r="BO21" s="48"/>
      <c r="BP21" s="48"/>
      <c r="BQ21" s="48"/>
      <c r="BR21" s="48"/>
      <c r="BS21" s="54"/>
      <c r="BT21" s="48"/>
      <c r="BU21" s="54"/>
      <c r="BV21" s="263">
        <f t="shared" si="16"/>
        <v>8</v>
      </c>
      <c r="BW21" s="48"/>
      <c r="BX21" s="712" t="str">
        <f t="shared" ca="1" si="5"/>
        <v/>
      </c>
      <c r="BY21" s="52"/>
      <c r="BZ21" s="712" t="str">
        <f t="shared" ca="1" si="6"/>
        <v/>
      </c>
      <c r="CA21" s="52"/>
      <c r="CB21" s="34"/>
      <c r="CC21" s="48"/>
      <c r="CD21" s="39"/>
      <c r="CE21" s="39"/>
      <c r="CF21" s="34"/>
      <c r="CG21" s="48"/>
      <c r="CH21" s="34"/>
      <c r="CI21" s="49"/>
      <c r="CJ21" s="353"/>
      <c r="CK21" s="34"/>
      <c r="CL21" s="54"/>
      <c r="CM21" s="262">
        <f t="shared" si="12"/>
        <v>8</v>
      </c>
      <c r="CN21" s="52"/>
      <c r="CO21" s="714"/>
      <c r="CP21" s="48"/>
      <c r="CQ21" s="714"/>
      <c r="CR21" s="52"/>
      <c r="CS21" s="34"/>
      <c r="CT21" s="48"/>
      <c r="CU21" s="39"/>
      <c r="CV21" s="39"/>
      <c r="CW21" s="34"/>
      <c r="CX21" s="48"/>
      <c r="CY21" s="34"/>
      <c r="CZ21" s="49"/>
      <c r="DA21" s="353"/>
      <c r="DB21" s="34"/>
      <c r="DC21" s="54"/>
    </row>
    <row r="22" spans="1:107" ht="14.45" customHeight="1" x14ac:dyDescent="0.2">
      <c r="A22" s="234">
        <v>9</v>
      </c>
      <c r="B22" s="233" t="str">
        <f t="shared" si="7"/>
        <v>Fri</v>
      </c>
      <c r="C22" s="48"/>
      <c r="D22" s="49"/>
      <c r="E22" s="49"/>
      <c r="F22" s="50"/>
      <c r="G22" s="51"/>
      <c r="H22" s="52"/>
      <c r="I22" s="48"/>
      <c r="J22" s="49"/>
      <c r="K22" s="53"/>
      <c r="L22" s="317"/>
      <c r="M22" s="48"/>
      <c r="N22" s="44" t="str">
        <f t="shared" ca="1" si="13"/>
        <v/>
      </c>
      <c r="O22" s="48"/>
      <c r="P22" s="44" t="str">
        <f t="shared" ca="1" si="8"/>
        <v/>
      </c>
      <c r="Q22" s="48"/>
      <c r="R22" s="48"/>
      <c r="S22" s="54"/>
      <c r="T22" s="240">
        <f t="shared" si="9"/>
        <v>9</v>
      </c>
      <c r="U22" s="53"/>
      <c r="V22" s="54"/>
      <c r="W22" s="48"/>
      <c r="X22" s="48"/>
      <c r="Y22" s="333" t="str">
        <f t="shared" si="14"/>
        <v/>
      </c>
      <c r="Z22" s="317"/>
      <c r="AA22" s="330"/>
      <c r="AB22" s="48"/>
      <c r="AC22" s="54"/>
      <c r="AD22" s="53"/>
      <c r="AE22" s="54"/>
      <c r="AF22" s="704"/>
      <c r="AG22" s="52"/>
      <c r="AH22" s="48"/>
      <c r="AI22" t="str">
        <f t="shared" ca="1" si="10"/>
        <v/>
      </c>
      <c r="AJ22" s="48"/>
      <c r="AK22" s="317"/>
      <c r="AL22" s="317"/>
      <c r="AM22" s="317"/>
      <c r="AN22" s="54"/>
      <c r="AO22" s="234">
        <f t="shared" si="11"/>
        <v>9</v>
      </c>
      <c r="AP22" s="441" t="str">
        <f t="shared" si="0"/>
        <v>Fri</v>
      </c>
      <c r="AQ22" s="53"/>
      <c r="AR22" s="45" t="str">
        <f t="shared" si="21"/>
        <v/>
      </c>
      <c r="AS22" s="53"/>
      <c r="AT22" s="71" t="str">
        <f t="shared" si="22"/>
        <v/>
      </c>
      <c r="AU22" s="46" t="str">
        <f t="shared" ca="1" si="1"/>
        <v/>
      </c>
      <c r="AV22" s="56" t="str">
        <f t="shared" si="22"/>
        <v/>
      </c>
      <c r="AW22" s="53"/>
      <c r="AX22" s="71" t="str">
        <f t="shared" si="17"/>
        <v/>
      </c>
      <c r="AY22" s="46" t="str">
        <f t="shared" ca="1" si="2"/>
        <v/>
      </c>
      <c r="AZ22" s="45" t="str">
        <f t="shared" si="18"/>
        <v/>
      </c>
      <c r="BA22" s="53"/>
      <c r="BB22" s="72" t="str">
        <f t="shared" si="19"/>
        <v/>
      </c>
      <c r="BC22" s="47" t="str">
        <f t="shared" ca="1" si="3"/>
        <v/>
      </c>
      <c r="BD22" s="45" t="str">
        <f t="shared" si="20"/>
        <v/>
      </c>
      <c r="BE22" s="53"/>
      <c r="BF22" s="698" t="str">
        <f t="shared" ca="1" si="4"/>
        <v/>
      </c>
      <c r="BG22" s="263">
        <f t="shared" si="15"/>
        <v>9</v>
      </c>
      <c r="BH22" s="53"/>
      <c r="BI22" s="54"/>
      <c r="BJ22" s="317"/>
      <c r="BK22" s="48"/>
      <c r="BL22" s="48"/>
      <c r="BM22" s="48"/>
      <c r="BN22" s="48"/>
      <c r="BO22" s="48"/>
      <c r="BP22" s="48"/>
      <c r="BQ22" s="48"/>
      <c r="BR22" s="48"/>
      <c r="BS22" s="54"/>
      <c r="BT22" s="48"/>
      <c r="BU22" s="54"/>
      <c r="BV22" s="263">
        <f t="shared" si="16"/>
        <v>9</v>
      </c>
      <c r="BW22" s="48"/>
      <c r="BX22" s="712" t="str">
        <f t="shared" ca="1" si="5"/>
        <v/>
      </c>
      <c r="BY22" s="52"/>
      <c r="BZ22" s="712" t="str">
        <f t="shared" ca="1" si="6"/>
        <v/>
      </c>
      <c r="CA22" s="52"/>
      <c r="CB22" s="34"/>
      <c r="CC22" s="48"/>
      <c r="CD22" s="39"/>
      <c r="CE22" s="39"/>
      <c r="CF22" s="34"/>
      <c r="CG22" s="48"/>
      <c r="CH22" s="34"/>
      <c r="CI22" s="49"/>
      <c r="CJ22" s="353"/>
      <c r="CK22" s="34"/>
      <c r="CL22" s="54"/>
      <c r="CM22" s="262">
        <f t="shared" si="12"/>
        <v>9</v>
      </c>
      <c r="CN22" s="52"/>
      <c r="CO22" s="714"/>
      <c r="CP22" s="48"/>
      <c r="CQ22" s="714"/>
      <c r="CR22" s="52"/>
      <c r="CS22" s="34"/>
      <c r="CT22" s="48"/>
      <c r="CU22" s="39"/>
      <c r="CV22" s="39"/>
      <c r="CW22" s="34"/>
      <c r="CX22" s="48"/>
      <c r="CY22" s="34"/>
      <c r="CZ22" s="49"/>
      <c r="DA22" s="353"/>
      <c r="DB22" s="34"/>
      <c r="DC22" s="54"/>
    </row>
    <row r="23" spans="1:107" ht="14.45" customHeight="1" thickBot="1" x14ac:dyDescent="0.25">
      <c r="A23" s="235">
        <v>10</v>
      </c>
      <c r="B23" s="236" t="str">
        <f t="shared" si="7"/>
        <v>Sat</v>
      </c>
      <c r="C23" s="58"/>
      <c r="D23" s="59"/>
      <c r="E23" s="59"/>
      <c r="F23" s="60"/>
      <c r="G23" s="61"/>
      <c r="H23" s="62"/>
      <c r="I23" s="58"/>
      <c r="J23" s="59"/>
      <c r="K23" s="63"/>
      <c r="L23" s="318"/>
      <c r="M23" s="58"/>
      <c r="N23" s="67" t="str">
        <f t="shared" ca="1" si="13"/>
        <v/>
      </c>
      <c r="O23" s="58"/>
      <c r="P23" s="67" t="str">
        <f t="shared" ca="1" si="8"/>
        <v/>
      </c>
      <c r="Q23" s="58"/>
      <c r="R23" s="58"/>
      <c r="S23" s="64"/>
      <c r="T23" s="242">
        <f t="shared" si="9"/>
        <v>10</v>
      </c>
      <c r="U23" s="63"/>
      <c r="V23" s="64"/>
      <c r="W23" s="58"/>
      <c r="X23" s="58"/>
      <c r="Y23" s="338" t="str">
        <f t="shared" si="14"/>
        <v/>
      </c>
      <c r="Z23" s="318"/>
      <c r="AA23" s="331"/>
      <c r="AB23" s="58"/>
      <c r="AC23" s="64"/>
      <c r="AD23" s="63"/>
      <c r="AE23" s="64"/>
      <c r="AF23" s="812"/>
      <c r="AG23" s="62"/>
      <c r="AH23" s="58"/>
      <c r="AI23" t="str">
        <f t="shared" ca="1" si="10"/>
        <v/>
      </c>
      <c r="AJ23" s="58"/>
      <c r="AK23" s="318"/>
      <c r="AL23" s="318"/>
      <c r="AM23" s="318"/>
      <c r="AN23" s="64"/>
      <c r="AO23" s="235">
        <f t="shared" si="11"/>
        <v>10</v>
      </c>
      <c r="AP23" s="442" t="str">
        <f t="shared" si="0"/>
        <v>Sat</v>
      </c>
      <c r="AQ23" s="448"/>
      <c r="AR23" s="68" t="str">
        <f t="shared" si="21"/>
        <v xml:space="preserve"> </v>
      </c>
      <c r="AS23" s="63"/>
      <c r="AT23" s="67" t="str">
        <f t="shared" si="22"/>
        <v xml:space="preserve"> </v>
      </c>
      <c r="AU23" s="87" t="str">
        <f t="shared" ca="1" si="1"/>
        <v/>
      </c>
      <c r="AV23" s="68" t="str">
        <f t="shared" ca="1" si="22"/>
        <v xml:space="preserve"> </v>
      </c>
      <c r="AW23" s="63"/>
      <c r="AX23" s="67" t="str">
        <f t="shared" si="17"/>
        <v xml:space="preserve"> </v>
      </c>
      <c r="AY23" s="87" t="str">
        <f t="shared" ca="1" si="2"/>
        <v/>
      </c>
      <c r="AZ23" s="68" t="str">
        <f t="shared" ca="1" si="18"/>
        <v xml:space="preserve"> </v>
      </c>
      <c r="BA23" s="63"/>
      <c r="BB23" s="73" t="str">
        <f t="shared" si="19"/>
        <v xml:space="preserve"> </v>
      </c>
      <c r="BC23" s="69" t="str">
        <f t="shared" ca="1" si="3"/>
        <v/>
      </c>
      <c r="BD23" s="68" t="str">
        <f t="shared" ca="1" si="20"/>
        <v xml:space="preserve"> </v>
      </c>
      <c r="BE23" s="63"/>
      <c r="BF23" s="699" t="str">
        <f t="shared" ca="1" si="4"/>
        <v/>
      </c>
      <c r="BG23" s="264">
        <f t="shared" si="15"/>
        <v>10</v>
      </c>
      <c r="BH23" s="63"/>
      <c r="BI23" s="64"/>
      <c r="BJ23" s="318"/>
      <c r="BK23" s="58"/>
      <c r="BL23" s="58"/>
      <c r="BM23" s="58"/>
      <c r="BN23" s="58"/>
      <c r="BO23" s="58"/>
      <c r="BP23" s="58"/>
      <c r="BQ23" s="58"/>
      <c r="BR23" s="58"/>
      <c r="BS23" s="64"/>
      <c r="BT23" s="58"/>
      <c r="BU23" s="64"/>
      <c r="BV23" s="264">
        <f t="shared" si="16"/>
        <v>10</v>
      </c>
      <c r="BW23" s="58"/>
      <c r="BX23" s="721" t="str">
        <f t="shared" ca="1" si="5"/>
        <v/>
      </c>
      <c r="BY23" s="62"/>
      <c r="BZ23" s="701" t="str">
        <f t="shared" ca="1" si="6"/>
        <v/>
      </c>
      <c r="CA23" s="62"/>
      <c r="CB23" s="354"/>
      <c r="CC23" s="58"/>
      <c r="CD23" s="62"/>
      <c r="CE23" s="62"/>
      <c r="CF23" s="354"/>
      <c r="CG23" s="58"/>
      <c r="CH23" s="354"/>
      <c r="CI23" s="59"/>
      <c r="CJ23" s="352"/>
      <c r="CK23" s="354"/>
      <c r="CL23" s="64"/>
      <c r="CM23" s="803">
        <f t="shared" si="12"/>
        <v>10</v>
      </c>
      <c r="CN23" s="63"/>
      <c r="CO23" s="717"/>
      <c r="CP23" s="58"/>
      <c r="CQ23" s="717"/>
      <c r="CR23" s="62"/>
      <c r="CS23" s="354"/>
      <c r="CT23" s="58"/>
      <c r="CU23" s="62"/>
      <c r="CV23" s="62"/>
      <c r="CW23" s="354"/>
      <c r="CX23" s="58"/>
      <c r="CY23" s="354"/>
      <c r="CZ23" s="59"/>
      <c r="DA23" s="352"/>
      <c r="DB23" s="354"/>
      <c r="DC23" s="64"/>
    </row>
    <row r="24" spans="1:107" ht="14.45" customHeight="1" x14ac:dyDescent="0.2">
      <c r="A24" s="232">
        <v>11</v>
      </c>
      <c r="B24" s="237" t="str">
        <f t="shared" si="7"/>
        <v>Sun</v>
      </c>
      <c r="C24" s="40"/>
      <c r="D24" s="36"/>
      <c r="E24" s="36"/>
      <c r="F24" s="37"/>
      <c r="G24" s="38"/>
      <c r="H24" s="39"/>
      <c r="I24" s="40"/>
      <c r="J24" s="36"/>
      <c r="K24" s="41"/>
      <c r="L24" s="316"/>
      <c r="M24" s="40"/>
      <c r="N24" s="44" t="str">
        <f t="shared" ca="1" si="13"/>
        <v/>
      </c>
      <c r="O24" s="40"/>
      <c r="P24" s="44" t="str">
        <f t="shared" ca="1" si="8"/>
        <v/>
      </c>
      <c r="Q24" s="40"/>
      <c r="R24" s="40"/>
      <c r="S24" s="42"/>
      <c r="T24" s="238">
        <f t="shared" si="9"/>
        <v>11</v>
      </c>
      <c r="U24" s="41"/>
      <c r="V24" s="42"/>
      <c r="W24" s="40"/>
      <c r="X24" s="40"/>
      <c r="Y24" s="332" t="str">
        <f t="shared" si="14"/>
        <v/>
      </c>
      <c r="Z24" s="316"/>
      <c r="AA24" s="329"/>
      <c r="AB24" s="40"/>
      <c r="AC24" s="42"/>
      <c r="AD24" s="41"/>
      <c r="AE24" s="42"/>
      <c r="AF24" s="704"/>
      <c r="AG24" s="39"/>
      <c r="AH24" s="40"/>
      <c r="AI24" t="str">
        <f t="shared" ca="1" si="10"/>
        <v/>
      </c>
      <c r="AJ24" s="40"/>
      <c r="AK24" s="316"/>
      <c r="AL24" s="316"/>
      <c r="AM24" s="316"/>
      <c r="AN24" s="42"/>
      <c r="AO24" s="232">
        <f t="shared" si="11"/>
        <v>11</v>
      </c>
      <c r="AP24" s="441" t="str">
        <f t="shared" si="0"/>
        <v>Sun</v>
      </c>
      <c r="AQ24" s="722"/>
      <c r="AR24" s="56" t="str">
        <f t="shared" si="21"/>
        <v/>
      </c>
      <c r="AS24" s="41"/>
      <c r="AT24" s="44" t="str">
        <f t="shared" si="22"/>
        <v/>
      </c>
      <c r="AU24" s="46" t="str">
        <f t="shared" ca="1" si="1"/>
        <v/>
      </c>
      <c r="AV24" s="56" t="str">
        <f t="shared" si="22"/>
        <v/>
      </c>
      <c r="AW24" s="41"/>
      <c r="AX24" s="44" t="str">
        <f t="shared" si="17"/>
        <v/>
      </c>
      <c r="AY24" s="46" t="str">
        <f t="shared" ca="1" si="2"/>
        <v/>
      </c>
      <c r="AZ24" s="56" t="str">
        <f t="shared" si="18"/>
        <v/>
      </c>
      <c r="BA24" s="41"/>
      <c r="BB24" s="70" t="str">
        <f t="shared" si="19"/>
        <v/>
      </c>
      <c r="BC24" s="135" t="str">
        <f t="shared" ca="1" si="3"/>
        <v/>
      </c>
      <c r="BD24" s="56" t="str">
        <f t="shared" si="20"/>
        <v/>
      </c>
      <c r="BE24" s="41"/>
      <c r="BF24" s="700" t="str">
        <f t="shared" ca="1" si="4"/>
        <v/>
      </c>
      <c r="BG24" s="262">
        <f t="shared" si="15"/>
        <v>11</v>
      </c>
      <c r="BH24" s="41"/>
      <c r="BI24" s="42"/>
      <c r="BJ24" s="316"/>
      <c r="BK24" s="40"/>
      <c r="BL24" s="40"/>
      <c r="BM24" s="40"/>
      <c r="BN24" s="40"/>
      <c r="BO24" s="40"/>
      <c r="BP24" s="40"/>
      <c r="BQ24" s="40"/>
      <c r="BR24" s="40"/>
      <c r="BS24" s="42"/>
      <c r="BT24" s="40"/>
      <c r="BU24" s="42"/>
      <c r="BV24" s="262">
        <f t="shared" si="16"/>
        <v>11</v>
      </c>
      <c r="BW24" s="40"/>
      <c r="BX24" s="700" t="str">
        <f t="shared" ca="1" si="5"/>
        <v/>
      </c>
      <c r="BY24" s="39"/>
      <c r="BZ24" s="698" t="str">
        <f t="shared" ca="1" si="6"/>
        <v/>
      </c>
      <c r="CA24" s="39"/>
      <c r="CB24" s="34"/>
      <c r="CC24" s="40"/>
      <c r="CD24" s="39"/>
      <c r="CE24" s="39"/>
      <c r="CF24" s="34"/>
      <c r="CG24" s="40"/>
      <c r="CH24" s="34"/>
      <c r="CI24" s="36"/>
      <c r="CJ24" s="355"/>
      <c r="CK24" s="34"/>
      <c r="CL24" s="42"/>
      <c r="CM24" s="797">
        <f t="shared" si="12"/>
        <v>11</v>
      </c>
      <c r="CN24" s="722"/>
      <c r="CO24" s="718"/>
      <c r="CP24" s="40"/>
      <c r="CQ24" s="718"/>
      <c r="CR24" s="39"/>
      <c r="CS24" s="34"/>
      <c r="CT24" s="40"/>
      <c r="CU24" s="39"/>
      <c r="CV24" s="39"/>
      <c r="CW24" s="34"/>
      <c r="CX24" s="40"/>
      <c r="CY24" s="34"/>
      <c r="CZ24" s="36"/>
      <c r="DA24" s="355"/>
      <c r="DB24" s="34"/>
      <c r="DC24" s="42"/>
    </row>
    <row r="25" spans="1:107" ht="14.45" customHeight="1" x14ac:dyDescent="0.2">
      <c r="A25" s="234">
        <v>12</v>
      </c>
      <c r="B25" s="233" t="str">
        <f t="shared" si="7"/>
        <v>Mon</v>
      </c>
      <c r="C25" s="48"/>
      <c r="D25" s="49"/>
      <c r="E25" s="49"/>
      <c r="F25" s="50"/>
      <c r="G25" s="51"/>
      <c r="H25" s="52"/>
      <c r="I25" s="48"/>
      <c r="J25" s="49"/>
      <c r="K25" s="53"/>
      <c r="L25" s="317"/>
      <c r="M25" s="48"/>
      <c r="N25" s="44" t="str">
        <f t="shared" ca="1" si="13"/>
        <v/>
      </c>
      <c r="O25" s="48"/>
      <c r="P25" s="44" t="str">
        <f t="shared" ca="1" si="8"/>
        <v/>
      </c>
      <c r="Q25" s="48"/>
      <c r="R25" s="48"/>
      <c r="S25" s="54"/>
      <c r="T25" s="240">
        <f t="shared" si="9"/>
        <v>12</v>
      </c>
      <c r="U25" s="53"/>
      <c r="V25" s="54"/>
      <c r="W25" s="48"/>
      <c r="X25" s="48"/>
      <c r="Y25" s="333" t="str">
        <f t="shared" si="14"/>
        <v/>
      </c>
      <c r="Z25" s="317"/>
      <c r="AA25" s="330"/>
      <c r="AB25" s="48"/>
      <c r="AC25" s="54"/>
      <c r="AD25" s="53"/>
      <c r="AE25" s="54"/>
      <c r="AF25" s="704"/>
      <c r="AG25" s="52"/>
      <c r="AH25" s="48"/>
      <c r="AI25" t="str">
        <f t="shared" ca="1" si="10"/>
        <v/>
      </c>
      <c r="AJ25" s="48"/>
      <c r="AK25" s="317"/>
      <c r="AL25" s="317"/>
      <c r="AM25" s="317"/>
      <c r="AN25" s="54"/>
      <c r="AO25" s="234">
        <f t="shared" si="11"/>
        <v>12</v>
      </c>
      <c r="AP25" s="441" t="str">
        <f t="shared" si="0"/>
        <v>Mon</v>
      </c>
      <c r="AQ25" s="53"/>
      <c r="AR25" s="45" t="str">
        <f t="shared" si="21"/>
        <v/>
      </c>
      <c r="AS25" s="53"/>
      <c r="AT25" s="71" t="str">
        <f t="shared" si="22"/>
        <v/>
      </c>
      <c r="AU25" s="46" t="str">
        <f ca="1">IF(CELL("type",AS25)="L","",IF(AS25*($K25+$AQ25)=0,"",IF($AQ25&gt;0,+$AQ25*AS25*8.34,$K25*AS25*8.34)))</f>
        <v/>
      </c>
      <c r="AV25" s="56" t="str">
        <f>IF(+$B25="Sat",IF(SUM(AU19:AU25)&gt;0,AVERAGE(AU19:AU25)," "),"")</f>
        <v/>
      </c>
      <c r="AW25" s="53"/>
      <c r="AX25" s="71" t="str">
        <f t="shared" si="17"/>
        <v/>
      </c>
      <c r="AY25" s="46" t="str">
        <f ca="1">IF(CELL("type",AW25)="L","",IF(AW25*($K25+$AQ25)=0,"",IF($AQ25&gt;0,+$AQ25*AW25*8.34,$K25*AW25*8.34)))</f>
        <v/>
      </c>
      <c r="AZ25" s="45" t="str">
        <f>IF(+$B25="Sat",IF(SUM(AY19:AY25)&gt;0,AVERAGE(AY19:AY25)," "),"")</f>
        <v/>
      </c>
      <c r="BA25" s="53"/>
      <c r="BB25" s="72" t="str">
        <f t="shared" si="19"/>
        <v/>
      </c>
      <c r="BC25" s="47" t="str">
        <f ca="1">IF(CELL("type",BA25)="L","",IF(BA25*($K25+$AQ25)=0,"",IF($AQ25&gt;0,+$AQ25*BA25*8.34,$K25*BA25*8.34)))</f>
        <v/>
      </c>
      <c r="BD25" s="45" t="str">
        <f>IF(+$B25="Sat",IF(SUM(BC19:BC25)&gt;0,AVERAGE(BC19:BC25)," "),"")</f>
        <v/>
      </c>
      <c r="BE25" s="53"/>
      <c r="BF25" s="698" t="str">
        <f ca="1">IF(CELL("type",BE25)="L","",IF(BE25*($K25+$AQ25)=0,"",IF($AQ25&gt;0,+$AQ25*BE25*8.34,$K25*BE25*8.34)))</f>
        <v/>
      </c>
      <c r="BG25" s="263">
        <f t="shared" si="15"/>
        <v>12</v>
      </c>
      <c r="BH25" s="53"/>
      <c r="BI25" s="54"/>
      <c r="BJ25" s="317"/>
      <c r="BK25" s="48"/>
      <c r="BL25" s="48"/>
      <c r="BM25" s="48"/>
      <c r="BN25" s="48"/>
      <c r="BO25" s="48"/>
      <c r="BP25" s="48"/>
      <c r="BQ25" s="48"/>
      <c r="BR25" s="48"/>
      <c r="BS25" s="54"/>
      <c r="BT25" s="48"/>
      <c r="BU25" s="54"/>
      <c r="BV25" s="263">
        <f t="shared" si="16"/>
        <v>12</v>
      </c>
      <c r="BW25" s="48"/>
      <c r="BX25" s="712" t="str">
        <f ca="1">IF(CELL("type",BW25)="L","",IF(BW25*($K25+$AQ25)=0,"",IF($AQ25&gt;0,+$AQ25*BW25*8.34,$K25*BW25*8.34)))</f>
        <v/>
      </c>
      <c r="BY25" s="52"/>
      <c r="BZ25" s="712" t="str">
        <f ca="1">IF(CELL("type",BY25)="L","",IF(BY25*($K25+$AQ25)=0,"",IF($AQ25&gt;0,+$AQ25*BY25*8.34,$K25*BY25*8.34)))</f>
        <v/>
      </c>
      <c r="CA25" s="52"/>
      <c r="CB25" s="34"/>
      <c r="CC25" s="48"/>
      <c r="CD25" s="39"/>
      <c r="CE25" s="39"/>
      <c r="CF25" s="34"/>
      <c r="CG25" s="48"/>
      <c r="CH25" s="34"/>
      <c r="CI25" s="49"/>
      <c r="CJ25" s="353"/>
      <c r="CK25" s="34"/>
      <c r="CL25" s="54"/>
      <c r="CM25" s="262">
        <f t="shared" si="12"/>
        <v>12</v>
      </c>
      <c r="CN25" s="52"/>
      <c r="CO25" s="714"/>
      <c r="CP25" s="48"/>
      <c r="CQ25" s="714"/>
      <c r="CR25" s="52"/>
      <c r="CS25" s="34"/>
      <c r="CT25" s="48"/>
      <c r="CU25" s="39"/>
      <c r="CV25" s="39"/>
      <c r="CW25" s="34"/>
      <c r="CX25" s="48"/>
      <c r="CY25" s="34"/>
      <c r="CZ25" s="49"/>
      <c r="DA25" s="353"/>
      <c r="DB25" s="34"/>
      <c r="DC25" s="54"/>
    </row>
    <row r="26" spans="1:107" ht="14.45" customHeight="1" x14ac:dyDescent="0.2">
      <c r="A26" s="234">
        <v>13</v>
      </c>
      <c r="B26" s="233" t="str">
        <f t="shared" si="7"/>
        <v>Tue</v>
      </c>
      <c r="C26" s="48"/>
      <c r="D26" s="49"/>
      <c r="E26" s="49"/>
      <c r="F26" s="50"/>
      <c r="G26" s="51"/>
      <c r="H26" s="52"/>
      <c r="I26" s="48"/>
      <c r="J26" s="49"/>
      <c r="K26" s="53"/>
      <c r="L26" s="317"/>
      <c r="M26" s="48"/>
      <c r="N26" s="44" t="str">
        <f t="shared" ca="1" si="13"/>
        <v/>
      </c>
      <c r="O26" s="48"/>
      <c r="P26" s="44" t="str">
        <f t="shared" ca="1" si="8"/>
        <v/>
      </c>
      <c r="Q26" s="48"/>
      <c r="R26" s="48"/>
      <c r="S26" s="54"/>
      <c r="T26" s="240">
        <f t="shared" si="9"/>
        <v>13</v>
      </c>
      <c r="U26" s="53"/>
      <c r="V26" s="54"/>
      <c r="W26" s="48"/>
      <c r="X26" s="48"/>
      <c r="Y26" s="333" t="str">
        <f t="shared" si="14"/>
        <v/>
      </c>
      <c r="Z26" s="317"/>
      <c r="AA26" s="330"/>
      <c r="AB26" s="48"/>
      <c r="AC26" s="54"/>
      <c r="AD26" s="53"/>
      <c r="AE26" s="54"/>
      <c r="AF26" s="704"/>
      <c r="AG26" s="52"/>
      <c r="AH26" s="48"/>
      <c r="AI26" t="str">
        <f t="shared" ca="1" si="10"/>
        <v/>
      </c>
      <c r="AJ26" s="48"/>
      <c r="AK26" s="317"/>
      <c r="AL26" s="317"/>
      <c r="AM26" s="317"/>
      <c r="AN26" s="54"/>
      <c r="AO26" s="234">
        <f t="shared" si="11"/>
        <v>13</v>
      </c>
      <c r="AP26" s="441" t="str">
        <f t="shared" si="0"/>
        <v>Tue</v>
      </c>
      <c r="AQ26" s="53"/>
      <c r="AR26" s="673" t="str">
        <f t="shared" si="21"/>
        <v/>
      </c>
      <c r="AS26" s="53"/>
      <c r="AT26" s="71" t="str">
        <f t="shared" si="22"/>
        <v/>
      </c>
      <c r="AU26" s="46" t="str">
        <f t="shared" ca="1" si="1"/>
        <v/>
      </c>
      <c r="AV26" s="56" t="str">
        <f t="shared" si="22"/>
        <v/>
      </c>
      <c r="AW26" s="53"/>
      <c r="AX26" s="71" t="str">
        <f t="shared" si="17"/>
        <v/>
      </c>
      <c r="AY26" s="46" t="str">
        <f t="shared" ca="1" si="2"/>
        <v/>
      </c>
      <c r="AZ26" s="45" t="str">
        <f t="shared" si="18"/>
        <v/>
      </c>
      <c r="BA26" s="53"/>
      <c r="BB26" s="72" t="str">
        <f t="shared" si="19"/>
        <v/>
      </c>
      <c r="BC26" s="47" t="str">
        <f t="shared" ca="1" si="3"/>
        <v/>
      </c>
      <c r="BD26" s="45" t="str">
        <f t="shared" si="20"/>
        <v/>
      </c>
      <c r="BE26" s="53"/>
      <c r="BF26" s="698" t="str">
        <f t="shared" ca="1" si="4"/>
        <v/>
      </c>
      <c r="BG26" s="263">
        <f t="shared" si="15"/>
        <v>13</v>
      </c>
      <c r="BH26" s="53"/>
      <c r="BI26" s="54"/>
      <c r="BJ26" s="317"/>
      <c r="BK26" s="48"/>
      <c r="BL26" s="48"/>
      <c r="BM26" s="48"/>
      <c r="BN26" s="48"/>
      <c r="BO26" s="48"/>
      <c r="BP26" s="48"/>
      <c r="BQ26" s="48"/>
      <c r="BR26" s="48"/>
      <c r="BS26" s="54"/>
      <c r="BT26" s="48"/>
      <c r="BU26" s="54"/>
      <c r="BV26" s="263">
        <f t="shared" si="16"/>
        <v>13</v>
      </c>
      <c r="BW26" s="48"/>
      <c r="BX26" s="712" t="str">
        <f t="shared" ca="1" si="5"/>
        <v/>
      </c>
      <c r="BY26" s="52"/>
      <c r="BZ26" s="712" t="str">
        <f t="shared" ca="1" si="6"/>
        <v/>
      </c>
      <c r="CA26" s="52"/>
      <c r="CB26" s="34"/>
      <c r="CC26" s="48"/>
      <c r="CD26" s="39"/>
      <c r="CE26" s="39"/>
      <c r="CF26" s="34"/>
      <c r="CG26" s="48"/>
      <c r="CH26" s="34"/>
      <c r="CI26" s="49"/>
      <c r="CJ26" s="353"/>
      <c r="CK26" s="34"/>
      <c r="CL26" s="54"/>
      <c r="CM26" s="262">
        <f t="shared" si="12"/>
        <v>13</v>
      </c>
      <c r="CN26" s="52"/>
      <c r="CO26" s="714"/>
      <c r="CP26" s="48"/>
      <c r="CQ26" s="714"/>
      <c r="CR26" s="52"/>
      <c r="CS26" s="34"/>
      <c r="CT26" s="48"/>
      <c r="CU26" s="39"/>
      <c r="CV26" s="39"/>
      <c r="CW26" s="34"/>
      <c r="CX26" s="48"/>
      <c r="CY26" s="34"/>
      <c r="CZ26" s="49"/>
      <c r="DA26" s="353"/>
      <c r="DB26" s="34"/>
      <c r="DC26" s="54"/>
    </row>
    <row r="27" spans="1:107" ht="14.45" customHeight="1" x14ac:dyDescent="0.2">
      <c r="A27" s="234">
        <v>14</v>
      </c>
      <c r="B27" s="233" t="str">
        <f t="shared" si="7"/>
        <v>Wed</v>
      </c>
      <c r="C27" s="48"/>
      <c r="D27" s="49"/>
      <c r="E27" s="49"/>
      <c r="F27" s="50"/>
      <c r="G27" s="51"/>
      <c r="H27" s="52"/>
      <c r="I27" s="48"/>
      <c r="J27" s="49"/>
      <c r="K27" s="53"/>
      <c r="L27" s="317"/>
      <c r="M27" s="48"/>
      <c r="N27" s="44" t="str">
        <f t="shared" ca="1" si="13"/>
        <v/>
      </c>
      <c r="O27" s="48"/>
      <c r="P27" s="44" t="str">
        <f t="shared" ca="1" si="8"/>
        <v/>
      </c>
      <c r="Q27" s="48"/>
      <c r="R27" s="48"/>
      <c r="S27" s="54"/>
      <c r="T27" s="240">
        <f t="shared" si="9"/>
        <v>14</v>
      </c>
      <c r="U27" s="53"/>
      <c r="V27" s="54"/>
      <c r="W27" s="48"/>
      <c r="X27" s="48"/>
      <c r="Y27" s="333" t="str">
        <f t="shared" si="14"/>
        <v/>
      </c>
      <c r="Z27" s="317"/>
      <c r="AA27" s="330"/>
      <c r="AB27" s="48"/>
      <c r="AC27" s="54"/>
      <c r="AD27" s="53"/>
      <c r="AE27" s="54"/>
      <c r="AF27" s="704"/>
      <c r="AG27" s="52"/>
      <c r="AH27" s="48"/>
      <c r="AI27" t="str">
        <f t="shared" ca="1" si="10"/>
        <v/>
      </c>
      <c r="AJ27" s="48"/>
      <c r="AK27" s="317"/>
      <c r="AL27" s="317"/>
      <c r="AM27" s="317"/>
      <c r="AN27" s="54"/>
      <c r="AO27" s="234">
        <f t="shared" si="11"/>
        <v>14</v>
      </c>
      <c r="AP27" s="441" t="str">
        <f t="shared" si="0"/>
        <v>Wed</v>
      </c>
      <c r="AQ27" s="53"/>
      <c r="AR27" s="45" t="str">
        <f t="shared" si="21"/>
        <v/>
      </c>
      <c r="AS27" s="53"/>
      <c r="AT27" s="71" t="str">
        <f t="shared" si="22"/>
        <v/>
      </c>
      <c r="AU27" s="46" t="str">
        <f t="shared" ca="1" si="1"/>
        <v/>
      </c>
      <c r="AV27" s="56" t="str">
        <f t="shared" si="22"/>
        <v/>
      </c>
      <c r="AW27" s="53"/>
      <c r="AX27" s="71" t="str">
        <f t="shared" si="17"/>
        <v/>
      </c>
      <c r="AY27" s="46" t="str">
        <f t="shared" ca="1" si="2"/>
        <v/>
      </c>
      <c r="AZ27" s="45" t="str">
        <f t="shared" si="18"/>
        <v/>
      </c>
      <c r="BA27" s="53"/>
      <c r="BB27" s="72" t="str">
        <f t="shared" si="19"/>
        <v/>
      </c>
      <c r="BC27" s="47" t="str">
        <f t="shared" ca="1" si="3"/>
        <v/>
      </c>
      <c r="BD27" s="45" t="str">
        <f t="shared" si="20"/>
        <v/>
      </c>
      <c r="BE27" s="53"/>
      <c r="BF27" s="698" t="str">
        <f t="shared" ca="1" si="4"/>
        <v/>
      </c>
      <c r="BG27" s="263">
        <f t="shared" si="15"/>
        <v>14</v>
      </c>
      <c r="BH27" s="53"/>
      <c r="BI27" s="54"/>
      <c r="BJ27" s="317"/>
      <c r="BK27" s="48"/>
      <c r="BL27" s="48"/>
      <c r="BM27" s="48"/>
      <c r="BN27" s="48"/>
      <c r="BO27" s="48"/>
      <c r="BP27" s="48"/>
      <c r="BQ27" s="48"/>
      <c r="BR27" s="48"/>
      <c r="BS27" s="54"/>
      <c r="BT27" s="48"/>
      <c r="BU27" s="54"/>
      <c r="BV27" s="263">
        <f t="shared" si="16"/>
        <v>14</v>
      </c>
      <c r="BW27" s="48"/>
      <c r="BX27" s="712" t="str">
        <f t="shared" ca="1" si="5"/>
        <v/>
      </c>
      <c r="BY27" s="53"/>
      <c r="BZ27" s="712" t="str">
        <f t="shared" ca="1" si="6"/>
        <v/>
      </c>
      <c r="CA27" s="52"/>
      <c r="CB27" s="34"/>
      <c r="CC27" s="48"/>
      <c r="CD27" s="39"/>
      <c r="CE27" s="39"/>
      <c r="CF27" s="34"/>
      <c r="CG27" s="48"/>
      <c r="CH27" s="34"/>
      <c r="CI27" s="49"/>
      <c r="CJ27" s="353"/>
      <c r="CK27" s="34"/>
      <c r="CL27" s="54"/>
      <c r="CM27" s="262">
        <f t="shared" si="12"/>
        <v>14</v>
      </c>
      <c r="CN27" s="52"/>
      <c r="CO27" s="714"/>
      <c r="CP27" s="48"/>
      <c r="CQ27" s="714"/>
      <c r="CR27" s="52"/>
      <c r="CS27" s="34"/>
      <c r="CT27" s="48"/>
      <c r="CU27" s="39"/>
      <c r="CV27" s="39"/>
      <c r="CW27" s="34"/>
      <c r="CX27" s="48"/>
      <c r="CY27" s="34"/>
      <c r="CZ27" s="49"/>
      <c r="DA27" s="353"/>
      <c r="DB27" s="34"/>
      <c r="DC27" s="54"/>
    </row>
    <row r="28" spans="1:107" ht="14.45" customHeight="1" thickBot="1" x14ac:dyDescent="0.25">
      <c r="A28" s="235">
        <v>15</v>
      </c>
      <c r="B28" s="236" t="str">
        <f t="shared" si="7"/>
        <v>Thu</v>
      </c>
      <c r="C28" s="58"/>
      <c r="D28" s="59"/>
      <c r="E28" s="59"/>
      <c r="F28" s="60"/>
      <c r="G28" s="61"/>
      <c r="H28" s="62"/>
      <c r="I28" s="58"/>
      <c r="J28" s="59"/>
      <c r="K28" s="63"/>
      <c r="L28" s="318"/>
      <c r="M28" s="58"/>
      <c r="N28" s="67" t="str">
        <f t="shared" ca="1" si="13"/>
        <v/>
      </c>
      <c r="O28" s="58"/>
      <c r="P28" s="67" t="str">
        <f t="shared" ca="1" si="8"/>
        <v/>
      </c>
      <c r="Q28" s="58"/>
      <c r="R28" s="58"/>
      <c r="S28" s="64"/>
      <c r="T28" s="242">
        <f t="shared" si="9"/>
        <v>15</v>
      </c>
      <c r="U28" s="63"/>
      <c r="V28" s="64"/>
      <c r="W28" s="58"/>
      <c r="X28" s="58"/>
      <c r="Y28" s="338" t="str">
        <f t="shared" si="14"/>
        <v/>
      </c>
      <c r="Z28" s="318"/>
      <c r="AA28" s="331"/>
      <c r="AB28" s="58"/>
      <c r="AC28" s="64"/>
      <c r="AD28" s="63"/>
      <c r="AE28" s="64"/>
      <c r="AF28" s="810"/>
      <c r="AG28" s="62"/>
      <c r="AH28" s="58"/>
      <c r="AI28" t="str">
        <f t="shared" ca="1" si="10"/>
        <v/>
      </c>
      <c r="AJ28" s="58"/>
      <c r="AK28" s="318"/>
      <c r="AL28" s="318"/>
      <c r="AM28" s="318"/>
      <c r="AN28" s="64"/>
      <c r="AO28" s="235">
        <f t="shared" si="11"/>
        <v>15</v>
      </c>
      <c r="AP28" s="442" t="str">
        <f t="shared" si="0"/>
        <v>Thu</v>
      </c>
      <c r="AQ28" s="63"/>
      <c r="AR28" s="68" t="str">
        <f t="shared" si="21"/>
        <v/>
      </c>
      <c r="AS28" s="63"/>
      <c r="AT28" s="67" t="str">
        <f t="shared" si="22"/>
        <v/>
      </c>
      <c r="AU28" s="87" t="str">
        <f t="shared" ca="1" si="1"/>
        <v/>
      </c>
      <c r="AV28" s="68" t="str">
        <f t="shared" si="22"/>
        <v/>
      </c>
      <c r="AW28" s="63"/>
      <c r="AX28" s="67" t="str">
        <f t="shared" si="17"/>
        <v/>
      </c>
      <c r="AY28" s="87" t="str">
        <f t="shared" ca="1" si="2"/>
        <v/>
      </c>
      <c r="AZ28" s="68" t="str">
        <f t="shared" si="18"/>
        <v/>
      </c>
      <c r="BA28" s="63"/>
      <c r="BB28" s="73" t="str">
        <f t="shared" si="19"/>
        <v/>
      </c>
      <c r="BC28" s="69" t="str">
        <f t="shared" ca="1" si="3"/>
        <v/>
      </c>
      <c r="BD28" s="68" t="str">
        <f t="shared" si="20"/>
        <v/>
      </c>
      <c r="BE28" s="63"/>
      <c r="BF28" s="699" t="str">
        <f t="shared" ca="1" si="4"/>
        <v/>
      </c>
      <c r="BG28" s="264">
        <f t="shared" si="15"/>
        <v>15</v>
      </c>
      <c r="BH28" s="63"/>
      <c r="BI28" s="64"/>
      <c r="BJ28" s="318"/>
      <c r="BK28" s="58"/>
      <c r="BL28" s="58"/>
      <c r="BM28" s="58"/>
      <c r="BN28" s="58"/>
      <c r="BO28" s="58"/>
      <c r="BP28" s="58"/>
      <c r="BQ28" s="58"/>
      <c r="BR28" s="58"/>
      <c r="BS28" s="64"/>
      <c r="BT28" s="58"/>
      <c r="BU28" s="64"/>
      <c r="BV28" s="264">
        <f t="shared" si="16"/>
        <v>15</v>
      </c>
      <c r="BW28" s="58"/>
      <c r="BX28" s="701" t="str">
        <f t="shared" ca="1" si="5"/>
        <v/>
      </c>
      <c r="BY28" s="62"/>
      <c r="BZ28" s="721" t="str">
        <f t="shared" ca="1" si="6"/>
        <v/>
      </c>
      <c r="CA28" s="62"/>
      <c r="CB28" s="354"/>
      <c r="CC28" s="58"/>
      <c r="CD28" s="62"/>
      <c r="CE28" s="62"/>
      <c r="CF28" s="354"/>
      <c r="CG28" s="58"/>
      <c r="CH28" s="354"/>
      <c r="CI28" s="59"/>
      <c r="CJ28" s="352"/>
      <c r="CK28" s="354"/>
      <c r="CL28" s="64"/>
      <c r="CM28" s="803">
        <f t="shared" si="12"/>
        <v>15</v>
      </c>
      <c r="CN28" s="63"/>
      <c r="CO28" s="717"/>
      <c r="CP28" s="58"/>
      <c r="CQ28" s="717"/>
      <c r="CR28" s="62"/>
      <c r="CS28" s="354"/>
      <c r="CT28" s="58"/>
      <c r="CU28" s="62"/>
      <c r="CV28" s="62"/>
      <c r="CW28" s="354"/>
      <c r="CX28" s="58"/>
      <c r="CY28" s="354"/>
      <c r="CZ28" s="59"/>
      <c r="DA28" s="352"/>
      <c r="DB28" s="354"/>
      <c r="DC28" s="64"/>
    </row>
    <row r="29" spans="1:107" ht="14.45" customHeight="1" x14ac:dyDescent="0.2">
      <c r="A29" s="232">
        <v>16</v>
      </c>
      <c r="B29" s="237" t="str">
        <f t="shared" si="7"/>
        <v>Fri</v>
      </c>
      <c r="C29" s="40"/>
      <c r="D29" s="36"/>
      <c r="E29" s="36"/>
      <c r="F29" s="37"/>
      <c r="G29" s="38"/>
      <c r="H29" s="39"/>
      <c r="I29" s="40"/>
      <c r="J29" s="36"/>
      <c r="K29" s="41"/>
      <c r="L29" s="316"/>
      <c r="M29" s="40"/>
      <c r="N29" s="44" t="str">
        <f t="shared" ca="1" si="13"/>
        <v/>
      </c>
      <c r="O29" s="40"/>
      <c r="P29" s="44" t="str">
        <f t="shared" ca="1" si="8"/>
        <v/>
      </c>
      <c r="Q29" s="40"/>
      <c r="R29" s="40"/>
      <c r="S29" s="42"/>
      <c r="T29" s="238">
        <f t="shared" si="9"/>
        <v>16</v>
      </c>
      <c r="U29" s="41"/>
      <c r="V29" s="42"/>
      <c r="W29" s="40"/>
      <c r="X29" s="40"/>
      <c r="Y29" s="332" t="str">
        <f t="shared" si="14"/>
        <v/>
      </c>
      <c r="Z29" s="316"/>
      <c r="AA29" s="329"/>
      <c r="AB29" s="40"/>
      <c r="AC29" s="42"/>
      <c r="AD29" s="41"/>
      <c r="AE29" s="42"/>
      <c r="AF29" s="811"/>
      <c r="AG29" s="39"/>
      <c r="AH29" s="40"/>
      <c r="AI29" t="str">
        <f t="shared" ca="1" si="10"/>
        <v/>
      </c>
      <c r="AJ29" s="40"/>
      <c r="AK29" s="316"/>
      <c r="AL29" s="316"/>
      <c r="AM29" s="316"/>
      <c r="AN29" s="42"/>
      <c r="AO29" s="232">
        <f t="shared" si="11"/>
        <v>16</v>
      </c>
      <c r="AP29" s="441" t="str">
        <f t="shared" si="0"/>
        <v>Fri</v>
      </c>
      <c r="AQ29" s="41"/>
      <c r="AR29" s="56" t="str">
        <f t="shared" si="21"/>
        <v/>
      </c>
      <c r="AS29" s="41"/>
      <c r="AT29" s="44" t="str">
        <f t="shared" si="22"/>
        <v/>
      </c>
      <c r="AU29" s="46" t="str">
        <f t="shared" ca="1" si="1"/>
        <v/>
      </c>
      <c r="AV29" s="56" t="str">
        <f t="shared" si="22"/>
        <v/>
      </c>
      <c r="AW29" s="41"/>
      <c r="AX29" s="44" t="str">
        <f t="shared" si="17"/>
        <v/>
      </c>
      <c r="AY29" s="46" t="str">
        <f t="shared" ca="1" si="2"/>
        <v/>
      </c>
      <c r="AZ29" s="56" t="str">
        <f t="shared" si="18"/>
        <v/>
      </c>
      <c r="BA29" s="41"/>
      <c r="BB29" s="70" t="str">
        <f t="shared" si="19"/>
        <v/>
      </c>
      <c r="BC29" s="47" t="str">
        <f t="shared" ca="1" si="3"/>
        <v/>
      </c>
      <c r="BD29" s="56" t="str">
        <f t="shared" si="20"/>
        <v/>
      </c>
      <c r="BE29" s="41"/>
      <c r="BF29" s="700" t="str">
        <f t="shared" ca="1" si="4"/>
        <v/>
      </c>
      <c r="BG29" s="262">
        <f t="shared" si="15"/>
        <v>16</v>
      </c>
      <c r="BH29" s="41"/>
      <c r="BI29" s="42"/>
      <c r="BJ29" s="316"/>
      <c r="BK29" s="40"/>
      <c r="BL29" s="40"/>
      <c r="BM29" s="40"/>
      <c r="BN29" s="40"/>
      <c r="BO29" s="40"/>
      <c r="BP29" s="40"/>
      <c r="BQ29" s="40"/>
      <c r="BR29" s="40"/>
      <c r="BS29" s="42"/>
      <c r="BT29" s="40"/>
      <c r="BU29" s="42"/>
      <c r="BV29" s="262">
        <f t="shared" si="16"/>
        <v>16</v>
      </c>
      <c r="BW29" s="40"/>
      <c r="BX29" s="700" t="str">
        <f t="shared" ca="1" si="5"/>
        <v/>
      </c>
      <c r="BY29" s="39"/>
      <c r="BZ29" s="700" t="str">
        <f t="shared" ca="1" si="6"/>
        <v/>
      </c>
      <c r="CA29" s="39"/>
      <c r="CB29" s="34"/>
      <c r="CC29" s="40"/>
      <c r="CD29" s="39"/>
      <c r="CE29" s="39"/>
      <c r="CF29" s="34"/>
      <c r="CG29" s="40"/>
      <c r="CH29" s="34"/>
      <c r="CI29" s="36"/>
      <c r="CJ29" s="353"/>
      <c r="CK29" s="34"/>
      <c r="CL29" s="42"/>
      <c r="CM29" s="797">
        <f t="shared" si="12"/>
        <v>16</v>
      </c>
      <c r="CN29" s="39"/>
      <c r="CO29" s="718"/>
      <c r="CP29" s="40"/>
      <c r="CQ29" s="718"/>
      <c r="CR29" s="39"/>
      <c r="CS29" s="34"/>
      <c r="CT29" s="40"/>
      <c r="CU29" s="39"/>
      <c r="CV29" s="39"/>
      <c r="CW29" s="34"/>
      <c r="CX29" s="40"/>
      <c r="CY29" s="34"/>
      <c r="CZ29" s="36"/>
      <c r="DA29" s="353"/>
      <c r="DB29" s="34"/>
      <c r="DC29" s="42"/>
    </row>
    <row r="30" spans="1:107" ht="14.45" customHeight="1" x14ac:dyDescent="0.2">
      <c r="A30" s="234">
        <v>17</v>
      </c>
      <c r="B30" s="233" t="str">
        <f t="shared" si="7"/>
        <v>Sat</v>
      </c>
      <c r="C30" s="48"/>
      <c r="D30" s="49"/>
      <c r="E30" s="49"/>
      <c r="F30" s="50"/>
      <c r="G30" s="51"/>
      <c r="H30" s="52"/>
      <c r="I30" s="48"/>
      <c r="J30" s="49"/>
      <c r="K30" s="53"/>
      <c r="L30" s="317"/>
      <c r="M30" s="48"/>
      <c r="N30" s="44" t="str">
        <f t="shared" ca="1" si="13"/>
        <v/>
      </c>
      <c r="O30" s="48"/>
      <c r="P30" s="44" t="str">
        <f t="shared" ca="1" si="8"/>
        <v/>
      </c>
      <c r="Q30" s="48"/>
      <c r="R30" s="48"/>
      <c r="S30" s="54"/>
      <c r="T30" s="240">
        <f t="shared" si="9"/>
        <v>17</v>
      </c>
      <c r="U30" s="53"/>
      <c r="V30" s="54"/>
      <c r="W30" s="48"/>
      <c r="X30" s="48"/>
      <c r="Y30" s="333" t="str">
        <f t="shared" si="14"/>
        <v/>
      </c>
      <c r="Z30" s="317"/>
      <c r="AA30" s="330"/>
      <c r="AB30" s="48"/>
      <c r="AC30" s="54"/>
      <c r="AD30" s="53"/>
      <c r="AE30" s="54"/>
      <c r="AF30" s="704"/>
      <c r="AG30" s="52"/>
      <c r="AH30" s="48"/>
      <c r="AI30" t="str">
        <f t="shared" ca="1" si="10"/>
        <v/>
      </c>
      <c r="AJ30" s="48"/>
      <c r="AK30" s="317"/>
      <c r="AL30" s="317"/>
      <c r="AM30" s="317"/>
      <c r="AN30" s="54"/>
      <c r="AO30" s="234">
        <f t="shared" si="11"/>
        <v>17</v>
      </c>
      <c r="AP30" s="441" t="str">
        <f t="shared" si="0"/>
        <v>Sat</v>
      </c>
      <c r="AQ30" s="53"/>
      <c r="AR30" s="45" t="str">
        <f t="shared" si="21"/>
        <v xml:space="preserve"> </v>
      </c>
      <c r="AS30" s="53"/>
      <c r="AT30" s="71" t="str">
        <f t="shared" si="22"/>
        <v xml:space="preserve"> </v>
      </c>
      <c r="AU30" s="46" t="str">
        <f t="shared" ca="1" si="1"/>
        <v/>
      </c>
      <c r="AV30" s="56" t="str">
        <f t="shared" ca="1" si="22"/>
        <v xml:space="preserve"> </v>
      </c>
      <c r="AW30" s="53"/>
      <c r="AX30" s="71" t="str">
        <f t="shared" si="17"/>
        <v xml:space="preserve"> </v>
      </c>
      <c r="AY30" s="46" t="str">
        <f t="shared" ca="1" si="2"/>
        <v/>
      </c>
      <c r="AZ30" s="45" t="str">
        <f t="shared" ca="1" si="18"/>
        <v xml:space="preserve"> </v>
      </c>
      <c r="BA30" s="53"/>
      <c r="BB30" s="72" t="str">
        <f t="shared" si="19"/>
        <v xml:space="preserve"> </v>
      </c>
      <c r="BC30" s="47" t="str">
        <f t="shared" ca="1" si="3"/>
        <v/>
      </c>
      <c r="BD30" s="45" t="str">
        <f t="shared" ca="1" si="20"/>
        <v xml:space="preserve"> </v>
      </c>
      <c r="BE30" s="53"/>
      <c r="BF30" s="698" t="str">
        <f t="shared" ca="1" si="4"/>
        <v/>
      </c>
      <c r="BG30" s="263">
        <f t="shared" si="15"/>
        <v>17</v>
      </c>
      <c r="BH30" s="53"/>
      <c r="BI30" s="54"/>
      <c r="BJ30" s="317"/>
      <c r="BK30" s="48"/>
      <c r="BL30" s="48"/>
      <c r="BM30" s="48"/>
      <c r="BN30" s="48"/>
      <c r="BO30" s="48"/>
      <c r="BP30" s="48"/>
      <c r="BQ30" s="48"/>
      <c r="BR30" s="48"/>
      <c r="BS30" s="54"/>
      <c r="BT30" s="48"/>
      <c r="BU30" s="54"/>
      <c r="BV30" s="263">
        <f t="shared" si="16"/>
        <v>17</v>
      </c>
      <c r="BW30" s="48"/>
      <c r="BX30" s="712" t="str">
        <f t="shared" ca="1" si="5"/>
        <v/>
      </c>
      <c r="BY30" s="52"/>
      <c r="BZ30" s="712" t="str">
        <f t="shared" ca="1" si="6"/>
        <v/>
      </c>
      <c r="CA30" s="52"/>
      <c r="CB30" s="34"/>
      <c r="CC30" s="48"/>
      <c r="CD30" s="39"/>
      <c r="CE30" s="39"/>
      <c r="CF30" s="34"/>
      <c r="CG30" s="48"/>
      <c r="CH30" s="34"/>
      <c r="CI30" s="49"/>
      <c r="CJ30" s="353"/>
      <c r="CK30" s="34"/>
      <c r="CL30" s="54"/>
      <c r="CM30" s="262">
        <f t="shared" si="12"/>
        <v>17</v>
      </c>
      <c r="CN30" s="52"/>
      <c r="CO30" s="714"/>
      <c r="CP30" s="48"/>
      <c r="CQ30" s="714"/>
      <c r="CR30" s="52"/>
      <c r="CS30" s="34"/>
      <c r="CT30" s="48"/>
      <c r="CU30" s="39"/>
      <c r="CV30" s="39"/>
      <c r="CW30" s="34"/>
      <c r="CX30" s="48"/>
      <c r="CY30" s="34"/>
      <c r="CZ30" s="49"/>
      <c r="DA30" s="353"/>
      <c r="DB30" s="34"/>
      <c r="DC30" s="54"/>
    </row>
    <row r="31" spans="1:107" ht="14.45" customHeight="1" x14ac:dyDescent="0.2">
      <c r="A31" s="234">
        <v>18</v>
      </c>
      <c r="B31" s="233" t="str">
        <f t="shared" si="7"/>
        <v>Sun</v>
      </c>
      <c r="C31" s="48"/>
      <c r="D31" s="49"/>
      <c r="E31" s="49"/>
      <c r="F31" s="50"/>
      <c r="G31" s="51"/>
      <c r="H31" s="52"/>
      <c r="I31" s="48"/>
      <c r="J31" s="49"/>
      <c r="K31" s="53"/>
      <c r="L31" s="317"/>
      <c r="M31" s="48"/>
      <c r="N31" s="44" t="str">
        <f t="shared" ca="1" si="13"/>
        <v/>
      </c>
      <c r="O31" s="48"/>
      <c r="P31" s="44" t="str">
        <f t="shared" ca="1" si="8"/>
        <v/>
      </c>
      <c r="Q31" s="48"/>
      <c r="R31" s="48"/>
      <c r="S31" s="54"/>
      <c r="T31" s="240">
        <f t="shared" si="9"/>
        <v>18</v>
      </c>
      <c r="U31" s="53"/>
      <c r="V31" s="54"/>
      <c r="W31" s="48"/>
      <c r="X31" s="48"/>
      <c r="Y31" s="333" t="str">
        <f t="shared" si="14"/>
        <v/>
      </c>
      <c r="Z31" s="317"/>
      <c r="AA31" s="330"/>
      <c r="AB31" s="48"/>
      <c r="AC31" s="54"/>
      <c r="AD31" s="53"/>
      <c r="AE31" s="54"/>
      <c r="AF31" s="704"/>
      <c r="AG31" s="52"/>
      <c r="AH31" s="48"/>
      <c r="AI31" t="str">
        <f t="shared" ca="1" si="10"/>
        <v/>
      </c>
      <c r="AJ31" s="48"/>
      <c r="AK31" s="317"/>
      <c r="AL31" s="317"/>
      <c r="AM31" s="317"/>
      <c r="AN31" s="54"/>
      <c r="AO31" s="234">
        <f t="shared" si="11"/>
        <v>18</v>
      </c>
      <c r="AP31" s="441" t="str">
        <f t="shared" si="0"/>
        <v>Sun</v>
      </c>
      <c r="AQ31" s="53"/>
      <c r="AR31" s="45" t="str">
        <f t="shared" si="21"/>
        <v/>
      </c>
      <c r="AS31" s="53"/>
      <c r="AT31" s="71" t="str">
        <f t="shared" si="22"/>
        <v/>
      </c>
      <c r="AU31" s="46" t="str">
        <f t="shared" ca="1" si="1"/>
        <v/>
      </c>
      <c r="AV31" s="56" t="str">
        <f t="shared" si="22"/>
        <v/>
      </c>
      <c r="AW31" s="53"/>
      <c r="AX31" s="71" t="str">
        <f t="shared" si="17"/>
        <v/>
      </c>
      <c r="AY31" s="46" t="str">
        <f t="shared" ca="1" si="2"/>
        <v/>
      </c>
      <c r="AZ31" s="45" t="str">
        <f t="shared" si="18"/>
        <v/>
      </c>
      <c r="BA31" s="53"/>
      <c r="BB31" s="72" t="str">
        <f t="shared" si="19"/>
        <v/>
      </c>
      <c r="BC31" s="47" t="str">
        <f t="shared" ca="1" si="3"/>
        <v/>
      </c>
      <c r="BD31" s="45" t="str">
        <f t="shared" si="20"/>
        <v/>
      </c>
      <c r="BE31" s="53"/>
      <c r="BF31" s="698" t="str">
        <f t="shared" ca="1" si="4"/>
        <v/>
      </c>
      <c r="BG31" s="263">
        <f t="shared" si="15"/>
        <v>18</v>
      </c>
      <c r="BH31" s="53"/>
      <c r="BI31" s="54"/>
      <c r="BJ31" s="317"/>
      <c r="BK31" s="48"/>
      <c r="BL31" s="48"/>
      <c r="BM31" s="48"/>
      <c r="BN31" s="48"/>
      <c r="BO31" s="48"/>
      <c r="BP31" s="48"/>
      <c r="BQ31" s="48"/>
      <c r="BR31" s="48"/>
      <c r="BS31" s="54"/>
      <c r="BT31" s="48"/>
      <c r="BU31" s="54"/>
      <c r="BV31" s="263">
        <f t="shared" si="16"/>
        <v>18</v>
      </c>
      <c r="BW31" s="48"/>
      <c r="BX31" s="712" t="str">
        <f t="shared" ca="1" si="5"/>
        <v/>
      </c>
      <c r="BY31" s="52"/>
      <c r="BZ31" s="712" t="str">
        <f t="shared" ca="1" si="6"/>
        <v/>
      </c>
      <c r="CA31" s="52"/>
      <c r="CB31" s="34"/>
      <c r="CC31" s="48"/>
      <c r="CD31" s="39"/>
      <c r="CE31" s="39"/>
      <c r="CF31" s="34"/>
      <c r="CG31" s="48"/>
      <c r="CH31" s="34"/>
      <c r="CI31" s="49"/>
      <c r="CJ31" s="353"/>
      <c r="CK31" s="34"/>
      <c r="CL31" s="54"/>
      <c r="CM31" s="262">
        <f t="shared" si="12"/>
        <v>18</v>
      </c>
      <c r="CN31" s="52"/>
      <c r="CO31" s="714"/>
      <c r="CP31" s="48"/>
      <c r="CQ31" s="714"/>
      <c r="CR31" s="52"/>
      <c r="CS31" s="34"/>
      <c r="CT31" s="48"/>
      <c r="CU31" s="39"/>
      <c r="CV31" s="39"/>
      <c r="CW31" s="34"/>
      <c r="CX31" s="48"/>
      <c r="CY31" s="34"/>
      <c r="CZ31" s="49"/>
      <c r="DA31" s="353"/>
      <c r="DB31" s="34"/>
      <c r="DC31" s="54"/>
    </row>
    <row r="32" spans="1:107" ht="14.45" customHeight="1" x14ac:dyDescent="0.2">
      <c r="A32" s="234">
        <v>19</v>
      </c>
      <c r="B32" s="233" t="str">
        <f t="shared" si="7"/>
        <v>Mon</v>
      </c>
      <c r="C32" s="48"/>
      <c r="D32" s="49"/>
      <c r="E32" s="49"/>
      <c r="F32" s="50"/>
      <c r="G32" s="51"/>
      <c r="H32" s="52"/>
      <c r="I32" s="48"/>
      <c r="J32" s="49"/>
      <c r="K32" s="53"/>
      <c r="L32" s="317"/>
      <c r="M32" s="48"/>
      <c r="N32" s="44" t="str">
        <f t="shared" ca="1" si="13"/>
        <v/>
      </c>
      <c r="O32" s="48"/>
      <c r="P32" s="44" t="str">
        <f t="shared" ca="1" si="8"/>
        <v/>
      </c>
      <c r="Q32" s="48"/>
      <c r="R32" s="48"/>
      <c r="S32" s="54"/>
      <c r="T32" s="240">
        <f t="shared" si="9"/>
        <v>19</v>
      </c>
      <c r="U32" s="53"/>
      <c r="V32" s="54"/>
      <c r="W32" s="48"/>
      <c r="X32" s="48"/>
      <c r="Y32" s="333" t="str">
        <f t="shared" si="14"/>
        <v/>
      </c>
      <c r="Z32" s="317"/>
      <c r="AA32" s="330"/>
      <c r="AB32" s="48"/>
      <c r="AC32" s="54"/>
      <c r="AD32" s="53"/>
      <c r="AE32" s="54"/>
      <c r="AF32" s="704"/>
      <c r="AG32" s="52"/>
      <c r="AH32" s="48"/>
      <c r="AI32" t="str">
        <f t="shared" ca="1" si="10"/>
        <v/>
      </c>
      <c r="AJ32" s="48"/>
      <c r="AK32" s="317"/>
      <c r="AL32" s="317"/>
      <c r="AM32" s="317"/>
      <c r="AN32" s="54"/>
      <c r="AO32" s="234">
        <f t="shared" si="11"/>
        <v>19</v>
      </c>
      <c r="AP32" s="441" t="str">
        <f t="shared" si="0"/>
        <v>Mon</v>
      </c>
      <c r="AQ32" s="53"/>
      <c r="AR32" s="45" t="str">
        <f t="shared" si="21"/>
        <v/>
      </c>
      <c r="AS32" s="53"/>
      <c r="AT32" s="71" t="str">
        <f t="shared" si="22"/>
        <v/>
      </c>
      <c r="AU32" s="46" t="str">
        <f ca="1">IF(CELL("type",AS32)="L","",IF(AS32*($K32+$AQ32)=0,"",IF($AQ32&gt;0,+$AQ32*AS32*8.34,$K32*AS32*8.34)))</f>
        <v/>
      </c>
      <c r="AV32" s="56" t="str">
        <f>IF(+$B32="Sat",IF(SUM(AU26:AU32)&gt;0,AVERAGE(AU26:AU32)," "),"")</f>
        <v/>
      </c>
      <c r="AW32" s="53"/>
      <c r="AX32" s="71" t="str">
        <f t="shared" si="17"/>
        <v/>
      </c>
      <c r="AY32" s="46" t="str">
        <f ca="1">IF(CELL("type",AW32)="L","",IF(AW32*($K32+$AQ32)=0,"",IF($AQ32&gt;0,+$AQ32*AW32*8.34,$K32*AW32*8.34)))</f>
        <v/>
      </c>
      <c r="AZ32" s="45" t="str">
        <f>IF(+$B32="Sat",IF(SUM(AY26:AY32)&gt;0,AVERAGE(AY26:AY32)," "),"")</f>
        <v/>
      </c>
      <c r="BA32" s="53"/>
      <c r="BB32" s="72" t="str">
        <f t="shared" si="19"/>
        <v/>
      </c>
      <c r="BC32" s="47" t="str">
        <f ca="1">IF(CELL("type",BA32)="L","",IF(BA32*($K32+$AQ32)=0,"",IF($AQ32&gt;0,+$AQ32*BA32*8.34,$K32*BA32*8.34)))</f>
        <v/>
      </c>
      <c r="BD32" s="45" t="str">
        <f>IF(+$B32="Sat",IF(SUM(BC26:BC32)&gt;0,AVERAGE(BC26:BC32)," "),"")</f>
        <v/>
      </c>
      <c r="BE32" s="53"/>
      <c r="BF32" s="698" t="str">
        <f ca="1">IF(CELL("type",BE32)="L","",IF(BE32*($K32+$AQ32)=0,"",IF($AQ32&gt;0,+$AQ32*BE32*8.34,$K32*BE32*8.34)))</f>
        <v/>
      </c>
      <c r="BG32" s="263">
        <f t="shared" si="15"/>
        <v>19</v>
      </c>
      <c r="BH32" s="53"/>
      <c r="BI32" s="54"/>
      <c r="BJ32" s="317"/>
      <c r="BK32" s="48"/>
      <c r="BL32" s="48"/>
      <c r="BM32" s="48"/>
      <c r="BN32" s="48"/>
      <c r="BO32" s="48"/>
      <c r="BP32" s="48"/>
      <c r="BQ32" s="48"/>
      <c r="BR32" s="48"/>
      <c r="BS32" s="54"/>
      <c r="BT32" s="48"/>
      <c r="BU32" s="54"/>
      <c r="BV32" s="263">
        <f t="shared" si="16"/>
        <v>19</v>
      </c>
      <c r="BW32" s="48"/>
      <c r="BX32" s="712" t="str">
        <f ca="1">IF(CELL("type",BW32)="L","",IF(BW32*($K32+$AQ32)=0,"",IF($AQ32&gt;0,+$AQ32*BW32*8.34,$K32*BW32*8.34)))</f>
        <v/>
      </c>
      <c r="BY32" s="52"/>
      <c r="BZ32" s="712" t="str">
        <f ca="1">IF(CELL("type",BY32)="L","",IF(BY32*($K32+$AQ32)=0,"",IF($AQ32&gt;0,+$AQ32*BY32*8.34,$K32*BY32*8.34)))</f>
        <v/>
      </c>
      <c r="CA32" s="52"/>
      <c r="CB32" s="34"/>
      <c r="CC32" s="48"/>
      <c r="CD32" s="39"/>
      <c r="CE32" s="39"/>
      <c r="CF32" s="34"/>
      <c r="CG32" s="48"/>
      <c r="CH32" s="34"/>
      <c r="CI32" s="49"/>
      <c r="CJ32" s="353"/>
      <c r="CK32" s="34"/>
      <c r="CL32" s="54"/>
      <c r="CM32" s="262">
        <f t="shared" si="12"/>
        <v>19</v>
      </c>
      <c r="CN32" s="52"/>
      <c r="CO32" s="714"/>
      <c r="CP32" s="48"/>
      <c r="CQ32" s="714"/>
      <c r="CR32" s="52"/>
      <c r="CS32" s="34"/>
      <c r="CT32" s="48"/>
      <c r="CU32" s="39"/>
      <c r="CV32" s="39"/>
      <c r="CW32" s="34"/>
      <c r="CX32" s="48"/>
      <c r="CY32" s="34"/>
      <c r="CZ32" s="49"/>
      <c r="DA32" s="353"/>
      <c r="DB32" s="34"/>
      <c r="DC32" s="54"/>
    </row>
    <row r="33" spans="1:107" ht="14.45" customHeight="1" thickBot="1" x14ac:dyDescent="0.25">
      <c r="A33" s="235">
        <v>20</v>
      </c>
      <c r="B33" s="236" t="str">
        <f t="shared" si="7"/>
        <v>Tue</v>
      </c>
      <c r="C33" s="58"/>
      <c r="D33" s="59"/>
      <c r="E33" s="59"/>
      <c r="F33" s="60"/>
      <c r="G33" s="61"/>
      <c r="H33" s="62"/>
      <c r="I33" s="58"/>
      <c r="J33" s="59"/>
      <c r="K33" s="63"/>
      <c r="L33" s="318"/>
      <c r="M33" s="58"/>
      <c r="N33" s="67" t="str">
        <f t="shared" ca="1" si="13"/>
        <v/>
      </c>
      <c r="O33" s="58"/>
      <c r="P33" s="67" t="str">
        <f t="shared" ca="1" si="8"/>
        <v/>
      </c>
      <c r="Q33" s="58"/>
      <c r="R33" s="58"/>
      <c r="S33" s="64"/>
      <c r="T33" s="242">
        <f t="shared" si="9"/>
        <v>20</v>
      </c>
      <c r="U33" s="63"/>
      <c r="V33" s="64"/>
      <c r="W33" s="58"/>
      <c r="X33" s="58"/>
      <c r="Y33" s="338" t="str">
        <f t="shared" si="14"/>
        <v/>
      </c>
      <c r="Z33" s="318"/>
      <c r="AA33" s="331"/>
      <c r="AB33" s="58"/>
      <c r="AC33" s="64"/>
      <c r="AD33" s="63"/>
      <c r="AE33" s="64"/>
      <c r="AF33" s="810"/>
      <c r="AG33" s="62"/>
      <c r="AH33" s="58"/>
      <c r="AI33" t="str">
        <f t="shared" ca="1" si="10"/>
        <v/>
      </c>
      <c r="AJ33" s="58"/>
      <c r="AK33" s="318"/>
      <c r="AL33" s="318"/>
      <c r="AM33" s="318"/>
      <c r="AN33" s="64"/>
      <c r="AO33" s="235">
        <f t="shared" si="11"/>
        <v>20</v>
      </c>
      <c r="AP33" s="442" t="str">
        <f t="shared" si="0"/>
        <v>Tue</v>
      </c>
      <c r="AQ33" s="63"/>
      <c r="AR33" s="68" t="str">
        <f t="shared" si="21"/>
        <v/>
      </c>
      <c r="AS33" s="63"/>
      <c r="AT33" s="67" t="str">
        <f t="shared" si="22"/>
        <v/>
      </c>
      <c r="AU33" s="87" t="str">
        <f t="shared" ca="1" si="1"/>
        <v/>
      </c>
      <c r="AV33" s="68" t="str">
        <f t="shared" si="22"/>
        <v/>
      </c>
      <c r="AW33" s="63"/>
      <c r="AX33" s="67" t="str">
        <f t="shared" si="17"/>
        <v/>
      </c>
      <c r="AY33" s="87" t="str">
        <f t="shared" ca="1" si="2"/>
        <v/>
      </c>
      <c r="AZ33" s="68" t="str">
        <f t="shared" si="18"/>
        <v/>
      </c>
      <c r="BA33" s="63"/>
      <c r="BB33" s="73" t="str">
        <f t="shared" si="19"/>
        <v/>
      </c>
      <c r="BC33" s="69" t="str">
        <f t="shared" ca="1" si="3"/>
        <v/>
      </c>
      <c r="BD33" s="68" t="str">
        <f t="shared" si="20"/>
        <v/>
      </c>
      <c r="BE33" s="63"/>
      <c r="BF33" s="699" t="str">
        <f t="shared" ca="1" si="4"/>
        <v/>
      </c>
      <c r="BG33" s="264">
        <f t="shared" si="15"/>
        <v>20</v>
      </c>
      <c r="BH33" s="63"/>
      <c r="BI33" s="64"/>
      <c r="BJ33" s="318"/>
      <c r="BK33" s="58"/>
      <c r="BL33" s="58"/>
      <c r="BM33" s="58"/>
      <c r="BN33" s="58"/>
      <c r="BO33" s="58"/>
      <c r="BP33" s="58"/>
      <c r="BQ33" s="58"/>
      <c r="BR33" s="58"/>
      <c r="BS33" s="64"/>
      <c r="BT33" s="58"/>
      <c r="BU33" s="64"/>
      <c r="BV33" s="264">
        <f t="shared" si="16"/>
        <v>20</v>
      </c>
      <c r="BW33" s="58"/>
      <c r="BX33" s="721" t="str">
        <f t="shared" ca="1" si="5"/>
        <v/>
      </c>
      <c r="BY33" s="62"/>
      <c r="BZ33" s="721" t="str">
        <f t="shared" ca="1" si="6"/>
        <v/>
      </c>
      <c r="CA33" s="62"/>
      <c r="CB33" s="354"/>
      <c r="CC33" s="58"/>
      <c r="CD33" s="62"/>
      <c r="CE33" s="62"/>
      <c r="CF33" s="354"/>
      <c r="CG33" s="58"/>
      <c r="CH33" s="354"/>
      <c r="CI33" s="59"/>
      <c r="CJ33" s="352"/>
      <c r="CK33" s="354"/>
      <c r="CL33" s="64"/>
      <c r="CM33" s="803">
        <f t="shared" si="12"/>
        <v>20</v>
      </c>
      <c r="CN33" s="63"/>
      <c r="CO33" s="717"/>
      <c r="CP33" s="58"/>
      <c r="CQ33" s="717"/>
      <c r="CR33" s="62"/>
      <c r="CS33" s="354"/>
      <c r="CT33" s="58"/>
      <c r="CU33" s="62"/>
      <c r="CV33" s="62"/>
      <c r="CW33" s="354"/>
      <c r="CX33" s="58"/>
      <c r="CY33" s="354"/>
      <c r="CZ33" s="59"/>
      <c r="DA33" s="352"/>
      <c r="DB33" s="354"/>
      <c r="DC33" s="64"/>
    </row>
    <row r="34" spans="1:107" ht="14.45" customHeight="1" x14ac:dyDescent="0.2">
      <c r="A34" s="232">
        <v>21</v>
      </c>
      <c r="B34" s="237" t="str">
        <f t="shared" si="7"/>
        <v>Wed</v>
      </c>
      <c r="C34" s="40"/>
      <c r="D34" s="36"/>
      <c r="E34" s="36"/>
      <c r="F34" s="37"/>
      <c r="G34" s="38"/>
      <c r="H34" s="39"/>
      <c r="I34" s="40"/>
      <c r="J34" s="36"/>
      <c r="K34" s="41"/>
      <c r="L34" s="316"/>
      <c r="M34" s="40"/>
      <c r="N34" s="44" t="str">
        <f t="shared" ca="1" si="13"/>
        <v/>
      </c>
      <c r="O34" s="40"/>
      <c r="P34" s="44" t="str">
        <f t="shared" ca="1" si="8"/>
        <v/>
      </c>
      <c r="Q34" s="40"/>
      <c r="R34" s="40"/>
      <c r="S34" s="42"/>
      <c r="T34" s="238">
        <f t="shared" si="9"/>
        <v>21</v>
      </c>
      <c r="U34" s="41"/>
      <c r="V34" s="42"/>
      <c r="W34" s="40"/>
      <c r="X34" s="40"/>
      <c r="Y34" s="332" t="str">
        <f t="shared" si="14"/>
        <v/>
      </c>
      <c r="Z34" s="316"/>
      <c r="AA34" s="329"/>
      <c r="AB34" s="40"/>
      <c r="AC34" s="42"/>
      <c r="AD34" s="41"/>
      <c r="AE34" s="42"/>
      <c r="AF34" s="811"/>
      <c r="AG34" s="39"/>
      <c r="AH34" s="40"/>
      <c r="AI34" t="str">
        <f t="shared" ca="1" si="10"/>
        <v/>
      </c>
      <c r="AJ34" s="40"/>
      <c r="AK34" s="316"/>
      <c r="AL34" s="316"/>
      <c r="AM34" s="316"/>
      <c r="AN34" s="42"/>
      <c r="AO34" s="232">
        <f t="shared" si="11"/>
        <v>21</v>
      </c>
      <c r="AP34" s="441" t="str">
        <f t="shared" si="0"/>
        <v>Wed</v>
      </c>
      <c r="AQ34" s="722"/>
      <c r="AR34" s="56" t="str">
        <f t="shared" si="21"/>
        <v/>
      </c>
      <c r="AS34" s="41"/>
      <c r="AT34" s="44" t="str">
        <f t="shared" si="22"/>
        <v/>
      </c>
      <c r="AU34" s="46" t="str">
        <f t="shared" ca="1" si="1"/>
        <v/>
      </c>
      <c r="AV34" s="56" t="str">
        <f t="shared" si="22"/>
        <v/>
      </c>
      <c r="AW34" s="41"/>
      <c r="AX34" s="44" t="str">
        <f t="shared" si="17"/>
        <v/>
      </c>
      <c r="AY34" s="46" t="str">
        <f t="shared" ca="1" si="2"/>
        <v/>
      </c>
      <c r="AZ34" s="56" t="str">
        <f t="shared" si="18"/>
        <v/>
      </c>
      <c r="BA34" s="41"/>
      <c r="BB34" s="70" t="str">
        <f t="shared" si="19"/>
        <v/>
      </c>
      <c r="BC34" s="47" t="str">
        <f t="shared" ca="1" si="3"/>
        <v/>
      </c>
      <c r="BD34" s="56" t="str">
        <f t="shared" si="20"/>
        <v/>
      </c>
      <c r="BE34" s="41"/>
      <c r="BF34" s="700" t="str">
        <f t="shared" ca="1" si="4"/>
        <v/>
      </c>
      <c r="BG34" s="262">
        <f t="shared" si="15"/>
        <v>21</v>
      </c>
      <c r="BH34" s="41"/>
      <c r="BI34" s="42"/>
      <c r="BJ34" s="316"/>
      <c r="BK34" s="40"/>
      <c r="BL34" s="40"/>
      <c r="BM34" s="40"/>
      <c r="BN34" s="40"/>
      <c r="BO34" s="40"/>
      <c r="BP34" s="40"/>
      <c r="BQ34" s="40"/>
      <c r="BR34" s="40"/>
      <c r="BS34" s="42"/>
      <c r="BT34" s="40"/>
      <c r="BU34" s="42"/>
      <c r="BV34" s="262">
        <f t="shared" si="16"/>
        <v>21</v>
      </c>
      <c r="BW34" s="40"/>
      <c r="BX34" s="700" t="str">
        <f t="shared" ca="1" si="5"/>
        <v/>
      </c>
      <c r="BY34" s="39"/>
      <c r="BZ34" s="700" t="str">
        <f t="shared" ca="1" si="6"/>
        <v/>
      </c>
      <c r="CA34" s="39"/>
      <c r="CB34" s="34"/>
      <c r="CC34" s="40"/>
      <c r="CD34" s="39"/>
      <c r="CE34" s="39"/>
      <c r="CF34" s="34"/>
      <c r="CG34" s="40"/>
      <c r="CH34" s="34"/>
      <c r="CI34" s="36"/>
      <c r="CJ34" s="353"/>
      <c r="CK34" s="34"/>
      <c r="CL34" s="42"/>
      <c r="CM34" s="797">
        <f t="shared" si="12"/>
        <v>21</v>
      </c>
      <c r="CN34" s="39"/>
      <c r="CO34" s="718"/>
      <c r="CP34" s="40"/>
      <c r="CQ34" s="718"/>
      <c r="CR34" s="39"/>
      <c r="CS34" s="34"/>
      <c r="CT34" s="40"/>
      <c r="CU34" s="39"/>
      <c r="CV34" s="39"/>
      <c r="CW34" s="34"/>
      <c r="CX34" s="40"/>
      <c r="CY34" s="34"/>
      <c r="CZ34" s="36"/>
      <c r="DA34" s="353"/>
      <c r="DB34" s="34"/>
      <c r="DC34" s="42"/>
    </row>
    <row r="35" spans="1:107" ht="14.45" customHeight="1" x14ac:dyDescent="0.2">
      <c r="A35" s="234">
        <v>22</v>
      </c>
      <c r="B35" s="233" t="str">
        <f t="shared" si="7"/>
        <v>Thu</v>
      </c>
      <c r="C35" s="48"/>
      <c r="D35" s="49"/>
      <c r="E35" s="49"/>
      <c r="F35" s="50"/>
      <c r="G35" s="51"/>
      <c r="H35" s="52"/>
      <c r="I35" s="48"/>
      <c r="J35" s="49"/>
      <c r="K35" s="53"/>
      <c r="L35" s="317"/>
      <c r="M35" s="48"/>
      <c r="N35" s="44" t="str">
        <f t="shared" ca="1" si="13"/>
        <v/>
      </c>
      <c r="O35" s="48"/>
      <c r="P35" s="44" t="str">
        <f t="shared" ca="1" si="8"/>
        <v/>
      </c>
      <c r="Q35" s="48"/>
      <c r="R35" s="48"/>
      <c r="S35" s="54"/>
      <c r="T35" s="240">
        <f t="shared" si="9"/>
        <v>22</v>
      </c>
      <c r="U35" s="53"/>
      <c r="V35" s="54"/>
      <c r="W35" s="48"/>
      <c r="X35" s="48"/>
      <c r="Y35" s="333" t="str">
        <f t="shared" si="14"/>
        <v/>
      </c>
      <c r="Z35" s="317"/>
      <c r="AA35" s="330"/>
      <c r="AB35" s="48"/>
      <c r="AC35" s="54"/>
      <c r="AD35" s="53"/>
      <c r="AE35" s="54"/>
      <c r="AF35" s="704"/>
      <c r="AG35" s="52"/>
      <c r="AH35" s="48"/>
      <c r="AI35" t="str">
        <f t="shared" ca="1" si="10"/>
        <v/>
      </c>
      <c r="AJ35" s="48"/>
      <c r="AK35" s="317"/>
      <c r="AL35" s="317"/>
      <c r="AM35" s="317"/>
      <c r="AN35" s="54"/>
      <c r="AO35" s="234">
        <f t="shared" si="11"/>
        <v>22</v>
      </c>
      <c r="AP35" s="441" t="str">
        <f t="shared" si="0"/>
        <v>Thu</v>
      </c>
      <c r="AQ35" s="53"/>
      <c r="AR35" s="45" t="str">
        <f t="shared" si="21"/>
        <v/>
      </c>
      <c r="AS35" s="53"/>
      <c r="AT35" s="71" t="str">
        <f t="shared" si="22"/>
        <v/>
      </c>
      <c r="AU35" s="46" t="str">
        <f t="shared" ca="1" si="1"/>
        <v/>
      </c>
      <c r="AV35" s="56" t="str">
        <f t="shared" si="22"/>
        <v/>
      </c>
      <c r="AW35" s="53"/>
      <c r="AX35" s="71" t="str">
        <f t="shared" si="17"/>
        <v/>
      </c>
      <c r="AY35" s="46" t="str">
        <f t="shared" ca="1" si="2"/>
        <v/>
      </c>
      <c r="AZ35" s="45" t="str">
        <f t="shared" si="18"/>
        <v/>
      </c>
      <c r="BA35" s="53"/>
      <c r="BB35" s="72" t="str">
        <f t="shared" si="19"/>
        <v/>
      </c>
      <c r="BC35" s="47" t="str">
        <f t="shared" ca="1" si="3"/>
        <v/>
      </c>
      <c r="BD35" s="45" t="str">
        <f t="shared" si="20"/>
        <v/>
      </c>
      <c r="BE35" s="53"/>
      <c r="BF35" s="698" t="str">
        <f t="shared" ca="1" si="4"/>
        <v/>
      </c>
      <c r="BG35" s="263">
        <f t="shared" si="15"/>
        <v>22</v>
      </c>
      <c r="BH35" s="53"/>
      <c r="BI35" s="54"/>
      <c r="BJ35" s="317"/>
      <c r="BK35" s="48"/>
      <c r="BL35" s="48"/>
      <c r="BM35" s="48"/>
      <c r="BN35" s="48"/>
      <c r="BO35" s="48"/>
      <c r="BP35" s="48"/>
      <c r="BQ35" s="48"/>
      <c r="BR35" s="48"/>
      <c r="BS35" s="54"/>
      <c r="BT35" s="48"/>
      <c r="BU35" s="54"/>
      <c r="BV35" s="263">
        <f t="shared" si="16"/>
        <v>22</v>
      </c>
      <c r="BW35" s="48"/>
      <c r="BX35" s="712" t="str">
        <f t="shared" ca="1" si="5"/>
        <v/>
      </c>
      <c r="BY35" s="52"/>
      <c r="BZ35" s="712" t="str">
        <f t="shared" ca="1" si="6"/>
        <v/>
      </c>
      <c r="CA35" s="52"/>
      <c r="CB35" s="34"/>
      <c r="CC35" s="48"/>
      <c r="CD35" s="39"/>
      <c r="CE35" s="39"/>
      <c r="CF35" s="34"/>
      <c r="CG35" s="48"/>
      <c r="CH35" s="34"/>
      <c r="CI35" s="49"/>
      <c r="CJ35" s="353"/>
      <c r="CK35" s="34"/>
      <c r="CL35" s="54"/>
      <c r="CM35" s="262">
        <f t="shared" si="12"/>
        <v>22</v>
      </c>
      <c r="CN35" s="52"/>
      <c r="CO35" s="714"/>
      <c r="CP35" s="48"/>
      <c r="CQ35" s="714"/>
      <c r="CR35" s="52"/>
      <c r="CS35" s="34"/>
      <c r="CT35" s="48"/>
      <c r="CU35" s="39"/>
      <c r="CV35" s="39"/>
      <c r="CW35" s="34"/>
      <c r="CX35" s="48"/>
      <c r="CY35" s="34"/>
      <c r="CZ35" s="49"/>
      <c r="DA35" s="353"/>
      <c r="DB35" s="34"/>
      <c r="DC35" s="54"/>
    </row>
    <row r="36" spans="1:107" ht="14.45" customHeight="1" x14ac:dyDescent="0.2">
      <c r="A36" s="234">
        <v>23</v>
      </c>
      <c r="B36" s="233" t="str">
        <f t="shared" si="7"/>
        <v>Fri</v>
      </c>
      <c r="C36" s="48"/>
      <c r="D36" s="49"/>
      <c r="E36" s="49"/>
      <c r="F36" s="50"/>
      <c r="G36" s="51"/>
      <c r="H36" s="52"/>
      <c r="I36" s="48"/>
      <c r="J36" s="49"/>
      <c r="K36" s="53"/>
      <c r="L36" s="317"/>
      <c r="M36" s="48"/>
      <c r="N36" s="44" t="str">
        <f t="shared" ca="1" si="13"/>
        <v/>
      </c>
      <c r="O36" s="48"/>
      <c r="P36" s="44" t="str">
        <f t="shared" ca="1" si="8"/>
        <v/>
      </c>
      <c r="Q36" s="48"/>
      <c r="R36" s="48"/>
      <c r="S36" s="54"/>
      <c r="T36" s="240">
        <f t="shared" si="9"/>
        <v>23</v>
      </c>
      <c r="U36" s="53"/>
      <c r="V36" s="54"/>
      <c r="W36" s="48"/>
      <c r="X36" s="48"/>
      <c r="Y36" s="333" t="str">
        <f t="shared" si="14"/>
        <v/>
      </c>
      <c r="Z36" s="317"/>
      <c r="AA36" s="330"/>
      <c r="AB36" s="48"/>
      <c r="AC36" s="54"/>
      <c r="AD36" s="53"/>
      <c r="AE36" s="54"/>
      <c r="AF36" s="704"/>
      <c r="AG36" s="52"/>
      <c r="AH36" s="48"/>
      <c r="AI36" t="str">
        <f t="shared" ca="1" si="10"/>
        <v/>
      </c>
      <c r="AJ36" s="48"/>
      <c r="AK36" s="317"/>
      <c r="AL36" s="317"/>
      <c r="AM36" s="317"/>
      <c r="AN36" s="54"/>
      <c r="AO36" s="234">
        <f t="shared" si="11"/>
        <v>23</v>
      </c>
      <c r="AP36" s="441" t="str">
        <f t="shared" si="0"/>
        <v>Fri</v>
      </c>
      <c r="AQ36" s="53"/>
      <c r="AR36" s="45" t="str">
        <f t="shared" si="21"/>
        <v/>
      </c>
      <c r="AS36" s="53"/>
      <c r="AT36" s="71" t="str">
        <f t="shared" si="22"/>
        <v/>
      </c>
      <c r="AU36" s="46" t="str">
        <f t="shared" ca="1" si="1"/>
        <v/>
      </c>
      <c r="AV36" s="56" t="str">
        <f t="shared" si="22"/>
        <v/>
      </c>
      <c r="AW36" s="53"/>
      <c r="AX36" s="71" t="str">
        <f t="shared" si="17"/>
        <v/>
      </c>
      <c r="AY36" s="46" t="str">
        <f t="shared" ca="1" si="2"/>
        <v/>
      </c>
      <c r="AZ36" s="45" t="str">
        <f t="shared" si="18"/>
        <v/>
      </c>
      <c r="BA36" s="53"/>
      <c r="BB36" s="72" t="str">
        <f t="shared" si="19"/>
        <v/>
      </c>
      <c r="BC36" s="47" t="str">
        <f t="shared" ca="1" si="3"/>
        <v/>
      </c>
      <c r="BD36" s="45" t="str">
        <f t="shared" si="20"/>
        <v/>
      </c>
      <c r="BE36" s="53"/>
      <c r="BF36" s="698" t="str">
        <f t="shared" ca="1" si="4"/>
        <v/>
      </c>
      <c r="BG36" s="263">
        <f t="shared" si="15"/>
        <v>23</v>
      </c>
      <c r="BH36" s="53"/>
      <c r="BI36" s="54"/>
      <c r="BJ36" s="317"/>
      <c r="BK36" s="48"/>
      <c r="BL36" s="48"/>
      <c r="BM36" s="48"/>
      <c r="BN36" s="48"/>
      <c r="BO36" s="48"/>
      <c r="BP36" s="48"/>
      <c r="BQ36" s="48"/>
      <c r="BR36" s="48"/>
      <c r="BS36" s="54"/>
      <c r="BT36" s="48"/>
      <c r="BU36" s="54"/>
      <c r="BV36" s="263">
        <f t="shared" si="16"/>
        <v>23</v>
      </c>
      <c r="BW36" s="48"/>
      <c r="BX36" s="712" t="str">
        <f t="shared" ca="1" si="5"/>
        <v/>
      </c>
      <c r="BY36" s="52"/>
      <c r="BZ36" s="712" t="str">
        <f t="shared" ca="1" si="6"/>
        <v/>
      </c>
      <c r="CA36" s="52"/>
      <c r="CB36" s="34"/>
      <c r="CC36" s="48"/>
      <c r="CD36" s="39"/>
      <c r="CE36" s="39"/>
      <c r="CF36" s="34"/>
      <c r="CG36" s="48"/>
      <c r="CH36" s="34"/>
      <c r="CI36" s="49"/>
      <c r="CJ36" s="353"/>
      <c r="CK36" s="34"/>
      <c r="CL36" s="54"/>
      <c r="CM36" s="262">
        <f t="shared" si="12"/>
        <v>23</v>
      </c>
      <c r="CN36" s="52"/>
      <c r="CO36" s="714"/>
      <c r="CP36" s="48"/>
      <c r="CQ36" s="714"/>
      <c r="CR36" s="52"/>
      <c r="CS36" s="34"/>
      <c r="CT36" s="48"/>
      <c r="CU36" s="39"/>
      <c r="CV36" s="39"/>
      <c r="CW36" s="34"/>
      <c r="CX36" s="48"/>
      <c r="CY36" s="34"/>
      <c r="CZ36" s="49"/>
      <c r="DA36" s="353"/>
      <c r="DB36" s="34"/>
      <c r="DC36" s="54"/>
    </row>
    <row r="37" spans="1:107" ht="14.45" customHeight="1" x14ac:dyDescent="0.2">
      <c r="A37" s="234">
        <v>24</v>
      </c>
      <c r="B37" s="233" t="str">
        <f t="shared" si="7"/>
        <v>Sat</v>
      </c>
      <c r="C37" s="48"/>
      <c r="D37" s="49"/>
      <c r="E37" s="49"/>
      <c r="F37" s="50"/>
      <c r="G37" s="51"/>
      <c r="H37" s="52"/>
      <c r="I37" s="48"/>
      <c r="J37" s="49"/>
      <c r="K37" s="53"/>
      <c r="L37" s="317"/>
      <c r="M37" s="48"/>
      <c r="N37" s="44" t="str">
        <f t="shared" ca="1" si="13"/>
        <v/>
      </c>
      <c r="O37" s="48"/>
      <c r="P37" s="44" t="str">
        <f t="shared" ca="1" si="8"/>
        <v/>
      </c>
      <c r="Q37" s="48"/>
      <c r="R37" s="48"/>
      <c r="S37" s="54"/>
      <c r="T37" s="240">
        <f t="shared" si="9"/>
        <v>24</v>
      </c>
      <c r="U37" s="53"/>
      <c r="V37" s="54"/>
      <c r="W37" s="48"/>
      <c r="X37" s="48"/>
      <c r="Y37" s="333" t="str">
        <f t="shared" si="14"/>
        <v/>
      </c>
      <c r="Z37" s="317"/>
      <c r="AA37" s="330"/>
      <c r="AB37" s="48"/>
      <c r="AC37" s="54"/>
      <c r="AD37" s="53"/>
      <c r="AE37" s="54"/>
      <c r="AF37" s="704"/>
      <c r="AG37" s="52"/>
      <c r="AH37" s="48"/>
      <c r="AI37" t="str">
        <f t="shared" ca="1" si="10"/>
        <v/>
      </c>
      <c r="AJ37" s="48"/>
      <c r="AK37" s="317"/>
      <c r="AL37" s="317"/>
      <c r="AM37" s="317"/>
      <c r="AN37" s="54"/>
      <c r="AO37" s="234">
        <f t="shared" si="11"/>
        <v>24</v>
      </c>
      <c r="AP37" s="441" t="str">
        <f t="shared" si="0"/>
        <v>Sat</v>
      </c>
      <c r="AQ37" s="53"/>
      <c r="AR37" s="45" t="str">
        <f t="shared" si="21"/>
        <v xml:space="preserve"> </v>
      </c>
      <c r="AS37" s="53"/>
      <c r="AT37" s="71" t="str">
        <f t="shared" si="22"/>
        <v xml:space="preserve"> </v>
      </c>
      <c r="AU37" s="46" t="str">
        <f t="shared" ca="1" si="1"/>
        <v/>
      </c>
      <c r="AV37" s="56" t="str">
        <f t="shared" ca="1" si="22"/>
        <v xml:space="preserve"> </v>
      </c>
      <c r="AW37" s="53"/>
      <c r="AX37" s="71" t="str">
        <f t="shared" si="17"/>
        <v xml:space="preserve"> </v>
      </c>
      <c r="AY37" s="46" t="str">
        <f t="shared" ca="1" si="2"/>
        <v/>
      </c>
      <c r="AZ37" s="45" t="str">
        <f t="shared" ca="1" si="18"/>
        <v xml:space="preserve"> </v>
      </c>
      <c r="BA37" s="53"/>
      <c r="BB37" s="72" t="str">
        <f t="shared" si="19"/>
        <v xml:space="preserve"> </v>
      </c>
      <c r="BC37" s="47" t="str">
        <f t="shared" ca="1" si="3"/>
        <v/>
      </c>
      <c r="BD37" s="45" t="str">
        <f t="shared" ca="1" si="20"/>
        <v xml:space="preserve"> </v>
      </c>
      <c r="BE37" s="53"/>
      <c r="BF37" s="698" t="str">
        <f t="shared" ca="1" si="4"/>
        <v/>
      </c>
      <c r="BG37" s="263">
        <f t="shared" si="15"/>
        <v>24</v>
      </c>
      <c r="BH37" s="53"/>
      <c r="BI37" s="54"/>
      <c r="BJ37" s="317"/>
      <c r="BK37" s="48"/>
      <c r="BL37" s="48"/>
      <c r="BM37" s="48"/>
      <c r="BN37" s="48"/>
      <c r="BO37" s="48"/>
      <c r="BP37" s="48"/>
      <c r="BQ37" s="48"/>
      <c r="BR37" s="48"/>
      <c r="BS37" s="54"/>
      <c r="BT37" s="48"/>
      <c r="BU37" s="54"/>
      <c r="BV37" s="263">
        <f t="shared" si="16"/>
        <v>24</v>
      </c>
      <c r="BW37" s="48"/>
      <c r="BX37" s="712" t="str">
        <f t="shared" ca="1" si="5"/>
        <v/>
      </c>
      <c r="BY37" s="52"/>
      <c r="BZ37" s="712" t="str">
        <f t="shared" ca="1" si="6"/>
        <v/>
      </c>
      <c r="CA37" s="52"/>
      <c r="CB37" s="34"/>
      <c r="CC37" s="48"/>
      <c r="CD37" s="39"/>
      <c r="CE37" s="39"/>
      <c r="CF37" s="34"/>
      <c r="CG37" s="48"/>
      <c r="CH37" s="34"/>
      <c r="CI37" s="49"/>
      <c r="CJ37" s="353"/>
      <c r="CK37" s="34"/>
      <c r="CL37" s="54"/>
      <c r="CM37" s="262">
        <f t="shared" si="12"/>
        <v>24</v>
      </c>
      <c r="CN37" s="52"/>
      <c r="CO37" s="714"/>
      <c r="CP37" s="48"/>
      <c r="CQ37" s="714"/>
      <c r="CR37" s="52"/>
      <c r="CS37" s="34"/>
      <c r="CT37" s="48"/>
      <c r="CU37" s="39"/>
      <c r="CV37" s="39"/>
      <c r="CW37" s="34"/>
      <c r="CX37" s="48"/>
      <c r="CY37" s="34"/>
      <c r="CZ37" s="49"/>
      <c r="DA37" s="353"/>
      <c r="DB37" s="34"/>
      <c r="DC37" s="54"/>
    </row>
    <row r="38" spans="1:107" ht="14.45" customHeight="1" thickBot="1" x14ac:dyDescent="0.25">
      <c r="A38" s="235">
        <v>25</v>
      </c>
      <c r="B38" s="236" t="str">
        <f t="shared" si="7"/>
        <v>Sun</v>
      </c>
      <c r="C38" s="58"/>
      <c r="D38" s="59"/>
      <c r="E38" s="59"/>
      <c r="F38" s="60"/>
      <c r="G38" s="61"/>
      <c r="H38" s="62"/>
      <c r="I38" s="58"/>
      <c r="J38" s="59"/>
      <c r="K38" s="63"/>
      <c r="L38" s="318"/>
      <c r="M38" s="58"/>
      <c r="N38" s="67" t="str">
        <f t="shared" ca="1" si="13"/>
        <v/>
      </c>
      <c r="O38" s="58"/>
      <c r="P38" s="67" t="str">
        <f t="shared" ca="1" si="8"/>
        <v/>
      </c>
      <c r="Q38" s="58"/>
      <c r="R38" s="58"/>
      <c r="S38" s="64"/>
      <c r="T38" s="242">
        <f t="shared" si="9"/>
        <v>25</v>
      </c>
      <c r="U38" s="63"/>
      <c r="V38" s="64"/>
      <c r="W38" s="58"/>
      <c r="X38" s="58"/>
      <c r="Y38" s="338" t="str">
        <f t="shared" si="14"/>
        <v/>
      </c>
      <c r="Z38" s="318"/>
      <c r="AA38" s="331"/>
      <c r="AB38" s="58"/>
      <c r="AC38" s="64"/>
      <c r="AD38" s="63"/>
      <c r="AE38" s="64"/>
      <c r="AF38" s="810"/>
      <c r="AG38" s="62"/>
      <c r="AH38" s="58"/>
      <c r="AI38" t="str">
        <f t="shared" ca="1" si="10"/>
        <v/>
      </c>
      <c r="AJ38" s="58"/>
      <c r="AK38" s="318"/>
      <c r="AL38" s="318"/>
      <c r="AM38" s="318"/>
      <c r="AN38" s="64"/>
      <c r="AO38" s="235">
        <f t="shared" si="11"/>
        <v>25</v>
      </c>
      <c r="AP38" s="442" t="str">
        <f t="shared" si="0"/>
        <v>Sun</v>
      </c>
      <c r="AQ38" s="63"/>
      <c r="AR38" s="68" t="str">
        <f t="shared" si="21"/>
        <v/>
      </c>
      <c r="AS38" s="63"/>
      <c r="AT38" s="67" t="str">
        <f t="shared" si="22"/>
        <v/>
      </c>
      <c r="AU38" s="87" t="str">
        <f t="shared" ca="1" si="1"/>
        <v/>
      </c>
      <c r="AV38" s="68" t="str">
        <f t="shared" si="22"/>
        <v/>
      </c>
      <c r="AW38" s="63"/>
      <c r="AX38" s="67" t="str">
        <f t="shared" si="17"/>
        <v/>
      </c>
      <c r="AY38" s="87" t="str">
        <f t="shared" ca="1" si="2"/>
        <v/>
      </c>
      <c r="AZ38" s="68" t="str">
        <f t="shared" si="18"/>
        <v/>
      </c>
      <c r="BA38" s="63"/>
      <c r="BB38" s="73" t="str">
        <f t="shared" si="19"/>
        <v/>
      </c>
      <c r="BC38" s="69" t="str">
        <f ca="1">IF(CELL("type",BA38)="L","",IF(BA38*($K38+$AQ38)=0,"",IF($AQ38&gt;0,+$AQ38*BA38*8.34,$K38*BA38*8.34)))</f>
        <v/>
      </c>
      <c r="BD38" s="68" t="str">
        <f t="shared" si="20"/>
        <v/>
      </c>
      <c r="BE38" s="63"/>
      <c r="BF38" s="701" t="str">
        <f t="shared" ca="1" si="4"/>
        <v/>
      </c>
      <c r="BG38" s="264">
        <f t="shared" si="15"/>
        <v>25</v>
      </c>
      <c r="BH38" s="63"/>
      <c r="BI38" s="64"/>
      <c r="BJ38" s="318"/>
      <c r="BK38" s="58"/>
      <c r="BL38" s="58"/>
      <c r="BM38" s="58"/>
      <c r="BN38" s="58"/>
      <c r="BO38" s="58"/>
      <c r="BP38" s="58"/>
      <c r="BQ38" s="58"/>
      <c r="BR38" s="58"/>
      <c r="BS38" s="64"/>
      <c r="BT38" s="58"/>
      <c r="BU38" s="64"/>
      <c r="BV38" s="264">
        <f t="shared" si="16"/>
        <v>25</v>
      </c>
      <c r="BW38" s="58"/>
      <c r="BX38" s="721" t="str">
        <f t="shared" ca="1" si="5"/>
        <v/>
      </c>
      <c r="BY38" s="62"/>
      <c r="BZ38" s="721" t="str">
        <f t="shared" ca="1" si="6"/>
        <v/>
      </c>
      <c r="CA38" s="62"/>
      <c r="CB38" s="354"/>
      <c r="CC38" s="58"/>
      <c r="CD38" s="62"/>
      <c r="CE38" s="62"/>
      <c r="CF38" s="354"/>
      <c r="CG38" s="58"/>
      <c r="CH38" s="354"/>
      <c r="CI38" s="59"/>
      <c r="CJ38" s="352"/>
      <c r="CK38" s="354"/>
      <c r="CL38" s="64"/>
      <c r="CM38" s="803">
        <f t="shared" si="12"/>
        <v>25</v>
      </c>
      <c r="CN38" s="63"/>
      <c r="CO38" s="717"/>
      <c r="CP38" s="58"/>
      <c r="CQ38" s="717"/>
      <c r="CR38" s="62"/>
      <c r="CS38" s="354"/>
      <c r="CT38" s="58"/>
      <c r="CU38" s="62"/>
      <c r="CV38" s="62"/>
      <c r="CW38" s="354"/>
      <c r="CX38" s="58"/>
      <c r="CY38" s="354"/>
      <c r="CZ38" s="59"/>
      <c r="DA38" s="352"/>
      <c r="DB38" s="354"/>
      <c r="DC38" s="64"/>
    </row>
    <row r="39" spans="1:107" ht="14.45" customHeight="1" x14ac:dyDescent="0.2">
      <c r="A39" s="232">
        <v>26</v>
      </c>
      <c r="B39" s="237" t="str">
        <f t="shared" si="7"/>
        <v>Mon</v>
      </c>
      <c r="C39" s="40"/>
      <c r="D39" s="36"/>
      <c r="E39" s="36"/>
      <c r="F39" s="37"/>
      <c r="G39" s="38"/>
      <c r="H39" s="39"/>
      <c r="I39" s="40"/>
      <c r="J39" s="36"/>
      <c r="K39" s="41"/>
      <c r="L39" s="316"/>
      <c r="M39" s="40"/>
      <c r="N39" s="44" t="str">
        <f t="shared" ca="1" si="13"/>
        <v/>
      </c>
      <c r="O39" s="40"/>
      <c r="P39" s="44" t="str">
        <f t="shared" ca="1" si="8"/>
        <v/>
      </c>
      <c r="Q39" s="40"/>
      <c r="R39" s="40"/>
      <c r="S39" s="42"/>
      <c r="T39" s="238">
        <f t="shared" si="9"/>
        <v>26</v>
      </c>
      <c r="U39" s="41"/>
      <c r="V39" s="42"/>
      <c r="W39" s="40"/>
      <c r="X39" s="40"/>
      <c r="Y39" s="332" t="str">
        <f t="shared" si="14"/>
        <v/>
      </c>
      <c r="Z39" s="316"/>
      <c r="AA39" s="329"/>
      <c r="AB39" s="40"/>
      <c r="AC39" s="42"/>
      <c r="AD39" s="41"/>
      <c r="AE39" s="42"/>
      <c r="AF39" s="811"/>
      <c r="AG39" s="39"/>
      <c r="AH39" s="40"/>
      <c r="AI39" t="str">
        <f t="shared" ca="1" si="10"/>
        <v/>
      </c>
      <c r="AJ39" s="40"/>
      <c r="AK39" s="316"/>
      <c r="AL39" s="316"/>
      <c r="AM39" s="316"/>
      <c r="AN39" s="42"/>
      <c r="AO39" s="232">
        <f t="shared" si="11"/>
        <v>26</v>
      </c>
      <c r="AP39" s="441" t="str">
        <f t="shared" si="0"/>
        <v>Mon</v>
      </c>
      <c r="AQ39" s="41"/>
      <c r="AR39" s="56" t="str">
        <f t="shared" si="21"/>
        <v/>
      </c>
      <c r="AS39" s="41"/>
      <c r="AT39" s="44" t="str">
        <f t="shared" si="22"/>
        <v/>
      </c>
      <c r="AU39" s="46" t="str">
        <f t="shared" ca="1" si="1"/>
        <v/>
      </c>
      <c r="AV39" s="56" t="str">
        <f>IF(+$B39="Sat",IF(SUM(AU33:AU39)&gt;0,AVERAGE(AU33:AU39)," "),"")</f>
        <v/>
      </c>
      <c r="AW39" s="41"/>
      <c r="AX39" s="44" t="str">
        <f t="shared" si="17"/>
        <v/>
      </c>
      <c r="AY39" s="46" t="str">
        <f t="shared" ca="1" si="2"/>
        <v/>
      </c>
      <c r="AZ39" s="56" t="str">
        <f>IF(+$B39="Sat",IF(SUM(AY33:AY39)&gt;0,AVERAGE(AY33:AY39)," "),"")</f>
        <v/>
      </c>
      <c r="BA39" s="41"/>
      <c r="BB39" s="70" t="str">
        <f t="shared" si="19"/>
        <v/>
      </c>
      <c r="BC39" s="47" t="str">
        <f t="shared" ca="1" si="3"/>
        <v/>
      </c>
      <c r="BD39" s="56" t="str">
        <f>IF(+$B39="Sat",IF(SUM(BC33:BC39)&gt;0,AVERAGE(BC33:BC39)," "),"")</f>
        <v/>
      </c>
      <c r="BE39" s="41"/>
      <c r="BF39" s="698" t="str">
        <f t="shared" ca="1" si="4"/>
        <v/>
      </c>
      <c r="BG39" s="262">
        <f t="shared" si="15"/>
        <v>26</v>
      </c>
      <c r="BH39" s="41"/>
      <c r="BI39" s="42"/>
      <c r="BJ39" s="316"/>
      <c r="BK39" s="40"/>
      <c r="BL39" s="40"/>
      <c r="BM39" s="40"/>
      <c r="BN39" s="40"/>
      <c r="BO39" s="40"/>
      <c r="BP39" s="40"/>
      <c r="BQ39" s="40"/>
      <c r="BR39" s="40"/>
      <c r="BS39" s="42"/>
      <c r="BT39" s="40"/>
      <c r="BU39" s="42"/>
      <c r="BV39" s="262">
        <f t="shared" si="16"/>
        <v>26</v>
      </c>
      <c r="BW39" s="40"/>
      <c r="BX39" s="700" t="str">
        <f t="shared" ca="1" si="5"/>
        <v/>
      </c>
      <c r="BY39" s="39"/>
      <c r="BZ39" s="700" t="str">
        <f t="shared" ca="1" si="6"/>
        <v/>
      </c>
      <c r="CA39" s="39"/>
      <c r="CB39" s="34"/>
      <c r="CC39" s="40"/>
      <c r="CD39" s="39"/>
      <c r="CE39" s="39"/>
      <c r="CF39" s="34"/>
      <c r="CG39" s="40"/>
      <c r="CH39" s="34"/>
      <c r="CI39" s="36"/>
      <c r="CJ39" s="353"/>
      <c r="CK39" s="34"/>
      <c r="CL39" s="42"/>
      <c r="CM39" s="797">
        <f t="shared" si="12"/>
        <v>26</v>
      </c>
      <c r="CN39" s="39"/>
      <c r="CO39" s="718"/>
      <c r="CP39" s="40"/>
      <c r="CQ39" s="718"/>
      <c r="CR39" s="39"/>
      <c r="CS39" s="34"/>
      <c r="CT39" s="40"/>
      <c r="CU39" s="39"/>
      <c r="CV39" s="39"/>
      <c r="CW39" s="34"/>
      <c r="CX39" s="40"/>
      <c r="CY39" s="34"/>
      <c r="CZ39" s="36"/>
      <c r="DA39" s="353"/>
      <c r="DB39" s="34"/>
      <c r="DC39" s="42"/>
    </row>
    <row r="40" spans="1:107" ht="14.45" customHeight="1" x14ac:dyDescent="0.2">
      <c r="A40" s="234">
        <v>27</v>
      </c>
      <c r="B40" s="233" t="str">
        <f t="shared" si="7"/>
        <v>Tue</v>
      </c>
      <c r="C40" s="48"/>
      <c r="D40" s="49"/>
      <c r="E40" s="49"/>
      <c r="F40" s="50"/>
      <c r="G40" s="51"/>
      <c r="H40" s="52"/>
      <c r="I40" s="48"/>
      <c r="J40" s="49"/>
      <c r="K40" s="53"/>
      <c r="L40" s="317"/>
      <c r="M40" s="48"/>
      <c r="N40" s="44" t="str">
        <f t="shared" ca="1" si="13"/>
        <v/>
      </c>
      <c r="O40" s="48"/>
      <c r="P40" s="44" t="str">
        <f t="shared" ca="1" si="8"/>
        <v/>
      </c>
      <c r="Q40" s="48"/>
      <c r="R40" s="48"/>
      <c r="S40" s="54"/>
      <c r="T40" s="240">
        <f t="shared" si="9"/>
        <v>27</v>
      </c>
      <c r="U40" s="53"/>
      <c r="V40" s="54"/>
      <c r="W40" s="48"/>
      <c r="X40" s="48"/>
      <c r="Y40" s="333" t="str">
        <f t="shared" si="14"/>
        <v/>
      </c>
      <c r="Z40" s="317"/>
      <c r="AA40" s="330"/>
      <c r="AB40" s="48"/>
      <c r="AC40" s="54"/>
      <c r="AD40" s="53"/>
      <c r="AE40" s="54"/>
      <c r="AF40" s="704"/>
      <c r="AG40" s="52"/>
      <c r="AH40" s="48"/>
      <c r="AI40" t="str">
        <f t="shared" ca="1" si="10"/>
        <v/>
      </c>
      <c r="AJ40" s="48"/>
      <c r="AK40" s="317"/>
      <c r="AL40" s="317"/>
      <c r="AM40" s="317"/>
      <c r="AN40" s="54"/>
      <c r="AO40" s="234">
        <f t="shared" si="11"/>
        <v>27</v>
      </c>
      <c r="AP40" s="441" t="str">
        <f t="shared" si="0"/>
        <v>Tue</v>
      </c>
      <c r="AQ40" s="53"/>
      <c r="AR40" s="45" t="str">
        <f t="shared" si="21"/>
        <v/>
      </c>
      <c r="AS40" s="53"/>
      <c r="AT40" s="71" t="str">
        <f t="shared" si="22"/>
        <v/>
      </c>
      <c r="AU40" s="46" t="str">
        <f t="shared" ca="1" si="1"/>
        <v/>
      </c>
      <c r="AV40" s="56" t="str">
        <f t="shared" si="22"/>
        <v/>
      </c>
      <c r="AW40" s="53"/>
      <c r="AX40" s="71" t="str">
        <f t="shared" si="17"/>
        <v/>
      </c>
      <c r="AY40" s="46" t="str">
        <f t="shared" ca="1" si="2"/>
        <v/>
      </c>
      <c r="AZ40" s="45" t="str">
        <f t="shared" si="18"/>
        <v/>
      </c>
      <c r="BA40" s="53"/>
      <c r="BB40" s="72" t="str">
        <f t="shared" si="19"/>
        <v/>
      </c>
      <c r="BC40" s="47" t="str">
        <f t="shared" ca="1" si="3"/>
        <v/>
      </c>
      <c r="BD40" s="45" t="str">
        <f t="shared" si="20"/>
        <v/>
      </c>
      <c r="BE40" s="53"/>
      <c r="BF40" s="698" t="str">
        <f t="shared" ca="1" si="4"/>
        <v/>
      </c>
      <c r="BG40" s="263">
        <f t="shared" si="15"/>
        <v>27</v>
      </c>
      <c r="BH40" s="53"/>
      <c r="BI40" s="54"/>
      <c r="BJ40" s="317"/>
      <c r="BK40" s="48"/>
      <c r="BL40" s="48"/>
      <c r="BM40" s="48"/>
      <c r="BN40" s="48"/>
      <c r="BO40" s="48"/>
      <c r="BP40" s="48"/>
      <c r="BQ40" s="48"/>
      <c r="BR40" s="48"/>
      <c r="BS40" s="54"/>
      <c r="BT40" s="48"/>
      <c r="BU40" s="54"/>
      <c r="BV40" s="263">
        <f t="shared" si="16"/>
        <v>27</v>
      </c>
      <c r="BW40" s="48"/>
      <c r="BX40" s="712" t="str">
        <f t="shared" ca="1" si="5"/>
        <v/>
      </c>
      <c r="BY40" s="52"/>
      <c r="BZ40" s="712" t="str">
        <f t="shared" ca="1" si="6"/>
        <v/>
      </c>
      <c r="CA40" s="52"/>
      <c r="CB40" s="34"/>
      <c r="CC40" s="48"/>
      <c r="CD40" s="39"/>
      <c r="CE40" s="39"/>
      <c r="CF40" s="34"/>
      <c r="CG40" s="48"/>
      <c r="CH40" s="34"/>
      <c r="CI40" s="49"/>
      <c r="CJ40" s="353"/>
      <c r="CK40" s="34"/>
      <c r="CL40" s="54"/>
      <c r="CM40" s="262">
        <f t="shared" si="12"/>
        <v>27</v>
      </c>
      <c r="CN40" s="52"/>
      <c r="CO40" s="714"/>
      <c r="CP40" s="48"/>
      <c r="CQ40" s="714"/>
      <c r="CR40" s="52"/>
      <c r="CS40" s="34"/>
      <c r="CT40" s="48"/>
      <c r="CU40" s="39"/>
      <c r="CV40" s="39"/>
      <c r="CW40" s="34"/>
      <c r="CX40" s="48"/>
      <c r="CY40" s="34"/>
      <c r="CZ40" s="49"/>
      <c r="DA40" s="353"/>
      <c r="DB40" s="34"/>
      <c r="DC40" s="54"/>
    </row>
    <row r="41" spans="1:107" ht="14.45" customHeight="1" x14ac:dyDescent="0.2">
      <c r="A41" s="234">
        <v>28</v>
      </c>
      <c r="B41" s="233" t="str">
        <f t="shared" si="7"/>
        <v>Wed</v>
      </c>
      <c r="C41" s="48"/>
      <c r="D41" s="49"/>
      <c r="E41" s="49"/>
      <c r="F41" s="50"/>
      <c r="G41" s="51"/>
      <c r="H41" s="52"/>
      <c r="I41" s="48"/>
      <c r="J41" s="49"/>
      <c r="K41" s="53"/>
      <c r="L41" s="317"/>
      <c r="M41" s="48"/>
      <c r="N41" s="44" t="str">
        <f t="shared" ca="1" si="13"/>
        <v/>
      </c>
      <c r="O41" s="48"/>
      <c r="P41" s="44" t="str">
        <f t="shared" ca="1" si="8"/>
        <v/>
      </c>
      <c r="Q41" s="48"/>
      <c r="R41" s="48"/>
      <c r="S41" s="54"/>
      <c r="T41" s="240">
        <f t="shared" si="9"/>
        <v>28</v>
      </c>
      <c r="U41" s="53"/>
      <c r="V41" s="54"/>
      <c r="W41" s="48"/>
      <c r="X41" s="48"/>
      <c r="Y41" s="333" t="str">
        <f t="shared" si="14"/>
        <v/>
      </c>
      <c r="Z41" s="317"/>
      <c r="AA41" s="330"/>
      <c r="AB41" s="48"/>
      <c r="AC41" s="54"/>
      <c r="AD41" s="53"/>
      <c r="AE41" s="54"/>
      <c r="AF41" s="704"/>
      <c r="AG41" s="52"/>
      <c r="AH41" s="48"/>
      <c r="AI41" t="str">
        <f t="shared" ca="1" si="10"/>
        <v/>
      </c>
      <c r="AJ41" s="48"/>
      <c r="AK41" s="317"/>
      <c r="AL41" s="317"/>
      <c r="AM41" s="317"/>
      <c r="AN41" s="54"/>
      <c r="AO41" s="234">
        <f t="shared" si="11"/>
        <v>28</v>
      </c>
      <c r="AP41" s="441" t="str">
        <f t="shared" si="0"/>
        <v>Wed</v>
      </c>
      <c r="AQ41" s="53"/>
      <c r="AR41" s="45" t="str">
        <f t="shared" si="21"/>
        <v/>
      </c>
      <c r="AS41" s="53"/>
      <c r="AT41" s="71" t="str">
        <f t="shared" si="22"/>
        <v/>
      </c>
      <c r="AU41" s="46" t="str">
        <f t="shared" ca="1" si="1"/>
        <v/>
      </c>
      <c r="AV41" s="56" t="str">
        <f t="shared" si="22"/>
        <v/>
      </c>
      <c r="AW41" s="53"/>
      <c r="AX41" s="71" t="str">
        <f t="shared" si="17"/>
        <v/>
      </c>
      <c r="AY41" s="46" t="str">
        <f t="shared" ca="1" si="2"/>
        <v/>
      </c>
      <c r="AZ41" s="45" t="str">
        <f t="shared" si="18"/>
        <v/>
      </c>
      <c r="BA41" s="53"/>
      <c r="BB41" s="72" t="str">
        <f t="shared" si="19"/>
        <v/>
      </c>
      <c r="BC41" s="47" t="str">
        <f t="shared" ca="1" si="3"/>
        <v/>
      </c>
      <c r="BD41" s="45" t="str">
        <f t="shared" si="20"/>
        <v/>
      </c>
      <c r="BE41" s="53"/>
      <c r="BF41" s="698" t="str">
        <f t="shared" ca="1" si="4"/>
        <v/>
      </c>
      <c r="BG41" s="263">
        <f t="shared" si="15"/>
        <v>28</v>
      </c>
      <c r="BH41" s="53"/>
      <c r="BI41" s="54"/>
      <c r="BJ41" s="317"/>
      <c r="BK41" s="48"/>
      <c r="BL41" s="48"/>
      <c r="BM41" s="48"/>
      <c r="BN41" s="48"/>
      <c r="BO41" s="48"/>
      <c r="BP41" s="48"/>
      <c r="BQ41" s="48"/>
      <c r="BR41" s="48"/>
      <c r="BS41" s="54"/>
      <c r="BT41" s="48"/>
      <c r="BU41" s="54"/>
      <c r="BV41" s="263">
        <f t="shared" si="16"/>
        <v>28</v>
      </c>
      <c r="BW41" s="48"/>
      <c r="BX41" s="712" t="str">
        <f t="shared" ca="1" si="5"/>
        <v/>
      </c>
      <c r="BY41" s="52"/>
      <c r="BZ41" s="712" t="str">
        <f t="shared" ca="1" si="6"/>
        <v/>
      </c>
      <c r="CA41" s="52"/>
      <c r="CB41" s="34"/>
      <c r="CC41" s="48"/>
      <c r="CD41" s="39"/>
      <c r="CE41" s="39"/>
      <c r="CF41" s="34"/>
      <c r="CG41" s="48"/>
      <c r="CH41" s="34"/>
      <c r="CI41" s="49"/>
      <c r="CJ41" s="353"/>
      <c r="CK41" s="34"/>
      <c r="CL41" s="54"/>
      <c r="CM41" s="262">
        <f t="shared" si="12"/>
        <v>28</v>
      </c>
      <c r="CN41" s="52"/>
      <c r="CO41" s="714"/>
      <c r="CP41" s="48"/>
      <c r="CQ41" s="714"/>
      <c r="CR41" s="52"/>
      <c r="CS41" s="34"/>
      <c r="CT41" s="48"/>
      <c r="CU41" s="39"/>
      <c r="CV41" s="39"/>
      <c r="CW41" s="34"/>
      <c r="CX41" s="48"/>
      <c r="CY41" s="34"/>
      <c r="CZ41" s="49"/>
      <c r="DA41" s="353"/>
      <c r="DB41" s="34"/>
      <c r="DC41" s="54"/>
    </row>
    <row r="42" spans="1:107" ht="14.45" customHeight="1" x14ac:dyDescent="0.2">
      <c r="A42" s="234">
        <v>29</v>
      </c>
      <c r="B42" s="233" t="str">
        <f t="shared" si="7"/>
        <v>Thu</v>
      </c>
      <c r="C42" s="48"/>
      <c r="D42" s="49"/>
      <c r="E42" s="49"/>
      <c r="F42" s="50"/>
      <c r="G42" s="51"/>
      <c r="H42" s="52"/>
      <c r="I42" s="48"/>
      <c r="J42" s="49"/>
      <c r="K42" s="53"/>
      <c r="L42" s="317"/>
      <c r="M42" s="48"/>
      <c r="N42" s="44" t="str">
        <f t="shared" ca="1" si="13"/>
        <v/>
      </c>
      <c r="O42" s="48"/>
      <c r="P42" s="44" t="str">
        <f t="shared" ca="1" si="8"/>
        <v/>
      </c>
      <c r="Q42" s="48"/>
      <c r="R42" s="48"/>
      <c r="S42" s="54"/>
      <c r="T42" s="240">
        <f t="shared" si="9"/>
        <v>29</v>
      </c>
      <c r="U42" s="53"/>
      <c r="V42" s="54"/>
      <c r="W42" s="48"/>
      <c r="X42" s="48"/>
      <c r="Y42" s="333" t="str">
        <f t="shared" si="14"/>
        <v/>
      </c>
      <c r="Z42" s="317"/>
      <c r="AA42" s="330"/>
      <c r="AB42" s="48"/>
      <c r="AC42" s="54"/>
      <c r="AD42" s="53"/>
      <c r="AE42" s="54"/>
      <c r="AF42" s="704"/>
      <c r="AG42" s="52"/>
      <c r="AH42" s="48"/>
      <c r="AI42" t="str">
        <f t="shared" ca="1" si="10"/>
        <v/>
      </c>
      <c r="AJ42" s="48"/>
      <c r="AK42" s="317"/>
      <c r="AL42" s="317"/>
      <c r="AM42" s="317"/>
      <c r="AN42" s="54"/>
      <c r="AO42" s="234">
        <f t="shared" si="11"/>
        <v>29</v>
      </c>
      <c r="AP42" s="441" t="str">
        <f t="shared" si="0"/>
        <v>Thu</v>
      </c>
      <c r="AQ42" s="53"/>
      <c r="AR42" s="45" t="str">
        <f t="shared" si="21"/>
        <v/>
      </c>
      <c r="AS42" s="53"/>
      <c r="AT42" s="71" t="str">
        <f t="shared" si="22"/>
        <v/>
      </c>
      <c r="AU42" s="46" t="str">
        <f t="shared" ca="1" si="1"/>
        <v/>
      </c>
      <c r="AV42" s="56" t="str">
        <f t="shared" si="22"/>
        <v/>
      </c>
      <c r="AW42" s="53"/>
      <c r="AX42" s="71" t="str">
        <f t="shared" si="17"/>
        <v/>
      </c>
      <c r="AY42" s="46" t="str">
        <f t="shared" ca="1" si="2"/>
        <v/>
      </c>
      <c r="AZ42" s="45" t="str">
        <f t="shared" si="18"/>
        <v/>
      </c>
      <c r="BA42" s="53"/>
      <c r="BB42" s="72" t="str">
        <f t="shared" si="19"/>
        <v/>
      </c>
      <c r="BC42" s="47" t="str">
        <f t="shared" ca="1" si="3"/>
        <v/>
      </c>
      <c r="BD42" s="45" t="str">
        <f t="shared" si="20"/>
        <v/>
      </c>
      <c r="BE42" s="53"/>
      <c r="BF42" s="698" t="str">
        <f t="shared" ca="1" si="4"/>
        <v/>
      </c>
      <c r="BG42" s="263">
        <f t="shared" si="15"/>
        <v>29</v>
      </c>
      <c r="BH42" s="53"/>
      <c r="BI42" s="54"/>
      <c r="BJ42" s="317"/>
      <c r="BK42" s="48"/>
      <c r="BL42" s="48"/>
      <c r="BM42" s="48"/>
      <c r="BN42" s="48"/>
      <c r="BO42" s="48"/>
      <c r="BP42" s="48"/>
      <c r="BQ42" s="48"/>
      <c r="BR42" s="48"/>
      <c r="BS42" s="54"/>
      <c r="BT42" s="48"/>
      <c r="BU42" s="54"/>
      <c r="BV42" s="263">
        <f t="shared" si="16"/>
        <v>29</v>
      </c>
      <c r="BW42" s="48"/>
      <c r="BX42" s="712" t="str">
        <f t="shared" ca="1" si="5"/>
        <v/>
      </c>
      <c r="BY42" s="52"/>
      <c r="BZ42" s="712" t="str">
        <f t="shared" ca="1" si="6"/>
        <v/>
      </c>
      <c r="CA42" s="52"/>
      <c r="CB42" s="34"/>
      <c r="CC42" s="48"/>
      <c r="CD42" s="39"/>
      <c r="CE42" s="39"/>
      <c r="CF42" s="34"/>
      <c r="CG42" s="48"/>
      <c r="CH42" s="34"/>
      <c r="CI42" s="49"/>
      <c r="CJ42" s="353"/>
      <c r="CK42" s="34"/>
      <c r="CL42" s="54"/>
      <c r="CM42" s="262">
        <f t="shared" si="12"/>
        <v>29</v>
      </c>
      <c r="CN42" s="52"/>
      <c r="CO42" s="714"/>
      <c r="CP42" s="48"/>
      <c r="CQ42" s="714"/>
      <c r="CR42" s="52"/>
      <c r="CS42" s="34"/>
      <c r="CT42" s="48"/>
      <c r="CU42" s="39"/>
      <c r="CV42" s="39"/>
      <c r="CW42" s="34"/>
      <c r="CX42" s="48"/>
      <c r="CY42" s="34"/>
      <c r="CZ42" s="49"/>
      <c r="DA42" s="353"/>
      <c r="DB42" s="34"/>
      <c r="DC42" s="54"/>
    </row>
    <row r="43" spans="1:107" ht="14.45" customHeight="1" x14ac:dyDescent="0.2">
      <c r="A43" s="234">
        <v>30</v>
      </c>
      <c r="B43" s="233" t="str">
        <f t="shared" si="7"/>
        <v>Fri</v>
      </c>
      <c r="C43" s="48"/>
      <c r="D43" s="49"/>
      <c r="E43" s="49"/>
      <c r="F43" s="50"/>
      <c r="G43" s="51"/>
      <c r="H43" s="52"/>
      <c r="I43" s="48"/>
      <c r="J43" s="49"/>
      <c r="K43" s="53"/>
      <c r="L43" s="317"/>
      <c r="M43" s="48"/>
      <c r="N43" s="44" t="str">
        <f t="shared" ca="1" si="13"/>
        <v/>
      </c>
      <c r="O43" s="48"/>
      <c r="P43" s="44" t="str">
        <f t="shared" ca="1" si="8"/>
        <v/>
      </c>
      <c r="Q43" s="48"/>
      <c r="R43" s="48"/>
      <c r="S43" s="54"/>
      <c r="T43" s="240">
        <f t="shared" si="9"/>
        <v>30</v>
      </c>
      <c r="U43" s="53"/>
      <c r="V43" s="54"/>
      <c r="W43" s="48"/>
      <c r="X43" s="48"/>
      <c r="Y43" s="333" t="str">
        <f t="shared" si="14"/>
        <v/>
      </c>
      <c r="Z43" s="317"/>
      <c r="AA43" s="330"/>
      <c r="AB43" s="48"/>
      <c r="AC43" s="54"/>
      <c r="AD43" s="53"/>
      <c r="AE43" s="54"/>
      <c r="AF43" s="704"/>
      <c r="AG43" s="52"/>
      <c r="AH43" s="48"/>
      <c r="AI43" t="str">
        <f t="shared" ca="1" si="10"/>
        <v/>
      </c>
      <c r="AJ43" s="48"/>
      <c r="AK43" s="317"/>
      <c r="AL43" s="317"/>
      <c r="AM43" s="317"/>
      <c r="AN43" s="54"/>
      <c r="AO43" s="234">
        <f t="shared" si="11"/>
        <v>30</v>
      </c>
      <c r="AP43" s="441" t="str">
        <f t="shared" si="0"/>
        <v>Fri</v>
      </c>
      <c r="AQ43" s="53"/>
      <c r="AR43" s="45" t="str">
        <f t="shared" si="21"/>
        <v/>
      </c>
      <c r="AS43" s="53"/>
      <c r="AT43" s="71" t="str">
        <f t="shared" si="22"/>
        <v/>
      </c>
      <c r="AU43" s="46" t="str">
        <f t="shared" ca="1" si="1"/>
        <v/>
      </c>
      <c r="AV43" s="45" t="str">
        <f t="shared" si="22"/>
        <v/>
      </c>
      <c r="AW43" s="53"/>
      <c r="AX43" s="71" t="str">
        <f t="shared" si="17"/>
        <v/>
      </c>
      <c r="AY43" s="46" t="str">
        <f t="shared" ca="1" si="2"/>
        <v/>
      </c>
      <c r="AZ43" s="45" t="str">
        <f t="shared" si="18"/>
        <v/>
      </c>
      <c r="BA43" s="53"/>
      <c r="BB43" s="72" t="str">
        <f t="shared" si="19"/>
        <v/>
      </c>
      <c r="BC43" s="47" t="str">
        <f t="shared" ca="1" si="3"/>
        <v/>
      </c>
      <c r="BD43" s="45" t="str">
        <f t="shared" si="20"/>
        <v/>
      </c>
      <c r="BE43" s="53"/>
      <c r="BF43" s="698" t="str">
        <f t="shared" ca="1" si="4"/>
        <v/>
      </c>
      <c r="BG43" s="263">
        <f t="shared" si="15"/>
        <v>30</v>
      </c>
      <c r="BH43" s="53"/>
      <c r="BI43" s="54"/>
      <c r="BJ43" s="317"/>
      <c r="BK43" s="48"/>
      <c r="BL43" s="48"/>
      <c r="BM43" s="48"/>
      <c r="BN43" s="48"/>
      <c r="BO43" s="48"/>
      <c r="BP43" s="48"/>
      <c r="BQ43" s="48"/>
      <c r="BR43" s="48"/>
      <c r="BS43" s="54"/>
      <c r="BT43" s="48"/>
      <c r="BU43" s="54"/>
      <c r="BV43" s="263">
        <f t="shared" si="16"/>
        <v>30</v>
      </c>
      <c r="BW43" s="48"/>
      <c r="BX43" s="712" t="str">
        <f t="shared" ca="1" si="5"/>
        <v/>
      </c>
      <c r="BY43" s="52"/>
      <c r="BZ43" s="712" t="str">
        <f t="shared" ca="1" si="6"/>
        <v/>
      </c>
      <c r="CA43" s="52"/>
      <c r="CB43" s="34"/>
      <c r="CC43" s="48"/>
      <c r="CD43" s="39"/>
      <c r="CE43" s="39"/>
      <c r="CF43" s="34"/>
      <c r="CG43" s="48"/>
      <c r="CH43" s="34"/>
      <c r="CI43" s="49"/>
      <c r="CJ43" s="353"/>
      <c r="CK43" s="34"/>
      <c r="CL43" s="54"/>
      <c r="CM43" s="262">
        <f t="shared" si="12"/>
        <v>30</v>
      </c>
      <c r="CN43" s="52"/>
      <c r="CO43" s="714"/>
      <c r="CP43" s="48"/>
      <c r="CQ43" s="714"/>
      <c r="CR43" s="52"/>
      <c r="CS43" s="34"/>
      <c r="CT43" s="48"/>
      <c r="CU43" s="39"/>
      <c r="CV43" s="39"/>
      <c r="CW43" s="34"/>
      <c r="CX43" s="48"/>
      <c r="CY43" s="34"/>
      <c r="CZ43" s="49"/>
      <c r="DA43" s="353"/>
      <c r="DB43" s="34"/>
      <c r="DC43" s="54"/>
    </row>
    <row r="44" spans="1:107" ht="14.45" customHeight="1" thickBot="1" x14ac:dyDescent="0.25">
      <c r="A44" s="235">
        <v>31</v>
      </c>
      <c r="B44" s="236" t="str">
        <f t="shared" si="7"/>
        <v>Sat</v>
      </c>
      <c r="C44" s="58"/>
      <c r="D44" s="59"/>
      <c r="E44" s="59"/>
      <c r="F44" s="60"/>
      <c r="G44" s="61"/>
      <c r="H44" s="62"/>
      <c r="I44" s="58"/>
      <c r="J44" s="59"/>
      <c r="K44" s="63"/>
      <c r="L44" s="318"/>
      <c r="M44" s="58"/>
      <c r="N44" s="67" t="str">
        <f t="shared" ca="1" si="13"/>
        <v/>
      </c>
      <c r="O44" s="58"/>
      <c r="P44" s="67" t="str">
        <f t="shared" ca="1" si="8"/>
        <v/>
      </c>
      <c r="Q44" s="58"/>
      <c r="R44" s="58"/>
      <c r="S44" s="64"/>
      <c r="T44" s="242">
        <f t="shared" si="9"/>
        <v>31</v>
      </c>
      <c r="U44" s="63"/>
      <c r="V44" s="64"/>
      <c r="W44" s="58"/>
      <c r="X44" s="58"/>
      <c r="Y44" s="338" t="str">
        <f t="shared" si="14"/>
        <v/>
      </c>
      <c r="Z44" s="318"/>
      <c r="AA44" s="331"/>
      <c r="AB44" s="58"/>
      <c r="AC44" s="64"/>
      <c r="AD44" s="63"/>
      <c r="AE44" s="64"/>
      <c r="AF44" s="704"/>
      <c r="AG44" s="691"/>
      <c r="AH44" s="58"/>
      <c r="AI44" t="str">
        <f t="shared" ca="1" si="10"/>
        <v/>
      </c>
      <c r="AJ44" s="886"/>
      <c r="AK44" s="318"/>
      <c r="AL44" s="318"/>
      <c r="AM44" s="318"/>
      <c r="AN44" s="64"/>
      <c r="AO44" s="235">
        <f t="shared" si="11"/>
        <v>31</v>
      </c>
      <c r="AP44" s="442" t="str">
        <f t="shared" si="0"/>
        <v>Sat</v>
      </c>
      <c r="AQ44" s="448"/>
      <c r="AR44" s="68" t="str">
        <f>IF(SUM(AQ38:AQ44)=0,"",IF(+$B44="Sat",AVERAGE(AQ38:AQ44),IF(+$B44="Fri",AVERAGE(AQ39:AQ44,Feb!AQ$11),IF(+$B44="Thu",AVERAGE(AQ40:AQ44,Feb!AQ$11:AQ$12),IF(+$B44="Wed",AVERAGE(AQ41:AQ44,Feb!AQ$11:AQ$13)," ")))))</f>
        <v/>
      </c>
      <c r="AS44" s="726"/>
      <c r="AT44" s="67" t="str">
        <f>IF(AND(+$B44="Sat",SUM(AS38:AS44)&gt;0),AVERAGE(AS38:AS44),IF(AND(+$B44="Fri",SUM(AS39:AS44,Feb!AS$11)&gt;0),AVERAGE(AS39:AS44,Feb!AS$11),IF(AND(+$B44="Thu",SUM(AS40:AS44,Feb!AS$11:AS$12)&gt;0),AVERAGE(AS40:AS44,Feb!AS$11:AS$12),IF(AND($B44="Wed",SUM(AS41:AS44,Feb!AS$11:AS$13)&gt;0),AVERAGE(AS41:AS44,Feb!AS$11:AS$13),""))))</f>
        <v/>
      </c>
      <c r="AU44" s="87" t="str">
        <f t="shared" ca="1" si="1"/>
        <v/>
      </c>
      <c r="AV44" s="68" t="str">
        <f ca="1">IF(AND(+$B44="Sat",SUM(AU38:AU44)&gt;0),AVERAGE(AU38:AU44),IF(AND(+$B44="Fri",SUM(AU39:AU44,Feb!AU$11)&gt;0),AVERAGE(AU39:AU44,Feb!AU$11),IF(AND(+$B44="Thu",SUM(AU40:AU44,Feb!AU$11:AU$12)&gt;0),AVERAGE(AU40:AU44,Feb!AU$11:AU$12),IF(AND($B44="Wed",SUM(AU41:AU44,Feb!AU$11:AU$13)&gt;0),AVERAGE(AU41:AU44,Feb!AU$11:AU$13),""))))</f>
        <v/>
      </c>
      <c r="AW44" s="726"/>
      <c r="AX44" s="67" t="str">
        <f>IF(AND(+$B44="Sat",SUM(AW38:AW44)&gt;0),AVERAGE(AW38:AW44),IF(AND(+$B44="Fri",SUM(AW39:AW44,Feb!AW$11)&gt;0),AVERAGE(AW39:AW44,Feb!AW$11),IF(AND(+$B44="Thu",SUM(AW40:AW44,Feb!AW$11:AW$12)&gt;0),AVERAGE(AW40:AW44,Feb!AW$11:AW$12),IF(AND($B44="Wed",SUM(AW41:AW44,Feb!AW$11:AW$13)&gt;0),AVERAGE(AW41:AW44,Feb!AW$11:AW$13),""))))</f>
        <v/>
      </c>
      <c r="AY44" s="729" t="str">
        <f t="shared" ca="1" si="2"/>
        <v/>
      </c>
      <c r="AZ44" s="68" t="str">
        <f ca="1">IF(AND(+$B44="Sat",SUM(AY38:AY44)&gt;0),AVERAGE(AY38:AY44),IF(AND(+$B44="Fri",SUM(AY39:AY44,Feb!AY$11)&gt;0),AVERAGE(AY39:AY44,Feb!AY$11),IF(AND(+$B44="Thu",SUM(AY40:AY44,Feb!AY$11:AY$12)&gt;0),AVERAGE(AY40:AY44,Feb!AY$11:AY$12),IF(AND($B44="Wed",SUM(AY41:AY44,Feb!AY$11:AY$13)&gt;0),AVERAGE(AY41:AY44,Feb!AY$11:AY$13),""))))</f>
        <v/>
      </c>
      <c r="BA44" s="448"/>
      <c r="BB44" s="67" t="str">
        <f>IF(AND(+$B44="Sat",SUM(BA38:BA44)&gt;0),AVERAGE(BA38:BA44),IF(AND(+$B44="Fri",SUM(BA39:BA44,Feb!BA$11)&gt;0),AVERAGE(BA39:BA44,Feb!BA$11),IF(AND(+$B44="Thu",SUM(BA40:BA44,Feb!BA$11:BA$12)&gt;0),AVERAGE(BA40:BA44,Feb!BA$11:BA$12),IF(AND($B44="Wed",SUM(BA41:BA44,Feb!BA$11:BA$13)&gt;0),AVERAGE(BA41:BA44,Feb!BA$11:BA$13),""))))</f>
        <v/>
      </c>
      <c r="BC44" s="87" t="str">
        <f t="shared" ca="1" si="3"/>
        <v/>
      </c>
      <c r="BD44" s="68" t="str">
        <f ca="1">IF(AND(+$B44="Sat",SUM(BC38:BC44)&gt;0),AVERAGE(BC38:BC44),IF(AND(+$B44="Fri",SUM(BC39:BC44,Feb!BC$11)&gt;0),AVERAGE(BC39:BC44,Feb!BC$11),IF(AND(+$B44="Thu",SUM(BC40:BC44,Feb!BC$11:BC$12)&gt;0),AVERAGE(BC40:BC44,Feb!BC$11:BC$12),IF(AND($B44="Wed",SUM(BC41:BC44,Feb!BC$11:BC$13)&gt;0),AVERAGE(BC41:BC44,Feb!BC$11:BC$13),""))))</f>
        <v/>
      </c>
      <c r="BE44" s="448"/>
      <c r="BF44" s="699" t="str">
        <f t="shared" ca="1" si="4"/>
        <v/>
      </c>
      <c r="BG44" s="264">
        <f>+A44</f>
        <v>31</v>
      </c>
      <c r="BH44" s="63"/>
      <c r="BI44" s="64"/>
      <c r="BJ44" s="318"/>
      <c r="BK44" s="58"/>
      <c r="BL44" s="58"/>
      <c r="BM44" s="58"/>
      <c r="BN44" s="58"/>
      <c r="BO44" s="58"/>
      <c r="BP44" s="58"/>
      <c r="BQ44" s="58"/>
      <c r="BR44" s="58"/>
      <c r="BS44" s="64"/>
      <c r="BT44" s="58"/>
      <c r="BU44" s="64"/>
      <c r="BV44" s="264">
        <f t="shared" si="16"/>
        <v>31</v>
      </c>
      <c r="BW44" s="719"/>
      <c r="BX44" s="721" t="str">
        <f t="shared" ca="1" si="5"/>
        <v/>
      </c>
      <c r="BY44" s="691"/>
      <c r="BZ44" s="721" t="str">
        <f t="shared" ca="1" si="6"/>
        <v/>
      </c>
      <c r="CA44" s="62"/>
      <c r="CB44" s="354"/>
      <c r="CC44" s="58"/>
      <c r="CD44" s="62"/>
      <c r="CE44" s="62"/>
      <c r="CF44" s="354"/>
      <c r="CG44" s="58"/>
      <c r="CH44" s="354"/>
      <c r="CI44" s="58"/>
      <c r="CJ44" s="354"/>
      <c r="CK44" s="354"/>
      <c r="CL44" s="64"/>
      <c r="CM44" s="262">
        <f t="shared" si="12"/>
        <v>31</v>
      </c>
      <c r="CN44" s="62"/>
      <c r="CO44" s="717"/>
      <c r="CP44" s="58"/>
      <c r="CQ44" s="717"/>
      <c r="CR44" s="62"/>
      <c r="CS44" s="354"/>
      <c r="CT44" s="58"/>
      <c r="CU44" s="62"/>
      <c r="CV44" s="62"/>
      <c r="CW44" s="354"/>
      <c r="CX44" s="58"/>
      <c r="CY44" s="354"/>
      <c r="CZ44" s="58"/>
      <c r="DA44" s="354"/>
      <c r="DB44" s="354"/>
      <c r="DC44" s="64"/>
    </row>
    <row r="45" spans="1:107" ht="14.45" customHeight="1" thickTop="1" thickBot="1" x14ac:dyDescent="0.25">
      <c r="A45" s="238" t="s">
        <v>142</v>
      </c>
      <c r="B45" s="239"/>
      <c r="C45" s="39"/>
      <c r="D45" s="771"/>
      <c r="E45" s="36"/>
      <c r="F45" s="772"/>
      <c r="G45" s="773"/>
      <c r="H45" s="3" t="str">
        <f>IF(SUM(H14:H44)&gt;0,AVERAGE(H14:H44)," ")</f>
        <v xml:space="preserve"> </v>
      </c>
      <c r="I45" s="44" t="str">
        <f>IF(SUM(I14:I44)&gt;0,AVERAGE(I14:I44)," ")</f>
        <v xml:space="preserve"> </v>
      </c>
      <c r="J45" s="70" t="str">
        <f>IF(SUM(J14:J44)&gt;0,AVERAGE(J14:J44)," ")</f>
        <v xml:space="preserve"> </v>
      </c>
      <c r="K45" s="43" t="str">
        <f>IF(SUM(K14:K44)&gt;0,AVERAGE(K14:K44)," ")</f>
        <v xml:space="preserve"> </v>
      </c>
      <c r="L45" s="774"/>
      <c r="M45" s="44" t="str">
        <f t="shared" ref="M45:W45" si="23">IF(SUM(M14:M44)&gt;0,AVERAGE(M14:M44)," ")</f>
        <v xml:space="preserve"> </v>
      </c>
      <c r="N45" s="44" t="str">
        <f ca="1">IF(SUM(N14:N44)&gt;0,AVERAGE(N14:N44)," ")</f>
        <v xml:space="preserve"> </v>
      </c>
      <c r="O45" s="44" t="str">
        <f t="shared" si="23"/>
        <v xml:space="preserve"> </v>
      </c>
      <c r="P45" s="44" t="str">
        <f ca="1">IF(SUM(P14:P44)&gt;0,AVERAGE(P14:P44)," ")</f>
        <v xml:space="preserve"> </v>
      </c>
      <c r="Q45" s="44" t="str">
        <f t="shared" si="23"/>
        <v xml:space="preserve"> </v>
      </c>
      <c r="R45" s="44" t="str">
        <f t="shared" si="23"/>
        <v xml:space="preserve"> </v>
      </c>
      <c r="S45" s="56" t="str">
        <f t="shared" si="23"/>
        <v xml:space="preserve"> </v>
      </c>
      <c r="T45" s="238" t="s">
        <v>143</v>
      </c>
      <c r="U45" s="775" t="str">
        <f t="shared" si="23"/>
        <v xml:space="preserve"> </v>
      </c>
      <c r="V45" s="776" t="str">
        <f t="shared" si="23"/>
        <v xml:space="preserve"> </v>
      </c>
      <c r="W45" s="43" t="str">
        <f t="shared" si="23"/>
        <v xml:space="preserve"> </v>
      </c>
      <c r="X45" s="44" t="str">
        <f t="shared" ref="X45:AH45" si="24">IF(SUM(X14:X44)&gt;0,AVERAGE(X14:X44)," ")</f>
        <v xml:space="preserve"> </v>
      </c>
      <c r="Y45" s="44" t="str">
        <f t="shared" si="24"/>
        <v xml:space="preserve"> </v>
      </c>
      <c r="Z45" s="44" t="str">
        <f t="shared" si="24"/>
        <v xml:space="preserve"> </v>
      </c>
      <c r="AA45" s="44" t="str">
        <f t="shared" si="24"/>
        <v xml:space="preserve"> </v>
      </c>
      <c r="AB45" s="44" t="str">
        <f t="shared" si="24"/>
        <v xml:space="preserve"> </v>
      </c>
      <c r="AC45" s="56" t="str">
        <f t="shared" si="24"/>
        <v xml:space="preserve"> </v>
      </c>
      <c r="AD45" s="43" t="str">
        <f t="shared" si="24"/>
        <v xml:space="preserve"> </v>
      </c>
      <c r="AE45" s="56" t="str">
        <f t="shared" si="24"/>
        <v xml:space="preserve"> </v>
      </c>
      <c r="AF45" s="545"/>
      <c r="AG45" s="679" t="str">
        <f>IF(SUM(AG14:AG44)&gt;0,AVERAGE(AG14:AG44)," ")</f>
        <v xml:space="preserve"> </v>
      </c>
      <c r="AH45" s="794" t="str">
        <f t="shared" si="24"/>
        <v xml:space="preserve"> </v>
      </c>
      <c r="AI45" s="70"/>
      <c r="AJ45" s="888" t="str">
        <f ca="1">IF(SUM(AI14:AI44)&gt;0,GEOMEAN(AI14:AI44),"")</f>
        <v/>
      </c>
      <c r="AK45" s="887"/>
      <c r="AL45" s="319"/>
      <c r="AM45" s="753" t="str">
        <f>IF(SUM(AM14:AM44)&gt;0,AVERAGE(AM14:AM44)," ")</f>
        <v xml:space="preserve"> </v>
      </c>
      <c r="AN45" s="56" t="str">
        <f>IF(SUM(AN14:AN44)&gt;0,AVERAGE(AN14:AN44)," ")</f>
        <v xml:space="preserve"> </v>
      </c>
      <c r="AO45" s="1050" t="s">
        <v>144</v>
      </c>
      <c r="AP45" s="1051"/>
      <c r="AQ45" s="679" t="str">
        <f>IF(SUM(AQ14:AQ44)&gt;0,AVERAGE(AQ14:AQ44)," ")</f>
        <v xml:space="preserve"> </v>
      </c>
      <c r="AR45" s="786"/>
      <c r="AS45" s="727" t="str">
        <f>IF(SUM(AS14:AS44)&gt;0,AVERAGE(AS14:AS44)," ")</f>
        <v xml:space="preserve"> </v>
      </c>
      <c r="AT45" s="685"/>
      <c r="AU45" s="680" t="str">
        <f ca="1">IF(SUM(AU14:AU44)&gt;0,AVERAGE(AU14:AU44)," ")</f>
        <v xml:space="preserve"> </v>
      </c>
      <c r="AV45" s="737"/>
      <c r="AW45" s="736" t="str">
        <f>IF(SUM(AW14:AW44)&gt;0,AVERAGE(AW14:AW44)," ")</f>
        <v xml:space="preserve"> </v>
      </c>
      <c r="AX45" s="734"/>
      <c r="AY45" s="680" t="str">
        <f ca="1">IF(SUM(AY14:AY44)&gt;0,AVERAGE(AY14:AY44)," ")</f>
        <v xml:space="preserve"> </v>
      </c>
      <c r="AZ45" s="682"/>
      <c r="BA45" s="679" t="str">
        <f>IF(SUM(BA14:BA44)&gt;0,AVERAGE(BA14:BA44)," ")</f>
        <v xml:space="preserve"> </v>
      </c>
      <c r="BB45" s="682"/>
      <c r="BC45" s="680" t="str">
        <f ca="1">IF(SUM(BC14:BC44)&gt;0,AVERAGE(BC14:BC44)," ")</f>
        <v xml:space="preserve"> </v>
      </c>
      <c r="BD45" s="757"/>
      <c r="BE45" s="679" t="str">
        <f>IF(SUM(BE14:BE44)&gt;0,AVERAGE(BE14:BE44)," ")</f>
        <v xml:space="preserve"> </v>
      </c>
      <c r="BF45" s="781" t="str">
        <f ca="1">IF(SUM(BF14:BF44)&gt;0,AVERAGE(BF14:BF44)," ")</f>
        <v xml:space="preserve"> </v>
      </c>
      <c r="BG45" s="238" t="s">
        <v>143</v>
      </c>
      <c r="BH45" s="43" t="str">
        <f>IF(SUM(BH14:BH44)&gt;0,AVERAGE(BH14:BH44)," ")</f>
        <v xml:space="preserve"> </v>
      </c>
      <c r="BI45" s="56" t="str">
        <f>IF(SUM(BI14:BI44)&gt;0,AVERAGE(BI14:BI44)," ")</f>
        <v xml:space="preserve"> </v>
      </c>
      <c r="BJ45" s="75"/>
      <c r="BK45" s="44" t="str">
        <f t="shared" ref="BK45:BS45" si="25">IF(SUM(BK14:BK44)&gt;0,AVERAGE(BK14:BK44)," ")</f>
        <v xml:space="preserve"> </v>
      </c>
      <c r="BL45" s="332" t="str">
        <f t="shared" si="25"/>
        <v xml:space="preserve"> </v>
      </c>
      <c r="BM45" s="44" t="str">
        <f t="shared" si="25"/>
        <v xml:space="preserve"> </v>
      </c>
      <c r="BN45" s="332" t="str">
        <f t="shared" si="25"/>
        <v xml:space="preserve"> </v>
      </c>
      <c r="BO45" s="332" t="str">
        <f t="shared" si="25"/>
        <v xml:space="preserve"> </v>
      </c>
      <c r="BP45" s="332" t="str">
        <f t="shared" si="25"/>
        <v xml:space="preserve"> </v>
      </c>
      <c r="BQ45" s="332" t="str">
        <f t="shared" si="25"/>
        <v xml:space="preserve"> </v>
      </c>
      <c r="BR45" s="332" t="str">
        <f t="shared" si="25"/>
        <v xml:space="preserve"> </v>
      </c>
      <c r="BS45" s="56" t="str">
        <f t="shared" si="25"/>
        <v xml:space="preserve"> </v>
      </c>
      <c r="BT45" s="44" t="str">
        <f>IF(SUM(BT14:BT44)&gt;0,AVERAGE(BT14:BT44)," ")</f>
        <v xml:space="preserve"> </v>
      </c>
      <c r="BU45" s="56" t="str">
        <f>IF(SUM(BU14:BU44)&gt;0,AVERAGE(BU14:BU44)," ")</f>
        <v xml:space="preserve"> </v>
      </c>
      <c r="BV45" s="789" t="s">
        <v>144</v>
      </c>
      <c r="BW45" s="732" t="str">
        <f t="shared" ref="BW45:CK45" si="26">IF(SUM(BW14:BW44)&gt;0,AVERAGE(BW14:BW44)," ")</f>
        <v xml:space="preserve"> </v>
      </c>
      <c r="BX45" s="680" t="str">
        <f t="shared" ca="1" si="26"/>
        <v xml:space="preserve"> </v>
      </c>
      <c r="BY45" s="728" t="str">
        <f t="shared" si="26"/>
        <v xml:space="preserve"> </v>
      </c>
      <c r="BZ45" s="791" t="str">
        <f t="shared" ca="1" si="26"/>
        <v xml:space="preserve"> </v>
      </c>
      <c r="CA45" s="790" t="str">
        <f t="shared" si="26"/>
        <v xml:space="preserve"> </v>
      </c>
      <c r="CB45" s="46" t="str">
        <f t="shared" si="26"/>
        <v xml:space="preserve"> </v>
      </c>
      <c r="CC45" s="44" t="str">
        <f t="shared" si="26"/>
        <v xml:space="preserve"> </v>
      </c>
      <c r="CD45" s="47" t="str">
        <f>IF(SUM(CD14:CD44)&gt;0,AVERAGE(CD14:CD44)," ")</f>
        <v xml:space="preserve"> </v>
      </c>
      <c r="CE45" s="44" t="str">
        <f>IF(SUM(CE14:CE44)&gt;0,AVERAGE(CE14:CE44)," ")</f>
        <v xml:space="preserve"> </v>
      </c>
      <c r="CF45" s="47" t="str">
        <f t="shared" si="26"/>
        <v xml:space="preserve"> </v>
      </c>
      <c r="CG45" s="44" t="str">
        <f t="shared" si="26"/>
        <v xml:space="preserve"> </v>
      </c>
      <c r="CH45" s="46" t="str">
        <f t="shared" si="26"/>
        <v xml:space="preserve"> </v>
      </c>
      <c r="CI45" s="70" t="str">
        <f t="shared" si="26"/>
        <v xml:space="preserve"> </v>
      </c>
      <c r="CJ45" s="47" t="str">
        <f t="shared" si="26"/>
        <v xml:space="preserve"> </v>
      </c>
      <c r="CK45" s="46" t="str">
        <f t="shared" si="26"/>
        <v xml:space="preserve"> </v>
      </c>
      <c r="CL45" s="56" t="str">
        <f>IF(SUM(CL14:CL44)&gt;0,AVERAGE(CL14:CL44)," ")</f>
        <v xml:space="preserve"> </v>
      </c>
      <c r="CM45" s="238" t="s">
        <v>144</v>
      </c>
      <c r="CN45" s="43" t="str">
        <f t="shared" ref="CN45:CT45" si="27">IF(SUM(CN14:CN44)&gt;0,AVERAGE(CN14:CN44)," ")</f>
        <v xml:space="preserve"> </v>
      </c>
      <c r="CO45" s="135" t="str">
        <f t="shared" si="27"/>
        <v xml:space="preserve"> </v>
      </c>
      <c r="CP45" s="3" t="str">
        <f t="shared" si="27"/>
        <v xml:space="preserve"> </v>
      </c>
      <c r="CQ45" s="46" t="str">
        <f t="shared" si="27"/>
        <v xml:space="preserve"> </v>
      </c>
      <c r="CR45" s="44" t="str">
        <f t="shared" si="27"/>
        <v xml:space="preserve"> </v>
      </c>
      <c r="CS45" s="46" t="str">
        <f t="shared" si="27"/>
        <v xml:space="preserve"> </v>
      </c>
      <c r="CT45" s="44" t="str">
        <f t="shared" si="27"/>
        <v xml:space="preserve"> </v>
      </c>
      <c r="CU45" s="47" t="str">
        <f>IF(SUM(CU14:CU44)&gt;0,AVERAGE(CU14:CU44)," ")</f>
        <v xml:space="preserve"> </v>
      </c>
      <c r="CV45" s="44" t="str">
        <f>IF(SUM(CV14:CV44)&gt;0,AVERAGE(CV14:CV44)," ")</f>
        <v xml:space="preserve"> </v>
      </c>
      <c r="CW45" s="47" t="str">
        <f t="shared" ref="CW45:DB45" si="28">IF(SUM(CW14:CW44)&gt;0,AVERAGE(CW14:CW44)," ")</f>
        <v xml:space="preserve"> </v>
      </c>
      <c r="CX45" s="44" t="str">
        <f t="shared" si="28"/>
        <v xml:space="preserve"> </v>
      </c>
      <c r="CY45" s="46" t="str">
        <f t="shared" si="28"/>
        <v xml:space="preserve"> </v>
      </c>
      <c r="CZ45" s="70" t="str">
        <f t="shared" si="28"/>
        <v xml:space="preserve"> </v>
      </c>
      <c r="DA45" s="47" t="str">
        <f t="shared" si="28"/>
        <v xml:space="preserve"> </v>
      </c>
      <c r="DB45" s="46" t="str">
        <f t="shared" si="28"/>
        <v xml:space="preserve"> </v>
      </c>
      <c r="DC45" s="56" t="str">
        <f>IF(SUM(DC14:DC44)&gt;0,AVERAGE(DC14:DC44)," ")</f>
        <v xml:space="preserve"> </v>
      </c>
    </row>
    <row r="46" spans="1:107" ht="14.45" customHeight="1" thickTop="1" thickBot="1" x14ac:dyDescent="0.25">
      <c r="A46" s="240" t="s">
        <v>145</v>
      </c>
      <c r="B46" s="241"/>
      <c r="C46" s="78"/>
      <c r="D46" s="77"/>
      <c r="E46" s="72" t="str">
        <f>IF(SUM(E14:E44)&gt;0,MAX(E14:E44)," ")</f>
        <v xml:space="preserve"> </v>
      </c>
      <c r="F46" s="79"/>
      <c r="G46" s="80"/>
      <c r="H46" s="81" t="str">
        <f t="shared" ref="H46:W46" si="29">IF(SUM(H14:H44)&gt;0,MAX(H14:H44)," ")</f>
        <v xml:space="preserve"> </v>
      </c>
      <c r="I46" s="71" t="str">
        <f t="shared" si="29"/>
        <v xml:space="preserve"> </v>
      </c>
      <c r="J46" s="72" t="str">
        <f t="shared" si="29"/>
        <v xml:space="preserve"> </v>
      </c>
      <c r="K46" s="55" t="str">
        <f t="shared" si="29"/>
        <v xml:space="preserve"> </v>
      </c>
      <c r="L46" s="320" t="str">
        <f t="shared" si="29"/>
        <v xml:space="preserve"> </v>
      </c>
      <c r="M46" s="71" t="str">
        <f t="shared" si="29"/>
        <v xml:space="preserve"> </v>
      </c>
      <c r="N46" s="82" t="str">
        <f ca="1">IF(SUM(N14:N44)&gt;0,MAX(N14:N44)," ")</f>
        <v xml:space="preserve"> </v>
      </c>
      <c r="O46" s="71" t="str">
        <f t="shared" si="29"/>
        <v xml:space="preserve"> </v>
      </c>
      <c r="P46" s="82" t="str">
        <f ca="1">IF(SUM(P14:P44)&gt;0,MAX(P14:P44)," ")</f>
        <v xml:space="preserve"> </v>
      </c>
      <c r="Q46" s="71" t="str">
        <f t="shared" si="29"/>
        <v xml:space="preserve"> </v>
      </c>
      <c r="R46" s="71" t="str">
        <f t="shared" si="29"/>
        <v xml:space="preserve"> </v>
      </c>
      <c r="S46" s="45" t="str">
        <f t="shared" si="29"/>
        <v xml:space="preserve"> </v>
      </c>
      <c r="T46" s="240" t="s">
        <v>146</v>
      </c>
      <c r="U46" s="55" t="str">
        <f t="shared" si="29"/>
        <v xml:space="preserve"> </v>
      </c>
      <c r="V46" s="45" t="str">
        <f t="shared" si="29"/>
        <v xml:space="preserve"> </v>
      </c>
      <c r="W46" s="55" t="str">
        <f t="shared" si="29"/>
        <v xml:space="preserve"> </v>
      </c>
      <c r="X46" s="71" t="str">
        <f t="shared" ref="X46:AN46" si="30">IF(SUM(X14:X44)&gt;0,MAX(X14:X44)," ")</f>
        <v xml:space="preserve"> </v>
      </c>
      <c r="Y46" s="333" t="str">
        <f t="shared" si="30"/>
        <v xml:space="preserve"> </v>
      </c>
      <c r="Z46" s="71" t="str">
        <f t="shared" si="30"/>
        <v xml:space="preserve"> </v>
      </c>
      <c r="AA46" s="333" t="str">
        <f>IF(SUM(AA14:AA44)&gt;0,MAX(AA14:AA44)," ")</f>
        <v xml:space="preserve"> </v>
      </c>
      <c r="AB46" s="71" t="str">
        <f t="shared" si="30"/>
        <v xml:space="preserve"> </v>
      </c>
      <c r="AC46" s="45" t="str">
        <f t="shared" si="30"/>
        <v xml:space="preserve"> </v>
      </c>
      <c r="AD46" s="55" t="str">
        <f t="shared" si="30"/>
        <v xml:space="preserve"> </v>
      </c>
      <c r="AE46" s="45" t="str">
        <f t="shared" si="30"/>
        <v xml:space="preserve"> </v>
      </c>
      <c r="AF46" s="782"/>
      <c r="AG46" s="728" t="str">
        <f>IF(SUM(AG14:AG44)&gt;0,MAX(AG14:AG44)," ")</f>
        <v xml:space="preserve"> </v>
      </c>
      <c r="AH46" s="679" t="str">
        <f t="shared" si="30"/>
        <v xml:space="preserve"> </v>
      </c>
      <c r="AI46" s="81" t="str">
        <f ca="1">IF(AJ45&lt;&gt;"",MAX(AI14:AI44),"")</f>
        <v/>
      </c>
      <c r="AJ46" s="44" t="str">
        <f ca="1">IF(AI46=63200,"TNTC",AI46)</f>
        <v/>
      </c>
      <c r="AK46" s="1016" t="str">
        <f>IF(SUM(AK14:AL44)&gt;0,MAX(AK14:AL44)," ")</f>
        <v xml:space="preserve"> </v>
      </c>
      <c r="AL46" s="1017"/>
      <c r="AM46" s="725" t="str">
        <f t="shared" si="30"/>
        <v xml:space="preserve"> </v>
      </c>
      <c r="AN46" s="45" t="str">
        <f t="shared" si="30"/>
        <v xml:space="preserve"> </v>
      </c>
      <c r="AO46" s="1052" t="s">
        <v>147</v>
      </c>
      <c r="AP46" s="1053"/>
      <c r="AQ46" s="785" t="str">
        <f t="shared" ref="AQ46:BF46" si="31">IF(SUM(AQ14:AQ44)&gt;0,MAX(AQ14:AQ44)," ")</f>
        <v xml:space="preserve"> </v>
      </c>
      <c r="AR46" s="83" t="str">
        <f t="shared" si="31"/>
        <v xml:space="preserve"> </v>
      </c>
      <c r="AS46" s="43" t="str">
        <f t="shared" si="31"/>
        <v xml:space="preserve"> </v>
      </c>
      <c r="AT46" s="679" t="str">
        <f t="shared" si="31"/>
        <v xml:space="preserve"> </v>
      </c>
      <c r="AU46" s="687" t="str">
        <f t="shared" ca="1" si="31"/>
        <v xml:space="preserve"> </v>
      </c>
      <c r="AV46" s="728" t="str">
        <f t="shared" ca="1" si="31"/>
        <v xml:space="preserve"> </v>
      </c>
      <c r="AW46" s="735" t="str">
        <f t="shared" si="31"/>
        <v xml:space="preserve"> </v>
      </c>
      <c r="AX46" s="678" t="str">
        <f t="shared" si="31"/>
        <v xml:space="preserve"> </v>
      </c>
      <c r="AY46" s="730" t="str">
        <f t="shared" ca="1" si="31"/>
        <v xml:space="preserve"> </v>
      </c>
      <c r="AZ46" s="679" t="str">
        <f t="shared" ca="1" si="31"/>
        <v xml:space="preserve"> </v>
      </c>
      <c r="BA46" s="731" t="str">
        <f t="shared" si="31"/>
        <v xml:space="preserve"> </v>
      </c>
      <c r="BB46" s="732" t="str">
        <f t="shared" si="31"/>
        <v xml:space="preserve"> </v>
      </c>
      <c r="BC46" s="733" t="str">
        <f t="shared" ca="1" si="31"/>
        <v xml:space="preserve"> </v>
      </c>
      <c r="BD46" s="679" t="str">
        <f t="shared" ca="1" si="31"/>
        <v xml:space="preserve"> </v>
      </c>
      <c r="BE46" s="787" t="str">
        <f t="shared" si="31"/>
        <v xml:space="preserve"> </v>
      </c>
      <c r="BF46" s="788" t="str">
        <f t="shared" ca="1" si="31"/>
        <v xml:space="preserve"> </v>
      </c>
      <c r="BG46" s="240" t="s">
        <v>146</v>
      </c>
      <c r="BH46" s="55" t="str">
        <f>IF(SUM(BH14:BH44)&gt;0,MAX(BH14:BH44)," ")</f>
        <v xml:space="preserve"> </v>
      </c>
      <c r="BI46" s="45" t="str">
        <f t="shared" ref="BI46:BS46" si="32">IF(SUM(BI14:BI44)&gt;0,MAX(BI14:BI44)," ")</f>
        <v xml:space="preserve"> </v>
      </c>
      <c r="BJ46" s="55" t="str">
        <f t="shared" si="32"/>
        <v xml:space="preserve"> </v>
      </c>
      <c r="BK46" s="71" t="str">
        <f t="shared" si="32"/>
        <v xml:space="preserve"> </v>
      </c>
      <c r="BL46" s="71" t="str">
        <f t="shared" si="32"/>
        <v xml:space="preserve"> </v>
      </c>
      <c r="BM46" s="71" t="str">
        <f t="shared" si="32"/>
        <v xml:space="preserve"> </v>
      </c>
      <c r="BN46" s="71" t="str">
        <f t="shared" si="32"/>
        <v xml:space="preserve"> </v>
      </c>
      <c r="BO46" s="71" t="str">
        <f t="shared" si="32"/>
        <v xml:space="preserve"> </v>
      </c>
      <c r="BP46" s="71" t="str">
        <f t="shared" si="32"/>
        <v xml:space="preserve"> </v>
      </c>
      <c r="BQ46" s="71" t="str">
        <f t="shared" si="32"/>
        <v xml:space="preserve"> </v>
      </c>
      <c r="BR46" s="71" t="str">
        <f t="shared" si="32"/>
        <v xml:space="preserve"> </v>
      </c>
      <c r="BS46" s="45" t="str">
        <f t="shared" si="32"/>
        <v xml:space="preserve"> </v>
      </c>
      <c r="BT46" s="71" t="str">
        <f>IF(SUM(BT14:BT44)&gt;0,MAX(BT14:BT44)," ")</f>
        <v xml:space="preserve"> </v>
      </c>
      <c r="BU46" s="45" t="str">
        <f>IF(SUM(BU14:BU44)&gt;0,MAX(BU14:BU44)," ")</f>
        <v xml:space="preserve"> </v>
      </c>
      <c r="BV46" s="240" t="s">
        <v>147</v>
      </c>
      <c r="BW46" s="792" t="str">
        <f t="shared" ref="BW46:CK46" si="33">IF(SUM(BW14:BW44)&gt;0,MAX(BW14:BW44)," ")</f>
        <v xml:space="preserve"> </v>
      </c>
      <c r="BX46" s="793" t="str">
        <f t="shared" ca="1" si="33"/>
        <v xml:space="preserve"> </v>
      </c>
      <c r="BY46" s="792" t="str">
        <f t="shared" si="33"/>
        <v xml:space="preserve"> </v>
      </c>
      <c r="BZ46" s="793" t="str">
        <f t="shared" ca="1" si="33"/>
        <v xml:space="preserve"> </v>
      </c>
      <c r="CA46" s="508" t="str">
        <f t="shared" si="33"/>
        <v xml:space="preserve"> </v>
      </c>
      <c r="CB46" s="84" t="str">
        <f t="shared" si="33"/>
        <v xml:space="preserve"> </v>
      </c>
      <c r="CC46" s="82" t="str">
        <f t="shared" si="33"/>
        <v xml:space="preserve"> </v>
      </c>
      <c r="CD46" s="85" t="str">
        <f>IF(SUM(CD14:CD44)&gt;0,MAX(CD14:CD44)," ")</f>
        <v xml:space="preserve"> </v>
      </c>
      <c r="CE46" s="82" t="str">
        <f>IF(SUM(CE14:CE44)&gt;0,MAX(CE14:CE44)," ")</f>
        <v xml:space="preserve"> </v>
      </c>
      <c r="CF46" s="85" t="str">
        <f t="shared" si="33"/>
        <v xml:space="preserve"> </v>
      </c>
      <c r="CG46" s="82" t="str">
        <f t="shared" si="33"/>
        <v xml:space="preserve"> </v>
      </c>
      <c r="CH46" s="84" t="str">
        <f t="shared" si="33"/>
        <v xml:space="preserve"> </v>
      </c>
      <c r="CI46" s="86" t="str">
        <f t="shared" si="33"/>
        <v xml:space="preserve"> </v>
      </c>
      <c r="CJ46" s="85" t="str">
        <f t="shared" si="33"/>
        <v xml:space="preserve"> </v>
      </c>
      <c r="CK46" s="84" t="str">
        <f t="shared" si="33"/>
        <v xml:space="preserve"> </v>
      </c>
      <c r="CL46" s="83" t="str">
        <f>IF(SUM(CL14:CL44)&gt;0,MAX(CL14:CL44)," ")</f>
        <v xml:space="preserve"> </v>
      </c>
      <c r="CM46" s="240" t="s">
        <v>147</v>
      </c>
      <c r="CN46" s="55" t="str">
        <f t="shared" ref="CN46:CT46" si="34">IF(SUM(CN14:CN44)&gt;0,MAX(CN14:CN44)," ")</f>
        <v xml:space="preserve"> </v>
      </c>
      <c r="CO46" s="57" t="str">
        <f t="shared" si="34"/>
        <v xml:space="preserve"> </v>
      </c>
      <c r="CP46" s="508" t="str">
        <f t="shared" si="34"/>
        <v xml:space="preserve"> </v>
      </c>
      <c r="CQ46" s="84" t="str">
        <f t="shared" si="34"/>
        <v xml:space="preserve"> </v>
      </c>
      <c r="CR46" s="82" t="str">
        <f t="shared" si="34"/>
        <v xml:space="preserve"> </v>
      </c>
      <c r="CS46" s="84" t="str">
        <f t="shared" si="34"/>
        <v xml:space="preserve"> </v>
      </c>
      <c r="CT46" s="82" t="str">
        <f t="shared" si="34"/>
        <v xml:space="preserve"> </v>
      </c>
      <c r="CU46" s="85" t="str">
        <f>IF(SUM(CU14:CU44)&gt;0,MAX(CU14:CU44)," ")</f>
        <v xml:space="preserve"> </v>
      </c>
      <c r="CV46" s="82" t="str">
        <f>IF(SUM(CV14:CV44)&gt;0,MAX(CV14:CV44)," ")</f>
        <v xml:space="preserve"> </v>
      </c>
      <c r="CW46" s="85" t="str">
        <f t="shared" ref="CW46:DB46" si="35">IF(SUM(CW14:CW44)&gt;0,MAX(CW14:CW44)," ")</f>
        <v xml:space="preserve"> </v>
      </c>
      <c r="CX46" s="82" t="str">
        <f t="shared" si="35"/>
        <v xml:space="preserve"> </v>
      </c>
      <c r="CY46" s="84" t="str">
        <f t="shared" si="35"/>
        <v xml:space="preserve"> </v>
      </c>
      <c r="CZ46" s="86" t="str">
        <f t="shared" si="35"/>
        <v xml:space="preserve"> </v>
      </c>
      <c r="DA46" s="85" t="str">
        <f t="shared" si="35"/>
        <v xml:space="preserve"> </v>
      </c>
      <c r="DB46" s="84" t="str">
        <f t="shared" si="35"/>
        <v xml:space="preserve"> </v>
      </c>
      <c r="DC46" s="83" t="str">
        <f>IF(SUM(DC14:DC44)&gt;0,MAX(DC14:DC44)," ")</f>
        <v xml:space="preserve"> </v>
      </c>
    </row>
    <row r="47" spans="1:107" ht="14.45" customHeight="1" thickTop="1" thickBot="1" x14ac:dyDescent="0.25">
      <c r="A47" s="240" t="s">
        <v>148</v>
      </c>
      <c r="B47" s="241"/>
      <c r="C47" s="78"/>
      <c r="D47" s="77"/>
      <c r="E47" s="49"/>
      <c r="F47" s="500"/>
      <c r="G47" s="501"/>
      <c r="H47" s="502" t="str">
        <f>IF(SUM(H14:H44)&gt;0,MIN(H14:H44),"")</f>
        <v/>
      </c>
      <c r="I47" s="82" t="str">
        <f t="shared" ref="I47:W47" si="36">IF(SUM(I14:I44)&gt;0,MIN(I14:I44),"")</f>
        <v/>
      </c>
      <c r="J47" s="508" t="str">
        <f t="shared" si="36"/>
        <v/>
      </c>
      <c r="K47" s="450" t="str">
        <f t="shared" si="36"/>
        <v/>
      </c>
      <c r="L47" s="504" t="str">
        <f t="shared" si="36"/>
        <v/>
      </c>
      <c r="M47" s="82" t="str">
        <f t="shared" si="36"/>
        <v/>
      </c>
      <c r="N47" s="82" t="str">
        <f ca="1">IF(SUM(N14:N44)&gt;0,MIN(N14:N44),"")</f>
        <v/>
      </c>
      <c r="O47" s="82" t="str">
        <f t="shared" si="36"/>
        <v/>
      </c>
      <c r="P47" s="82" t="str">
        <f ca="1">IF(SUM(P14:P44)&gt;0,MIN(P14:P44),"")</f>
        <v/>
      </c>
      <c r="Q47" s="82" t="str">
        <f t="shared" si="36"/>
        <v/>
      </c>
      <c r="R47" s="82" t="str">
        <f t="shared" si="36"/>
        <v/>
      </c>
      <c r="S47" s="83" t="str">
        <f t="shared" si="36"/>
        <v/>
      </c>
      <c r="T47" s="446" t="s">
        <v>149</v>
      </c>
      <c r="U47" s="450" t="str">
        <f t="shared" si="36"/>
        <v/>
      </c>
      <c r="V47" s="83" t="str">
        <f t="shared" si="36"/>
        <v/>
      </c>
      <c r="W47" s="450" t="str">
        <f t="shared" si="36"/>
        <v/>
      </c>
      <c r="X47" s="82" t="str">
        <f t="shared" ref="X47:AN47" si="37">IF(SUM(X14:X44)&gt;0,MIN(X14:X44),"")</f>
        <v/>
      </c>
      <c r="Y47" s="505" t="str">
        <f t="shared" si="37"/>
        <v/>
      </c>
      <c r="Z47" s="82" t="str">
        <f t="shared" si="37"/>
        <v/>
      </c>
      <c r="AA47" s="505" t="str">
        <f>IF(SUM(AA14:AA44)&gt;0,MIN(AA14:AA44),"")</f>
        <v/>
      </c>
      <c r="AB47" s="82" t="str">
        <f t="shared" si="37"/>
        <v/>
      </c>
      <c r="AC47" s="83" t="str">
        <f t="shared" si="37"/>
        <v/>
      </c>
      <c r="AD47" s="450" t="str">
        <f t="shared" si="37"/>
        <v/>
      </c>
      <c r="AE47" s="83" t="str">
        <f t="shared" si="37"/>
        <v/>
      </c>
      <c r="AF47" s="707"/>
      <c r="AG47" s="795" t="str">
        <f>IF(SUM(AG14:AG44)&gt;0,MIN(AG14:AG44),"")</f>
        <v/>
      </c>
      <c r="AH47" s="784" t="str">
        <f t="shared" si="37"/>
        <v/>
      </c>
      <c r="AI47" s="783"/>
      <c r="AJ47" s="758" t="str">
        <f>IF(SUM(AJ14:AJ44)&gt;0,MIN(AJ14:AJ44),"")</f>
        <v/>
      </c>
      <c r="AK47" s="997" t="str">
        <f>IF(SUM(AK14:AL44)&gt;0,MIN(AK14:AL44),"")</f>
        <v/>
      </c>
      <c r="AL47" s="998"/>
      <c r="AM47" s="679" t="str">
        <f>IF(SUM(AM14:AM44)&gt;0,MIN(AM14:AM44),"")</f>
        <v/>
      </c>
      <c r="AN47" s="739" t="str">
        <f t="shared" si="37"/>
        <v/>
      </c>
      <c r="AO47" s="1060" t="s">
        <v>150</v>
      </c>
      <c r="AP47" s="1061"/>
      <c r="AQ47" s="707" t="str">
        <f t="shared" ref="AQ47:BB47" si="38">IF(SUM(AQ14:AQ44)&gt;0,MIN(AQ14:AQ44),"")</f>
        <v/>
      </c>
      <c r="AR47" s="740" t="str">
        <f t="shared" si="38"/>
        <v/>
      </c>
      <c r="AS47" s="707" t="str">
        <f t="shared" si="38"/>
        <v/>
      </c>
      <c r="AT47" s="725" t="str">
        <f t="shared" si="38"/>
        <v/>
      </c>
      <c r="AU47" s="743" t="str">
        <f ca="1">IF(SUM(AU14:AU44)&gt;0,MIN(AU14:AU44),"")</f>
        <v/>
      </c>
      <c r="AV47" s="746" t="str">
        <f ca="1">IF(SUM(AV14:AV44)&gt;0,MIN(AV14:AV44),"")</f>
        <v/>
      </c>
      <c r="AW47" s="707" t="str">
        <f t="shared" si="38"/>
        <v/>
      </c>
      <c r="AX47" s="725" t="str">
        <f t="shared" si="38"/>
        <v/>
      </c>
      <c r="AY47" s="743" t="str">
        <f ca="1">IF(SUM(AY14:AY44)&gt;0,MIN(AY14:AY44),"")</f>
        <v/>
      </c>
      <c r="AZ47" s="746" t="str">
        <f ca="1">IF(SUM(AZ14:AZ44)&gt;0,MIN(AZ14:AZ44),"")</f>
        <v/>
      </c>
      <c r="BA47" s="707" t="str">
        <f t="shared" si="38"/>
        <v/>
      </c>
      <c r="BB47" s="747" t="str">
        <f t="shared" si="38"/>
        <v/>
      </c>
      <c r="BC47" s="725" t="str">
        <f ca="1">IF(SUM(BC14:BC44)&gt;0,MIN(BC14:BC44),"")</f>
        <v/>
      </c>
      <c r="BD47" s="748" t="str">
        <f ca="1">IF(SUM(BD14:BD44)&gt;0,MIN(BD14:BD44),"")</f>
        <v/>
      </c>
      <c r="BE47" s="55" t="str">
        <f>IF(SUM(BE14:BE44)&gt;0,MIN(BE14:BE44),"")</f>
        <v/>
      </c>
      <c r="BF47" s="83" t="str">
        <f ca="1">IF(SUM(BF14:BF44)&gt;0,MIN(BF14:BF44),"")</f>
        <v/>
      </c>
      <c r="BG47" s="446" t="s">
        <v>149</v>
      </c>
      <c r="BH47" s="707" t="str">
        <f t="shared" ref="BH47:BS47" si="39">IF(SUM(BH14:BH44)&gt;0,MIN(BH14:BH44),"")</f>
        <v/>
      </c>
      <c r="BI47" s="740" t="str">
        <f t="shared" si="39"/>
        <v/>
      </c>
      <c r="BJ47" s="707" t="str">
        <f t="shared" si="39"/>
        <v/>
      </c>
      <c r="BK47" s="725" t="str">
        <f t="shared" si="39"/>
        <v/>
      </c>
      <c r="BL47" s="725" t="str">
        <f t="shared" si="39"/>
        <v/>
      </c>
      <c r="BM47" s="725" t="str">
        <f t="shared" si="39"/>
        <v/>
      </c>
      <c r="BN47" s="725" t="str">
        <f t="shared" si="39"/>
        <v/>
      </c>
      <c r="BO47" s="725" t="str">
        <f t="shared" si="39"/>
        <v/>
      </c>
      <c r="BP47" s="725" t="str">
        <f t="shared" si="39"/>
        <v/>
      </c>
      <c r="BQ47" s="725" t="str">
        <f t="shared" si="39"/>
        <v/>
      </c>
      <c r="BR47" s="725" t="str">
        <f t="shared" si="39"/>
        <v/>
      </c>
      <c r="BS47" s="740" t="str">
        <f t="shared" si="39"/>
        <v/>
      </c>
      <c r="BT47" s="725" t="str">
        <f>IF(SUM(BT14:BT44)&gt;0,MIN(BT14:BT44),"")</f>
        <v/>
      </c>
      <c r="BU47" s="740" t="str">
        <f>IF(SUM(BU14:BU44)&gt;0,MIN(BU14:BU44),"")</f>
        <v/>
      </c>
      <c r="BV47" s="446" t="s">
        <v>150</v>
      </c>
      <c r="BW47" s="744" t="str">
        <f t="shared" ref="BW47:CK47" si="40">IF(SUM(BW14:BW44)&gt;0,MIN(BW14:BW44),"")</f>
        <v/>
      </c>
      <c r="BX47" s="742" t="str">
        <f t="shared" ca="1" si="40"/>
        <v/>
      </c>
      <c r="BY47" s="741" t="str">
        <f t="shared" si="40"/>
        <v/>
      </c>
      <c r="BZ47" s="742" t="str">
        <f t="shared" ca="1" si="40"/>
        <v/>
      </c>
      <c r="CA47" s="741" t="str">
        <f t="shared" si="40"/>
        <v/>
      </c>
      <c r="CB47" s="743" t="str">
        <f t="shared" si="40"/>
        <v/>
      </c>
      <c r="CC47" s="725" t="str">
        <f t="shared" si="40"/>
        <v/>
      </c>
      <c r="CD47" s="743" t="str">
        <f>IF(SUM(CD14:CD44)&gt;0,MIN(CD14:CD44),"")</f>
        <v/>
      </c>
      <c r="CE47" s="725" t="str">
        <f>IF(SUM(CE14:CE44)&gt;0,MIN(CE14:CE44),"")</f>
        <v/>
      </c>
      <c r="CF47" s="743" t="str">
        <f t="shared" si="40"/>
        <v/>
      </c>
      <c r="CG47" s="725" t="str">
        <f t="shared" si="40"/>
        <v/>
      </c>
      <c r="CH47" s="743" t="str">
        <f t="shared" si="40"/>
        <v/>
      </c>
      <c r="CI47" s="743" t="str">
        <f t="shared" si="40"/>
        <v/>
      </c>
      <c r="CJ47" s="725" t="str">
        <f t="shared" si="40"/>
        <v/>
      </c>
      <c r="CK47" s="743" t="str">
        <f t="shared" si="40"/>
        <v/>
      </c>
      <c r="CL47" s="740" t="str">
        <f>IF(SUM(CL14:CL44)&gt;0,MIN(CL14:CL44),"")</f>
        <v/>
      </c>
      <c r="CM47" s="446" t="s">
        <v>150</v>
      </c>
      <c r="CN47" s="744" t="str">
        <f t="shared" ref="CN47:CT47" si="41">IF(SUM(CN14:CN44)&gt;0,MIN(CN14:CN44),"")</f>
        <v/>
      </c>
      <c r="CO47" s="745" t="str">
        <f t="shared" si="41"/>
        <v/>
      </c>
      <c r="CP47" s="741" t="str">
        <f t="shared" si="41"/>
        <v/>
      </c>
      <c r="CQ47" s="743" t="str">
        <f t="shared" si="41"/>
        <v/>
      </c>
      <c r="CR47" s="725" t="str">
        <f t="shared" si="41"/>
        <v/>
      </c>
      <c r="CS47" s="743" t="str">
        <f t="shared" si="41"/>
        <v/>
      </c>
      <c r="CT47" s="725" t="str">
        <f t="shared" si="41"/>
        <v/>
      </c>
      <c r="CU47" s="743" t="str">
        <f>IF(SUM(CU14:CU44)&gt;0,MIN(CU14:CU44),"")</f>
        <v/>
      </c>
      <c r="CV47" s="725" t="str">
        <f>IF(SUM(CV14:CV44)&gt;0,MIN(CV14:CV44),"")</f>
        <v/>
      </c>
      <c r="CW47" s="743" t="str">
        <f t="shared" ref="CW47:DB47" si="42">IF(SUM(CW14:CW44)&gt;0,MIN(CW14:CW44),"")</f>
        <v/>
      </c>
      <c r="CX47" s="725" t="str">
        <f t="shared" si="42"/>
        <v/>
      </c>
      <c r="CY47" s="743" t="str">
        <f t="shared" si="42"/>
        <v/>
      </c>
      <c r="CZ47" s="743" t="str">
        <f t="shared" si="42"/>
        <v/>
      </c>
      <c r="DA47" s="725" t="str">
        <f t="shared" si="42"/>
        <v/>
      </c>
      <c r="DB47" s="743" t="str">
        <f t="shared" si="42"/>
        <v/>
      </c>
      <c r="DC47" s="740" t="str">
        <f>IF(SUM(DC14:DC44)&gt;0,MIN(DC14:DC44),"")</f>
        <v/>
      </c>
    </row>
    <row r="48" spans="1:107" ht="14.45" customHeight="1" thickTop="1" thickBot="1" x14ac:dyDescent="0.25">
      <c r="A48" s="527"/>
      <c r="B48" s="528"/>
      <c r="C48" s="528"/>
      <c r="D48" s="528"/>
      <c r="E48" s="529"/>
      <c r="F48" s="530"/>
      <c r="G48" s="531"/>
      <c r="H48" s="527"/>
      <c r="I48" s="528"/>
      <c r="J48" s="532"/>
      <c r="K48" s="528"/>
      <c r="L48" s="533"/>
      <c r="M48" s="528"/>
      <c r="N48" s="528"/>
      <c r="O48" s="528"/>
      <c r="P48" s="528"/>
      <c r="Q48" s="528"/>
      <c r="R48" s="528"/>
      <c r="S48" s="532"/>
      <c r="T48" s="1010" t="s">
        <v>151</v>
      </c>
      <c r="U48" s="1011"/>
      <c r="V48" s="1012"/>
      <c r="W48" s="528"/>
      <c r="X48" s="528"/>
      <c r="Y48" s="534"/>
      <c r="Z48" s="528"/>
      <c r="AA48" s="534"/>
      <c r="AB48" s="528"/>
      <c r="AC48" s="532"/>
      <c r="AD48" s="528"/>
      <c r="AE48" s="528"/>
      <c r="AF48" s="527"/>
      <c r="AG48" s="528"/>
      <c r="AH48" s="738"/>
      <c r="AI48" s="503"/>
      <c r="AJ48" s="888" t="str">
        <f ca="1">'E.coli Standalone Calculation'!H38</f>
        <v/>
      </c>
      <c r="AK48" s="890"/>
      <c r="AL48" s="536"/>
      <c r="AM48" s="738"/>
      <c r="AN48" s="532"/>
      <c r="AO48" s="1054"/>
      <c r="AP48" s="1055"/>
      <c r="AQ48" s="527"/>
      <c r="AR48" s="528"/>
      <c r="AS48" s="527"/>
      <c r="AT48" s="528"/>
      <c r="AU48" s="537"/>
      <c r="AV48" s="528"/>
      <c r="AW48" s="527"/>
      <c r="AX48" s="528"/>
      <c r="AY48" s="537"/>
      <c r="AZ48" s="528"/>
      <c r="BA48" s="527"/>
      <c r="BB48" s="537"/>
      <c r="BC48" s="528"/>
      <c r="BD48" s="528"/>
      <c r="BE48" s="527"/>
      <c r="BF48" s="532"/>
      <c r="BG48" s="538"/>
      <c r="BH48" s="527"/>
      <c r="BI48" s="532"/>
      <c r="BJ48" s="527"/>
      <c r="BK48" s="528"/>
      <c r="BL48" s="528"/>
      <c r="BM48" s="528"/>
      <c r="BN48" s="528"/>
      <c r="BO48" s="528"/>
      <c r="BP48" s="528"/>
      <c r="BQ48" s="528"/>
      <c r="BR48" s="528"/>
      <c r="BS48" s="532"/>
      <c r="BT48" s="527"/>
      <c r="BU48" s="532"/>
      <c r="BV48" s="557"/>
      <c r="BW48" s="551"/>
      <c r="BX48" s="552"/>
      <c r="BY48" s="552"/>
      <c r="BZ48" s="552"/>
      <c r="CA48" s="552"/>
      <c r="CB48" s="552"/>
      <c r="CC48" s="552"/>
      <c r="CD48" s="552"/>
      <c r="CE48" s="552"/>
      <c r="CF48" s="552"/>
      <c r="CG48" s="552"/>
      <c r="CH48" s="552"/>
      <c r="CI48" s="552"/>
      <c r="CJ48" s="552"/>
      <c r="CK48" s="552"/>
      <c r="CL48" s="553"/>
      <c r="CM48" s="557"/>
      <c r="CN48" s="551"/>
      <c r="CO48" s="552"/>
      <c r="CP48" s="552"/>
      <c r="CQ48" s="552"/>
      <c r="CR48" s="552"/>
      <c r="CS48" s="552"/>
      <c r="CT48" s="552"/>
      <c r="CU48" s="552"/>
      <c r="CV48" s="552"/>
      <c r="CW48" s="552"/>
      <c r="CX48" s="552"/>
      <c r="CY48" s="552"/>
      <c r="CZ48" s="552"/>
      <c r="DA48" s="552"/>
      <c r="DB48" s="552"/>
      <c r="DC48" s="553"/>
    </row>
    <row r="49" spans="1:134" ht="14.45" customHeight="1" thickTop="1" thickBot="1" x14ac:dyDescent="0.25">
      <c r="A49" s="539"/>
      <c r="B49" s="540"/>
      <c r="C49" s="540"/>
      <c r="D49" s="540"/>
      <c r="E49" s="541"/>
      <c r="F49" s="542"/>
      <c r="G49" s="541"/>
      <c r="H49" s="540"/>
      <c r="I49" s="540"/>
      <c r="J49" s="543"/>
      <c r="K49" s="540"/>
      <c r="L49" s="544"/>
      <c r="M49" s="540"/>
      <c r="N49" s="540"/>
      <c r="O49" s="540"/>
      <c r="P49" s="540"/>
      <c r="Q49" s="540"/>
      <c r="R49" s="540"/>
      <c r="S49" s="543"/>
      <c r="T49" s="1013" t="s">
        <v>152</v>
      </c>
      <c r="U49" s="1014"/>
      <c r="V49" s="1015"/>
      <c r="W49" s="545"/>
      <c r="X49" s="540"/>
      <c r="Y49" s="546"/>
      <c r="Z49" s="540"/>
      <c r="AA49" s="546"/>
      <c r="AB49" s="540"/>
      <c r="AC49" s="540"/>
      <c r="AD49" s="545"/>
      <c r="AE49" s="540"/>
      <c r="AF49" s="545"/>
      <c r="AG49" s="540"/>
      <c r="AH49" s="540"/>
      <c r="AI49" s="503"/>
      <c r="AJ49" s="889" t="str">
        <f ca="1">'E.coli Standalone Calculation'!H41</f>
        <v/>
      </c>
      <c r="AK49" s="547"/>
      <c r="AL49" s="548"/>
      <c r="AM49" s="540"/>
      <c r="AN49" s="543"/>
      <c r="AO49" s="1021"/>
      <c r="AP49" s="1022"/>
      <c r="AQ49" s="545"/>
      <c r="AR49" s="543"/>
      <c r="AS49" s="540"/>
      <c r="AT49" s="540"/>
      <c r="AU49" s="549"/>
      <c r="AV49" s="540"/>
      <c r="AW49" s="545"/>
      <c r="AX49" s="540"/>
      <c r="AY49" s="549"/>
      <c r="AZ49" s="543"/>
      <c r="BA49" s="540"/>
      <c r="BB49" s="549"/>
      <c r="BC49" s="540"/>
      <c r="BD49" s="540"/>
      <c r="BE49" s="545"/>
      <c r="BF49" s="543"/>
      <c r="BG49" s="550"/>
      <c r="BH49" s="545"/>
      <c r="BI49" s="543"/>
      <c r="BJ49" s="545"/>
      <c r="BK49" s="540"/>
      <c r="BL49" s="540"/>
      <c r="BM49" s="540"/>
      <c r="BN49" s="540"/>
      <c r="BO49" s="540"/>
      <c r="BP49" s="540"/>
      <c r="BQ49" s="540"/>
      <c r="BR49" s="540"/>
      <c r="BS49" s="543"/>
      <c r="BT49" s="545"/>
      <c r="BU49" s="543"/>
      <c r="BV49" s="558"/>
      <c r="BW49" s="554"/>
      <c r="BX49" s="555"/>
      <c r="BY49" s="555"/>
      <c r="BZ49" s="555"/>
      <c r="CA49" s="555"/>
      <c r="CB49" s="555"/>
      <c r="CC49" s="555"/>
      <c r="CD49" s="555"/>
      <c r="CE49" s="555"/>
      <c r="CF49" s="555"/>
      <c r="CG49" s="555"/>
      <c r="CH49" s="555"/>
      <c r="CI49" s="555"/>
      <c r="CJ49" s="555"/>
      <c r="CK49" s="555"/>
      <c r="CL49" s="556"/>
      <c r="CM49" s="558"/>
      <c r="CN49" s="554"/>
      <c r="CO49" s="555"/>
      <c r="CP49" s="555"/>
      <c r="CQ49" s="555"/>
      <c r="CR49" s="555"/>
      <c r="CS49" s="555"/>
      <c r="CT49" s="555"/>
      <c r="CU49" s="555"/>
      <c r="CV49" s="555"/>
      <c r="CW49" s="555"/>
      <c r="CX49" s="555"/>
      <c r="CY49" s="555"/>
      <c r="CZ49" s="555"/>
      <c r="DA49" s="555"/>
      <c r="DB49" s="555"/>
      <c r="DC49" s="556"/>
    </row>
    <row r="50" spans="1:134" ht="14.45" customHeight="1" thickBot="1" x14ac:dyDescent="0.25">
      <c r="A50" s="242" t="s">
        <v>153</v>
      </c>
      <c r="B50" s="243"/>
      <c r="C50" s="90"/>
      <c r="D50" s="89"/>
      <c r="E50" s="73">
        <f>COUNT(E14:E44)</f>
        <v>0</v>
      </c>
      <c r="F50" s="509">
        <f>COUNTA(F14:F44)</f>
        <v>0</v>
      </c>
      <c r="G50" s="510">
        <f>COUNTA(G14:G44)</f>
        <v>0</v>
      </c>
      <c r="H50" s="511">
        <f>COUNT(H14:H44)</f>
        <v>0</v>
      </c>
      <c r="I50" s="74">
        <f t="shared" ref="I50:BB50" si="43">COUNT(I14:I44)</f>
        <v>0</v>
      </c>
      <c r="J50" s="121">
        <f t="shared" si="43"/>
        <v>0</v>
      </c>
      <c r="K50" s="511">
        <f t="shared" si="43"/>
        <v>0</v>
      </c>
      <c r="L50" s="74">
        <f t="shared" si="43"/>
        <v>0</v>
      </c>
      <c r="M50" s="74">
        <f t="shared" si="43"/>
        <v>0</v>
      </c>
      <c r="N50" s="74">
        <f ca="1">COUNT(N14:N44)</f>
        <v>0</v>
      </c>
      <c r="O50" s="74">
        <f t="shared" si="43"/>
        <v>0</v>
      </c>
      <c r="P50" s="74">
        <f ca="1">COUNT(P14:P44)</f>
        <v>0</v>
      </c>
      <c r="Q50" s="74">
        <f t="shared" si="43"/>
        <v>0</v>
      </c>
      <c r="R50" s="74">
        <f t="shared" si="43"/>
        <v>0</v>
      </c>
      <c r="S50" s="121">
        <f>COUNT(S14:S44)</f>
        <v>0</v>
      </c>
      <c r="T50" s="259" t="s">
        <v>154</v>
      </c>
      <c r="U50" s="511">
        <f t="shared" si="43"/>
        <v>0</v>
      </c>
      <c r="V50" s="121">
        <f t="shared" si="43"/>
        <v>0</v>
      </c>
      <c r="W50" s="511">
        <f t="shared" si="43"/>
        <v>0</v>
      </c>
      <c r="X50" s="74">
        <f t="shared" si="43"/>
        <v>0</v>
      </c>
      <c r="Y50" s="512">
        <f t="shared" si="43"/>
        <v>0</v>
      </c>
      <c r="Z50" s="74">
        <f t="shared" si="43"/>
        <v>0</v>
      </c>
      <c r="AA50" s="74">
        <f>COUNT(AA14:AA44)</f>
        <v>0</v>
      </c>
      <c r="AB50" s="74">
        <f t="shared" si="43"/>
        <v>0</v>
      </c>
      <c r="AC50" s="121">
        <f t="shared" si="43"/>
        <v>0</v>
      </c>
      <c r="AD50" s="511">
        <f t="shared" si="43"/>
        <v>0</v>
      </c>
      <c r="AE50" s="121">
        <f t="shared" si="43"/>
        <v>0</v>
      </c>
      <c r="AF50" s="511"/>
      <c r="AG50" s="74">
        <f t="shared" ref="AG50:AN50" si="44">COUNT(AG14:AG44)</f>
        <v>0</v>
      </c>
      <c r="AH50" s="74">
        <f t="shared" si="44"/>
        <v>0</v>
      </c>
      <c r="AI50" s="73"/>
      <c r="AJ50" s="67">
        <f ca="1">COUNT(AI14:AI44)</f>
        <v>0</v>
      </c>
      <c r="AK50" s="999">
        <f>COUNT(AK14:AL44)</f>
        <v>0</v>
      </c>
      <c r="AL50" s="1000"/>
      <c r="AM50" s="74">
        <f t="shared" si="44"/>
        <v>0</v>
      </c>
      <c r="AN50" s="121">
        <f t="shared" si="44"/>
        <v>0</v>
      </c>
      <c r="AO50" s="1018" t="s">
        <v>154</v>
      </c>
      <c r="AP50" s="1019"/>
      <c r="AQ50" s="511">
        <f t="shared" si="43"/>
        <v>0</v>
      </c>
      <c r="AR50" s="121">
        <f t="shared" si="43"/>
        <v>0</v>
      </c>
      <c r="AS50" s="511">
        <f t="shared" si="43"/>
        <v>0</v>
      </c>
      <c r="AT50" s="74">
        <f t="shared" si="43"/>
        <v>0</v>
      </c>
      <c r="AU50" s="74">
        <f ca="1">COUNT(AU14:AU44)</f>
        <v>0</v>
      </c>
      <c r="AV50" s="121">
        <f ca="1">COUNT(AV14:AV44)</f>
        <v>0</v>
      </c>
      <c r="AW50" s="511">
        <f t="shared" si="43"/>
        <v>0</v>
      </c>
      <c r="AX50" s="74">
        <f t="shared" si="43"/>
        <v>0</v>
      </c>
      <c r="AY50" s="74">
        <f ca="1">COUNT(AY14:AY44)</f>
        <v>0</v>
      </c>
      <c r="AZ50" s="121">
        <f ca="1">COUNT(AZ14:AZ44)</f>
        <v>0</v>
      </c>
      <c r="BA50" s="511">
        <f t="shared" si="43"/>
        <v>0</v>
      </c>
      <c r="BB50" s="74">
        <f t="shared" si="43"/>
        <v>0</v>
      </c>
      <c r="BC50" s="74">
        <f ca="1">COUNT(BC14:BC44)</f>
        <v>0</v>
      </c>
      <c r="BD50" s="121">
        <f ca="1">COUNT(BD14:BD44)</f>
        <v>0</v>
      </c>
      <c r="BE50" s="513">
        <f>COUNT(BE14:BE44)</f>
        <v>0</v>
      </c>
      <c r="BF50" s="121">
        <f ca="1">COUNT(BF14:BF44)</f>
        <v>0</v>
      </c>
      <c r="BG50" s="514" t="s">
        <v>154</v>
      </c>
      <c r="BH50" s="513">
        <f>COUNT(BH14:BH44)</f>
        <v>0</v>
      </c>
      <c r="BI50" s="121">
        <f t="shared" ref="BI50:BS50" si="45">COUNT(BI14:BI44)</f>
        <v>0</v>
      </c>
      <c r="BJ50" s="511">
        <f t="shared" si="45"/>
        <v>0</v>
      </c>
      <c r="BK50" s="74">
        <f t="shared" si="45"/>
        <v>0</v>
      </c>
      <c r="BL50" s="74">
        <f t="shared" si="45"/>
        <v>0</v>
      </c>
      <c r="BM50" s="74">
        <f t="shared" si="45"/>
        <v>0</v>
      </c>
      <c r="BN50" s="74">
        <f t="shared" si="45"/>
        <v>0</v>
      </c>
      <c r="BO50" s="74">
        <f t="shared" si="45"/>
        <v>0</v>
      </c>
      <c r="BP50" s="74">
        <f t="shared" si="45"/>
        <v>0</v>
      </c>
      <c r="BQ50" s="74">
        <f t="shared" si="45"/>
        <v>0</v>
      </c>
      <c r="BR50" s="74">
        <f t="shared" si="45"/>
        <v>0</v>
      </c>
      <c r="BS50" s="121">
        <f t="shared" si="45"/>
        <v>0</v>
      </c>
      <c r="BT50" s="74">
        <f>COUNT(BT14:BT44)</f>
        <v>0</v>
      </c>
      <c r="BU50" s="121">
        <f>COUNT(BU14:BU44)</f>
        <v>0</v>
      </c>
      <c r="BV50" s="514" t="s">
        <v>154</v>
      </c>
      <c r="BW50" s="693">
        <f t="shared" ref="BW50:CK50" si="46">COUNT(BW14:BW44)</f>
        <v>0</v>
      </c>
      <c r="BX50" s="695">
        <f t="shared" ca="1" si="46"/>
        <v>0</v>
      </c>
      <c r="BY50" s="693">
        <f t="shared" si="46"/>
        <v>0</v>
      </c>
      <c r="BZ50" s="74">
        <f t="shared" ca="1" si="46"/>
        <v>0</v>
      </c>
      <c r="CA50" s="74">
        <f t="shared" si="46"/>
        <v>0</v>
      </c>
      <c r="CB50" s="74">
        <f t="shared" si="46"/>
        <v>0</v>
      </c>
      <c r="CC50" s="74">
        <f t="shared" si="46"/>
        <v>0</v>
      </c>
      <c r="CD50" s="74">
        <f>COUNT(CD14:CD44)</f>
        <v>0</v>
      </c>
      <c r="CE50" s="74">
        <f>COUNT(CE14:CE44)</f>
        <v>0</v>
      </c>
      <c r="CF50" s="74">
        <f t="shared" si="46"/>
        <v>0</v>
      </c>
      <c r="CG50" s="74">
        <f t="shared" si="46"/>
        <v>0</v>
      </c>
      <c r="CH50" s="74">
        <f t="shared" si="46"/>
        <v>0</v>
      </c>
      <c r="CI50" s="74">
        <f t="shared" si="46"/>
        <v>0</v>
      </c>
      <c r="CJ50" s="74">
        <f t="shared" si="46"/>
        <v>0</v>
      </c>
      <c r="CK50" s="74">
        <f t="shared" si="46"/>
        <v>0</v>
      </c>
      <c r="CL50" s="121">
        <f>COUNT(CL14:CL44)</f>
        <v>0</v>
      </c>
      <c r="CM50" s="514" t="s">
        <v>154</v>
      </c>
      <c r="CN50" s="693">
        <f t="shared" ref="CN50:CT50" si="47">COUNT(CN14:CN44)</f>
        <v>0</v>
      </c>
      <c r="CO50" s="695">
        <f t="shared" si="47"/>
        <v>0</v>
      </c>
      <c r="CP50" s="720">
        <f t="shared" si="47"/>
        <v>0</v>
      </c>
      <c r="CQ50" s="74">
        <f t="shared" si="47"/>
        <v>0</v>
      </c>
      <c r="CR50" s="74">
        <f t="shared" si="47"/>
        <v>0</v>
      </c>
      <c r="CS50" s="74">
        <f t="shared" si="47"/>
        <v>0</v>
      </c>
      <c r="CT50" s="74">
        <f t="shared" si="47"/>
        <v>0</v>
      </c>
      <c r="CU50" s="74">
        <f>COUNT(CU14:CU44)</f>
        <v>0</v>
      </c>
      <c r="CV50" s="74">
        <f>COUNT(CV14:CV44)</f>
        <v>0</v>
      </c>
      <c r="CW50" s="74">
        <f t="shared" ref="CW50:DB50" si="48">COUNT(CW14:CW44)</f>
        <v>0</v>
      </c>
      <c r="CX50" s="74">
        <f t="shared" si="48"/>
        <v>0</v>
      </c>
      <c r="CY50" s="74">
        <f t="shared" si="48"/>
        <v>0</v>
      </c>
      <c r="CZ50" s="74">
        <f t="shared" si="48"/>
        <v>0</v>
      </c>
      <c r="DA50" s="74">
        <f t="shared" si="48"/>
        <v>0</v>
      </c>
      <c r="DB50" s="74">
        <f t="shared" si="48"/>
        <v>0</v>
      </c>
      <c r="DC50" s="121">
        <f>COUNT(DC14:DC44)</f>
        <v>0</v>
      </c>
    </row>
    <row r="51" spans="1:134" ht="15" customHeight="1" thickBot="1" x14ac:dyDescent="0.3">
      <c r="A51" s="1031" t="s">
        <v>155</v>
      </c>
      <c r="B51" s="1032"/>
      <c r="C51" s="1032"/>
      <c r="D51" s="1032"/>
      <c r="E51" s="1032"/>
      <c r="F51" s="1032"/>
      <c r="G51" s="1032"/>
      <c r="H51" s="1032"/>
      <c r="I51" s="1032"/>
      <c r="J51" s="1033"/>
      <c r="K51" s="459" t="s">
        <v>156</v>
      </c>
      <c r="L51" s="227"/>
      <c r="M51" s="227"/>
      <c r="N51" s="227"/>
      <c r="O51" s="227"/>
      <c r="P51" s="461"/>
      <c r="Q51" s="460" t="s">
        <v>157</v>
      </c>
      <c r="R51" s="227"/>
      <c r="S51" s="253"/>
      <c r="T51" s="322" t="s">
        <v>158</v>
      </c>
      <c r="U51" s="227"/>
      <c r="V51" s="227"/>
      <c r="W51" s="227"/>
      <c r="X51" s="227"/>
      <c r="Y51" s="227"/>
      <c r="Z51" s="227"/>
      <c r="AA51" s="227"/>
      <c r="AB51" s="227"/>
      <c r="AC51" s="227"/>
      <c r="AD51" s="227"/>
      <c r="AE51" s="227"/>
      <c r="AF51" s="227"/>
      <c r="AG51" s="227"/>
      <c r="AH51" s="227"/>
      <c r="AI51" s="227"/>
      <c r="AJ51" s="227"/>
      <c r="AK51" s="227"/>
      <c r="AL51" s="227"/>
      <c r="AM51" s="227"/>
      <c r="AN51" s="253"/>
      <c r="AO51" s="220"/>
      <c r="AP51" s="220"/>
      <c r="AQ51" s="220"/>
      <c r="AR51" s="220"/>
      <c r="AS51" s="220"/>
      <c r="AT51" s="220"/>
      <c r="AU51" s="220"/>
      <c r="AV51" s="220"/>
      <c r="AW51" s="220"/>
      <c r="AX51" s="220"/>
      <c r="AY51" s="220"/>
      <c r="AZ51" s="220"/>
      <c r="BA51" s="220"/>
      <c r="BB51" s="220"/>
      <c r="BC51" s="220"/>
      <c r="BD51" s="220"/>
      <c r="BE51" s="220"/>
      <c r="BF51" s="220"/>
      <c r="BG51" s="220"/>
      <c r="BH51" s="220"/>
      <c r="BI51" s="220"/>
      <c r="BJ51" s="220"/>
      <c r="BK51" s="220"/>
      <c r="BL51" s="220"/>
      <c r="BM51" s="220"/>
      <c r="BN51" s="220"/>
      <c r="BO51" s="220"/>
      <c r="BP51" s="220"/>
      <c r="BQ51" s="220"/>
      <c r="BR51" s="220"/>
      <c r="BS51" s="220"/>
      <c r="BT51" s="220"/>
      <c r="BU51" s="220"/>
      <c r="DV51" s="91"/>
      <c r="ED51" s="2"/>
    </row>
    <row r="52" spans="1:134" ht="10.5" customHeight="1" x14ac:dyDescent="0.2">
      <c r="A52" s="1034"/>
      <c r="B52" s="1035"/>
      <c r="C52" s="1035"/>
      <c r="D52" s="1035"/>
      <c r="E52" s="1035"/>
      <c r="F52" s="1035"/>
      <c r="G52" s="1035"/>
      <c r="H52" s="1035"/>
      <c r="I52" s="1035"/>
      <c r="J52" s="1036"/>
      <c r="K52" s="950"/>
      <c r="L52" s="951"/>
      <c r="M52" s="951"/>
      <c r="N52" s="951"/>
      <c r="O52" s="951"/>
      <c r="P52" s="1023"/>
      <c r="Q52" s="956"/>
      <c r="R52" s="957"/>
      <c r="S52" s="958"/>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92" t="s">
        <v>159</v>
      </c>
      <c r="AR52" s="93"/>
      <c r="AS52" s="93"/>
      <c r="AT52" s="93"/>
      <c r="AU52" s="93"/>
      <c r="AV52" s="93"/>
      <c r="AW52" s="93"/>
      <c r="AX52" s="93"/>
      <c r="AY52" s="93"/>
      <c r="AZ52" s="93"/>
      <c r="BA52" s="94"/>
      <c r="BB52" s="326" t="s">
        <v>160</v>
      </c>
      <c r="BC52" s="227"/>
      <c r="BD52" s="253"/>
      <c r="BE52" s="220"/>
      <c r="BF52" s="220"/>
      <c r="BG52" s="220"/>
      <c r="BH52" s="971" t="s">
        <v>161</v>
      </c>
      <c r="BI52" s="972"/>
      <c r="BJ52" s="972"/>
      <c r="BK52" s="972"/>
      <c r="BL52" s="972"/>
      <c r="BM52" s="972"/>
      <c r="BN52" s="972"/>
      <c r="BO52" s="972"/>
      <c r="BP52" s="973"/>
      <c r="BQ52" s="220"/>
      <c r="BR52" s="220"/>
      <c r="BS52" s="220"/>
      <c r="BT52" s="220"/>
      <c r="BU52" s="220"/>
    </row>
    <row r="53" spans="1:134" ht="14.25" customHeight="1" x14ac:dyDescent="0.2">
      <c r="A53" s="1034"/>
      <c r="B53" s="1035"/>
      <c r="C53" s="1035"/>
      <c r="D53" s="1035"/>
      <c r="E53" s="1035"/>
      <c r="F53" s="1035"/>
      <c r="G53" s="1035"/>
      <c r="H53" s="1035"/>
      <c r="I53" s="1035"/>
      <c r="J53" s="1036"/>
      <c r="K53" s="1024"/>
      <c r="L53" s="951"/>
      <c r="M53" s="951"/>
      <c r="N53" s="951"/>
      <c r="O53" s="951"/>
      <c r="P53" s="1023"/>
      <c r="Q53" s="959"/>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9" t="s">
        <v>162</v>
      </c>
      <c r="AR53" s="241"/>
      <c r="AS53" s="270"/>
      <c r="AT53" s="275" t="s">
        <v>163</v>
      </c>
      <c r="AU53" s="276"/>
      <c r="AV53" s="275" t="s">
        <v>164</v>
      </c>
      <c r="AW53" s="276"/>
      <c r="AX53" s="277" t="s">
        <v>86</v>
      </c>
      <c r="AY53" s="278"/>
      <c r="AZ53" s="277" t="s">
        <v>87</v>
      </c>
      <c r="BA53" s="279"/>
      <c r="BB53" s="497" t="s">
        <v>165</v>
      </c>
      <c r="BC53" s="220"/>
      <c r="BD53" s="919">
        <f>IF(SUM(AQ14:AQ44)&gt;0,SUM(AQ14:AQ44),SUM(K14:K44))</f>
        <v>0</v>
      </c>
      <c r="BE53" s="220"/>
      <c r="BF53" s="220"/>
      <c r="BG53" s="220"/>
      <c r="BH53" s="974"/>
      <c r="BI53" s="975"/>
      <c r="BJ53" s="975"/>
      <c r="BK53" s="975"/>
      <c r="BL53" s="975"/>
      <c r="BM53" s="975"/>
      <c r="BN53" s="975"/>
      <c r="BO53" s="975"/>
      <c r="BP53" s="976"/>
      <c r="BQ53" s="220"/>
      <c r="BR53" s="220"/>
      <c r="BS53" s="220"/>
      <c r="BT53" s="220"/>
      <c r="BU53" s="220"/>
    </row>
    <row r="54" spans="1:134" ht="14.25" customHeight="1" thickBot="1" x14ac:dyDescent="0.3">
      <c r="A54" s="1034"/>
      <c r="B54" s="1035"/>
      <c r="C54" s="1035"/>
      <c r="D54" s="1035"/>
      <c r="E54" s="1035"/>
      <c r="F54" s="1035"/>
      <c r="G54" s="1035"/>
      <c r="H54" s="1035"/>
      <c r="I54" s="1035"/>
      <c r="J54" s="1036"/>
      <c r="K54" s="947"/>
      <c r="L54" s="948"/>
      <c r="M54" s="948"/>
      <c r="N54" s="948"/>
      <c r="O54" s="948"/>
      <c r="P54" s="949"/>
      <c r="Q54" s="462"/>
      <c r="R54" s="257"/>
      <c r="S54" s="258"/>
      <c r="T54" s="1025"/>
      <c r="U54" s="1026"/>
      <c r="V54" s="1026"/>
      <c r="W54" s="1026"/>
      <c r="X54" s="1026"/>
      <c r="Y54" s="1026"/>
      <c r="Z54" s="1026"/>
      <c r="AA54" s="1026"/>
      <c r="AB54" s="1026"/>
      <c r="AC54" s="1026"/>
      <c r="AD54" s="1026"/>
      <c r="AE54" s="1026"/>
      <c r="AF54" s="1026"/>
      <c r="AG54" s="1026"/>
      <c r="AH54" s="1026"/>
      <c r="AI54" s="1026"/>
      <c r="AJ54" s="1026"/>
      <c r="AK54" s="1026"/>
      <c r="AL54" s="1026"/>
      <c r="AM54" s="1026"/>
      <c r="AN54" s="1027"/>
      <c r="AO54" s="220"/>
      <c r="AP54" s="220"/>
      <c r="AQ54" s="269" t="s">
        <v>166</v>
      </c>
      <c r="AR54" s="271"/>
      <c r="AS54" s="272"/>
      <c r="AT54" s="103" t="str">
        <f>IF(U50=0," NA",(+M45-U45)/M45*100)</f>
        <v xml:space="preserve"> NA</v>
      </c>
      <c r="AU54" s="104"/>
      <c r="AV54" s="103" t="str">
        <f>IF(V50=0," NA",(+O45-V45)/O45*100)</f>
        <v xml:space="preserve"> NA</v>
      </c>
      <c r="AW54" s="104"/>
      <c r="AX54" s="105" t="s">
        <v>71</v>
      </c>
      <c r="AY54" s="106"/>
      <c r="AZ54" s="105" t="s">
        <v>71</v>
      </c>
      <c r="BA54" s="106"/>
      <c r="BB54" s="238"/>
      <c r="BC54" s="239"/>
      <c r="BD54" s="254"/>
      <c r="BE54" s="220"/>
      <c r="BF54" s="220"/>
      <c r="BG54" s="220"/>
      <c r="BH54" s="974"/>
      <c r="BI54" s="975"/>
      <c r="BJ54" s="975"/>
      <c r="BK54" s="975"/>
      <c r="BL54" s="975"/>
      <c r="BM54" s="975"/>
      <c r="BN54" s="975"/>
      <c r="BO54" s="975"/>
      <c r="BP54" s="976"/>
      <c r="BQ54" s="220"/>
      <c r="BR54" s="220"/>
      <c r="BS54" s="220"/>
      <c r="BT54" s="220"/>
      <c r="BU54" s="220"/>
    </row>
    <row r="55" spans="1:134" ht="14.25" customHeight="1" x14ac:dyDescent="0.25">
      <c r="A55" s="1034"/>
      <c r="B55" s="1035"/>
      <c r="C55" s="1035"/>
      <c r="D55" s="1035"/>
      <c r="E55" s="1035"/>
      <c r="F55" s="1035"/>
      <c r="G55" s="1035"/>
      <c r="H55" s="1035"/>
      <c r="I55" s="1035"/>
      <c r="J55" s="1036"/>
      <c r="K55" s="459" t="s">
        <v>167</v>
      </c>
      <c r="L55" s="464"/>
      <c r="M55" s="227"/>
      <c r="N55" s="227"/>
      <c r="O55" s="227"/>
      <c r="P55" s="465"/>
      <c r="Q55" s="460" t="s">
        <v>157</v>
      </c>
      <c r="R55" s="227"/>
      <c r="S55" s="253"/>
      <c r="T55" s="1025"/>
      <c r="U55" s="1026"/>
      <c r="V55" s="1026"/>
      <c r="W55" s="1026"/>
      <c r="X55" s="1026"/>
      <c r="Y55" s="1026"/>
      <c r="Z55" s="1026"/>
      <c r="AA55" s="1026"/>
      <c r="AB55" s="1026"/>
      <c r="AC55" s="1026"/>
      <c r="AD55" s="1026"/>
      <c r="AE55" s="1026"/>
      <c r="AF55" s="1026"/>
      <c r="AG55" s="1026"/>
      <c r="AH55" s="1026"/>
      <c r="AI55" s="1026"/>
      <c r="AJ55" s="1026"/>
      <c r="AK55" s="1026"/>
      <c r="AL55" s="1026"/>
      <c r="AM55" s="1026"/>
      <c r="AN55" s="1027"/>
      <c r="AO55" s="220"/>
      <c r="AP55" s="220"/>
      <c r="AQ55" s="269" t="str">
        <f>IF(+AQ56="Tertiary Treatment","Secondary Treatment"," ")</f>
        <v>Secondary Treatment</v>
      </c>
      <c r="AR55" s="271"/>
      <c r="AS55" s="272"/>
      <c r="AT55" s="103" t="str">
        <f>IF(AD50=0," NA",IF(U50=0,(+M45-AD45)/M45*100,(+U45-AD45)/U45*100))</f>
        <v xml:space="preserve"> NA</v>
      </c>
      <c r="AU55" s="104"/>
      <c r="AV55" s="103" t="str">
        <f>IF(AE50=0," NA",IF(V50=0,(+O45-AE45)/O45*100,(+V45-AE45)/V45*100))</f>
        <v xml:space="preserve"> NA</v>
      </c>
      <c r="AW55" s="104"/>
      <c r="AX55" s="105" t="s">
        <v>168</v>
      </c>
      <c r="AY55" s="106"/>
      <c r="AZ55" s="105" t="s">
        <v>168</v>
      </c>
      <c r="BA55" s="106"/>
      <c r="BB55" s="1042" t="s">
        <v>169</v>
      </c>
      <c r="BC55" s="1043"/>
      <c r="BD55" s="1044"/>
      <c r="BE55" s="220"/>
      <c r="BF55" s="220"/>
      <c r="BG55" s="220"/>
      <c r="BH55" s="974"/>
      <c r="BI55" s="975"/>
      <c r="BJ55" s="975"/>
      <c r="BK55" s="975"/>
      <c r="BL55" s="975"/>
      <c r="BM55" s="975"/>
      <c r="BN55" s="975"/>
      <c r="BO55" s="975"/>
      <c r="BP55" s="976"/>
      <c r="BQ55" s="220"/>
      <c r="BR55" s="220"/>
      <c r="BS55" s="220"/>
      <c r="BT55" s="220"/>
      <c r="BU55" s="220"/>
    </row>
    <row r="56" spans="1:134" ht="14.25" customHeight="1" x14ac:dyDescent="0.2">
      <c r="A56" s="1034"/>
      <c r="B56" s="1035"/>
      <c r="C56" s="1035"/>
      <c r="D56" s="1035"/>
      <c r="E56" s="1035"/>
      <c r="F56" s="1035"/>
      <c r="G56" s="1035"/>
      <c r="H56" s="1035"/>
      <c r="I56" s="1035"/>
      <c r="J56" s="1036"/>
      <c r="K56" s="466" t="s">
        <v>170</v>
      </c>
      <c r="L56" s="231"/>
      <c r="M56" s="231"/>
      <c r="N56" s="231"/>
      <c r="O56" s="231"/>
      <c r="P56" s="231"/>
      <c r="Q56" s="956"/>
      <c r="R56" s="957"/>
      <c r="S56" s="958"/>
      <c r="T56" s="1025"/>
      <c r="U56" s="1026"/>
      <c r="V56" s="1026"/>
      <c r="W56" s="1026"/>
      <c r="X56" s="1026"/>
      <c r="Y56" s="1026"/>
      <c r="Z56" s="1026"/>
      <c r="AA56" s="1026"/>
      <c r="AB56" s="1026"/>
      <c r="AC56" s="1026"/>
      <c r="AD56" s="1026"/>
      <c r="AE56" s="1026"/>
      <c r="AF56" s="1026"/>
      <c r="AG56" s="1026"/>
      <c r="AH56" s="1026"/>
      <c r="AI56" s="1026"/>
      <c r="AJ56" s="1026"/>
      <c r="AK56" s="1026"/>
      <c r="AL56" s="1026"/>
      <c r="AM56" s="1026"/>
      <c r="AN56" s="1027"/>
      <c r="AO56" s="220"/>
      <c r="AP56" s="220"/>
      <c r="AQ56" s="269" t="str">
        <f>IF(AND(+U50+V50&gt;0,+AD50+AE50=0),"Secondary Treatment","Tertiary Treatment")</f>
        <v>Tertiary Treatment</v>
      </c>
      <c r="AR56" s="271"/>
      <c r="AS56" s="272"/>
      <c r="AT56" s="103" t="str">
        <f>IF(U50+AD50=0," NA",IF(AD50&gt;0,(+AD45-AS45)/AD45*100,(+U45-AS45)/U45*100))</f>
        <v xml:space="preserve"> NA</v>
      </c>
      <c r="AU56" s="104"/>
      <c r="AV56" s="103" t="str">
        <f>IF(V50+AE50=0," NA",IF(AE50&gt;0,(+AE45-AW45)/AE45*100,(+V45-AW45)/V45*100))</f>
        <v xml:space="preserve"> NA</v>
      </c>
      <c r="AW56" s="104"/>
      <c r="AX56" s="105" t="s">
        <v>168</v>
      </c>
      <c r="AY56" s="106"/>
      <c r="AZ56" s="105" t="s">
        <v>168</v>
      </c>
      <c r="BA56" s="106"/>
      <c r="BB56" s="498" t="s">
        <v>171</v>
      </c>
      <c r="BC56" s="220"/>
      <c r="BD56" s="107" t="str">
        <f>IF(AQ50+K50=0,"",IF(AQ50&gt;0,+AQ45/O4,K45/O4))</f>
        <v/>
      </c>
      <c r="BE56" s="220"/>
      <c r="BF56" s="220"/>
      <c r="BG56" s="220"/>
      <c r="BH56" s="974"/>
      <c r="BI56" s="975"/>
      <c r="BJ56" s="975"/>
      <c r="BK56" s="975"/>
      <c r="BL56" s="975"/>
      <c r="BM56" s="975"/>
      <c r="BN56" s="975"/>
      <c r="BO56" s="975"/>
      <c r="BP56" s="976"/>
      <c r="BQ56" s="220"/>
      <c r="BR56" s="220"/>
      <c r="BS56" s="220"/>
      <c r="BT56" s="220"/>
      <c r="BU56" s="220"/>
    </row>
    <row r="57" spans="1:134" ht="14.25" customHeight="1" thickBot="1" x14ac:dyDescent="0.25">
      <c r="A57" s="1034"/>
      <c r="B57" s="1035"/>
      <c r="C57" s="1035"/>
      <c r="D57" s="1035"/>
      <c r="E57" s="1035"/>
      <c r="F57" s="1035"/>
      <c r="G57" s="1035"/>
      <c r="H57" s="1035"/>
      <c r="I57" s="1035"/>
      <c r="J57" s="1036"/>
      <c r="K57" s="950"/>
      <c r="L57" s="951"/>
      <c r="M57" s="951"/>
      <c r="N57" s="951"/>
      <c r="O57" s="951"/>
      <c r="P57" s="952"/>
      <c r="Q57" s="959"/>
      <c r="R57" s="957"/>
      <c r="S57" s="958"/>
      <c r="T57" s="1025"/>
      <c r="U57" s="1026"/>
      <c r="V57" s="1026"/>
      <c r="W57" s="1026"/>
      <c r="X57" s="1026"/>
      <c r="Y57" s="1026"/>
      <c r="Z57" s="1026"/>
      <c r="AA57" s="1026"/>
      <c r="AB57" s="1026"/>
      <c r="AC57" s="1026"/>
      <c r="AD57" s="1026"/>
      <c r="AE57" s="1026"/>
      <c r="AF57" s="1026"/>
      <c r="AG57" s="1026"/>
      <c r="AH57" s="1026"/>
      <c r="AI57" s="1026"/>
      <c r="AJ57" s="1026"/>
      <c r="AK57" s="1026"/>
      <c r="AL57" s="1026"/>
      <c r="AM57" s="1026"/>
      <c r="AN57" s="1027"/>
      <c r="AO57" s="220"/>
      <c r="AP57" s="220"/>
      <c r="AQ57" s="265" t="s">
        <v>172</v>
      </c>
      <c r="AR57" s="273"/>
      <c r="AS57" s="274"/>
      <c r="AT57" s="111" t="str">
        <f>IF(M45=" "," NA",(+M45-AS45)/M45*100)</f>
        <v xml:space="preserve"> NA</v>
      </c>
      <c r="AU57" s="112"/>
      <c r="AV57" s="111" t="str">
        <f>IF(O45=" "," NA",(+O45-AW45)/O45*100)</f>
        <v xml:space="preserve"> NA</v>
      </c>
      <c r="AW57" s="112"/>
      <c r="AX57" s="111" t="str">
        <f>IF(OR(R45=" ",BA45=" ")," NA",(+R45-BA45)/R45*100)</f>
        <v xml:space="preserve"> NA</v>
      </c>
      <c r="AY57" s="112"/>
      <c r="AZ57" s="111" t="str">
        <f>IF(OR(Q45=" ",BE45=" ")," NA",(+Q45-BE45)/Q45*100)</f>
        <v xml:space="preserve"> NA</v>
      </c>
      <c r="BA57" s="113"/>
      <c r="BB57" s="259"/>
      <c r="BC57" s="251"/>
      <c r="BD57" s="261"/>
      <c r="BE57" s="220"/>
      <c r="BF57" s="220"/>
      <c r="BG57" s="220"/>
      <c r="BH57" s="977"/>
      <c r="BI57" s="978"/>
      <c r="BJ57" s="978"/>
      <c r="BK57" s="978"/>
      <c r="BL57" s="978"/>
      <c r="BM57" s="978"/>
      <c r="BN57" s="978"/>
      <c r="BO57" s="978"/>
      <c r="BP57" s="979"/>
      <c r="BQ57" s="220"/>
      <c r="BR57" s="220"/>
      <c r="BS57" s="220"/>
      <c r="BT57" s="220"/>
      <c r="BU57" s="220"/>
    </row>
    <row r="58" spans="1:134" ht="25.5" customHeight="1" thickBot="1" x14ac:dyDescent="0.25">
      <c r="A58" s="1037"/>
      <c r="B58" s="1038"/>
      <c r="C58" s="1038"/>
      <c r="D58" s="1038"/>
      <c r="E58" s="1038"/>
      <c r="F58" s="1038"/>
      <c r="G58" s="1038"/>
      <c r="H58" s="1038"/>
      <c r="I58" s="1038"/>
      <c r="J58" s="1039"/>
      <c r="K58" s="953"/>
      <c r="L58" s="954"/>
      <c r="M58" s="954"/>
      <c r="N58" s="954"/>
      <c r="O58" s="954"/>
      <c r="P58" s="955"/>
      <c r="Q58" s="463"/>
      <c r="R58" s="251"/>
      <c r="S58" s="261"/>
      <c r="T58" s="1028"/>
      <c r="U58" s="1029"/>
      <c r="V58" s="1029"/>
      <c r="W58" s="1029"/>
      <c r="X58" s="1029"/>
      <c r="Y58" s="1029"/>
      <c r="Z58" s="1029"/>
      <c r="AA58" s="1029"/>
      <c r="AB58" s="1029"/>
      <c r="AC58" s="1029"/>
      <c r="AD58" s="1029"/>
      <c r="AE58" s="1029"/>
      <c r="AF58" s="1029"/>
      <c r="AG58" s="1029"/>
      <c r="AH58" s="1029"/>
      <c r="AI58" s="1029"/>
      <c r="AJ58" s="1029"/>
      <c r="AK58" s="1029"/>
      <c r="AL58" s="1029"/>
      <c r="AM58" s="1029"/>
      <c r="AN58" s="1030"/>
      <c r="AO58" s="220"/>
      <c r="AP58" s="220"/>
      <c r="AQ58" s="1040" t="str">
        <f>IF(OR(Q45=" ",BE45=" ",LEFT(Q10,4)&lt;&gt;"Phos",LEFT(BE10,4)&lt;&gt;"Phos"),"","Phosphorus limit would be")</f>
        <v/>
      </c>
      <c r="AR58" s="1041"/>
      <c r="AS58" s="1041"/>
      <c r="AT58" s="1041"/>
      <c r="AU58" s="323" t="str">
        <f>IF(OR(Q45=" ",+BE45=" ",LEFT(Q10,4)&lt;&gt;"Phos",LEFT(BE10,4)&lt;&gt;"Phos"),"",IF(+Q45&gt;=5,1,IF(+Q45&gt;=4,80,IF(+Q45&gt;=3,75,IF(Q45&gt;=2,70,IF(Q45&gt;=1,65,60))))))</f>
        <v/>
      </c>
      <c r="AV58" s="323" t="str">
        <f>IF(OR(Q45=" ",+BE45=" ",LEFT(Q10,4)&lt;&gt;"Phos",LEFT(BE10,4)&lt;&gt;"Phos"),"",IF(+Q45&gt;=5,"mg/l.","% removal."))</f>
        <v/>
      </c>
      <c r="AW58" s="323"/>
      <c r="AX58" s="324" t="str">
        <f>IF(OR(Q45=" ",+BE45=" ",LEFT(Q10,4)&lt;&gt;"Phos",LEFT(BE10,4)&lt;&gt;"Phos"),"",IF(OR(AND(+Q45&gt;=5,BE45&gt;1),AND(+Q45&gt;=4,+Q45&lt;5,AZ57&lt;80),AND(+Q45&gt;=3,+Q45&lt;4,AZ57&lt;75),AND(+Q45&gt;=2,+Q45&lt;3,AZ57&lt;70),AND(+Q45&gt;=1,+Q45&lt;2,AZ57&lt;65),AND(+Q45&lt;1,AZ57&lt;60)),"(compliance not achieved)","(compliance achieved)"))</f>
        <v/>
      </c>
      <c r="AY58" s="323"/>
      <c r="AZ58" s="323"/>
      <c r="BA58" s="323"/>
      <c r="BB58" s="323"/>
      <c r="BC58" s="323"/>
      <c r="BD58" s="325"/>
      <c r="BE58" s="220"/>
      <c r="BF58" s="220"/>
      <c r="BG58" s="220"/>
      <c r="BH58" s="935"/>
      <c r="BI58" s="935"/>
      <c r="BJ58" s="935"/>
      <c r="BK58" s="935"/>
      <c r="BL58" s="935"/>
      <c r="BM58" s="935"/>
      <c r="BN58" s="935"/>
      <c r="BO58" s="935"/>
      <c r="BP58" s="935"/>
      <c r="BQ58" s="935"/>
      <c r="BR58" s="935"/>
      <c r="BS58" s="935"/>
      <c r="BT58" s="935"/>
      <c r="BU58" s="935"/>
      <c r="BV58" s="936"/>
      <c r="BW58" s="936"/>
      <c r="BX58" s="936"/>
      <c r="BY58" s="936"/>
      <c r="BZ58" s="936"/>
      <c r="CA58" s="936"/>
      <c r="CB58" s="936"/>
      <c r="CC58" s="936"/>
      <c r="CD58" s="936"/>
      <c r="CE58" s="936"/>
      <c r="CF58" s="936"/>
      <c r="CG58" s="936"/>
      <c r="CH58" s="936"/>
      <c r="CI58" s="936"/>
      <c r="CJ58" s="936"/>
      <c r="CK58" s="936"/>
      <c r="CL58" s="936"/>
    </row>
    <row r="59" spans="1:134" ht="15" customHeight="1" x14ac:dyDescent="0.2">
      <c r="A59" s="1020" t="s">
        <v>173</v>
      </c>
      <c r="B59" s="1020"/>
      <c r="C59" s="1020"/>
      <c r="D59" s="1020"/>
      <c r="E59" s="1020"/>
      <c r="F59" s="1020"/>
      <c r="G59" s="1020"/>
      <c r="H59" s="1020"/>
      <c r="I59" s="1020"/>
      <c r="J59" s="1020"/>
      <c r="K59" s="1020"/>
      <c r="L59" s="1020"/>
      <c r="M59" s="1020"/>
      <c r="N59" s="1020"/>
      <c r="O59" s="1020"/>
      <c r="P59" s="1020"/>
      <c r="Q59" s="1020"/>
      <c r="R59" s="1020"/>
      <c r="S59" s="1020"/>
      <c r="T59" s="1020" t="s">
        <v>174</v>
      </c>
      <c r="U59" s="1020"/>
      <c r="V59" s="1020"/>
      <c r="W59" s="1020"/>
      <c r="X59" s="1020"/>
      <c r="Y59" s="1020"/>
      <c r="Z59" s="1020"/>
      <c r="AA59" s="1020"/>
      <c r="AB59" s="1020"/>
      <c r="AC59" s="1020"/>
      <c r="AD59" s="1020"/>
      <c r="AE59" s="1020"/>
      <c r="AF59" s="1020"/>
      <c r="AG59" s="1020"/>
      <c r="AH59" s="1020"/>
      <c r="AI59" s="1020"/>
      <c r="AJ59" s="1020"/>
      <c r="AK59" s="1020"/>
      <c r="AL59" s="1020"/>
      <c r="AM59" s="1020"/>
      <c r="AN59" s="1020"/>
      <c r="AO59" s="935" t="s">
        <v>175</v>
      </c>
      <c r="AP59" s="935"/>
      <c r="AQ59" s="935"/>
      <c r="AR59" s="935"/>
      <c r="AS59" s="935"/>
      <c r="AT59" s="935"/>
      <c r="AU59" s="935"/>
      <c r="AV59" s="935"/>
      <c r="AW59" s="935"/>
      <c r="AX59" s="935"/>
      <c r="AY59" s="935"/>
      <c r="AZ59" s="935"/>
      <c r="BA59" s="935"/>
      <c r="BB59" s="935"/>
      <c r="BC59" s="935"/>
      <c r="BD59" s="935"/>
      <c r="BG59" s="935" t="s">
        <v>176</v>
      </c>
      <c r="BH59" s="935"/>
      <c r="BI59" s="935"/>
      <c r="BJ59" s="935"/>
      <c r="BK59" s="935"/>
      <c r="BL59" s="935"/>
      <c r="BM59" s="935"/>
      <c r="BN59" s="935"/>
      <c r="BO59" s="935"/>
      <c r="BP59" s="935"/>
      <c r="BQ59" s="935"/>
      <c r="BR59" s="935"/>
      <c r="BS59" s="935"/>
      <c r="BT59" s="935"/>
      <c r="BU59" s="935"/>
      <c r="BV59" s="935" t="s">
        <v>177</v>
      </c>
      <c r="BW59" s="935"/>
      <c r="BX59" s="935"/>
      <c r="BY59" s="935"/>
      <c r="BZ59" s="935"/>
      <c r="CA59" s="935"/>
      <c r="CB59" s="935"/>
      <c r="CC59" s="935"/>
      <c r="CD59" s="935"/>
      <c r="CE59" s="935"/>
      <c r="CF59" s="935"/>
      <c r="CG59" s="935"/>
      <c r="CH59" s="935"/>
      <c r="CI59" s="935"/>
      <c r="CJ59" s="935"/>
      <c r="CK59" s="935"/>
      <c r="CL59" s="935"/>
      <c r="CM59" s="935" t="s">
        <v>178</v>
      </c>
      <c r="CN59" s="935"/>
      <c r="CO59" s="935"/>
      <c r="CP59" s="935"/>
      <c r="CQ59" s="935"/>
      <c r="CR59" s="935"/>
      <c r="CS59" s="935"/>
      <c r="CT59" s="935"/>
      <c r="CU59" s="935"/>
      <c r="CV59" s="935"/>
      <c r="CW59" s="935"/>
      <c r="CX59" s="935"/>
      <c r="CY59" s="935"/>
      <c r="CZ59" s="935"/>
      <c r="DA59" s="935"/>
      <c r="DB59" s="935"/>
      <c r="DC59" s="935"/>
    </row>
    <row r="73" spans="6:6" x14ac:dyDescent="0.2">
      <c r="F73" s="220"/>
    </row>
  </sheetData>
  <sheetProtection algorithmName="SHA-512" hashValue="EC0jWEiYZbbN9gVnQDpQhCvnwvRS5YeHffU+8nQSjb43OroWDYghSgdmhjFI94gjkhhLxhLJALRYeGlh7axOXg==" saltValue="OxF8DkmRqPYI6Osjzt2ZaA==" spinCount="100000" sheet="1" selectLockedCells="1"/>
  <mergeCells count="96">
    <mergeCell ref="CM59:DC59"/>
    <mergeCell ref="CW8:CW10"/>
    <mergeCell ref="CX8:CX10"/>
    <mergeCell ref="CY8:CY10"/>
    <mergeCell ref="CZ8:CZ10"/>
    <mergeCell ref="DC8:DC10"/>
    <mergeCell ref="CN8:CN10"/>
    <mergeCell ref="CO8:CO10"/>
    <mergeCell ref="CP8:CP10"/>
    <mergeCell ref="CQ8:CQ10"/>
    <mergeCell ref="DA8:DA10"/>
    <mergeCell ref="DB8:DB10"/>
    <mergeCell ref="CL8:CL10"/>
    <mergeCell ref="CK8:CK10"/>
    <mergeCell ref="CH8:CH10"/>
    <mergeCell ref="CI8:CI10"/>
    <mergeCell ref="CJ8:CJ10"/>
    <mergeCell ref="CM6:CN6"/>
    <mergeCell ref="CT6:DA7"/>
    <mergeCell ref="CR8:CR10"/>
    <mergeCell ref="CS8:CS10"/>
    <mergeCell ref="CT8:CT10"/>
    <mergeCell ref="CU8:CU10"/>
    <mergeCell ref="CV8:CV10"/>
    <mergeCell ref="AQ8:BD8"/>
    <mergeCell ref="BS9:BS10"/>
    <mergeCell ref="CA8:CA10"/>
    <mergeCell ref="BP9:BP10"/>
    <mergeCell ref="BN9:BN10"/>
    <mergeCell ref="BO9:BO10"/>
    <mergeCell ref="BM9:BM10"/>
    <mergeCell ref="BY9:BZ9"/>
    <mergeCell ref="K2:O2"/>
    <mergeCell ref="M4:N4"/>
    <mergeCell ref="AO45:AP45"/>
    <mergeCell ref="AO46:AP46"/>
    <mergeCell ref="AO48:AP48"/>
    <mergeCell ref="K5:L5"/>
    <mergeCell ref="M5:S5"/>
    <mergeCell ref="AO47:AP47"/>
    <mergeCell ref="K7:N7"/>
    <mergeCell ref="P6:Q6"/>
    <mergeCell ref="AE6:AM7"/>
    <mergeCell ref="Q4:S4"/>
    <mergeCell ref="R6:S6"/>
    <mergeCell ref="R7:S7"/>
    <mergeCell ref="P7:Q7"/>
    <mergeCell ref="AO50:AP50"/>
    <mergeCell ref="A59:S59"/>
    <mergeCell ref="AO49:AP49"/>
    <mergeCell ref="T59:AN59"/>
    <mergeCell ref="K52:P53"/>
    <mergeCell ref="T52:AN58"/>
    <mergeCell ref="A51:J58"/>
    <mergeCell ref="AO59:BD59"/>
    <mergeCell ref="AQ58:AT58"/>
    <mergeCell ref="BB55:BD55"/>
    <mergeCell ref="D8:D10"/>
    <mergeCell ref="C11:J13"/>
    <mergeCell ref="AK47:AL47"/>
    <mergeCell ref="AK50:AL50"/>
    <mergeCell ref="C8:C10"/>
    <mergeCell ref="F8:F10"/>
    <mergeCell ref="G8:G10"/>
    <mergeCell ref="T48:V48"/>
    <mergeCell ref="T49:V49"/>
    <mergeCell ref="AK46:AL46"/>
    <mergeCell ref="BG59:BU59"/>
    <mergeCell ref="CB8:CB10"/>
    <mergeCell ref="CC8:CC10"/>
    <mergeCell ref="CF8:CF10"/>
    <mergeCell ref="CG8:CG10"/>
    <mergeCell ref="CD8:CD10"/>
    <mergeCell ref="BT9:BT10"/>
    <mergeCell ref="BQ9:BQ10"/>
    <mergeCell ref="BW8:BZ8"/>
    <mergeCell ref="BH58:BU58"/>
    <mergeCell ref="BH52:BP57"/>
    <mergeCell ref="CE8:CE10"/>
    <mergeCell ref="BU9:BU10"/>
    <mergeCell ref="R1:S1"/>
    <mergeCell ref="P2:Q2"/>
    <mergeCell ref="T1:Y1"/>
    <mergeCell ref="BV59:CL59"/>
    <mergeCell ref="BV58:CL58"/>
    <mergeCell ref="CC6:CJ7"/>
    <mergeCell ref="BV6:BW6"/>
    <mergeCell ref="BN6:BS7"/>
    <mergeCell ref="AX6:BC7"/>
    <mergeCell ref="AO6:AR6"/>
    <mergeCell ref="BW9:BX9"/>
    <mergeCell ref="K54:P54"/>
    <mergeCell ref="K57:P58"/>
    <mergeCell ref="Q52:S53"/>
    <mergeCell ref="Q56:S57"/>
    <mergeCell ref="BR9:BR10"/>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4:AF44" xr:uid="{00000000-0002-0000-0200-000000000000}">
      <formula1>$AG$4:$AG$5</formula1>
    </dataValidation>
  </dataValidations>
  <printOptions horizontalCentered="1" verticalCentered="1"/>
  <pageMargins left="0.25" right="0.25" top="0.2" bottom="0.2" header="0.5" footer="0.5"/>
  <pageSetup scale="82" fitToWidth="6" orientation="portrait" r:id="rId1"/>
  <headerFooter alignWithMargins="0"/>
  <colBreaks count="5" manualBreakCount="5">
    <brk id="19" max="58" man="1"/>
    <brk id="40" max="58" man="1"/>
    <brk id="58" max="58" man="1"/>
    <brk id="73" max="58" man="1"/>
    <brk id="90" max="58"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C57"/>
  <sheetViews>
    <sheetView showGridLines="0" zoomScaleNormal="100" workbookViewId="0">
      <selection activeCell="T47" sqref="T47:AN53"/>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4.7109375" customWidth="1"/>
    <col min="26" max="26" width="5.7109375" customWidth="1"/>
    <col min="27" max="27" width="4.85546875" customWidth="1"/>
    <col min="32" max="32" width="3.140625" customWidth="1"/>
    <col min="35" max="35" width="1.42578125" hidden="1" customWidth="1"/>
    <col min="37" max="39" width="5.7109375" customWidth="1"/>
    <col min="41" max="42" width="3.7109375" customWidth="1"/>
    <col min="43" max="44" width="7.7109375" customWidth="1"/>
    <col min="46" max="48" width="6.7109375" customWidth="1"/>
    <col min="50" max="50" width="6.7109375" customWidth="1"/>
    <col min="56" max="56" width="7.42578125" customWidth="1"/>
    <col min="58" max="58" width="5.7109375" customWidth="1"/>
    <col min="59" max="59" width="5.140625" customWidth="1"/>
    <col min="74" max="74" width="5.140625" customWidth="1"/>
    <col min="77" max="77" width="7.5703125" customWidth="1"/>
    <col min="78" max="78" width="8.2851562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F2" s="221"/>
      <c r="G2" s="221"/>
      <c r="H2" s="221"/>
      <c r="I2" s="221"/>
      <c r="J2" s="221"/>
      <c r="K2" s="1130" t="str">
        <f>+Jan!K2</f>
        <v>Exampleville</v>
      </c>
      <c r="L2" s="1046"/>
      <c r="M2" s="1046"/>
      <c r="N2" s="1046"/>
      <c r="O2" s="1047"/>
      <c r="P2" s="1131" t="str">
        <f>+Jan!P2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F4" s="221"/>
      <c r="G4" s="221"/>
      <c r="H4" s="221"/>
      <c r="I4" s="221"/>
      <c r="J4" s="221"/>
      <c r="K4" s="473" t="s">
        <v>179</v>
      </c>
      <c r="L4" s="312"/>
      <c r="M4" s="1138">
        <f>+Jan!M4</f>
        <v>2026</v>
      </c>
      <c r="N4" s="1139"/>
      <c r="O4" s="862">
        <f>+Jan!O4</f>
        <v>1E-3</v>
      </c>
      <c r="P4" s="313" t="s">
        <v>51</v>
      </c>
      <c r="Q4" s="1135" t="str">
        <f>+Jan!Q4</f>
        <v>555/555-5555</v>
      </c>
      <c r="R4" s="1136"/>
      <c r="S4" s="113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CONCATENATE("2/1/",M4)</f>
        <v>2/1/2026</v>
      </c>
      <c r="K5" s="1056" t="s">
        <v>54</v>
      </c>
      <c r="L5" s="1057"/>
      <c r="M5" s="1142" t="str">
        <f>+Jan!M5</f>
        <v>wwtp@city.org</v>
      </c>
      <c r="N5" s="1142"/>
      <c r="O5" s="1142"/>
      <c r="P5" s="1142"/>
      <c r="Q5" s="1143"/>
      <c r="R5" s="863" t="str">
        <f>+Jan!R2</f>
        <v>001</v>
      </c>
      <c r="S5" s="863" t="str">
        <f>+Jan!S2</f>
        <v>A</v>
      </c>
      <c r="T5" s="675" t="s">
        <v>37</v>
      </c>
      <c r="U5" s="226"/>
      <c r="V5" s="226"/>
      <c r="W5" s="480"/>
      <c r="X5" s="481" t="s">
        <v>38</v>
      </c>
      <c r="Y5" s="482"/>
      <c r="Z5" s="481" t="s">
        <v>56</v>
      </c>
      <c r="AA5" s="480"/>
      <c r="AB5" s="481" t="s">
        <v>46</v>
      </c>
      <c r="AC5" s="253"/>
      <c r="AD5" s="255"/>
      <c r="AE5" s="220"/>
      <c r="AF5" s="220"/>
      <c r="AG5" s="222"/>
      <c r="AH5" s="220"/>
      <c r="AI5" s="220"/>
      <c r="AJ5" s="220"/>
      <c r="AK5" s="220"/>
      <c r="AL5" s="220"/>
      <c r="AM5" s="220"/>
      <c r="AN5" s="220"/>
      <c r="AO5" s="483" t="s">
        <v>37</v>
      </c>
      <c r="AP5" s="484"/>
      <c r="AQ5" s="485"/>
      <c r="AR5" s="486"/>
      <c r="AS5" s="481" t="s">
        <v>38</v>
      </c>
      <c r="AT5" s="226"/>
      <c r="AU5" s="481" t="s">
        <v>56</v>
      </c>
      <c r="AV5" s="226"/>
      <c r="AW5" s="487" t="s">
        <v>46</v>
      </c>
      <c r="AX5" s="255"/>
      <c r="AY5" s="220"/>
      <c r="AZ5" s="220"/>
      <c r="BA5" s="220"/>
      <c r="BB5" s="220"/>
      <c r="BC5" s="220"/>
      <c r="BD5" s="220"/>
      <c r="BE5" s="220"/>
      <c r="BF5" s="220"/>
      <c r="BG5" s="491" t="s">
        <v>37</v>
      </c>
      <c r="BH5" s="227"/>
      <c r="BI5" s="481" t="s">
        <v>38</v>
      </c>
      <c r="BJ5" s="226"/>
      <c r="BK5" s="481" t="s">
        <v>56</v>
      </c>
      <c r="BL5" s="226"/>
      <c r="BM5" s="487" t="s">
        <v>46</v>
      </c>
      <c r="BN5" s="255"/>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February</v>
      </c>
      <c r="AA6" s="246"/>
      <c r="AB6" s="250">
        <f>+M4</f>
        <v>2026</v>
      </c>
      <c r="AC6" s="254"/>
      <c r="AD6" s="255"/>
      <c r="AE6" s="937"/>
      <c r="AF6" s="942"/>
      <c r="AG6" s="942"/>
      <c r="AH6" s="942"/>
      <c r="AI6" s="942"/>
      <c r="AJ6" s="942"/>
      <c r="AK6" s="942"/>
      <c r="AL6" s="942"/>
      <c r="AM6" s="924"/>
      <c r="AN6" s="257"/>
      <c r="AO6" s="940" t="str">
        <f>+K2</f>
        <v>Exampleville</v>
      </c>
      <c r="AP6" s="943"/>
      <c r="AQ6" s="944"/>
      <c r="AR6" s="941"/>
      <c r="AS6" s="250" t="str">
        <f>+P2</f>
        <v>IN0000000</v>
      </c>
      <c r="AT6" s="245"/>
      <c r="AU6" s="250" t="str">
        <f>+K4</f>
        <v>February</v>
      </c>
      <c r="AV6" s="245"/>
      <c r="AW6" s="488">
        <f>+M4</f>
        <v>2026</v>
      </c>
      <c r="AX6" s="1102"/>
      <c r="AY6" s="938"/>
      <c r="AZ6" s="938"/>
      <c r="BA6" s="938"/>
      <c r="BB6" s="938"/>
      <c r="BC6" s="938"/>
      <c r="BD6" s="220"/>
      <c r="BE6" s="257"/>
      <c r="BF6" s="257"/>
      <c r="BG6" s="458" t="str">
        <f>+K2</f>
        <v>Exampleville</v>
      </c>
      <c r="BH6" s="239"/>
      <c r="BI6" s="250" t="str">
        <f>+P2</f>
        <v>IN0000000</v>
      </c>
      <c r="BJ6" s="245"/>
      <c r="BK6" s="250" t="str">
        <f>+K4</f>
        <v>February</v>
      </c>
      <c r="BL6" s="245"/>
      <c r="BM6" s="488">
        <f>+M4</f>
        <v>2026</v>
      </c>
      <c r="BN6" s="1102"/>
      <c r="BO6" s="942"/>
      <c r="BP6" s="942"/>
      <c r="BQ6" s="942"/>
      <c r="BR6" s="942"/>
      <c r="BS6" s="924"/>
      <c r="BT6" s="231"/>
      <c r="BU6" s="220"/>
      <c r="BV6" s="940" t="str">
        <f>+K2</f>
        <v>Exampleville</v>
      </c>
      <c r="BW6" s="1095"/>
      <c r="BX6" s="250" t="str">
        <f>+P2</f>
        <v>IN0000000</v>
      </c>
      <c r="BY6" s="245"/>
      <c r="BZ6" s="250" t="str">
        <f>+K4</f>
        <v>February</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February</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+Jan!K7</f>
        <v>Chris A. Operator</v>
      </c>
      <c r="L7" s="1063"/>
      <c r="M7" s="1063"/>
      <c r="N7" s="1063"/>
      <c r="O7" s="314" t="str">
        <f>+Jan!O7</f>
        <v>V</v>
      </c>
      <c r="P7" s="1071">
        <f>+Jan!P7</f>
        <v>9999</v>
      </c>
      <c r="Q7" s="1072"/>
      <c r="R7" s="1069">
        <f>+Jan!R7</f>
        <v>41820</v>
      </c>
      <c r="S7" s="1070"/>
      <c r="T7" s="472"/>
      <c r="U7" s="260"/>
      <c r="V7" s="260"/>
      <c r="W7" s="468"/>
      <c r="X7" s="251"/>
      <c r="Y7" s="251"/>
      <c r="Z7" s="251"/>
      <c r="AA7" s="251"/>
      <c r="AB7" s="251"/>
      <c r="AC7" s="261"/>
      <c r="AD7" s="259"/>
      <c r="AE7" s="1104"/>
      <c r="AF7" s="1104"/>
      <c r="AG7" s="1104"/>
      <c r="AH7" s="1104"/>
      <c r="AI7" s="1104"/>
      <c r="AJ7" s="1104"/>
      <c r="AK7" s="1104"/>
      <c r="AL7" s="1104"/>
      <c r="AM7" s="1105"/>
      <c r="AN7" s="251"/>
      <c r="AO7" s="472"/>
      <c r="AP7" s="467"/>
      <c r="AQ7" s="251"/>
      <c r="AR7" s="468"/>
      <c r="AS7" s="251"/>
      <c r="AT7" s="251"/>
      <c r="AU7" s="251"/>
      <c r="AV7" s="243"/>
      <c r="AW7" s="490"/>
      <c r="AX7" s="1134"/>
      <c r="AY7" s="939"/>
      <c r="AZ7" s="939"/>
      <c r="BA7" s="939"/>
      <c r="BB7" s="939"/>
      <c r="BC7" s="939"/>
      <c r="BD7" s="251"/>
      <c r="BE7" s="902"/>
      <c r="BF7" s="251"/>
      <c r="BG7" s="472"/>
      <c r="BH7" s="251"/>
      <c r="BI7" s="468"/>
      <c r="BJ7" s="251"/>
      <c r="BK7" s="251"/>
      <c r="BL7" s="243"/>
      <c r="BM7" s="493"/>
      <c r="BN7" s="1103"/>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614"/>
      <c r="B8" s="615"/>
      <c r="C8" s="1125" t="str">
        <f>+Jan!C8</f>
        <v>Man-Hours at Plant
(Plants less than 1 MGD only)</v>
      </c>
      <c r="D8" s="982" t="str">
        <f>+Jan!D8</f>
        <v>Air Temperature (optional)</v>
      </c>
      <c r="E8" s="281" t="s">
        <v>66</v>
      </c>
      <c r="F8" s="1004" t="str">
        <f>+Jan!F8</f>
        <v>Bypass At Plant Site
("x" If Occurred)</v>
      </c>
      <c r="G8" s="1007" t="str">
        <f>+Jan!G8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622" t="s">
        <v>74</v>
      </c>
      <c r="AE8" s="623"/>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t="s">
        <v>71</v>
      </c>
      <c r="BH8" s="617" t="str">
        <f>+Jan!BH8</f>
        <v>SLUDGE TO</v>
      </c>
      <c r="BI8" s="618"/>
      <c r="BJ8" s="136" t="str">
        <f>+Jan!BJ8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SUM(E11:E39)</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IF(+Jan!BE9&lt;&gt;"",+Jan!BE9,"")</f>
        <v>Phosphorus</v>
      </c>
      <c r="BF9" s="641"/>
      <c r="BG9" s="642"/>
      <c r="BH9" s="629" t="str">
        <f>+Jan!BH9</f>
        <v>DIGESTER</v>
      </c>
      <c r="BI9" s="626"/>
      <c r="BJ9" s="629" t="str">
        <f>+Jan!BJ9</f>
        <v>Anaerobic Only</v>
      </c>
      <c r="BK9" s="625"/>
      <c r="BL9" s="643"/>
      <c r="BM9" s="1117" t="str">
        <f>+Jan!BM9</f>
        <v>Supernatant Withdrawn 
hrs. or Gal. x 1000</v>
      </c>
      <c r="BN9" s="1117" t="str">
        <f>+Jan!BN9</f>
        <v>Supernatant BOD5 mg/l 
or  NH3-N mg/l</v>
      </c>
      <c r="BO9" s="1117" t="str">
        <f>+Jan!BO9</f>
        <v>Total Solids in Incoming Sludge - %</v>
      </c>
      <c r="BP9" s="1124" t="str">
        <f>+Jan!BP9</f>
        <v>Total Solids in Digested Sludge - %</v>
      </c>
      <c r="BQ9" s="1101" t="str">
        <f>+Jan!BQ9</f>
        <v>Volatile Solids in Incoming Sludge - %</v>
      </c>
      <c r="BR9" s="1101" t="str">
        <f>+Jan!BR9</f>
        <v>Volatile Solids in Digested Sludge - %</v>
      </c>
      <c r="BS9" s="1099" t="str">
        <f>+Jan!BS9</f>
        <v>Digested Sludge Withdrawn 
hrs. or Gal. x 1000</v>
      </c>
      <c r="BT9" s="1101">
        <f>+Jan!BT9</f>
        <v>0</v>
      </c>
      <c r="BU9" s="1099" t="str">
        <f>+Jan!BU9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+Jan!E10</f>
        <v>Precipitation - Inches</v>
      </c>
      <c r="F10" s="1006">
        <f>+Jan!F10</f>
        <v>0</v>
      </c>
      <c r="G10" s="1009">
        <f>+Jan!G10</f>
        <v>0</v>
      </c>
      <c r="H10" s="647" t="str">
        <f>+Jan!H10</f>
        <v>Chlorine - Lbs/day</v>
      </c>
      <c r="I10" s="648" t="str">
        <f>+Jan!I10</f>
        <v>Lbs/Day  or  Gal./Day</v>
      </c>
      <c r="J10" s="648" t="str">
        <f>+Jan!J10</f>
        <v>Lbs/Day  or  Gal./Day</v>
      </c>
      <c r="K10" s="649" t="str">
        <f>+Jan!K10</f>
        <v>Influent Flow Rate 
(if metered) MGD</v>
      </c>
      <c r="L10" s="650" t="str">
        <f>+Jan!L10</f>
        <v>pH</v>
      </c>
      <c r="M10" s="650" t="str">
        <f>+Jan!M10</f>
        <v>CBOD5 - mg/l</v>
      </c>
      <c r="N10" s="901" t="str">
        <f>+Jan!N10</f>
        <v>CBOD5 - lbs/day</v>
      </c>
      <c r="O10" s="650" t="str">
        <f>+Jan!O10</f>
        <v>Susp. Solids - mg/l</v>
      </c>
      <c r="P10" s="650" t="str">
        <f>+Jan!P10</f>
        <v>Susp. Solids - lbs/day</v>
      </c>
      <c r="Q10" s="650" t="str">
        <f>+Jan!Q10</f>
        <v xml:space="preserve">Phosphorus - mg/l </v>
      </c>
      <c r="R10" s="650" t="str">
        <f>+Jan!R10</f>
        <v>Ammonia - mg/l</v>
      </c>
      <c r="S10" s="651" t="str">
        <f>IF(+Jan!S10&lt;&gt;"",+Jan!S10,"")</f>
        <v/>
      </c>
      <c r="T10" s="652" t="s">
        <v>99</v>
      </c>
      <c r="U10" s="649" t="str">
        <f>+Jan!U10</f>
        <v>CBOD5 - mg/l</v>
      </c>
      <c r="V10" s="651" t="str">
        <f>+Jan!V10</f>
        <v>Susp. Solids - mg/l</v>
      </c>
      <c r="W10" s="653" t="str">
        <f>+Jan!W10</f>
        <v>Settleable Solids % in 30 minutes</v>
      </c>
      <c r="X10" s="650" t="str">
        <f>+Jan!X10</f>
        <v>Susp. Solids - mg/l</v>
      </c>
      <c r="Y10" s="654" t="str">
        <f>+Jan!Y10</f>
        <v>Sludge Vol. Index - ml/gm</v>
      </c>
      <c r="Z10" s="660" t="str">
        <f>+Jan!Z10</f>
        <v>Dissolved Oxygen - mg/l</v>
      </c>
      <c r="AA10" s="660" t="str">
        <f>+Jan!AA10</f>
        <v>Temperature - F</v>
      </c>
      <c r="AB10" s="650" t="str">
        <f>+Jan!AB10</f>
        <v>Volume - MG</v>
      </c>
      <c r="AC10" s="651" t="str">
        <f>+Jan!AC10</f>
        <v>Susp. Solids - mg/l</v>
      </c>
      <c r="AD10" s="649" t="str">
        <f>+Jan!AD10</f>
        <v>CBOD5 - mg/l</v>
      </c>
      <c r="AE10" s="651" t="str">
        <f>+Jan!AE10</f>
        <v>Susp. Solids - mg/l</v>
      </c>
      <c r="AF10" s="703"/>
      <c r="AG10" s="901" t="str">
        <f>+Jan!AG10</f>
        <v>Residual Chlorine - Final</v>
      </c>
      <c r="AH10" s="901" t="str">
        <f>+Jan!AH10</f>
        <v>Residual Chlorine - Contact Tank</v>
      </c>
      <c r="AI10" s="656"/>
      <c r="AJ10" s="650" t="str">
        <f>+Jan!AJ10</f>
        <v>E. Coli - colony/100 ml</v>
      </c>
      <c r="AK10" s="650" t="str">
        <f>+Jan!AK10</f>
        <v>pH - daily low 
(or single sample)</v>
      </c>
      <c r="AL10" s="650" t="str">
        <f>+Jan!AL10</f>
        <v>pH - daily high  
(if multiple samples)</v>
      </c>
      <c r="AM10" s="901" t="str">
        <f>+Jan!AM10</f>
        <v>Dissolved Oxygen - mg/l</v>
      </c>
      <c r="AN10" s="904" t="str">
        <f>+Jan!AN10</f>
        <v>Oil &amp; Grease (mg/l)</v>
      </c>
      <c r="AO10" s="657" t="s">
        <v>99</v>
      </c>
      <c r="AP10" s="658" t="s">
        <v>100</v>
      </c>
      <c r="AQ10" s="655" t="str">
        <f>+Jan!AQ10</f>
        <v>Effluent Flow Rate (MGD)</v>
      </c>
      <c r="AR10" s="651" t="str">
        <f>+Jan!AR10</f>
        <v>Effluent Flow
Weekly Average</v>
      </c>
      <c r="AS10" s="655" t="str">
        <f>+Jan!AS10</f>
        <v>CBOD5 - mg/l</v>
      </c>
      <c r="AT10" s="650" t="str">
        <f>+Jan!AT10</f>
        <v>CBOD5 - mg/l
Weekly Average</v>
      </c>
      <c r="AU10" s="659" t="str">
        <f>+Jan!AU10</f>
        <v>CBOD5 - lbs/day</v>
      </c>
      <c r="AV10" s="651" t="str">
        <f>+Jan!AV10</f>
        <v>CBOD5 - lbs/day
Weekly Average</v>
      </c>
      <c r="AW10" s="655" t="str">
        <f>+Jan!AW10</f>
        <v>Susp. Solids - mg/l</v>
      </c>
      <c r="AX10" s="650" t="str">
        <f>+Jan!AX10</f>
        <v>Susp. Solids - mg/l
Weekly Average</v>
      </c>
      <c r="AY10" s="660" t="str">
        <f>+Jan!AY10</f>
        <v>Susp. Solids - lbs/day</v>
      </c>
      <c r="AZ10" s="651" t="str">
        <f>+Jan!AZ10</f>
        <v>Susp. Solids - lbs/day
Weekly Average</v>
      </c>
      <c r="BA10" s="655" t="str">
        <f>+Jan!BA10</f>
        <v>Ammonia - mg/l</v>
      </c>
      <c r="BB10" s="661" t="str">
        <f>+Jan!BB10</f>
        <v>Ammonia - mg/l
Weekly Average</v>
      </c>
      <c r="BC10" s="660" t="str">
        <f>+Jan!BC10</f>
        <v>Ammonia - lbs/day</v>
      </c>
      <c r="BD10" s="651" t="str">
        <f>+Jan!BD10</f>
        <v>Ammonia - lbs/day
Weekly Average</v>
      </c>
      <c r="BE10" s="662" t="str">
        <f>IF(+Jan!BE10&lt;&gt;"",+Jan!BE10,"")</f>
        <v xml:space="preserve">Phosphorus - mg/l </v>
      </c>
      <c r="BF10" s="663" t="str">
        <f>IF(+Jan!BF10&lt;&gt;"",+Jan!BF10,"")</f>
        <v>Phosphorus - lbs/day</v>
      </c>
      <c r="BG10" s="664" t="s">
        <v>99</v>
      </c>
      <c r="BH10" s="649" t="str">
        <f>+Jan!BH10</f>
        <v>Primary Sludge
Gal. x 1000</v>
      </c>
      <c r="BI10" s="651" t="str">
        <f>+Jan!BI10</f>
        <v>Waste Act. Sludge
Gal. x 1000</v>
      </c>
      <c r="BJ10" s="649" t="str">
        <f>+Jan!BJ10</f>
        <v>pH</v>
      </c>
      <c r="BK10" s="650" t="str">
        <f>+Jan!BK10</f>
        <v>Gas Production  
Cubic Ft. x 1000</v>
      </c>
      <c r="BL10" s="650" t="str">
        <f>+Jan!BL10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Sun</v>
      </c>
      <c r="C11" s="34"/>
      <c r="D11" s="35"/>
      <c r="E11" s="36"/>
      <c r="F11" s="37"/>
      <c r="G11" s="38"/>
      <c r="H11" s="39"/>
      <c r="I11" s="40"/>
      <c r="J11" s="36"/>
      <c r="K11" s="41"/>
      <c r="L11" s="316"/>
      <c r="M11" s="40"/>
      <c r="N11" s="44" t="str">
        <f ca="1">IF(CELL("type",M11)="L","",IF(M11*($K11+$AQ11)=0,"",IF($K11&gt;0,+$K11*M11*8.34,$AQ11*M11*8.34)))</f>
        <v/>
      </c>
      <c r="O11" s="40"/>
      <c r="P11" s="44" t="str">
        <f t="shared" ref="P11:P39" ca="1" si="0">IF(CELL("type",O11)="L","",IF(O11*($K11+$AQ11)=0,"",IF($K11&gt;0,+$K11*O11*8.34,$AQ11*O11*8.34)))</f>
        <v/>
      </c>
      <c r="Q11" s="40"/>
      <c r="R11" s="40"/>
      <c r="S11" s="42"/>
      <c r="T11" s="238">
        <f t="shared" ref="T11:T39"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39" si="2">+A11</f>
        <v>1</v>
      </c>
      <c r="AP11" s="441" t="str">
        <f t="shared" ref="AP11:AP39" si="3">+B11</f>
        <v>Sun</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 t="shared" ref="BG11:BG39" si="4">+A11</f>
        <v>1</v>
      </c>
      <c r="BH11" s="41"/>
      <c r="BI11" s="42"/>
      <c r="BJ11" s="316"/>
      <c r="BK11" s="40"/>
      <c r="BL11" s="40"/>
      <c r="BM11" s="40"/>
      <c r="BN11" s="40"/>
      <c r="BO11" s="40"/>
      <c r="BP11" s="40"/>
      <c r="BQ11" s="40"/>
      <c r="BR11" s="40"/>
      <c r="BS11" s="42"/>
      <c r="BT11" s="40"/>
      <c r="BU11" s="42"/>
      <c r="BV11" s="262">
        <f t="shared" ref="BV11:BV39" si="5">+A11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6">+T11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38" si="7">TEXT(J$5 + A12-1,"DDD")</f>
        <v>Mon</v>
      </c>
      <c r="C12" s="48"/>
      <c r="D12" s="49"/>
      <c r="E12" s="49"/>
      <c r="F12" s="50"/>
      <c r="G12" s="51"/>
      <c r="H12" s="52"/>
      <c r="I12" s="48"/>
      <c r="J12" s="49"/>
      <c r="K12" s="53"/>
      <c r="L12" s="317"/>
      <c r="M12" s="48"/>
      <c r="N12" s="44" t="str">
        <f t="shared" ref="N12:N39" ca="1" si="8">IF(CELL("type",M12)="L","",IF(M12*(K12+AQ12)=0,"",IF(K12&gt;0,+K12*M12*8.34,AQ12*M12*8.34)))</f>
        <v/>
      </c>
      <c r="O12" s="48"/>
      <c r="P12" s="44" t="str">
        <f t="shared" ca="1" si="0"/>
        <v/>
      </c>
      <c r="Q12" s="48"/>
      <c r="R12" s="48"/>
      <c r="S12" s="54"/>
      <c r="T12" s="240">
        <f t="shared" si="1"/>
        <v>2</v>
      </c>
      <c r="U12" s="53"/>
      <c r="V12" s="54"/>
      <c r="W12" s="48"/>
      <c r="X12" s="48"/>
      <c r="Y12" s="332" t="str">
        <f t="shared" ref="Y12:Y39" si="9">IF(W12*X12=0,"",IF(W12&lt;100,W12*10000/X12,W12*1000/X12))</f>
        <v/>
      </c>
      <c r="Z12" s="317"/>
      <c r="AA12" s="330"/>
      <c r="AB12" s="48"/>
      <c r="AC12" s="54"/>
      <c r="AD12" s="53"/>
      <c r="AE12" s="54"/>
      <c r="AF12" s="704"/>
      <c r="AG12" s="52"/>
      <c r="AH12" s="48"/>
      <c r="AI12" t="str">
        <f t="shared" ref="AI12:AI39" ca="1" si="10">IF(CELL("type",AJ12)="b","",IF(AJ12="tntc",63200,IF(AJ12=0,1,AJ12)))</f>
        <v/>
      </c>
      <c r="AJ12" s="48"/>
      <c r="AK12" s="317"/>
      <c r="AL12" s="317"/>
      <c r="AM12" s="317"/>
      <c r="AN12" s="54"/>
      <c r="AO12" s="234">
        <f t="shared" si="2"/>
        <v>2</v>
      </c>
      <c r="AP12" s="441" t="str">
        <f t="shared" si="3"/>
        <v>Mon</v>
      </c>
      <c r="AQ12" s="53"/>
      <c r="AR12" s="45"/>
      <c r="AS12" s="53"/>
      <c r="AT12" s="71"/>
      <c r="AU12" s="44" t="str">
        <f t="shared" ref="AU12:AU39" ca="1" si="11">IF(CELL("type",AS12)="l","",IF(AS12*($K12+$AQ12)=0,"",IF($AQ12&gt;0,+$AQ12*AS12*8.34,$K12*AS12*8.34)))</f>
        <v/>
      </c>
      <c r="AV12" s="45"/>
      <c r="AW12" s="53"/>
      <c r="AX12" s="71"/>
      <c r="AY12" s="57" t="str">
        <f t="shared" ref="AY12:AY39" ca="1" si="12">IF(CELL("type",AW12)="l","",IF(AW12*($K12+$AQ12)=0,"",IF($AQ12&gt;0,+$AQ12*AW12*8.34,$K12*AW12*8.34)))</f>
        <v/>
      </c>
      <c r="AZ12" s="45"/>
      <c r="BA12" s="53"/>
      <c r="BB12" s="71"/>
      <c r="BC12" s="57" t="str">
        <f t="shared" ref="BC12:BC39" ca="1" si="13">IF(CELL("type",BA12)="l","",IF(BA12*($K12+$AQ12)=0,"",IF($AQ12&gt;0,+$AQ12*BA12*8.34,$K12*BA12*8.34)))</f>
        <v/>
      </c>
      <c r="BD12" s="45"/>
      <c r="BE12" s="53"/>
      <c r="BF12" s="698" t="str">
        <f t="shared" ref="BF12" ca="1" si="14">IF(CELL("type",BE12)="l","",IF(BE12*($K12+$AQ12)=0,"",IF($AQ12&gt;0,+$AQ12*BE12*8.34,$K12*BE12*8.34)))</f>
        <v/>
      </c>
      <c r="BG12" s="263">
        <f t="shared" si="4"/>
        <v>2</v>
      </c>
      <c r="BH12" s="53"/>
      <c r="BI12" s="54"/>
      <c r="BJ12" s="317"/>
      <c r="BK12" s="48"/>
      <c r="BL12" s="48"/>
      <c r="BM12" s="48"/>
      <c r="BN12" s="48"/>
      <c r="BO12" s="48"/>
      <c r="BP12" s="48"/>
      <c r="BQ12" s="48"/>
      <c r="BR12" s="48"/>
      <c r="BS12" s="54"/>
      <c r="BT12" s="48"/>
      <c r="BU12" s="54"/>
      <c r="BV12" s="263">
        <f t="shared" si="5"/>
        <v>2</v>
      </c>
      <c r="BW12" s="48"/>
      <c r="BX12" s="698" t="str">
        <f t="shared" ref="BX12:BZ39" ca="1" si="15">IF(CELL("type",BW12)="l","",IF(BW12*($K12+$AQ12)=0,"",IF($AQ12&gt;0,+$AQ12*BW12*8.34,$K12*BW12*8.34)))</f>
        <v/>
      </c>
      <c r="BY12" s="892"/>
      <c r="BZ12" s="698" t="str">
        <f t="shared" ca="1" si="15"/>
        <v/>
      </c>
      <c r="CA12" s="48"/>
      <c r="CB12" s="351"/>
      <c r="CC12" s="48"/>
      <c r="CD12" s="48"/>
      <c r="CE12" s="48"/>
      <c r="CF12" s="351"/>
      <c r="CG12" s="48"/>
      <c r="CH12" s="351"/>
      <c r="CI12" s="48"/>
      <c r="CJ12" s="351"/>
      <c r="CK12" s="351"/>
      <c r="CL12" s="54"/>
      <c r="CM12" s="262">
        <f t="shared" si="6"/>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7"/>
        <v>Tue</v>
      </c>
      <c r="C13" s="48"/>
      <c r="D13" s="49"/>
      <c r="E13" s="49"/>
      <c r="F13" s="50"/>
      <c r="G13" s="51"/>
      <c r="H13" s="52"/>
      <c r="I13" s="48"/>
      <c r="J13" s="49"/>
      <c r="K13" s="53"/>
      <c r="L13" s="317"/>
      <c r="M13" s="48"/>
      <c r="N13" s="44" t="str">
        <f t="shared" ca="1" si="8"/>
        <v/>
      </c>
      <c r="O13" s="48"/>
      <c r="P13" s="44" t="str">
        <f t="shared" ca="1" si="0"/>
        <v/>
      </c>
      <c r="Q13" s="48"/>
      <c r="R13" s="48"/>
      <c r="S13" s="54"/>
      <c r="T13" s="240">
        <f t="shared" si="1"/>
        <v>3</v>
      </c>
      <c r="U13" s="53"/>
      <c r="V13" s="54"/>
      <c r="W13" s="48"/>
      <c r="X13" s="48"/>
      <c r="Y13" s="333" t="str">
        <f t="shared" si="9"/>
        <v/>
      </c>
      <c r="Z13" s="317"/>
      <c r="AA13" s="330"/>
      <c r="AB13" s="48"/>
      <c r="AC13" s="54"/>
      <c r="AD13" s="53"/>
      <c r="AE13" s="54"/>
      <c r="AF13" s="704"/>
      <c r="AG13" s="52"/>
      <c r="AH13" s="48"/>
      <c r="AI13" t="str">
        <f t="shared" ca="1" si="10"/>
        <v/>
      </c>
      <c r="AJ13" s="48"/>
      <c r="AK13" s="317"/>
      <c r="AL13" s="317"/>
      <c r="AM13" s="317"/>
      <c r="AN13" s="54"/>
      <c r="AO13" s="234">
        <f t="shared" si="2"/>
        <v>3</v>
      </c>
      <c r="AP13" s="441" t="str">
        <f t="shared" si="3"/>
        <v>Tue</v>
      </c>
      <c r="AQ13" s="53"/>
      <c r="AR13" s="45"/>
      <c r="AS13" s="53"/>
      <c r="AT13" s="71"/>
      <c r="AU13" s="44" t="str">
        <f t="shared" ca="1" si="11"/>
        <v/>
      </c>
      <c r="AV13" s="45"/>
      <c r="AW13" s="53"/>
      <c r="AX13" s="71"/>
      <c r="AY13" s="57" t="str">
        <f t="shared" ca="1" si="12"/>
        <v/>
      </c>
      <c r="AZ13" s="45"/>
      <c r="BA13" s="53"/>
      <c r="BB13" s="71"/>
      <c r="BC13" s="57" t="str">
        <f t="shared" ca="1" si="13"/>
        <v/>
      </c>
      <c r="BD13" s="45"/>
      <c r="BE13" s="53"/>
      <c r="BF13" s="698" t="str">
        <f t="shared" ref="BF13" ca="1" si="16">IF(CELL("type",BE13)="l","",IF(BE13*($K13+$AQ13)=0,"",IF($AQ13&gt;0,+$AQ13*BE13*8.34,$K13*BE13*8.34)))</f>
        <v/>
      </c>
      <c r="BG13" s="263">
        <f t="shared" si="4"/>
        <v>3</v>
      </c>
      <c r="BH13" s="53"/>
      <c r="BI13" s="54"/>
      <c r="BJ13" s="317"/>
      <c r="BK13" s="48"/>
      <c r="BL13" s="48"/>
      <c r="BM13" s="48"/>
      <c r="BN13" s="48"/>
      <c r="BO13" s="48"/>
      <c r="BP13" s="48"/>
      <c r="BQ13" s="48"/>
      <c r="BR13" s="48"/>
      <c r="BS13" s="54"/>
      <c r="BT13" s="48"/>
      <c r="BU13" s="54"/>
      <c r="BV13" s="263">
        <f t="shared" si="5"/>
        <v>3</v>
      </c>
      <c r="BW13" s="48"/>
      <c r="BX13" s="698" t="str">
        <f t="shared" ca="1" si="15"/>
        <v/>
      </c>
      <c r="BY13" s="893"/>
      <c r="BZ13" s="698" t="str">
        <f t="shared" ca="1" si="15"/>
        <v/>
      </c>
      <c r="CA13" s="48"/>
      <c r="CB13" s="351"/>
      <c r="CC13" s="48"/>
      <c r="CD13" s="48"/>
      <c r="CE13" s="48"/>
      <c r="CF13" s="351"/>
      <c r="CG13" s="48"/>
      <c r="CH13" s="351"/>
      <c r="CI13" s="48"/>
      <c r="CJ13" s="351"/>
      <c r="CK13" s="351"/>
      <c r="CL13" s="54"/>
      <c r="CM13" s="262">
        <f t="shared" si="6"/>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7"/>
        <v>Wed</v>
      </c>
      <c r="C14" s="48"/>
      <c r="D14" s="49"/>
      <c r="E14" s="49"/>
      <c r="F14" s="50"/>
      <c r="G14" s="51"/>
      <c r="H14" s="52"/>
      <c r="I14" s="48"/>
      <c r="J14" s="49"/>
      <c r="K14" s="53"/>
      <c r="L14" s="317"/>
      <c r="M14" s="48"/>
      <c r="N14" s="44" t="str">
        <f t="shared" ca="1" si="8"/>
        <v/>
      </c>
      <c r="O14" s="48"/>
      <c r="P14" s="44" t="str">
        <f t="shared" ca="1" si="0"/>
        <v/>
      </c>
      <c r="Q14" s="48"/>
      <c r="R14" s="48"/>
      <c r="S14" s="54"/>
      <c r="T14" s="240">
        <f t="shared" si="1"/>
        <v>4</v>
      </c>
      <c r="U14" s="53"/>
      <c r="V14" s="54"/>
      <c r="W14" s="48"/>
      <c r="X14" s="48"/>
      <c r="Y14" s="333" t="str">
        <f t="shared" si="9"/>
        <v/>
      </c>
      <c r="Z14" s="317"/>
      <c r="AA14" s="330"/>
      <c r="AB14" s="48"/>
      <c r="AC14" s="54"/>
      <c r="AD14" s="53"/>
      <c r="AE14" s="54"/>
      <c r="AF14" s="704"/>
      <c r="AG14" s="52"/>
      <c r="AH14" s="48"/>
      <c r="AI14" t="str">
        <f t="shared" ca="1" si="10"/>
        <v/>
      </c>
      <c r="AJ14" s="48"/>
      <c r="AK14" s="317"/>
      <c r="AL14" s="317"/>
      <c r="AM14" s="317"/>
      <c r="AN14" s="54"/>
      <c r="AO14" s="234">
        <f t="shared" si="2"/>
        <v>4</v>
      </c>
      <c r="AP14" s="441" t="str">
        <f t="shared" si="3"/>
        <v>Wed</v>
      </c>
      <c r="AQ14" s="53"/>
      <c r="AR14" s="45" t="str">
        <f>IF(+$B14="Sat",IF(SUM(AQ$11:AQ14)&gt;0,AVERAGE(AQ$11:AQ14,Jan!AQ42:AQ$44)," "),"")</f>
        <v/>
      </c>
      <c r="AS14" s="53"/>
      <c r="AT14" s="71" t="str">
        <f>IF(+$B14="Sat",IF(SUM(AS$11:AS14,Jan!AS42:AS$44)&gt;0,AVERAGE(AS$11:AS14,Jan!AS42:AS$44)," "),"")</f>
        <v/>
      </c>
      <c r="AU14" s="44" t="str">
        <f t="shared" ca="1" si="11"/>
        <v/>
      </c>
      <c r="AV14" s="56" t="str">
        <f>IF(+$B14="Sat",IF(SUM(AU$11:AU14,Jan!AU42:AU$44)&gt;0,AVERAGE(AU$11:AU14,Jan!AU42:AU$44)," "),"")</f>
        <v/>
      </c>
      <c r="AW14" s="53"/>
      <c r="AX14" s="71" t="str">
        <f>IF(+$B14="Sat",IF(SUM(AW$11:AW14,Jan!AW42:AW$44)&gt;0,AVERAGE(AW$11:AW14,Jan!AW42:AW$44)," "),"")</f>
        <v/>
      </c>
      <c r="AY14" s="57" t="str">
        <f t="shared" ca="1" si="12"/>
        <v/>
      </c>
      <c r="AZ14" s="56" t="str">
        <f>IF(+$B14="Sat",IF(SUM(AY$11:AY14,Jan!AY42:AY$44)&gt;0,AVERAGE(AY$11:AY14,Jan!AY42:AY$44)," "),"")</f>
        <v/>
      </c>
      <c r="BA14" s="53"/>
      <c r="BB14" s="71" t="str">
        <f>IF(+$B14="Sat",IF(SUM(BA$11:BA14,Jan!BA42:BA$44)&gt;0,AVERAGE(BA$11:BA14,Jan!BA42:BA$44)," "),"")</f>
        <v/>
      </c>
      <c r="BC14" s="57" t="str">
        <f t="shared" ca="1" si="13"/>
        <v/>
      </c>
      <c r="BD14" s="56" t="str">
        <f>IF(+$B14="Sat",IF(SUM(BC$11:BC14,Jan!BC42:BC$44)&gt;0,AVERAGE(BC$11:BC14,Jan!BC42:BC$44)," "),"")</f>
        <v/>
      </c>
      <c r="BE14" s="53"/>
      <c r="BF14" s="698" t="str">
        <f t="shared" ref="BF14" ca="1" si="17">IF(CELL("type",BE14)="l","",IF(BE14*($K14+$AQ14)=0,"",IF($AQ14&gt;0,+$AQ14*BE14*8.34,$K14*BE14*8.34)))</f>
        <v/>
      </c>
      <c r="BG14" s="263">
        <f t="shared" si="4"/>
        <v>4</v>
      </c>
      <c r="BH14" s="53"/>
      <c r="BI14" s="54"/>
      <c r="BJ14" s="317"/>
      <c r="BK14" s="48"/>
      <c r="BL14" s="48"/>
      <c r="BM14" s="48"/>
      <c r="BN14" s="48"/>
      <c r="BO14" s="48"/>
      <c r="BP14" s="48"/>
      <c r="BQ14" s="48"/>
      <c r="BR14" s="48"/>
      <c r="BS14" s="54"/>
      <c r="BT14" s="48"/>
      <c r="BU14" s="54"/>
      <c r="BV14" s="263">
        <f t="shared" si="5"/>
        <v>4</v>
      </c>
      <c r="BW14" s="48"/>
      <c r="BX14" s="698" t="str">
        <f t="shared" ca="1" si="15"/>
        <v/>
      </c>
      <c r="BY14" s="894"/>
      <c r="BZ14" s="698" t="str">
        <f t="shared" ca="1" si="15"/>
        <v/>
      </c>
      <c r="CA14" s="48"/>
      <c r="CB14" s="351"/>
      <c r="CC14" s="48"/>
      <c r="CD14" s="48"/>
      <c r="CE14" s="48"/>
      <c r="CF14" s="351"/>
      <c r="CG14" s="48"/>
      <c r="CH14" s="351"/>
      <c r="CI14" s="48"/>
      <c r="CJ14" s="351"/>
      <c r="CK14" s="351"/>
      <c r="CL14" s="54"/>
      <c r="CM14" s="262">
        <f t="shared" si="6"/>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7"/>
        <v>Thu</v>
      </c>
      <c r="C15" s="58"/>
      <c r="D15" s="59"/>
      <c r="E15" s="59"/>
      <c r="F15" s="60"/>
      <c r="G15" s="61"/>
      <c r="H15" s="62"/>
      <c r="I15" s="58"/>
      <c r="J15" s="59"/>
      <c r="K15" s="63"/>
      <c r="L15" s="318"/>
      <c r="M15" s="58"/>
      <c r="N15" s="67" t="str">
        <f t="shared" ca="1" si="8"/>
        <v/>
      </c>
      <c r="O15" s="58"/>
      <c r="P15" s="67" t="str">
        <f t="shared" ca="1" si="0"/>
        <v/>
      </c>
      <c r="Q15" s="58"/>
      <c r="R15" s="58"/>
      <c r="S15" s="64"/>
      <c r="T15" s="242">
        <f t="shared" si="1"/>
        <v>5</v>
      </c>
      <c r="U15" s="63"/>
      <c r="V15" s="64"/>
      <c r="W15" s="58"/>
      <c r="X15" s="58"/>
      <c r="Y15" s="338" t="str">
        <f t="shared" si="9"/>
        <v/>
      </c>
      <c r="Z15" s="318"/>
      <c r="AA15" s="331"/>
      <c r="AB15" s="58"/>
      <c r="AC15" s="64"/>
      <c r="AD15" s="63"/>
      <c r="AE15" s="64"/>
      <c r="AF15" s="812"/>
      <c r="AG15" s="62"/>
      <c r="AH15" s="58"/>
      <c r="AI15" t="str">
        <f t="shared" ca="1" si="10"/>
        <v/>
      </c>
      <c r="AJ15" s="58"/>
      <c r="AK15" s="318"/>
      <c r="AL15" s="318"/>
      <c r="AM15" s="318"/>
      <c r="AN15" s="64"/>
      <c r="AO15" s="235">
        <f t="shared" si="2"/>
        <v>5</v>
      </c>
      <c r="AP15" s="442" t="str">
        <f t="shared" si="3"/>
        <v>Thu</v>
      </c>
      <c r="AQ15" s="63"/>
      <c r="AR15" s="68" t="str">
        <f>IF(+$B15="Sat",IF(SUM(AQ$11:AQ15)&gt;0,AVERAGE(AQ$11:AQ15,Jan!AQ43:AQ$44)," "),"")</f>
        <v/>
      </c>
      <c r="AS15" s="63"/>
      <c r="AT15" s="71" t="str">
        <f>IF(+$B15="Sat",IF(SUM(AS$11:AS15,Jan!AS43:AS$44)&gt;0,AVERAGE(AS$11:AS15,Jan!AS43:AS$44)," "),"")</f>
        <v/>
      </c>
      <c r="AU15" s="69" t="str">
        <f ca="1">IF(CELL("type",AS15)="l","",IF(AS15*($K15+$AQ15)=0,"",IF($AQ15&gt;0,+$AQ15*AS15*8.34,$K15*AS15*8.34)))</f>
        <v/>
      </c>
      <c r="AV15" s="68" t="str">
        <f>IF(+$B15="Sat",IF(SUM(AU$11:AU15,Jan!AU43:AU$44)&gt;0,AVERAGE(AU$11:AU15,Jan!AU43:AU$44)," "),"")</f>
        <v/>
      </c>
      <c r="AW15" s="63"/>
      <c r="AX15" s="67" t="str">
        <f>IF(+$B15="Sat",IF(SUM(AW$11:AW15,Jan!AW43:AW$44)&gt;0,AVERAGE(AW$11:AW15,Jan!AW43:AW$44)," "),"")</f>
        <v/>
      </c>
      <c r="AY15" s="69" t="str">
        <f ca="1">IF(CELL("type",AW15)="l","",IF(AW15*($K15+$AQ15)=0,"",IF($AQ15&gt;0,+$AQ15*AW15*8.34,$K15*AW15*8.34)))</f>
        <v/>
      </c>
      <c r="AZ15" s="68" t="str">
        <f>IF(+$B15="Sat",IF(SUM(AY$11:AY15,Jan!AY43:AY$44)&gt;0,AVERAGE(AY$11:AY15,Jan!AY43:AY$44)," "),"")</f>
        <v/>
      </c>
      <c r="BA15" s="63"/>
      <c r="BB15" s="67" t="str">
        <f>IF(+$B15="Sat",IF(SUM(BA$11:BA15,Jan!BA43:BA$44)&gt;0,AVERAGE(BA$11:BA15,Jan!BA43:BA$44)," "),"")</f>
        <v/>
      </c>
      <c r="BC15" s="69" t="str">
        <f ca="1">IF(CELL("type",BA15)="l","",IF(BA15*($K15+$AQ15)=0,"",IF($AQ15&gt;0,+$AQ15*BA15*8.34,$K15*BA15*8.34)))</f>
        <v/>
      </c>
      <c r="BD15" s="68" t="str">
        <f>IF(+$B15="Sat",IF(SUM(BC$11:BC15,Jan!BC43:BC$44)&gt;0,AVERAGE(BC$11:BC15,Jan!BC43:BC$44)," "),"")</f>
        <v/>
      </c>
      <c r="BE15" s="63"/>
      <c r="BF15" s="699" t="str">
        <f ca="1">IF(CELL("type",BE15)="l","",IF(BE15*($K15+$AQ15)=0,"",IF($AQ15&gt;0,+$AQ15*BE15*8.34,$K15*BE15*8.34)))</f>
        <v/>
      </c>
      <c r="BG15" s="264">
        <f t="shared" si="4"/>
        <v>5</v>
      </c>
      <c r="BH15" s="63"/>
      <c r="BI15" s="64"/>
      <c r="BJ15" s="318"/>
      <c r="BK15" s="58"/>
      <c r="BL15" s="58"/>
      <c r="BM15" s="58"/>
      <c r="BN15" s="58"/>
      <c r="BO15" s="58"/>
      <c r="BP15" s="58"/>
      <c r="BQ15" s="58"/>
      <c r="BR15" s="58"/>
      <c r="BS15" s="64"/>
      <c r="BT15" s="58"/>
      <c r="BU15" s="64"/>
      <c r="BV15" s="264">
        <f t="shared" si="5"/>
        <v>5</v>
      </c>
      <c r="BW15" s="58"/>
      <c r="BX15" s="699" t="str">
        <f ca="1">IF(CELL("type",BW15)="l","",IF(BW15*($K15+$AQ15)=0,"",IF($AQ15&gt;0,+$AQ15*BW15*8.34,$K15*BW15*8.34)))</f>
        <v/>
      </c>
      <c r="BY15" s="63"/>
      <c r="BZ15" s="721" t="str">
        <f ca="1">IF(CELL("type",BY15)="l","",IF(BY15*($K15+$AQ15)=0,"",IF($AQ15&gt;0,+$AQ15*BY15*8.34,$K15*BY15*8.34)))</f>
        <v/>
      </c>
      <c r="CA15" s="58"/>
      <c r="CB15" s="352"/>
      <c r="CC15" s="58"/>
      <c r="CD15" s="58"/>
      <c r="CE15" s="58"/>
      <c r="CF15" s="352"/>
      <c r="CG15" s="58"/>
      <c r="CH15" s="352"/>
      <c r="CI15" s="58"/>
      <c r="CJ15" s="352"/>
      <c r="CK15" s="352"/>
      <c r="CL15" s="64"/>
      <c r="CM15" s="803">
        <f t="shared" si="6"/>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7"/>
        <v>Fri</v>
      </c>
      <c r="C16" s="40"/>
      <c r="D16" s="36"/>
      <c r="E16" s="36"/>
      <c r="F16" s="37"/>
      <c r="G16" s="38"/>
      <c r="H16" s="39"/>
      <c r="I16" s="40"/>
      <c r="J16" s="36"/>
      <c r="K16" s="41"/>
      <c r="L16" s="316"/>
      <c r="M16" s="40"/>
      <c r="N16" s="44" t="str">
        <f t="shared" ca="1" si="8"/>
        <v/>
      </c>
      <c r="O16" s="40"/>
      <c r="P16" s="44" t="str">
        <f t="shared" ca="1" si="0"/>
        <v/>
      </c>
      <c r="Q16" s="40"/>
      <c r="R16" s="40"/>
      <c r="S16" s="42"/>
      <c r="T16" s="238">
        <f t="shared" si="1"/>
        <v>6</v>
      </c>
      <c r="U16" s="41"/>
      <c r="V16" s="42"/>
      <c r="W16" s="40"/>
      <c r="X16" s="40"/>
      <c r="Y16" s="332" t="str">
        <f t="shared" si="9"/>
        <v/>
      </c>
      <c r="Z16" s="316"/>
      <c r="AA16" s="329"/>
      <c r="AB16" s="40"/>
      <c r="AC16" s="42"/>
      <c r="AD16" s="41"/>
      <c r="AE16" s="42"/>
      <c r="AF16" s="704"/>
      <c r="AG16" s="39"/>
      <c r="AH16" s="40"/>
      <c r="AI16" t="str">
        <f t="shared" ca="1" si="10"/>
        <v/>
      </c>
      <c r="AJ16" s="40"/>
      <c r="AK16" s="316"/>
      <c r="AL16" s="316"/>
      <c r="AM16" s="316"/>
      <c r="AN16" s="42"/>
      <c r="AO16" s="232">
        <f t="shared" si="2"/>
        <v>6</v>
      </c>
      <c r="AP16" s="441" t="str">
        <f t="shared" si="3"/>
        <v>Fri</v>
      </c>
      <c r="AQ16" s="41"/>
      <c r="AR16" s="56" t="str">
        <f>IF(+$B16="Sat",IF(SUM(AQ$11:AQ16)&gt;0,AVERAGE(AQ$11:AQ16,Jan!AQ44:AQ$44)," "),"")</f>
        <v/>
      </c>
      <c r="AS16" s="41"/>
      <c r="AT16" s="44" t="str">
        <f>IF(+$B16="Sat",IF(SUM(AS$11:AS16)&gt;0,AVERAGE(AS$11:AS16,Jan!AS44:AS$44)," "),"")</f>
        <v/>
      </c>
      <c r="AU16" s="46" t="str">
        <f t="shared" ca="1" si="11"/>
        <v/>
      </c>
      <c r="AV16" s="56" t="str">
        <f>IF(+$B16="Sat",IF(SUM(AU$11:AU16)&gt;0,AVERAGE(AU$11:AU16,Jan!AU44:AU$44)," "),"")</f>
        <v/>
      </c>
      <c r="AW16" s="41"/>
      <c r="AX16" s="44" t="str">
        <f>IF(+$B16="Sat",IF(SUM(AW$11:AW16)&gt;0,AVERAGE(AW$11:AW16,Jan!AW44:AW$44)," "),"")</f>
        <v/>
      </c>
      <c r="AY16" s="46" t="str">
        <f t="shared" ca="1" si="12"/>
        <v/>
      </c>
      <c r="AZ16" s="56" t="str">
        <f>IF(+$B16="Sat",IF(SUM(AY$11:AY16)&gt;0,AVERAGE(AY$11:AY16,Jan!AY44:AY$44)," "),"")</f>
        <v/>
      </c>
      <c r="BA16" s="41"/>
      <c r="BB16" s="70" t="str">
        <f>IF(+$B16="Sat",IF(SUM(BA$11:BA16)&gt;0,AVERAGE(BA$11:BA16,Jan!BA44:BA$44)," "),"")</f>
        <v/>
      </c>
      <c r="BC16" s="135" t="str">
        <f t="shared" ca="1" si="13"/>
        <v/>
      </c>
      <c r="BD16" s="56" t="str">
        <f>IF(+$B16="Sat",IF(SUM(BC$11:BC16)&gt;0,AVERAGE(BC$11:BC16,Jan!BC44:BC$44)," "),"")</f>
        <v/>
      </c>
      <c r="BE16" s="41"/>
      <c r="BF16" s="700" t="str">
        <f t="shared" ref="BF16" ca="1" si="18">IF(CELL("type",BE16)="l","",IF(BE16*($K16+$AQ16)=0,"",IF($AQ16&gt;0,+$AQ16*BE16*8.34,$K16*BE16*8.34)))</f>
        <v/>
      </c>
      <c r="BG16" s="262">
        <f t="shared" si="4"/>
        <v>6</v>
      </c>
      <c r="BH16" s="41"/>
      <c r="BI16" s="42"/>
      <c r="BJ16" s="316"/>
      <c r="BK16" s="40"/>
      <c r="BL16" s="40"/>
      <c r="BM16" s="40"/>
      <c r="BN16" s="40"/>
      <c r="BO16" s="40"/>
      <c r="BP16" s="40"/>
      <c r="BQ16" s="40"/>
      <c r="BR16" s="40"/>
      <c r="BS16" s="42"/>
      <c r="BT16" s="40"/>
      <c r="BU16" s="42"/>
      <c r="BV16" s="262">
        <f t="shared" si="5"/>
        <v>6</v>
      </c>
      <c r="BW16" s="40"/>
      <c r="BX16" s="700" t="str">
        <f t="shared" ca="1" si="15"/>
        <v/>
      </c>
      <c r="BY16" s="39"/>
      <c r="BZ16" s="700" t="str">
        <f t="shared" ca="1" si="15"/>
        <v/>
      </c>
      <c r="CA16" s="39"/>
      <c r="CB16" s="34"/>
      <c r="CC16" s="40"/>
      <c r="CD16" s="39"/>
      <c r="CE16" s="39"/>
      <c r="CF16" s="34"/>
      <c r="CG16" s="40"/>
      <c r="CH16" s="34"/>
      <c r="CI16" s="40"/>
      <c r="CJ16" s="34"/>
      <c r="CK16" s="34"/>
      <c r="CL16" s="42"/>
      <c r="CM16" s="797">
        <f t="shared" si="6"/>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7"/>
        <v>Sat</v>
      </c>
      <c r="C17" s="48"/>
      <c r="D17" s="49"/>
      <c r="E17" s="49"/>
      <c r="F17" s="50"/>
      <c r="G17" s="51"/>
      <c r="H17" s="52"/>
      <c r="I17" s="48"/>
      <c r="J17" s="49"/>
      <c r="K17" s="471"/>
      <c r="L17" s="317"/>
      <c r="M17" s="48"/>
      <c r="N17" s="44" t="str">
        <f t="shared" ca="1" si="8"/>
        <v/>
      </c>
      <c r="O17" s="48"/>
      <c r="P17" s="44" t="str">
        <f t="shared" ca="1" si="0"/>
        <v/>
      </c>
      <c r="Q17" s="48"/>
      <c r="R17" s="48"/>
      <c r="S17" s="54"/>
      <c r="T17" s="240">
        <f t="shared" si="1"/>
        <v>7</v>
      </c>
      <c r="U17" s="53"/>
      <c r="V17" s="54"/>
      <c r="W17" s="48"/>
      <c r="X17" s="48"/>
      <c r="Y17" s="333" t="str">
        <f t="shared" si="9"/>
        <v/>
      </c>
      <c r="Z17" s="317"/>
      <c r="AA17" s="330"/>
      <c r="AB17" s="48"/>
      <c r="AC17" s="54"/>
      <c r="AD17" s="53"/>
      <c r="AE17" s="54"/>
      <c r="AF17" s="704"/>
      <c r="AG17" s="52"/>
      <c r="AH17" s="48"/>
      <c r="AI17" t="str">
        <f t="shared" ca="1" si="10"/>
        <v/>
      </c>
      <c r="AJ17" s="48"/>
      <c r="AK17" s="317"/>
      <c r="AL17" s="317"/>
      <c r="AM17" s="317"/>
      <c r="AN17" s="54"/>
      <c r="AO17" s="234">
        <f t="shared" si="2"/>
        <v>7</v>
      </c>
      <c r="AP17" s="441" t="str">
        <f t="shared" si="3"/>
        <v>Sat</v>
      </c>
      <c r="AQ17" s="53"/>
      <c r="AR17" s="45" t="str">
        <f>IF(+$B17="Sat",IF(SUM(AQ11:AQ17)&gt;0,AVERAGE(AQ11:AQ17)," "),"")</f>
        <v xml:space="preserve"> </v>
      </c>
      <c r="AS17" s="53"/>
      <c r="AT17" s="71" t="str">
        <f>IF(+$B17="Sat",IF(SUM(AS11:AS17)&gt;0,AVERAGE(AS11:AS17)," "),"")</f>
        <v xml:space="preserve"> </v>
      </c>
      <c r="AU17" s="46" t="str">
        <f t="shared" ca="1" si="11"/>
        <v/>
      </c>
      <c r="AV17" s="56" t="str">
        <f ca="1">IF(+$B17="Sat",IF(SUM(AU11:AU17)&gt;0,AVERAGE(AU11:AU17)," "),"")</f>
        <v xml:space="preserve"> </v>
      </c>
      <c r="AW17" s="53"/>
      <c r="AX17" s="71" t="str">
        <f>IF(+$B17="Sat",IF(SUM(AW11:AW17)&gt;0,AVERAGE(AW11:AW17)," "),"")</f>
        <v xml:space="preserve"> </v>
      </c>
      <c r="AY17" s="46" t="str">
        <f t="shared" ca="1" si="12"/>
        <v/>
      </c>
      <c r="AZ17" s="45" t="str">
        <f ca="1">IF(+$B17="Sat",IF(SUM(AY11:AY17)&gt;0,AVERAGE(AY11:AY17)," "),"")</f>
        <v xml:space="preserve"> </v>
      </c>
      <c r="BA17" s="53"/>
      <c r="BB17" s="72" t="str">
        <f>IF(+$B17="Sat",IF(SUM(BA11:BA17)&gt;0,AVERAGE(BA11:BA17)," "),"")</f>
        <v xml:space="preserve"> </v>
      </c>
      <c r="BC17" s="47" t="str">
        <f t="shared" ca="1" si="13"/>
        <v/>
      </c>
      <c r="BD17" s="45" t="str">
        <f ca="1">IF(+$B17="Sat",IF(SUM(BC11:BC17)&gt;0,AVERAGE(BC11:BC17)," "),"")</f>
        <v xml:space="preserve"> </v>
      </c>
      <c r="BE17" s="53"/>
      <c r="BF17" s="698" t="str">
        <f t="shared" ref="BF17" ca="1" si="19">IF(CELL("type",BE17)="l","",IF(BE17*($K17+$AQ17)=0,"",IF($AQ17&gt;0,+$AQ17*BE17*8.34,$K17*BE17*8.34)))</f>
        <v/>
      </c>
      <c r="BG17" s="263">
        <f t="shared" si="4"/>
        <v>7</v>
      </c>
      <c r="BH17" s="53"/>
      <c r="BI17" s="54"/>
      <c r="BJ17" s="317"/>
      <c r="BK17" s="48"/>
      <c r="BL17" s="48"/>
      <c r="BM17" s="48"/>
      <c r="BN17" s="48"/>
      <c r="BO17" s="48"/>
      <c r="BP17" s="48"/>
      <c r="BQ17" s="48"/>
      <c r="BR17" s="48"/>
      <c r="BS17" s="54"/>
      <c r="BT17" s="48"/>
      <c r="BU17" s="54"/>
      <c r="BV17" s="263">
        <f t="shared" si="5"/>
        <v>7</v>
      </c>
      <c r="BW17" s="48"/>
      <c r="BX17" s="698" t="str">
        <f t="shared" ca="1" si="15"/>
        <v/>
      </c>
      <c r="BY17" s="52"/>
      <c r="BZ17" s="712" t="str">
        <f t="shared" ca="1" si="15"/>
        <v/>
      </c>
      <c r="CA17" s="52"/>
      <c r="CB17" s="34"/>
      <c r="CC17" s="48"/>
      <c r="CD17" s="39"/>
      <c r="CE17" s="39"/>
      <c r="CF17" s="34"/>
      <c r="CG17" s="48"/>
      <c r="CH17" s="34"/>
      <c r="CI17" s="49"/>
      <c r="CJ17" s="353"/>
      <c r="CK17" s="34"/>
      <c r="CL17" s="54"/>
      <c r="CM17" s="262">
        <f t="shared" si="6"/>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7"/>
        <v>Sun</v>
      </c>
      <c r="C18" s="48"/>
      <c r="D18" s="49"/>
      <c r="E18" s="49"/>
      <c r="F18" s="50"/>
      <c r="G18" s="51"/>
      <c r="H18" s="52"/>
      <c r="I18" s="48"/>
      <c r="J18" s="49"/>
      <c r="K18" s="53"/>
      <c r="L18" s="317"/>
      <c r="M18" s="48"/>
      <c r="N18" s="44" t="str">
        <f t="shared" ca="1" si="8"/>
        <v/>
      </c>
      <c r="O18" s="48"/>
      <c r="P18" s="44" t="str">
        <f t="shared" ca="1" si="0"/>
        <v/>
      </c>
      <c r="Q18" s="48"/>
      <c r="R18" s="48"/>
      <c r="S18" s="54"/>
      <c r="T18" s="240">
        <f t="shared" si="1"/>
        <v>8</v>
      </c>
      <c r="U18" s="53"/>
      <c r="V18" s="54"/>
      <c r="W18" s="48"/>
      <c r="X18" s="48"/>
      <c r="Y18" s="333" t="str">
        <f t="shared" si="9"/>
        <v/>
      </c>
      <c r="Z18" s="317"/>
      <c r="AA18" s="330"/>
      <c r="AB18" s="48"/>
      <c r="AC18" s="54"/>
      <c r="AD18" s="53"/>
      <c r="AE18" s="54"/>
      <c r="AF18" s="704"/>
      <c r="AG18" s="52"/>
      <c r="AH18" s="48"/>
      <c r="AI18" t="str">
        <f t="shared" ca="1" si="10"/>
        <v/>
      </c>
      <c r="AJ18" s="48"/>
      <c r="AK18" s="317"/>
      <c r="AL18" s="317"/>
      <c r="AM18" s="317"/>
      <c r="AN18" s="54"/>
      <c r="AO18" s="234">
        <f t="shared" si="2"/>
        <v>8</v>
      </c>
      <c r="AP18" s="441" t="str">
        <f t="shared" si="3"/>
        <v>Sun</v>
      </c>
      <c r="AQ18" s="53"/>
      <c r="AR18" s="45" t="str">
        <f>IF(+$B18="Sat",IF(SUM(AQ12:AQ18)&gt;0,AVERAGE(AQ12:AQ18)," "),"")</f>
        <v/>
      </c>
      <c r="AS18" s="53"/>
      <c r="AT18" s="71" t="str">
        <f>IF(+$B18="Sat",IF(SUM(AS12:AS18)&gt;0,AVERAGE(AS12:AS18)," "),"")</f>
        <v/>
      </c>
      <c r="AU18" s="46" t="str">
        <f t="shared" ca="1" si="11"/>
        <v/>
      </c>
      <c r="AV18" s="56" t="str">
        <f>IF(+$B18="Sat",IF(SUM(AU12:AU18)&gt;0,AVERAGE(AU12:AU18)," "),"")</f>
        <v/>
      </c>
      <c r="AW18" s="53"/>
      <c r="AX18" s="71" t="str">
        <f>IF(+$B18="Sat",IF(SUM(AW12:AW18)&gt;0,AVERAGE(AW12:AW18)," "),"")</f>
        <v/>
      </c>
      <c r="AY18" s="46" t="str">
        <f t="shared" ca="1" si="12"/>
        <v/>
      </c>
      <c r="AZ18" s="45" t="str">
        <f>IF(+$B18="Sat",IF(SUM(AY12:AY18)&gt;0,AVERAGE(AY12:AY18)," "),"")</f>
        <v/>
      </c>
      <c r="BA18" s="53"/>
      <c r="BB18" s="72" t="str">
        <f>IF(+$B18="Sat",IF(SUM(BA12:BA18)&gt;0,AVERAGE(BA12:BA18)," "),"")</f>
        <v/>
      </c>
      <c r="BC18" s="47" t="str">
        <f t="shared" ca="1" si="13"/>
        <v/>
      </c>
      <c r="BD18" s="45" t="str">
        <f>IF(+$B18="Sat",IF(SUM(BC12:BC18)&gt;0,AVERAGE(BC12:BC18)," "),"")</f>
        <v/>
      </c>
      <c r="BE18" s="53"/>
      <c r="BF18" s="698" t="str">
        <f ca="1">IF(CELL("type",BE18)="l","",IF(BE18*($K18+$AQ18)=0,"",IF($AQ18&gt;0,+$AQ18*BE18*8.34,$K18*BE18*8.34)))</f>
        <v/>
      </c>
      <c r="BG18" s="263">
        <f t="shared" si="4"/>
        <v>8</v>
      </c>
      <c r="BH18" s="53"/>
      <c r="BI18" s="54"/>
      <c r="BJ18" s="317"/>
      <c r="BK18" s="48"/>
      <c r="BL18" s="48"/>
      <c r="BM18" s="48"/>
      <c r="BN18" s="48"/>
      <c r="BO18" s="48"/>
      <c r="BP18" s="48"/>
      <c r="BQ18" s="48"/>
      <c r="BR18" s="48"/>
      <c r="BS18" s="54"/>
      <c r="BT18" s="48"/>
      <c r="BU18" s="54"/>
      <c r="BV18" s="263">
        <f t="shared" si="5"/>
        <v>8</v>
      </c>
      <c r="BW18" s="48"/>
      <c r="BX18" s="698" t="str">
        <f ca="1">IF(CELL("type",BW18)="l","",IF(BW18*($K18+$AQ18)=0,"",IF($AQ18&gt;0,+$AQ18*BW18*8.34,$K18*BW18*8.34)))</f>
        <v/>
      </c>
      <c r="BY18" s="52"/>
      <c r="BZ18" s="712" t="str">
        <f ca="1">IF(CELL("type",BY18)="l","",IF(BY18*($K18+$AQ18)=0,"",IF($AQ18&gt;0,+$AQ18*BY18*8.34,$K18*BY18*8.34)))</f>
        <v/>
      </c>
      <c r="CA18" s="52"/>
      <c r="CB18" s="34"/>
      <c r="CC18" s="48"/>
      <c r="CD18" s="39"/>
      <c r="CE18" s="39"/>
      <c r="CF18" s="34"/>
      <c r="CG18" s="48"/>
      <c r="CH18" s="34"/>
      <c r="CI18" s="49"/>
      <c r="CJ18" s="353"/>
      <c r="CK18" s="34"/>
      <c r="CL18" s="54"/>
      <c r="CM18" s="262">
        <f t="shared" si="6"/>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7"/>
        <v>Mon</v>
      </c>
      <c r="C19" s="48"/>
      <c r="D19" s="49"/>
      <c r="E19" s="49"/>
      <c r="F19" s="50"/>
      <c r="G19" s="51"/>
      <c r="H19" s="52"/>
      <c r="I19" s="48"/>
      <c r="J19" s="49"/>
      <c r="K19" s="53"/>
      <c r="L19" s="317"/>
      <c r="M19" s="48"/>
      <c r="N19" s="44" t="str">
        <f t="shared" ca="1" si="8"/>
        <v/>
      </c>
      <c r="O19" s="48"/>
      <c r="P19" s="44" t="str">
        <f t="shared" ca="1" si="0"/>
        <v/>
      </c>
      <c r="Q19" s="48"/>
      <c r="R19" s="48"/>
      <c r="S19" s="54"/>
      <c r="T19" s="240">
        <f t="shared" si="1"/>
        <v>9</v>
      </c>
      <c r="U19" s="53"/>
      <c r="V19" s="54"/>
      <c r="W19" s="48"/>
      <c r="X19" s="48"/>
      <c r="Y19" s="333" t="str">
        <f t="shared" si="9"/>
        <v/>
      </c>
      <c r="Z19" s="317"/>
      <c r="AA19" s="330"/>
      <c r="AB19" s="48"/>
      <c r="AC19" s="54"/>
      <c r="AD19" s="53"/>
      <c r="AE19" s="54"/>
      <c r="AF19" s="704"/>
      <c r="AG19" s="52"/>
      <c r="AH19" s="48"/>
      <c r="AI19" t="str">
        <f t="shared" ca="1" si="10"/>
        <v/>
      </c>
      <c r="AJ19" s="48"/>
      <c r="AK19" s="317"/>
      <c r="AL19" s="317"/>
      <c r="AM19" s="317"/>
      <c r="AN19" s="54"/>
      <c r="AO19" s="234">
        <f t="shared" si="2"/>
        <v>9</v>
      </c>
      <c r="AP19" s="441" t="str">
        <f t="shared" si="3"/>
        <v>Mon</v>
      </c>
      <c r="AQ19" s="53"/>
      <c r="AR19" s="45" t="str">
        <f>IF(+$B19="Sat",IF(SUM(AQ13:AQ19)&gt;0,AVERAGE(AQ13:AQ19)," "),"")</f>
        <v/>
      </c>
      <c r="AS19" s="53"/>
      <c r="AT19" s="71" t="str">
        <f>IF(+$B19="Sat",IF(SUM(AS13:AS19)&gt;0,AVERAGE(AS13:AS19)," "),"")</f>
        <v/>
      </c>
      <c r="AU19" s="46" t="str">
        <f ca="1">IF(CELL("type",AS19)="l","",IF(AS19*($K19+$AQ19)=0,"",IF($AQ19&gt;0,+$AQ19*AS19*8.34,$K19*AS19*8.34)))</f>
        <v/>
      </c>
      <c r="AV19" s="56" t="str">
        <f>IF(+$B19="Sat",IF(SUM(AU13:AU19)&gt;0,AVERAGE(AU13:AU19)," "),"")</f>
        <v/>
      </c>
      <c r="AW19" s="53"/>
      <c r="AX19" s="71" t="str">
        <f>IF(+$B19="Sat",IF(SUM(AW13:AW19)&gt;0,AVERAGE(AW13:AW19)," "),"")</f>
        <v/>
      </c>
      <c r="AY19" s="46" t="str">
        <f ca="1">IF(CELL("type",AW19)="l","",IF(AW19*($K19+$AQ19)=0,"",IF($AQ19&gt;0,+$AQ19*AW19*8.34,$K19*AW19*8.34)))</f>
        <v/>
      </c>
      <c r="AZ19" s="45" t="str">
        <f>IF(+$B19="Sat",IF(SUM(AY13:AY19)&gt;0,AVERAGE(AY13:AY19)," "),"")</f>
        <v/>
      </c>
      <c r="BA19" s="53"/>
      <c r="BB19" s="72" t="str">
        <f>IF(+$B19="Sat",IF(SUM(BA13:BA19)&gt;0,AVERAGE(BA13:BA19)," "),"")</f>
        <v/>
      </c>
      <c r="BC19" s="47" t="str">
        <f ca="1">IF(CELL("type",BA19)="l","",IF(BA19*($K19+$AQ19)=0,"",IF($AQ19&gt;0,+$AQ19*BA19*8.34,$K19*BA19*8.34)))</f>
        <v/>
      </c>
      <c r="BD19" s="45" t="str">
        <f>IF(+$B19="Sat",IF(SUM(BC13:BC19)&gt;0,AVERAGE(BC13:BC19)," "),"")</f>
        <v/>
      </c>
      <c r="BE19" s="53"/>
      <c r="BF19" s="698" t="str">
        <f t="shared" ref="BF19" ca="1" si="20">IF(CELL("type",BE19)="l","",IF(BE19*($K19+$AQ19)=0,"",IF($AQ19&gt;0,+$AQ19*BE19*8.34,$K19*BE19*8.34)))</f>
        <v/>
      </c>
      <c r="BG19" s="263">
        <f t="shared" si="4"/>
        <v>9</v>
      </c>
      <c r="BH19" s="53"/>
      <c r="BI19" s="54"/>
      <c r="BJ19" s="317"/>
      <c r="BK19" s="48"/>
      <c r="BL19" s="48"/>
      <c r="BM19" s="48"/>
      <c r="BN19" s="48"/>
      <c r="BO19" s="48"/>
      <c r="BP19" s="48"/>
      <c r="BQ19" s="48"/>
      <c r="BR19" s="48"/>
      <c r="BS19" s="54"/>
      <c r="BT19" s="48"/>
      <c r="BU19" s="54"/>
      <c r="BV19" s="263">
        <f t="shared" si="5"/>
        <v>9</v>
      </c>
      <c r="BW19" s="48"/>
      <c r="BX19" s="698" t="str">
        <f t="shared" ca="1" si="15"/>
        <v/>
      </c>
      <c r="BY19" s="52"/>
      <c r="BZ19" s="712" t="str">
        <f t="shared" ca="1" si="15"/>
        <v/>
      </c>
      <c r="CA19" s="48"/>
      <c r="CB19" s="34"/>
      <c r="CC19" s="48"/>
      <c r="CD19" s="39"/>
      <c r="CE19" s="39"/>
      <c r="CF19" s="34"/>
      <c r="CG19" s="48"/>
      <c r="CH19" s="34"/>
      <c r="CI19" s="49"/>
      <c r="CJ19" s="353"/>
      <c r="CK19" s="34"/>
      <c r="CL19" s="54"/>
      <c r="CM19" s="262">
        <f t="shared" si="6"/>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7"/>
        <v>Tue</v>
      </c>
      <c r="C20" s="58"/>
      <c r="D20" s="59"/>
      <c r="E20" s="59"/>
      <c r="F20" s="60"/>
      <c r="G20" s="61"/>
      <c r="H20" s="62"/>
      <c r="I20" s="58"/>
      <c r="J20" s="59"/>
      <c r="K20" s="63"/>
      <c r="L20" s="318"/>
      <c r="M20" s="58"/>
      <c r="N20" s="67" t="str">
        <f t="shared" ca="1" si="8"/>
        <v/>
      </c>
      <c r="O20" s="58"/>
      <c r="P20" s="67" t="str">
        <f t="shared" ca="1" si="0"/>
        <v/>
      </c>
      <c r="Q20" s="58"/>
      <c r="R20" s="58"/>
      <c r="S20" s="64"/>
      <c r="T20" s="242">
        <f t="shared" si="1"/>
        <v>10</v>
      </c>
      <c r="U20" s="63"/>
      <c r="V20" s="64"/>
      <c r="W20" s="58"/>
      <c r="X20" s="58"/>
      <c r="Y20" s="338" t="str">
        <f t="shared" si="9"/>
        <v/>
      </c>
      <c r="Z20" s="318"/>
      <c r="AA20" s="331"/>
      <c r="AB20" s="58"/>
      <c r="AC20" s="64"/>
      <c r="AD20" s="63"/>
      <c r="AE20" s="64"/>
      <c r="AF20" s="810"/>
      <c r="AG20" s="62"/>
      <c r="AH20" s="58"/>
      <c r="AI20" t="str">
        <f t="shared" ca="1" si="10"/>
        <v/>
      </c>
      <c r="AJ20" s="58"/>
      <c r="AK20" s="318"/>
      <c r="AL20" s="318"/>
      <c r="AM20" s="318"/>
      <c r="AN20" s="64"/>
      <c r="AO20" s="235">
        <f t="shared" si="2"/>
        <v>10</v>
      </c>
      <c r="AP20" s="442" t="str">
        <f t="shared" si="3"/>
        <v>Tue</v>
      </c>
      <c r="AQ20" s="63"/>
      <c r="AR20" s="68" t="str">
        <f t="shared" ref="AR20:AR37" si="21">IF(+$B20="Sat",IF(SUM(AQ14:AQ20)&gt;0,AVERAGE(AQ14:AQ20)," "),"")</f>
        <v/>
      </c>
      <c r="AS20" s="63"/>
      <c r="AT20" s="67" t="str">
        <f t="shared" ref="AT20:AV33" si="22">IF(+$B20="Sat",IF(SUM(AS14:AS20)&gt;0,AVERAGE(AS14:AS20)," "),"")</f>
        <v/>
      </c>
      <c r="AU20" s="87" t="str">
        <f t="shared" ca="1" si="11"/>
        <v/>
      </c>
      <c r="AV20" s="68" t="str">
        <f t="shared" si="22"/>
        <v/>
      </c>
      <c r="AW20" s="63"/>
      <c r="AX20" s="67" t="str">
        <f t="shared" ref="AX20:AX37" si="23">IF(+$B20="Sat",IF(SUM(AW14:AW20)&gt;0,AVERAGE(AW14:AW20)," "),"")</f>
        <v/>
      </c>
      <c r="AY20" s="87" t="str">
        <f t="shared" ca="1" si="12"/>
        <v/>
      </c>
      <c r="AZ20" s="68" t="str">
        <f t="shared" ref="AZ20:AZ37" si="24">IF(+$B20="Sat",IF(SUM(AY14:AY20)&gt;0,AVERAGE(AY14:AY20)," "),"")</f>
        <v/>
      </c>
      <c r="BA20" s="63"/>
      <c r="BB20" s="73" t="str">
        <f t="shared" ref="BB20:BB37" si="25">IF(+$B20="Sat",IF(SUM(BA14:BA20)&gt;0,AVERAGE(BA14:BA20)," "),"")</f>
        <v/>
      </c>
      <c r="BC20" s="69" t="str">
        <f t="shared" ca="1" si="13"/>
        <v/>
      </c>
      <c r="BD20" s="68" t="str">
        <f t="shared" ref="BD20:BD37" si="26">IF(+$B20="Sat",IF(SUM(BC14:BC20)&gt;0,AVERAGE(BC14:BC20)," "),"")</f>
        <v/>
      </c>
      <c r="BE20" s="63"/>
      <c r="BF20" s="701" t="str">
        <f t="shared" ref="BF20" ca="1" si="27">IF(CELL("type",BE20)="l","",IF(BE20*($K20+$AQ20)=0,"",IF($AQ20&gt;0,+$AQ20*BE20*8.34,$K20*BE20*8.34)))</f>
        <v/>
      </c>
      <c r="BG20" s="264">
        <f t="shared" si="4"/>
        <v>10</v>
      </c>
      <c r="BH20" s="63"/>
      <c r="BI20" s="64"/>
      <c r="BJ20" s="318"/>
      <c r="BK20" s="58"/>
      <c r="BL20" s="58"/>
      <c r="BM20" s="58"/>
      <c r="BN20" s="58"/>
      <c r="BO20" s="58"/>
      <c r="BP20" s="58"/>
      <c r="BQ20" s="58"/>
      <c r="BR20" s="58"/>
      <c r="BS20" s="64"/>
      <c r="BT20" s="58"/>
      <c r="BU20" s="64"/>
      <c r="BV20" s="264">
        <f t="shared" si="5"/>
        <v>10</v>
      </c>
      <c r="BW20" s="58"/>
      <c r="BX20" s="699" t="str">
        <f t="shared" ca="1" si="15"/>
        <v/>
      </c>
      <c r="BY20" s="63"/>
      <c r="BZ20" s="701" t="str">
        <f t="shared" ca="1" si="15"/>
        <v/>
      </c>
      <c r="CA20" s="58"/>
      <c r="CB20" s="354"/>
      <c r="CC20" s="58"/>
      <c r="CD20" s="62"/>
      <c r="CE20" s="62"/>
      <c r="CF20" s="354"/>
      <c r="CG20" s="58"/>
      <c r="CH20" s="354"/>
      <c r="CI20" s="59"/>
      <c r="CJ20" s="352"/>
      <c r="CK20" s="354"/>
      <c r="CL20" s="64"/>
      <c r="CM20" s="803">
        <f t="shared" si="6"/>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7"/>
        <v>Wed</v>
      </c>
      <c r="C21" s="40"/>
      <c r="D21" s="36"/>
      <c r="E21" s="36"/>
      <c r="F21" s="37"/>
      <c r="G21" s="38"/>
      <c r="H21" s="39"/>
      <c r="I21" s="40"/>
      <c r="J21" s="36"/>
      <c r="K21" s="41"/>
      <c r="L21" s="316"/>
      <c r="M21" s="40"/>
      <c r="N21" s="44" t="str">
        <f t="shared" ca="1" si="8"/>
        <v/>
      </c>
      <c r="O21" s="40"/>
      <c r="P21" s="44" t="str">
        <f t="shared" ca="1" si="0"/>
        <v/>
      </c>
      <c r="Q21" s="40"/>
      <c r="R21" s="40"/>
      <c r="S21" s="42"/>
      <c r="T21" s="238">
        <f t="shared" si="1"/>
        <v>11</v>
      </c>
      <c r="U21" s="41"/>
      <c r="V21" s="42"/>
      <c r="W21" s="40"/>
      <c r="X21" s="40"/>
      <c r="Y21" s="332" t="str">
        <f t="shared" si="9"/>
        <v/>
      </c>
      <c r="Z21" s="316"/>
      <c r="AA21" s="329"/>
      <c r="AB21" s="40"/>
      <c r="AC21" s="42"/>
      <c r="AD21" s="41"/>
      <c r="AE21" s="42"/>
      <c r="AF21" s="811"/>
      <c r="AG21" s="39"/>
      <c r="AH21" s="40"/>
      <c r="AI21" t="str">
        <f t="shared" ca="1" si="10"/>
        <v/>
      </c>
      <c r="AJ21" s="40"/>
      <c r="AK21" s="316"/>
      <c r="AL21" s="316"/>
      <c r="AM21" s="316"/>
      <c r="AN21" s="42"/>
      <c r="AO21" s="232">
        <f t="shared" si="2"/>
        <v>11</v>
      </c>
      <c r="AP21" s="441" t="str">
        <f t="shared" si="3"/>
        <v>Wed</v>
      </c>
      <c r="AQ21" s="41"/>
      <c r="AR21" s="56" t="str">
        <f t="shared" si="21"/>
        <v/>
      </c>
      <c r="AS21" s="41"/>
      <c r="AT21" s="44" t="str">
        <f t="shared" si="22"/>
        <v/>
      </c>
      <c r="AU21" s="46" t="str">
        <f t="shared" ca="1" si="11"/>
        <v/>
      </c>
      <c r="AV21" s="56" t="str">
        <f t="shared" si="22"/>
        <v/>
      </c>
      <c r="AW21" s="41"/>
      <c r="AX21" s="44" t="str">
        <f t="shared" si="23"/>
        <v/>
      </c>
      <c r="AY21" s="46" t="str">
        <f t="shared" ca="1" si="12"/>
        <v/>
      </c>
      <c r="AZ21" s="56" t="str">
        <f t="shared" si="24"/>
        <v/>
      </c>
      <c r="BA21" s="41"/>
      <c r="BB21" s="70" t="str">
        <f t="shared" si="25"/>
        <v/>
      </c>
      <c r="BC21" s="135" t="str">
        <f t="shared" ca="1" si="13"/>
        <v/>
      </c>
      <c r="BD21" s="56" t="str">
        <f t="shared" si="26"/>
        <v/>
      </c>
      <c r="BE21" s="41"/>
      <c r="BF21" s="698" t="str">
        <f t="shared" ref="BF21" ca="1" si="28">IF(CELL("type",BE21)="l","",IF(BE21*($K21+$AQ21)=0,"",IF($AQ21&gt;0,+$AQ21*BE21*8.34,$K21*BE21*8.34)))</f>
        <v/>
      </c>
      <c r="BG21" s="262">
        <f t="shared" si="4"/>
        <v>11</v>
      </c>
      <c r="BH21" s="41"/>
      <c r="BI21" s="42"/>
      <c r="BJ21" s="316"/>
      <c r="BK21" s="40"/>
      <c r="BL21" s="40"/>
      <c r="BM21" s="40"/>
      <c r="BN21" s="40"/>
      <c r="BO21" s="40"/>
      <c r="BP21" s="40"/>
      <c r="BQ21" s="40"/>
      <c r="BR21" s="40"/>
      <c r="BS21" s="42"/>
      <c r="BT21" s="40"/>
      <c r="BU21" s="42"/>
      <c r="BV21" s="262">
        <f t="shared" si="5"/>
        <v>11</v>
      </c>
      <c r="BW21" s="40"/>
      <c r="BX21" s="700" t="str">
        <f t="shared" ca="1" si="15"/>
        <v/>
      </c>
      <c r="BY21" s="39"/>
      <c r="BZ21" s="698" t="str">
        <f t="shared" ca="1" si="15"/>
        <v/>
      </c>
      <c r="CA21" s="40"/>
      <c r="CB21" s="34"/>
      <c r="CC21" s="40"/>
      <c r="CD21" s="39"/>
      <c r="CE21" s="39"/>
      <c r="CF21" s="34"/>
      <c r="CG21" s="40"/>
      <c r="CH21" s="34"/>
      <c r="CI21" s="36"/>
      <c r="CJ21" s="355"/>
      <c r="CK21" s="34"/>
      <c r="CL21" s="42"/>
      <c r="CM21" s="797">
        <f t="shared" si="6"/>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7"/>
        <v>Thu</v>
      </c>
      <c r="C22" s="48"/>
      <c r="D22" s="49"/>
      <c r="E22" s="49"/>
      <c r="F22" s="50"/>
      <c r="G22" s="51"/>
      <c r="H22" s="52"/>
      <c r="I22" s="48"/>
      <c r="J22" s="49"/>
      <c r="K22" s="53"/>
      <c r="L22" s="317"/>
      <c r="M22" s="48"/>
      <c r="N22" s="44" t="str">
        <f t="shared" ca="1" si="8"/>
        <v/>
      </c>
      <c r="O22" s="48"/>
      <c r="P22" s="44" t="str">
        <f t="shared" ca="1" si="0"/>
        <v/>
      </c>
      <c r="Q22" s="48"/>
      <c r="R22" s="48"/>
      <c r="S22" s="54"/>
      <c r="T22" s="240">
        <f t="shared" si="1"/>
        <v>12</v>
      </c>
      <c r="U22" s="53"/>
      <c r="V22" s="54"/>
      <c r="W22" s="48"/>
      <c r="X22" s="48"/>
      <c r="Y22" s="333" t="str">
        <f t="shared" si="9"/>
        <v/>
      </c>
      <c r="Z22" s="317"/>
      <c r="AA22" s="330"/>
      <c r="AB22" s="48"/>
      <c r="AC22" s="54"/>
      <c r="AD22" s="53"/>
      <c r="AE22" s="54"/>
      <c r="AF22" s="704"/>
      <c r="AG22" s="52"/>
      <c r="AH22" s="48"/>
      <c r="AI22" t="str">
        <f t="shared" ca="1" si="10"/>
        <v/>
      </c>
      <c r="AJ22" s="48"/>
      <c r="AK22" s="317"/>
      <c r="AL22" s="317"/>
      <c r="AM22" s="317"/>
      <c r="AN22" s="54"/>
      <c r="AO22" s="234">
        <f t="shared" si="2"/>
        <v>12</v>
      </c>
      <c r="AP22" s="441" t="str">
        <f t="shared" si="3"/>
        <v>Thu</v>
      </c>
      <c r="AQ22" s="53"/>
      <c r="AR22" s="45" t="str">
        <f t="shared" si="21"/>
        <v/>
      </c>
      <c r="AS22" s="53"/>
      <c r="AT22" s="71" t="str">
        <f t="shared" si="22"/>
        <v/>
      </c>
      <c r="AU22" s="46" t="str">
        <f t="shared" ca="1" si="11"/>
        <v/>
      </c>
      <c r="AV22" s="56" t="str">
        <f t="shared" si="22"/>
        <v/>
      </c>
      <c r="AW22" s="53"/>
      <c r="AX22" s="71" t="str">
        <f t="shared" si="23"/>
        <v/>
      </c>
      <c r="AY22" s="46" t="str">
        <f t="shared" ca="1" si="12"/>
        <v/>
      </c>
      <c r="AZ22" s="45" t="str">
        <f t="shared" si="24"/>
        <v/>
      </c>
      <c r="BA22" s="53"/>
      <c r="BB22" s="72" t="str">
        <f t="shared" si="25"/>
        <v/>
      </c>
      <c r="BC22" s="47" t="str">
        <f t="shared" ca="1" si="13"/>
        <v/>
      </c>
      <c r="BD22" s="45" t="str">
        <f t="shared" si="26"/>
        <v/>
      </c>
      <c r="BE22" s="53"/>
      <c r="BF22" s="698" t="str">
        <f ca="1">IF(CELL("type",BE22)="l","",IF(BE22*($K22+$AQ22)=0,"",IF($AQ22&gt;0,+$AQ22*BE22*8.34,$K22*BE22*8.34)))</f>
        <v/>
      </c>
      <c r="BG22" s="263">
        <f t="shared" si="4"/>
        <v>12</v>
      </c>
      <c r="BH22" s="53"/>
      <c r="BI22" s="54"/>
      <c r="BJ22" s="317"/>
      <c r="BK22" s="48"/>
      <c r="BL22" s="48"/>
      <c r="BM22" s="48"/>
      <c r="BN22" s="48"/>
      <c r="BO22" s="48"/>
      <c r="BP22" s="48"/>
      <c r="BQ22" s="48"/>
      <c r="BR22" s="48"/>
      <c r="BS22" s="54"/>
      <c r="BT22" s="48"/>
      <c r="BU22" s="54"/>
      <c r="BV22" s="263">
        <f t="shared" si="5"/>
        <v>12</v>
      </c>
      <c r="BW22" s="48"/>
      <c r="BX22" s="698" t="str">
        <f ca="1">IF(CELL("type",BW22)="l","",IF(BW22*($K22+$AQ22)=0,"",IF($AQ22&gt;0,+$AQ22*BW22*8.34,$K22*BW22*8.34)))</f>
        <v/>
      </c>
      <c r="BY22" s="52"/>
      <c r="BZ22" s="712" t="str">
        <f ca="1">IF(CELL("type",BY22)="l","",IF(BY22*($K22+$AQ22)=0,"",IF($AQ22&gt;0,+$AQ22*BY22*8.34,$K22*BY22*8.34)))</f>
        <v/>
      </c>
      <c r="CA22" s="48"/>
      <c r="CB22" s="34"/>
      <c r="CC22" s="48"/>
      <c r="CD22" s="39"/>
      <c r="CE22" s="39"/>
      <c r="CF22" s="34"/>
      <c r="CG22" s="48"/>
      <c r="CH22" s="34"/>
      <c r="CI22" s="49"/>
      <c r="CJ22" s="353"/>
      <c r="CK22" s="34"/>
      <c r="CL22" s="54"/>
      <c r="CM22" s="262">
        <f t="shared" si="6"/>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7"/>
        <v>Fri</v>
      </c>
      <c r="C23" s="48"/>
      <c r="D23" s="49"/>
      <c r="E23" s="49"/>
      <c r="F23" s="50"/>
      <c r="G23" s="51"/>
      <c r="H23" s="52"/>
      <c r="I23" s="48"/>
      <c r="J23" s="49"/>
      <c r="K23" s="53"/>
      <c r="L23" s="317"/>
      <c r="M23" s="48"/>
      <c r="N23" s="44" t="str">
        <f t="shared" ca="1" si="8"/>
        <v/>
      </c>
      <c r="O23" s="48"/>
      <c r="P23" s="44" t="str">
        <f t="shared" ca="1" si="0"/>
        <v/>
      </c>
      <c r="Q23" s="48"/>
      <c r="R23" s="48"/>
      <c r="S23" s="54"/>
      <c r="T23" s="240">
        <f t="shared" si="1"/>
        <v>13</v>
      </c>
      <c r="U23" s="53"/>
      <c r="V23" s="54"/>
      <c r="W23" s="48"/>
      <c r="X23" s="48"/>
      <c r="Y23" s="333" t="str">
        <f t="shared" si="9"/>
        <v/>
      </c>
      <c r="Z23" s="317"/>
      <c r="AA23" s="330"/>
      <c r="AB23" s="48"/>
      <c r="AC23" s="54"/>
      <c r="AD23" s="53"/>
      <c r="AE23" s="54"/>
      <c r="AF23" s="704"/>
      <c r="AG23" s="52"/>
      <c r="AH23" s="48"/>
      <c r="AI23" t="str">
        <f t="shared" ca="1" si="10"/>
        <v/>
      </c>
      <c r="AJ23" s="48"/>
      <c r="AK23" s="317"/>
      <c r="AL23" s="317"/>
      <c r="AM23" s="317"/>
      <c r="AN23" s="54"/>
      <c r="AO23" s="234">
        <f t="shared" si="2"/>
        <v>13</v>
      </c>
      <c r="AP23" s="441" t="str">
        <f t="shared" si="3"/>
        <v>Fri</v>
      </c>
      <c r="AQ23" s="53"/>
      <c r="AR23" s="45" t="str">
        <f t="shared" si="21"/>
        <v/>
      </c>
      <c r="AS23" s="53"/>
      <c r="AT23" s="71" t="str">
        <f t="shared" si="22"/>
        <v/>
      </c>
      <c r="AU23" s="46" t="str">
        <f ca="1">IF(CELL("type",AS23)="l","",IF(AS23*($K23+$AQ23)=0,"",IF($AQ23&gt;0,+$AQ23*AS23*8.34,$K23*AS23*8.34)))</f>
        <v/>
      </c>
      <c r="AV23" s="56" t="str">
        <f t="shared" si="22"/>
        <v/>
      </c>
      <c r="AW23" s="53"/>
      <c r="AX23" s="71" t="str">
        <f t="shared" si="23"/>
        <v/>
      </c>
      <c r="AY23" s="46" t="str">
        <f ca="1">IF(CELL("type",AW23)="l","",IF(AW23*($K23+$AQ23)=0,"",IF($AQ23&gt;0,+$AQ23*AW23*8.34,$K23*AW23*8.34)))</f>
        <v/>
      </c>
      <c r="AZ23" s="45" t="str">
        <f t="shared" si="24"/>
        <v/>
      </c>
      <c r="BA23" s="53"/>
      <c r="BB23" s="72" t="str">
        <f t="shared" si="25"/>
        <v/>
      </c>
      <c r="BC23" s="47" t="str">
        <f ca="1">IF(CELL("type",BA23)="l","",IF(BA23*($K23+$AQ23)=0,"",IF($AQ23&gt;0,+$AQ23*BA23*8.34,$K23*BA23*8.34)))</f>
        <v/>
      </c>
      <c r="BD23" s="45" t="str">
        <f t="shared" si="26"/>
        <v/>
      </c>
      <c r="BE23" s="53"/>
      <c r="BF23" s="698" t="str">
        <f t="shared" ref="BF23" ca="1" si="29">IF(CELL("type",BE23)="l","",IF(BE23*($K23+$AQ23)=0,"",IF($AQ23&gt;0,+$AQ23*BE23*8.34,$K23*BE23*8.34)))</f>
        <v/>
      </c>
      <c r="BG23" s="263">
        <f t="shared" si="4"/>
        <v>13</v>
      </c>
      <c r="BH23" s="53"/>
      <c r="BI23" s="54"/>
      <c r="BJ23" s="317"/>
      <c r="BK23" s="48"/>
      <c r="BL23" s="48"/>
      <c r="BM23" s="48"/>
      <c r="BN23" s="48"/>
      <c r="BO23" s="48"/>
      <c r="BP23" s="48"/>
      <c r="BQ23" s="48"/>
      <c r="BR23" s="48"/>
      <c r="BS23" s="54"/>
      <c r="BT23" s="48"/>
      <c r="BU23" s="54"/>
      <c r="BV23" s="263">
        <f t="shared" si="5"/>
        <v>13</v>
      </c>
      <c r="BW23" s="48"/>
      <c r="BX23" s="698" t="str">
        <f t="shared" ca="1" si="15"/>
        <v/>
      </c>
      <c r="BY23" s="52"/>
      <c r="BZ23" s="712" t="str">
        <f t="shared" ca="1" si="15"/>
        <v/>
      </c>
      <c r="CA23" s="48"/>
      <c r="CB23" s="34"/>
      <c r="CC23" s="48"/>
      <c r="CD23" s="39"/>
      <c r="CE23" s="39"/>
      <c r="CF23" s="34"/>
      <c r="CG23" s="48"/>
      <c r="CH23" s="34"/>
      <c r="CI23" s="49"/>
      <c r="CJ23" s="353"/>
      <c r="CK23" s="34"/>
      <c r="CL23" s="54"/>
      <c r="CM23" s="262">
        <f t="shared" si="6"/>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7"/>
        <v>Sat</v>
      </c>
      <c r="C24" s="48"/>
      <c r="D24" s="49"/>
      <c r="E24" s="49"/>
      <c r="F24" s="50"/>
      <c r="G24" s="51"/>
      <c r="H24" s="52"/>
      <c r="I24" s="48"/>
      <c r="J24" s="49"/>
      <c r="K24" s="53"/>
      <c r="L24" s="317"/>
      <c r="M24" s="48"/>
      <c r="N24" s="44" t="str">
        <f t="shared" ca="1" si="8"/>
        <v/>
      </c>
      <c r="O24" s="48"/>
      <c r="P24" s="44" t="str">
        <f t="shared" ca="1" si="0"/>
        <v/>
      </c>
      <c r="Q24" s="48"/>
      <c r="R24" s="48"/>
      <c r="S24" s="54"/>
      <c r="T24" s="240">
        <f t="shared" si="1"/>
        <v>14</v>
      </c>
      <c r="U24" s="53"/>
      <c r="V24" s="54"/>
      <c r="W24" s="48"/>
      <c r="X24" s="48"/>
      <c r="Y24" s="333" t="str">
        <f t="shared" si="9"/>
        <v/>
      </c>
      <c r="Z24" s="317"/>
      <c r="AA24" s="330"/>
      <c r="AB24" s="48"/>
      <c r="AC24" s="54"/>
      <c r="AD24" s="53"/>
      <c r="AE24" s="54"/>
      <c r="AF24" s="704"/>
      <c r="AG24" s="52"/>
      <c r="AH24" s="48"/>
      <c r="AI24" t="str">
        <f t="shared" ca="1" si="10"/>
        <v/>
      </c>
      <c r="AJ24" s="48"/>
      <c r="AK24" s="317"/>
      <c r="AL24" s="317"/>
      <c r="AM24" s="317"/>
      <c r="AN24" s="54"/>
      <c r="AO24" s="234">
        <f t="shared" si="2"/>
        <v>14</v>
      </c>
      <c r="AP24" s="441" t="str">
        <f t="shared" si="3"/>
        <v>Sat</v>
      </c>
      <c r="AQ24" s="53"/>
      <c r="AR24" s="45" t="str">
        <f t="shared" si="21"/>
        <v xml:space="preserve"> </v>
      </c>
      <c r="AS24" s="53"/>
      <c r="AT24" s="71" t="str">
        <f t="shared" si="22"/>
        <v xml:space="preserve"> </v>
      </c>
      <c r="AU24" s="46" t="str">
        <f t="shared" ca="1" si="11"/>
        <v/>
      </c>
      <c r="AV24" s="56" t="str">
        <f t="shared" ca="1" si="22"/>
        <v xml:space="preserve"> </v>
      </c>
      <c r="AW24" s="53"/>
      <c r="AX24" s="71" t="str">
        <f t="shared" si="23"/>
        <v xml:space="preserve"> </v>
      </c>
      <c r="AY24" s="46" t="str">
        <f t="shared" ca="1" si="12"/>
        <v/>
      </c>
      <c r="AZ24" s="45" t="str">
        <f t="shared" ca="1" si="24"/>
        <v xml:space="preserve"> </v>
      </c>
      <c r="BA24" s="53"/>
      <c r="BB24" s="72" t="str">
        <f t="shared" si="25"/>
        <v xml:space="preserve"> </v>
      </c>
      <c r="BC24" s="47" t="str">
        <f t="shared" ca="1" si="13"/>
        <v/>
      </c>
      <c r="BD24" s="45" t="str">
        <f t="shared" ca="1" si="26"/>
        <v xml:space="preserve"> </v>
      </c>
      <c r="BE24" s="53"/>
      <c r="BF24" s="698" t="str">
        <f t="shared" ref="BF24" ca="1" si="30">IF(CELL("type",BE24)="l","",IF(BE24*($K24+$AQ24)=0,"",IF($AQ24&gt;0,+$AQ24*BE24*8.34,$K24*BE24*8.34)))</f>
        <v/>
      </c>
      <c r="BG24" s="263">
        <f t="shared" si="4"/>
        <v>14</v>
      </c>
      <c r="BH24" s="53"/>
      <c r="BI24" s="54"/>
      <c r="BJ24" s="317"/>
      <c r="BK24" s="48"/>
      <c r="BL24" s="48"/>
      <c r="BM24" s="48"/>
      <c r="BN24" s="48"/>
      <c r="BO24" s="48"/>
      <c r="BP24" s="48"/>
      <c r="BQ24" s="48"/>
      <c r="BR24" s="48"/>
      <c r="BS24" s="54"/>
      <c r="BT24" s="48"/>
      <c r="BU24" s="54"/>
      <c r="BV24" s="263">
        <f t="shared" si="5"/>
        <v>14</v>
      </c>
      <c r="BW24" s="48"/>
      <c r="BX24" s="698" t="str">
        <f t="shared" ca="1" si="15"/>
        <v/>
      </c>
      <c r="BY24" s="52"/>
      <c r="BZ24" s="712" t="str">
        <f t="shared" ca="1" si="15"/>
        <v/>
      </c>
      <c r="CA24" s="48"/>
      <c r="CB24" s="34"/>
      <c r="CC24" s="48"/>
      <c r="CD24" s="39"/>
      <c r="CE24" s="39"/>
      <c r="CF24" s="34"/>
      <c r="CG24" s="48"/>
      <c r="CH24" s="34"/>
      <c r="CI24" s="49"/>
      <c r="CJ24" s="353"/>
      <c r="CK24" s="34"/>
      <c r="CL24" s="54"/>
      <c r="CM24" s="262">
        <f t="shared" si="6"/>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7"/>
        <v>Sun</v>
      </c>
      <c r="C25" s="58"/>
      <c r="D25" s="59"/>
      <c r="E25" s="59"/>
      <c r="F25" s="60"/>
      <c r="G25" s="61"/>
      <c r="H25" s="62"/>
      <c r="I25" s="58"/>
      <c r="J25" s="59"/>
      <c r="K25" s="63"/>
      <c r="L25" s="318"/>
      <c r="M25" s="58"/>
      <c r="N25" s="67" t="str">
        <f t="shared" ca="1" si="8"/>
        <v/>
      </c>
      <c r="O25" s="58"/>
      <c r="P25" s="67" t="str">
        <f t="shared" ca="1" si="0"/>
        <v/>
      </c>
      <c r="Q25" s="58"/>
      <c r="R25" s="58"/>
      <c r="S25" s="64"/>
      <c r="T25" s="242">
        <f t="shared" si="1"/>
        <v>15</v>
      </c>
      <c r="U25" s="63"/>
      <c r="V25" s="64"/>
      <c r="W25" s="58"/>
      <c r="X25" s="58"/>
      <c r="Y25" s="338" t="str">
        <f t="shared" si="9"/>
        <v/>
      </c>
      <c r="Z25" s="318"/>
      <c r="AA25" s="331"/>
      <c r="AB25" s="58"/>
      <c r="AC25" s="64"/>
      <c r="AD25" s="63"/>
      <c r="AE25" s="64"/>
      <c r="AF25" s="810"/>
      <c r="AG25" s="62"/>
      <c r="AH25" s="58"/>
      <c r="AI25" t="str">
        <f t="shared" ca="1" si="10"/>
        <v/>
      </c>
      <c r="AJ25" s="58"/>
      <c r="AK25" s="318"/>
      <c r="AL25" s="318"/>
      <c r="AM25" s="318"/>
      <c r="AN25" s="64"/>
      <c r="AO25" s="235">
        <f t="shared" si="2"/>
        <v>15</v>
      </c>
      <c r="AP25" s="442" t="str">
        <f t="shared" si="3"/>
        <v>Sun</v>
      </c>
      <c r="AQ25" s="63"/>
      <c r="AR25" s="68" t="str">
        <f t="shared" si="21"/>
        <v/>
      </c>
      <c r="AS25" s="63"/>
      <c r="AT25" s="67" t="str">
        <f t="shared" si="22"/>
        <v/>
      </c>
      <c r="AU25" s="87" t="str">
        <f t="shared" ca="1" si="11"/>
        <v/>
      </c>
      <c r="AV25" s="68" t="str">
        <f t="shared" si="22"/>
        <v/>
      </c>
      <c r="AW25" s="63"/>
      <c r="AX25" s="67" t="str">
        <f t="shared" si="23"/>
        <v/>
      </c>
      <c r="AY25" s="87" t="str">
        <f t="shared" ca="1" si="12"/>
        <v/>
      </c>
      <c r="AZ25" s="68" t="str">
        <f t="shared" si="24"/>
        <v/>
      </c>
      <c r="BA25" s="63"/>
      <c r="BB25" s="73" t="str">
        <f t="shared" si="25"/>
        <v/>
      </c>
      <c r="BC25" s="69" t="str">
        <f t="shared" ca="1" si="13"/>
        <v/>
      </c>
      <c r="BD25" s="68" t="str">
        <f t="shared" si="26"/>
        <v/>
      </c>
      <c r="BE25" s="63"/>
      <c r="BF25" s="701" t="str">
        <f ca="1">IF(CELL("type",BE25)="l","",IF(BE25*($K25+$AQ25)=0,"",IF($AQ25&gt;0,+$AQ25*BE25*8.34,$K25*BE25*8.34)))</f>
        <v/>
      </c>
      <c r="BG25" s="264">
        <f t="shared" si="4"/>
        <v>15</v>
      </c>
      <c r="BH25" s="63"/>
      <c r="BI25" s="64"/>
      <c r="BJ25" s="318"/>
      <c r="BK25" s="58"/>
      <c r="BL25" s="58"/>
      <c r="BM25" s="58"/>
      <c r="BN25" s="58"/>
      <c r="BO25" s="58"/>
      <c r="BP25" s="58"/>
      <c r="BQ25" s="58"/>
      <c r="BR25" s="58"/>
      <c r="BS25" s="64"/>
      <c r="BT25" s="58"/>
      <c r="BU25" s="64"/>
      <c r="BV25" s="264">
        <f t="shared" si="5"/>
        <v>15</v>
      </c>
      <c r="BW25" s="58"/>
      <c r="BX25" s="721" t="str">
        <f ca="1">IF(CELL("type",BW25)="l","",IF(BW25*($K25+$AQ25)=0,"",IF($AQ25&gt;0,+$AQ25*BW25*8.34,$K25*BW25*8.34)))</f>
        <v/>
      </c>
      <c r="BY25" s="63"/>
      <c r="BZ25" s="701" t="str">
        <f ca="1">IF(CELL("type",BY25)="l","",IF(BY25*($K25+$AQ25)=0,"",IF($AQ25&gt;0,+$AQ25*BY25*8.34,$K25*BY25*8.34)))</f>
        <v/>
      </c>
      <c r="CA25" s="58"/>
      <c r="CB25" s="354"/>
      <c r="CC25" s="58"/>
      <c r="CD25" s="62"/>
      <c r="CE25" s="62"/>
      <c r="CF25" s="354"/>
      <c r="CG25" s="58"/>
      <c r="CH25" s="354"/>
      <c r="CI25" s="59"/>
      <c r="CJ25" s="352"/>
      <c r="CK25" s="354"/>
      <c r="CL25" s="64"/>
      <c r="CM25" s="803">
        <f t="shared" si="6"/>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7"/>
        <v>Mon</v>
      </c>
      <c r="C26" s="40"/>
      <c r="D26" s="36"/>
      <c r="E26" s="36"/>
      <c r="F26" s="37"/>
      <c r="G26" s="38"/>
      <c r="H26" s="39"/>
      <c r="I26" s="40"/>
      <c r="J26" s="36"/>
      <c r="K26" s="41"/>
      <c r="L26" s="316"/>
      <c r="M26" s="40"/>
      <c r="N26" s="44" t="str">
        <f t="shared" ca="1" si="8"/>
        <v/>
      </c>
      <c r="O26" s="40"/>
      <c r="P26" s="44" t="str">
        <f t="shared" ca="1" si="0"/>
        <v/>
      </c>
      <c r="Q26" s="40"/>
      <c r="R26" s="40"/>
      <c r="S26" s="42"/>
      <c r="T26" s="238">
        <f t="shared" si="1"/>
        <v>16</v>
      </c>
      <c r="U26" s="41"/>
      <c r="V26" s="42"/>
      <c r="W26" s="40"/>
      <c r="X26" s="40"/>
      <c r="Y26" s="332" t="str">
        <f t="shared" si="9"/>
        <v/>
      </c>
      <c r="Z26" s="316"/>
      <c r="AA26" s="329"/>
      <c r="AB26" s="40"/>
      <c r="AC26" s="42"/>
      <c r="AD26" s="41"/>
      <c r="AE26" s="42"/>
      <c r="AF26" s="811"/>
      <c r="AG26" s="39"/>
      <c r="AH26" s="40"/>
      <c r="AI26" t="str">
        <f t="shared" ca="1" si="10"/>
        <v/>
      </c>
      <c r="AJ26" s="40"/>
      <c r="AK26" s="316"/>
      <c r="AL26" s="316"/>
      <c r="AM26" s="316"/>
      <c r="AN26" s="42"/>
      <c r="AO26" s="232">
        <f t="shared" si="2"/>
        <v>16</v>
      </c>
      <c r="AP26" s="441" t="str">
        <f t="shared" si="3"/>
        <v>Mon</v>
      </c>
      <c r="AQ26" s="41"/>
      <c r="AR26" s="56" t="str">
        <f t="shared" si="21"/>
        <v/>
      </c>
      <c r="AS26" s="41"/>
      <c r="AT26" s="44" t="str">
        <f t="shared" si="22"/>
        <v/>
      </c>
      <c r="AU26" s="46" t="str">
        <f t="shared" ca="1" si="11"/>
        <v/>
      </c>
      <c r="AV26" s="56" t="str">
        <f t="shared" si="22"/>
        <v/>
      </c>
      <c r="AW26" s="41"/>
      <c r="AX26" s="44" t="str">
        <f t="shared" si="23"/>
        <v/>
      </c>
      <c r="AY26" s="46" t="str">
        <f t="shared" ca="1" si="12"/>
        <v/>
      </c>
      <c r="AZ26" s="56" t="str">
        <f t="shared" si="24"/>
        <v/>
      </c>
      <c r="BA26" s="41"/>
      <c r="BB26" s="70" t="str">
        <f t="shared" si="25"/>
        <v/>
      </c>
      <c r="BC26" s="47" t="str">
        <f t="shared" ca="1" si="13"/>
        <v/>
      </c>
      <c r="BD26" s="56" t="str">
        <f t="shared" si="26"/>
        <v/>
      </c>
      <c r="BE26" s="41"/>
      <c r="BF26" s="698" t="str">
        <f t="shared" ref="BF26" ca="1" si="31">IF(CELL("type",BE26)="l","",IF(BE26*($K26+$AQ26)=0,"",IF($AQ26&gt;0,+$AQ26*BE26*8.34,$K26*BE26*8.34)))</f>
        <v/>
      </c>
      <c r="BG26" s="262">
        <f t="shared" si="4"/>
        <v>16</v>
      </c>
      <c r="BH26" s="41"/>
      <c r="BI26" s="42"/>
      <c r="BJ26" s="316"/>
      <c r="BK26" s="40"/>
      <c r="BL26" s="40"/>
      <c r="BM26" s="40"/>
      <c r="BN26" s="40"/>
      <c r="BO26" s="40"/>
      <c r="BP26" s="40"/>
      <c r="BQ26" s="40"/>
      <c r="BR26" s="40"/>
      <c r="BS26" s="42"/>
      <c r="BT26" s="40"/>
      <c r="BU26" s="42"/>
      <c r="BV26" s="262">
        <f t="shared" si="5"/>
        <v>16</v>
      </c>
      <c r="BW26" s="40"/>
      <c r="BX26" s="700" t="str">
        <f t="shared" ca="1" si="15"/>
        <v/>
      </c>
      <c r="BY26" s="39"/>
      <c r="BZ26" s="698" t="str">
        <f t="shared" ca="1" si="15"/>
        <v/>
      </c>
      <c r="CA26" s="40"/>
      <c r="CB26" s="34"/>
      <c r="CC26" s="40"/>
      <c r="CD26" s="39"/>
      <c r="CE26" s="39"/>
      <c r="CF26" s="34"/>
      <c r="CG26" s="40"/>
      <c r="CH26" s="34"/>
      <c r="CI26" s="36"/>
      <c r="CJ26" s="353"/>
      <c r="CK26" s="34"/>
      <c r="CL26" s="42"/>
      <c r="CM26" s="797">
        <f t="shared" si="6"/>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7"/>
        <v>Tue</v>
      </c>
      <c r="C27" s="48"/>
      <c r="D27" s="49"/>
      <c r="E27" s="49"/>
      <c r="F27" s="50"/>
      <c r="G27" s="51"/>
      <c r="H27" s="52"/>
      <c r="I27" s="48"/>
      <c r="J27" s="49"/>
      <c r="K27" s="53"/>
      <c r="L27" s="317"/>
      <c r="M27" s="48"/>
      <c r="N27" s="44" t="str">
        <f t="shared" ca="1" si="8"/>
        <v/>
      </c>
      <c r="O27" s="48"/>
      <c r="P27" s="44" t="str">
        <f t="shared" ca="1" si="0"/>
        <v/>
      </c>
      <c r="Q27" s="48"/>
      <c r="R27" s="48"/>
      <c r="S27" s="54"/>
      <c r="T27" s="240">
        <f t="shared" si="1"/>
        <v>17</v>
      </c>
      <c r="U27" s="53"/>
      <c r="V27" s="54"/>
      <c r="W27" s="48"/>
      <c r="X27" s="48"/>
      <c r="Y27" s="333" t="str">
        <f t="shared" si="9"/>
        <v/>
      </c>
      <c r="Z27" s="317"/>
      <c r="AA27" s="330"/>
      <c r="AB27" s="48"/>
      <c r="AC27" s="54"/>
      <c r="AD27" s="53"/>
      <c r="AE27" s="54"/>
      <c r="AF27" s="704"/>
      <c r="AG27" s="52"/>
      <c r="AH27" s="48"/>
      <c r="AI27" t="str">
        <f t="shared" ca="1" si="10"/>
        <v/>
      </c>
      <c r="AJ27" s="48"/>
      <c r="AK27" s="317"/>
      <c r="AL27" s="317"/>
      <c r="AM27" s="317"/>
      <c r="AN27" s="54"/>
      <c r="AO27" s="234">
        <f t="shared" si="2"/>
        <v>17</v>
      </c>
      <c r="AP27" s="441" t="str">
        <f t="shared" si="3"/>
        <v>Tue</v>
      </c>
      <c r="AQ27" s="53"/>
      <c r="AR27" s="45" t="str">
        <f t="shared" si="21"/>
        <v/>
      </c>
      <c r="AS27" s="53"/>
      <c r="AT27" s="71" t="str">
        <f t="shared" si="22"/>
        <v/>
      </c>
      <c r="AU27" s="46" t="str">
        <f ca="1">IF(CELL("type",AS27)="l","",IF(AS27*($K27+$AQ27)=0,"",IF($AQ27&gt;0,+$AQ27*AS27*8.34,$K27*AS27*8.34)))</f>
        <v/>
      </c>
      <c r="AV27" s="56" t="str">
        <f t="shared" si="22"/>
        <v/>
      </c>
      <c r="AW27" s="53"/>
      <c r="AX27" s="71" t="str">
        <f t="shared" si="23"/>
        <v/>
      </c>
      <c r="AY27" s="46" t="str">
        <f ca="1">IF(CELL("type",AW27)="l","",IF(AW27*($K27+$AQ27)=0,"",IF($AQ27&gt;0,+$AQ27*AW27*8.34,$K27*AW27*8.34)))</f>
        <v/>
      </c>
      <c r="AZ27" s="45" t="str">
        <f t="shared" si="24"/>
        <v/>
      </c>
      <c r="BA27" s="53"/>
      <c r="BB27" s="72" t="str">
        <f t="shared" si="25"/>
        <v/>
      </c>
      <c r="BC27" s="47" t="str">
        <f ca="1">IF(CELL("type",BA27)="l","",IF(BA27*($K27+$AQ27)=0,"",IF($AQ27&gt;0,+$AQ27*BA27*8.34,$K27*BA27*8.34)))</f>
        <v/>
      </c>
      <c r="BD27" s="45" t="str">
        <f t="shared" si="26"/>
        <v/>
      </c>
      <c r="BE27" s="53"/>
      <c r="BF27" s="698" t="str">
        <f t="shared" ref="BF27" ca="1" si="32">IF(CELL("type",BE27)="l","",IF(BE27*($K27+$AQ27)=0,"",IF($AQ27&gt;0,+$AQ27*BE27*8.34,$K27*BE27*8.34)))</f>
        <v/>
      </c>
      <c r="BG27" s="263">
        <f t="shared" si="4"/>
        <v>17</v>
      </c>
      <c r="BH27" s="53"/>
      <c r="BI27" s="54"/>
      <c r="BJ27" s="317"/>
      <c r="BK27" s="48"/>
      <c r="BL27" s="48"/>
      <c r="BM27" s="48"/>
      <c r="BN27" s="48"/>
      <c r="BO27" s="48"/>
      <c r="BP27" s="48"/>
      <c r="BQ27" s="48"/>
      <c r="BR27" s="48"/>
      <c r="BS27" s="54"/>
      <c r="BT27" s="48"/>
      <c r="BU27" s="54"/>
      <c r="BV27" s="263">
        <f t="shared" si="5"/>
        <v>17</v>
      </c>
      <c r="BW27" s="48"/>
      <c r="BX27" s="698" t="str">
        <f t="shared" ca="1" si="15"/>
        <v/>
      </c>
      <c r="BY27" s="52"/>
      <c r="BZ27" s="712" t="str">
        <f t="shared" ca="1" si="15"/>
        <v/>
      </c>
      <c r="CA27" s="48"/>
      <c r="CB27" s="34"/>
      <c r="CC27" s="48"/>
      <c r="CD27" s="39"/>
      <c r="CE27" s="39"/>
      <c r="CF27" s="34"/>
      <c r="CG27" s="48"/>
      <c r="CH27" s="34"/>
      <c r="CI27" s="49"/>
      <c r="CJ27" s="353"/>
      <c r="CK27" s="34"/>
      <c r="CL27" s="54"/>
      <c r="CM27" s="262">
        <f t="shared" si="6"/>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7"/>
        <v>Wed</v>
      </c>
      <c r="C28" s="48"/>
      <c r="D28" s="49"/>
      <c r="E28" s="49"/>
      <c r="F28" s="50"/>
      <c r="G28" s="51"/>
      <c r="H28" s="52"/>
      <c r="I28" s="48"/>
      <c r="J28" s="49"/>
      <c r="K28" s="53"/>
      <c r="L28" s="317"/>
      <c r="M28" s="48"/>
      <c r="N28" s="44" t="str">
        <f t="shared" ca="1" si="8"/>
        <v/>
      </c>
      <c r="O28" s="48"/>
      <c r="P28" s="44" t="str">
        <f t="shared" ca="1" si="0"/>
        <v/>
      </c>
      <c r="Q28" s="48"/>
      <c r="R28" s="48"/>
      <c r="S28" s="54"/>
      <c r="T28" s="240">
        <f t="shared" si="1"/>
        <v>18</v>
      </c>
      <c r="U28" s="53"/>
      <c r="V28" s="54"/>
      <c r="W28" s="48"/>
      <c r="X28" s="48"/>
      <c r="Y28" s="333" t="str">
        <f t="shared" si="9"/>
        <v/>
      </c>
      <c r="Z28" s="317"/>
      <c r="AA28" s="330"/>
      <c r="AB28" s="48"/>
      <c r="AC28" s="54"/>
      <c r="AD28" s="53"/>
      <c r="AE28" s="54"/>
      <c r="AF28" s="704"/>
      <c r="AG28" s="52"/>
      <c r="AH28" s="48"/>
      <c r="AI28" t="str">
        <f t="shared" ca="1" si="10"/>
        <v/>
      </c>
      <c r="AJ28" s="48"/>
      <c r="AK28" s="317"/>
      <c r="AL28" s="317"/>
      <c r="AM28" s="317"/>
      <c r="AN28" s="54"/>
      <c r="AO28" s="234">
        <f t="shared" si="2"/>
        <v>18</v>
      </c>
      <c r="AP28" s="441" t="str">
        <f t="shared" si="3"/>
        <v>Wed</v>
      </c>
      <c r="AQ28" s="53"/>
      <c r="AR28" s="45" t="str">
        <f t="shared" si="21"/>
        <v/>
      </c>
      <c r="AS28" s="53"/>
      <c r="AT28" s="71" t="str">
        <f t="shared" si="22"/>
        <v/>
      </c>
      <c r="AU28" s="46" t="str">
        <f t="shared" ca="1" si="11"/>
        <v/>
      </c>
      <c r="AV28" s="56" t="str">
        <f t="shared" si="22"/>
        <v/>
      </c>
      <c r="AW28" s="53"/>
      <c r="AX28" s="71" t="str">
        <f t="shared" si="23"/>
        <v/>
      </c>
      <c r="AY28" s="46" t="str">
        <f t="shared" ca="1" si="12"/>
        <v/>
      </c>
      <c r="AZ28" s="45" t="str">
        <f t="shared" si="24"/>
        <v/>
      </c>
      <c r="BA28" s="53"/>
      <c r="BB28" s="72" t="str">
        <f t="shared" si="25"/>
        <v/>
      </c>
      <c r="BC28" s="47" t="str">
        <f t="shared" ca="1" si="13"/>
        <v/>
      </c>
      <c r="BD28" s="45" t="str">
        <f t="shared" si="26"/>
        <v/>
      </c>
      <c r="BE28" s="53"/>
      <c r="BF28" s="698" t="str">
        <f t="shared" ref="BF28" ca="1" si="33">IF(CELL("type",BE28)="l","",IF(BE28*($K28+$AQ28)=0,"",IF($AQ28&gt;0,+$AQ28*BE28*8.34,$K28*BE28*8.34)))</f>
        <v/>
      </c>
      <c r="BG28" s="263">
        <f t="shared" si="4"/>
        <v>18</v>
      </c>
      <c r="BH28" s="53"/>
      <c r="BI28" s="54"/>
      <c r="BJ28" s="317"/>
      <c r="BK28" s="48"/>
      <c r="BL28" s="48"/>
      <c r="BM28" s="48"/>
      <c r="BN28" s="48"/>
      <c r="BO28" s="48"/>
      <c r="BP28" s="48"/>
      <c r="BQ28" s="48"/>
      <c r="BR28" s="48"/>
      <c r="BS28" s="54"/>
      <c r="BT28" s="48"/>
      <c r="BU28" s="54"/>
      <c r="BV28" s="263">
        <f t="shared" si="5"/>
        <v>18</v>
      </c>
      <c r="BW28" s="48"/>
      <c r="BX28" s="698" t="str">
        <f t="shared" ca="1" si="15"/>
        <v/>
      </c>
      <c r="BY28" s="52"/>
      <c r="BZ28" s="712" t="str">
        <f t="shared" ca="1" si="15"/>
        <v/>
      </c>
      <c r="CA28" s="48"/>
      <c r="CB28" s="34"/>
      <c r="CC28" s="48"/>
      <c r="CD28" s="39"/>
      <c r="CE28" s="39"/>
      <c r="CF28" s="34"/>
      <c r="CG28" s="48"/>
      <c r="CH28" s="34"/>
      <c r="CI28" s="49"/>
      <c r="CJ28" s="353"/>
      <c r="CK28" s="34"/>
      <c r="CL28" s="54"/>
      <c r="CM28" s="262">
        <f t="shared" si="6"/>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7"/>
        <v>Thu</v>
      </c>
      <c r="C29" s="48"/>
      <c r="D29" s="49"/>
      <c r="E29" s="49"/>
      <c r="F29" s="50"/>
      <c r="G29" s="51"/>
      <c r="H29" s="52"/>
      <c r="I29" s="48"/>
      <c r="J29" s="49"/>
      <c r="K29" s="53"/>
      <c r="L29" s="317"/>
      <c r="M29" s="48"/>
      <c r="N29" s="44" t="str">
        <f t="shared" ca="1" si="8"/>
        <v/>
      </c>
      <c r="O29" s="48"/>
      <c r="P29" s="44" t="str">
        <f t="shared" ca="1" si="0"/>
        <v/>
      </c>
      <c r="Q29" s="48"/>
      <c r="R29" s="48"/>
      <c r="S29" s="54"/>
      <c r="T29" s="240">
        <f t="shared" si="1"/>
        <v>19</v>
      </c>
      <c r="U29" s="53"/>
      <c r="V29" s="54"/>
      <c r="W29" s="48"/>
      <c r="X29" s="48"/>
      <c r="Y29" s="333" t="str">
        <f t="shared" si="9"/>
        <v/>
      </c>
      <c r="Z29" s="317"/>
      <c r="AA29" s="330"/>
      <c r="AB29" s="48"/>
      <c r="AC29" s="54"/>
      <c r="AD29" s="53"/>
      <c r="AE29" s="54"/>
      <c r="AF29" s="704"/>
      <c r="AG29" s="52"/>
      <c r="AH29" s="48"/>
      <c r="AI29" t="str">
        <f t="shared" ca="1" si="10"/>
        <v/>
      </c>
      <c r="AJ29" s="48"/>
      <c r="AK29" s="317"/>
      <c r="AL29" s="317"/>
      <c r="AM29" s="317"/>
      <c r="AN29" s="54"/>
      <c r="AO29" s="234">
        <f t="shared" si="2"/>
        <v>19</v>
      </c>
      <c r="AP29" s="441" t="str">
        <f t="shared" si="3"/>
        <v>Thu</v>
      </c>
      <c r="AQ29" s="53"/>
      <c r="AR29" s="45" t="str">
        <f t="shared" si="21"/>
        <v/>
      </c>
      <c r="AS29" s="53"/>
      <c r="AT29" s="71" t="str">
        <f t="shared" si="22"/>
        <v/>
      </c>
      <c r="AU29" s="46" t="str">
        <f t="shared" ca="1" si="11"/>
        <v/>
      </c>
      <c r="AV29" s="56" t="str">
        <f t="shared" si="22"/>
        <v/>
      </c>
      <c r="AW29" s="53"/>
      <c r="AX29" s="71" t="str">
        <f t="shared" si="23"/>
        <v/>
      </c>
      <c r="AY29" s="46" t="str">
        <f t="shared" ca="1" si="12"/>
        <v/>
      </c>
      <c r="AZ29" s="45" t="str">
        <f t="shared" si="24"/>
        <v/>
      </c>
      <c r="BA29" s="53"/>
      <c r="BB29" s="72" t="str">
        <f t="shared" si="25"/>
        <v/>
      </c>
      <c r="BC29" s="47" t="str">
        <f t="shared" ca="1" si="13"/>
        <v/>
      </c>
      <c r="BD29" s="45" t="str">
        <f t="shared" si="26"/>
        <v/>
      </c>
      <c r="BE29" s="53"/>
      <c r="BF29" s="698" t="str">
        <f ca="1">IF(CELL("type",BE29)="l","",IF(BE29*($K29+$AQ29)=0,"",IF($AQ29&gt;0,+$AQ29*BE29*8.34,$K29*BE29*8.34)))</f>
        <v/>
      </c>
      <c r="BG29" s="263">
        <f t="shared" si="4"/>
        <v>19</v>
      </c>
      <c r="BH29" s="53"/>
      <c r="BI29" s="54"/>
      <c r="BJ29" s="317"/>
      <c r="BK29" s="48"/>
      <c r="BL29" s="48"/>
      <c r="BM29" s="48"/>
      <c r="BN29" s="48"/>
      <c r="BO29" s="48"/>
      <c r="BP29" s="48"/>
      <c r="BQ29" s="48"/>
      <c r="BR29" s="48"/>
      <c r="BS29" s="54"/>
      <c r="BT29" s="48"/>
      <c r="BU29" s="54"/>
      <c r="BV29" s="263">
        <f t="shared" si="5"/>
        <v>19</v>
      </c>
      <c r="BW29" s="48"/>
      <c r="BX29" s="698" t="str">
        <f ca="1">IF(CELL("type",BW29)="l","",IF(BW29*($K29+$AQ29)=0,"",IF($AQ29&gt;0,+$AQ29*BW29*8.34,$K29*BW29*8.34)))</f>
        <v/>
      </c>
      <c r="BY29" s="52"/>
      <c r="BZ29" s="712" t="str">
        <f ca="1">IF(CELL("type",BY29)="l","",IF(BY29*($K29+$AQ29)=0,"",IF($AQ29&gt;0,+$AQ29*BY29*8.34,$K29*BY29*8.34)))</f>
        <v/>
      </c>
      <c r="CA29" s="48"/>
      <c r="CB29" s="34"/>
      <c r="CC29" s="48"/>
      <c r="CD29" s="39"/>
      <c r="CE29" s="39"/>
      <c r="CF29" s="34"/>
      <c r="CG29" s="48"/>
      <c r="CH29" s="34"/>
      <c r="CI29" s="49"/>
      <c r="CJ29" s="353"/>
      <c r="CK29" s="34"/>
      <c r="CL29" s="54"/>
      <c r="CM29" s="262">
        <f t="shared" si="6"/>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7"/>
        <v>Fri</v>
      </c>
      <c r="C30" s="58"/>
      <c r="D30" s="59"/>
      <c r="E30" s="59"/>
      <c r="F30" s="60"/>
      <c r="G30" s="61"/>
      <c r="H30" s="62"/>
      <c r="I30" s="58"/>
      <c r="J30" s="59"/>
      <c r="K30" s="63"/>
      <c r="L30" s="318"/>
      <c r="M30" s="58"/>
      <c r="N30" s="67" t="str">
        <f t="shared" ca="1" si="8"/>
        <v/>
      </c>
      <c r="O30" s="58"/>
      <c r="P30" s="67" t="str">
        <f t="shared" ca="1" si="0"/>
        <v/>
      </c>
      <c r="Q30" s="58"/>
      <c r="R30" s="58"/>
      <c r="S30" s="64"/>
      <c r="T30" s="242">
        <f t="shared" si="1"/>
        <v>20</v>
      </c>
      <c r="U30" s="63"/>
      <c r="V30" s="64"/>
      <c r="W30" s="58"/>
      <c r="X30" s="58"/>
      <c r="Y30" s="338" t="str">
        <f t="shared" si="9"/>
        <v/>
      </c>
      <c r="Z30" s="318"/>
      <c r="AA30" s="331"/>
      <c r="AB30" s="58"/>
      <c r="AC30" s="64"/>
      <c r="AD30" s="63"/>
      <c r="AE30" s="64"/>
      <c r="AF30" s="810"/>
      <c r="AG30" s="62"/>
      <c r="AH30" s="58"/>
      <c r="AI30" t="str">
        <f t="shared" ca="1" si="10"/>
        <v/>
      </c>
      <c r="AJ30" s="58"/>
      <c r="AK30" s="318"/>
      <c r="AL30" s="318"/>
      <c r="AM30" s="318"/>
      <c r="AN30" s="64"/>
      <c r="AO30" s="235">
        <f t="shared" si="2"/>
        <v>20</v>
      </c>
      <c r="AP30" s="442" t="str">
        <f t="shared" si="3"/>
        <v>Fri</v>
      </c>
      <c r="AQ30" s="63"/>
      <c r="AR30" s="68" t="str">
        <f t="shared" si="21"/>
        <v/>
      </c>
      <c r="AS30" s="63"/>
      <c r="AT30" s="67" t="str">
        <f t="shared" si="22"/>
        <v/>
      </c>
      <c r="AU30" s="87" t="str">
        <f t="shared" ca="1" si="11"/>
        <v/>
      </c>
      <c r="AV30" s="68" t="str">
        <f t="shared" si="22"/>
        <v/>
      </c>
      <c r="AW30" s="63"/>
      <c r="AX30" s="67" t="str">
        <f t="shared" si="23"/>
        <v/>
      </c>
      <c r="AY30" s="87" t="str">
        <f t="shared" ca="1" si="12"/>
        <v/>
      </c>
      <c r="AZ30" s="68" t="str">
        <f t="shared" si="24"/>
        <v/>
      </c>
      <c r="BA30" s="63"/>
      <c r="BB30" s="73" t="str">
        <f t="shared" si="25"/>
        <v/>
      </c>
      <c r="BC30" s="69" t="str">
        <f t="shared" ca="1" si="13"/>
        <v/>
      </c>
      <c r="BD30" s="68" t="str">
        <f t="shared" si="26"/>
        <v/>
      </c>
      <c r="BE30" s="63"/>
      <c r="BF30" s="701" t="str">
        <f t="shared" ref="BF30" ca="1" si="34">IF(CELL("type",BE30)="l","",IF(BE30*($K30+$AQ30)=0,"",IF($AQ30&gt;0,+$AQ30*BE30*8.34,$K30*BE30*8.34)))</f>
        <v/>
      </c>
      <c r="BG30" s="264">
        <f t="shared" si="4"/>
        <v>20</v>
      </c>
      <c r="BH30" s="63"/>
      <c r="BI30" s="64"/>
      <c r="BJ30" s="318"/>
      <c r="BK30" s="58"/>
      <c r="BL30" s="58"/>
      <c r="BM30" s="58"/>
      <c r="BN30" s="58"/>
      <c r="BO30" s="58"/>
      <c r="BP30" s="58"/>
      <c r="BQ30" s="58"/>
      <c r="BR30" s="58"/>
      <c r="BS30" s="64"/>
      <c r="BT30" s="58"/>
      <c r="BU30" s="64"/>
      <c r="BV30" s="264">
        <f t="shared" si="5"/>
        <v>20</v>
      </c>
      <c r="BW30" s="58"/>
      <c r="BX30" s="701" t="str">
        <f t="shared" ca="1" si="15"/>
        <v/>
      </c>
      <c r="BY30" s="63"/>
      <c r="BZ30" s="701" t="str">
        <f t="shared" ca="1" si="15"/>
        <v/>
      </c>
      <c r="CA30" s="58"/>
      <c r="CB30" s="354"/>
      <c r="CC30" s="58"/>
      <c r="CD30" s="62"/>
      <c r="CE30" s="62"/>
      <c r="CF30" s="354"/>
      <c r="CG30" s="58"/>
      <c r="CH30" s="354"/>
      <c r="CI30" s="59"/>
      <c r="CJ30" s="352"/>
      <c r="CK30" s="354"/>
      <c r="CL30" s="64"/>
      <c r="CM30" s="803">
        <f t="shared" si="6"/>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7"/>
        <v>Sat</v>
      </c>
      <c r="C31" s="40"/>
      <c r="D31" s="36"/>
      <c r="E31" s="36"/>
      <c r="F31" s="37"/>
      <c r="G31" s="38"/>
      <c r="H31" s="39"/>
      <c r="I31" s="40"/>
      <c r="J31" s="36"/>
      <c r="K31" s="41"/>
      <c r="L31" s="316"/>
      <c r="M31" s="40"/>
      <c r="N31" s="44" t="str">
        <f t="shared" ca="1" si="8"/>
        <v/>
      </c>
      <c r="O31" s="40"/>
      <c r="P31" s="44" t="str">
        <f t="shared" ca="1" si="0"/>
        <v/>
      </c>
      <c r="Q31" s="40"/>
      <c r="R31" s="40"/>
      <c r="S31" s="42"/>
      <c r="T31" s="238">
        <f t="shared" si="1"/>
        <v>21</v>
      </c>
      <c r="U31" s="41"/>
      <c r="V31" s="42"/>
      <c r="W31" s="40"/>
      <c r="X31" s="40"/>
      <c r="Y31" s="332" t="str">
        <f t="shared" si="9"/>
        <v/>
      </c>
      <c r="Z31" s="316"/>
      <c r="AA31" s="329"/>
      <c r="AB31" s="40"/>
      <c r="AC31" s="42"/>
      <c r="AD31" s="41"/>
      <c r="AE31" s="42"/>
      <c r="AF31" s="811"/>
      <c r="AG31" s="39"/>
      <c r="AH31" s="40"/>
      <c r="AI31" t="str">
        <f t="shared" ca="1" si="10"/>
        <v/>
      </c>
      <c r="AJ31" s="40"/>
      <c r="AK31" s="316"/>
      <c r="AL31" s="316"/>
      <c r="AM31" s="316"/>
      <c r="AN31" s="42"/>
      <c r="AO31" s="232">
        <f t="shared" si="2"/>
        <v>21</v>
      </c>
      <c r="AP31" s="441" t="str">
        <f t="shared" si="3"/>
        <v>Sat</v>
      </c>
      <c r="AQ31" s="41"/>
      <c r="AR31" s="56" t="str">
        <f t="shared" si="21"/>
        <v xml:space="preserve"> </v>
      </c>
      <c r="AS31" s="41"/>
      <c r="AT31" s="44" t="str">
        <f t="shared" si="22"/>
        <v xml:space="preserve"> </v>
      </c>
      <c r="AU31" s="46" t="str">
        <f ca="1">IF(CELL("type",AS31)="l","",IF(AS31*($K31+$AQ31)=0,"",IF($AQ31&gt;0,+$AQ31*AS31*8.34,$K31*AS31*8.34)))</f>
        <v/>
      </c>
      <c r="AV31" s="56" t="str">
        <f t="shared" ca="1" si="22"/>
        <v xml:space="preserve"> </v>
      </c>
      <c r="AW31" s="41"/>
      <c r="AX31" s="44" t="str">
        <f t="shared" si="23"/>
        <v xml:space="preserve"> </v>
      </c>
      <c r="AY31" s="46" t="str">
        <f ca="1">IF(CELL("type",AW31)="l","",IF(AW31*($K31+$AQ31)=0,"",IF($AQ31&gt;0,+$AQ31*AW31*8.34,$K31*AW31*8.34)))</f>
        <v/>
      </c>
      <c r="AZ31" s="56" t="str">
        <f t="shared" ca="1" si="24"/>
        <v xml:space="preserve"> </v>
      </c>
      <c r="BA31" s="41"/>
      <c r="BB31" s="70" t="str">
        <f t="shared" si="25"/>
        <v xml:space="preserve"> </v>
      </c>
      <c r="BC31" s="47" t="str">
        <f ca="1">IF(CELL("type",BA31)="l","",IF(BA31*($K31+$AQ31)=0,"",IF($AQ31&gt;0,+$AQ31*BA31*8.34,$K31*BA31*8.34)))</f>
        <v/>
      </c>
      <c r="BD31" s="56" t="str">
        <f t="shared" ca="1" si="26"/>
        <v xml:space="preserve"> </v>
      </c>
      <c r="BE31" s="41"/>
      <c r="BF31" s="698" t="str">
        <f t="shared" ref="BF31" ca="1" si="35">IF(CELL("type",BE31)="l","",IF(BE31*($K31+$AQ31)=0,"",IF($AQ31&gt;0,+$AQ31*BE31*8.34,$K31*BE31*8.34)))</f>
        <v/>
      </c>
      <c r="BG31" s="262">
        <f t="shared" si="4"/>
        <v>21</v>
      </c>
      <c r="BH31" s="41"/>
      <c r="BI31" s="42"/>
      <c r="BJ31" s="316"/>
      <c r="BK31" s="40"/>
      <c r="BL31" s="40"/>
      <c r="BM31" s="40"/>
      <c r="BN31" s="40"/>
      <c r="BO31" s="40"/>
      <c r="BP31" s="40"/>
      <c r="BQ31" s="40"/>
      <c r="BR31" s="40"/>
      <c r="BS31" s="42"/>
      <c r="BT31" s="40"/>
      <c r="BU31" s="42"/>
      <c r="BV31" s="262">
        <f t="shared" si="5"/>
        <v>21</v>
      </c>
      <c r="BW31" s="40"/>
      <c r="BX31" s="698" t="str">
        <f t="shared" ca="1" si="15"/>
        <v/>
      </c>
      <c r="BY31" s="39"/>
      <c r="BZ31" s="698" t="str">
        <f t="shared" ca="1" si="15"/>
        <v/>
      </c>
      <c r="CA31" s="40"/>
      <c r="CB31" s="34"/>
      <c r="CC31" s="40"/>
      <c r="CD31" s="39"/>
      <c r="CE31" s="39"/>
      <c r="CF31" s="34"/>
      <c r="CG31" s="40"/>
      <c r="CH31" s="34"/>
      <c r="CI31" s="36"/>
      <c r="CJ31" s="353"/>
      <c r="CK31" s="34"/>
      <c r="CL31" s="42"/>
      <c r="CM31" s="797">
        <f t="shared" si="6"/>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7"/>
        <v>Sun</v>
      </c>
      <c r="C32" s="48"/>
      <c r="D32" s="49"/>
      <c r="E32" s="49"/>
      <c r="F32" s="50"/>
      <c r="G32" s="51"/>
      <c r="H32" s="52"/>
      <c r="I32" s="48"/>
      <c r="J32" s="49"/>
      <c r="K32" s="53"/>
      <c r="L32" s="317"/>
      <c r="M32" s="48"/>
      <c r="N32" s="44" t="str">
        <f t="shared" ca="1" si="8"/>
        <v/>
      </c>
      <c r="O32" s="48"/>
      <c r="P32" s="44" t="str">
        <f t="shared" ca="1" si="0"/>
        <v/>
      </c>
      <c r="Q32" s="48"/>
      <c r="R32" s="48"/>
      <c r="S32" s="54"/>
      <c r="T32" s="240">
        <f t="shared" si="1"/>
        <v>22</v>
      </c>
      <c r="U32" s="53"/>
      <c r="V32" s="54"/>
      <c r="W32" s="48"/>
      <c r="X32" s="48"/>
      <c r="Y32" s="333" t="str">
        <f t="shared" si="9"/>
        <v/>
      </c>
      <c r="Z32" s="317"/>
      <c r="AA32" s="330"/>
      <c r="AB32" s="48"/>
      <c r="AC32" s="54"/>
      <c r="AD32" s="53"/>
      <c r="AE32" s="54"/>
      <c r="AF32" s="704"/>
      <c r="AG32" s="52"/>
      <c r="AH32" s="48"/>
      <c r="AI32" t="str">
        <f t="shared" ca="1" si="10"/>
        <v/>
      </c>
      <c r="AJ32" s="48"/>
      <c r="AK32" s="317"/>
      <c r="AL32" s="317"/>
      <c r="AM32" s="317"/>
      <c r="AN32" s="54"/>
      <c r="AO32" s="234">
        <f t="shared" si="2"/>
        <v>22</v>
      </c>
      <c r="AP32" s="441" t="str">
        <f t="shared" si="3"/>
        <v>Sun</v>
      </c>
      <c r="AQ32" s="53"/>
      <c r="AR32" s="45" t="str">
        <f t="shared" si="21"/>
        <v/>
      </c>
      <c r="AS32" s="53"/>
      <c r="AT32" s="71" t="str">
        <f t="shared" si="22"/>
        <v/>
      </c>
      <c r="AU32" s="46" t="str">
        <f t="shared" ca="1" si="11"/>
        <v/>
      </c>
      <c r="AV32" s="56" t="str">
        <f t="shared" si="22"/>
        <v/>
      </c>
      <c r="AW32" s="53"/>
      <c r="AX32" s="71" t="str">
        <f t="shared" si="23"/>
        <v/>
      </c>
      <c r="AY32" s="46" t="str">
        <f t="shared" ca="1" si="12"/>
        <v/>
      </c>
      <c r="AZ32" s="45" t="str">
        <f t="shared" si="24"/>
        <v/>
      </c>
      <c r="BA32" s="53"/>
      <c r="BB32" s="72" t="str">
        <f t="shared" si="25"/>
        <v/>
      </c>
      <c r="BC32" s="47" t="str">
        <f t="shared" ca="1" si="13"/>
        <v/>
      </c>
      <c r="BD32" s="45" t="str">
        <f t="shared" si="26"/>
        <v/>
      </c>
      <c r="BE32" s="53"/>
      <c r="BF32" s="698" t="str">
        <f ca="1">IF(CELL("type",BE32)="l","",IF(BE32*($K32+$AQ32)=0,"",IF($AQ32&gt;0,+$AQ32*BE32*8.34,$K32*BE32*8.34)))</f>
        <v/>
      </c>
      <c r="BG32" s="263">
        <f t="shared" si="4"/>
        <v>22</v>
      </c>
      <c r="BH32" s="53"/>
      <c r="BI32" s="54"/>
      <c r="BJ32" s="317"/>
      <c r="BK32" s="48"/>
      <c r="BL32" s="48"/>
      <c r="BM32" s="48"/>
      <c r="BN32" s="48"/>
      <c r="BO32" s="48"/>
      <c r="BP32" s="48"/>
      <c r="BQ32" s="48"/>
      <c r="BR32" s="48"/>
      <c r="BS32" s="54"/>
      <c r="BT32" s="48"/>
      <c r="BU32" s="54"/>
      <c r="BV32" s="263">
        <f t="shared" si="5"/>
        <v>22</v>
      </c>
      <c r="BW32" s="48"/>
      <c r="BX32" s="698" t="str">
        <f ca="1">IF(CELL("type",BW32)="l","",IF(BW32*($K32+$AQ32)=0,"",IF($AQ32&gt;0,+$AQ32*BW32*8.34,$K32*BW32*8.34)))</f>
        <v/>
      </c>
      <c r="BY32" s="52"/>
      <c r="BZ32" s="712" t="str">
        <f ca="1">IF(CELL("type",BY32)="l","",IF(BY32*($K32+$AQ32)=0,"",IF($AQ32&gt;0,+$AQ32*BY32*8.34,$K32*BY32*8.34)))</f>
        <v/>
      </c>
      <c r="CA32" s="48"/>
      <c r="CB32" s="34"/>
      <c r="CC32" s="48"/>
      <c r="CD32" s="39"/>
      <c r="CE32" s="39"/>
      <c r="CF32" s="34"/>
      <c r="CG32" s="48"/>
      <c r="CH32" s="34"/>
      <c r="CI32" s="49"/>
      <c r="CJ32" s="353"/>
      <c r="CK32" s="34"/>
      <c r="CL32" s="54"/>
      <c r="CM32" s="262">
        <f t="shared" si="6"/>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7"/>
        <v>Mon</v>
      </c>
      <c r="C33" s="48"/>
      <c r="D33" s="49"/>
      <c r="E33" s="49"/>
      <c r="F33" s="50"/>
      <c r="G33" s="51"/>
      <c r="H33" s="52"/>
      <c r="I33" s="48"/>
      <c r="J33" s="49"/>
      <c r="K33" s="53"/>
      <c r="L33" s="317"/>
      <c r="M33" s="48"/>
      <c r="N33" s="44" t="str">
        <f t="shared" ca="1" si="8"/>
        <v/>
      </c>
      <c r="O33" s="48"/>
      <c r="P33" s="44" t="str">
        <f t="shared" ca="1" si="0"/>
        <v/>
      </c>
      <c r="Q33" s="48"/>
      <c r="R33" s="48"/>
      <c r="S33" s="54"/>
      <c r="T33" s="240">
        <f t="shared" si="1"/>
        <v>23</v>
      </c>
      <c r="U33" s="53"/>
      <c r="V33" s="54"/>
      <c r="W33" s="48"/>
      <c r="X33" s="48"/>
      <c r="Y33" s="333" t="str">
        <f t="shared" si="9"/>
        <v/>
      </c>
      <c r="Z33" s="317"/>
      <c r="AA33" s="330"/>
      <c r="AB33" s="48"/>
      <c r="AC33" s="54"/>
      <c r="AD33" s="53"/>
      <c r="AE33" s="54"/>
      <c r="AF33" s="704"/>
      <c r="AG33" s="52"/>
      <c r="AH33" s="48"/>
      <c r="AI33" t="str">
        <f t="shared" ca="1" si="10"/>
        <v/>
      </c>
      <c r="AJ33" s="48"/>
      <c r="AK33" s="317"/>
      <c r="AL33" s="317"/>
      <c r="AM33" s="317"/>
      <c r="AN33" s="54"/>
      <c r="AO33" s="234">
        <f t="shared" si="2"/>
        <v>23</v>
      </c>
      <c r="AP33" s="441" t="str">
        <f t="shared" si="3"/>
        <v>Mon</v>
      </c>
      <c r="AQ33" s="53"/>
      <c r="AR33" s="45" t="str">
        <f t="shared" si="21"/>
        <v/>
      </c>
      <c r="AS33" s="53"/>
      <c r="AT33" s="71" t="str">
        <f t="shared" si="22"/>
        <v/>
      </c>
      <c r="AU33" s="46" t="str">
        <f t="shared" ca="1" si="11"/>
        <v/>
      </c>
      <c r="AV33" s="56" t="str">
        <f t="shared" si="22"/>
        <v/>
      </c>
      <c r="AW33" s="53"/>
      <c r="AX33" s="71" t="str">
        <f t="shared" si="23"/>
        <v/>
      </c>
      <c r="AY33" s="46" t="str">
        <f t="shared" ca="1" si="12"/>
        <v/>
      </c>
      <c r="AZ33" s="45" t="str">
        <f t="shared" si="24"/>
        <v/>
      </c>
      <c r="BA33" s="53"/>
      <c r="BB33" s="72" t="str">
        <f t="shared" si="25"/>
        <v/>
      </c>
      <c r="BC33" s="47" t="str">
        <f t="shared" ca="1" si="13"/>
        <v/>
      </c>
      <c r="BD33" s="45" t="str">
        <f t="shared" si="26"/>
        <v/>
      </c>
      <c r="BE33" s="53"/>
      <c r="BF33" s="698" t="str">
        <f t="shared" ref="BF33" ca="1" si="36">IF(CELL("type",BE33)="l","",IF(BE33*($K33+$AQ33)=0,"",IF($AQ33&gt;0,+$AQ33*BE33*8.34,$K33*BE33*8.34)))</f>
        <v/>
      </c>
      <c r="BG33" s="263">
        <f t="shared" si="4"/>
        <v>23</v>
      </c>
      <c r="BH33" s="53"/>
      <c r="BI33" s="54"/>
      <c r="BJ33" s="317"/>
      <c r="BK33" s="48"/>
      <c r="BL33" s="48"/>
      <c r="BM33" s="48"/>
      <c r="BN33" s="48"/>
      <c r="BO33" s="48"/>
      <c r="BP33" s="48"/>
      <c r="BQ33" s="48"/>
      <c r="BR33" s="48"/>
      <c r="BS33" s="54"/>
      <c r="BT33" s="48"/>
      <c r="BU33" s="54"/>
      <c r="BV33" s="263">
        <f t="shared" si="5"/>
        <v>23</v>
      </c>
      <c r="BW33" s="48"/>
      <c r="BX33" s="698" t="str">
        <f t="shared" ca="1" si="15"/>
        <v/>
      </c>
      <c r="BY33" s="52"/>
      <c r="BZ33" s="712" t="str">
        <f t="shared" ca="1" si="15"/>
        <v/>
      </c>
      <c r="CA33" s="48"/>
      <c r="CB33" s="34"/>
      <c r="CC33" s="48"/>
      <c r="CD33" s="39"/>
      <c r="CE33" s="39"/>
      <c r="CF33" s="34"/>
      <c r="CG33" s="48"/>
      <c r="CH33" s="34"/>
      <c r="CI33" s="49"/>
      <c r="CJ33" s="353"/>
      <c r="CK33" s="34"/>
      <c r="CL33" s="54"/>
      <c r="CM33" s="262">
        <f t="shared" si="6"/>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7"/>
        <v>Tue</v>
      </c>
      <c r="C34" s="48"/>
      <c r="D34" s="49"/>
      <c r="E34" s="49"/>
      <c r="F34" s="50"/>
      <c r="G34" s="51"/>
      <c r="H34" s="52"/>
      <c r="I34" s="48"/>
      <c r="J34" s="49"/>
      <c r="K34" s="53"/>
      <c r="L34" s="317"/>
      <c r="M34" s="48"/>
      <c r="N34" s="44" t="str">
        <f t="shared" ca="1" si="8"/>
        <v/>
      </c>
      <c r="O34" s="48"/>
      <c r="P34" s="44" t="str">
        <f t="shared" ca="1" si="0"/>
        <v/>
      </c>
      <c r="Q34" s="48"/>
      <c r="R34" s="48"/>
      <c r="S34" s="54"/>
      <c r="T34" s="240">
        <f t="shared" si="1"/>
        <v>24</v>
      </c>
      <c r="U34" s="53"/>
      <c r="V34" s="54"/>
      <c r="W34" s="48"/>
      <c r="X34" s="48"/>
      <c r="Y34" s="333" t="str">
        <f t="shared" si="9"/>
        <v/>
      </c>
      <c r="Z34" s="317"/>
      <c r="AA34" s="330"/>
      <c r="AB34" s="48"/>
      <c r="AC34" s="54"/>
      <c r="AD34" s="53"/>
      <c r="AE34" s="54"/>
      <c r="AF34" s="704"/>
      <c r="AG34" s="52"/>
      <c r="AH34" s="48"/>
      <c r="AI34" t="str">
        <f t="shared" ca="1" si="10"/>
        <v/>
      </c>
      <c r="AJ34" s="48"/>
      <c r="AK34" s="317"/>
      <c r="AL34" s="317"/>
      <c r="AM34" s="317"/>
      <c r="AN34" s="54"/>
      <c r="AO34" s="234">
        <f t="shared" si="2"/>
        <v>24</v>
      </c>
      <c r="AP34" s="441" t="str">
        <f t="shared" si="3"/>
        <v>Tue</v>
      </c>
      <c r="AQ34" s="53"/>
      <c r="AR34" s="45" t="str">
        <f t="shared" si="21"/>
        <v/>
      </c>
      <c r="AS34" s="53"/>
      <c r="AT34" s="71" t="str">
        <f t="shared" ref="AT34:AV37" si="37">IF(+$B34="Sat",IF(SUM(AS28:AS34)&gt;0,AVERAGE(AS28:AS34)," "),"")</f>
        <v/>
      </c>
      <c r="AU34" s="46" t="str">
        <f t="shared" ca="1" si="11"/>
        <v/>
      </c>
      <c r="AV34" s="56" t="str">
        <f t="shared" si="37"/>
        <v/>
      </c>
      <c r="AW34" s="53"/>
      <c r="AX34" s="71" t="str">
        <f t="shared" si="23"/>
        <v/>
      </c>
      <c r="AY34" s="46" t="str">
        <f t="shared" ca="1" si="12"/>
        <v/>
      </c>
      <c r="AZ34" s="45" t="str">
        <f t="shared" si="24"/>
        <v/>
      </c>
      <c r="BA34" s="53"/>
      <c r="BB34" s="72" t="str">
        <f t="shared" si="25"/>
        <v/>
      </c>
      <c r="BC34" s="47" t="str">
        <f t="shared" ca="1" si="13"/>
        <v/>
      </c>
      <c r="BD34" s="45" t="str">
        <f t="shared" si="26"/>
        <v/>
      </c>
      <c r="BE34" s="53"/>
      <c r="BF34" s="698" t="str">
        <f t="shared" ref="BF34" ca="1" si="38">IF(CELL("type",BE34)="l","",IF(BE34*($K34+$AQ34)=0,"",IF($AQ34&gt;0,+$AQ34*BE34*8.34,$K34*BE34*8.34)))</f>
        <v/>
      </c>
      <c r="BG34" s="263">
        <f t="shared" si="4"/>
        <v>24</v>
      </c>
      <c r="BH34" s="53"/>
      <c r="BI34" s="54"/>
      <c r="BJ34" s="317"/>
      <c r="BK34" s="48"/>
      <c r="BL34" s="48"/>
      <c r="BM34" s="48"/>
      <c r="BN34" s="48"/>
      <c r="BO34" s="48"/>
      <c r="BP34" s="48"/>
      <c r="BQ34" s="48"/>
      <c r="BR34" s="48"/>
      <c r="BS34" s="54"/>
      <c r="BT34" s="48"/>
      <c r="BU34" s="54"/>
      <c r="BV34" s="263">
        <f t="shared" si="5"/>
        <v>24</v>
      </c>
      <c r="BW34" s="48"/>
      <c r="BX34" s="698" t="str">
        <f t="shared" ca="1" si="15"/>
        <v/>
      </c>
      <c r="BY34" s="52"/>
      <c r="BZ34" s="712" t="str">
        <f t="shared" ca="1" si="15"/>
        <v/>
      </c>
      <c r="CA34" s="48"/>
      <c r="CB34" s="34"/>
      <c r="CC34" s="48"/>
      <c r="CD34" s="39"/>
      <c r="CE34" s="39"/>
      <c r="CF34" s="34"/>
      <c r="CG34" s="48"/>
      <c r="CH34" s="34"/>
      <c r="CI34" s="49"/>
      <c r="CJ34" s="353"/>
      <c r="CK34" s="34"/>
      <c r="CL34" s="54"/>
      <c r="CM34" s="262">
        <f t="shared" si="6"/>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7"/>
        <v>Wed</v>
      </c>
      <c r="C35" s="58"/>
      <c r="D35" s="59"/>
      <c r="E35" s="59"/>
      <c r="F35" s="60"/>
      <c r="G35" s="61"/>
      <c r="H35" s="62"/>
      <c r="I35" s="58"/>
      <c r="J35" s="59"/>
      <c r="K35" s="63"/>
      <c r="L35" s="318"/>
      <c r="M35" s="58"/>
      <c r="N35" s="67" t="str">
        <f t="shared" ca="1" si="8"/>
        <v/>
      </c>
      <c r="O35" s="58"/>
      <c r="P35" s="67" t="str">
        <f t="shared" ca="1" si="0"/>
        <v/>
      </c>
      <c r="Q35" s="58"/>
      <c r="R35" s="58"/>
      <c r="S35" s="64"/>
      <c r="T35" s="242">
        <f t="shared" si="1"/>
        <v>25</v>
      </c>
      <c r="U35" s="63"/>
      <c r="V35" s="64"/>
      <c r="W35" s="58"/>
      <c r="X35" s="58"/>
      <c r="Y35" s="338" t="str">
        <f t="shared" si="9"/>
        <v/>
      </c>
      <c r="Z35" s="318"/>
      <c r="AA35" s="331"/>
      <c r="AB35" s="58"/>
      <c r="AC35" s="64"/>
      <c r="AD35" s="63"/>
      <c r="AE35" s="64"/>
      <c r="AF35" s="812"/>
      <c r="AG35" s="62"/>
      <c r="AH35" s="58"/>
      <c r="AI35" t="str">
        <f t="shared" ca="1" si="10"/>
        <v/>
      </c>
      <c r="AJ35" s="58"/>
      <c r="AK35" s="318"/>
      <c r="AL35" s="318"/>
      <c r="AM35" s="318"/>
      <c r="AN35" s="64"/>
      <c r="AO35" s="235">
        <f t="shared" si="2"/>
        <v>25</v>
      </c>
      <c r="AP35" s="442" t="str">
        <f t="shared" si="3"/>
        <v>Wed</v>
      </c>
      <c r="AQ35" s="63"/>
      <c r="AR35" s="68" t="str">
        <f t="shared" si="21"/>
        <v/>
      </c>
      <c r="AS35" s="63"/>
      <c r="AT35" s="67" t="str">
        <f t="shared" si="37"/>
        <v/>
      </c>
      <c r="AU35" s="87" t="str">
        <f ca="1">IF(CELL("type",AS35)="l","",IF(AS35*($K35+$AQ35)=0,"",IF($AQ35&gt;0,+$AQ35*AS35*8.34,$K35*AS35*8.34)))</f>
        <v/>
      </c>
      <c r="AV35" s="68" t="str">
        <f t="shared" si="37"/>
        <v/>
      </c>
      <c r="AW35" s="63"/>
      <c r="AX35" s="67" t="str">
        <f t="shared" si="23"/>
        <v/>
      </c>
      <c r="AY35" s="87" t="str">
        <f ca="1">IF(CELL("type",AW35)="l","",IF(AW35*($K35+$AQ35)=0,"",IF($AQ35&gt;0,+$AQ35*AW35*8.34,$K35*AW35*8.34)))</f>
        <v/>
      </c>
      <c r="AZ35" s="68" t="str">
        <f t="shared" si="24"/>
        <v/>
      </c>
      <c r="BA35" s="63"/>
      <c r="BB35" s="73" t="str">
        <f t="shared" si="25"/>
        <v/>
      </c>
      <c r="BC35" s="69" t="str">
        <f ca="1">IF(CELL("type",BA35)="l","",IF(BA35*($K35+$AQ35)=0,"",IF($AQ35&gt;0,+$AQ35*BA35*8.34,$K35*BA35*8.34)))</f>
        <v/>
      </c>
      <c r="BD35" s="68" t="str">
        <f t="shared" si="26"/>
        <v/>
      </c>
      <c r="BE35" s="63"/>
      <c r="BF35" s="699" t="str">
        <f t="shared" ref="BF35" ca="1" si="39">IF(CELL("type",BE35)="l","",IF(BE35*($K35+$AQ35)=0,"",IF($AQ35&gt;0,+$AQ35*BE35*8.34,$K35*BE35*8.34)))</f>
        <v/>
      </c>
      <c r="BG35" s="264">
        <f t="shared" si="4"/>
        <v>25</v>
      </c>
      <c r="BH35" s="63"/>
      <c r="BI35" s="64"/>
      <c r="BJ35" s="318"/>
      <c r="BK35" s="58"/>
      <c r="BL35" s="58"/>
      <c r="BM35" s="58"/>
      <c r="BN35" s="58"/>
      <c r="BO35" s="58"/>
      <c r="BP35" s="58"/>
      <c r="BQ35" s="58"/>
      <c r="BR35" s="58"/>
      <c r="BS35" s="64"/>
      <c r="BT35" s="58"/>
      <c r="BU35" s="64"/>
      <c r="BV35" s="264">
        <f t="shared" si="5"/>
        <v>25</v>
      </c>
      <c r="BW35" s="58"/>
      <c r="BX35" s="701" t="str">
        <f t="shared" ca="1" si="15"/>
        <v/>
      </c>
      <c r="BY35" s="691"/>
      <c r="BZ35" s="701" t="str">
        <f t="shared" ca="1" si="15"/>
        <v/>
      </c>
      <c r="CA35" s="58"/>
      <c r="CB35" s="354"/>
      <c r="CC35" s="58"/>
      <c r="CD35" s="62"/>
      <c r="CE35" s="62"/>
      <c r="CF35" s="354"/>
      <c r="CG35" s="58"/>
      <c r="CH35" s="354"/>
      <c r="CI35" s="59"/>
      <c r="CJ35" s="352"/>
      <c r="CK35" s="354"/>
      <c r="CL35" s="64"/>
      <c r="CM35" s="803">
        <f t="shared" si="6"/>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7"/>
        <v>Thu</v>
      </c>
      <c r="C36" s="40"/>
      <c r="D36" s="36"/>
      <c r="E36" s="36"/>
      <c r="F36" s="37"/>
      <c r="G36" s="38"/>
      <c r="H36" s="39"/>
      <c r="I36" s="40"/>
      <c r="J36" s="36"/>
      <c r="K36" s="41"/>
      <c r="L36" s="316"/>
      <c r="M36" s="40"/>
      <c r="N36" s="44" t="str">
        <f t="shared" ca="1" si="8"/>
        <v/>
      </c>
      <c r="O36" s="40"/>
      <c r="P36" s="44" t="str">
        <f t="shared" ca="1" si="0"/>
        <v/>
      </c>
      <c r="Q36" s="40"/>
      <c r="R36" s="40"/>
      <c r="S36" s="42"/>
      <c r="T36" s="238">
        <f t="shared" si="1"/>
        <v>26</v>
      </c>
      <c r="U36" s="41"/>
      <c r="V36" s="42"/>
      <c r="W36" s="40"/>
      <c r="X36" s="40"/>
      <c r="Y36" s="332" t="str">
        <f t="shared" si="9"/>
        <v/>
      </c>
      <c r="Z36" s="316"/>
      <c r="AA36" s="329"/>
      <c r="AB36" s="40"/>
      <c r="AC36" s="42"/>
      <c r="AD36" s="41"/>
      <c r="AE36" s="42"/>
      <c r="AF36" s="704"/>
      <c r="AG36" s="39"/>
      <c r="AH36" s="40"/>
      <c r="AI36" t="str">
        <f t="shared" ca="1" si="10"/>
        <v/>
      </c>
      <c r="AJ36" s="40"/>
      <c r="AK36" s="316"/>
      <c r="AL36" s="316"/>
      <c r="AM36" s="316"/>
      <c r="AN36" s="42"/>
      <c r="AO36" s="232">
        <f t="shared" si="2"/>
        <v>26</v>
      </c>
      <c r="AP36" s="441" t="str">
        <f t="shared" si="3"/>
        <v>Thu</v>
      </c>
      <c r="AQ36" s="41"/>
      <c r="AR36" s="56" t="str">
        <f t="shared" si="21"/>
        <v/>
      </c>
      <c r="AS36" s="41"/>
      <c r="AT36" s="44" t="str">
        <f t="shared" si="37"/>
        <v/>
      </c>
      <c r="AU36" s="46" t="str">
        <f t="shared" ca="1" si="11"/>
        <v/>
      </c>
      <c r="AV36" s="56" t="str">
        <f t="shared" si="37"/>
        <v/>
      </c>
      <c r="AW36" s="41"/>
      <c r="AX36" s="44" t="str">
        <f t="shared" si="23"/>
        <v/>
      </c>
      <c r="AY36" s="46" t="str">
        <f t="shared" ca="1" si="12"/>
        <v/>
      </c>
      <c r="AZ36" s="56" t="str">
        <f t="shared" si="24"/>
        <v/>
      </c>
      <c r="BA36" s="41"/>
      <c r="BB36" s="70" t="str">
        <f t="shared" si="25"/>
        <v/>
      </c>
      <c r="BC36" s="47" t="str">
        <f t="shared" ca="1" si="13"/>
        <v/>
      </c>
      <c r="BD36" s="56" t="str">
        <f t="shared" si="26"/>
        <v/>
      </c>
      <c r="BE36" s="41"/>
      <c r="BF36" s="700" t="str">
        <f ca="1">IF(CELL("type",BE36)="l","",IF(BE36*($K36+$AQ36)=0,"",IF($AQ36&gt;0,+$AQ36*BE36*8.34,$K36*BE36*8.34)))</f>
        <v/>
      </c>
      <c r="BG36" s="262">
        <f t="shared" si="4"/>
        <v>26</v>
      </c>
      <c r="BH36" s="41"/>
      <c r="BI36" s="42"/>
      <c r="BJ36" s="316"/>
      <c r="BK36" s="40"/>
      <c r="BL36" s="40"/>
      <c r="BM36" s="40"/>
      <c r="BN36" s="40"/>
      <c r="BO36" s="40"/>
      <c r="BP36" s="40"/>
      <c r="BQ36" s="40"/>
      <c r="BR36" s="40"/>
      <c r="BS36" s="42"/>
      <c r="BT36" s="40"/>
      <c r="BU36" s="42"/>
      <c r="BV36" s="262">
        <f t="shared" si="5"/>
        <v>26</v>
      </c>
      <c r="BW36" s="40"/>
      <c r="BX36" s="698" t="str">
        <f ca="1">IF(CELL("type",BW36)="l","",IF(BW36*($K36+$AQ36)=0,"",IF($AQ36&gt;0,+$AQ36*BW36*8.34,$K36*BW36*8.34)))</f>
        <v/>
      </c>
      <c r="BY36" s="722"/>
      <c r="BZ36" s="698" t="str">
        <f ca="1">IF(CELL("type",BY36)="l","",IF(BY36*($K36+$AQ36)=0,"",IF($AQ36&gt;0,+$AQ36*BY36*8.34,$K36*BY36*8.34)))</f>
        <v/>
      </c>
      <c r="CA36" s="40"/>
      <c r="CB36" s="34"/>
      <c r="CC36" s="40"/>
      <c r="CD36" s="39"/>
      <c r="CE36" s="39"/>
      <c r="CF36" s="34"/>
      <c r="CG36" s="40"/>
      <c r="CH36" s="34"/>
      <c r="CI36" s="36"/>
      <c r="CJ36" s="353"/>
      <c r="CK36" s="34"/>
      <c r="CL36" s="42"/>
      <c r="CM36" s="797">
        <f t="shared" si="6"/>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7"/>
        <v>Fri</v>
      </c>
      <c r="C37" s="48"/>
      <c r="D37" s="49"/>
      <c r="E37" s="49"/>
      <c r="F37" s="50"/>
      <c r="G37" s="51"/>
      <c r="H37" s="52"/>
      <c r="I37" s="48"/>
      <c r="J37" s="49"/>
      <c r="K37" s="53"/>
      <c r="L37" s="317"/>
      <c r="M37" s="48"/>
      <c r="N37" s="44" t="str">
        <f t="shared" ca="1" si="8"/>
        <v/>
      </c>
      <c r="O37" s="48"/>
      <c r="P37" s="44" t="str">
        <f t="shared" ca="1" si="0"/>
        <v/>
      </c>
      <c r="Q37" s="48"/>
      <c r="R37" s="48"/>
      <c r="S37" s="54"/>
      <c r="T37" s="240">
        <f t="shared" si="1"/>
        <v>27</v>
      </c>
      <c r="U37" s="53"/>
      <c r="V37" s="54"/>
      <c r="W37" s="48"/>
      <c r="X37" s="48"/>
      <c r="Y37" s="333" t="str">
        <f t="shared" si="9"/>
        <v/>
      </c>
      <c r="Z37" s="317"/>
      <c r="AA37" s="330"/>
      <c r="AB37" s="48"/>
      <c r="AC37" s="54"/>
      <c r="AD37" s="53"/>
      <c r="AE37" s="54"/>
      <c r="AF37" s="704"/>
      <c r="AG37" s="52"/>
      <c r="AH37" s="48"/>
      <c r="AI37" t="str">
        <f t="shared" ca="1" si="10"/>
        <v/>
      </c>
      <c r="AJ37" s="48"/>
      <c r="AK37" s="317"/>
      <c r="AL37" s="317"/>
      <c r="AM37" s="317"/>
      <c r="AN37" s="54"/>
      <c r="AO37" s="234">
        <f t="shared" si="2"/>
        <v>27</v>
      </c>
      <c r="AP37" s="441" t="str">
        <f t="shared" si="3"/>
        <v>Fri</v>
      </c>
      <c r="AQ37" s="53"/>
      <c r="AR37" s="45" t="str">
        <f t="shared" si="21"/>
        <v/>
      </c>
      <c r="AS37" s="53"/>
      <c r="AT37" s="71" t="str">
        <f t="shared" si="37"/>
        <v/>
      </c>
      <c r="AU37" s="46" t="str">
        <f t="shared" ca="1" si="11"/>
        <v/>
      </c>
      <c r="AV37" s="56" t="str">
        <f t="shared" si="37"/>
        <v/>
      </c>
      <c r="AW37" s="53"/>
      <c r="AX37" s="71" t="str">
        <f t="shared" si="23"/>
        <v/>
      </c>
      <c r="AY37" s="46" t="str">
        <f t="shared" ca="1" si="12"/>
        <v/>
      </c>
      <c r="AZ37" s="45" t="str">
        <f t="shared" si="24"/>
        <v/>
      </c>
      <c r="BA37" s="53"/>
      <c r="BB37" s="72" t="str">
        <f t="shared" si="25"/>
        <v/>
      </c>
      <c r="BC37" s="47" t="str">
        <f t="shared" ca="1" si="13"/>
        <v/>
      </c>
      <c r="BD37" s="45" t="str">
        <f t="shared" si="26"/>
        <v/>
      </c>
      <c r="BE37" s="53"/>
      <c r="BF37" s="698" t="str">
        <f t="shared" ref="BF37" ca="1" si="40">IF(CELL("type",BE37)="l","",IF(BE37*($K37+$AQ37)=0,"",IF($AQ37&gt;0,+$AQ37*BE37*8.34,$K37*BE37*8.34)))</f>
        <v/>
      </c>
      <c r="BG37" s="263">
        <f t="shared" si="4"/>
        <v>27</v>
      </c>
      <c r="BH37" s="53"/>
      <c r="BI37" s="54"/>
      <c r="BJ37" s="317"/>
      <c r="BK37" s="48"/>
      <c r="BL37" s="48"/>
      <c r="BM37" s="48"/>
      <c r="BN37" s="48"/>
      <c r="BO37" s="48"/>
      <c r="BP37" s="48"/>
      <c r="BQ37" s="48"/>
      <c r="BR37" s="48"/>
      <c r="BS37" s="54"/>
      <c r="BT37" s="48"/>
      <c r="BU37" s="54"/>
      <c r="BV37" s="263">
        <f t="shared" si="5"/>
        <v>27</v>
      </c>
      <c r="BW37" s="48"/>
      <c r="BX37" s="698" t="str">
        <f t="shared" ca="1" si="15"/>
        <v/>
      </c>
      <c r="BY37" s="52"/>
      <c r="BZ37" s="712" t="str">
        <f t="shared" ca="1" si="15"/>
        <v/>
      </c>
      <c r="CA37" s="48"/>
      <c r="CB37" s="34"/>
      <c r="CC37" s="48"/>
      <c r="CD37" s="39"/>
      <c r="CE37" s="39"/>
      <c r="CF37" s="34"/>
      <c r="CG37" s="48"/>
      <c r="CH37" s="34"/>
      <c r="CI37" s="49"/>
      <c r="CJ37" s="353"/>
      <c r="CK37" s="34"/>
      <c r="CL37" s="54"/>
      <c r="CM37" s="262">
        <f t="shared" si="6"/>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7"/>
        <v>Sat</v>
      </c>
      <c r="C38" s="48"/>
      <c r="D38" s="49"/>
      <c r="E38" s="49"/>
      <c r="F38" s="50"/>
      <c r="G38" s="51"/>
      <c r="H38" s="52"/>
      <c r="I38" s="48"/>
      <c r="J38" s="49"/>
      <c r="K38" s="53"/>
      <c r="L38" s="317"/>
      <c r="M38" s="48"/>
      <c r="N38" s="44" t="str">
        <f t="shared" ca="1" si="8"/>
        <v/>
      </c>
      <c r="O38" s="48"/>
      <c r="P38" s="44" t="str">
        <f t="shared" ca="1" si="0"/>
        <v/>
      </c>
      <c r="Q38" s="48"/>
      <c r="R38" s="48"/>
      <c r="S38" s="54"/>
      <c r="T38" s="240">
        <f t="shared" si="1"/>
        <v>28</v>
      </c>
      <c r="U38" s="53"/>
      <c r="V38" s="54"/>
      <c r="W38" s="48"/>
      <c r="X38" s="48"/>
      <c r="Y38" s="333" t="str">
        <f t="shared" si="9"/>
        <v/>
      </c>
      <c r="Z38" s="317"/>
      <c r="AA38" s="330"/>
      <c r="AB38" s="48"/>
      <c r="AC38" s="54"/>
      <c r="AD38" s="53"/>
      <c r="AE38" s="54"/>
      <c r="AF38" s="704"/>
      <c r="AG38" s="52"/>
      <c r="AH38" s="48"/>
      <c r="AI38" t="str">
        <f t="shared" ca="1" si="10"/>
        <v/>
      </c>
      <c r="AJ38" s="48"/>
      <c r="AK38" s="317"/>
      <c r="AL38" s="317"/>
      <c r="AM38" s="317"/>
      <c r="AN38" s="54"/>
      <c r="AO38" s="234">
        <f t="shared" si="2"/>
        <v>28</v>
      </c>
      <c r="AP38" s="441" t="str">
        <f t="shared" si="3"/>
        <v>Sat</v>
      </c>
      <c r="AQ38" s="53"/>
      <c r="AR38" s="45" t="str">
        <f>IF(AND(+$B38="Sat",SUM(AQ32:AQ38)&gt;0),AVERAGE(AQ32:AQ38),IF($A$39=29,"",IF(AND(+$B38="Fri",SUM(AQ33:AQ38,Mar!AQ$11)&gt;0),AVERAGE(AQ33:AQ38,Mar!AQ$11),IF(AND(+$B38="Thu",SUM(AQ34:AQ38,Mar!AQ$11:AQ$12)&gt;0),AVERAGE(AQ34:AQ38,Mar!AQ$11:AQ$12),IF(AND(+$B38="Wed",SUM(AQ35:AQ38,Mar!AQ$11:AQ$13)&gt;0),AVERAGE(AQ35:AQ38,Mar!AQ$11:AQ$13),"")))))</f>
        <v/>
      </c>
      <c r="AS38" s="53"/>
      <c r="AT38" s="71" t="str">
        <f>IF(AND(+$B38="Sat",SUM(AS32:AS38)&gt;0),AVERAGE(AS32:AS38),IF($A$39=29,"",IF(AND(+$B38="Fri",SUM(AS33:AS38,Mar!AS$11)&gt;0),AVERAGE(AS33:AS38,Mar!AS$11),IF(AND(+$B38="Thu",SUM(AS34:AS38,Mar!AS$11:AS$12)&gt;0),AVERAGE(AS34:AS38,Mar!AS$11:AS$12),IF(AND(+$B38="Wed",SUM(AS35:AS38,Mar!AS$11:AS$13)&gt;0),AVERAGE(AS35:AS38,Mar!AS$11:AS$13),"")))))</f>
        <v/>
      </c>
      <c r="AU38" s="46" t="str">
        <f t="shared" ca="1" si="11"/>
        <v/>
      </c>
      <c r="AV38" s="56" t="str">
        <f ca="1">IF(AND(+$B38="Sat",SUM(AU32:AU38)&gt;0),AVERAGE(AU32:AU38),IF($A$39=29,"",IF(AND(+$B38="Fri",SUM(AU33:AU38,Mar!AU$11)&gt;0),AVERAGE(AU33:AU38,Mar!AU$11),IF(AND(+$B38="Thu",SUM(AU34:AU38,Mar!AU$11:AU$12)&gt;0),AVERAGE(AU34:AU38,Mar!AU$11:AU$12),IF(AND(+$B38="Wed",SUM(AU35:AU38,Mar!AU$11:AU$13)&gt;0),AVERAGE(AU35:AU38,Mar!AU$11:AU$13),"")))))</f>
        <v/>
      </c>
      <c r="AW38" s="53"/>
      <c r="AX38" s="71" t="str">
        <f>IF(AND(+$B38="Sat",SUM(AW32:AW38)&gt;0),AVERAGE(AW32:AW38),IF($A$39=29,"",IF(AND(+$B38="Fri",SUM(AW33:AW38,Mar!AW$11)&gt;0),AVERAGE(AW33:AW38,Mar!AW$11),IF(AND(+$B38="Thu",SUM(AW34:AW38,Mar!AW$11:AW$12)&gt;0),AVERAGE(AW34:AW38,Mar!AW$11:AW$12),IF(AND(+$B38="Wed",SUM(AW35:AW38,Mar!AW$11:AW$13)&gt;0),AVERAGE(AW35:AW38,Mar!AW$11:AW$13),"")))))</f>
        <v/>
      </c>
      <c r="AY38" s="46" t="str">
        <f t="shared" ca="1" si="12"/>
        <v/>
      </c>
      <c r="AZ38" s="45" t="str">
        <f ca="1">IF(AND(+$B38="Sat",SUM(AY32:AY38)&gt;0),AVERAGE(AY32:AY38),IF($A$39=29,"",IF(AND(+$B38="Fri",SUM(AY33:AY38,Mar!AY$11)&gt;0),AVERAGE(AY33:AY38,Mar!AY$11),IF(AND(+$B38="Thu",SUM(AY34:AY38,Mar!AY$11:AY$12)&gt;0),AVERAGE(AY34:AY38,Mar!AY$11:AY$12),IF(AND(+$B38="Wed",SUM(AY35:AY38,Mar!AY$11:AY$13)&gt;0),AVERAGE(AY35:AY38,Mar!AY$11:AY$13),"")))))</f>
        <v/>
      </c>
      <c r="BA38" s="53"/>
      <c r="BB38" s="72" t="str">
        <f>IF(AND(+$B38="Sat",SUM(BA32:BA38)&gt;0),AVERAGE(BA32:BA38),IF($A$39=29,"",IF(AND(+$B38="Fri",SUM(BA33:BA38,Mar!BA$11)&gt;0),AVERAGE(BA33:BA38,Mar!BA$11),IF(AND(+$B38="Thu",SUM(BA34:BA38,Mar!BA$11:BA$12)&gt;0),AVERAGE(BA34:BA38,Mar!BA$11:BA$12),IF(AND(+$B38="Wed",SUM(BA35:BA38,Mar!BA$11:BA$13)&gt;0),AVERAGE(BA35:BA38,Mar!BA$11:BA$13),"")))))</f>
        <v/>
      </c>
      <c r="BC38" s="47" t="str">
        <f t="shared" ca="1" si="13"/>
        <v/>
      </c>
      <c r="BD38" s="45" t="str">
        <f ca="1">IF(AND(+$B38="Sat",SUM(BC32:BC38)&gt;0),AVERAGE(BC32:BC38),IF($A$39=29,"",IF(AND(+$B38="Fri",SUM(BC33:BC38,Mar!BC$11)&gt;0),AVERAGE(BC33:BC38,Mar!BC$11),IF(AND(+$B38="Thu",SUM(BC34:BC38,Mar!BC$11:BC$12)&gt;0),AVERAGE(BC34:BC38,Mar!BC$11:BC$12),IF(AND(+$B38="Wed",SUM(BC35:BC38,Mar!BC$11:BC$13)&gt;0),AVERAGE(BC35:BC38,Mar!BC$11:BC$13),"")))))</f>
        <v/>
      </c>
      <c r="BE38" s="53"/>
      <c r="BF38" s="698" t="str">
        <f t="shared" ref="BF38" ca="1" si="41">IF(CELL("type",BE38)="l","",IF(BE38*($K38+$AQ38)=0,"",IF($AQ38&gt;0,+$AQ38*BE38*8.34,$K38*BE38*8.34)))</f>
        <v/>
      </c>
      <c r="BG38" s="263">
        <f t="shared" si="4"/>
        <v>28</v>
      </c>
      <c r="BH38" s="53"/>
      <c r="BI38" s="54"/>
      <c r="BJ38" s="317"/>
      <c r="BK38" s="48"/>
      <c r="BL38" s="48"/>
      <c r="BM38" s="48"/>
      <c r="BN38" s="48"/>
      <c r="BO38" s="48"/>
      <c r="BP38" s="48"/>
      <c r="BQ38" s="48"/>
      <c r="BR38" s="48"/>
      <c r="BS38" s="54"/>
      <c r="BT38" s="48"/>
      <c r="BU38" s="54"/>
      <c r="BV38" s="263">
        <f t="shared" si="5"/>
        <v>28</v>
      </c>
      <c r="BW38" s="48"/>
      <c r="BX38" s="698" t="str">
        <f t="shared" ca="1" si="15"/>
        <v/>
      </c>
      <c r="BY38" s="52"/>
      <c r="BZ38" s="712" t="str">
        <f t="shared" ca="1" si="15"/>
        <v/>
      </c>
      <c r="CA38" s="48"/>
      <c r="CB38" s="34"/>
      <c r="CC38" s="48"/>
      <c r="CD38" s="39"/>
      <c r="CE38" s="39"/>
      <c r="CF38" s="34"/>
      <c r="CG38" s="48"/>
      <c r="CH38" s="34"/>
      <c r="CI38" s="49"/>
      <c r="CJ38" s="353"/>
      <c r="CK38" s="34"/>
      <c r="CL38" s="54"/>
      <c r="CM38" s="262">
        <f t="shared" si="6"/>
        <v>28</v>
      </c>
      <c r="CN38" s="52"/>
      <c r="CO38" s="714"/>
      <c r="CP38" s="48"/>
      <c r="CQ38" s="714"/>
      <c r="CR38" s="52"/>
      <c r="CS38" s="34"/>
      <c r="CT38" s="48"/>
      <c r="CU38" s="39"/>
      <c r="CV38" s="39"/>
      <c r="CW38" s="34"/>
      <c r="CX38" s="48"/>
      <c r="CY38" s="34"/>
      <c r="CZ38" s="49"/>
      <c r="DA38" s="353"/>
      <c r="DB38" s="34"/>
      <c r="DC38" s="54"/>
    </row>
    <row r="39" spans="1:107" ht="15" customHeight="1" thickBot="1" x14ac:dyDescent="0.25">
      <c r="A39" s="234" t="str">
        <f>IF(INT(M4/4)=+M4/4,29,"")</f>
        <v/>
      </c>
      <c r="B39" s="233" t="str">
        <f>IF(A39=29,TEXT(J$5 + A39-1,"DDD"),"")</f>
        <v/>
      </c>
      <c r="C39" s="48"/>
      <c r="D39" s="49"/>
      <c r="E39" s="49"/>
      <c r="F39" s="50"/>
      <c r="G39" s="51"/>
      <c r="H39" s="52"/>
      <c r="I39" s="48"/>
      <c r="J39" s="49"/>
      <c r="K39" s="53"/>
      <c r="L39" s="317"/>
      <c r="M39" s="48"/>
      <c r="N39" s="44" t="str">
        <f t="shared" ca="1" si="8"/>
        <v/>
      </c>
      <c r="O39" s="48"/>
      <c r="P39" s="44" t="str">
        <f t="shared" ca="1" si="0"/>
        <v/>
      </c>
      <c r="Q39" s="48"/>
      <c r="R39" s="48"/>
      <c r="S39" s="54"/>
      <c r="T39" s="263" t="str">
        <f t="shared" si="1"/>
        <v/>
      </c>
      <c r="U39" s="53"/>
      <c r="V39" s="54"/>
      <c r="W39" s="48"/>
      <c r="X39" s="48"/>
      <c r="Y39" s="333" t="str">
        <f t="shared" si="9"/>
        <v/>
      </c>
      <c r="Z39" s="317"/>
      <c r="AA39" s="330"/>
      <c r="AB39" s="48"/>
      <c r="AC39" s="54"/>
      <c r="AD39" s="53"/>
      <c r="AE39" s="54"/>
      <c r="AF39" s="704"/>
      <c r="AG39" s="52"/>
      <c r="AH39" s="48"/>
      <c r="AI39" t="str">
        <f t="shared" ca="1" si="10"/>
        <v/>
      </c>
      <c r="AJ39" s="48"/>
      <c r="AK39" s="317"/>
      <c r="AL39" s="317"/>
      <c r="AM39" s="317"/>
      <c r="AN39" s="54"/>
      <c r="AO39" s="234" t="str">
        <f t="shared" si="2"/>
        <v/>
      </c>
      <c r="AP39" s="441" t="str">
        <f t="shared" si="3"/>
        <v/>
      </c>
      <c r="AQ39" s="53"/>
      <c r="AR39" s="45" t="str">
        <f>IF(AND(+$B39="Sat",SUM(AQ33:AQ39)&gt;0),AVERAGE(AQ33:AQ39),IF(AND(+$B39="Fri",SUM(AQ34:AQ39,Mar!AQ$11)&gt;0),AVERAGE(AQ34:AQ39,Mar!AQ$11),IF(AND(+$B39="Thu",SUM(AQ35:AQ39,Mar!AQ$11:AQ$12)&gt;0),AVERAGE(AQ35:AQ39,Mar!AQ$11:AQ$12),IF(AND(+$B39="Wed",SUM(AQ36:AQ39,Mar!AQ$11:AQ$13)&gt;0),AVERAGE(AQ36:AQ39,Mar!AQ$11:AQ$13),""))))</f>
        <v/>
      </c>
      <c r="AS39" s="53"/>
      <c r="AT39" s="71" t="str">
        <f>IF(AND(+$B39="Sat",SUM(AS33:AS39)&gt;0),AVERAGE(AS33:AS39),IF(AND(+$B39="Fri",SUM(AS34:AS39,Mar!AS$11)&gt;0),AVERAGE(AS34:AS39,Mar!AS$11),IF(AND(+$B39="Thu",SUM(AS35:AS39,Mar!AS$11:AS$12)&gt;0),AVERAGE(AS35:AS39,Mar!AS$11:AS$12),IF(AND(+$B39="Wed",SUM(AS36:AS39,Mar!AS$11:AS$13)&gt;0),AVERAGE(AS36:AS39,Mar!AS$11:AS$13),""))))</f>
        <v/>
      </c>
      <c r="AU39" s="46" t="str">
        <f t="shared" ca="1" si="11"/>
        <v/>
      </c>
      <c r="AV39" s="56" t="str">
        <f ca="1">IF(AND(+$B39="Sat",SUM(AU33:AU39)&gt;0),AVERAGE(AU33:AU39),IF(AND(+$B39="Fri",SUM(AU34:AU39,Mar!AU$11)&gt;0),AVERAGE(AU34:AU39,Mar!AU$11),IF(AND(+$B39="Thu",SUM(AU35:AU39,Mar!AU$11:AU$12)&gt;0),AVERAGE(AU35:AU39,Mar!AU$11:AU$12),IF(AND(+$B39="Wed",SUM(AU36:AU39,Mar!AU$11:AU$13)&gt;0),AVERAGE(AU36:AU39,Mar!AU$11:AU$13),""))))</f>
        <v/>
      </c>
      <c r="AW39" s="53"/>
      <c r="AX39" s="71" t="str">
        <f>IF(AND(+$B39="Sat",SUM(AW33:AW39)&gt;0),AVERAGE(AW33:AW39),IF(AND(+$B39="Fri",SUM(AW34:AW39,Mar!AW$11)&gt;0),AVERAGE(AW34:AW39,Mar!AW$11),IF(AND(+$B39="Thu",SUM(AW35:AW39,Mar!AW$11:AW$12)&gt;0),AVERAGE(AW35:AW39,Mar!AW$11:AW$12),IF(AND(+$B39="Wed",SUM(AW36:AW39,Mar!AW$11:AW$13)&gt;0),AVERAGE(AW36:AW39,Mar!AW$11:AW$13),""))))</f>
        <v/>
      </c>
      <c r="AY39" s="46" t="str">
        <f t="shared" ca="1" si="12"/>
        <v/>
      </c>
      <c r="AZ39" s="45" t="str">
        <f ca="1">IF(AND(+$B39="Sat",SUM(AY33:AY39)&gt;0),AVERAGE(AY33:AY39),IF(AND(+$B39="Fri",SUM(AY34:AY39,Mar!AY$11)&gt;0),AVERAGE(AY34:AY39,Mar!AY$11),IF(AND(+$B39="Thu",SUM(AY35:AY39,Mar!AY$11:AY$12)&gt;0),AVERAGE(AY35:AY39,Mar!AY$11:AY$12),IF(AND(+$B39="Wed",SUM(AY36:AY39,Mar!AY$11:AY$13)&gt;0),AVERAGE(AY36:AY39,Mar!AY$11:AY$13),""))))</f>
        <v/>
      </c>
      <c r="BA39" s="53"/>
      <c r="BB39" s="72" t="str">
        <f>IF(AND(+$B39="Sat",SUM(BA33:BA39)&gt;0),AVERAGE(BA33:BA39),IF(AND(+$B39="Fri",SUM(BA34:BA39,Mar!BA$11)&gt;0),AVERAGE(BA34:BA39,Mar!BA$11),IF(AND(+$B39="Thu",SUM(BA35:BA39,Mar!BA$11:BA$12)&gt;0),AVERAGE(BA35:BA39,Mar!BA$11:BA$12),IF(AND(+$B39="Wed",SUM(BA36:BA39,Mar!BA$11:BA$13)&gt;0),AVERAGE(BA36:BA39,Mar!BA$11:BA$13),""))))</f>
        <v/>
      </c>
      <c r="BC39" s="47" t="str">
        <f t="shared" ca="1" si="13"/>
        <v/>
      </c>
      <c r="BD39" s="45" t="str">
        <f ca="1">IF(AND(+$B39="Sat",SUM(BC33:BC39)&gt;0),AVERAGE(BC33:BC39),IF(AND(+$B39="Fri",SUM(BC34:BC39,Mar!BC$11)&gt;0),AVERAGE(BC34:BC39,Mar!BC$11),IF(AND(+$B39="Thu",SUM(BC35:BC39,Mar!BC$11:BC$12)&gt;0),AVERAGE(BC35:BC39,Mar!BC$11:BC$12),IF(AND(+$B39="Wed",SUM(BC36:BC39,Mar!BC$11:BC$13)&gt;0),AVERAGE(BC36:BC39,Mar!BC$11:BC$13),""))))</f>
        <v/>
      </c>
      <c r="BE39" s="53"/>
      <c r="BF39" s="698" t="str">
        <f t="shared" ref="BF39" ca="1" si="42">IF(CELL("type",BE39)="l","",IF(BE39*($K39+$AQ39)=0,"",IF($AQ39&gt;0,+$AQ39*BE39*8.34,$K39*BE39*8.34)))</f>
        <v/>
      </c>
      <c r="BG39" s="263" t="str">
        <f t="shared" si="4"/>
        <v/>
      </c>
      <c r="BH39" s="53"/>
      <c r="BI39" s="54"/>
      <c r="BJ39" s="317"/>
      <c r="BK39" s="48"/>
      <c r="BL39" s="48"/>
      <c r="BM39" s="48"/>
      <c r="BN39" s="48"/>
      <c r="BO39" s="48"/>
      <c r="BP39" s="48"/>
      <c r="BQ39" s="48"/>
      <c r="BR39" s="48"/>
      <c r="BS39" s="54"/>
      <c r="BT39" s="48"/>
      <c r="BU39" s="54"/>
      <c r="BV39" s="263" t="str">
        <f t="shared" si="5"/>
        <v/>
      </c>
      <c r="BW39" s="48"/>
      <c r="BX39" s="698" t="str">
        <f t="shared" ca="1" si="15"/>
        <v/>
      </c>
      <c r="BY39" s="52"/>
      <c r="BZ39" s="712" t="str">
        <f t="shared" ca="1" si="15"/>
        <v/>
      </c>
      <c r="CA39" s="48"/>
      <c r="CB39" s="34"/>
      <c r="CC39" s="48"/>
      <c r="CD39" s="39"/>
      <c r="CE39" s="39"/>
      <c r="CF39" s="34"/>
      <c r="CG39" s="48"/>
      <c r="CH39" s="34"/>
      <c r="CI39" s="49"/>
      <c r="CJ39" s="353"/>
      <c r="CK39" s="34"/>
      <c r="CL39" s="54"/>
      <c r="CM39" s="263" t="str">
        <f>+A39</f>
        <v/>
      </c>
      <c r="CN39" s="52"/>
      <c r="CO39" s="714"/>
      <c r="CP39" s="48"/>
      <c r="CQ39" s="714"/>
      <c r="CR39" s="52"/>
      <c r="CS39" s="34"/>
      <c r="CT39" s="48"/>
      <c r="CU39" s="39"/>
      <c r="CV39" s="39"/>
      <c r="CW39" s="34"/>
      <c r="CX39" s="48"/>
      <c r="CY39" s="34"/>
      <c r="CZ39" s="49"/>
      <c r="DA39" s="353"/>
      <c r="DB39" s="34"/>
      <c r="DC39" s="54"/>
    </row>
    <row r="40" spans="1:107" ht="15" customHeight="1" thickTop="1" thickBot="1" x14ac:dyDescent="0.25">
      <c r="A40" s="238" t="s">
        <v>142</v>
      </c>
      <c r="B40" s="239"/>
      <c r="C40" s="39"/>
      <c r="D40" s="771"/>
      <c r="E40" s="36"/>
      <c r="F40" s="772"/>
      <c r="G40" s="773"/>
      <c r="H40" s="3" t="str">
        <f>IF($A$39=29,IF(SUM(H11:H39)&gt;0,AVERAGE(H11:H39),""),IF(SUM(H11:H38)&gt;0,AVERAGE(H11:H38),""))</f>
        <v/>
      </c>
      <c r="I40" s="44" t="str">
        <f>IF($A$39=29,IF(SUM(I11:I39)&gt;0,AVERAGE(I11:I39),""),IF(SUM(I11:I38)&gt;0,AVERAGE(I11:I38),""))</f>
        <v/>
      </c>
      <c r="J40" s="70" t="str">
        <f>IF($A$39=29,IF(SUM(J11:J39)&gt;0,AVERAGE(J11:J39),""),IF(SUM(J11:J38)&gt;0,AVERAGE(J11:J38),""))</f>
        <v/>
      </c>
      <c r="K40" s="43" t="str">
        <f>IF($A$39=29,IF(SUM(K11:K39)&gt;0,AVERAGE(K11:K39),""),IF(SUM(K11:K38)&gt;0,AVERAGE(K11:K38),""))</f>
        <v/>
      </c>
      <c r="L40" s="774"/>
      <c r="M40" s="44" t="str">
        <f t="shared" ref="M40:S40" si="43">IF($A$39=29,IF(SUM(M11:M39)&gt;0,AVERAGE(M11:M39),""),IF(SUM(M11:M38)&gt;0,AVERAGE(M11:M38),""))</f>
        <v/>
      </c>
      <c r="N40" s="44" t="str">
        <f t="shared" ca="1" si="43"/>
        <v/>
      </c>
      <c r="O40" s="44" t="str">
        <f t="shared" si="43"/>
        <v/>
      </c>
      <c r="P40" s="44" t="str">
        <f t="shared" ca="1" si="43"/>
        <v/>
      </c>
      <c r="Q40" s="44" t="str">
        <f t="shared" si="43"/>
        <v/>
      </c>
      <c r="R40" s="44" t="str">
        <f t="shared" si="43"/>
        <v/>
      </c>
      <c r="S40" s="56" t="str">
        <f t="shared" si="43"/>
        <v/>
      </c>
      <c r="T40" s="238" t="s">
        <v>143</v>
      </c>
      <c r="U40" s="775" t="str">
        <f t="shared" ref="U40:Z40" si="44">IF($A$39=29,IF(SUM(U11:U39)&gt;0,AVERAGE(U11:U39),""),IF(SUM(U11:U38)&gt;0,AVERAGE(U11:U38),""))</f>
        <v/>
      </c>
      <c r="V40" s="776" t="str">
        <f t="shared" si="44"/>
        <v/>
      </c>
      <c r="W40" s="43" t="str">
        <f t="shared" si="44"/>
        <v/>
      </c>
      <c r="X40" s="44" t="str">
        <f t="shared" si="44"/>
        <v/>
      </c>
      <c r="Y40" s="44" t="str">
        <f t="shared" si="44"/>
        <v/>
      </c>
      <c r="Z40" s="44" t="str">
        <f t="shared" si="44"/>
        <v/>
      </c>
      <c r="AA40" s="44" t="str">
        <f t="shared" ref="AA40:AB40" si="45">IF($A$39=29,IF(SUM(AA11:AA39)&gt;0,AVERAGE(AA11:AA39),""),IF(SUM(AA11:AA38)&gt;0,AVERAGE(AA11:AA38),""))</f>
        <v/>
      </c>
      <c r="AB40" s="44" t="str">
        <f t="shared" si="45"/>
        <v/>
      </c>
      <c r="AC40" s="56" t="str">
        <f t="shared" ref="AC40:AD40" si="46">IF($A$39=29,IF(SUM(AC11:AC39)&gt;0,AVERAGE(AC11:AC39),""),IF(SUM(AC11:AC38)&gt;0,AVERAGE(AC11:AC38),""))</f>
        <v/>
      </c>
      <c r="AD40" s="43" t="str">
        <f t="shared" si="46"/>
        <v/>
      </c>
      <c r="AE40" s="56" t="str">
        <f t="shared" ref="AE40" si="47">IF($A$39=29,IF(SUM(AE11:AE39)&gt;0,AVERAGE(AE11:AE39),""),IF(SUM(AE11:AE38)&gt;0,AVERAGE(AE11:AE38),""))</f>
        <v/>
      </c>
      <c r="AF40" s="813"/>
      <c r="AG40" s="679" t="str">
        <f t="shared" ref="AG40:AH40" si="48">IF($A$39=29,IF(SUM(AG11:AG39)&gt;0,AVERAGE(AG11:AG39),""),IF(SUM(AG11:AG38)&gt;0,AVERAGE(AG11:AG38),""))</f>
        <v/>
      </c>
      <c r="AH40" s="794" t="str">
        <f t="shared" si="48"/>
        <v/>
      </c>
      <c r="AI40" s="44"/>
      <c r="AJ40" s="888" t="str">
        <f ca="1">IF(SUM(AI11:AI39)&gt;0,GEOMEAN(AI11:AI39),"")</f>
        <v/>
      </c>
      <c r="AK40" s="319"/>
      <c r="AL40" s="319"/>
      <c r="AM40" s="753" t="str">
        <f>IF(SUM(AM11:AM39)&gt;0,AVERAGE(AM11:AM39)," ")</f>
        <v xml:space="preserve"> </v>
      </c>
      <c r="AN40" s="56" t="str">
        <f>IF(SUM(AN11:AN39)&gt;0,AVERAGE(AN11:AN39)," ")</f>
        <v xml:space="preserve"> </v>
      </c>
      <c r="AO40" s="1050" t="s">
        <v>144</v>
      </c>
      <c r="AP40" s="1121"/>
      <c r="AQ40" s="679" t="str">
        <f t="shared" ref="AQ40:AR40" si="49">IF($A$39=29,IF(SUM(AQ11:AQ39)&gt;0,AVERAGE(AQ11:AQ39),""),IF(SUM(AQ11:AQ38)&gt;0,AVERAGE(AQ11:AQ38),""))</f>
        <v/>
      </c>
      <c r="AR40" s="786" t="str">
        <f t="shared" si="49"/>
        <v/>
      </c>
      <c r="AS40" s="727" t="str">
        <f t="shared" ref="AS40:BF40" si="50">IF($A$39=29,IF(SUM(AS11:AS39)&gt;0,AVERAGE(AS11:AS39),""),IF(SUM(AS11:AS38)&gt;0,AVERAGE(AS11:AS38),""))</f>
        <v/>
      </c>
      <c r="AT40" s="685" t="str">
        <f t="shared" si="50"/>
        <v/>
      </c>
      <c r="AU40" s="680" t="str">
        <f t="shared" ca="1" si="50"/>
        <v/>
      </c>
      <c r="AV40" s="737" t="str">
        <f t="shared" ca="1" si="50"/>
        <v/>
      </c>
      <c r="AW40" s="736" t="str">
        <f t="shared" si="50"/>
        <v/>
      </c>
      <c r="AX40" s="734" t="str">
        <f t="shared" si="50"/>
        <v/>
      </c>
      <c r="AY40" s="680" t="str">
        <f t="shared" ca="1" si="50"/>
        <v/>
      </c>
      <c r="AZ40" s="682" t="str">
        <f t="shared" ca="1" si="50"/>
        <v/>
      </c>
      <c r="BA40" s="679" t="str">
        <f t="shared" si="50"/>
        <v/>
      </c>
      <c r="BB40" s="682" t="str">
        <f t="shared" si="50"/>
        <v/>
      </c>
      <c r="BC40" s="680" t="str">
        <f t="shared" ca="1" si="50"/>
        <v/>
      </c>
      <c r="BD40" s="757" t="str">
        <f t="shared" ca="1" si="50"/>
        <v/>
      </c>
      <c r="BE40" s="679" t="str">
        <f t="shared" si="50"/>
        <v/>
      </c>
      <c r="BF40" s="781" t="str">
        <f t="shared" ca="1" si="50"/>
        <v/>
      </c>
      <c r="BG40" s="238" t="s">
        <v>143</v>
      </c>
      <c r="BH40" s="43" t="str">
        <f t="shared" ref="BH40:BU40" si="51">IF($A$39=29,IF(SUM(BH11:BH39)&gt;0,AVERAGE(BH11:BH39),""),IF(SUM(BH11:BH38)&gt;0,AVERAGE(BH11:BH38),""))</f>
        <v/>
      </c>
      <c r="BI40" s="56" t="str">
        <f t="shared" si="51"/>
        <v/>
      </c>
      <c r="BJ40" s="75" t="str">
        <f t="shared" si="51"/>
        <v/>
      </c>
      <c r="BK40" s="44" t="str">
        <f t="shared" si="51"/>
        <v/>
      </c>
      <c r="BL40" s="332" t="str">
        <f t="shared" si="51"/>
        <v/>
      </c>
      <c r="BM40" s="44" t="str">
        <f t="shared" si="51"/>
        <v/>
      </c>
      <c r="BN40" s="332" t="str">
        <f t="shared" si="51"/>
        <v/>
      </c>
      <c r="BO40" s="332" t="str">
        <f t="shared" si="51"/>
        <v/>
      </c>
      <c r="BP40" s="332" t="str">
        <f t="shared" si="51"/>
        <v/>
      </c>
      <c r="BQ40" s="332" t="str">
        <f t="shared" si="51"/>
        <v/>
      </c>
      <c r="BR40" s="332" t="str">
        <f t="shared" si="51"/>
        <v/>
      </c>
      <c r="BS40" s="56" t="str">
        <f t="shared" si="51"/>
        <v/>
      </c>
      <c r="BT40" s="44" t="str">
        <f t="shared" si="51"/>
        <v/>
      </c>
      <c r="BU40" s="56" t="str">
        <f t="shared" si="51"/>
        <v/>
      </c>
      <c r="BV40" s="797" t="s">
        <v>144</v>
      </c>
      <c r="BW40" s="732" t="str">
        <f t="shared" ref="BW40:BZ40" si="52">IF($A$39=29,IF(SUM(BW11:BW39)&gt;0,AVERAGE(BW11:BW39),""),IF(SUM(BW11:BW38)&gt;0,AVERAGE(BW11:BW38),""))</f>
        <v/>
      </c>
      <c r="BX40" s="680" t="str">
        <f ca="1">IF($A$39=29,IF(SUM(BX11:BX39)&gt;0,AVERAGE(BX11:BX39),""),IF(SUM(BX11:BX38)&gt;0,AVERAGE(BX11:BX38),""))</f>
        <v/>
      </c>
      <c r="BY40" s="728" t="str">
        <f>IF($A$39=29,IF(SUM(BY11:BY39)&gt;0,AVERAGE(BY11:BY39),""),IF(SUM(BY11:BY38)&gt;0,AVERAGE(BY11:BY38),""))</f>
        <v/>
      </c>
      <c r="BZ40" s="791" t="str">
        <f t="shared" ca="1" si="52"/>
        <v/>
      </c>
      <c r="CA40" s="790" t="str">
        <f t="shared" ref="CA40:CL40" si="53">IF($A$39=29,IF(SUM(CA11:CA39)&gt;0,AVERAGE(CA11:CA39),""),IF(SUM(CA11:CA38)&gt;0,AVERAGE(CA11:CA38),""))</f>
        <v/>
      </c>
      <c r="CB40" s="46" t="str">
        <f t="shared" si="53"/>
        <v/>
      </c>
      <c r="CC40" s="44" t="str">
        <f t="shared" si="53"/>
        <v/>
      </c>
      <c r="CD40" s="44" t="str">
        <f t="shared" si="53"/>
        <v/>
      </c>
      <c r="CE40" s="44" t="str">
        <f t="shared" si="53"/>
        <v/>
      </c>
      <c r="CF40" s="47" t="str">
        <f t="shared" si="53"/>
        <v/>
      </c>
      <c r="CG40" s="44" t="str">
        <f t="shared" si="53"/>
        <v/>
      </c>
      <c r="CH40" s="46" t="str">
        <f t="shared" si="53"/>
        <v/>
      </c>
      <c r="CI40" s="70" t="str">
        <f t="shared" si="53"/>
        <v/>
      </c>
      <c r="CJ40" s="47" t="str">
        <f t="shared" si="53"/>
        <v/>
      </c>
      <c r="CK40" s="46" t="str">
        <f t="shared" si="53"/>
        <v/>
      </c>
      <c r="CL40" s="56" t="str">
        <f t="shared" si="53"/>
        <v/>
      </c>
      <c r="CM40" s="238" t="s">
        <v>144</v>
      </c>
      <c r="CN40" s="43" t="str">
        <f t="shared" ref="CN40:DC40" si="54">IF($A$39=29,IF(SUM(CN11:CN39)&gt;0,AVERAGE(CN11:CN39),""),IF(SUM(CN11:CN38)&gt;0,AVERAGE(CN11:CN38),""))</f>
        <v/>
      </c>
      <c r="CO40" s="135" t="str">
        <f t="shared" si="54"/>
        <v/>
      </c>
      <c r="CP40" s="3" t="str">
        <f t="shared" si="54"/>
        <v/>
      </c>
      <c r="CQ40" s="46" t="str">
        <f t="shared" si="54"/>
        <v/>
      </c>
      <c r="CR40" s="44" t="str">
        <f t="shared" si="54"/>
        <v/>
      </c>
      <c r="CS40" s="46" t="str">
        <f t="shared" si="54"/>
        <v/>
      </c>
      <c r="CT40" s="44" t="str">
        <f t="shared" si="54"/>
        <v/>
      </c>
      <c r="CU40" s="47" t="str">
        <f t="shared" si="54"/>
        <v/>
      </c>
      <c r="CV40" s="44" t="str">
        <f t="shared" si="54"/>
        <v/>
      </c>
      <c r="CW40" s="47" t="str">
        <f t="shared" si="54"/>
        <v/>
      </c>
      <c r="CX40" s="44" t="str">
        <f t="shared" si="54"/>
        <v/>
      </c>
      <c r="CY40" s="46" t="str">
        <f t="shared" si="54"/>
        <v/>
      </c>
      <c r="CZ40" s="70" t="str">
        <f t="shared" si="54"/>
        <v/>
      </c>
      <c r="DA40" s="47" t="str">
        <f t="shared" si="54"/>
        <v/>
      </c>
      <c r="DB40" s="46" t="str">
        <f t="shared" si="54"/>
        <v/>
      </c>
      <c r="DC40" s="56" t="str">
        <f t="shared" si="54"/>
        <v/>
      </c>
    </row>
    <row r="41" spans="1:107" ht="15" customHeight="1" thickTop="1" thickBot="1" x14ac:dyDescent="0.25">
      <c r="A41" s="240" t="s">
        <v>145</v>
      </c>
      <c r="B41" s="241"/>
      <c r="C41" s="78"/>
      <c r="D41" s="77"/>
      <c r="E41" s="72" t="str">
        <f>IF(SUM(E11:E39)&gt;0,MAX(E11:E39)," ")</f>
        <v xml:space="preserve"> </v>
      </c>
      <c r="F41" s="79"/>
      <c r="G41" s="80"/>
      <c r="H41" s="81" t="str">
        <f t="shared" ref="H41:S41" si="55">IF($A$39=29,IF(SUM(H11:H39)&gt;0,MAX(H11:H39),""),IF(SUM(H11:H38)&gt;0,MAX(H11:H38),""))</f>
        <v/>
      </c>
      <c r="I41" s="71" t="str">
        <f t="shared" si="55"/>
        <v/>
      </c>
      <c r="J41" s="72" t="str">
        <f t="shared" si="55"/>
        <v/>
      </c>
      <c r="K41" s="55" t="str">
        <f t="shared" si="55"/>
        <v/>
      </c>
      <c r="L41" s="320" t="str">
        <f t="shared" si="55"/>
        <v/>
      </c>
      <c r="M41" s="71" t="str">
        <f t="shared" si="55"/>
        <v/>
      </c>
      <c r="N41" s="82" t="str">
        <f t="shared" ca="1" si="55"/>
        <v/>
      </c>
      <c r="O41" s="71" t="str">
        <f t="shared" si="55"/>
        <v/>
      </c>
      <c r="P41" s="82" t="str">
        <f t="shared" ca="1" si="55"/>
        <v/>
      </c>
      <c r="Q41" s="71" t="str">
        <f t="shared" si="55"/>
        <v/>
      </c>
      <c r="R41" s="71" t="str">
        <f t="shared" si="55"/>
        <v/>
      </c>
      <c r="S41" s="45" t="str">
        <f t="shared" si="55"/>
        <v/>
      </c>
      <c r="T41" s="240" t="s">
        <v>146</v>
      </c>
      <c r="U41" s="55" t="str">
        <f t="shared" ref="U41:Z41" si="56">IF($A$39=29,IF(SUM(U11:U39)&gt;0,MAX(U11:U39),""),IF(SUM(U11:U38)&gt;0,MAX(U11:U38),""))</f>
        <v/>
      </c>
      <c r="V41" s="45" t="str">
        <f t="shared" si="56"/>
        <v/>
      </c>
      <c r="W41" s="55" t="str">
        <f t="shared" si="56"/>
        <v/>
      </c>
      <c r="X41" s="71" t="str">
        <f t="shared" si="56"/>
        <v/>
      </c>
      <c r="Y41" s="71" t="str">
        <f t="shared" si="56"/>
        <v/>
      </c>
      <c r="Z41" s="71" t="str">
        <f t="shared" si="56"/>
        <v/>
      </c>
      <c r="AA41" s="333" t="str">
        <f t="shared" ref="AA41:AB41" si="57">IF($A$39=29,IF(SUM(AA11:AA39)&gt;0,MAX(AA11:AA39),""),IF(SUM(AA11:AA38)&gt;0,MAX(AA11:AA38),""))</f>
        <v/>
      </c>
      <c r="AB41" s="71" t="str">
        <f t="shared" si="57"/>
        <v/>
      </c>
      <c r="AC41" s="45" t="str">
        <f t="shared" ref="AC41:AD41" si="58">IF($A$39=29,IF(SUM(AC11:AC39)&gt;0,MAX(AC11:AC39),""),IF(SUM(AC11:AC38)&gt;0,MAX(AC11:AC38),""))</f>
        <v/>
      </c>
      <c r="AD41" s="55" t="str">
        <f t="shared" si="58"/>
        <v/>
      </c>
      <c r="AE41" s="45" t="str">
        <f t="shared" ref="AE41" si="59">IF($A$39=29,IF(SUM(AE11:AE39)&gt;0,MAX(AE11:AE39),""),IF(SUM(AE11:AE38)&gt;0,MAX(AE11:AE38),""))</f>
        <v/>
      </c>
      <c r="AF41" s="706"/>
      <c r="AG41" s="728" t="str">
        <f t="shared" ref="AG41:AH41" si="60">IF($A$39=29,IF(SUM(AG11:AG39)&gt;0,MAX(AG11:AG39),""),IF(SUM(AG11:AG38)&gt;0,MAX(AG11:AG38),""))</f>
        <v/>
      </c>
      <c r="AH41" s="679" t="str">
        <f t="shared" si="60"/>
        <v/>
      </c>
      <c r="AI41" s="71" t="str">
        <f ca="1">IF(AJ40&lt;&gt;"",MAX(AI11:AI39),"")</f>
        <v/>
      </c>
      <c r="AJ41" s="44" t="str">
        <f ca="1">IF(AI41=63200,"TNTC",AI41)</f>
        <v/>
      </c>
      <c r="AK41" s="1016" t="str">
        <f>IF(SUM(AK11:AL39)&gt;0,MAX(AK11:AL39)," ")</f>
        <v xml:space="preserve"> </v>
      </c>
      <c r="AL41" s="1017"/>
      <c r="AM41" s="725" t="str">
        <f>IF(SUM(AM11:AM39)&gt;0,MAX(AM11:AM39)," ")</f>
        <v xml:space="preserve"> </v>
      </c>
      <c r="AN41" s="45" t="str">
        <f>IF(SUM(AN11:AN39)&gt;0,MAX(AN11:AN39)," ")</f>
        <v xml:space="preserve"> </v>
      </c>
      <c r="AO41" s="1052" t="s">
        <v>147</v>
      </c>
      <c r="AP41" s="1053"/>
      <c r="AQ41" s="785" t="str">
        <f t="shared" ref="AQ41:AR41" si="61">IF($A$39=29,IF(SUM(AQ11:AQ39)&gt;0,MAX(AQ11:AQ39),""),IF(SUM(AQ11:AQ38)&gt;0,MAX(AQ11:AQ38),""))</f>
        <v/>
      </c>
      <c r="AR41" s="83" t="str">
        <f t="shared" si="61"/>
        <v/>
      </c>
      <c r="AS41" s="43" t="str">
        <f t="shared" ref="AS41:BF41" si="62">IF($A$39=29,IF(SUM(AS11:AS39)&gt;0,MAX(AS11:AS39),""),IF(SUM(AS11:AS38)&gt;0,MAX(AS11:AS38),""))</f>
        <v/>
      </c>
      <c r="AT41" s="679" t="str">
        <f t="shared" si="62"/>
        <v/>
      </c>
      <c r="AU41" s="687" t="str">
        <f t="shared" ca="1" si="62"/>
        <v/>
      </c>
      <c r="AV41" s="728" t="str">
        <f t="shared" ca="1" si="62"/>
        <v/>
      </c>
      <c r="AW41" s="735" t="str">
        <f t="shared" si="62"/>
        <v/>
      </c>
      <c r="AX41" s="678" t="str">
        <f t="shared" si="62"/>
        <v/>
      </c>
      <c r="AY41" s="730" t="str">
        <f t="shared" ca="1" si="62"/>
        <v/>
      </c>
      <c r="AZ41" s="679" t="str">
        <f t="shared" ca="1" si="62"/>
        <v/>
      </c>
      <c r="BA41" s="731" t="str">
        <f t="shared" si="62"/>
        <v/>
      </c>
      <c r="BB41" s="732" t="str">
        <f t="shared" si="62"/>
        <v/>
      </c>
      <c r="BC41" s="733" t="str">
        <f t="shared" ca="1" si="62"/>
        <v/>
      </c>
      <c r="BD41" s="679" t="str">
        <f t="shared" ca="1" si="62"/>
        <v/>
      </c>
      <c r="BE41" s="787" t="str">
        <f t="shared" si="62"/>
        <v/>
      </c>
      <c r="BF41" s="788" t="str">
        <f t="shared" ca="1" si="62"/>
        <v/>
      </c>
      <c r="BG41" s="240" t="s">
        <v>146</v>
      </c>
      <c r="BH41" s="55" t="str">
        <f t="shared" ref="BH41:BU41" si="63">IF($A$39=29,IF(SUM(BH11:BH39)&gt;0,MAX(BH11:BH39),""),IF(SUM(BH11:BH38)&gt;0,MAX(BH11:BH38),""))</f>
        <v/>
      </c>
      <c r="BI41" s="45" t="str">
        <f t="shared" si="63"/>
        <v/>
      </c>
      <c r="BJ41" s="55" t="str">
        <f t="shared" si="63"/>
        <v/>
      </c>
      <c r="BK41" s="71" t="str">
        <f t="shared" si="63"/>
        <v/>
      </c>
      <c r="BL41" s="71" t="str">
        <f t="shared" si="63"/>
        <v/>
      </c>
      <c r="BM41" s="71" t="str">
        <f t="shared" si="63"/>
        <v/>
      </c>
      <c r="BN41" s="71" t="str">
        <f t="shared" si="63"/>
        <v/>
      </c>
      <c r="BO41" s="71" t="str">
        <f t="shared" si="63"/>
        <v/>
      </c>
      <c r="BP41" s="71" t="str">
        <f t="shared" si="63"/>
        <v/>
      </c>
      <c r="BQ41" s="71" t="str">
        <f t="shared" si="63"/>
        <v/>
      </c>
      <c r="BR41" s="71" t="str">
        <f t="shared" si="63"/>
        <v/>
      </c>
      <c r="BS41" s="45" t="str">
        <f t="shared" si="63"/>
        <v/>
      </c>
      <c r="BT41" s="71" t="str">
        <f t="shared" si="63"/>
        <v/>
      </c>
      <c r="BU41" s="45" t="str">
        <f t="shared" si="63"/>
        <v/>
      </c>
      <c r="BV41" s="263" t="s">
        <v>147</v>
      </c>
      <c r="BW41" s="792" t="str">
        <f t="shared" ref="BW41:BZ41" si="64">IF($A$39=29,IF(SUM(BW11:BW39)&gt;0,MAX(BW11:BW39),""),IF(SUM(BW11:BW38)&gt;0,MAX(BW11:BW38),""))</f>
        <v/>
      </c>
      <c r="BX41" s="793" t="str">
        <f t="shared" ca="1" si="64"/>
        <v/>
      </c>
      <c r="BY41" s="792" t="str">
        <f t="shared" si="64"/>
        <v/>
      </c>
      <c r="BZ41" s="793" t="str">
        <f t="shared" ca="1" si="64"/>
        <v/>
      </c>
      <c r="CA41" s="508" t="str">
        <f t="shared" ref="CA41:CL41" si="65">IF($A$39=29,IF(SUM(CA11:CA39)&gt;0,MAX(CA11:CA39),""),IF(SUM(CA11:CA38)&gt;0,MAX(CA11:CA38),""))</f>
        <v/>
      </c>
      <c r="CB41" s="84" t="str">
        <f t="shared" si="65"/>
        <v/>
      </c>
      <c r="CC41" s="82" t="str">
        <f t="shared" si="65"/>
        <v/>
      </c>
      <c r="CD41" s="82" t="str">
        <f t="shared" si="65"/>
        <v/>
      </c>
      <c r="CE41" s="82" t="str">
        <f t="shared" si="65"/>
        <v/>
      </c>
      <c r="CF41" s="85" t="str">
        <f t="shared" si="65"/>
        <v/>
      </c>
      <c r="CG41" s="82" t="str">
        <f t="shared" si="65"/>
        <v/>
      </c>
      <c r="CH41" s="84" t="str">
        <f t="shared" si="65"/>
        <v/>
      </c>
      <c r="CI41" s="86" t="str">
        <f t="shared" si="65"/>
        <v/>
      </c>
      <c r="CJ41" s="85" t="str">
        <f t="shared" si="65"/>
        <v/>
      </c>
      <c r="CK41" s="84" t="str">
        <f t="shared" si="65"/>
        <v/>
      </c>
      <c r="CL41" s="83" t="str">
        <f t="shared" si="65"/>
        <v/>
      </c>
      <c r="CM41" s="240" t="s">
        <v>147</v>
      </c>
      <c r="CN41" s="55" t="str">
        <f t="shared" ref="CN41:DC41" si="66">IF($A$39=29,IF(SUM(CN11:CN39)&gt;0,MAX(CN11:CN39),""),IF(SUM(CN11:CN38)&gt;0,MAX(CN11:CN38),""))</f>
        <v/>
      </c>
      <c r="CO41" s="57" t="str">
        <f t="shared" si="66"/>
        <v/>
      </c>
      <c r="CP41" s="508" t="str">
        <f t="shared" si="66"/>
        <v/>
      </c>
      <c r="CQ41" s="84" t="str">
        <f t="shared" si="66"/>
        <v/>
      </c>
      <c r="CR41" s="82" t="str">
        <f t="shared" si="66"/>
        <v/>
      </c>
      <c r="CS41" s="84" t="str">
        <f t="shared" si="66"/>
        <v/>
      </c>
      <c r="CT41" s="82" t="str">
        <f t="shared" si="66"/>
        <v/>
      </c>
      <c r="CU41" s="85" t="str">
        <f t="shared" si="66"/>
        <v/>
      </c>
      <c r="CV41" s="82" t="str">
        <f t="shared" si="66"/>
        <v/>
      </c>
      <c r="CW41" s="85" t="str">
        <f t="shared" si="66"/>
        <v/>
      </c>
      <c r="CX41" s="82" t="str">
        <f t="shared" si="66"/>
        <v/>
      </c>
      <c r="CY41" s="84" t="str">
        <f t="shared" si="66"/>
        <v/>
      </c>
      <c r="CZ41" s="86" t="str">
        <f t="shared" si="66"/>
        <v/>
      </c>
      <c r="DA41" s="85" t="str">
        <f t="shared" si="66"/>
        <v/>
      </c>
      <c r="DB41" s="84" t="str">
        <f t="shared" si="66"/>
        <v/>
      </c>
      <c r="DC41" s="83" t="str">
        <f t="shared" si="66"/>
        <v/>
      </c>
    </row>
    <row r="42" spans="1:107" ht="15" customHeight="1" thickTop="1" thickBot="1" x14ac:dyDescent="0.25">
      <c r="A42" s="240" t="s">
        <v>148</v>
      </c>
      <c r="B42" s="241"/>
      <c r="C42" s="78"/>
      <c r="D42" s="77"/>
      <c r="E42" s="49"/>
      <c r="F42" s="500"/>
      <c r="G42" s="501"/>
      <c r="H42" s="502" t="str">
        <f t="shared" ref="H42:S42" si="67">IF(A$39=29,IF(SUM(H11:H39)&gt;0,MIN(H11:H39),""),IF(SUM(H11:H38)&gt;0,MIN(H11:H38),""))</f>
        <v/>
      </c>
      <c r="I42" s="82" t="str">
        <f t="shared" si="67"/>
        <v/>
      </c>
      <c r="J42" s="508" t="str">
        <f t="shared" si="67"/>
        <v/>
      </c>
      <c r="K42" s="450" t="str">
        <f t="shared" si="67"/>
        <v/>
      </c>
      <c r="L42" s="504" t="str">
        <f t="shared" si="67"/>
        <v/>
      </c>
      <c r="M42" s="82" t="str">
        <f t="shared" si="67"/>
        <v/>
      </c>
      <c r="N42" s="82" t="str">
        <f t="shared" ca="1" si="67"/>
        <v/>
      </c>
      <c r="O42" s="82" t="str">
        <f t="shared" si="67"/>
        <v/>
      </c>
      <c r="P42" s="82" t="str">
        <f t="shared" ca="1" si="67"/>
        <v/>
      </c>
      <c r="Q42" s="82" t="str">
        <f t="shared" si="67"/>
        <v/>
      </c>
      <c r="R42" s="82" t="str">
        <f t="shared" si="67"/>
        <v/>
      </c>
      <c r="S42" s="83" t="str">
        <f t="shared" si="67"/>
        <v/>
      </c>
      <c r="T42" s="446" t="s">
        <v>149</v>
      </c>
      <c r="U42" s="450" t="str">
        <f t="shared" ref="U42" ca="1" si="68">IF(N$39=29,IF(SUM(U11:U39)&gt;0,MIN(U11:U39),""),IF(SUM(U11:U38)&gt;0,MIN(U11:U38),""))</f>
        <v/>
      </c>
      <c r="V42" s="83" t="str">
        <f t="shared" ref="V42" si="69">IF(O$39=29,IF(SUM(V11:V39)&gt;0,MIN(V11:V39),""),IF(SUM(V11:V38)&gt;0,MIN(V11:V38),""))</f>
        <v/>
      </c>
      <c r="W42" s="450" t="str">
        <f t="shared" ref="W42" ca="1" si="70">IF(P$39=29,IF(SUM(W11:W39)&gt;0,MIN(W11:W39),""),IF(SUM(W11:W38)&gt;0,MIN(W11:W38),""))</f>
        <v/>
      </c>
      <c r="X42" s="82" t="str">
        <f t="shared" ref="X42" si="71">IF(Q$39=29,IF(SUM(X11:X39)&gt;0,MIN(X11:X39),""),IF(SUM(X11:X38)&gt;0,MIN(X11:X38),""))</f>
        <v/>
      </c>
      <c r="Y42" s="82" t="str">
        <f t="shared" ref="Y42" si="72">IF(R$39=29,IF(SUM(Y11:Y39)&gt;0,MIN(Y11:Y39),""),IF(SUM(Y11:Y38)&gt;0,MIN(Y11:Y38),""))</f>
        <v/>
      </c>
      <c r="Z42" s="82" t="str">
        <f t="shared" ref="Z42" si="73">IF(S$39=29,IF(SUM(Z11:Z39)&gt;0,MIN(Z11:Z39),""),IF(SUM(Z11:Z38)&gt;0,MIN(Z11:Z38),""))</f>
        <v/>
      </c>
      <c r="AA42" s="505" t="str">
        <f t="shared" ref="AA42" si="74">IF(T$39=29,IF(SUM(AA11:AA39)&gt;0,MIN(AA11:AA39),""),IF(SUM(AA11:AA38)&gt;0,MIN(AA11:AA38),""))</f>
        <v/>
      </c>
      <c r="AB42" s="82" t="str">
        <f t="shared" ref="AB42:AC42" si="75">IF(U$39=29,IF(SUM(AB11:AB39)&gt;0,MIN(AB11:AB39),""),IF(SUM(AB11:AB38)&gt;0,MIN(AB11:AB38),""))</f>
        <v/>
      </c>
      <c r="AC42" s="83" t="str">
        <f t="shared" si="75"/>
        <v/>
      </c>
      <c r="AD42" s="450" t="str">
        <f t="shared" ref="AD42" si="76">IF(W$39=29,IF(SUM(AD11:AD39)&gt;0,MIN(AD11:AD39),""),IF(SUM(AD11:AD38)&gt;0,MIN(AD11:AD38),""))</f>
        <v/>
      </c>
      <c r="AE42" s="83" t="str">
        <f t="shared" ref="AE42" si="77">IF(X$39=29,IF(SUM(AE11:AE39)&gt;0,MIN(AE11:AE39),""),IF(SUM(AE11:AE38)&gt;0,MIN(AE11:AE38),""))</f>
        <v/>
      </c>
      <c r="AF42" s="707"/>
      <c r="AG42" s="795" t="str">
        <f t="shared" ref="AG42" si="78">IF(Z$39=29,IF(SUM(AG11:AG39)&gt;0,MIN(AG11:AG39),""),IF(SUM(AG11:AG38)&gt;0,MIN(AG11:AG38),""))</f>
        <v/>
      </c>
      <c r="AH42" s="784" t="str">
        <f t="shared" ref="AH42" si="79">IF(AA$39=29,IF(SUM(AH11:AH39)&gt;0,MIN(AH11:AH39),""),IF(SUM(AH11:AH38)&gt;0,MIN(AH11:AH38),""))</f>
        <v/>
      </c>
      <c r="AI42" s="72"/>
      <c r="AJ42" s="758" t="str">
        <f>IF(SUM(AJ11:AJ39)&gt;0,MIN(AJ11:AJ39),"")</f>
        <v/>
      </c>
      <c r="AK42" s="1016" t="str">
        <f>IF(SUM(AK11:AL39)&gt;0,MIN(AK11:AL39),"")</f>
        <v/>
      </c>
      <c r="AL42" s="1140"/>
      <c r="AM42" s="679" t="str">
        <f>IF(SUM(AM11:AM39)&gt;0,MIN(AM11:AM39),"")</f>
        <v/>
      </c>
      <c r="AN42" s="739" t="str">
        <f>IF(SUM(AN11:AN39)&gt;0,MIN(AN11:AN39),"")</f>
        <v/>
      </c>
      <c r="AO42" s="1052" t="s">
        <v>150</v>
      </c>
      <c r="AP42" s="1141"/>
      <c r="AQ42" s="706" t="str">
        <f t="shared" ref="AQ42" si="80">IF(AJ$39=29,IF(SUM(AQ11:AQ39)&gt;0,MIN(AQ11:AQ39),""),IF(SUM(AQ11:AQ38)&gt;0,MIN(AQ11:AQ38),""))</f>
        <v/>
      </c>
      <c r="AR42" s="750" t="str">
        <f t="shared" ref="AR42" si="81">IF(AK$39=29,IF(SUM(AR11:AR39)&gt;0,MIN(AR11:AR39),""),IF(SUM(AR11:AR38)&gt;0,MIN(AR11:AR38),""))</f>
        <v/>
      </c>
      <c r="AS42" s="706" t="str">
        <f t="shared" ref="AS42" si="82">IF(AL$39=29,IF(SUM(AS11:AS39)&gt;0,MIN(AS11:AS39),""),IF(SUM(AS11:AS38)&gt;0,MIN(AS11:AS38),""))</f>
        <v/>
      </c>
      <c r="AT42" s="749" t="str">
        <f t="shared" ref="AT42" si="83">IF(AM$39=29,IF(SUM(AT11:AT39)&gt;0,MIN(AT11:AT39),""),IF(SUM(AT11:AT38)&gt;0,MIN(AT11:AT38),""))</f>
        <v/>
      </c>
      <c r="AU42" s="751" t="str">
        <f t="shared" ref="AU42" ca="1" si="84">IF(AN$39=29,IF(SUM(AU11:AU39)&gt;0,MIN(AU11:AU39),""),IF(SUM(AU11:AU38)&gt;0,MIN(AU11:AU38),""))</f>
        <v/>
      </c>
      <c r="AV42" s="752" t="str">
        <f t="shared" ref="AV42" ca="1" si="85">IF(AO$39=29,IF(SUM(AV11:AV39)&gt;0,MIN(AV11:AV39),""),IF(SUM(AV11:AV38)&gt;0,MIN(AV11:AV38),""))</f>
        <v/>
      </c>
      <c r="AW42" s="706" t="str">
        <f t="shared" ref="AW42" si="86">IF(AP$39=29,IF(SUM(AW11:AW39)&gt;0,MIN(AW11:AW39),""),IF(SUM(AW11:AW38)&gt;0,MIN(AW11:AW38),""))</f>
        <v/>
      </c>
      <c r="AX42" s="753" t="str">
        <f t="shared" ref="AX42" si="87">IF(AQ$39=29,IF(SUM(AX11:AX39)&gt;0,MIN(AX11:AX39),""),IF(SUM(AX11:AX38)&gt;0,MIN(AX11:AX38),""))</f>
        <v/>
      </c>
      <c r="AY42" s="747" t="str">
        <f t="shared" ref="AY42" ca="1" si="88">IF(AR$39=29,IF(SUM(AY11:AY39)&gt;0,MIN(AY11:AY39),""),IF(SUM(AY11:AY38)&gt;0,MIN(AY11:AY38),""))</f>
        <v/>
      </c>
      <c r="AZ42" s="752" t="str">
        <f t="shared" ref="AZ42" ca="1" si="89">IF(AS$39=29,IF(SUM(AZ11:AZ39)&gt;0,MIN(AZ11:AZ39),""),IF(SUM(AZ11:AZ38)&gt;0,MIN(AZ11:AZ38),""))</f>
        <v/>
      </c>
      <c r="BA42" s="706" t="str">
        <f t="shared" ref="BA42" si="90">IF(AT$39=29,IF(SUM(BA11:BA39)&gt;0,MIN(BA11:BA39),""),IF(SUM(BA11:BA38)&gt;0,MIN(BA11:BA38),""))</f>
        <v/>
      </c>
      <c r="BB42" s="747" t="str">
        <f t="shared" ref="BB42" ca="1" si="91">IF(AU$39=29,IF(SUM(BB11:BB39)&gt;0,MIN(BB11:BB39),""),IF(SUM(BB11:BB38)&gt;0,MIN(BB11:BB38),""))</f>
        <v/>
      </c>
      <c r="BC42" s="749" t="str">
        <f t="shared" ref="BC42" ca="1" si="92">IF(AV$39=29,IF(SUM(BC11:BC39)&gt;0,MIN(BC11:BC39),""),IF(SUM(BC11:BC38)&gt;0,MIN(BC11:BC38),""))</f>
        <v/>
      </c>
      <c r="BD42" s="746" t="str">
        <f t="shared" ref="BD42" ca="1" si="93">IF(AW$39=29,IF(SUM(BD11:BD39)&gt;0,MIN(BD11:BD39),""),IF(SUM(BD11:BD38)&gt;0,MIN(BD11:BD38),""))</f>
        <v/>
      </c>
      <c r="BE42" s="55" t="str">
        <f t="shared" ref="BE42" si="94">IF(AX$39=29,IF(SUM(BE11:BE39)&gt;0,MIN(BE11:BE39),""),IF(SUM(BE11:BE38)&gt;0,MIN(BE11:BE38),""))</f>
        <v/>
      </c>
      <c r="BF42" s="45" t="str">
        <f t="shared" ref="BF42" ca="1" si="95">IF(AY$39=29,IF(SUM(BF11:BF39)&gt;0,MIN(BF11:BF39),""),IF(SUM(BF11:BF38)&gt;0,MIN(BF11:BF38),""))</f>
        <v/>
      </c>
      <c r="BG42" s="240" t="s">
        <v>149</v>
      </c>
      <c r="BH42" s="706" t="str">
        <f t="shared" ref="BH42" si="96">IF(BA$39=29,IF(SUM(BH11:BH39)&gt;0,MIN(BH11:BH39),""),IF(SUM(BH11:BH38)&gt;0,MIN(BH11:BH38),""))</f>
        <v/>
      </c>
      <c r="BI42" s="750" t="str">
        <f t="shared" ref="BI42" si="97">IF(BB$39=29,IF(SUM(BI11:BI39)&gt;0,MIN(BI11:BI39),""),IF(SUM(BI11:BI38)&gt;0,MIN(BI11:BI38),""))</f>
        <v/>
      </c>
      <c r="BJ42" s="706" t="str">
        <f t="shared" ref="BJ42" ca="1" si="98">IF(BC$39=29,IF(SUM(BJ11:BJ39)&gt;0,MIN(BJ11:BJ39),""),IF(SUM(BJ11:BJ38)&gt;0,MIN(BJ11:BJ38),""))</f>
        <v/>
      </c>
      <c r="BK42" s="749" t="str">
        <f t="shared" ref="BK42" ca="1" si="99">IF(BD$39=29,IF(SUM(BK11:BK39)&gt;0,MIN(BK11:BK39),""),IF(SUM(BK11:BK38)&gt;0,MIN(BK11:BK38),""))</f>
        <v/>
      </c>
      <c r="BL42" s="749" t="str">
        <f t="shared" ref="BL42" si="100">IF(BE$39=29,IF(SUM(BL11:BL39)&gt;0,MIN(BL11:BL39),""),IF(SUM(BL11:BL38)&gt;0,MIN(BL11:BL38),""))</f>
        <v/>
      </c>
      <c r="BM42" s="749" t="str">
        <f t="shared" ref="BM42" ca="1" si="101">IF(BF$39=29,IF(SUM(BM11:BM39)&gt;0,MIN(BM11:BM39),""),IF(SUM(BM11:BM38)&gt;0,MIN(BM11:BM38),""))</f>
        <v/>
      </c>
      <c r="BN42" s="749" t="str">
        <f t="shared" ref="BN42" si="102">IF(BG$39=29,IF(SUM(BN11:BN39)&gt;0,MIN(BN11:BN39),""),IF(SUM(BN11:BN38)&gt;0,MIN(BN11:BN38),""))</f>
        <v/>
      </c>
      <c r="BO42" s="749" t="str">
        <f t="shared" ref="BO42" si="103">IF(BH$39=29,IF(SUM(BO11:BO39)&gt;0,MIN(BO11:BO39),""),IF(SUM(BO11:BO38)&gt;0,MIN(BO11:BO38),""))</f>
        <v/>
      </c>
      <c r="BP42" s="749" t="str">
        <f t="shared" ref="BP42" si="104">IF(BI$39=29,IF(SUM(BP11:BP39)&gt;0,MIN(BP11:BP39),""),IF(SUM(BP11:BP38)&gt;0,MIN(BP11:BP38),""))</f>
        <v/>
      </c>
      <c r="BQ42" s="749" t="str">
        <f t="shared" ref="BQ42" si="105">IF(BJ$39=29,IF(SUM(BQ11:BQ39)&gt;0,MIN(BQ11:BQ39),""),IF(SUM(BQ11:BQ38)&gt;0,MIN(BQ11:BQ38),""))</f>
        <v/>
      </c>
      <c r="BR42" s="749" t="str">
        <f t="shared" ref="BR42" si="106">IF(BK$39=29,IF(SUM(BR11:BR39)&gt;0,MIN(BR11:BR39),""),IF(SUM(BR11:BR38)&gt;0,MIN(BR11:BR38),""))</f>
        <v/>
      </c>
      <c r="BS42" s="750" t="str">
        <f t="shared" ref="BS42" si="107">IF(BL$39=29,IF(SUM(BS11:BS39)&gt;0,MIN(BS11:BS39),""),IF(SUM(BS11:BS38)&gt;0,MIN(BS11:BS38),""))</f>
        <v/>
      </c>
      <c r="BT42" s="749" t="str">
        <f t="shared" ref="BT42" si="108">IF(BM$39=29,IF(SUM(BT11:BT39)&gt;0,MIN(BT11:BT39),""),IF(SUM(BT11:BT38)&gt;0,MIN(BT11:BT38),""))</f>
        <v/>
      </c>
      <c r="BU42" s="750" t="str">
        <f t="shared" ref="BU42" si="109">IF(BN$39=29,IF(SUM(BU11:BU39)&gt;0,MIN(BU11:BU39),""),IF(SUM(BU11:BU38)&gt;0,MIN(BU11:BU38),""))</f>
        <v/>
      </c>
      <c r="BV42" s="264" t="s">
        <v>150</v>
      </c>
      <c r="BW42" s="744" t="str">
        <f t="shared" ref="BW42" si="110">IF(BP$39=29,IF(SUM(BW11:BW39)&gt;0,MIN(BW11:BW39),""),IF(SUM(BW11:BW38)&gt;0,MIN(BW11:BW38),""))</f>
        <v/>
      </c>
      <c r="BX42" s="742" t="str">
        <f t="shared" ref="BX42" ca="1" si="111">IF(BQ$39=29,IF(SUM(BX11:BX39)&gt;0,MIN(BX11:BX39),""),IF(SUM(BX11:BX38)&gt;0,MIN(BX11:BX38),""))</f>
        <v/>
      </c>
      <c r="BY42" s="744" t="str">
        <f t="shared" ref="BY42" si="112">IF(BR$39=29,IF(SUM(BY11:BY39)&gt;0,MIN(BY11:BY39),""),IF(SUM(BY11:BY38)&gt;0,MIN(BY11:BY38),""))</f>
        <v/>
      </c>
      <c r="BZ42" s="742" t="str">
        <f t="shared" ref="BZ42" ca="1" si="113">IF(BS$39=29,IF(SUM(BZ11:BZ39)&gt;0,MIN(BZ11:BZ39),""),IF(SUM(BZ11:BZ38)&gt;0,MIN(BZ11:BZ38),""))</f>
        <v/>
      </c>
      <c r="CA42" s="754" t="str">
        <f t="shared" ref="CA42" si="114">IF(BT$39=29,IF(SUM(CA11:CA39)&gt;0,MIN(CA11:CA39),""),IF(SUM(CA11:CA38)&gt;0,MIN(CA11:CA38),""))</f>
        <v/>
      </c>
      <c r="CB42" s="751" t="str">
        <f t="shared" ref="CB42" si="115">IF(BU$39=29,IF(SUM(CB11:CB39)&gt;0,MIN(CB11:CB39),""),IF(SUM(CB11:CB38)&gt;0,MIN(CB11:CB38),""))</f>
        <v/>
      </c>
      <c r="CC42" s="749" t="str">
        <f t="shared" ref="CC42" si="116">IF(BV$39=29,IF(SUM(CC11:CC39)&gt;0,MIN(CC11:CC39),""),IF(SUM(CC11:CC38)&gt;0,MIN(CC11:CC38),""))</f>
        <v/>
      </c>
      <c r="CD42" s="749" t="str">
        <f t="shared" ref="CD42" si="117">IF(BW$39=29,IF(SUM(CD11:CD39)&gt;0,MIN(CD11:CD39),""),IF(SUM(CD11:CD38)&gt;0,MIN(CD11:CD38),""))</f>
        <v/>
      </c>
      <c r="CE42" s="749" t="str">
        <f t="shared" ref="CE42" ca="1" si="118">IF(BX$39=29,IF(SUM(CE11:CE39)&gt;0,MIN(CE11:CE39),""),IF(SUM(CE11:CE38)&gt;0,MIN(CE11:CE38),""))</f>
        <v/>
      </c>
      <c r="CF42" s="751" t="str">
        <f t="shared" ref="CF42" si="119">IF(BY$39=29,IF(SUM(CF11:CF39)&gt;0,MIN(CF11:CF39),""),IF(SUM(CF11:CF38)&gt;0,MIN(CF11:CF38),""))</f>
        <v/>
      </c>
      <c r="CG42" s="749" t="str">
        <f t="shared" ref="CG42" ca="1" si="120">IF(BZ$39=29,IF(SUM(CG11:CG39)&gt;0,MIN(CG11:CG39),""),IF(SUM(CG11:CG38)&gt;0,MIN(CG11:CG38),""))</f>
        <v/>
      </c>
      <c r="CH42" s="751" t="str">
        <f t="shared" ref="CH42" si="121">IF(CA$39=29,IF(SUM(CH11:CH39)&gt;0,MIN(CH11:CH39),""),IF(SUM(CH11:CH38)&gt;0,MIN(CH11:CH38),""))</f>
        <v/>
      </c>
      <c r="CI42" s="751" t="str">
        <f t="shared" ref="CI42" si="122">IF(CB$39=29,IF(SUM(CI11:CI39)&gt;0,MIN(CI11:CI39),""),IF(SUM(CI11:CI38)&gt;0,MIN(CI11:CI38),""))</f>
        <v/>
      </c>
      <c r="CJ42" s="749" t="str">
        <f t="shared" ref="CJ42" si="123">IF(CC$39=29,IF(SUM(CJ11:CJ39)&gt;0,MIN(CJ11:CJ39),""),IF(SUM(CJ11:CJ38)&gt;0,MIN(CJ11:CJ38),""))</f>
        <v/>
      </c>
      <c r="CK42" s="751" t="str">
        <f t="shared" ref="CK42" si="124">IF(CD$39=29,IF(SUM(CK11:CK39)&gt;0,MIN(CK11:CK39),""),IF(SUM(CK11:CK38)&gt;0,MIN(CK11:CK38),""))</f>
        <v/>
      </c>
      <c r="CL42" s="750" t="str">
        <f t="shared" ref="CL42" si="125">IF(CE$39=29,IF(SUM(CL11:CL39)&gt;0,MIN(CL11:CL39),""),IF(SUM(CL11:CL38)&gt;0,MIN(CL11:CL38),""))</f>
        <v/>
      </c>
      <c r="CM42" s="446" t="s">
        <v>150</v>
      </c>
      <c r="CN42" s="744" t="str">
        <f t="shared" ref="CN42" si="126">IF(CG$39=29,IF(SUM(CN11:CN39)&gt;0,MIN(CN11:CN39),""),IF(SUM(CN11:CN38)&gt;0,MIN(CN11:CN38),""))</f>
        <v/>
      </c>
      <c r="CO42" s="745" t="str">
        <f t="shared" ref="CO42" si="127">IF(CH$39=29,IF(SUM(CO11:CO39)&gt;0,MIN(CO11:CO39),""),IF(SUM(CO11:CO38)&gt;0,MIN(CO11:CO38),""))</f>
        <v/>
      </c>
      <c r="CP42" s="741" t="str">
        <f t="shared" ref="CP42" si="128">IF(CI$39=29,IF(SUM(CP11:CP39)&gt;0,MIN(CP11:CP39),""),IF(SUM(CP11:CP38)&gt;0,MIN(CP11:CP38),""))</f>
        <v/>
      </c>
      <c r="CQ42" s="743" t="str">
        <f t="shared" ref="CQ42" si="129">IF(CJ$39=29,IF(SUM(CQ11:CQ39)&gt;0,MIN(CQ11:CQ39),""),IF(SUM(CQ11:CQ38)&gt;0,MIN(CQ11:CQ38),""))</f>
        <v/>
      </c>
      <c r="CR42" s="725" t="str">
        <f t="shared" ref="CR42" si="130">IF(CK$39=29,IF(SUM(CR11:CR39)&gt;0,MIN(CR11:CR39),""),IF(SUM(CR11:CR38)&gt;0,MIN(CR11:CR38),""))</f>
        <v/>
      </c>
      <c r="CS42" s="743" t="str">
        <f t="shared" ref="CS42" si="131">IF(CL$39=29,IF(SUM(CS11:CS39)&gt;0,MIN(CS11:CS39),""),IF(SUM(CS11:CS38)&gt;0,MIN(CS11:CS38),""))</f>
        <v/>
      </c>
      <c r="CT42" s="725" t="str">
        <f t="shared" ref="CT42" si="132">IF(CM$39=29,IF(SUM(CT11:CT39)&gt;0,MIN(CT11:CT39),""),IF(SUM(CT11:CT38)&gt;0,MIN(CT11:CT38),""))</f>
        <v/>
      </c>
      <c r="CU42" s="743" t="str">
        <f t="shared" ref="CU42" si="133">IF(CN$39=29,IF(SUM(CU11:CU39)&gt;0,MIN(CU11:CU39),""),IF(SUM(CU11:CU38)&gt;0,MIN(CU11:CU38),""))</f>
        <v/>
      </c>
      <c r="CV42" s="725" t="str">
        <f t="shared" ref="CV42" si="134">IF(CO$39=29,IF(SUM(CV11:CV39)&gt;0,MIN(CV11:CV39),""),IF(SUM(CV11:CV38)&gt;0,MIN(CV11:CV38),""))</f>
        <v/>
      </c>
      <c r="CW42" s="743" t="str">
        <f t="shared" ref="CW42" si="135">IF(CP$39=29,IF(SUM(CW11:CW39)&gt;0,MIN(CW11:CW39),""),IF(SUM(CW11:CW38)&gt;0,MIN(CW11:CW38),""))</f>
        <v/>
      </c>
      <c r="CX42" s="725" t="str">
        <f t="shared" ref="CX42" si="136">IF(CQ$39=29,IF(SUM(CX11:CX39)&gt;0,MIN(CX11:CX39),""),IF(SUM(CX11:CX38)&gt;0,MIN(CX11:CX38),""))</f>
        <v/>
      </c>
      <c r="CY42" s="743" t="str">
        <f t="shared" ref="CY42" si="137">IF(CR$39=29,IF(SUM(CY11:CY39)&gt;0,MIN(CY11:CY39),""),IF(SUM(CY11:CY38)&gt;0,MIN(CY11:CY38),""))</f>
        <v/>
      </c>
      <c r="CZ42" s="743" t="str">
        <f t="shared" ref="CZ42" si="138">IF(CS$39=29,IF(SUM(CZ11:CZ39)&gt;0,MIN(CZ11:CZ39),""),IF(SUM(CZ11:CZ38)&gt;0,MIN(CZ11:CZ38),""))</f>
        <v/>
      </c>
      <c r="DA42" s="725" t="str">
        <f t="shared" ref="DA42" si="139">IF(CT$39=29,IF(SUM(DA11:DA39)&gt;0,MIN(DA11:DA39),""),IF(SUM(DA11:DA38)&gt;0,MIN(DA11:DA38),""))</f>
        <v/>
      </c>
      <c r="DB42" s="743" t="str">
        <f t="shared" ref="DB42" si="140">IF(CU$39=29,IF(SUM(DB11:DB39)&gt;0,MIN(DB11:DB39),""),IF(SUM(DB11:DB38)&gt;0,MIN(DB11:DB38),""))</f>
        <v/>
      </c>
      <c r="DC42" s="740" t="str">
        <f t="shared" ref="DC42" si="141">IF(CV$39=29,IF(SUM(DC11:DC39)&gt;0,MIN(DC11:DC39),""),IF(SUM(DC11:DC38)&gt;0,MIN(DC11:DC38),""))</f>
        <v/>
      </c>
    </row>
    <row r="43" spans="1:107" ht="14.45" customHeight="1" thickTop="1" thickBot="1" x14ac:dyDescent="0.25">
      <c r="A43" s="527"/>
      <c r="B43" s="528"/>
      <c r="C43" s="528"/>
      <c r="D43" s="528"/>
      <c r="E43" s="529"/>
      <c r="F43" s="530"/>
      <c r="G43" s="531"/>
      <c r="H43" s="527"/>
      <c r="I43" s="528"/>
      <c r="J43" s="532"/>
      <c r="K43" s="528"/>
      <c r="L43" s="533"/>
      <c r="M43" s="528"/>
      <c r="N43" s="528"/>
      <c r="O43" s="528"/>
      <c r="P43" s="528"/>
      <c r="Q43" s="528"/>
      <c r="R43" s="528"/>
      <c r="S43" s="532"/>
      <c r="T43" s="1010" t="s">
        <v>151</v>
      </c>
      <c r="U43" s="1011"/>
      <c r="V43" s="1012"/>
      <c r="W43" s="528"/>
      <c r="X43" s="528"/>
      <c r="Y43" s="534"/>
      <c r="Z43" s="528"/>
      <c r="AA43" s="534"/>
      <c r="AB43" s="528"/>
      <c r="AC43" s="532"/>
      <c r="AD43" s="528"/>
      <c r="AE43" s="528"/>
      <c r="AF43" s="527"/>
      <c r="AG43" s="528"/>
      <c r="AH43" s="528"/>
      <c r="AI43" s="503"/>
      <c r="AJ43" s="888" t="str">
        <f ca="1">'E.coli Standalone Calculation'!I38</f>
        <v/>
      </c>
      <c r="AK43" s="535"/>
      <c r="AL43" s="536"/>
      <c r="AM43" s="677"/>
      <c r="AN43" s="532"/>
      <c r="AO43" s="1054"/>
      <c r="AP43" s="1055"/>
      <c r="AQ43" s="527"/>
      <c r="AR43" s="528"/>
      <c r="AS43" s="527"/>
      <c r="AT43" s="528"/>
      <c r="AU43" s="537"/>
      <c r="AV43" s="528"/>
      <c r="AW43" s="527"/>
      <c r="AX43" s="528"/>
      <c r="AY43" s="537"/>
      <c r="AZ43" s="528"/>
      <c r="BA43" s="527"/>
      <c r="BB43" s="537"/>
      <c r="BC43" s="528"/>
      <c r="BD43" s="528"/>
      <c r="BE43" s="527"/>
      <c r="BF43" s="532"/>
      <c r="BG43" s="538"/>
      <c r="BH43" s="527"/>
      <c r="BI43" s="532"/>
      <c r="BJ43" s="527"/>
      <c r="BK43" s="528"/>
      <c r="BL43" s="528"/>
      <c r="BM43" s="528"/>
      <c r="BN43" s="528"/>
      <c r="BO43" s="528"/>
      <c r="BP43" s="528"/>
      <c r="BQ43" s="528"/>
      <c r="BR43" s="528"/>
      <c r="BS43" s="532"/>
      <c r="BT43" s="527"/>
      <c r="BU43" s="532"/>
      <c r="BV43" s="557"/>
      <c r="BW43" s="551"/>
      <c r="BX43" s="677"/>
      <c r="BY43" s="552"/>
      <c r="BZ43" s="677"/>
      <c r="CA43" s="677"/>
      <c r="CB43" s="552"/>
      <c r="CC43" s="552"/>
      <c r="CD43" s="552"/>
      <c r="CE43" s="552"/>
      <c r="CF43" s="552"/>
      <c r="CG43" s="552"/>
      <c r="CH43" s="552"/>
      <c r="CI43" s="552"/>
      <c r="CJ43" s="552"/>
      <c r="CK43" s="552"/>
      <c r="CL43" s="553"/>
      <c r="CM43" s="557"/>
      <c r="CN43" s="551"/>
      <c r="CO43" s="552"/>
      <c r="CP43" s="552"/>
      <c r="CQ43" s="552"/>
      <c r="CR43" s="552"/>
      <c r="CS43" s="552"/>
      <c r="CT43" s="552"/>
      <c r="CU43" s="552"/>
      <c r="CV43" s="552"/>
      <c r="CW43" s="552"/>
      <c r="CX43" s="552"/>
      <c r="CY43" s="552"/>
      <c r="CZ43" s="552"/>
      <c r="DA43" s="552"/>
      <c r="DB43" s="552"/>
      <c r="DC43" s="553"/>
    </row>
    <row r="44" spans="1:107" ht="14.45" customHeight="1" thickTop="1" thickBot="1" x14ac:dyDescent="0.25">
      <c r="A44" s="539"/>
      <c r="B44" s="540"/>
      <c r="C44" s="540"/>
      <c r="D44" s="540"/>
      <c r="E44" s="541"/>
      <c r="F44" s="542"/>
      <c r="G44" s="541"/>
      <c r="H44" s="540"/>
      <c r="I44" s="540"/>
      <c r="J44" s="543"/>
      <c r="K44" s="540"/>
      <c r="L44" s="544"/>
      <c r="M44" s="540"/>
      <c r="N44" s="540"/>
      <c r="O44" s="540"/>
      <c r="P44" s="540"/>
      <c r="Q44" s="540"/>
      <c r="R44" s="540"/>
      <c r="S44" s="543"/>
      <c r="T44" s="1013" t="s">
        <v>152</v>
      </c>
      <c r="U44" s="1014"/>
      <c r="V44" s="1015"/>
      <c r="W44" s="545"/>
      <c r="X44" s="540"/>
      <c r="Y44" s="546"/>
      <c r="Z44" s="540"/>
      <c r="AA44" s="546"/>
      <c r="AB44" s="540"/>
      <c r="AC44" s="540"/>
      <c r="AD44" s="545"/>
      <c r="AE44" s="540"/>
      <c r="AF44" s="545"/>
      <c r="AG44" s="540"/>
      <c r="AH44" s="540"/>
      <c r="AI44" s="503"/>
      <c r="AJ44" s="889" t="str">
        <f ca="1">'E.coli Standalone Calculation'!H41</f>
        <v/>
      </c>
      <c r="AK44" s="547"/>
      <c r="AL44" s="548"/>
      <c r="AM44" s="540"/>
      <c r="AN44" s="543"/>
      <c r="AO44" s="1021"/>
      <c r="AP44" s="1022"/>
      <c r="AQ44" s="545"/>
      <c r="AR44" s="543"/>
      <c r="AS44" s="540"/>
      <c r="AT44" s="540"/>
      <c r="AU44" s="549"/>
      <c r="AV44" s="540"/>
      <c r="AW44" s="545"/>
      <c r="AX44" s="540"/>
      <c r="AY44" s="549"/>
      <c r="AZ44" s="543"/>
      <c r="BA44" s="540"/>
      <c r="BB44" s="549"/>
      <c r="BC44" s="540"/>
      <c r="BD44" s="540"/>
      <c r="BE44" s="545"/>
      <c r="BF44" s="543"/>
      <c r="BG44" s="550"/>
      <c r="BH44" s="545"/>
      <c r="BI44" s="543"/>
      <c r="BJ44" s="545"/>
      <c r="BK44" s="540"/>
      <c r="BL44" s="540"/>
      <c r="BM44" s="540"/>
      <c r="BN44" s="540"/>
      <c r="BO44" s="540"/>
      <c r="BP44" s="540"/>
      <c r="BQ44" s="540"/>
      <c r="BR44" s="540"/>
      <c r="BS44" s="543"/>
      <c r="BT44" s="545"/>
      <c r="BU44" s="543"/>
      <c r="BV44" s="558"/>
      <c r="BW44" s="554"/>
      <c r="BX44" s="555"/>
      <c r="BY44" s="555"/>
      <c r="BZ44" s="555"/>
      <c r="CA44" s="555"/>
      <c r="CB44" s="555"/>
      <c r="CC44" s="555"/>
      <c r="CD44" s="555"/>
      <c r="CE44" s="555"/>
      <c r="CF44" s="555"/>
      <c r="CG44" s="555"/>
      <c r="CH44" s="555"/>
      <c r="CI44" s="555"/>
      <c r="CJ44" s="555"/>
      <c r="CK44" s="555"/>
      <c r="CL44" s="556"/>
      <c r="CM44" s="558"/>
      <c r="CN44" s="554"/>
      <c r="CO44" s="555"/>
      <c r="CP44" s="555"/>
      <c r="CQ44" s="555"/>
      <c r="CR44" s="555"/>
      <c r="CS44" s="555"/>
      <c r="CT44" s="555"/>
      <c r="CU44" s="555"/>
      <c r="CV44" s="555"/>
      <c r="CW44" s="555"/>
      <c r="CX44" s="555"/>
      <c r="CY44" s="555"/>
      <c r="CZ44" s="555"/>
      <c r="DA44" s="555"/>
      <c r="DB44" s="555"/>
      <c r="DC44" s="556"/>
    </row>
    <row r="45" spans="1:107" ht="20.25" customHeight="1" thickBot="1" x14ac:dyDescent="0.25">
      <c r="A45" s="280" t="s">
        <v>153</v>
      </c>
      <c r="B45" s="244"/>
      <c r="C45" s="447"/>
      <c r="D45" s="127"/>
      <c r="E45" s="86">
        <f>COUNT(E11:E39)</f>
        <v>0</v>
      </c>
      <c r="F45" s="515">
        <f>COUNTA(F11:F39)</f>
        <v>0</v>
      </c>
      <c r="G45" s="364">
        <f>COUNTA(G11:G39)</f>
        <v>0</v>
      </c>
      <c r="H45" s="516">
        <f t="shared" ref="H45:S45" si="142">COUNT(H11:H39)</f>
        <v>0</v>
      </c>
      <c r="I45" s="507">
        <f t="shared" si="142"/>
        <v>0</v>
      </c>
      <c r="J45" s="506">
        <f t="shared" si="142"/>
        <v>0</v>
      </c>
      <c r="K45" s="516">
        <f t="shared" si="142"/>
        <v>0</v>
      </c>
      <c r="L45" s="507">
        <f t="shared" si="142"/>
        <v>0</v>
      </c>
      <c r="M45" s="507">
        <f t="shared" si="142"/>
        <v>0</v>
      </c>
      <c r="N45" s="507">
        <f t="shared" ca="1" si="142"/>
        <v>0</v>
      </c>
      <c r="O45" s="507">
        <f t="shared" si="142"/>
        <v>0</v>
      </c>
      <c r="P45" s="507">
        <f t="shared" ca="1" si="142"/>
        <v>0</v>
      </c>
      <c r="Q45" s="507">
        <f t="shared" si="142"/>
        <v>0</v>
      </c>
      <c r="R45" s="507">
        <f t="shared" si="142"/>
        <v>0</v>
      </c>
      <c r="S45" s="121">
        <f t="shared" si="142"/>
        <v>0</v>
      </c>
      <c r="T45" s="517" t="s">
        <v>154</v>
      </c>
      <c r="U45" s="516">
        <f t="shared" ref="U45:AE45" si="143">COUNT(U11:U39)</f>
        <v>0</v>
      </c>
      <c r="V45" s="506">
        <f t="shared" si="143"/>
        <v>0</v>
      </c>
      <c r="W45" s="516">
        <f t="shared" si="143"/>
        <v>0</v>
      </c>
      <c r="X45" s="507">
        <f t="shared" si="143"/>
        <v>0</v>
      </c>
      <c r="Y45" s="507">
        <f t="shared" si="143"/>
        <v>0</v>
      </c>
      <c r="Z45" s="507">
        <f t="shared" si="143"/>
        <v>0</v>
      </c>
      <c r="AA45" s="507">
        <f t="shared" si="143"/>
        <v>0</v>
      </c>
      <c r="AB45" s="507">
        <f t="shared" si="143"/>
        <v>0</v>
      </c>
      <c r="AC45" s="506">
        <f t="shared" si="143"/>
        <v>0</v>
      </c>
      <c r="AD45" s="516">
        <f t="shared" si="143"/>
        <v>0</v>
      </c>
      <c r="AE45" s="506">
        <f t="shared" si="143"/>
        <v>0</v>
      </c>
      <c r="AF45" s="711"/>
      <c r="AG45" s="507">
        <f>COUNT(AG11:AG39)</f>
        <v>0</v>
      </c>
      <c r="AH45" s="507">
        <f>COUNT(AH11:AH39)</f>
        <v>0</v>
      </c>
      <c r="AI45" s="86"/>
      <c r="AJ45" s="67">
        <f ca="1">COUNT(AI11:AI39)</f>
        <v>0</v>
      </c>
      <c r="AK45" s="1119">
        <f>COUNT(AK11:AL39)</f>
        <v>0</v>
      </c>
      <c r="AL45" s="1120"/>
      <c r="AM45" s="82">
        <f>COUNT(AM11:AM39)</f>
        <v>0</v>
      </c>
      <c r="AN45" s="83">
        <f>COUNT(AN11:AN39)</f>
        <v>0</v>
      </c>
      <c r="AO45" s="1122" t="s">
        <v>154</v>
      </c>
      <c r="AP45" s="1123"/>
      <c r="AQ45" s="65">
        <f t="shared" ref="AQ45:BF45" si="144">COUNT(AQ11:AQ39)</f>
        <v>0</v>
      </c>
      <c r="AR45" s="121">
        <f t="shared" si="144"/>
        <v>0</v>
      </c>
      <c r="AS45" s="65">
        <f t="shared" si="144"/>
        <v>0</v>
      </c>
      <c r="AT45" s="74">
        <f t="shared" si="144"/>
        <v>0</v>
      </c>
      <c r="AU45" s="74">
        <f t="shared" ca="1" si="144"/>
        <v>0</v>
      </c>
      <c r="AV45" s="121">
        <f t="shared" ca="1" si="144"/>
        <v>0</v>
      </c>
      <c r="AW45" s="65">
        <f t="shared" si="144"/>
        <v>0</v>
      </c>
      <c r="AX45" s="74">
        <f t="shared" si="144"/>
        <v>0</v>
      </c>
      <c r="AY45" s="74">
        <f t="shared" ca="1" si="144"/>
        <v>0</v>
      </c>
      <c r="AZ45" s="121">
        <f t="shared" ca="1" si="144"/>
        <v>0</v>
      </c>
      <c r="BA45" s="65">
        <f t="shared" si="144"/>
        <v>0</v>
      </c>
      <c r="BB45" s="74">
        <f t="shared" si="144"/>
        <v>0</v>
      </c>
      <c r="BC45" s="74">
        <f t="shared" ca="1" si="144"/>
        <v>0</v>
      </c>
      <c r="BD45" s="121">
        <f t="shared" ca="1" si="144"/>
        <v>0</v>
      </c>
      <c r="BE45" s="66">
        <f t="shared" si="144"/>
        <v>0</v>
      </c>
      <c r="BF45" s="68">
        <f t="shared" ca="1" si="144"/>
        <v>0</v>
      </c>
      <c r="BG45" s="265" t="s">
        <v>154</v>
      </c>
      <c r="BH45" s="66">
        <f t="shared" ref="BH45:BU45" si="145">COUNT(BH11:BH39)</f>
        <v>0</v>
      </c>
      <c r="BI45" s="68">
        <f t="shared" si="145"/>
        <v>0</v>
      </c>
      <c r="BJ45" s="65">
        <f t="shared" si="145"/>
        <v>0</v>
      </c>
      <c r="BK45" s="67">
        <f t="shared" si="145"/>
        <v>0</v>
      </c>
      <c r="BL45" s="67">
        <f t="shared" si="145"/>
        <v>0</v>
      </c>
      <c r="BM45" s="67">
        <f t="shared" si="145"/>
        <v>0</v>
      </c>
      <c r="BN45" s="67">
        <f t="shared" si="145"/>
        <v>0</v>
      </c>
      <c r="BO45" s="67">
        <f t="shared" si="145"/>
        <v>0</v>
      </c>
      <c r="BP45" s="67">
        <f t="shared" si="145"/>
        <v>0</v>
      </c>
      <c r="BQ45" s="67">
        <f t="shared" si="145"/>
        <v>0</v>
      </c>
      <c r="BR45" s="67">
        <f t="shared" si="145"/>
        <v>0</v>
      </c>
      <c r="BS45" s="68">
        <f t="shared" si="145"/>
        <v>0</v>
      </c>
      <c r="BT45" s="67">
        <f t="shared" si="145"/>
        <v>0</v>
      </c>
      <c r="BU45" s="68">
        <f t="shared" si="145"/>
        <v>0</v>
      </c>
      <c r="BV45" s="265" t="s">
        <v>154</v>
      </c>
      <c r="BW45" s="693">
        <f t="shared" ref="BW45:CL45" si="146">COUNT(BW11:BW39)</f>
        <v>0</v>
      </c>
      <c r="BX45" s="695">
        <f t="shared" ca="1" si="146"/>
        <v>0</v>
      </c>
      <c r="BY45" s="693">
        <f t="shared" si="146"/>
        <v>0</v>
      </c>
      <c r="BZ45" s="696">
        <f t="shared" ca="1" si="146"/>
        <v>0</v>
      </c>
      <c r="CA45" s="692">
        <f t="shared" si="146"/>
        <v>0</v>
      </c>
      <c r="CB45" s="74">
        <f t="shared" si="146"/>
        <v>0</v>
      </c>
      <c r="CC45" s="74">
        <f t="shared" si="146"/>
        <v>0</v>
      </c>
      <c r="CD45" s="74">
        <f t="shared" si="146"/>
        <v>0</v>
      </c>
      <c r="CE45" s="74">
        <f t="shared" si="146"/>
        <v>0</v>
      </c>
      <c r="CF45" s="74">
        <f t="shared" si="146"/>
        <v>0</v>
      </c>
      <c r="CG45" s="74">
        <f t="shared" si="146"/>
        <v>0</v>
      </c>
      <c r="CH45" s="74">
        <f t="shared" si="146"/>
        <v>0</v>
      </c>
      <c r="CI45" s="74">
        <f t="shared" si="146"/>
        <v>0</v>
      </c>
      <c r="CJ45" s="74">
        <f t="shared" si="146"/>
        <v>0</v>
      </c>
      <c r="CK45" s="74">
        <f t="shared" si="146"/>
        <v>0</v>
      </c>
      <c r="CL45" s="121">
        <f t="shared" si="146"/>
        <v>0</v>
      </c>
      <c r="CM45" s="514" t="s">
        <v>154</v>
      </c>
      <c r="CN45" s="693">
        <f t="shared" ref="CN45:DC45" si="147">COUNT(CN11:CN39)</f>
        <v>0</v>
      </c>
      <c r="CO45" s="695">
        <f t="shared" si="147"/>
        <v>0</v>
      </c>
      <c r="CP45" s="720">
        <f t="shared" si="147"/>
        <v>0</v>
      </c>
      <c r="CQ45" s="74">
        <f t="shared" si="147"/>
        <v>0</v>
      </c>
      <c r="CR45" s="74">
        <f t="shared" si="147"/>
        <v>0</v>
      </c>
      <c r="CS45" s="74">
        <f t="shared" si="147"/>
        <v>0</v>
      </c>
      <c r="CT45" s="74">
        <f t="shared" si="147"/>
        <v>0</v>
      </c>
      <c r="CU45" s="74">
        <f t="shared" si="147"/>
        <v>0</v>
      </c>
      <c r="CV45" s="74">
        <f t="shared" si="147"/>
        <v>0</v>
      </c>
      <c r="CW45" s="74">
        <f t="shared" si="147"/>
        <v>0</v>
      </c>
      <c r="CX45" s="74">
        <f t="shared" si="147"/>
        <v>0</v>
      </c>
      <c r="CY45" s="74">
        <f t="shared" si="147"/>
        <v>0</v>
      </c>
      <c r="CZ45" s="74">
        <f t="shared" si="147"/>
        <v>0</v>
      </c>
      <c r="DA45" s="74">
        <f t="shared" si="147"/>
        <v>0</v>
      </c>
      <c r="DB45" s="74">
        <f t="shared" si="147"/>
        <v>0</v>
      </c>
      <c r="DC45" s="121">
        <f t="shared" si="147"/>
        <v>0</v>
      </c>
    </row>
    <row r="46" spans="1:107" ht="15" customHeight="1" thickBot="1" x14ac:dyDescent="0.3">
      <c r="A46" s="1108" t="s">
        <v>155</v>
      </c>
      <c r="B46" s="1109"/>
      <c r="C46" s="1109"/>
      <c r="D46" s="1109"/>
      <c r="E46" s="1109"/>
      <c r="F46" s="1109"/>
      <c r="G46" s="1109"/>
      <c r="H46" s="1109"/>
      <c r="I46" s="1109"/>
      <c r="J46" s="1110"/>
      <c r="K46" s="459" t="s">
        <v>156</v>
      </c>
      <c r="L46" s="227"/>
      <c r="M46" s="227"/>
      <c r="N46" s="227"/>
      <c r="O46" s="227"/>
      <c r="P46" s="461"/>
      <c r="Q46" s="460" t="s">
        <v>157</v>
      </c>
      <c r="R46" s="227"/>
      <c r="S46" s="253"/>
      <c r="T46" s="322" t="s">
        <v>158</v>
      </c>
      <c r="U46" s="227"/>
      <c r="V46" s="227"/>
      <c r="W46" s="227"/>
      <c r="X46" s="227"/>
      <c r="Y46" s="227"/>
      <c r="Z46" s="227"/>
      <c r="AA46" s="227"/>
      <c r="AB46" s="227"/>
      <c r="AC46" s="227"/>
      <c r="AD46" s="227"/>
      <c r="AE46" s="227"/>
      <c r="AF46" s="227"/>
      <c r="AG46" s="227"/>
      <c r="AH46" s="227"/>
      <c r="AI46" s="227"/>
      <c r="AJ46" s="227"/>
      <c r="AK46" s="227"/>
      <c r="AL46" s="227"/>
      <c r="AM46" s="227"/>
      <c r="AN46" s="253"/>
      <c r="AO46" s="220"/>
      <c r="AP46" s="220"/>
      <c r="AQ46" s="220"/>
      <c r="AR46" s="220"/>
      <c r="AS46" s="220"/>
      <c r="AT46" s="220"/>
      <c r="AU46" s="220"/>
      <c r="AV46" s="220"/>
      <c r="AW46" s="220"/>
      <c r="AX46" s="220"/>
      <c r="AY46" s="220"/>
      <c r="AZ46" s="220"/>
      <c r="BA46" s="220"/>
      <c r="BB46" s="220"/>
      <c r="BC46" s="220"/>
      <c r="BD46" s="220"/>
      <c r="BE46" s="220"/>
      <c r="BF46" s="220"/>
      <c r="BG46" s="220"/>
      <c r="BH46" s="220"/>
      <c r="BI46" s="220"/>
      <c r="BJ46" s="220"/>
      <c r="BK46" s="220"/>
      <c r="BL46" s="220"/>
      <c r="BM46" s="220"/>
      <c r="BN46" s="220"/>
      <c r="BO46" s="220"/>
      <c r="BP46" s="220"/>
      <c r="BQ46" s="220"/>
      <c r="BR46" s="220"/>
      <c r="BS46" s="220"/>
      <c r="BT46" s="220"/>
      <c r="BU46" s="220"/>
    </row>
    <row r="47" spans="1:107" ht="12.75" customHeight="1" x14ac:dyDescent="0.2">
      <c r="A47" s="1111"/>
      <c r="B47" s="1112"/>
      <c r="C47" s="1112"/>
      <c r="D47" s="1112"/>
      <c r="E47" s="1112"/>
      <c r="F47" s="1112"/>
      <c r="G47" s="1112"/>
      <c r="H47" s="1112"/>
      <c r="I47" s="1112"/>
      <c r="J47" s="1113"/>
      <c r="K47" s="950"/>
      <c r="L47" s="951"/>
      <c r="M47" s="951"/>
      <c r="N47" s="951"/>
      <c r="O47" s="951"/>
      <c r="P47" s="1023"/>
      <c r="Q47" s="956"/>
      <c r="R47" s="957"/>
      <c r="S47" s="958"/>
      <c r="T47" s="1025"/>
      <c r="U47" s="1026"/>
      <c r="V47" s="1026"/>
      <c r="W47" s="1026"/>
      <c r="X47" s="1026"/>
      <c r="Y47" s="1026"/>
      <c r="Z47" s="1026"/>
      <c r="AA47" s="1026"/>
      <c r="AB47" s="1026"/>
      <c r="AC47" s="1026"/>
      <c r="AD47" s="1026"/>
      <c r="AE47" s="1026"/>
      <c r="AF47" s="1026"/>
      <c r="AG47" s="1026"/>
      <c r="AH47" s="1026"/>
      <c r="AI47" s="1026"/>
      <c r="AJ47" s="1026"/>
      <c r="AK47" s="1026"/>
      <c r="AL47" s="1026"/>
      <c r="AM47" s="1026"/>
      <c r="AN47" s="1027"/>
      <c r="AO47" s="220"/>
      <c r="AP47" s="220"/>
      <c r="AQ47" s="92" t="s">
        <v>159</v>
      </c>
      <c r="AR47" s="93"/>
      <c r="AS47" s="93"/>
      <c r="AT47" s="93"/>
      <c r="AU47" s="93"/>
      <c r="AV47" s="93"/>
      <c r="AW47" s="93"/>
      <c r="AX47" s="93"/>
      <c r="AY47" s="93"/>
      <c r="AZ47" s="93"/>
      <c r="BA47" s="94"/>
      <c r="BB47" s="326" t="s">
        <v>160</v>
      </c>
      <c r="BC47" s="227"/>
      <c r="BD47" s="253"/>
      <c r="BE47" s="220"/>
      <c r="BF47" s="220"/>
      <c r="BG47" s="220"/>
      <c r="BH47" s="971" t="s">
        <v>161</v>
      </c>
      <c r="BI47" s="972"/>
      <c r="BJ47" s="972"/>
      <c r="BK47" s="972"/>
      <c r="BL47" s="972"/>
      <c r="BM47" s="972"/>
      <c r="BN47" s="972"/>
      <c r="BO47" s="972"/>
      <c r="BP47" s="973"/>
      <c r="BQ47" s="220"/>
      <c r="BR47" s="220"/>
      <c r="BS47" s="220"/>
      <c r="BT47" s="220"/>
      <c r="BU47" s="220"/>
    </row>
    <row r="48" spans="1:107" ht="12.75" customHeight="1" x14ac:dyDescent="0.2">
      <c r="A48" s="1111"/>
      <c r="B48" s="1112"/>
      <c r="C48" s="1112"/>
      <c r="D48" s="1112"/>
      <c r="E48" s="1112"/>
      <c r="F48" s="1112"/>
      <c r="G48" s="1112"/>
      <c r="H48" s="1112"/>
      <c r="I48" s="1112"/>
      <c r="J48" s="1113"/>
      <c r="K48" s="1024"/>
      <c r="L48" s="951"/>
      <c r="M48" s="951"/>
      <c r="N48" s="951"/>
      <c r="O48" s="951"/>
      <c r="P48" s="1023"/>
      <c r="Q48" s="959"/>
      <c r="R48" s="957"/>
      <c r="S48" s="958"/>
      <c r="T48" s="1025"/>
      <c r="U48" s="1026"/>
      <c r="V48" s="1026"/>
      <c r="W48" s="1026"/>
      <c r="X48" s="1026"/>
      <c r="Y48" s="1026"/>
      <c r="Z48" s="1026"/>
      <c r="AA48" s="1026"/>
      <c r="AB48" s="1026"/>
      <c r="AC48" s="1026"/>
      <c r="AD48" s="1026"/>
      <c r="AE48" s="1026"/>
      <c r="AF48" s="1026"/>
      <c r="AG48" s="1026"/>
      <c r="AH48" s="1026"/>
      <c r="AI48" s="1026"/>
      <c r="AJ48" s="1026"/>
      <c r="AK48" s="1026"/>
      <c r="AL48" s="1026"/>
      <c r="AM48" s="1026"/>
      <c r="AN48" s="1027"/>
      <c r="AO48" s="220"/>
      <c r="AP48" s="220"/>
      <c r="AQ48" s="269" t="s">
        <v>162</v>
      </c>
      <c r="AR48" s="241"/>
      <c r="AS48" s="270"/>
      <c r="AT48" s="275" t="s">
        <v>163</v>
      </c>
      <c r="AU48" s="276"/>
      <c r="AV48" s="275" t="s">
        <v>164</v>
      </c>
      <c r="AW48" s="276"/>
      <c r="AX48" s="277" t="s">
        <v>86</v>
      </c>
      <c r="AY48" s="278"/>
      <c r="AZ48" s="277" t="s">
        <v>87</v>
      </c>
      <c r="BA48" s="279"/>
      <c r="BB48" s="497" t="s">
        <v>165</v>
      </c>
      <c r="BC48" s="220"/>
      <c r="BD48" s="919">
        <f>IF(SUM(AQ11:AQ39)&gt;0,SUM(AQ11:AQ39),SUM(K11:K39))</f>
        <v>0</v>
      </c>
      <c r="BE48" s="220"/>
      <c r="BF48" s="220"/>
      <c r="BG48" s="220"/>
      <c r="BH48" s="974"/>
      <c r="BI48" s="975"/>
      <c r="BJ48" s="975"/>
      <c r="BK48" s="975"/>
      <c r="BL48" s="975"/>
      <c r="BM48" s="975"/>
      <c r="BN48" s="975"/>
      <c r="BO48" s="975"/>
      <c r="BP48" s="976"/>
      <c r="BQ48" s="220"/>
      <c r="BR48" s="220"/>
      <c r="BS48" s="220"/>
      <c r="BT48" s="220"/>
      <c r="BU48" s="220"/>
    </row>
    <row r="49" spans="1:107" ht="14.25" thickBot="1" x14ac:dyDescent="0.3">
      <c r="A49" s="1111"/>
      <c r="B49" s="1112"/>
      <c r="C49" s="1112"/>
      <c r="D49" s="1112"/>
      <c r="E49" s="1112"/>
      <c r="F49" s="1112"/>
      <c r="G49" s="1112"/>
      <c r="H49" s="1112"/>
      <c r="I49" s="1112"/>
      <c r="J49" s="1113"/>
      <c r="K49" s="947"/>
      <c r="L49" s="948"/>
      <c r="M49" s="948"/>
      <c r="N49" s="948"/>
      <c r="O49" s="948"/>
      <c r="P49" s="949"/>
      <c r="Q49" s="462"/>
      <c r="R49" s="257"/>
      <c r="S49" s="2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269" t="s">
        <v>166</v>
      </c>
      <c r="AR49" s="271"/>
      <c r="AS49" s="272"/>
      <c r="AT49" s="103" t="str">
        <f>IF(U45=0," NA",(+M40-U40)/M40*100)</f>
        <v xml:space="preserve"> NA</v>
      </c>
      <c r="AU49" s="104"/>
      <c r="AV49" s="103" t="str">
        <f>IF(V45=0," NA",(+O40-V40)/O40*100)</f>
        <v xml:space="preserve"> NA</v>
      </c>
      <c r="AW49" s="104"/>
      <c r="AX49" s="105" t="s">
        <v>71</v>
      </c>
      <c r="AY49" s="106"/>
      <c r="AZ49" s="105" t="s">
        <v>71</v>
      </c>
      <c r="BA49" s="106"/>
      <c r="BB49" s="238"/>
      <c r="BC49" s="239"/>
      <c r="BD49" s="254"/>
      <c r="BE49" s="220"/>
      <c r="BF49" s="220"/>
      <c r="BG49" s="220"/>
      <c r="BH49" s="974"/>
      <c r="BI49" s="975"/>
      <c r="BJ49" s="975"/>
      <c r="BK49" s="975"/>
      <c r="BL49" s="975"/>
      <c r="BM49" s="975"/>
      <c r="BN49" s="975"/>
      <c r="BO49" s="975"/>
      <c r="BP49" s="976"/>
      <c r="BQ49" s="220"/>
      <c r="BR49" s="220"/>
      <c r="BS49" s="220"/>
      <c r="BT49" s="220"/>
      <c r="BU49" s="220"/>
    </row>
    <row r="50" spans="1:107" ht="13.5" x14ac:dyDescent="0.25">
      <c r="A50" s="1111"/>
      <c r="B50" s="1112"/>
      <c r="C50" s="1112"/>
      <c r="D50" s="1112"/>
      <c r="E50" s="1112"/>
      <c r="F50" s="1112"/>
      <c r="G50" s="1112"/>
      <c r="H50" s="1112"/>
      <c r="I50" s="1112"/>
      <c r="J50" s="1113"/>
      <c r="K50" s="459" t="s">
        <v>167</v>
      </c>
      <c r="L50" s="464"/>
      <c r="M50" s="227"/>
      <c r="N50" s="227"/>
      <c r="O50" s="227"/>
      <c r="P50" s="465"/>
      <c r="Q50" s="460" t="s">
        <v>157</v>
      </c>
      <c r="R50" s="227"/>
      <c r="S50" s="253"/>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tr">
        <f>IF(+AQ51="Tertiary Treatment","Secondary Treatment"," ")</f>
        <v>Secondary Treatment</v>
      </c>
      <c r="AR50" s="271"/>
      <c r="AS50" s="272"/>
      <c r="AT50" s="103" t="str">
        <f>IF(AD45=0," NA",IF(U45=0,(+M40-AD40)/M40*100,(+U40-AD40)/U40*100))</f>
        <v xml:space="preserve"> NA</v>
      </c>
      <c r="AU50" s="104"/>
      <c r="AV50" s="103" t="str">
        <f>IF(AE45=0," NA",IF(V45=0,(+O40-AE40)/O40*100,(+V40-AE40)/V40*100))</f>
        <v xml:space="preserve"> NA</v>
      </c>
      <c r="AW50" s="104"/>
      <c r="AX50" s="105" t="s">
        <v>168</v>
      </c>
      <c r="AY50" s="106"/>
      <c r="AZ50" s="105" t="s">
        <v>168</v>
      </c>
      <c r="BA50" s="106"/>
      <c r="BB50" s="1042" t="s">
        <v>169</v>
      </c>
      <c r="BC50" s="1043"/>
      <c r="BD50" s="1044"/>
      <c r="BE50" s="220"/>
      <c r="BF50" s="220"/>
      <c r="BG50" s="220"/>
      <c r="BH50" s="974"/>
      <c r="BI50" s="975"/>
      <c r="BJ50" s="975"/>
      <c r="BK50" s="975"/>
      <c r="BL50" s="975"/>
      <c r="BM50" s="975"/>
      <c r="BN50" s="975"/>
      <c r="BO50" s="975"/>
      <c r="BP50" s="976"/>
      <c r="BQ50" s="220"/>
      <c r="BR50" s="220"/>
      <c r="BS50" s="220"/>
      <c r="BT50" s="220"/>
      <c r="BU50" s="220"/>
    </row>
    <row r="51" spans="1:107" ht="16.5" customHeight="1" x14ac:dyDescent="0.2">
      <c r="A51" s="1111"/>
      <c r="B51" s="1112"/>
      <c r="C51" s="1112"/>
      <c r="D51" s="1112"/>
      <c r="E51" s="1112"/>
      <c r="F51" s="1112"/>
      <c r="G51" s="1112"/>
      <c r="H51" s="1112"/>
      <c r="I51" s="1112"/>
      <c r="J51" s="1113"/>
      <c r="K51" s="466" t="s">
        <v>170</v>
      </c>
      <c r="L51" s="231"/>
      <c r="M51" s="231"/>
      <c r="N51" s="231"/>
      <c r="O51" s="231"/>
      <c r="P51" s="231"/>
      <c r="Q51" s="956"/>
      <c r="R51" s="957"/>
      <c r="S51" s="958"/>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tr">
        <f>IF(AND(+U45+V45&gt;0,+AD45+AE45=0),"Secondary Treatment","Tertiary Treatment")</f>
        <v>Tertiary Treatment</v>
      </c>
      <c r="AR51" s="271"/>
      <c r="AS51" s="272"/>
      <c r="AT51" s="103" t="str">
        <f>IF(U45+AD45=0," NA",IF(AD45&gt;0,(+AD40-AS40)/AD40*100,(+U40-AS40)/U40*100))</f>
        <v xml:space="preserve"> NA</v>
      </c>
      <c r="AU51" s="104"/>
      <c r="AV51" s="103" t="str">
        <f>IF(V45+AE45=0," NA",IF(AE45&gt;0,(+AE40-AW40)/AE40*100,(+V40-AW40)/V40*100))</f>
        <v xml:space="preserve"> NA</v>
      </c>
      <c r="AW51" s="104"/>
      <c r="AX51" s="105" t="s">
        <v>168</v>
      </c>
      <c r="AY51" s="106"/>
      <c r="AZ51" s="105" t="s">
        <v>168</v>
      </c>
      <c r="BA51" s="106"/>
      <c r="BB51" s="498" t="s">
        <v>171</v>
      </c>
      <c r="BC51" s="220"/>
      <c r="BD51" s="107" t="str">
        <f>IF(AQ45+K45=0,"",IF(AQ45&gt;0,+AQ40/O4,K40/O4))</f>
        <v/>
      </c>
      <c r="BE51" s="220"/>
      <c r="BF51" s="220"/>
      <c r="BG51" s="220"/>
      <c r="BH51" s="974"/>
      <c r="BI51" s="975"/>
      <c r="BJ51" s="975"/>
      <c r="BK51" s="975"/>
      <c r="BL51" s="975"/>
      <c r="BM51" s="975"/>
      <c r="BN51" s="975"/>
      <c r="BO51" s="975"/>
      <c r="BP51" s="976"/>
      <c r="BQ51" s="220"/>
      <c r="BR51" s="220"/>
      <c r="BS51" s="220"/>
      <c r="BT51" s="220"/>
      <c r="BU51" s="220"/>
    </row>
    <row r="52" spans="1:107" ht="13.5" customHeight="1" thickBot="1" x14ac:dyDescent="0.25">
      <c r="A52" s="1111"/>
      <c r="B52" s="1112"/>
      <c r="C52" s="1112"/>
      <c r="D52" s="1112"/>
      <c r="E52" s="1112"/>
      <c r="F52" s="1112"/>
      <c r="G52" s="1112"/>
      <c r="H52" s="1112"/>
      <c r="I52" s="1112"/>
      <c r="J52" s="1113"/>
      <c r="K52" s="950"/>
      <c r="L52" s="951"/>
      <c r="M52" s="951"/>
      <c r="N52" s="951"/>
      <c r="O52" s="951"/>
      <c r="P52" s="952"/>
      <c r="Q52" s="959"/>
      <c r="R52" s="957"/>
      <c r="S52" s="958"/>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5" t="s">
        <v>172</v>
      </c>
      <c r="AR52" s="273"/>
      <c r="AS52" s="274"/>
      <c r="AT52" s="111" t="e">
        <f>IF(M40=" "," NA",(+M40-AS40)/M40*100)</f>
        <v>#VALUE!</v>
      </c>
      <c r="AU52" s="112"/>
      <c r="AV52" s="111" t="e">
        <f>IF(O40=" "," NA",(+O40-AW40)/O40*100)</f>
        <v>#VALUE!</v>
      </c>
      <c r="AW52" s="112"/>
      <c r="AX52" s="111" t="e">
        <f>IF(R40=" "," NA",(+R40-BA40)/R40*100)</f>
        <v>#VALUE!</v>
      </c>
      <c r="AY52" s="112"/>
      <c r="AZ52" s="111" t="e">
        <f>IF(Q40=" "," NA",(+Q40-BE40)/Q40*100)</f>
        <v>#VALUE!</v>
      </c>
      <c r="BA52" s="113"/>
      <c r="BB52" s="259"/>
      <c r="BC52" s="251"/>
      <c r="BD52" s="261"/>
      <c r="BE52" s="220"/>
      <c r="BF52" s="220"/>
      <c r="BG52" s="220"/>
      <c r="BH52" s="977"/>
      <c r="BI52" s="978"/>
      <c r="BJ52" s="978"/>
      <c r="BK52" s="978"/>
      <c r="BL52" s="978"/>
      <c r="BM52" s="978"/>
      <c r="BN52" s="978"/>
      <c r="BO52" s="978"/>
      <c r="BP52" s="979"/>
      <c r="BQ52" s="220"/>
      <c r="BR52" s="220"/>
      <c r="BS52" s="220"/>
      <c r="BT52" s="220"/>
      <c r="BU52" s="220"/>
    </row>
    <row r="53" spans="1:107" ht="18.75" customHeight="1" thickBot="1" x14ac:dyDescent="0.25">
      <c r="A53" s="1114"/>
      <c r="B53" s="1115"/>
      <c r="C53" s="1115"/>
      <c r="D53" s="1115"/>
      <c r="E53" s="1115"/>
      <c r="F53" s="1115"/>
      <c r="G53" s="1115"/>
      <c r="H53" s="1115"/>
      <c r="I53" s="1115"/>
      <c r="J53" s="1116"/>
      <c r="K53" s="953"/>
      <c r="L53" s="954"/>
      <c r="M53" s="954"/>
      <c r="N53" s="954"/>
      <c r="O53" s="954"/>
      <c r="P53" s="955"/>
      <c r="Q53" s="463"/>
      <c r="R53" s="251"/>
      <c r="S53" s="261"/>
      <c r="T53" s="1028"/>
      <c r="U53" s="1029"/>
      <c r="V53" s="1029"/>
      <c r="W53" s="1029"/>
      <c r="X53" s="1029"/>
      <c r="Y53" s="1029"/>
      <c r="Z53" s="1029"/>
      <c r="AA53" s="1029"/>
      <c r="AB53" s="1029"/>
      <c r="AC53" s="1029"/>
      <c r="AD53" s="1029"/>
      <c r="AE53" s="1029"/>
      <c r="AF53" s="1029"/>
      <c r="AG53" s="1029"/>
      <c r="AH53" s="1029"/>
      <c r="AI53" s="1029"/>
      <c r="AJ53" s="1029"/>
      <c r="AK53" s="1029"/>
      <c r="AL53" s="1029"/>
      <c r="AM53" s="1029"/>
      <c r="AN53" s="1030"/>
      <c r="AO53" s="220"/>
      <c r="AP53" s="220"/>
      <c r="AQ53" s="1040" t="str">
        <f>IF(OR(Q40=" ",BE40=" ",LEFT(Q10,4)&lt;&gt;"Phos",LEFT(BE10,4)&lt;&gt;"Phos"),"","Phosphorus limit would be")</f>
        <v>Phosphorus limit would be</v>
      </c>
      <c r="AR53" s="1041"/>
      <c r="AS53" s="1041"/>
      <c r="AT53" s="1041"/>
      <c r="AU53" s="323">
        <f>IF(OR(Q40=" ",+BE40=" ",LEFT(Q10,4)&lt;&gt;"Phos",LEFT(BE10,4)&lt;&gt;"Phos"),"",IF(+Q40&gt;=5,1,IF(+Q40&gt;=4,80,IF(+Q40&gt;=3,75,IF(Q40&gt;=2,70,IF(Q40&gt;=1,65,60))))))</f>
        <v>1</v>
      </c>
      <c r="AV53" s="323" t="str">
        <f>IF(OR(Q40=" ",+BE40=" ",LEFT(Q10,4)&lt;&gt;"Phos",LEFT(BE10,4)&lt;&gt;"Phos"),"",IF(+Q40&gt;=5,"mg/l.","% removal."))</f>
        <v>mg/l.</v>
      </c>
      <c r="AW53" s="323"/>
      <c r="AX53" s="324" t="e">
        <f>IF(OR(Q40=" ",+BE40=" ",LEFT(Q10,4)&lt;&gt;"Phos",LEFT(BE10,4)&lt;&gt;"Phos"),"",IF(OR(AND(+Q40&gt;=5,BE40&gt;1),AND(+Q40&gt;=4,+Q40&lt;5,AZ52&lt;80),AND(+Q40&gt;=3,+Q40&lt;4,AZ52&lt;75),AND(+Q40&gt;=2,+Q40&lt;3,AZ52&lt;70),AND(+Q40&gt;=1,+Q40&lt;2,AZ52&lt;65),AND(+Q40&lt;1,AZ52&lt;60)),"(compliance not achieved)","(compliance achieved)"))</f>
        <v>#VALUE!</v>
      </c>
      <c r="AY53" s="323"/>
      <c r="AZ53" s="323"/>
      <c r="BA53" s="323"/>
      <c r="BB53" s="323"/>
      <c r="BC53" s="323"/>
      <c r="BD53" s="325"/>
      <c r="BE53" s="220"/>
      <c r="BF53" s="220"/>
      <c r="BG53" s="220"/>
      <c r="BH53" s="220"/>
      <c r="BI53" s="220"/>
      <c r="BJ53" s="220"/>
      <c r="BK53" s="220"/>
      <c r="BL53" s="220"/>
      <c r="BM53" s="220"/>
      <c r="BN53" s="220"/>
      <c r="BO53" s="220"/>
      <c r="BP53" s="220"/>
      <c r="BQ53" s="220"/>
      <c r="BR53" s="220"/>
      <c r="BS53" s="220"/>
      <c r="BT53" s="220"/>
      <c r="BU53" s="220"/>
    </row>
    <row r="54" spans="1:107" x14ac:dyDescent="0.2">
      <c r="A54" s="1020" t="s">
        <v>173</v>
      </c>
      <c r="B54" s="1020"/>
      <c r="C54" s="1020"/>
      <c r="D54" s="1020"/>
      <c r="E54" s="1020"/>
      <c r="F54" s="1020"/>
      <c r="G54" s="1020"/>
      <c r="H54" s="1020"/>
      <c r="I54" s="1020"/>
      <c r="J54" s="1020"/>
      <c r="K54" s="1020"/>
      <c r="L54" s="1020"/>
      <c r="M54" s="1020"/>
      <c r="N54" s="1020"/>
      <c r="O54" s="1020"/>
      <c r="P54" s="1020"/>
      <c r="Q54" s="1020"/>
      <c r="R54" s="1020"/>
      <c r="S54" s="1020"/>
      <c r="T54" s="1020" t="s">
        <v>174</v>
      </c>
      <c r="U54" s="1020"/>
      <c r="V54" s="1020"/>
      <c r="W54" s="1020"/>
      <c r="X54" s="1020"/>
      <c r="Y54" s="1020"/>
      <c r="Z54" s="1020"/>
      <c r="AA54" s="1020"/>
      <c r="AB54" s="1020"/>
      <c r="AC54" s="1020"/>
      <c r="AD54" s="1020"/>
      <c r="AE54" s="1020"/>
      <c r="AF54" s="1020"/>
      <c r="AG54" s="1020"/>
      <c r="AH54" s="1020"/>
      <c r="AI54" s="1020"/>
      <c r="AJ54" s="1020"/>
      <c r="AK54" s="1020"/>
      <c r="AL54" s="1020"/>
      <c r="AM54" s="1020"/>
      <c r="AN54" s="1020"/>
      <c r="AO54" s="935" t="s">
        <v>175</v>
      </c>
      <c r="AP54" s="935"/>
      <c r="AQ54" s="935"/>
      <c r="AR54" s="935"/>
      <c r="AS54" s="935"/>
      <c r="AT54" s="935"/>
      <c r="AU54" s="935"/>
      <c r="AV54" s="935"/>
      <c r="AW54" s="935"/>
      <c r="AX54" s="935"/>
      <c r="AY54" s="935"/>
      <c r="AZ54" s="935"/>
      <c r="BA54" s="935"/>
      <c r="BB54" s="935"/>
      <c r="BC54" s="935"/>
      <c r="BD54" s="935"/>
      <c r="BG54" s="935" t="s">
        <v>176</v>
      </c>
      <c r="BH54" s="935"/>
      <c r="BI54" s="935"/>
      <c r="BJ54" s="935"/>
      <c r="BK54" s="935"/>
      <c r="BL54" s="935"/>
      <c r="BM54" s="935"/>
      <c r="BN54" s="935"/>
      <c r="BO54" s="935"/>
      <c r="BP54" s="935"/>
      <c r="BQ54" s="935"/>
      <c r="BR54" s="935"/>
      <c r="BS54" s="935"/>
      <c r="BT54" s="935"/>
      <c r="BU54" s="935"/>
      <c r="BV54" s="935" t="s">
        <v>177</v>
      </c>
      <c r="BW54" s="935"/>
      <c r="BX54" s="935"/>
      <c r="BY54" s="935"/>
      <c r="BZ54" s="935"/>
      <c r="CA54" s="935"/>
      <c r="CB54" s="935"/>
      <c r="CC54" s="935"/>
      <c r="CD54" s="935"/>
      <c r="CE54" s="935"/>
      <c r="CF54" s="935"/>
      <c r="CG54" s="935"/>
      <c r="CH54" s="935"/>
      <c r="CI54" s="935"/>
      <c r="CJ54" s="935"/>
      <c r="CK54" s="935"/>
      <c r="CL54" s="935"/>
      <c r="CM54" s="935" t="s">
        <v>178</v>
      </c>
      <c r="CN54" s="935"/>
      <c r="CO54" s="935"/>
      <c r="CP54" s="935"/>
      <c r="CQ54" s="935"/>
      <c r="CR54" s="935"/>
      <c r="CS54" s="935"/>
      <c r="CT54" s="935"/>
      <c r="CU54" s="935"/>
      <c r="CV54" s="935"/>
      <c r="CW54" s="935"/>
      <c r="CX54" s="935"/>
      <c r="CY54" s="935"/>
      <c r="CZ54" s="935"/>
      <c r="DA54" s="935"/>
      <c r="DB54" s="935"/>
      <c r="DC54" s="935"/>
    </row>
    <row r="57" spans="1:107" ht="15" customHeight="1" x14ac:dyDescent="0.2"/>
  </sheetData>
  <sheetProtection algorithmName="SHA-512" hashValue="tQjS1Haz8HUbVItXMWz7HEhzFfxGWibynAcjvfBlCLCU9N4i1Mkj3QCqXVfvQF17Kaj51P32kG8LcINSRlvpgA==" saltValue="cJNKX7JiyYLVMiQ01aAoLA==" spinCount="100000" sheet="1" selectLockedCells="1"/>
  <mergeCells count="91">
    <mergeCell ref="DB8:DB10"/>
    <mergeCell ref="DC8:DC10"/>
    <mergeCell ref="CM54:DC54"/>
    <mergeCell ref="CR8:CR10"/>
    <mergeCell ref="CS8:CS10"/>
    <mergeCell ref="CT8:CT10"/>
    <mergeCell ref="CU8:CU10"/>
    <mergeCell ref="CV8:CV10"/>
    <mergeCell ref="CW8:CW10"/>
    <mergeCell ref="CX8:CX10"/>
    <mergeCell ref="CY8:CY10"/>
    <mergeCell ref="CZ8:CZ10"/>
    <mergeCell ref="CM6:CN6"/>
    <mergeCell ref="CT6:DA7"/>
    <mergeCell ref="CN8:CN10"/>
    <mergeCell ref="CO8:CO10"/>
    <mergeCell ref="CP8:CP10"/>
    <mergeCell ref="DA8:DA10"/>
    <mergeCell ref="CQ8:CQ10"/>
    <mergeCell ref="K49:P49"/>
    <mergeCell ref="Q51:S52"/>
    <mergeCell ref="M5:Q5"/>
    <mergeCell ref="T43:V43"/>
    <mergeCell ref="R6:S6"/>
    <mergeCell ref="R7:S7"/>
    <mergeCell ref="P6:Q6"/>
    <mergeCell ref="K52:P53"/>
    <mergeCell ref="T44:V44"/>
    <mergeCell ref="K7:N7"/>
    <mergeCell ref="AK41:AL41"/>
    <mergeCell ref="Q47:S48"/>
    <mergeCell ref="T47:AN53"/>
    <mergeCell ref="AQ53:AT53"/>
    <mergeCell ref="AK42:AL42"/>
    <mergeCell ref="AO42:AP42"/>
    <mergeCell ref="AO43:AP43"/>
    <mergeCell ref="AO44:AP44"/>
    <mergeCell ref="AO41:AP41"/>
    <mergeCell ref="K2:O2"/>
    <mergeCell ref="P2:R2"/>
    <mergeCell ref="AE6:AM7"/>
    <mergeCell ref="AQ8:BD8"/>
    <mergeCell ref="AO6:AR6"/>
    <mergeCell ref="AX6:BC7"/>
    <mergeCell ref="Q4:S4"/>
    <mergeCell ref="P7:Q7"/>
    <mergeCell ref="K5:L5"/>
    <mergeCell ref="M4:N4"/>
    <mergeCell ref="CG8:CG10"/>
    <mergeCell ref="CH8:CH10"/>
    <mergeCell ref="CI8:CI10"/>
    <mergeCell ref="BW8:BZ8"/>
    <mergeCell ref="CD8:CD10"/>
    <mergeCell ref="BW9:BX9"/>
    <mergeCell ref="CB8:CB10"/>
    <mergeCell ref="CC8:CC10"/>
    <mergeCell ref="CF8:CF10"/>
    <mergeCell ref="CE8:CE10"/>
    <mergeCell ref="BY9:BZ9"/>
    <mergeCell ref="A54:S54"/>
    <mergeCell ref="A46:J53"/>
    <mergeCell ref="BH47:BP52"/>
    <mergeCell ref="T54:AN54"/>
    <mergeCell ref="BM9:BM10"/>
    <mergeCell ref="K47:P48"/>
    <mergeCell ref="AK45:AL45"/>
    <mergeCell ref="AO40:AP40"/>
    <mergeCell ref="AO45:AP45"/>
    <mergeCell ref="BN9:BN10"/>
    <mergeCell ref="BO9:BO10"/>
    <mergeCell ref="BP9:BP10"/>
    <mergeCell ref="C8:C10"/>
    <mergeCell ref="F8:F10"/>
    <mergeCell ref="G8:G10"/>
    <mergeCell ref="D8:D10"/>
    <mergeCell ref="CL8:CL10"/>
    <mergeCell ref="BV6:BW6"/>
    <mergeCell ref="BB50:BD50"/>
    <mergeCell ref="BV54:CL54"/>
    <mergeCell ref="CJ8:CJ10"/>
    <mergeCell ref="AO54:BD54"/>
    <mergeCell ref="BG54:BU54"/>
    <mergeCell ref="CA8:CA10"/>
    <mergeCell ref="BU9:BU10"/>
    <mergeCell ref="CK8:CK10"/>
    <mergeCell ref="BQ9:BQ10"/>
    <mergeCell ref="BN6:BS7"/>
    <mergeCell ref="BR9:BR10"/>
    <mergeCell ref="BS9:BS10"/>
    <mergeCell ref="BT9:BT10"/>
    <mergeCell ref="CC6:CJ7"/>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39" xr:uid="{00000000-0002-0000-03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55" man="1"/>
    <brk id="40" max="55" man="1"/>
    <brk id="58" max="1048575" man="1"/>
    <brk id="73" max="1048575" man="1"/>
    <brk id="90" max="55"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C57"/>
  <sheetViews>
    <sheetView showGridLines="0" zoomScaleNormal="100" zoomScaleSheetLayoutView="70" workbookViewId="0">
      <selection activeCell="T49" sqref="T49:AN55"/>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42578125" customWidth="1"/>
    <col min="35" max="35" width="2" hidden="1" customWidth="1"/>
    <col min="37" max="39" width="5.7109375" customWidth="1"/>
    <col min="41" max="42" width="3.7109375" customWidth="1"/>
    <col min="43" max="44" width="7.7109375" customWidth="1"/>
    <col min="56" max="56" width="7.5703125" customWidth="1"/>
    <col min="58" max="58" width="5.7109375" customWidth="1"/>
    <col min="59" max="59" width="5.140625" customWidth="1"/>
    <col min="74" max="74" width="5.140625" customWidth="1"/>
    <col min="76" max="76" width="7.28515625" customWidth="1"/>
    <col min="78" max="78" width="8.14062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Feb!K2</f>
        <v>Exampleville</v>
      </c>
      <c r="L2" s="1046"/>
      <c r="M2" s="1046"/>
      <c r="N2" s="1046"/>
      <c r="O2" s="1047"/>
      <c r="P2" s="1131" t="str">
        <f>+Feb!P2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180</v>
      </c>
      <c r="L4" s="312"/>
      <c r="M4" s="1138">
        <f>+Feb!M4</f>
        <v>2026</v>
      </c>
      <c r="N4" s="1139"/>
      <c r="O4" s="862">
        <f>+Feb!O4</f>
        <v>1E-3</v>
      </c>
      <c r="P4" s="313" t="s">
        <v>51</v>
      </c>
      <c r="Q4" s="1066" t="str">
        <f>+Feb!Q4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CONCATENATE("3/1/",M4)</f>
        <v>3/1/2026</v>
      </c>
      <c r="K5" s="1056" t="s">
        <v>54</v>
      </c>
      <c r="L5" s="1057"/>
      <c r="M5" s="1142" t="str">
        <f>+Feb!M5</f>
        <v>wwtp@city.org</v>
      </c>
      <c r="N5" s="1142"/>
      <c r="O5" s="1142"/>
      <c r="P5" s="1142"/>
      <c r="Q5" s="1142"/>
      <c r="R5" s="863" t="str">
        <f>Feb!R5</f>
        <v>001</v>
      </c>
      <c r="S5" s="863" t="str">
        <f>Feb!S5</f>
        <v>A</v>
      </c>
      <c r="T5" s="675" t="s">
        <v>37</v>
      </c>
      <c r="U5" s="226"/>
      <c r="V5" s="226"/>
      <c r="W5" s="480"/>
      <c r="X5" s="481" t="s">
        <v>38</v>
      </c>
      <c r="Y5" s="482"/>
      <c r="Z5" s="481" t="s">
        <v>56</v>
      </c>
      <c r="AA5" s="480"/>
      <c r="AB5" s="481" t="s">
        <v>46</v>
      </c>
      <c r="AC5" s="253"/>
      <c r="AD5" s="255"/>
      <c r="AE5" s="220"/>
      <c r="AF5" s="220"/>
      <c r="AG5" s="222"/>
      <c r="AH5" s="220"/>
      <c r="AI5" s="220"/>
      <c r="AJ5" s="220"/>
      <c r="AK5" s="220"/>
      <c r="AL5" s="220"/>
      <c r="AM5" s="220"/>
      <c r="AN5" s="220"/>
      <c r="AO5" s="483" t="s">
        <v>37</v>
      </c>
      <c r="AP5" s="484"/>
      <c r="AQ5" s="485"/>
      <c r="AR5" s="486"/>
      <c r="AS5" s="481" t="s">
        <v>38</v>
      </c>
      <c r="AT5" s="226"/>
      <c r="AU5" s="481" t="s">
        <v>56</v>
      </c>
      <c r="AV5" s="226"/>
      <c r="AW5" s="487" t="s">
        <v>46</v>
      </c>
      <c r="AX5" s="255"/>
      <c r="AY5" s="220"/>
      <c r="AZ5" s="220"/>
      <c r="BA5" s="220"/>
      <c r="BB5" s="220"/>
      <c r="BC5" s="220"/>
      <c r="BD5" s="220"/>
      <c r="BE5" s="220"/>
      <c r="BF5" s="220"/>
      <c r="BG5" s="491" t="s">
        <v>37</v>
      </c>
      <c r="BH5" s="227"/>
      <c r="BI5" s="481" t="s">
        <v>38</v>
      </c>
      <c r="BJ5" s="226"/>
      <c r="BK5" s="481" t="s">
        <v>56</v>
      </c>
      <c r="BL5" s="226"/>
      <c r="BM5" s="487" t="s">
        <v>46</v>
      </c>
      <c r="BN5" s="255"/>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March</v>
      </c>
      <c r="AA6" s="246"/>
      <c r="AB6" s="250">
        <f>+M4</f>
        <v>2026</v>
      </c>
      <c r="AC6" s="254"/>
      <c r="AD6" s="255"/>
      <c r="AE6" s="937"/>
      <c r="AF6" s="942"/>
      <c r="AG6" s="942"/>
      <c r="AH6" s="942"/>
      <c r="AI6" s="942"/>
      <c r="AJ6" s="942"/>
      <c r="AK6" s="942"/>
      <c r="AL6" s="942"/>
      <c r="AM6" s="924"/>
      <c r="AN6" s="257"/>
      <c r="AO6" s="940" t="str">
        <f>+K2</f>
        <v>Exampleville</v>
      </c>
      <c r="AP6" s="943"/>
      <c r="AQ6" s="944"/>
      <c r="AR6" s="941"/>
      <c r="AS6" s="250" t="str">
        <f>+P2</f>
        <v>IN0000000</v>
      </c>
      <c r="AT6" s="245"/>
      <c r="AU6" s="250" t="str">
        <f>+K4</f>
        <v>March</v>
      </c>
      <c r="AV6" s="245"/>
      <c r="AW6" s="488">
        <f>+M4</f>
        <v>2026</v>
      </c>
      <c r="AX6" s="1102"/>
      <c r="AY6" s="938"/>
      <c r="AZ6" s="938"/>
      <c r="BA6" s="938"/>
      <c r="BB6" s="938"/>
      <c r="BC6" s="938"/>
      <c r="BD6" s="220"/>
      <c r="BE6" s="257"/>
      <c r="BF6" s="257"/>
      <c r="BG6" s="458" t="str">
        <f>+K2</f>
        <v>Exampleville</v>
      </c>
      <c r="BH6" s="239"/>
      <c r="BI6" s="250" t="str">
        <f>+P2</f>
        <v>IN0000000</v>
      </c>
      <c r="BJ6" s="245"/>
      <c r="BK6" s="250" t="str">
        <f>+K4</f>
        <v>March</v>
      </c>
      <c r="BL6" s="245"/>
      <c r="BM6" s="488">
        <f>+M4</f>
        <v>2026</v>
      </c>
      <c r="BN6" s="1102"/>
      <c r="BO6" s="942"/>
      <c r="BP6" s="942"/>
      <c r="BQ6" s="942"/>
      <c r="BR6" s="942"/>
      <c r="BS6" s="924"/>
      <c r="BT6" s="231"/>
      <c r="BU6" s="220"/>
      <c r="BV6" s="940" t="str">
        <f>+K2</f>
        <v>Exampleville</v>
      </c>
      <c r="BW6" s="1095"/>
      <c r="BX6" s="250" t="str">
        <f>+P2</f>
        <v>IN0000000</v>
      </c>
      <c r="BY6" s="245"/>
      <c r="BZ6" s="250" t="str">
        <f>+K4</f>
        <v>March</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March</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+Feb!K7</f>
        <v>Chris A. Operator</v>
      </c>
      <c r="L7" s="1063"/>
      <c r="M7" s="1063"/>
      <c r="N7" s="1063"/>
      <c r="O7" s="314" t="str">
        <f>+Feb!O7</f>
        <v>V</v>
      </c>
      <c r="P7" s="1071">
        <f>+Feb!P7</f>
        <v>9999</v>
      </c>
      <c r="Q7" s="1072"/>
      <c r="R7" s="1069">
        <f>+Feb!R7</f>
        <v>41820</v>
      </c>
      <c r="S7" s="1070"/>
      <c r="T7" s="472"/>
      <c r="U7" s="260"/>
      <c r="V7" s="260"/>
      <c r="W7" s="468"/>
      <c r="X7" s="251"/>
      <c r="Y7" s="251"/>
      <c r="Z7" s="251"/>
      <c r="AA7" s="251"/>
      <c r="AB7" s="251"/>
      <c r="AC7" s="261"/>
      <c r="AD7" s="259"/>
      <c r="AE7" s="1104"/>
      <c r="AF7" s="1104"/>
      <c r="AG7" s="1104"/>
      <c r="AH7" s="1104"/>
      <c r="AI7" s="1104"/>
      <c r="AJ7" s="1104"/>
      <c r="AK7" s="1104"/>
      <c r="AL7" s="1104"/>
      <c r="AM7" s="1105"/>
      <c r="AN7" s="251"/>
      <c r="AO7" s="472"/>
      <c r="AP7" s="467"/>
      <c r="AQ7" s="251"/>
      <c r="AR7" s="468"/>
      <c r="AS7" s="251"/>
      <c r="AT7" s="251"/>
      <c r="AU7" s="251"/>
      <c r="AV7" s="243"/>
      <c r="AW7" s="490"/>
      <c r="AX7" s="1134"/>
      <c r="AY7" s="939"/>
      <c r="AZ7" s="939"/>
      <c r="BA7" s="939"/>
      <c r="BB7" s="939"/>
      <c r="BC7" s="939"/>
      <c r="BD7" s="251"/>
      <c r="BE7" s="902"/>
      <c r="BF7" s="251"/>
      <c r="BG7" s="472"/>
      <c r="BH7" s="251"/>
      <c r="BI7" s="468"/>
      <c r="BJ7" s="251"/>
      <c r="BK7" s="251"/>
      <c r="BL7" s="243"/>
      <c r="BM7" s="493"/>
      <c r="BN7" s="1103"/>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614"/>
      <c r="B8" s="615"/>
      <c r="C8" s="1125" t="str">
        <f>+Feb!C8</f>
        <v>Man-Hours at Plant
(Plants less than 1 MGD only)</v>
      </c>
      <c r="D8" s="982" t="str">
        <f>+Feb!D8</f>
        <v>Air Temperature (optional)</v>
      </c>
      <c r="E8" s="281" t="s">
        <v>66</v>
      </c>
      <c r="F8" s="1004" t="str">
        <f>+Feb!F8</f>
        <v>Bypass At Plant Site
("x" If Occurred)</v>
      </c>
      <c r="G8" s="1007" t="str">
        <f>+Feb!G8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622" t="s">
        <v>74</v>
      </c>
      <c r="AE8" s="623"/>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t="s">
        <v>71</v>
      </c>
      <c r="BH8" s="617" t="str">
        <f>+Feb!BH8</f>
        <v>SLUDGE TO</v>
      </c>
      <c r="BI8" s="618"/>
      <c r="BJ8" s="136" t="str">
        <f>+Feb!BJ8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SUM(E11:E41)</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IF(+Feb!BE9&lt;&gt;"",+Feb!BE9,"")</f>
        <v>Phosphorus</v>
      </c>
      <c r="BF9" s="641"/>
      <c r="BG9" s="642"/>
      <c r="BH9" s="629" t="str">
        <f>+Feb!BH9</f>
        <v>DIGESTER</v>
      </c>
      <c r="BI9" s="626"/>
      <c r="BJ9" s="629" t="str">
        <f>+Feb!BJ9</f>
        <v>Anaerobic Only</v>
      </c>
      <c r="BK9" s="625"/>
      <c r="BL9" s="643"/>
      <c r="BM9" s="1117" t="str">
        <f>+Feb!BM9</f>
        <v>Supernatant Withdrawn 
hrs. or Gal. x 1000</v>
      </c>
      <c r="BN9" s="1117" t="str">
        <f>+Feb!BN9</f>
        <v>Supernatant BOD5 mg/l 
or  NH3-N mg/l</v>
      </c>
      <c r="BO9" s="1117" t="str">
        <f>+Feb!BO9</f>
        <v>Total Solids in Incoming Sludge - %</v>
      </c>
      <c r="BP9" s="1124" t="str">
        <f>+Feb!BP9</f>
        <v>Total Solids in Digested Sludge - %</v>
      </c>
      <c r="BQ9" s="1101" t="str">
        <f>+Feb!BQ9</f>
        <v>Volatile Solids in Incoming Sludge - %</v>
      </c>
      <c r="BR9" s="1101" t="str">
        <f>+Feb!BR9</f>
        <v>Volatile Solids in Digested Sludge - %</v>
      </c>
      <c r="BS9" s="1099" t="str">
        <f>+Feb!BS9</f>
        <v>Digested Sludge Withdrawn 
hrs. or Gal. x 1000</v>
      </c>
      <c r="BT9" s="1101">
        <f>+Feb!BT9</f>
        <v>0</v>
      </c>
      <c r="BU9" s="1099" t="str">
        <f>+Feb!BU9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+Feb!E10</f>
        <v>Precipitation - Inches</v>
      </c>
      <c r="F10" s="1006">
        <f>+Jan!F10</f>
        <v>0</v>
      </c>
      <c r="G10" s="1009">
        <f>+Jan!G10</f>
        <v>0</v>
      </c>
      <c r="H10" s="647" t="str">
        <f>+Feb!H10</f>
        <v>Chlorine - Lbs/day</v>
      </c>
      <c r="I10" s="648" t="str">
        <f>+Feb!I10</f>
        <v>Lbs/Day  or  Gal./Day</v>
      </c>
      <c r="J10" s="648" t="str">
        <f>+Feb!J10</f>
        <v>Lbs/Day  or  Gal./Day</v>
      </c>
      <c r="K10" s="649" t="str">
        <f>+Feb!K10</f>
        <v>Influent Flow Rate 
(if metered) MGD</v>
      </c>
      <c r="L10" s="650" t="str">
        <f>+Feb!L10</f>
        <v>pH</v>
      </c>
      <c r="M10" s="650" t="str">
        <f>+Feb!M10</f>
        <v>CBOD5 - mg/l</v>
      </c>
      <c r="N10" s="901" t="str">
        <f>+Feb!N10</f>
        <v>CBOD5 - lbs/day</v>
      </c>
      <c r="O10" s="650" t="str">
        <f>+Feb!O10</f>
        <v>Susp. Solids - mg/l</v>
      </c>
      <c r="P10" s="650" t="str">
        <f>+Feb!P10</f>
        <v>Susp. Solids - lbs/day</v>
      </c>
      <c r="Q10" s="650" t="str">
        <f>+Feb!Q10</f>
        <v xml:space="preserve">Phosphorus - mg/l </v>
      </c>
      <c r="R10" s="650" t="str">
        <f>+Feb!R10</f>
        <v>Ammonia - mg/l</v>
      </c>
      <c r="S10" s="651" t="str">
        <f>IF(+Feb!S10&lt;&gt;"",+Feb!S10,"")</f>
        <v/>
      </c>
      <c r="T10" s="652" t="s">
        <v>99</v>
      </c>
      <c r="U10" s="649" t="str">
        <f>+Feb!U10</f>
        <v>CBOD5 - mg/l</v>
      </c>
      <c r="V10" s="651" t="str">
        <f>+Feb!V10</f>
        <v>Susp. Solids - mg/l</v>
      </c>
      <c r="W10" s="653" t="str">
        <f>+Feb!W10</f>
        <v>Settleable Solids % in 30 minutes</v>
      </c>
      <c r="X10" s="650" t="str">
        <f>+Feb!X10</f>
        <v>Susp. Solids - mg/l</v>
      </c>
      <c r="Y10" s="654" t="str">
        <f>+Feb!Y10</f>
        <v>Sludge Vol. Index - ml/gm</v>
      </c>
      <c r="Z10" s="650" t="str">
        <f>+Feb!Z10</f>
        <v>Dissolved Oxygen - mg/l</v>
      </c>
      <c r="AA10" s="650" t="str">
        <f>+Feb!AA10</f>
        <v>Temperature - F</v>
      </c>
      <c r="AB10" s="650" t="str">
        <f>+Feb!AB10</f>
        <v>Volume - MG</v>
      </c>
      <c r="AC10" s="651" t="str">
        <f>+Feb!AC10</f>
        <v>Susp. Solids - mg/l</v>
      </c>
      <c r="AD10" s="649" t="str">
        <f>+Feb!AD10</f>
        <v>CBOD5 - mg/l</v>
      </c>
      <c r="AE10" s="651" t="str">
        <f>+Feb!AE10</f>
        <v>Susp. Solids - mg/l</v>
      </c>
      <c r="AF10" s="703"/>
      <c r="AG10" s="901" t="str">
        <f>+Feb!AG10</f>
        <v>Residual Chlorine - Final</v>
      </c>
      <c r="AH10" s="901" t="str">
        <f>+Feb!AH10</f>
        <v>Residual Chlorine - Contact Tank</v>
      </c>
      <c r="AI10" s="656"/>
      <c r="AJ10" s="650" t="str">
        <f>+Feb!AJ10</f>
        <v>E. Coli - colony/100 ml</v>
      </c>
      <c r="AK10" s="650" t="str">
        <f>+Feb!AK10</f>
        <v>pH - daily low 
(or single sample)</v>
      </c>
      <c r="AL10" s="650" t="str">
        <f>+Feb!AL10</f>
        <v>pH - daily high  
(if multiple samples)</v>
      </c>
      <c r="AM10" s="901" t="str">
        <f>+Feb!AM10</f>
        <v>Dissolved Oxygen - mg/l</v>
      </c>
      <c r="AN10" s="904" t="str">
        <f>+Feb!AN10</f>
        <v>Oil &amp; Grease (mg/l)</v>
      </c>
      <c r="AO10" s="657" t="s">
        <v>99</v>
      </c>
      <c r="AP10" s="658" t="s">
        <v>100</v>
      </c>
      <c r="AQ10" s="655" t="str">
        <f>+Feb!AQ10</f>
        <v>Effluent Flow Rate (MGD)</v>
      </c>
      <c r="AR10" s="651" t="str">
        <f>+Feb!AR10</f>
        <v>Effluent Flow
Weekly Average</v>
      </c>
      <c r="AS10" s="655" t="str">
        <f>+Feb!AS10</f>
        <v>CBOD5 - mg/l</v>
      </c>
      <c r="AT10" s="650" t="str">
        <f>+Feb!AT10</f>
        <v>CBOD5 - mg/l
Weekly Average</v>
      </c>
      <c r="AU10" s="659" t="str">
        <f>+Feb!AU10</f>
        <v>CBOD5 - lbs/day</v>
      </c>
      <c r="AV10" s="651" t="str">
        <f>+Feb!AV10</f>
        <v>CBOD5 - lbs/day
Weekly Average</v>
      </c>
      <c r="AW10" s="655" t="str">
        <f>+Feb!AW10</f>
        <v>Susp. Solids - mg/l</v>
      </c>
      <c r="AX10" s="650" t="str">
        <f>+Feb!AX10</f>
        <v>Susp. Solids - mg/l
Weekly Average</v>
      </c>
      <c r="AY10" s="660" t="str">
        <f>+Feb!AY10</f>
        <v>Susp. Solids - lbs/day</v>
      </c>
      <c r="AZ10" s="651" t="str">
        <f>+Feb!AZ10</f>
        <v>Susp. Solids - lbs/day
Weekly Average</v>
      </c>
      <c r="BA10" s="655" t="str">
        <f>+Feb!BA10</f>
        <v>Ammonia - mg/l</v>
      </c>
      <c r="BB10" s="661" t="str">
        <f>+Feb!BB10</f>
        <v>Ammonia - mg/l
Weekly Average</v>
      </c>
      <c r="BC10" s="660" t="str">
        <f>+Feb!BC10</f>
        <v>Ammonia - lbs/day</v>
      </c>
      <c r="BD10" s="651" t="str">
        <f>+Feb!BD10</f>
        <v>Ammonia - lbs/day
Weekly Average</v>
      </c>
      <c r="BE10" s="662" t="str">
        <f>IF(+Feb!BE10&lt;&gt;"",+Feb!BE10,"")</f>
        <v xml:space="preserve">Phosphorus - mg/l </v>
      </c>
      <c r="BF10" s="663" t="str">
        <f>IF(+Feb!BF10&lt;&gt;"",+Feb!BF10,"")</f>
        <v>Phosphorus - lbs/day</v>
      </c>
      <c r="BG10" s="664" t="s">
        <v>99</v>
      </c>
      <c r="BH10" s="649" t="str">
        <f>+Feb!BH10</f>
        <v>Primary Sludge
Gal. x 1000</v>
      </c>
      <c r="BI10" s="651" t="str">
        <f>+Feb!BI10</f>
        <v>Waste Act. Sludge
Gal. x 1000</v>
      </c>
      <c r="BJ10" s="649" t="str">
        <f>+Feb!BJ10</f>
        <v>pH</v>
      </c>
      <c r="BK10" s="650" t="str">
        <f>+Feb!BK10</f>
        <v>Gas Production  
Cubic Ft. x 1000</v>
      </c>
      <c r="BL10" s="650" t="str">
        <f>+Feb!BL10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Sun</v>
      </c>
      <c r="C11" s="34"/>
      <c r="D11" s="35"/>
      <c r="E11" s="36"/>
      <c r="F11" s="37"/>
      <c r="G11" s="38"/>
      <c r="H11" s="39"/>
      <c r="I11" s="40"/>
      <c r="J11" s="36"/>
      <c r="K11" s="41"/>
      <c r="L11" s="316"/>
      <c r="M11" s="40"/>
      <c r="N11" s="44" t="str">
        <f ca="1">IF(CELL("type",M11)="L","",IF(M11*($K11+$AQ11)=0,"",IF($K11&gt;0,+$K11*M11*8.34,$AQ11*M11*8.34)))</f>
        <v/>
      </c>
      <c r="O11" s="40"/>
      <c r="P11" s="44" t="str">
        <f t="shared" ref="P11:P41" ca="1" si="0">IF(CELL("type",O11)="L","",IF(O11*($K11+$AQ11)=0,"",IF($K11&gt;0,+$K11*O11*8.34,$AQ11*O11*8.34)))</f>
        <v/>
      </c>
      <c r="Q11" s="40"/>
      <c r="R11" s="40"/>
      <c r="S11" s="42"/>
      <c r="T11" s="238">
        <f t="shared" ref="T11:T41"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1" si="2">+A11</f>
        <v>1</v>
      </c>
      <c r="AP11" s="441" t="str">
        <f t="shared" ref="AP11:AP41" si="3">+B11</f>
        <v>Sun</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1"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1" si="6">TEXT(J$5 + A12-1,"DDD")</f>
        <v>Mon</v>
      </c>
      <c r="C12" s="48"/>
      <c r="D12" s="49"/>
      <c r="E12" s="49"/>
      <c r="F12" s="50"/>
      <c r="G12" s="51"/>
      <c r="H12" s="52"/>
      <c r="I12" s="48"/>
      <c r="J12" s="49"/>
      <c r="K12" s="53"/>
      <c r="L12" s="317"/>
      <c r="M12" s="48"/>
      <c r="N12" s="44" t="str">
        <f t="shared" ref="N12:N41" ca="1" si="7">IF(CELL("type",M12)="L","",IF(M12*(K12+AQ12)=0,"",IF(K12&gt;0,+K12*M12*8.34,AQ12*M12*8.34)))</f>
        <v/>
      </c>
      <c r="O12" s="48"/>
      <c r="P12" s="44" t="str">
        <f t="shared" ca="1" si="0"/>
        <v/>
      </c>
      <c r="Q12" s="48"/>
      <c r="R12" s="48"/>
      <c r="S12" s="54"/>
      <c r="T12" s="240">
        <f t="shared" si="1"/>
        <v>2</v>
      </c>
      <c r="U12" s="53"/>
      <c r="V12" s="54"/>
      <c r="W12" s="48"/>
      <c r="X12" s="48"/>
      <c r="Y12" s="332" t="str">
        <f t="shared" ref="Y12:Y41" si="8">IF(W12*X12=0,"",IF(W12&lt;100,W12*10000/X12,W12*1000/X12))</f>
        <v/>
      </c>
      <c r="Z12" s="317"/>
      <c r="AA12" s="330"/>
      <c r="AB12" s="48"/>
      <c r="AC12" s="54"/>
      <c r="AD12" s="53"/>
      <c r="AE12" s="54"/>
      <c r="AF12" s="704"/>
      <c r="AG12" s="52"/>
      <c r="AH12" s="48"/>
      <c r="AI12" t="str">
        <f t="shared" ref="AI12:AI41" ca="1" si="9">IF(CELL("type",AJ12)="b","",IF(AJ12="tntc",63200,IF(AJ12=0,1,AJ12)))</f>
        <v/>
      </c>
      <c r="AJ12" s="48"/>
      <c r="AK12" s="317"/>
      <c r="AL12" s="317"/>
      <c r="AM12" s="317"/>
      <c r="AN12" s="54"/>
      <c r="AO12" s="234">
        <f t="shared" si="2"/>
        <v>2</v>
      </c>
      <c r="AP12" s="441" t="str">
        <f t="shared" si="3"/>
        <v>Mon</v>
      </c>
      <c r="AQ12" s="53"/>
      <c r="AR12" s="45"/>
      <c r="AS12" s="53"/>
      <c r="AT12" s="71"/>
      <c r="AU12" s="57" t="str">
        <f t="shared" ref="AU12:AU41" ca="1" si="10">IF(CELL("type",AS12)="l","",IF(AS12*($K12+$AQ12)=0,"",IF($AQ12&gt;0,+$AQ12*AS12*8.34,$K12*AS12*8.34)))</f>
        <v/>
      </c>
      <c r="AV12" s="45"/>
      <c r="AW12" s="53"/>
      <c r="AX12" s="71"/>
      <c r="AY12" s="57" t="str">
        <f t="shared" ref="AY12:AY41" ca="1" si="11">IF(CELL("type",AW12)="l","",IF(AW12*($K12+$AQ12)=0,"",IF($AQ12&gt;0,+$AQ12*AW12*8.34,$K12*AW12*8.34)))</f>
        <v/>
      </c>
      <c r="AZ12" s="45"/>
      <c r="BA12" s="53"/>
      <c r="BB12" s="71"/>
      <c r="BC12" s="57" t="str">
        <f t="shared" ref="BC12:BC41" ca="1" si="12">IF(CELL("type",BA12)="l","",IF(BA12*($K12+$AQ12)=0,"",IF($AQ12&gt;0,+$AQ12*BA12*8.34,$K12*BA12*8.34)))</f>
        <v/>
      </c>
      <c r="BD12" s="45"/>
      <c r="BE12" s="53"/>
      <c r="BF12" s="698" t="str">
        <f t="shared" ref="BF12" ca="1" si="13">IF(CELL("type",BE12)="l","",IF(BE12*($K12+$AQ12)=0,"",IF($AQ12&gt;0,+$AQ12*BE12*8.34,$K12*BE12*8.34)))</f>
        <v/>
      </c>
      <c r="BG12" s="263">
        <f t="shared" ref="BG12:BG40" si="14">+A12</f>
        <v>2</v>
      </c>
      <c r="BH12" s="53"/>
      <c r="BI12" s="54"/>
      <c r="BJ12" s="317"/>
      <c r="BK12" s="48"/>
      <c r="BL12" s="48"/>
      <c r="BM12" s="48"/>
      <c r="BN12" s="48"/>
      <c r="BO12" s="48"/>
      <c r="BP12" s="48"/>
      <c r="BQ12" s="48"/>
      <c r="BR12" s="48"/>
      <c r="BS12" s="54"/>
      <c r="BT12" s="48"/>
      <c r="BU12" s="54"/>
      <c r="BV12" s="263">
        <f t="shared" si="4"/>
        <v>2</v>
      </c>
      <c r="BW12" s="48"/>
      <c r="BX12" s="698" t="str">
        <f t="shared" ref="BX12:BZ41" ca="1" si="15">IF(CELL("type",BW12)="l","",IF(BW12*($K12+$AQ12)=0,"",IF($AQ12&gt;0,+$AQ12*BW12*8.34,$K12*BW12*8.34)))</f>
        <v/>
      </c>
      <c r="BY12" s="892"/>
      <c r="BZ12" s="698" t="str">
        <f t="shared" ca="1" si="15"/>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Tue</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Tue</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t="shared" ref="BF13" ca="1" si="16">IF(CELL("type",BE13)="l","",IF(BE13*($K13+$AQ13)=0,"",IF($AQ13&gt;0,+$AQ13*BE13*8.34,$K13*BE13*8.34)))</f>
        <v/>
      </c>
      <c r="BG13" s="263">
        <f t="shared" si="14"/>
        <v>3</v>
      </c>
      <c r="BH13" s="53"/>
      <c r="BI13" s="54"/>
      <c r="BJ13" s="317"/>
      <c r="BK13" s="48"/>
      <c r="BL13" s="48"/>
      <c r="BM13" s="48"/>
      <c r="BN13" s="48"/>
      <c r="BO13" s="48"/>
      <c r="BP13" s="48"/>
      <c r="BQ13" s="48"/>
      <c r="BR13" s="48"/>
      <c r="BS13" s="54"/>
      <c r="BT13" s="48"/>
      <c r="BU13" s="54"/>
      <c r="BV13" s="263">
        <f t="shared" si="4"/>
        <v>3</v>
      </c>
      <c r="BW13" s="48"/>
      <c r="BX13" s="698" t="str">
        <f t="shared" ca="1" si="15"/>
        <v/>
      </c>
      <c r="BY13" s="893"/>
      <c r="BZ13" s="698" t="str">
        <f t="shared" ca="1" si="15"/>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Wed</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Wed</v>
      </c>
      <c r="AQ14" s="53"/>
      <c r="AR14" s="45" t="str">
        <f>IF(+$B14&lt;&gt;"Sat","",IF(Feb!$A$39=29,IF(SUM(AQ$11:AQ14,Feb!AQ37:AQ$39)&gt;0,AVERAGE(AQ$11:AQ14,Feb!AQ37:AQ$39)," "),IF(SUM(AQ$11:AQ14,Feb!AQ36:AQ$38)&gt;0,AVERAGE(AQ$11:AQ14,Feb!AQ36:AQ$38),"")))</f>
        <v/>
      </c>
      <c r="AS14" s="53"/>
      <c r="AT14" s="71" t="str">
        <f>IF(+$B14&lt;&gt;"Sat","",IF(Feb!$A$39=29,IF(SUM(AS$11:AS14,Feb!AS37:AS$39)&gt;0,AVERAGE(AS$11:AS14,Feb!AS37:AS$39)," "),IF(SUM(AS$11:AS14,Feb!AS36:AS$38)&gt;0,AVERAGE(AS$11:AS14,Feb!AS36:AS$38),"")))</f>
        <v/>
      </c>
      <c r="AU14" s="57" t="str">
        <f t="shared" ca="1" si="10"/>
        <v/>
      </c>
      <c r="AV14" s="56" t="str">
        <f>IF(+$B14&lt;&gt;"Sat","",IF(Feb!$A$39=29,IF(SUM(AU$11:AU14,Feb!AU37:AU$39)&gt;0,AVERAGE(AU$11:AU14,Feb!AU37:AU$39)," "),IF(SUM(AU$11:AU14,Feb!AU36:AU$38)&gt;0,AVERAGE(AU$11:AU14,Feb!AU36:AU$38),"")))</f>
        <v/>
      </c>
      <c r="AW14" s="53"/>
      <c r="AX14" s="71" t="str">
        <f>IF(+$B14&lt;&gt;"Sat","",IF(Feb!$A$39=29,IF(SUM(AW$11:AW14,Feb!AW37:AW$39)&gt;0,AVERAGE(AW$11:AW14,Feb!AW37:AW$39)," "),IF(SUM(AW$11:AW14,Feb!AW36:AW$38)&gt;0,AVERAGE(AW$11:AW14,Feb!AW36:AW$38),"")))</f>
        <v/>
      </c>
      <c r="AY14" s="57" t="str">
        <f t="shared" ca="1" si="11"/>
        <v/>
      </c>
      <c r="AZ14" s="56" t="str">
        <f>IF(+$B14&lt;&gt;"Sat","",IF(Feb!$A$39=29,IF(SUM(AY$11:AY14,Feb!AY37:AY$39)&gt;0,AVERAGE(AY$11:AY14,Feb!AY37:AY$39)," "),IF(SUM(AY$11:AY14,Feb!AY36:AY$38)&gt;0,AVERAGE(AY$11:AY14,Feb!AY36:AY$38),"")))</f>
        <v/>
      </c>
      <c r="BA14" s="53"/>
      <c r="BB14" s="71" t="str">
        <f>IF(+$B14&lt;&gt;"Sat","",IF(Feb!$A$39=29,IF(SUM(BA$11:BA14,Feb!BA37:BA$39)&gt;0,AVERAGE(BA$11:BA14,Feb!BA37:BA$39)," "),IF(SUM(BA$11:BA14,Feb!BA36:BA$38)&gt;0,AVERAGE(BA$11:BA14,Feb!BA36:BA$38),"")))</f>
        <v/>
      </c>
      <c r="BC14" s="57" t="str">
        <f t="shared" ca="1" si="12"/>
        <v/>
      </c>
      <c r="BD14" s="56" t="str">
        <f>IF(+$B14&lt;&gt;"Sat","",IF(Feb!$A$39=29,IF(SUM(BC$11:BC14,Feb!BC37:BC$39)&gt;0,AVERAGE(BC$11:BC14,Feb!BC37:BC$39)," "),IF(SUM(BC$11:BC14,Feb!BC36:BC$38)&gt;0,AVERAGE(BC$11:BC14,Feb!BC36:BC$38),"")))</f>
        <v/>
      </c>
      <c r="BE14" s="53"/>
      <c r="BF14" s="698" t="str">
        <f t="shared" ref="BF14" ca="1" si="17">IF(CELL("type",BE14)="l","",IF(BE14*($K14+$AQ14)=0,"",IF($AQ14&gt;0,+$AQ14*BE14*8.34,$K14*BE14*8.34)))</f>
        <v/>
      </c>
      <c r="BG14" s="263">
        <f t="shared" si="14"/>
        <v>4</v>
      </c>
      <c r="BH14" s="53"/>
      <c r="BI14" s="54"/>
      <c r="BJ14" s="317"/>
      <c r="BK14" s="48"/>
      <c r="BL14" s="48"/>
      <c r="BM14" s="48"/>
      <c r="BN14" s="48"/>
      <c r="BO14" s="48"/>
      <c r="BP14" s="48"/>
      <c r="BQ14" s="48"/>
      <c r="BR14" s="48"/>
      <c r="BS14" s="54"/>
      <c r="BT14" s="48"/>
      <c r="BU14" s="54"/>
      <c r="BV14" s="263">
        <f t="shared" si="4"/>
        <v>4</v>
      </c>
      <c r="BW14" s="48"/>
      <c r="BX14" s="698" t="str">
        <f t="shared" ca="1" si="15"/>
        <v/>
      </c>
      <c r="BY14" s="894"/>
      <c r="BZ14" s="698" t="str">
        <f t="shared" ca="1" si="15"/>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Thu</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0"/>
      <c r="AG15" s="62"/>
      <c r="AH15" s="58"/>
      <c r="AI15" t="str">
        <f t="shared" ca="1" si="9"/>
        <v/>
      </c>
      <c r="AJ15" s="58"/>
      <c r="AK15" s="318"/>
      <c r="AL15" s="318"/>
      <c r="AM15" s="318"/>
      <c r="AN15" s="64"/>
      <c r="AO15" s="235">
        <f t="shared" si="2"/>
        <v>5</v>
      </c>
      <c r="AP15" s="442" t="str">
        <f t="shared" si="3"/>
        <v>Thu</v>
      </c>
      <c r="AQ15" s="63"/>
      <c r="AR15" s="68" t="str">
        <f>IF(+$B15&lt;&gt;"Sat","",IF(Feb!$A$39=29,IF(SUM(AQ$11:AQ15,Feb!AQ38:AQ$39)&gt;0,AVERAGE(AQ$11:AQ15,Feb!AQ38:AQ$39)," "),IF(SUM(AQ$11:AQ15,Feb!AQ37:AQ$38)&gt;0,AVERAGE(AQ$11:AQ15,Feb!AQ37:AQ$38),"")))</f>
        <v/>
      </c>
      <c r="AS15" s="63"/>
      <c r="AT15" s="67" t="str">
        <f>IF(+$B15&lt;&gt;"Sat","",IF(Feb!$A$39=29,IF(SUM(AS$11:AS15,Feb!AS38:AS$39)&gt;0,AVERAGE(AS$11:AS15,Feb!AS38:AS$39)," "),IF(SUM(AS$11:AS15,Feb!AS37:AS$38)&gt;0,AVERAGE(AS$11:AS15,Feb!AS37:AS$38),"")))</f>
        <v/>
      </c>
      <c r="AU15" s="69" t="str">
        <f ca="1">IF(CELL("type",AS15)="l","",IF(AS15*($K15+$AQ15)=0,"",IF($AQ15&gt;0,+$AQ15*AS15*8.34,$K15*AS15*8.34)))</f>
        <v/>
      </c>
      <c r="AV15" s="68" t="str">
        <f>IF(+$B15&lt;&gt;"Sat","",IF(Feb!$A$39=29,IF(SUM(AU$11:AU15,Feb!AU38:AU$39)&gt;0,AVERAGE(AU$11:AU15,Feb!AU38:AU$39)," "),IF(SUM(AU$11:AU15,Feb!AU37:AU$38)&gt;0,AVERAGE(AU$11:AU15,Feb!AU37:AU$38),"")))</f>
        <v/>
      </c>
      <c r="AW15" s="63"/>
      <c r="AX15" s="67" t="str">
        <f>IF(+$B15&lt;&gt;"Sat","",IF(Feb!$A$39=29,IF(SUM(AW$11:AW15,Feb!AW38:AW$39)&gt;0,AVERAGE(AW$11:AW15,Feb!AW38:AW$39)," "),IF(SUM(AW$11:AW15,Feb!AW37:AW$38)&gt;0,AVERAGE(AW$11:AW15,Feb!AW37:AW$38),"")))</f>
        <v/>
      </c>
      <c r="AY15" s="69" t="str">
        <f ca="1">IF(CELL("type",AW15)="l","",IF(AW15*($K15+$AQ15)=0,"",IF($AQ15&gt;0,+$AQ15*AW15*8.34,$K15*AW15*8.34)))</f>
        <v/>
      </c>
      <c r="AZ15" s="68" t="str">
        <f>IF(+$B15&lt;&gt;"Sat","",IF(Feb!$A$39=29,IF(SUM(AY$11:AY15,Feb!AY38:AY$39)&gt;0,AVERAGE(AY$11:AY15,Feb!AY38:AY$39)," "),IF(SUM(AY$11:AY15,Feb!AY37:AY$38)&gt;0,AVERAGE(AY$11:AY15,Feb!AY37:AY$38),"")))</f>
        <v/>
      </c>
      <c r="BA15" s="63"/>
      <c r="BB15" s="67" t="str">
        <f>IF(+$B15&lt;&gt;"Sat","",IF(Feb!$A$39=29,IF(SUM(BA$11:BA15,Feb!BA38:BA$39)&gt;0,AVERAGE(BA$11:BA15,Feb!BA38:BA$39)," "),IF(SUM(BA$11:BA15,Feb!BA37:BA$38)&gt;0,AVERAGE(BA$11:BA15,Feb!BA37:BA$38),"")))</f>
        <v/>
      </c>
      <c r="BC15" s="69" t="str">
        <f ca="1">IF(CELL("type",BA15)="l","",IF(BA15*($K15+$AQ15)=0,"",IF($AQ15&gt;0,+$AQ15*BA15*8.34,$K15*BA15*8.34)))</f>
        <v/>
      </c>
      <c r="BD15" s="68" t="str">
        <f>IF(+$B15&lt;&gt;"Sat","",IF(Feb!$A$39=29,IF(SUM(BC$11:BC15,Feb!BC38:BC$39)&gt;0,AVERAGE(BC$11:BC15,Feb!BC38:BC$39)," "),IF(SUM(BC$11:BC15,Feb!BC37:BC$38)&gt;0,AVERAGE(BC$11:BC15,Feb!BC37:BC$38),"")))</f>
        <v/>
      </c>
      <c r="BE15" s="63"/>
      <c r="BF15" s="699" t="str">
        <f ca="1">IF(CELL("type",BE15)="l","",IF(BE15*($K15+$AQ15)=0,"",IF($AQ15&gt;0,+$AQ15*BE15*8.34,$K15*BE15*8.34)))</f>
        <v/>
      </c>
      <c r="BG15" s="264">
        <f t="shared" si="14"/>
        <v>5</v>
      </c>
      <c r="BH15" s="63"/>
      <c r="BI15" s="64"/>
      <c r="BJ15" s="318"/>
      <c r="BK15" s="58"/>
      <c r="BL15" s="58"/>
      <c r="BM15" s="58"/>
      <c r="BN15" s="58"/>
      <c r="BO15" s="58"/>
      <c r="BP15" s="58"/>
      <c r="BQ15" s="58"/>
      <c r="BR15" s="58"/>
      <c r="BS15" s="64"/>
      <c r="BT15" s="58"/>
      <c r="BU15" s="64"/>
      <c r="BV15" s="264">
        <f t="shared" si="4"/>
        <v>5</v>
      </c>
      <c r="BW15" s="58"/>
      <c r="BX15" s="699" t="str">
        <f ca="1">IF(CELL("type",BW15)="l","",IF(BW15*($K15+$AQ15)=0,"",IF($AQ15&gt;0,+$AQ15*BW15*8.34,$K15*BW15*8.34)))</f>
        <v/>
      </c>
      <c r="BY15" s="63"/>
      <c r="BZ15" s="721" t="str">
        <f ca="1">IF(CELL("type",BY15)="l","",IF(BY15*($K15+$AQ15)=0,"",IF($AQ15&gt;0,+$AQ15*BY15*8.34,$K15*BY15*8.34)))</f>
        <v/>
      </c>
      <c r="CA15" s="58"/>
      <c r="CB15" s="352"/>
      <c r="CC15" s="58"/>
      <c r="CD15" s="58"/>
      <c r="CE15" s="58"/>
      <c r="CF15" s="352"/>
      <c r="CG15" s="58"/>
      <c r="CH15" s="352"/>
      <c r="CI15" s="58"/>
      <c r="CJ15" s="352"/>
      <c r="CK15" s="352"/>
      <c r="CL15" s="64"/>
      <c r="CM15" s="262">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Fri</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811"/>
      <c r="AG16" s="39"/>
      <c r="AH16" s="40"/>
      <c r="AI16" t="str">
        <f t="shared" ca="1" si="9"/>
        <v/>
      </c>
      <c r="AJ16" s="40"/>
      <c r="AK16" s="316"/>
      <c r="AL16" s="316"/>
      <c r="AM16" s="316"/>
      <c r="AN16" s="42"/>
      <c r="AO16" s="232">
        <f t="shared" si="2"/>
        <v>6</v>
      </c>
      <c r="AP16" s="441" t="str">
        <f t="shared" si="3"/>
        <v>Fri</v>
      </c>
      <c r="AQ16" s="41"/>
      <c r="AR16" s="56" t="str">
        <f>IF(+$B16&lt;&gt;"Sat","",IF(Feb!$A$39=29,IF(SUM(AQ$11:AQ16,Feb!AQ39:AQ$39)&gt;0,AVERAGE(AQ$11:AQ16,Feb!AQ39:AQ$39)," "),IF(SUM(AQ$11:AQ16,Feb!AQ38:AQ$38)&gt;0,AVERAGE(AQ$11:AQ16,Feb!AQ38:AQ$38),"")))</f>
        <v/>
      </c>
      <c r="AS16" s="41"/>
      <c r="AT16" s="44" t="str">
        <f>IF(+$B16&lt;&gt;"Sat","",IF(Feb!$A$39=29,IF(SUM(AS$11:AS16,Feb!AS39:AS$39)&gt;0,AVERAGE(AS$11:AS16,Feb!AS39:AS$39)," "),IF(SUM(AS$11:AS16,Feb!AS38:AS$38)&gt;0,AVERAGE(AS$11:AS16,Feb!AS38:AS$38),"")))</f>
        <v/>
      </c>
      <c r="AU16" s="46" t="str">
        <f t="shared" ca="1" si="10"/>
        <v/>
      </c>
      <c r="AV16" s="56" t="str">
        <f>IF(+$B16&lt;&gt;"Sat","",IF(Feb!$A$39=29,IF(SUM(AU$11:AU16,Feb!AU39:AU$39)&gt;0,AVERAGE(AU$11:AU16,Feb!AU39:AU$39)," "),IF(SUM(AU$11:AU16,Feb!AU38:AU$38)&gt;0,AVERAGE(AU$11:AU16,Feb!AU38:AU$38),"")))</f>
        <v/>
      </c>
      <c r="AW16" s="41"/>
      <c r="AX16" s="44" t="str">
        <f>IF(+$B16&lt;&gt;"Sat","",IF(Feb!$A$39=29,IF(SUM(AW$11:AW16,Feb!AW39:AW$39)&gt;0,AVERAGE(AW$11:AW16,Feb!AW39:AW$39)," "),IF(SUM(AW$11:AW16,Feb!AW38:AW$38)&gt;0,AVERAGE(AW$11:AW16,Feb!AW38:AW$38),"")))</f>
        <v/>
      </c>
      <c r="AY16" s="46" t="str">
        <f t="shared" ca="1" si="11"/>
        <v/>
      </c>
      <c r="AZ16" s="56" t="str">
        <f>IF(+$B16&lt;&gt;"Sat","",IF(Feb!$A$39=29,IF(SUM(AY$11:AY16,Feb!AY39:AY$39)&gt;0,AVERAGE(AY$11:AY16,Feb!AY39:AY$39)," "),IF(SUM(AY$11:AY16,Feb!AY38:AY$38)&gt;0,AVERAGE(AY$11:AY16,Feb!AY38:AY$38),"")))</f>
        <v/>
      </c>
      <c r="BA16" s="41"/>
      <c r="BB16" s="70" t="str">
        <f>IF(+$B16&lt;&gt;"Sat","",IF(Feb!$A$39=29,IF(SUM(BA$11:BA16,Feb!BA39:BA$39)&gt;0,AVERAGE(BA$11:BA16,Feb!BA39:BA$39)," "),IF(SUM(BA$11:BA16,Feb!BA38:BA$38)&gt;0,AVERAGE(BA$11:BA16,Feb!BA38:BA$38),"")))</f>
        <v/>
      </c>
      <c r="BC16" s="135" t="str">
        <f t="shared" ca="1" si="12"/>
        <v/>
      </c>
      <c r="BD16" s="56" t="str">
        <f>IF(+$B16&lt;&gt;"Sat","",IF(Feb!$A$39=29,IF(SUM(BC$11:BC16,Feb!BC39:BC$39)&gt;0,AVERAGE(BC$11:BC16,Feb!BC39:BC$39)," "),IF(SUM(BC$11:BC16,Feb!BC38:BC$38)&gt;0,AVERAGE(BC$11:BC16,Feb!BC38:BC$38),"")))</f>
        <v/>
      </c>
      <c r="BE16" s="41"/>
      <c r="BF16" s="700" t="str">
        <f t="shared" ref="BF16" ca="1" si="18">IF(CELL("type",BE16)="l","",IF(BE16*($K16+$AQ16)=0,"",IF($AQ16&gt;0,+$AQ16*BE16*8.34,$K16*BE16*8.34)))</f>
        <v/>
      </c>
      <c r="BG16" s="262">
        <f t="shared" si="14"/>
        <v>6</v>
      </c>
      <c r="BH16" s="41"/>
      <c r="BI16" s="42"/>
      <c r="BJ16" s="316"/>
      <c r="BK16" s="40"/>
      <c r="BL16" s="40"/>
      <c r="BM16" s="40"/>
      <c r="BN16" s="40"/>
      <c r="BO16" s="40"/>
      <c r="BP16" s="40"/>
      <c r="BQ16" s="40"/>
      <c r="BR16" s="40"/>
      <c r="BS16" s="42"/>
      <c r="BT16" s="40"/>
      <c r="BU16" s="42"/>
      <c r="BV16" s="262">
        <f t="shared" si="4"/>
        <v>6</v>
      </c>
      <c r="BW16" s="40"/>
      <c r="BX16" s="700" t="str">
        <f t="shared" ca="1" si="15"/>
        <v/>
      </c>
      <c r="BY16" s="39"/>
      <c r="BZ16" s="700" t="str">
        <f t="shared" ca="1" si="15"/>
        <v/>
      </c>
      <c r="CA16" s="39"/>
      <c r="CB16" s="34"/>
      <c r="CC16" s="40"/>
      <c r="CD16" s="39"/>
      <c r="CE16" s="39"/>
      <c r="CF16" s="34"/>
      <c r="CG16" s="40"/>
      <c r="CH16" s="34"/>
      <c r="CI16" s="40"/>
      <c r="CJ16" s="34"/>
      <c r="CK16" s="34"/>
      <c r="CL16" s="42"/>
      <c r="CM16" s="262">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Sat</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Sat</v>
      </c>
      <c r="AQ17" s="53"/>
      <c r="AR17" s="45" t="str">
        <f>IF(+$B17="Sat",IF(SUM(AQ11:AQ17)&gt;0,AVERAGE(AQ11:AQ17)," "),"")</f>
        <v xml:space="preserve"> </v>
      </c>
      <c r="AS17" s="53"/>
      <c r="AT17" s="71" t="str">
        <f>IF(+$B17="Sat",IF(SUM(AS11:AS17)&gt;0,AVERAGE(AS11:AS17)," "),"")</f>
        <v xml:space="preserve"> </v>
      </c>
      <c r="AU17" s="46" t="str">
        <f t="shared" ca="1" si="10"/>
        <v/>
      </c>
      <c r="AV17" s="56" t="str">
        <f ca="1">IF(+$B17="Sat",IF(SUM(AU11:AU17)&gt;0,AVERAGE(AU11:AU17)," "),"")</f>
        <v xml:space="preserve"> </v>
      </c>
      <c r="AW17" s="53"/>
      <c r="AX17" s="71" t="str">
        <f>IF(+$B17="Sat",IF(SUM(AW11:AW17)&gt;0,AVERAGE(AW11:AW17)," "),"")</f>
        <v xml:space="preserve"> </v>
      </c>
      <c r="AY17" s="46" t="str">
        <f t="shared" ca="1" si="11"/>
        <v/>
      </c>
      <c r="AZ17" s="45" t="str">
        <f ca="1">IF(+$B17="Sat",IF(SUM(AY11:AY17)&gt;0,AVERAGE(AY11:AY17)," "),"")</f>
        <v xml:space="preserve"> </v>
      </c>
      <c r="BA17" s="53"/>
      <c r="BB17" s="72" t="str">
        <f>IF(+$B17="Sat",IF(SUM(BA11:BA17)&gt;0,AVERAGE(BA11:BA17)," "),"")</f>
        <v xml:space="preserve"> </v>
      </c>
      <c r="BC17" s="47" t="str">
        <f t="shared" ca="1" si="12"/>
        <v/>
      </c>
      <c r="BD17" s="45" t="str">
        <f ca="1">IF(+$B17="Sat",IF(SUM(BC11:BC17)&gt;0,AVERAGE(BC11:BC17)," "),"")</f>
        <v xml:space="preserve"> </v>
      </c>
      <c r="BE17" s="53"/>
      <c r="BF17" s="698" t="str">
        <f t="shared" ref="BF17" ca="1" si="19">IF(CELL("type",BE17)="l","",IF(BE17*($K17+$AQ17)=0,"",IF($AQ17&gt;0,+$AQ17*BE17*8.34,$K17*BE17*8.34)))</f>
        <v/>
      </c>
      <c r="BG17" s="263">
        <f t="shared" si="14"/>
        <v>7</v>
      </c>
      <c r="BH17" s="53"/>
      <c r="BI17" s="54"/>
      <c r="BJ17" s="317"/>
      <c r="BK17" s="48"/>
      <c r="BL17" s="48"/>
      <c r="BM17" s="48"/>
      <c r="BN17" s="48"/>
      <c r="BO17" s="48"/>
      <c r="BP17" s="48"/>
      <c r="BQ17" s="48"/>
      <c r="BR17" s="48"/>
      <c r="BS17" s="54"/>
      <c r="BT17" s="48"/>
      <c r="BU17" s="54"/>
      <c r="BV17" s="263">
        <f t="shared" si="4"/>
        <v>7</v>
      </c>
      <c r="BW17" s="48"/>
      <c r="BX17" s="698" t="str">
        <f t="shared" ca="1" si="15"/>
        <v/>
      </c>
      <c r="BY17" s="52"/>
      <c r="BZ17" s="712" t="str">
        <f t="shared" ca="1" si="15"/>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Sun</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Sun</v>
      </c>
      <c r="AQ18" s="53"/>
      <c r="AR18" s="45" t="str">
        <f t="shared" ref="AR18:AR40" si="20">IF(+$B18="Sat",IF(SUM(AQ12:AQ18)&gt;0,AVERAGE(AQ12:AQ18)," "),"")</f>
        <v/>
      </c>
      <c r="AS18" s="53"/>
      <c r="AT18" s="71" t="str">
        <f t="shared" ref="AT18:AV33" si="21">IF(+$B18="Sat",IF(SUM(AS12:AS18)&gt;0,AVERAGE(AS12:AS18)," "),"")</f>
        <v/>
      </c>
      <c r="AU18" s="46" t="str">
        <f t="shared" ca="1" si="10"/>
        <v/>
      </c>
      <c r="AV18" s="56" t="str">
        <f t="shared" si="21"/>
        <v/>
      </c>
      <c r="AW18" s="53"/>
      <c r="AX18" s="71" t="str">
        <f t="shared" ref="AX18:AX40" si="22">IF(+$B18="Sat",IF(SUM(AW12:AW18)&gt;0,AVERAGE(AW12:AW18)," "),"")</f>
        <v/>
      </c>
      <c r="AY18" s="46" t="str">
        <f t="shared" ca="1" si="11"/>
        <v/>
      </c>
      <c r="AZ18" s="45" t="str">
        <f t="shared" ref="AZ18:AZ40" si="23">IF(+$B18="Sat",IF(SUM(AY12:AY18)&gt;0,AVERAGE(AY12:AY18)," "),"")</f>
        <v/>
      </c>
      <c r="BA18" s="53"/>
      <c r="BB18" s="72" t="str">
        <f t="shared" ref="BB18:BB40" si="24">IF(+$B18="Sat",IF(SUM(BA12:BA18)&gt;0,AVERAGE(BA12:BA18)," "),"")</f>
        <v/>
      </c>
      <c r="BC18" s="47" t="str">
        <f t="shared" ca="1" si="12"/>
        <v/>
      </c>
      <c r="BD18" s="45" t="str">
        <f t="shared" ref="BD18:BD40" si="25">IF(+$B18="Sat",IF(SUM(BC12:BC18)&gt;0,AVERAGE(BC12:BC18)," "),"")</f>
        <v/>
      </c>
      <c r="BE18" s="53"/>
      <c r="BF18" s="698" t="str">
        <f ca="1">IF(CELL("type",BE18)="l","",IF(BE18*($K18+$AQ18)=0,"",IF($AQ18&gt;0,+$AQ18*BE18*8.34,$K18*BE18*8.34)))</f>
        <v/>
      </c>
      <c r="BG18" s="263">
        <f t="shared" si="14"/>
        <v>8</v>
      </c>
      <c r="BH18" s="53"/>
      <c r="BI18" s="54"/>
      <c r="BJ18" s="317"/>
      <c r="BK18" s="48"/>
      <c r="BL18" s="48"/>
      <c r="BM18" s="48"/>
      <c r="BN18" s="48"/>
      <c r="BO18" s="48"/>
      <c r="BP18" s="48"/>
      <c r="BQ18" s="48"/>
      <c r="BR18" s="48"/>
      <c r="BS18" s="54"/>
      <c r="BT18" s="48"/>
      <c r="BU18" s="54"/>
      <c r="BV18" s="263">
        <f t="shared" si="4"/>
        <v>8</v>
      </c>
      <c r="BW18" s="48"/>
      <c r="BX18" s="698" t="str">
        <f ca="1">IF(CELL("type",BW18)="l","",IF(BW18*($K18+$AQ18)=0,"",IF($AQ18&gt;0,+$AQ18*BW18*8.34,$K18*BW18*8.34)))</f>
        <v/>
      </c>
      <c r="BY18" s="52"/>
      <c r="BZ18" s="712" t="str">
        <f ca="1">IF(CELL("type",BY18)="l","",IF(BY18*($K18+$AQ18)=0,"",IF($AQ18&gt;0,+$AQ18*BY18*8.34,$K18*BY18*8.34)))</f>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Mon</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Mon</v>
      </c>
      <c r="AQ19" s="53"/>
      <c r="AR19" s="45" t="str">
        <f t="shared" si="20"/>
        <v/>
      </c>
      <c r="AS19" s="53"/>
      <c r="AT19" s="71" t="str">
        <f t="shared" si="21"/>
        <v/>
      </c>
      <c r="AU19" s="46" t="str">
        <f ca="1">IF(CELL("type",AS19)="l","",IF(AS19*($K19+$AQ19)=0,"",IF($AQ19&gt;0,+$AQ19*AS19*8.34,$K19*AS19*8.34)))</f>
        <v/>
      </c>
      <c r="AV19" s="56" t="str">
        <f t="shared" si="21"/>
        <v/>
      </c>
      <c r="AW19" s="53"/>
      <c r="AX19" s="71" t="str">
        <f t="shared" si="22"/>
        <v/>
      </c>
      <c r="AY19" s="46" t="str">
        <f ca="1">IF(CELL("type",AW19)="l","",IF(AW19*($K19+$AQ19)=0,"",IF($AQ19&gt;0,+$AQ19*AW19*8.34,$K19*AW19*8.34)))</f>
        <v/>
      </c>
      <c r="AZ19" s="45" t="str">
        <f t="shared" si="23"/>
        <v/>
      </c>
      <c r="BA19" s="53"/>
      <c r="BB19" s="72" t="str">
        <f t="shared" si="24"/>
        <v/>
      </c>
      <c r="BC19" s="47" t="str">
        <f ca="1">IF(CELL("type",BA19)="l","",IF(BA19*($K19+$AQ19)=0,"",IF($AQ19&gt;0,+$AQ19*BA19*8.34,$K19*BA19*8.34)))</f>
        <v/>
      </c>
      <c r="BD19" s="45" t="str">
        <f t="shared" si="25"/>
        <v/>
      </c>
      <c r="BE19" s="53"/>
      <c r="BF19" s="698" t="str">
        <f t="shared" ref="BF19" ca="1" si="26">IF(CELL("type",BE19)="l","",IF(BE19*($K19+$AQ19)=0,"",IF($AQ19&gt;0,+$AQ19*BE19*8.34,$K19*BE19*8.34)))</f>
        <v/>
      </c>
      <c r="BG19" s="263">
        <f t="shared" si="14"/>
        <v>9</v>
      </c>
      <c r="BH19" s="53"/>
      <c r="BI19" s="54"/>
      <c r="BJ19" s="317"/>
      <c r="BK19" s="48"/>
      <c r="BL19" s="48"/>
      <c r="BM19" s="48"/>
      <c r="BN19" s="48"/>
      <c r="BO19" s="48"/>
      <c r="BP19" s="48"/>
      <c r="BQ19" s="48"/>
      <c r="BR19" s="48"/>
      <c r="BS19" s="54"/>
      <c r="BT19" s="48"/>
      <c r="BU19" s="54"/>
      <c r="BV19" s="263">
        <f t="shared" si="4"/>
        <v>9</v>
      </c>
      <c r="BW19" s="48"/>
      <c r="BX19" s="698" t="str">
        <f t="shared" ca="1" si="15"/>
        <v/>
      </c>
      <c r="BY19" s="52"/>
      <c r="BZ19" s="712" t="str">
        <f t="shared" ca="1" si="15"/>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Tue</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2"/>
      <c r="AG20" s="62"/>
      <c r="AH20" s="58"/>
      <c r="AI20" t="str">
        <f t="shared" ca="1" si="9"/>
        <v/>
      </c>
      <c r="AJ20" s="58"/>
      <c r="AK20" s="318"/>
      <c r="AL20" s="318"/>
      <c r="AM20" s="318"/>
      <c r="AN20" s="64"/>
      <c r="AO20" s="235">
        <f t="shared" si="2"/>
        <v>10</v>
      </c>
      <c r="AP20" s="442" t="str">
        <f t="shared" si="3"/>
        <v>Tue</v>
      </c>
      <c r="AQ20" s="63"/>
      <c r="AR20" s="68" t="str">
        <f t="shared" si="20"/>
        <v/>
      </c>
      <c r="AS20" s="63"/>
      <c r="AT20" s="67" t="str">
        <f t="shared" si="21"/>
        <v/>
      </c>
      <c r="AU20" s="87" t="str">
        <f t="shared" ca="1" si="10"/>
        <v/>
      </c>
      <c r="AV20" s="68" t="str">
        <f t="shared" si="21"/>
        <v/>
      </c>
      <c r="AW20" s="63"/>
      <c r="AX20" s="67" t="str">
        <f t="shared" si="22"/>
        <v/>
      </c>
      <c r="AY20" s="87" t="str">
        <f t="shared" ca="1" si="11"/>
        <v/>
      </c>
      <c r="AZ20" s="68" t="str">
        <f t="shared" si="23"/>
        <v/>
      </c>
      <c r="BA20" s="63"/>
      <c r="BB20" s="73" t="str">
        <f t="shared" si="24"/>
        <v/>
      </c>
      <c r="BC20" s="69" t="str">
        <f t="shared" ca="1" si="12"/>
        <v/>
      </c>
      <c r="BD20" s="68" t="str">
        <f t="shared" si="25"/>
        <v/>
      </c>
      <c r="BE20" s="63"/>
      <c r="BF20" s="701" t="str">
        <f t="shared" ref="BF20" ca="1" si="27">IF(CELL("type",BE20)="l","",IF(BE20*($K20+$AQ20)=0,"",IF($AQ20&gt;0,+$AQ20*BE20*8.34,$K20*BE20*8.34)))</f>
        <v/>
      </c>
      <c r="BG20" s="264">
        <f t="shared" si="14"/>
        <v>10</v>
      </c>
      <c r="BH20" s="63"/>
      <c r="BI20" s="64"/>
      <c r="BJ20" s="318"/>
      <c r="BK20" s="58"/>
      <c r="BL20" s="58"/>
      <c r="BM20" s="58"/>
      <c r="BN20" s="58"/>
      <c r="BO20" s="58"/>
      <c r="BP20" s="58"/>
      <c r="BQ20" s="58"/>
      <c r="BR20" s="58"/>
      <c r="BS20" s="64"/>
      <c r="BT20" s="58"/>
      <c r="BU20" s="64"/>
      <c r="BV20" s="264">
        <f t="shared" si="4"/>
        <v>10</v>
      </c>
      <c r="BW20" s="58"/>
      <c r="BX20" s="699" t="str">
        <f t="shared" ca="1" si="15"/>
        <v/>
      </c>
      <c r="BY20" s="63"/>
      <c r="BZ20" s="701" t="str">
        <f t="shared" ca="1" si="15"/>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Wed</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704"/>
      <c r="AG21" s="39"/>
      <c r="AH21" s="40"/>
      <c r="AI21" t="str">
        <f t="shared" ca="1" si="9"/>
        <v/>
      </c>
      <c r="AJ21" s="40"/>
      <c r="AK21" s="316"/>
      <c r="AL21" s="316"/>
      <c r="AM21" s="316"/>
      <c r="AN21" s="42"/>
      <c r="AO21" s="232">
        <f t="shared" si="2"/>
        <v>11</v>
      </c>
      <c r="AP21" s="441" t="str">
        <f t="shared" si="3"/>
        <v>Wed</v>
      </c>
      <c r="AQ21" s="41"/>
      <c r="AR21" s="56" t="str">
        <f t="shared" si="20"/>
        <v/>
      </c>
      <c r="AS21" s="41"/>
      <c r="AT21" s="44" t="str">
        <f t="shared" si="21"/>
        <v/>
      </c>
      <c r="AU21" s="46" t="str">
        <f t="shared" ca="1" si="10"/>
        <v/>
      </c>
      <c r="AV21" s="56" t="str">
        <f t="shared" si="21"/>
        <v/>
      </c>
      <c r="AW21" s="41"/>
      <c r="AX21" s="44" t="str">
        <f t="shared" si="22"/>
        <v/>
      </c>
      <c r="AY21" s="46" t="str">
        <f t="shared" ca="1" si="11"/>
        <v/>
      </c>
      <c r="AZ21" s="56" t="str">
        <f t="shared" si="23"/>
        <v/>
      </c>
      <c r="BA21" s="41"/>
      <c r="BB21" s="70" t="str">
        <f t="shared" si="24"/>
        <v/>
      </c>
      <c r="BC21" s="135" t="str">
        <f t="shared" ca="1" si="12"/>
        <v/>
      </c>
      <c r="BD21" s="56" t="str">
        <f t="shared" si="25"/>
        <v/>
      </c>
      <c r="BE21" s="41"/>
      <c r="BF21" s="698" t="str">
        <f t="shared" ref="BF21" ca="1" si="28">IF(CELL("type",BE21)="l","",IF(BE21*($K21+$AQ21)=0,"",IF($AQ21&gt;0,+$AQ21*BE21*8.34,$K21*BE21*8.34)))</f>
        <v/>
      </c>
      <c r="BG21" s="262">
        <f t="shared" si="14"/>
        <v>11</v>
      </c>
      <c r="BH21" s="41"/>
      <c r="BI21" s="42"/>
      <c r="BJ21" s="316"/>
      <c r="BK21" s="40"/>
      <c r="BL21" s="40"/>
      <c r="BM21" s="40"/>
      <c r="BN21" s="40"/>
      <c r="BO21" s="40"/>
      <c r="BP21" s="40"/>
      <c r="BQ21" s="40"/>
      <c r="BR21" s="40"/>
      <c r="BS21" s="42"/>
      <c r="BT21" s="40"/>
      <c r="BU21" s="42"/>
      <c r="BV21" s="262">
        <f t="shared" si="4"/>
        <v>11</v>
      </c>
      <c r="BW21" s="40"/>
      <c r="BX21" s="700" t="str">
        <f t="shared" ca="1" si="15"/>
        <v/>
      </c>
      <c r="BY21" s="39"/>
      <c r="BZ21" s="698" t="str">
        <f t="shared" ca="1" si="15"/>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Thu</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Thu</v>
      </c>
      <c r="AQ22" s="53"/>
      <c r="AR22" s="45" t="str">
        <f t="shared" si="20"/>
        <v/>
      </c>
      <c r="AS22" s="53"/>
      <c r="AT22" s="71" t="str">
        <f t="shared" si="21"/>
        <v/>
      </c>
      <c r="AU22" s="46" t="str">
        <f t="shared" ca="1" si="10"/>
        <v/>
      </c>
      <c r="AV22" s="56" t="str">
        <f t="shared" si="21"/>
        <v/>
      </c>
      <c r="AW22" s="53"/>
      <c r="AX22" s="71" t="str">
        <f t="shared" si="22"/>
        <v/>
      </c>
      <c r="AY22" s="46" t="str">
        <f t="shared" ca="1" si="11"/>
        <v/>
      </c>
      <c r="AZ22" s="45" t="str">
        <f t="shared" si="23"/>
        <v/>
      </c>
      <c r="BA22" s="53"/>
      <c r="BB22" s="72" t="str">
        <f t="shared" si="24"/>
        <v/>
      </c>
      <c r="BC22" s="47" t="str">
        <f t="shared" ca="1" si="12"/>
        <v/>
      </c>
      <c r="BD22" s="45" t="str">
        <f t="shared" si="25"/>
        <v/>
      </c>
      <c r="BE22" s="53"/>
      <c r="BF22" s="698" t="str">
        <f ca="1">IF(CELL("type",BE22)="l","",IF(BE22*($K22+$AQ22)=0,"",IF($AQ22&gt;0,+$AQ22*BE22*8.34,$K22*BE22*8.34)))</f>
        <v/>
      </c>
      <c r="BG22" s="263">
        <f t="shared" si="14"/>
        <v>12</v>
      </c>
      <c r="BH22" s="53"/>
      <c r="BI22" s="54"/>
      <c r="BJ22" s="317"/>
      <c r="BK22" s="48"/>
      <c r="BL22" s="48"/>
      <c r="BM22" s="48"/>
      <c r="BN22" s="48"/>
      <c r="BO22" s="48"/>
      <c r="BP22" s="48"/>
      <c r="BQ22" s="48"/>
      <c r="BR22" s="48"/>
      <c r="BS22" s="54"/>
      <c r="BT22" s="48"/>
      <c r="BU22" s="54"/>
      <c r="BV22" s="263">
        <f t="shared" si="4"/>
        <v>12</v>
      </c>
      <c r="BW22" s="48"/>
      <c r="BX22" s="698" t="str">
        <f ca="1">IF(CELL("type",BW22)="l","",IF(BW22*($K22+$AQ22)=0,"",IF($AQ22&gt;0,+$AQ22*BW22*8.34,$K22*BW22*8.34)))</f>
        <v/>
      </c>
      <c r="BY22" s="52"/>
      <c r="BZ22" s="712" t="str">
        <f ca="1">IF(CELL("type",BY22)="l","",IF(BY22*($K22+$AQ22)=0,"",IF($AQ22&gt;0,+$AQ22*BY22*8.34,$K22*BY22*8.34)))</f>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Fri</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Fri</v>
      </c>
      <c r="AQ23" s="53"/>
      <c r="AR23" s="45" t="str">
        <f t="shared" si="20"/>
        <v/>
      </c>
      <c r="AS23" s="53"/>
      <c r="AT23" s="71" t="str">
        <f t="shared" si="21"/>
        <v/>
      </c>
      <c r="AU23" s="46" t="str">
        <f ca="1">IF(CELL("type",AS23)="l","",IF(AS23*($K23+$AQ23)=0,"",IF($AQ23&gt;0,+$AQ23*AS23*8.34,$K23*AS23*8.34)))</f>
        <v/>
      </c>
      <c r="AV23" s="56" t="str">
        <f t="shared" si="21"/>
        <v/>
      </c>
      <c r="AW23" s="53"/>
      <c r="AX23" s="71" t="str">
        <f t="shared" si="22"/>
        <v/>
      </c>
      <c r="AY23" s="46" t="str">
        <f ca="1">IF(CELL("type",AW23)="l","",IF(AW23*($K23+$AQ23)=0,"",IF($AQ23&gt;0,+$AQ23*AW23*8.34,$K23*AW23*8.34)))</f>
        <v/>
      </c>
      <c r="AZ23" s="45" t="str">
        <f t="shared" si="23"/>
        <v/>
      </c>
      <c r="BA23" s="53"/>
      <c r="BB23" s="72" t="str">
        <f t="shared" si="24"/>
        <v/>
      </c>
      <c r="BC23" s="47" t="str">
        <f ca="1">IF(CELL("type",BA23)="l","",IF(BA23*($K23+$AQ23)=0,"",IF($AQ23&gt;0,+$AQ23*BA23*8.34,$K23*BA23*8.34)))</f>
        <v/>
      </c>
      <c r="BD23" s="45" t="str">
        <f t="shared" si="25"/>
        <v/>
      </c>
      <c r="BE23" s="53"/>
      <c r="BF23" s="698" t="str">
        <f t="shared" ref="BF23" ca="1" si="29">IF(CELL("type",BE23)="l","",IF(BE23*($K23+$AQ23)=0,"",IF($AQ23&gt;0,+$AQ23*BE23*8.34,$K23*BE23*8.34)))</f>
        <v/>
      </c>
      <c r="BG23" s="263">
        <f t="shared" si="14"/>
        <v>13</v>
      </c>
      <c r="BH23" s="53"/>
      <c r="BI23" s="54"/>
      <c r="BJ23" s="317"/>
      <c r="BK23" s="48"/>
      <c r="BL23" s="48"/>
      <c r="BM23" s="48"/>
      <c r="BN23" s="48"/>
      <c r="BO23" s="48"/>
      <c r="BP23" s="48"/>
      <c r="BQ23" s="48"/>
      <c r="BR23" s="48"/>
      <c r="BS23" s="54"/>
      <c r="BT23" s="48"/>
      <c r="BU23" s="54"/>
      <c r="BV23" s="263">
        <f t="shared" si="4"/>
        <v>13</v>
      </c>
      <c r="BW23" s="48"/>
      <c r="BX23" s="698" t="str">
        <f t="shared" ca="1" si="15"/>
        <v/>
      </c>
      <c r="BY23" s="52"/>
      <c r="BZ23" s="712" t="str">
        <f t="shared" ca="1" si="15"/>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Sat</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Sat</v>
      </c>
      <c r="AQ24" s="53"/>
      <c r="AR24" s="45" t="str">
        <f t="shared" si="20"/>
        <v xml:space="preserve"> </v>
      </c>
      <c r="AS24" s="53"/>
      <c r="AT24" s="71" t="str">
        <f t="shared" si="21"/>
        <v xml:space="preserve"> </v>
      </c>
      <c r="AU24" s="46" t="str">
        <f t="shared" ca="1" si="10"/>
        <v/>
      </c>
      <c r="AV24" s="56" t="str">
        <f t="shared" ca="1" si="21"/>
        <v xml:space="preserve"> </v>
      </c>
      <c r="AW24" s="53"/>
      <c r="AX24" s="71" t="str">
        <f t="shared" si="22"/>
        <v xml:space="preserve"> </v>
      </c>
      <c r="AY24" s="46" t="str">
        <f t="shared" ca="1" si="11"/>
        <v/>
      </c>
      <c r="AZ24" s="45" t="str">
        <f t="shared" ca="1" si="23"/>
        <v xml:space="preserve"> </v>
      </c>
      <c r="BA24" s="53"/>
      <c r="BB24" s="72" t="str">
        <f t="shared" si="24"/>
        <v xml:space="preserve"> </v>
      </c>
      <c r="BC24" s="47" t="str">
        <f t="shared" ca="1" si="12"/>
        <v/>
      </c>
      <c r="BD24" s="45" t="str">
        <f t="shared" ca="1" si="25"/>
        <v xml:space="preserve"> </v>
      </c>
      <c r="BE24" s="53"/>
      <c r="BF24" s="698" t="str">
        <f t="shared" ref="BF24" ca="1" si="30">IF(CELL("type",BE24)="l","",IF(BE24*($K24+$AQ24)=0,"",IF($AQ24&gt;0,+$AQ24*BE24*8.34,$K24*BE24*8.34)))</f>
        <v/>
      </c>
      <c r="BG24" s="263">
        <f t="shared" si="14"/>
        <v>14</v>
      </c>
      <c r="BH24" s="53"/>
      <c r="BI24" s="54"/>
      <c r="BJ24" s="317"/>
      <c r="BK24" s="48"/>
      <c r="BL24" s="48"/>
      <c r="BM24" s="48"/>
      <c r="BN24" s="48"/>
      <c r="BO24" s="48"/>
      <c r="BP24" s="48"/>
      <c r="BQ24" s="48"/>
      <c r="BR24" s="48"/>
      <c r="BS24" s="54"/>
      <c r="BT24" s="48"/>
      <c r="BU24" s="54"/>
      <c r="BV24" s="263">
        <f t="shared" si="4"/>
        <v>14</v>
      </c>
      <c r="BW24" s="48"/>
      <c r="BX24" s="698" t="str">
        <f t="shared" ca="1" si="15"/>
        <v/>
      </c>
      <c r="BY24" s="52"/>
      <c r="BZ24" s="712" t="str">
        <f t="shared" ca="1" si="15"/>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Sun</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0"/>
      <c r="AG25" s="62"/>
      <c r="AH25" s="58"/>
      <c r="AI25" t="str">
        <f t="shared" ca="1" si="9"/>
        <v/>
      </c>
      <c r="AJ25" s="58"/>
      <c r="AK25" s="318"/>
      <c r="AL25" s="318"/>
      <c r="AM25" s="318"/>
      <c r="AN25" s="64"/>
      <c r="AO25" s="235">
        <f t="shared" si="2"/>
        <v>15</v>
      </c>
      <c r="AP25" s="442" t="str">
        <f t="shared" si="3"/>
        <v>Sun</v>
      </c>
      <c r="AQ25" s="63"/>
      <c r="AR25" s="68" t="str">
        <f t="shared" si="20"/>
        <v/>
      </c>
      <c r="AS25" s="63"/>
      <c r="AT25" s="67" t="str">
        <f t="shared" si="21"/>
        <v/>
      </c>
      <c r="AU25" s="87" t="str">
        <f t="shared" ca="1" si="10"/>
        <v/>
      </c>
      <c r="AV25" s="68" t="str">
        <f t="shared" si="21"/>
        <v/>
      </c>
      <c r="AW25" s="63"/>
      <c r="AX25" s="67" t="str">
        <f t="shared" si="22"/>
        <v/>
      </c>
      <c r="AY25" s="87" t="str">
        <f t="shared" ca="1" si="11"/>
        <v/>
      </c>
      <c r="AZ25" s="68" t="str">
        <f t="shared" si="23"/>
        <v/>
      </c>
      <c r="BA25" s="63"/>
      <c r="BB25" s="73" t="str">
        <f t="shared" si="24"/>
        <v/>
      </c>
      <c r="BC25" s="69" t="str">
        <f t="shared" ca="1" si="12"/>
        <v/>
      </c>
      <c r="BD25" s="68" t="str">
        <f t="shared" si="25"/>
        <v/>
      </c>
      <c r="BE25" s="63"/>
      <c r="BF25" s="699" t="str">
        <f ca="1">IF(CELL("type",BE25)="l","",IF(BE25*($K25+$AQ25)=0,"",IF($AQ25&gt;0,+$AQ25*BE25*8.34,$K25*BE25*8.34)))</f>
        <v/>
      </c>
      <c r="BG25" s="264">
        <f t="shared" si="14"/>
        <v>15</v>
      </c>
      <c r="BH25" s="63"/>
      <c r="BI25" s="64"/>
      <c r="BJ25" s="318"/>
      <c r="BK25" s="58"/>
      <c r="BL25" s="58"/>
      <c r="BM25" s="58"/>
      <c r="BN25" s="58"/>
      <c r="BO25" s="58"/>
      <c r="BP25" s="58"/>
      <c r="BQ25" s="58"/>
      <c r="BR25" s="58"/>
      <c r="BS25" s="64"/>
      <c r="BT25" s="58"/>
      <c r="BU25" s="64"/>
      <c r="BV25" s="264">
        <f t="shared" si="4"/>
        <v>15</v>
      </c>
      <c r="BW25" s="58"/>
      <c r="BX25" s="721" t="str">
        <f ca="1">IF(CELL("type",BW25)="l","",IF(BW25*($K25+$AQ25)=0,"",IF($AQ25&gt;0,+$AQ25*BW25*8.34,$K25*BW25*8.34)))</f>
        <v/>
      </c>
      <c r="BY25" s="63"/>
      <c r="BZ25" s="701" t="str">
        <f ca="1">IF(CELL("type",BY25)="l","",IF(BY25*($K25+$AQ25)=0,"",IF($AQ25&gt;0,+$AQ25*BY25*8.34,$K25*BY25*8.34)))</f>
        <v/>
      </c>
      <c r="CA25" s="58"/>
      <c r="CB25" s="354"/>
      <c r="CC25" s="58"/>
      <c r="CD25" s="62"/>
      <c r="CE25" s="62"/>
      <c r="CF25" s="354"/>
      <c r="CG25" s="58"/>
      <c r="CH25" s="354"/>
      <c r="CI25" s="59"/>
      <c r="CJ25" s="352"/>
      <c r="CK25" s="354"/>
      <c r="CL25" s="64"/>
      <c r="CM25" s="803">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Mon</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811"/>
      <c r="AG26" s="39"/>
      <c r="AH26" s="40"/>
      <c r="AI26" t="str">
        <f t="shared" ca="1" si="9"/>
        <v/>
      </c>
      <c r="AJ26" s="40"/>
      <c r="AK26" s="316"/>
      <c r="AL26" s="316"/>
      <c r="AM26" s="316"/>
      <c r="AN26" s="42"/>
      <c r="AO26" s="232">
        <f t="shared" si="2"/>
        <v>16</v>
      </c>
      <c r="AP26" s="441" t="str">
        <f t="shared" si="3"/>
        <v>Mon</v>
      </c>
      <c r="AQ26" s="41"/>
      <c r="AR26" s="56" t="str">
        <f t="shared" si="20"/>
        <v/>
      </c>
      <c r="AS26" s="41"/>
      <c r="AT26" s="44" t="str">
        <f t="shared" si="21"/>
        <v/>
      </c>
      <c r="AU26" s="46" t="str">
        <f t="shared" ca="1" si="10"/>
        <v/>
      </c>
      <c r="AV26" s="56" t="str">
        <f t="shared" si="21"/>
        <v/>
      </c>
      <c r="AW26" s="41"/>
      <c r="AX26" s="44" t="str">
        <f t="shared" si="22"/>
        <v/>
      </c>
      <c r="AY26" s="46" t="str">
        <f t="shared" ca="1" si="11"/>
        <v/>
      </c>
      <c r="AZ26" s="56" t="str">
        <f t="shared" si="23"/>
        <v/>
      </c>
      <c r="BA26" s="41"/>
      <c r="BB26" s="70" t="str">
        <f t="shared" si="24"/>
        <v/>
      </c>
      <c r="BC26" s="47" t="str">
        <f t="shared" ca="1" si="12"/>
        <v/>
      </c>
      <c r="BD26" s="56" t="str">
        <f t="shared" si="25"/>
        <v/>
      </c>
      <c r="BE26" s="41"/>
      <c r="BF26" s="700" t="str">
        <f t="shared" ref="BF26" ca="1" si="31">IF(CELL("type",BE26)="l","",IF(BE26*($K26+$AQ26)=0,"",IF($AQ26&gt;0,+$AQ26*BE26*8.34,$K26*BE26*8.34)))</f>
        <v/>
      </c>
      <c r="BG26" s="262">
        <f t="shared" si="14"/>
        <v>16</v>
      </c>
      <c r="BH26" s="41"/>
      <c r="BI26" s="42"/>
      <c r="BJ26" s="316"/>
      <c r="BK26" s="40"/>
      <c r="BL26" s="40"/>
      <c r="BM26" s="40"/>
      <c r="BN26" s="40"/>
      <c r="BO26" s="40"/>
      <c r="BP26" s="40"/>
      <c r="BQ26" s="40"/>
      <c r="BR26" s="40"/>
      <c r="BS26" s="42"/>
      <c r="BT26" s="40"/>
      <c r="BU26" s="42"/>
      <c r="BV26" s="262">
        <f t="shared" si="4"/>
        <v>16</v>
      </c>
      <c r="BW26" s="40"/>
      <c r="BX26" s="700" t="str">
        <f t="shared" ca="1" si="15"/>
        <v/>
      </c>
      <c r="BY26" s="39"/>
      <c r="BZ26" s="698" t="str">
        <f t="shared" ca="1" si="15"/>
        <v/>
      </c>
      <c r="CA26" s="40"/>
      <c r="CB26" s="34"/>
      <c r="CC26" s="40"/>
      <c r="CD26" s="39"/>
      <c r="CE26" s="39"/>
      <c r="CF26" s="34"/>
      <c r="CG26" s="40"/>
      <c r="CH26" s="34"/>
      <c r="CI26" s="36"/>
      <c r="CJ26" s="353"/>
      <c r="CK26" s="34"/>
      <c r="CL26" s="42"/>
      <c r="CM26" s="797">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Tue</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Tue</v>
      </c>
      <c r="AQ27" s="53"/>
      <c r="AR27" s="45" t="str">
        <f t="shared" si="20"/>
        <v/>
      </c>
      <c r="AS27" s="53"/>
      <c r="AT27" s="71" t="str">
        <f t="shared" si="21"/>
        <v/>
      </c>
      <c r="AU27" s="46" t="str">
        <f ca="1">IF(CELL("type",AS27)="l","",IF(AS27*($K27+$AQ27)=0,"",IF($AQ27&gt;0,+$AQ27*AS27*8.34,$K27*AS27*8.34)))</f>
        <v/>
      </c>
      <c r="AV27" s="56" t="str">
        <f t="shared" si="21"/>
        <v/>
      </c>
      <c r="AW27" s="53"/>
      <c r="AX27" s="71" t="str">
        <f t="shared" si="22"/>
        <v/>
      </c>
      <c r="AY27" s="46" t="str">
        <f ca="1">IF(CELL("type",AW27)="l","",IF(AW27*($K27+$AQ27)=0,"",IF($AQ27&gt;0,+$AQ27*AW27*8.34,$K27*AW27*8.34)))</f>
        <v/>
      </c>
      <c r="AZ27" s="45" t="str">
        <f t="shared" si="23"/>
        <v/>
      </c>
      <c r="BA27" s="53"/>
      <c r="BB27" s="72" t="str">
        <f t="shared" si="24"/>
        <v/>
      </c>
      <c r="BC27" s="47" t="str">
        <f ca="1">IF(CELL("type",BA27)="l","",IF(BA27*($K27+$AQ27)=0,"",IF($AQ27&gt;0,+$AQ27*BA27*8.34,$K27*BA27*8.34)))</f>
        <v/>
      </c>
      <c r="BD27" s="45" t="str">
        <f t="shared" si="25"/>
        <v/>
      </c>
      <c r="BE27" s="53"/>
      <c r="BF27" s="698" t="str">
        <f t="shared" ref="BF27" ca="1" si="32">IF(CELL("type",BE27)="l","",IF(BE27*($K27+$AQ27)=0,"",IF($AQ27&gt;0,+$AQ27*BE27*8.34,$K27*BE27*8.34)))</f>
        <v/>
      </c>
      <c r="BG27" s="263">
        <f t="shared" si="14"/>
        <v>17</v>
      </c>
      <c r="BH27" s="53"/>
      <c r="BI27" s="54"/>
      <c r="BJ27" s="317"/>
      <c r="BK27" s="48"/>
      <c r="BL27" s="48"/>
      <c r="BM27" s="48"/>
      <c r="BN27" s="48"/>
      <c r="BO27" s="48"/>
      <c r="BP27" s="48"/>
      <c r="BQ27" s="48"/>
      <c r="BR27" s="48"/>
      <c r="BS27" s="54"/>
      <c r="BT27" s="48"/>
      <c r="BU27" s="54"/>
      <c r="BV27" s="263">
        <f t="shared" si="4"/>
        <v>17</v>
      </c>
      <c r="BW27" s="48"/>
      <c r="BX27" s="698" t="str">
        <f t="shared" ca="1" si="15"/>
        <v/>
      </c>
      <c r="BY27" s="52"/>
      <c r="BZ27" s="712" t="str">
        <f t="shared" ca="1" si="15"/>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Wed</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Wed</v>
      </c>
      <c r="AQ28" s="53"/>
      <c r="AR28" s="45" t="str">
        <f t="shared" si="20"/>
        <v/>
      </c>
      <c r="AS28" s="53"/>
      <c r="AT28" s="71" t="str">
        <f t="shared" si="21"/>
        <v/>
      </c>
      <c r="AU28" s="46" t="str">
        <f t="shared" ca="1" si="10"/>
        <v/>
      </c>
      <c r="AV28" s="56" t="str">
        <f t="shared" si="21"/>
        <v/>
      </c>
      <c r="AW28" s="53"/>
      <c r="AX28" s="71" t="str">
        <f t="shared" si="22"/>
        <v/>
      </c>
      <c r="AY28" s="46" t="str">
        <f t="shared" ca="1" si="11"/>
        <v/>
      </c>
      <c r="AZ28" s="45" t="str">
        <f t="shared" si="23"/>
        <v/>
      </c>
      <c r="BA28" s="53"/>
      <c r="BB28" s="72" t="str">
        <f t="shared" si="24"/>
        <v/>
      </c>
      <c r="BC28" s="47" t="str">
        <f t="shared" ca="1" si="12"/>
        <v/>
      </c>
      <c r="BD28" s="45" t="str">
        <f t="shared" si="25"/>
        <v/>
      </c>
      <c r="BE28" s="53"/>
      <c r="BF28" s="698" t="str">
        <f t="shared" ref="BF28" ca="1" si="33">IF(CELL("type",BE28)="l","",IF(BE28*($K28+$AQ28)=0,"",IF($AQ28&gt;0,+$AQ28*BE28*8.34,$K28*BE28*8.34)))</f>
        <v/>
      </c>
      <c r="BG28" s="263">
        <f t="shared" si="14"/>
        <v>18</v>
      </c>
      <c r="BH28" s="53"/>
      <c r="BI28" s="54"/>
      <c r="BJ28" s="317"/>
      <c r="BK28" s="48"/>
      <c r="BL28" s="48"/>
      <c r="BM28" s="48"/>
      <c r="BN28" s="48"/>
      <c r="BO28" s="48"/>
      <c r="BP28" s="48"/>
      <c r="BQ28" s="48"/>
      <c r="BR28" s="48"/>
      <c r="BS28" s="54"/>
      <c r="BT28" s="48"/>
      <c r="BU28" s="54"/>
      <c r="BV28" s="263">
        <f t="shared" si="4"/>
        <v>18</v>
      </c>
      <c r="BW28" s="48"/>
      <c r="BX28" s="698" t="str">
        <f t="shared" ca="1" si="15"/>
        <v/>
      </c>
      <c r="BY28" s="52"/>
      <c r="BZ28" s="712" t="str">
        <f t="shared" ca="1" si="15"/>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Thu</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Thu</v>
      </c>
      <c r="AQ29" s="53"/>
      <c r="AR29" s="45" t="str">
        <f t="shared" si="20"/>
        <v/>
      </c>
      <c r="AS29" s="53"/>
      <c r="AT29" s="71" t="str">
        <f t="shared" si="21"/>
        <v/>
      </c>
      <c r="AU29" s="46" t="str">
        <f t="shared" ca="1" si="10"/>
        <v/>
      </c>
      <c r="AV29" s="56" t="str">
        <f t="shared" si="21"/>
        <v/>
      </c>
      <c r="AW29" s="53"/>
      <c r="AX29" s="71" t="str">
        <f t="shared" si="22"/>
        <v/>
      </c>
      <c r="AY29" s="46" t="str">
        <f t="shared" ca="1" si="11"/>
        <v/>
      </c>
      <c r="AZ29" s="45" t="str">
        <f t="shared" si="23"/>
        <v/>
      </c>
      <c r="BA29" s="53"/>
      <c r="BB29" s="72" t="str">
        <f t="shared" si="24"/>
        <v/>
      </c>
      <c r="BC29" s="47" t="str">
        <f t="shared" ca="1" si="12"/>
        <v/>
      </c>
      <c r="BD29" s="45" t="str">
        <f t="shared" si="25"/>
        <v/>
      </c>
      <c r="BE29" s="53"/>
      <c r="BF29" s="698" t="str">
        <f ca="1">IF(CELL("type",BE29)="l","",IF(BE29*($K29+$AQ29)=0,"",IF($AQ29&gt;0,+$AQ29*BE29*8.34,$K29*BE29*8.34)))</f>
        <v/>
      </c>
      <c r="BG29" s="263">
        <f t="shared" si="14"/>
        <v>19</v>
      </c>
      <c r="BH29" s="53"/>
      <c r="BI29" s="54"/>
      <c r="BJ29" s="317"/>
      <c r="BK29" s="48"/>
      <c r="BL29" s="48"/>
      <c r="BM29" s="48"/>
      <c r="BN29" s="48"/>
      <c r="BO29" s="48"/>
      <c r="BP29" s="48"/>
      <c r="BQ29" s="48"/>
      <c r="BR29" s="48"/>
      <c r="BS29" s="54"/>
      <c r="BT29" s="48"/>
      <c r="BU29" s="54"/>
      <c r="BV29" s="263">
        <f t="shared" si="4"/>
        <v>19</v>
      </c>
      <c r="BW29" s="48"/>
      <c r="BX29" s="698" t="str">
        <f ca="1">IF(CELL("type",BW29)="l","",IF(BW29*($K29+$AQ29)=0,"",IF($AQ29&gt;0,+$AQ29*BW29*8.34,$K29*BW29*8.34)))</f>
        <v/>
      </c>
      <c r="BY29" s="52"/>
      <c r="BZ29" s="712" t="str">
        <f ca="1">IF(CELL("type",BY29)="l","",IF(BY29*($K29+$AQ29)=0,"",IF($AQ29&gt;0,+$AQ29*BY29*8.34,$K29*BY29*8.34)))</f>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Fri</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0"/>
      <c r="AG30" s="62"/>
      <c r="AH30" s="58"/>
      <c r="AI30" t="str">
        <f t="shared" ca="1" si="9"/>
        <v/>
      </c>
      <c r="AJ30" s="58"/>
      <c r="AK30" s="318"/>
      <c r="AL30" s="318"/>
      <c r="AM30" s="318"/>
      <c r="AN30" s="64"/>
      <c r="AO30" s="235">
        <f t="shared" si="2"/>
        <v>20</v>
      </c>
      <c r="AP30" s="442" t="str">
        <f t="shared" si="3"/>
        <v>Fri</v>
      </c>
      <c r="AQ30" s="63"/>
      <c r="AR30" s="68" t="str">
        <f t="shared" si="20"/>
        <v/>
      </c>
      <c r="AS30" s="63"/>
      <c r="AT30" s="67" t="str">
        <f t="shared" si="21"/>
        <v/>
      </c>
      <c r="AU30" s="87" t="str">
        <f t="shared" ca="1" si="10"/>
        <v/>
      </c>
      <c r="AV30" s="68" t="str">
        <f t="shared" si="21"/>
        <v/>
      </c>
      <c r="AW30" s="63"/>
      <c r="AX30" s="67" t="str">
        <f t="shared" si="22"/>
        <v/>
      </c>
      <c r="AY30" s="87" t="str">
        <f t="shared" ca="1" si="11"/>
        <v/>
      </c>
      <c r="AZ30" s="68" t="str">
        <f t="shared" si="23"/>
        <v/>
      </c>
      <c r="BA30" s="63"/>
      <c r="BB30" s="73" t="str">
        <f t="shared" si="24"/>
        <v/>
      </c>
      <c r="BC30" s="69" t="str">
        <f t="shared" ca="1" si="12"/>
        <v/>
      </c>
      <c r="BD30" s="68" t="str">
        <f t="shared" si="25"/>
        <v/>
      </c>
      <c r="BE30" s="63"/>
      <c r="BF30" s="699" t="str">
        <f t="shared" ref="BF30" ca="1" si="34">IF(CELL("type",BE30)="l","",IF(BE30*($K30+$AQ30)=0,"",IF($AQ30&gt;0,+$AQ30*BE30*8.34,$K30*BE30*8.34)))</f>
        <v/>
      </c>
      <c r="BG30" s="264">
        <f t="shared" si="14"/>
        <v>20</v>
      </c>
      <c r="BH30" s="63"/>
      <c r="BI30" s="64"/>
      <c r="BJ30" s="318"/>
      <c r="BK30" s="58"/>
      <c r="BL30" s="58"/>
      <c r="BM30" s="58"/>
      <c r="BN30" s="58"/>
      <c r="BO30" s="58"/>
      <c r="BP30" s="58"/>
      <c r="BQ30" s="58"/>
      <c r="BR30" s="58"/>
      <c r="BS30" s="64"/>
      <c r="BT30" s="58"/>
      <c r="BU30" s="64"/>
      <c r="BV30" s="264">
        <f t="shared" si="4"/>
        <v>20</v>
      </c>
      <c r="BW30" s="58"/>
      <c r="BX30" s="701" t="str">
        <f t="shared" ca="1" si="15"/>
        <v/>
      </c>
      <c r="BY30" s="63"/>
      <c r="BZ30" s="701" t="str">
        <f t="shared" ca="1" si="15"/>
        <v/>
      </c>
      <c r="CA30" s="58"/>
      <c r="CB30" s="354"/>
      <c r="CC30" s="58"/>
      <c r="CD30" s="62"/>
      <c r="CE30" s="62"/>
      <c r="CF30" s="354"/>
      <c r="CG30" s="58"/>
      <c r="CH30" s="354"/>
      <c r="CI30" s="59"/>
      <c r="CJ30" s="352"/>
      <c r="CK30" s="354"/>
      <c r="CL30" s="64"/>
      <c r="CM30" s="803">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Sat</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811"/>
      <c r="AG31" s="39"/>
      <c r="AH31" s="40"/>
      <c r="AI31" t="str">
        <f t="shared" ca="1" si="9"/>
        <v/>
      </c>
      <c r="AJ31" s="40"/>
      <c r="AK31" s="316"/>
      <c r="AL31" s="316"/>
      <c r="AM31" s="316"/>
      <c r="AN31" s="42"/>
      <c r="AO31" s="232">
        <f t="shared" si="2"/>
        <v>21</v>
      </c>
      <c r="AP31" s="441" t="str">
        <f t="shared" si="3"/>
        <v>Sat</v>
      </c>
      <c r="AQ31" s="41"/>
      <c r="AR31" s="56" t="str">
        <f t="shared" si="20"/>
        <v xml:space="preserve"> </v>
      </c>
      <c r="AS31" s="41"/>
      <c r="AT31" s="44" t="str">
        <f t="shared" si="21"/>
        <v xml:space="preserve"> </v>
      </c>
      <c r="AU31" s="46" t="str">
        <f ca="1">IF(CELL("type",AS31)="l","",IF(AS31*($K31+$AQ31)=0,"",IF($AQ31&gt;0,+$AQ31*AS31*8.34,$K31*AS31*8.34)))</f>
        <v/>
      </c>
      <c r="AV31" s="56" t="str">
        <f t="shared" ca="1" si="21"/>
        <v xml:space="preserve"> </v>
      </c>
      <c r="AW31" s="41"/>
      <c r="AX31" s="44" t="str">
        <f t="shared" si="22"/>
        <v xml:space="preserve"> </v>
      </c>
      <c r="AY31" s="46" t="str">
        <f ca="1">IF(CELL("type",AW31)="l","",IF(AW31*($K31+$AQ31)=0,"",IF($AQ31&gt;0,+$AQ31*AW31*8.34,$K31*AW31*8.34)))</f>
        <v/>
      </c>
      <c r="AZ31" s="56" t="str">
        <f t="shared" ca="1" si="23"/>
        <v xml:space="preserve"> </v>
      </c>
      <c r="BA31" s="41"/>
      <c r="BB31" s="70" t="str">
        <f t="shared" si="24"/>
        <v xml:space="preserve"> </v>
      </c>
      <c r="BC31" s="47" t="str">
        <f ca="1">IF(CELL("type",BA31)="l","",IF(BA31*($K31+$AQ31)=0,"",IF($AQ31&gt;0,+$AQ31*BA31*8.34,$K31*BA31*8.34)))</f>
        <v/>
      </c>
      <c r="BD31" s="56" t="str">
        <f t="shared" ca="1" si="25"/>
        <v xml:space="preserve"> </v>
      </c>
      <c r="BE31" s="41"/>
      <c r="BF31" s="700" t="str">
        <f t="shared" ref="BF31" ca="1" si="35">IF(CELL("type",BE31)="l","",IF(BE31*($K31+$AQ31)=0,"",IF($AQ31&gt;0,+$AQ31*BE31*8.34,$K31*BE31*8.34)))</f>
        <v/>
      </c>
      <c r="BG31" s="262">
        <f t="shared" si="14"/>
        <v>21</v>
      </c>
      <c r="BH31" s="41"/>
      <c r="BI31" s="42"/>
      <c r="BJ31" s="316"/>
      <c r="BK31" s="40"/>
      <c r="BL31" s="40"/>
      <c r="BM31" s="40"/>
      <c r="BN31" s="40"/>
      <c r="BO31" s="40"/>
      <c r="BP31" s="40"/>
      <c r="BQ31" s="40"/>
      <c r="BR31" s="40"/>
      <c r="BS31" s="42"/>
      <c r="BT31" s="40"/>
      <c r="BU31" s="42"/>
      <c r="BV31" s="262">
        <f t="shared" si="4"/>
        <v>21</v>
      </c>
      <c r="BW31" s="40"/>
      <c r="BX31" s="698" t="str">
        <f t="shared" ca="1" si="15"/>
        <v/>
      </c>
      <c r="BY31" s="39"/>
      <c r="BZ31" s="698" t="str">
        <f t="shared" ca="1" si="15"/>
        <v/>
      </c>
      <c r="CA31" s="40"/>
      <c r="CB31" s="34"/>
      <c r="CC31" s="40"/>
      <c r="CD31" s="39"/>
      <c r="CE31" s="39"/>
      <c r="CF31" s="34"/>
      <c r="CG31" s="40"/>
      <c r="CH31" s="34"/>
      <c r="CI31" s="36"/>
      <c r="CJ31" s="353"/>
      <c r="CK31" s="34"/>
      <c r="CL31" s="42"/>
      <c r="CM31" s="797">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Sun</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Sun</v>
      </c>
      <c r="AQ32" s="53"/>
      <c r="AR32" s="45" t="str">
        <f t="shared" si="20"/>
        <v/>
      </c>
      <c r="AS32" s="53"/>
      <c r="AT32" s="71" t="str">
        <f t="shared" si="21"/>
        <v/>
      </c>
      <c r="AU32" s="46" t="str">
        <f t="shared" ca="1" si="10"/>
        <v/>
      </c>
      <c r="AV32" s="56" t="str">
        <f t="shared" si="21"/>
        <v/>
      </c>
      <c r="AW32" s="53"/>
      <c r="AX32" s="71" t="str">
        <f t="shared" si="22"/>
        <v/>
      </c>
      <c r="AY32" s="46" t="str">
        <f t="shared" ca="1" si="11"/>
        <v/>
      </c>
      <c r="AZ32" s="45" t="str">
        <f t="shared" si="23"/>
        <v/>
      </c>
      <c r="BA32" s="53"/>
      <c r="BB32" s="72" t="str">
        <f t="shared" si="24"/>
        <v/>
      </c>
      <c r="BC32" s="47" t="str">
        <f t="shared" ca="1" si="12"/>
        <v/>
      </c>
      <c r="BD32" s="45" t="str">
        <f t="shared" si="25"/>
        <v/>
      </c>
      <c r="BE32" s="53"/>
      <c r="BF32" s="698" t="str">
        <f ca="1">IF(CELL("type",BE32)="l","",IF(BE32*($K32+$AQ32)=0,"",IF($AQ32&gt;0,+$AQ32*BE32*8.34,$K32*BE32*8.34)))</f>
        <v/>
      </c>
      <c r="BG32" s="263">
        <f t="shared" si="14"/>
        <v>22</v>
      </c>
      <c r="BH32" s="53"/>
      <c r="BI32" s="54"/>
      <c r="BJ32" s="317"/>
      <c r="BK32" s="48"/>
      <c r="BL32" s="48"/>
      <c r="BM32" s="48"/>
      <c r="BN32" s="48"/>
      <c r="BO32" s="48"/>
      <c r="BP32" s="48"/>
      <c r="BQ32" s="48"/>
      <c r="BR32" s="48"/>
      <c r="BS32" s="54"/>
      <c r="BT32" s="48"/>
      <c r="BU32" s="54"/>
      <c r="BV32" s="263">
        <f t="shared" si="4"/>
        <v>22</v>
      </c>
      <c r="BW32" s="48"/>
      <c r="BX32" s="698" t="str">
        <f ca="1">IF(CELL("type",BW32)="l","",IF(BW32*($K32+$AQ32)=0,"",IF($AQ32&gt;0,+$AQ32*BW32*8.34,$K32*BW32*8.34)))</f>
        <v/>
      </c>
      <c r="BY32" s="52"/>
      <c r="BZ32" s="712" t="str">
        <f ca="1">IF(CELL("type",BY32)="l","",IF(BY32*($K32+$AQ32)=0,"",IF($AQ32&gt;0,+$AQ32*BY32*8.34,$K32*BY32*8.34)))</f>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Mon</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Mon</v>
      </c>
      <c r="AQ33" s="53"/>
      <c r="AR33" s="45" t="str">
        <f t="shared" si="20"/>
        <v/>
      </c>
      <c r="AS33" s="53"/>
      <c r="AT33" s="71" t="str">
        <f t="shared" si="21"/>
        <v/>
      </c>
      <c r="AU33" s="46" t="str">
        <f t="shared" ca="1" si="10"/>
        <v/>
      </c>
      <c r="AV33" s="56" t="str">
        <f t="shared" si="21"/>
        <v/>
      </c>
      <c r="AW33" s="53"/>
      <c r="AX33" s="71" t="str">
        <f t="shared" si="22"/>
        <v/>
      </c>
      <c r="AY33" s="46" t="str">
        <f t="shared" ca="1" si="11"/>
        <v/>
      </c>
      <c r="AZ33" s="45" t="str">
        <f t="shared" si="23"/>
        <v/>
      </c>
      <c r="BA33" s="53"/>
      <c r="BB33" s="72" t="str">
        <f t="shared" si="24"/>
        <v/>
      </c>
      <c r="BC33" s="47" t="str">
        <f t="shared" ca="1" si="12"/>
        <v/>
      </c>
      <c r="BD33" s="45" t="str">
        <f t="shared" si="25"/>
        <v/>
      </c>
      <c r="BE33" s="53"/>
      <c r="BF33" s="698" t="str">
        <f t="shared" ref="BF33" ca="1" si="36">IF(CELL("type",BE33)="l","",IF(BE33*($K33+$AQ33)=0,"",IF($AQ33&gt;0,+$AQ33*BE33*8.34,$K33*BE33*8.34)))</f>
        <v/>
      </c>
      <c r="BG33" s="263">
        <f t="shared" si="14"/>
        <v>23</v>
      </c>
      <c r="BH33" s="53"/>
      <c r="BI33" s="54"/>
      <c r="BJ33" s="317"/>
      <c r="BK33" s="48"/>
      <c r="BL33" s="48"/>
      <c r="BM33" s="48"/>
      <c r="BN33" s="48"/>
      <c r="BO33" s="48"/>
      <c r="BP33" s="48"/>
      <c r="BQ33" s="48"/>
      <c r="BR33" s="48"/>
      <c r="BS33" s="54"/>
      <c r="BT33" s="48"/>
      <c r="BU33" s="54"/>
      <c r="BV33" s="263">
        <f t="shared" si="4"/>
        <v>23</v>
      </c>
      <c r="BW33" s="48"/>
      <c r="BX33" s="698" t="str">
        <f t="shared" ca="1" si="15"/>
        <v/>
      </c>
      <c r="BY33" s="52"/>
      <c r="BZ33" s="712" t="str">
        <f t="shared" ca="1" si="15"/>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Tue</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Tue</v>
      </c>
      <c r="AQ34" s="53"/>
      <c r="AR34" s="45" t="str">
        <f t="shared" si="20"/>
        <v/>
      </c>
      <c r="AS34" s="53"/>
      <c r="AT34" s="71" t="str">
        <f t="shared" ref="AT34:AV40" si="37">IF(+$B34="Sat",IF(SUM(AS28:AS34)&gt;0,AVERAGE(AS28:AS34)," "),"")</f>
        <v/>
      </c>
      <c r="AU34" s="46" t="str">
        <f t="shared" ca="1" si="10"/>
        <v/>
      </c>
      <c r="AV34" s="56" t="str">
        <f t="shared" si="37"/>
        <v/>
      </c>
      <c r="AW34" s="53"/>
      <c r="AX34" s="71" t="str">
        <f t="shared" si="22"/>
        <v/>
      </c>
      <c r="AY34" s="46" t="str">
        <f t="shared" ca="1" si="11"/>
        <v/>
      </c>
      <c r="AZ34" s="45" t="str">
        <f t="shared" si="23"/>
        <v/>
      </c>
      <c r="BA34" s="53"/>
      <c r="BB34" s="72" t="str">
        <f t="shared" si="24"/>
        <v/>
      </c>
      <c r="BC34" s="47" t="str">
        <f t="shared" ca="1" si="12"/>
        <v/>
      </c>
      <c r="BD34" s="45" t="str">
        <f t="shared" si="25"/>
        <v/>
      </c>
      <c r="BE34" s="53"/>
      <c r="BF34" s="698" t="str">
        <f t="shared" ref="BF34" ca="1" si="38">IF(CELL("type",BE34)="l","",IF(BE34*($K34+$AQ34)=0,"",IF($AQ34&gt;0,+$AQ34*BE34*8.34,$K34*BE34*8.34)))</f>
        <v/>
      </c>
      <c r="BG34" s="263">
        <f t="shared" si="14"/>
        <v>24</v>
      </c>
      <c r="BH34" s="53"/>
      <c r="BI34" s="54"/>
      <c r="BJ34" s="317"/>
      <c r="BK34" s="48"/>
      <c r="BL34" s="48"/>
      <c r="BM34" s="48"/>
      <c r="BN34" s="48"/>
      <c r="BO34" s="48"/>
      <c r="BP34" s="48"/>
      <c r="BQ34" s="48"/>
      <c r="BR34" s="48"/>
      <c r="BS34" s="54"/>
      <c r="BT34" s="48"/>
      <c r="BU34" s="54"/>
      <c r="BV34" s="263">
        <f t="shared" si="4"/>
        <v>24</v>
      </c>
      <c r="BW34" s="48"/>
      <c r="BX34" s="698" t="str">
        <f t="shared" ca="1" si="15"/>
        <v/>
      </c>
      <c r="BY34" s="52"/>
      <c r="BZ34" s="712" t="str">
        <f t="shared" ca="1" si="15"/>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Wed</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2"/>
      <c r="AG35" s="62"/>
      <c r="AH35" s="58"/>
      <c r="AI35" t="str">
        <f t="shared" ca="1" si="9"/>
        <v/>
      </c>
      <c r="AJ35" s="58"/>
      <c r="AK35" s="318"/>
      <c r="AL35" s="318"/>
      <c r="AM35" s="318"/>
      <c r="AN35" s="64"/>
      <c r="AO35" s="235">
        <f t="shared" si="2"/>
        <v>25</v>
      </c>
      <c r="AP35" s="442" t="str">
        <f t="shared" si="3"/>
        <v>Wed</v>
      </c>
      <c r="AQ35" s="63"/>
      <c r="AR35" s="68" t="str">
        <f t="shared" si="20"/>
        <v/>
      </c>
      <c r="AS35" s="63"/>
      <c r="AT35" s="67" t="str">
        <f t="shared" si="37"/>
        <v/>
      </c>
      <c r="AU35" s="87" t="str">
        <f ca="1">IF(CELL("type",AS35)="l","",IF(AS35*($K35+$AQ35)=0,"",IF($AQ35&gt;0,+$AQ35*AS35*8.34,$K35*AS35*8.34)))</f>
        <v/>
      </c>
      <c r="AV35" s="68" t="str">
        <f t="shared" si="37"/>
        <v/>
      </c>
      <c r="AW35" s="63"/>
      <c r="AX35" s="67" t="str">
        <f t="shared" si="22"/>
        <v/>
      </c>
      <c r="AY35" s="87" t="str">
        <f ca="1">IF(CELL("type",AW35)="l","",IF(AW35*($K35+$AQ35)=0,"",IF($AQ35&gt;0,+$AQ35*AW35*8.34,$K35*AW35*8.34)))</f>
        <v/>
      </c>
      <c r="AZ35" s="68" t="str">
        <f t="shared" si="23"/>
        <v/>
      </c>
      <c r="BA35" s="63"/>
      <c r="BB35" s="73" t="str">
        <f t="shared" si="24"/>
        <v/>
      </c>
      <c r="BC35" s="69" t="str">
        <f ca="1">IF(CELL("type",BA35)="l","",IF(BA35*($K35+$AQ35)=0,"",IF($AQ35&gt;0,+$AQ35*BA35*8.34,$K35*BA35*8.34)))</f>
        <v/>
      </c>
      <c r="BD35" s="68" t="str">
        <f t="shared" si="25"/>
        <v/>
      </c>
      <c r="BE35" s="63"/>
      <c r="BF35" s="699" t="str">
        <f t="shared" ref="BF35" ca="1" si="39">IF(CELL("type",BE35)="l","",IF(BE35*($K35+$AQ35)=0,"",IF($AQ35&gt;0,+$AQ35*BE35*8.34,$K35*BE35*8.34)))</f>
        <v/>
      </c>
      <c r="BG35" s="264">
        <f t="shared" si="14"/>
        <v>25</v>
      </c>
      <c r="BH35" s="63"/>
      <c r="BI35" s="64"/>
      <c r="BJ35" s="318"/>
      <c r="BK35" s="58"/>
      <c r="BL35" s="58"/>
      <c r="BM35" s="58"/>
      <c r="BN35" s="58"/>
      <c r="BO35" s="58"/>
      <c r="BP35" s="58"/>
      <c r="BQ35" s="58"/>
      <c r="BR35" s="58"/>
      <c r="BS35" s="64"/>
      <c r="BT35" s="58"/>
      <c r="BU35" s="64"/>
      <c r="BV35" s="264">
        <f t="shared" si="4"/>
        <v>25</v>
      </c>
      <c r="BW35" s="58"/>
      <c r="BX35" s="701" t="str">
        <f t="shared" ca="1" si="15"/>
        <v/>
      </c>
      <c r="BY35" s="691"/>
      <c r="BZ35" s="701" t="str">
        <f t="shared" ca="1" si="15"/>
        <v/>
      </c>
      <c r="CA35" s="58"/>
      <c r="CB35" s="354"/>
      <c r="CC35" s="58"/>
      <c r="CD35" s="62"/>
      <c r="CE35" s="62"/>
      <c r="CF35" s="354"/>
      <c r="CG35" s="58"/>
      <c r="CH35" s="354"/>
      <c r="CI35" s="59"/>
      <c r="CJ35" s="352"/>
      <c r="CK35" s="354"/>
      <c r="CL35" s="64"/>
      <c r="CM35" s="803">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Thu</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704"/>
      <c r="AG36" s="39"/>
      <c r="AH36" s="40"/>
      <c r="AI36" t="str">
        <f t="shared" ca="1" si="9"/>
        <v/>
      </c>
      <c r="AJ36" s="40"/>
      <c r="AK36" s="316"/>
      <c r="AL36" s="316"/>
      <c r="AM36" s="316"/>
      <c r="AN36" s="42"/>
      <c r="AO36" s="232">
        <f t="shared" si="2"/>
        <v>26</v>
      </c>
      <c r="AP36" s="441" t="str">
        <f t="shared" si="3"/>
        <v>Thu</v>
      </c>
      <c r="AQ36" s="41"/>
      <c r="AR36" s="56" t="str">
        <f t="shared" si="20"/>
        <v/>
      </c>
      <c r="AS36" s="41"/>
      <c r="AT36" s="44" t="str">
        <f t="shared" si="37"/>
        <v/>
      </c>
      <c r="AU36" s="46" t="str">
        <f t="shared" ca="1" si="10"/>
        <v/>
      </c>
      <c r="AV36" s="56" t="str">
        <f t="shared" si="37"/>
        <v/>
      </c>
      <c r="AW36" s="41"/>
      <c r="AX36" s="44" t="str">
        <f t="shared" si="22"/>
        <v/>
      </c>
      <c r="AY36" s="46" t="str">
        <f t="shared" ca="1" si="11"/>
        <v/>
      </c>
      <c r="AZ36" s="56" t="str">
        <f t="shared" si="23"/>
        <v/>
      </c>
      <c r="BA36" s="41"/>
      <c r="BB36" s="70" t="str">
        <f t="shared" si="24"/>
        <v/>
      </c>
      <c r="BC36" s="47" t="str">
        <f t="shared" ca="1" si="12"/>
        <v/>
      </c>
      <c r="BD36" s="56" t="str">
        <f t="shared" si="25"/>
        <v/>
      </c>
      <c r="BE36" s="41"/>
      <c r="BF36" s="700" t="str">
        <f ca="1">IF(CELL("type",BE36)="l","",IF(BE36*($K36+$AQ36)=0,"",IF($AQ36&gt;0,+$AQ36*BE36*8.34,$K36*BE36*8.34)))</f>
        <v/>
      </c>
      <c r="BG36" s="262">
        <f t="shared" si="14"/>
        <v>26</v>
      </c>
      <c r="BH36" s="41"/>
      <c r="BI36" s="42"/>
      <c r="BJ36" s="316"/>
      <c r="BK36" s="40"/>
      <c r="BL36" s="40"/>
      <c r="BM36" s="40"/>
      <c r="BN36" s="40"/>
      <c r="BO36" s="40"/>
      <c r="BP36" s="40"/>
      <c r="BQ36" s="40"/>
      <c r="BR36" s="40"/>
      <c r="BS36" s="42"/>
      <c r="BT36" s="40"/>
      <c r="BU36" s="42"/>
      <c r="BV36" s="262">
        <f t="shared" si="4"/>
        <v>26</v>
      </c>
      <c r="BW36" s="40"/>
      <c r="BX36" s="698" t="str">
        <f ca="1">IF(CELL("type",BW36)="l","",IF(BW36*($K36+$AQ36)=0,"",IF($AQ36&gt;0,+$AQ36*BW36*8.34,$K36*BW36*8.34)))</f>
        <v/>
      </c>
      <c r="BY36" s="722"/>
      <c r="BZ36" s="698" t="str">
        <f ca="1">IF(CELL("type",BY36)="l","",IF(BY36*($K36+$AQ36)=0,"",IF($AQ36&gt;0,+$AQ36*BY36*8.34,$K36*BY36*8.34)))</f>
        <v/>
      </c>
      <c r="CA36" s="40"/>
      <c r="CB36" s="34"/>
      <c r="CC36" s="40"/>
      <c r="CD36" s="39"/>
      <c r="CE36" s="39"/>
      <c r="CF36" s="34"/>
      <c r="CG36" s="40"/>
      <c r="CH36" s="34"/>
      <c r="CI36" s="36"/>
      <c r="CJ36" s="353"/>
      <c r="CK36" s="34"/>
      <c r="CL36" s="42"/>
      <c r="CM36" s="797">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Fri</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Fri</v>
      </c>
      <c r="AQ37" s="53"/>
      <c r="AR37" s="45" t="str">
        <f t="shared" si="20"/>
        <v/>
      </c>
      <c r="AS37" s="53"/>
      <c r="AT37" s="71" t="str">
        <f t="shared" si="37"/>
        <v/>
      </c>
      <c r="AU37" s="46" t="str">
        <f t="shared" ca="1" si="10"/>
        <v/>
      </c>
      <c r="AV37" s="56" t="str">
        <f t="shared" si="37"/>
        <v/>
      </c>
      <c r="AW37" s="53"/>
      <c r="AX37" s="71" t="str">
        <f t="shared" si="22"/>
        <v/>
      </c>
      <c r="AY37" s="46" t="str">
        <f t="shared" ca="1" si="11"/>
        <v/>
      </c>
      <c r="AZ37" s="45" t="str">
        <f t="shared" si="23"/>
        <v/>
      </c>
      <c r="BA37" s="53"/>
      <c r="BB37" s="72" t="str">
        <f t="shared" si="24"/>
        <v/>
      </c>
      <c r="BC37" s="47" t="str">
        <f t="shared" ca="1" si="12"/>
        <v/>
      </c>
      <c r="BD37" s="45" t="str">
        <f t="shared" si="25"/>
        <v/>
      </c>
      <c r="BE37" s="53"/>
      <c r="BF37" s="698" t="str">
        <f t="shared" ref="BF37" ca="1" si="40">IF(CELL("type",BE37)="l","",IF(BE37*($K37+$AQ37)=0,"",IF($AQ37&gt;0,+$AQ37*BE37*8.34,$K37*BE37*8.34)))</f>
        <v/>
      </c>
      <c r="BG37" s="263">
        <f t="shared" si="14"/>
        <v>27</v>
      </c>
      <c r="BH37" s="53"/>
      <c r="BI37" s="54"/>
      <c r="BJ37" s="317"/>
      <c r="BK37" s="48"/>
      <c r="BL37" s="48"/>
      <c r="BM37" s="48"/>
      <c r="BN37" s="48"/>
      <c r="BO37" s="48"/>
      <c r="BP37" s="48"/>
      <c r="BQ37" s="48"/>
      <c r="BR37" s="48"/>
      <c r="BS37" s="54"/>
      <c r="BT37" s="48"/>
      <c r="BU37" s="54"/>
      <c r="BV37" s="263">
        <f t="shared" si="4"/>
        <v>27</v>
      </c>
      <c r="BW37" s="48"/>
      <c r="BX37" s="698" t="str">
        <f t="shared" ca="1" si="15"/>
        <v/>
      </c>
      <c r="BY37" s="52"/>
      <c r="BZ37" s="712" t="str">
        <f t="shared" ca="1" si="15"/>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Sat</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Sat</v>
      </c>
      <c r="AQ38" s="53"/>
      <c r="AR38" s="45" t="str">
        <f t="shared" si="20"/>
        <v xml:space="preserve"> </v>
      </c>
      <c r="AS38" s="53"/>
      <c r="AT38" s="71" t="str">
        <f t="shared" si="37"/>
        <v xml:space="preserve"> </v>
      </c>
      <c r="AU38" s="46" t="str">
        <f t="shared" ca="1" si="10"/>
        <v/>
      </c>
      <c r="AV38" s="56" t="str">
        <f t="shared" ca="1" si="37"/>
        <v xml:space="preserve"> </v>
      </c>
      <c r="AW38" s="53"/>
      <c r="AX38" s="71" t="str">
        <f t="shared" si="22"/>
        <v xml:space="preserve"> </v>
      </c>
      <c r="AY38" s="46" t="str">
        <f t="shared" ca="1" si="11"/>
        <v/>
      </c>
      <c r="AZ38" s="45" t="str">
        <f t="shared" ca="1" si="23"/>
        <v xml:space="preserve"> </v>
      </c>
      <c r="BA38" s="53"/>
      <c r="BB38" s="72" t="str">
        <f t="shared" si="24"/>
        <v xml:space="preserve"> </v>
      </c>
      <c r="BC38" s="47" t="str">
        <f t="shared" ca="1" si="12"/>
        <v/>
      </c>
      <c r="BD38" s="45" t="str">
        <f t="shared" ca="1" si="25"/>
        <v xml:space="preserve"> </v>
      </c>
      <c r="BE38" s="53"/>
      <c r="BF38" s="698" t="str">
        <f t="shared" ref="BF38" ca="1" si="41">IF(CELL("type",BE38)="l","",IF(BE38*($K38+$AQ38)=0,"",IF($AQ38&gt;0,+$AQ38*BE38*8.34,$K38*BE38*8.34)))</f>
        <v/>
      </c>
      <c r="BG38" s="263">
        <f t="shared" si="14"/>
        <v>28</v>
      </c>
      <c r="BH38" s="53"/>
      <c r="BI38" s="54"/>
      <c r="BJ38" s="317"/>
      <c r="BK38" s="48"/>
      <c r="BL38" s="48"/>
      <c r="BM38" s="48"/>
      <c r="BN38" s="48"/>
      <c r="BO38" s="48"/>
      <c r="BP38" s="48"/>
      <c r="BQ38" s="48"/>
      <c r="BR38" s="48"/>
      <c r="BS38" s="54"/>
      <c r="BT38" s="48"/>
      <c r="BU38" s="54"/>
      <c r="BV38" s="263">
        <f t="shared" si="4"/>
        <v>28</v>
      </c>
      <c r="BW38" s="48"/>
      <c r="BX38" s="698" t="str">
        <f t="shared" ca="1" si="15"/>
        <v/>
      </c>
      <c r="BY38" s="52"/>
      <c r="BZ38" s="712" t="str">
        <f t="shared" ca="1" si="15"/>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Sun</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Sun</v>
      </c>
      <c r="AQ39" s="53"/>
      <c r="AR39" s="45" t="str">
        <f t="shared" si="20"/>
        <v/>
      </c>
      <c r="AS39" s="53"/>
      <c r="AT39" s="71" t="str">
        <f t="shared" si="37"/>
        <v/>
      </c>
      <c r="AU39" s="46" t="str">
        <f t="shared" ca="1" si="10"/>
        <v/>
      </c>
      <c r="AV39" s="56" t="str">
        <f t="shared" si="37"/>
        <v/>
      </c>
      <c r="AW39" s="53"/>
      <c r="AX39" s="71" t="str">
        <f t="shared" si="22"/>
        <v/>
      </c>
      <c r="AY39" s="46" t="str">
        <f t="shared" ca="1" si="11"/>
        <v/>
      </c>
      <c r="AZ39" s="45" t="str">
        <f t="shared" si="23"/>
        <v/>
      </c>
      <c r="BA39" s="53"/>
      <c r="BB39" s="72" t="str">
        <f t="shared" si="24"/>
        <v/>
      </c>
      <c r="BC39" s="47" t="str">
        <f t="shared" ca="1" si="12"/>
        <v/>
      </c>
      <c r="BD39" s="45" t="str">
        <f t="shared" si="25"/>
        <v/>
      </c>
      <c r="BE39" s="53"/>
      <c r="BF39" s="698" t="str">
        <f ca="1">IF(CELL("type",BE39)="l","",IF(BE39*($K39+$AQ39)=0,"",IF($AQ39&gt;0,+$AQ39*BE39*8.34,$K39*BE39*8.34)))</f>
        <v/>
      </c>
      <c r="BG39" s="263">
        <f t="shared" si="14"/>
        <v>29</v>
      </c>
      <c r="BH39" s="53"/>
      <c r="BI39" s="54"/>
      <c r="BJ39" s="317"/>
      <c r="BK39" s="48"/>
      <c r="BL39" s="48"/>
      <c r="BM39" s="48"/>
      <c r="BN39" s="48"/>
      <c r="BO39" s="48"/>
      <c r="BP39" s="48"/>
      <c r="BQ39" s="48"/>
      <c r="BR39" s="48"/>
      <c r="BS39" s="54"/>
      <c r="BT39" s="48"/>
      <c r="BU39" s="54"/>
      <c r="BV39" s="263">
        <f t="shared" si="4"/>
        <v>29</v>
      </c>
      <c r="BW39" s="48"/>
      <c r="BX39" s="698" t="str">
        <f ca="1">IF(CELL("type",BW39)="l","",IF(BW39*($K39+$AQ39)=0,"",IF($AQ39&gt;0,+$AQ39*BW39*8.34,$K39*BW39*8.34)))</f>
        <v/>
      </c>
      <c r="BY39" s="52"/>
      <c r="BZ39" s="712" t="str">
        <f ca="1">IF(CELL("type",BY39)="l","",IF(BY39*($K39+$AQ39)=0,"",IF($AQ39&gt;0,+$AQ39*BY39*8.34,$K39*BY39*8.34)))</f>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x14ac:dyDescent="0.2">
      <c r="A40" s="234">
        <v>30</v>
      </c>
      <c r="B40" s="233" t="str">
        <f t="shared" si="6"/>
        <v>Mon</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Mon</v>
      </c>
      <c r="AQ40" s="53"/>
      <c r="AR40" s="45" t="str">
        <f t="shared" si="20"/>
        <v/>
      </c>
      <c r="AS40" s="53"/>
      <c r="AT40" s="71" t="str">
        <f t="shared" si="37"/>
        <v/>
      </c>
      <c r="AU40" s="46" t="str">
        <f t="shared" ca="1" si="10"/>
        <v/>
      </c>
      <c r="AV40" s="45" t="str">
        <f t="shared" si="37"/>
        <v/>
      </c>
      <c r="AW40" s="53"/>
      <c r="AX40" s="71" t="str">
        <f t="shared" si="22"/>
        <v/>
      </c>
      <c r="AY40" s="46" t="str">
        <f t="shared" ca="1" si="11"/>
        <v/>
      </c>
      <c r="AZ40" s="45" t="str">
        <f t="shared" si="23"/>
        <v/>
      </c>
      <c r="BA40" s="53"/>
      <c r="BB40" s="72" t="str">
        <f t="shared" si="24"/>
        <v/>
      </c>
      <c r="BC40" s="47" t="str">
        <f t="shared" ca="1" si="12"/>
        <v/>
      </c>
      <c r="BD40" s="45" t="str">
        <f t="shared" si="25"/>
        <v/>
      </c>
      <c r="BE40" s="53"/>
      <c r="BF40" s="698" t="str">
        <f t="shared" ref="BF40" ca="1" si="42">IF(CELL("type",BE40)="l","",IF(BE40*($K40+$AQ40)=0,"",IF($AQ40&gt;0,+$AQ40*BE40*8.34,$K40*BE40*8.34)))</f>
        <v/>
      </c>
      <c r="BG40" s="263">
        <f t="shared" si="14"/>
        <v>30</v>
      </c>
      <c r="BH40" s="53"/>
      <c r="BI40" s="54"/>
      <c r="BJ40" s="317"/>
      <c r="BK40" s="48"/>
      <c r="BL40" s="48"/>
      <c r="BM40" s="48"/>
      <c r="BN40" s="48"/>
      <c r="BO40" s="48"/>
      <c r="BP40" s="48"/>
      <c r="BQ40" s="48"/>
      <c r="BR40" s="48"/>
      <c r="BS40" s="54"/>
      <c r="BT40" s="48"/>
      <c r="BU40" s="54"/>
      <c r="BV40" s="263">
        <f t="shared" si="4"/>
        <v>30</v>
      </c>
      <c r="BW40" s="48"/>
      <c r="BX40" s="698" t="str">
        <f t="shared" ca="1" si="15"/>
        <v/>
      </c>
      <c r="BY40" s="52"/>
      <c r="BZ40" s="712" t="str">
        <f t="shared" ca="1" si="15"/>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Bot="1" x14ac:dyDescent="0.25">
      <c r="A41" s="235">
        <v>31</v>
      </c>
      <c r="B41" s="236" t="str">
        <f t="shared" si="6"/>
        <v>Tue</v>
      </c>
      <c r="C41" s="58"/>
      <c r="D41" s="59"/>
      <c r="E41" s="59"/>
      <c r="F41" s="60"/>
      <c r="G41" s="61"/>
      <c r="H41" s="62"/>
      <c r="I41" s="58"/>
      <c r="J41" s="59"/>
      <c r="K41" s="63"/>
      <c r="L41" s="318"/>
      <c r="M41" s="58"/>
      <c r="N41" s="67" t="str">
        <f t="shared" ca="1" si="7"/>
        <v/>
      </c>
      <c r="O41" s="58"/>
      <c r="P41" s="67" t="str">
        <f t="shared" ca="1" si="0"/>
        <v/>
      </c>
      <c r="Q41" s="58"/>
      <c r="R41" s="58"/>
      <c r="S41" s="64"/>
      <c r="T41" s="242">
        <f t="shared" si="1"/>
        <v>31</v>
      </c>
      <c r="U41" s="63"/>
      <c r="V41" s="64"/>
      <c r="W41" s="58"/>
      <c r="X41" s="58"/>
      <c r="Y41" s="338" t="str">
        <f t="shared" si="8"/>
        <v/>
      </c>
      <c r="Z41" s="318"/>
      <c r="AA41" s="331"/>
      <c r="AB41" s="58"/>
      <c r="AC41" s="64"/>
      <c r="AD41" s="63"/>
      <c r="AE41" s="64"/>
      <c r="AF41" s="812"/>
      <c r="AG41" s="62"/>
      <c r="AH41" s="58"/>
      <c r="AI41" t="str">
        <f t="shared" ca="1" si="9"/>
        <v/>
      </c>
      <c r="AJ41" s="58"/>
      <c r="AK41" s="318"/>
      <c r="AL41" s="318"/>
      <c r="AM41" s="318"/>
      <c r="AN41" s="64"/>
      <c r="AO41" s="235">
        <f t="shared" si="2"/>
        <v>31</v>
      </c>
      <c r="AP41" s="442" t="str">
        <f t="shared" si="3"/>
        <v>Tue</v>
      </c>
      <c r="AQ41" s="63"/>
      <c r="AR41" s="68" t="str">
        <f>IF(SUM(AQ35:AQ41)=0,"",IF(+$B41="Sat",AVERAGE(AQ35:AQ41),IF(+$B41="Fri",AVERAGE(AQ36:AQ41,Apr!AQ$11),IF(+$B41="Thu",AVERAGE(AQ37:AQ41,Apr!AQ$11:AQ$12),IF(+$B41="Wed",AVERAGE(AQ38:AQ41,Apr!AQ$11:AQ$13)," ")))))</f>
        <v/>
      </c>
      <c r="AS41" s="726"/>
      <c r="AT41" s="67" t="str">
        <f>IF(AND(+$B41="Sat",SUM(AS35:AS41)&gt;0),AVERAGE(AS35:AS41),IF(AND(+$B41="Fri",SUM(AS36:AS41,Apr!AS$11)&gt;0),AVERAGE(AS36:AS41,Apr!AS$11),IF(AND(+$B41="Thu",SUM(AS37:AS41,Apr!AS$11:AS$12)&gt;0),AVERAGE(AS37:AS41,Apr!AS$11:AS$12),IF(AND($B41="Wed",SUM(AS38:AS41,Apr!AS$11:AS$13)&gt;0),AVERAGE(AS38:AS41,Apr!AS$11:AS$13),""))))</f>
        <v/>
      </c>
      <c r="AU41" s="729" t="str">
        <f t="shared" ca="1" si="10"/>
        <v/>
      </c>
      <c r="AV41" s="67" t="str">
        <f ca="1">IF(AND(+$B41="Sat",SUM(AU35:AU41)&gt;0),AVERAGE(AU35:AU41),IF(AND(+$B41="Fri",SUM(AU36:AU41,Apr!AU$11)&gt;0),AVERAGE(AU36:AU41,Apr!AU$11),IF(AND(+$B41="Thu",SUM(AU37:AU41,Apr!AU$11:AU$12)&gt;0),AVERAGE(AU37:AU41,Apr!AU$11:AU$12),IF(AND($B41="Wed",SUM(AU38:AU41,Apr!AU$11:AU$13)&gt;0),AVERAGE(AU38:AU41,Apr!AU$11:AU$13),""))))</f>
        <v/>
      </c>
      <c r="AW41" s="448"/>
      <c r="AX41" s="67" t="str">
        <f>IF(AND(+$B41="Sat",SUM(AW35:AW41)&gt;0),AVERAGE(AW35:AW41),IF(AND(+$B41="Fri",SUM(AW36:AW41,Apr!AW$11)&gt;0),AVERAGE(AW36:AW41,Apr!AW$11),IF(AND(+$B41="Thu",SUM(AW37:AW41,Apr!AW$11:AW$12)&gt;0),AVERAGE(AW37:AW41,Apr!AW$11:AW$12),IF(AND($B41="Wed",SUM(AW38:AW41,Apr!AW$11:AW$13)&gt;0),AVERAGE(AW38:AW41,Apr!AW$11:AW$13),""))))</f>
        <v/>
      </c>
      <c r="AY41" s="84" t="str">
        <f t="shared" ca="1" si="11"/>
        <v/>
      </c>
      <c r="AZ41" s="67" t="str">
        <f ca="1">IF(AND(+$B41="Sat",SUM(AY35:AY41)&gt;0),AVERAGE(AY35:AY41),IF(AND(+$B41="Fri",SUM(AY36:AY41,Apr!AY$11)&gt;0),AVERAGE(AY36:AY41,Apr!AY$11),IF(AND(+$B41="Thu",SUM(AY37:AY41,Apr!AY$11:AY$12)&gt;0),AVERAGE(AY37:AY41,Apr!AY$11:AY$12),IF(AND($B41="Wed",SUM(AY38:AY41,Apr!AY$11:AY$13)&gt;0),AVERAGE(AY38:AY41,Apr!AY$11:AY$13),""))))</f>
        <v/>
      </c>
      <c r="BA41" s="726"/>
      <c r="BB41" s="67" t="str">
        <f>IF(AND(+$B41="Sat",SUM(BA35:BA41)&gt;0),AVERAGE(BA35:BA41),IF(AND(+$B41="Fri",SUM(BA36:BA41,Apr!BA$11)&gt;0),AVERAGE(BA36:BA41,Apr!BA$11),IF(AND(+$B41="Thu",SUM(BA37:BA41,Apr!BA$11:BA$12)&gt;0),AVERAGE(BA37:BA41,Apr!BA$11:BA$12),IF(AND($B41="Wed",SUM(BA38:BA41,Apr!BA$11:BA$13)&gt;0),AVERAGE(BA38:BA41,Apr!BA$11:BA$13),""))))</f>
        <v/>
      </c>
      <c r="BC41" s="87" t="str">
        <f t="shared" ca="1" si="12"/>
        <v/>
      </c>
      <c r="BD41" s="67" t="str">
        <f ca="1">IF(AND(+$B41="Sat",SUM(BC35:BC41)&gt;0),AVERAGE(BC35:BC41),IF(AND(+$B41="Fri",SUM(BC36:BC41,Apr!BC$11)&gt;0),AVERAGE(BC36:BC41,Apr!BC$11),IF(AND(+$B41="Thu",SUM(BC37:BC41,Apr!BC$11:BC$12)&gt;0),AVERAGE(BC37:BC41,Apr!BC$11:BC$12),IF(AND($B41="Wed",SUM(BC38:BC41,Apr!BC$11:BC$13)&gt;0),AVERAGE(BC38:BC41,Apr!BC$11:BC$13),""))))</f>
        <v/>
      </c>
      <c r="BE41" s="63"/>
      <c r="BF41" s="698" t="str">
        <f t="shared" ref="BF41" ca="1" si="43">IF(CELL("type",BE41)="l","",IF(BE41*($K41+$AQ41)=0,"",IF($AQ41&gt;0,+$AQ41*BE41*8.34,$K41*BE41*8.34)))</f>
        <v/>
      </c>
      <c r="BG41" s="264">
        <f>+A41</f>
        <v>31</v>
      </c>
      <c r="BH41" s="63"/>
      <c r="BI41" s="64"/>
      <c r="BJ41" s="318"/>
      <c r="BK41" s="58"/>
      <c r="BL41" s="58"/>
      <c r="BM41" s="58"/>
      <c r="BN41" s="58"/>
      <c r="BO41" s="58"/>
      <c r="BP41" s="58"/>
      <c r="BQ41" s="58"/>
      <c r="BR41" s="58"/>
      <c r="BS41" s="64"/>
      <c r="BT41" s="58"/>
      <c r="BU41" s="64"/>
      <c r="BV41" s="263">
        <f t="shared" si="4"/>
        <v>31</v>
      </c>
      <c r="BW41" s="62"/>
      <c r="BX41" s="701" t="str">
        <f t="shared" ca="1" si="15"/>
        <v/>
      </c>
      <c r="BY41" s="63"/>
      <c r="BZ41" s="701" t="str">
        <f t="shared" ca="1" si="15"/>
        <v/>
      </c>
      <c r="CA41" s="58"/>
      <c r="CB41" s="354"/>
      <c r="CC41" s="58"/>
      <c r="CD41" s="62"/>
      <c r="CE41" s="62"/>
      <c r="CF41" s="354"/>
      <c r="CG41" s="58"/>
      <c r="CH41" s="354"/>
      <c r="CI41" s="58"/>
      <c r="CJ41" s="354"/>
      <c r="CK41" s="354"/>
      <c r="CL41" s="64"/>
      <c r="CM41" s="796">
        <f>+A41</f>
        <v>31</v>
      </c>
      <c r="CN41" s="62"/>
      <c r="CO41" s="717"/>
      <c r="CP41" s="58"/>
      <c r="CQ41" s="717"/>
      <c r="CR41" s="62"/>
      <c r="CS41" s="354"/>
      <c r="CT41" s="58"/>
      <c r="CU41" s="62"/>
      <c r="CV41" s="62"/>
      <c r="CW41" s="354"/>
      <c r="CX41" s="58"/>
      <c r="CY41" s="354"/>
      <c r="CZ41" s="58"/>
      <c r="DA41" s="354"/>
      <c r="DB41" s="354"/>
      <c r="DC41" s="64"/>
    </row>
    <row r="42" spans="1:107" ht="15" customHeight="1" thickTop="1" thickBot="1" x14ac:dyDescent="0.25">
      <c r="A42" s="238" t="s">
        <v>142</v>
      </c>
      <c r="B42" s="239"/>
      <c r="C42" s="39"/>
      <c r="D42" s="771"/>
      <c r="E42" s="36"/>
      <c r="F42" s="772"/>
      <c r="G42" s="773"/>
      <c r="H42" s="3" t="str">
        <f>IF(SUM(H11:H41)&gt;0,AVERAGE(H11:H41)," ")</f>
        <v xml:space="preserve"> </v>
      </c>
      <c r="I42" s="44" t="str">
        <f>IF(SUM(I11:I41)&gt;0,AVERAGE(I11:I41)," ")</f>
        <v xml:space="preserve"> </v>
      </c>
      <c r="J42" s="70" t="str">
        <f>IF(SUM(J11:J41)&gt;0,AVERAGE(J11:J41)," ")</f>
        <v xml:space="preserve"> </v>
      </c>
      <c r="K42" s="43" t="str">
        <f>IF(SUM(K11:K41)&gt;0,AVERAGE(K11:K41)," ")</f>
        <v xml:space="preserve"> </v>
      </c>
      <c r="L42" s="774"/>
      <c r="M42" s="44" t="str">
        <f t="shared" ref="M42:AF42" si="44">IF(SUM(M11:M41)&gt;0,AVERAGE(M11:M41)," ")</f>
        <v xml:space="preserve"> </v>
      </c>
      <c r="N42" s="44" t="str">
        <f ca="1">IF(SUM(N11:N41)&gt;0,AVERAGE(N11:N41)," ")</f>
        <v xml:space="preserve"> </v>
      </c>
      <c r="O42" s="44" t="str">
        <f t="shared" si="44"/>
        <v xml:space="preserve"> </v>
      </c>
      <c r="P42" s="44" t="str">
        <f ca="1">IF(SUM(P11:P41)&gt;0,AVERAGE(P11:P41)," ")</f>
        <v xml:space="preserve"> </v>
      </c>
      <c r="Q42" s="44" t="str">
        <f t="shared" si="44"/>
        <v xml:space="preserve"> </v>
      </c>
      <c r="R42" s="44" t="str">
        <f t="shared" si="44"/>
        <v xml:space="preserve"> </v>
      </c>
      <c r="S42" s="56" t="str">
        <f t="shared" si="44"/>
        <v xml:space="preserve"> </v>
      </c>
      <c r="T42" s="238" t="s">
        <v>143</v>
      </c>
      <c r="U42" s="775" t="str">
        <f t="shared" si="44"/>
        <v xml:space="preserve"> </v>
      </c>
      <c r="V42" s="776" t="str">
        <f t="shared" si="44"/>
        <v xml:space="preserve"> </v>
      </c>
      <c r="W42" s="43" t="str">
        <f t="shared" si="44"/>
        <v xml:space="preserve"> </v>
      </c>
      <c r="X42" s="44" t="str">
        <f t="shared" si="44"/>
        <v xml:space="preserve"> </v>
      </c>
      <c r="Y42" s="44" t="str">
        <f t="shared" si="44"/>
        <v xml:space="preserve"> </v>
      </c>
      <c r="Z42" s="44" t="str">
        <f t="shared" si="44"/>
        <v xml:space="preserve"> </v>
      </c>
      <c r="AA42" s="44" t="str">
        <f t="shared" si="44"/>
        <v xml:space="preserve"> </v>
      </c>
      <c r="AB42" s="44" t="str">
        <f t="shared" si="44"/>
        <v xml:space="preserve"> </v>
      </c>
      <c r="AC42" s="56" t="str">
        <f t="shared" si="44"/>
        <v xml:space="preserve"> </v>
      </c>
      <c r="AD42" s="43" t="str">
        <f t="shared" si="44"/>
        <v xml:space="preserve"> </v>
      </c>
      <c r="AE42" s="56" t="str">
        <f t="shared" si="44"/>
        <v xml:space="preserve"> </v>
      </c>
      <c r="AF42" s="705" t="str">
        <f t="shared" si="44"/>
        <v xml:space="preserve"> </v>
      </c>
      <c r="AG42" s="679" t="str">
        <f>IF(SUM(AG11:AG41)&gt;0,AVERAGE(AG11:AG41)," ")</f>
        <v xml:space="preserve"> </v>
      </c>
      <c r="AH42" s="794" t="str">
        <f>IF(SUM(AH11:AH41)&gt;0,AVERAGE(AH11:AH41)," ")</f>
        <v xml:space="preserve"> </v>
      </c>
      <c r="AI42" s="44"/>
      <c r="AJ42" s="888" t="str">
        <f ca="1">IF(SUM(AI11:AI41)&gt;0,GEOMEAN(AI11:AI41),"")</f>
        <v/>
      </c>
      <c r="AK42" s="319"/>
      <c r="AL42" s="319"/>
      <c r="AM42" s="753" t="str">
        <f>IF(SUM(AM11:AM41)&gt;0,AVERAGE(AM11:AM41)," ")</f>
        <v xml:space="preserve"> </v>
      </c>
      <c r="AN42" s="56" t="str">
        <f>IF(SUM(AN11:AN41)&gt;0,AVERAGE(AN11:AN41)," ")</f>
        <v xml:space="preserve"> </v>
      </c>
      <c r="AO42" s="1050" t="s">
        <v>144</v>
      </c>
      <c r="AP42" s="1121"/>
      <c r="AQ42" s="679" t="str">
        <f>IF(SUM(AQ11:AQ41)&gt;0,AVERAGE(AQ11:AQ41)," ")</f>
        <v xml:space="preserve"> </v>
      </c>
      <c r="AR42" s="786"/>
      <c r="AS42" s="727" t="str">
        <f>IF(SUM(AS11:AS41)&gt;0,AVERAGE(AS11:AS41)," ")</f>
        <v xml:space="preserve"> </v>
      </c>
      <c r="AT42" s="685"/>
      <c r="AU42" s="680" t="str">
        <f ca="1">IF(SUM(AU11:AU41)&gt;0,AVERAGE(AU11:AU41)," ")</f>
        <v xml:space="preserve"> </v>
      </c>
      <c r="AV42" s="737"/>
      <c r="AW42" s="736" t="str">
        <f>IF(SUM(AW11:AW41)&gt;0,AVERAGE(AW11:AW41)," ")</f>
        <v xml:space="preserve"> </v>
      </c>
      <c r="AX42" s="734"/>
      <c r="AY42" s="680" t="str">
        <f ca="1">IF(SUM(AY11:AY41)&gt;0,AVERAGE(AY11:AY41)," ")</f>
        <v xml:space="preserve"> </v>
      </c>
      <c r="AZ42" s="682"/>
      <c r="BA42" s="679" t="str">
        <f>IF(SUM(BA11:BA41)&gt;0,AVERAGE(BA11:BA41)," ")</f>
        <v xml:space="preserve"> </v>
      </c>
      <c r="BB42" s="682"/>
      <c r="BC42" s="680" t="str">
        <f ca="1">IF(SUM(BC11:BC41)&gt;0,AVERAGE(BC11:BC41)," ")</f>
        <v xml:space="preserve"> </v>
      </c>
      <c r="BD42" s="757"/>
      <c r="BE42" s="679" t="str">
        <f>IF(SUM(BE11:BE41)&gt;0,AVERAGE(BE11:BE41)," ")</f>
        <v xml:space="preserve"> </v>
      </c>
      <c r="BF42" s="781" t="str">
        <f ca="1">IF(SUM(BF11:BF41)&gt;0,AVERAGE(BF11:BF41)," ")</f>
        <v xml:space="preserve"> </v>
      </c>
      <c r="BG42" s="238" t="s">
        <v>143</v>
      </c>
      <c r="BH42" s="43" t="str">
        <f>IF(SUM(BH11:BH41)&gt;0,AVERAGE(BH11:BH41)," ")</f>
        <v xml:space="preserve"> </v>
      </c>
      <c r="BI42" s="56" t="str">
        <f>IF(SUM(BI11:BI41)&gt;0,AVERAGE(BI11:BI41)," ")</f>
        <v xml:space="preserve"> </v>
      </c>
      <c r="BJ42" s="75"/>
      <c r="BK42" s="44" t="str">
        <f t="shared" ref="BK42:BS42" si="45">IF(SUM(BK11:BK41)&gt;0,AVERAGE(BK11:BK41)," ")</f>
        <v xml:space="preserve"> </v>
      </c>
      <c r="BL42" s="332" t="str">
        <f t="shared" si="45"/>
        <v xml:space="preserve"> </v>
      </c>
      <c r="BM42" s="44" t="str">
        <f t="shared" si="45"/>
        <v xml:space="preserve"> </v>
      </c>
      <c r="BN42" s="332" t="str">
        <f t="shared" si="45"/>
        <v xml:space="preserve"> </v>
      </c>
      <c r="BO42" s="332" t="str">
        <f t="shared" si="45"/>
        <v xml:space="preserve"> </v>
      </c>
      <c r="BP42" s="332" t="str">
        <f t="shared" si="45"/>
        <v xml:space="preserve"> </v>
      </c>
      <c r="BQ42" s="332" t="str">
        <f t="shared" si="45"/>
        <v xml:space="preserve"> </v>
      </c>
      <c r="BR42" s="332" t="str">
        <f t="shared" si="45"/>
        <v xml:space="preserve"> </v>
      </c>
      <c r="BS42" s="56" t="str">
        <f t="shared" si="45"/>
        <v xml:space="preserve"> </v>
      </c>
      <c r="BT42" s="44" t="str">
        <f>IF(SUM(BT11:BT41)&gt;0,AVERAGE(BT11:BT41)," ")</f>
        <v xml:space="preserve"> </v>
      </c>
      <c r="BU42" s="56" t="str">
        <f>IF(SUM(BU11:BU41)&gt;0,AVERAGE(BU11:BU41)," ")</f>
        <v xml:space="preserve"> </v>
      </c>
      <c r="BV42" s="262" t="s">
        <v>144</v>
      </c>
      <c r="BW42" s="732" t="str">
        <f t="shared" ref="BW42:CK42" si="46">IF(SUM(BW11:BW41)&gt;0,AVERAGE(BW11:BW41)," ")</f>
        <v xml:space="preserve"> </v>
      </c>
      <c r="BX42" s="680" t="str">
        <f t="shared" ca="1" si="46"/>
        <v xml:space="preserve"> </v>
      </c>
      <c r="BY42" s="728" t="str">
        <f t="shared" si="46"/>
        <v xml:space="preserve"> </v>
      </c>
      <c r="BZ42" s="680" t="str">
        <f t="shared" ca="1" si="46"/>
        <v xml:space="preserve"> </v>
      </c>
      <c r="CA42" s="3" t="str">
        <f>IF(SUM(CA11:CA41)&gt;0,AVERAGE(CA11:CA41)," ")</f>
        <v xml:space="preserve"> </v>
      </c>
      <c r="CB42" s="46" t="str">
        <f t="shared" si="46"/>
        <v xml:space="preserve"> </v>
      </c>
      <c r="CC42" s="44" t="str">
        <f t="shared" si="46"/>
        <v xml:space="preserve"> </v>
      </c>
      <c r="CD42" s="44" t="str">
        <f t="shared" si="46"/>
        <v xml:space="preserve"> </v>
      </c>
      <c r="CE42" s="44" t="str">
        <f t="shared" si="46"/>
        <v xml:space="preserve"> </v>
      </c>
      <c r="CF42" s="47" t="str">
        <f t="shared" si="46"/>
        <v xml:space="preserve"> </v>
      </c>
      <c r="CG42" s="44" t="str">
        <f t="shared" si="46"/>
        <v xml:space="preserve"> </v>
      </c>
      <c r="CH42" s="46" t="str">
        <f t="shared" si="46"/>
        <v xml:space="preserve"> </v>
      </c>
      <c r="CI42" s="70" t="str">
        <f t="shared" si="46"/>
        <v xml:space="preserve"> </v>
      </c>
      <c r="CJ42" s="47" t="str">
        <f t="shared" si="46"/>
        <v xml:space="preserve"> </v>
      </c>
      <c r="CK42" s="46" t="str">
        <f t="shared" si="46"/>
        <v xml:space="preserve"> </v>
      </c>
      <c r="CL42" s="56" t="str">
        <f>IF(SUM(CL11:CL41)&gt;0,AVERAGE(CL11:CL41)," ")</f>
        <v xml:space="preserve"> </v>
      </c>
      <c r="CM42" s="797" t="s">
        <v>144</v>
      </c>
      <c r="CN42" s="43" t="str">
        <f t="shared" ref="CN42:CT42" si="47">IF(SUM(CN11:CN41)&gt;0,AVERAGE(CN11:CN41)," ")</f>
        <v xml:space="preserve"> </v>
      </c>
      <c r="CO42" s="135" t="str">
        <f t="shared" si="47"/>
        <v xml:space="preserve"> </v>
      </c>
      <c r="CP42" s="3" t="str">
        <f t="shared" si="47"/>
        <v xml:space="preserve"> </v>
      </c>
      <c r="CQ42" s="46" t="str">
        <f t="shared" si="47"/>
        <v xml:space="preserve"> </v>
      </c>
      <c r="CR42" s="44" t="str">
        <f t="shared" si="47"/>
        <v xml:space="preserve"> </v>
      </c>
      <c r="CS42" s="46" t="str">
        <f t="shared" si="47"/>
        <v xml:space="preserve"> </v>
      </c>
      <c r="CT42" s="44" t="str">
        <f t="shared" si="47"/>
        <v xml:space="preserve"> </v>
      </c>
      <c r="CU42" s="47" t="str">
        <f>IF(SUM(CU11:CU41)&gt;0,AVERAGE(CU11:CU41)," ")</f>
        <v xml:space="preserve"> </v>
      </c>
      <c r="CV42" s="44" t="str">
        <f>IF(SUM(CV11:CV41)&gt;0,AVERAGE(CV11:CV41)," ")</f>
        <v xml:space="preserve"> </v>
      </c>
      <c r="CW42" s="47" t="str">
        <f t="shared" ref="CW42:DB42" si="48">IF(SUM(CW11:CW41)&gt;0,AVERAGE(CW11:CW41)," ")</f>
        <v xml:space="preserve"> </v>
      </c>
      <c r="CX42" s="44" t="str">
        <f t="shared" si="48"/>
        <v xml:space="preserve"> </v>
      </c>
      <c r="CY42" s="46" t="str">
        <f t="shared" si="48"/>
        <v xml:space="preserve"> </v>
      </c>
      <c r="CZ42" s="70" t="str">
        <f t="shared" si="48"/>
        <v xml:space="preserve"> </v>
      </c>
      <c r="DA42" s="47" t="str">
        <f t="shared" si="48"/>
        <v xml:space="preserve"> </v>
      </c>
      <c r="DB42" s="46" t="str">
        <f t="shared" si="48"/>
        <v xml:space="preserve"> </v>
      </c>
      <c r="DC42" s="56" t="str">
        <f>IF(SUM(DC11:DC41)&gt;0,AVERAGE(DC11:DC41)," ")</f>
        <v xml:space="preserve"> </v>
      </c>
    </row>
    <row r="43" spans="1:107" ht="15" customHeight="1" thickTop="1" thickBot="1" x14ac:dyDescent="0.25">
      <c r="A43" s="240" t="s">
        <v>145</v>
      </c>
      <c r="B43" s="241"/>
      <c r="C43" s="78"/>
      <c r="D43" s="77"/>
      <c r="E43" s="72" t="str">
        <f>IF(SUM(E11:E41)&gt;0,MAX(E11:E41)," ")</f>
        <v xml:space="preserve"> </v>
      </c>
      <c r="F43" s="79"/>
      <c r="G43" s="80"/>
      <c r="H43" s="81" t="str">
        <f t="shared" ref="H43:W43" si="49">IF(SUM(H11:H41)&gt;0,MAX(H11:H41)," ")</f>
        <v xml:space="preserve"> </v>
      </c>
      <c r="I43" s="71" t="str">
        <f t="shared" si="49"/>
        <v xml:space="preserve"> </v>
      </c>
      <c r="J43" s="72" t="str">
        <f t="shared" si="49"/>
        <v xml:space="preserve"> </v>
      </c>
      <c r="K43" s="55" t="str">
        <f t="shared" si="49"/>
        <v xml:space="preserve"> </v>
      </c>
      <c r="L43" s="320" t="str">
        <f t="shared" si="49"/>
        <v xml:space="preserve"> </v>
      </c>
      <c r="M43" s="71" t="str">
        <f t="shared" si="49"/>
        <v xml:space="preserve"> </v>
      </c>
      <c r="N43" s="82" t="str">
        <f ca="1">IF(SUM(N11:N41)&gt;0,MAX(N11:N41)," ")</f>
        <v xml:space="preserve"> </v>
      </c>
      <c r="O43" s="71" t="str">
        <f t="shared" si="49"/>
        <v xml:space="preserve"> </v>
      </c>
      <c r="P43" s="82" t="str">
        <f ca="1">IF(SUM(P11:P41)&gt;0,MAX(P11:P41)," ")</f>
        <v xml:space="preserve"> </v>
      </c>
      <c r="Q43" s="71" t="str">
        <f t="shared" si="49"/>
        <v xml:space="preserve"> </v>
      </c>
      <c r="R43" s="71" t="str">
        <f t="shared" si="49"/>
        <v xml:space="preserve"> </v>
      </c>
      <c r="S43" s="45" t="str">
        <f t="shared" si="49"/>
        <v xml:space="preserve"> </v>
      </c>
      <c r="T43" s="240" t="s">
        <v>146</v>
      </c>
      <c r="U43" s="55" t="str">
        <f t="shared" si="49"/>
        <v xml:space="preserve"> </v>
      </c>
      <c r="V43" s="45" t="str">
        <f t="shared" si="49"/>
        <v xml:space="preserve"> </v>
      </c>
      <c r="W43" s="55" t="str">
        <f t="shared" si="49"/>
        <v xml:space="preserve"> </v>
      </c>
      <c r="X43" s="71" t="str">
        <f t="shared" ref="X43:AN43" si="50">IF(SUM(X11:X41)&gt;0,MAX(X11:X41)," ")</f>
        <v xml:space="preserve"> </v>
      </c>
      <c r="Y43" s="71" t="str">
        <f t="shared" si="50"/>
        <v xml:space="preserve"> </v>
      </c>
      <c r="Z43" s="71" t="str">
        <f t="shared" si="50"/>
        <v xml:space="preserve"> </v>
      </c>
      <c r="AA43" s="333" t="str">
        <f t="shared" si="50"/>
        <v xml:space="preserve"> </v>
      </c>
      <c r="AB43" s="71" t="str">
        <f t="shared" si="50"/>
        <v xml:space="preserve"> </v>
      </c>
      <c r="AC43" s="45" t="str">
        <f t="shared" si="50"/>
        <v xml:space="preserve"> </v>
      </c>
      <c r="AD43" s="55" t="str">
        <f t="shared" si="50"/>
        <v xml:space="preserve"> </v>
      </c>
      <c r="AE43" s="45" t="str">
        <f t="shared" si="50"/>
        <v xml:space="preserve"> </v>
      </c>
      <c r="AF43" s="706" t="str">
        <f t="shared" si="50"/>
        <v xml:space="preserve"> </v>
      </c>
      <c r="AG43" s="728" t="str">
        <f>IF(SUM(AG11:AG41)&gt;0,MAX(AG11:AG41)," ")</f>
        <v xml:space="preserve"> </v>
      </c>
      <c r="AH43" s="679" t="str">
        <f>IF(SUM(AH11:AH41)&gt;0,MAX(AH11:AH41)," ")</f>
        <v xml:space="preserve"> </v>
      </c>
      <c r="AI43" s="71" t="str">
        <f ca="1">IF(AJ42&lt;&gt;"",MAX(AI11:AI41),"")</f>
        <v/>
      </c>
      <c r="AJ43" s="44" t="str">
        <f ca="1">IF(AI43=63200,"TNTC",AI43)</f>
        <v/>
      </c>
      <c r="AK43" s="1016" t="str">
        <f>IF(SUM(AK11:AL41)&gt;0,MAX(AK11:AL41)," ")</f>
        <v xml:space="preserve"> </v>
      </c>
      <c r="AL43" s="1017"/>
      <c r="AM43" s="725" t="str">
        <f t="shared" si="50"/>
        <v xml:space="preserve"> </v>
      </c>
      <c r="AN43" s="45" t="str">
        <f t="shared" si="50"/>
        <v xml:space="preserve"> </v>
      </c>
      <c r="AO43" s="1052" t="s">
        <v>147</v>
      </c>
      <c r="AP43" s="1053"/>
      <c r="AQ43" s="785" t="str">
        <f t="shared" ref="AQ43:BF43" si="51">IF(SUM(AQ11:AQ41)&gt;0,MAX(AQ11:AQ41)," ")</f>
        <v xml:space="preserve"> </v>
      </c>
      <c r="AR43" s="83" t="str">
        <f t="shared" si="51"/>
        <v xml:space="preserve"> </v>
      </c>
      <c r="AS43" s="43" t="str">
        <f t="shared" si="51"/>
        <v xml:space="preserve"> </v>
      </c>
      <c r="AT43" s="679" t="str">
        <f t="shared" si="51"/>
        <v xml:space="preserve"> </v>
      </c>
      <c r="AU43" s="687" t="str">
        <f t="shared" ca="1" si="51"/>
        <v xml:space="preserve"> </v>
      </c>
      <c r="AV43" s="728" t="str">
        <f t="shared" ca="1" si="51"/>
        <v xml:space="preserve"> </v>
      </c>
      <c r="AW43" s="735" t="str">
        <f t="shared" si="51"/>
        <v xml:space="preserve"> </v>
      </c>
      <c r="AX43" s="678" t="str">
        <f t="shared" si="51"/>
        <v xml:space="preserve"> </v>
      </c>
      <c r="AY43" s="730" t="str">
        <f t="shared" ca="1" si="51"/>
        <v xml:space="preserve"> </v>
      </c>
      <c r="AZ43" s="679" t="str">
        <f t="shared" ca="1" si="51"/>
        <v xml:space="preserve"> </v>
      </c>
      <c r="BA43" s="731" t="str">
        <f t="shared" si="51"/>
        <v xml:space="preserve"> </v>
      </c>
      <c r="BB43" s="732" t="str">
        <f t="shared" si="51"/>
        <v xml:space="preserve"> </v>
      </c>
      <c r="BC43" s="733" t="str">
        <f t="shared" ca="1" si="51"/>
        <v xml:space="preserve"> </v>
      </c>
      <c r="BD43" s="679" t="str">
        <f t="shared" ca="1" si="51"/>
        <v xml:space="preserve"> </v>
      </c>
      <c r="BE43" s="787" t="str">
        <f t="shared" si="51"/>
        <v xml:space="preserve"> </v>
      </c>
      <c r="BF43" s="788" t="str">
        <f t="shared" ca="1" si="51"/>
        <v xml:space="preserve"> </v>
      </c>
      <c r="BG43" s="240" t="s">
        <v>146</v>
      </c>
      <c r="BH43" s="55" t="str">
        <f>IF(SUM(BH11:BH41)&gt;0,MAX(BH11:BH41)," ")</f>
        <v xml:space="preserve"> </v>
      </c>
      <c r="BI43" s="45" t="str">
        <f t="shared" ref="BI43:BS43" si="52">IF(SUM(BI11:BI41)&gt;0,MAX(BI11:BI41)," ")</f>
        <v xml:space="preserve"> </v>
      </c>
      <c r="BJ43" s="55" t="str">
        <f t="shared" si="52"/>
        <v xml:space="preserve"> </v>
      </c>
      <c r="BK43" s="71" t="str">
        <f t="shared" si="52"/>
        <v xml:space="preserve"> </v>
      </c>
      <c r="BL43" s="71" t="str">
        <f t="shared" si="52"/>
        <v xml:space="preserve"> </v>
      </c>
      <c r="BM43" s="71" t="str">
        <f t="shared" si="52"/>
        <v xml:space="preserve"> </v>
      </c>
      <c r="BN43" s="71" t="str">
        <f t="shared" si="52"/>
        <v xml:space="preserve"> </v>
      </c>
      <c r="BO43" s="71" t="str">
        <f t="shared" si="52"/>
        <v xml:space="preserve"> </v>
      </c>
      <c r="BP43" s="71" t="str">
        <f t="shared" si="52"/>
        <v xml:space="preserve"> </v>
      </c>
      <c r="BQ43" s="71" t="str">
        <f t="shared" si="52"/>
        <v xml:space="preserve"> </v>
      </c>
      <c r="BR43" s="71" t="str">
        <f t="shared" si="52"/>
        <v xml:space="preserve"> </v>
      </c>
      <c r="BS43" s="45" t="str">
        <f t="shared" si="52"/>
        <v xml:space="preserve"> </v>
      </c>
      <c r="BT43" s="71" t="str">
        <f>IF(SUM(BT11:BT41)&gt;0,MAX(BT11:BT41)," ")</f>
        <v xml:space="preserve"> </v>
      </c>
      <c r="BU43" s="45" t="str">
        <f>IF(SUM(BU11:BU41)&gt;0,MAX(BU11:BU41)," ")</f>
        <v xml:space="preserve"> </v>
      </c>
      <c r="BV43" s="263" t="s">
        <v>147</v>
      </c>
      <c r="BW43" s="792" t="str">
        <f t="shared" ref="BW43:CK43" si="53">IF(SUM(BW11:BW41)&gt;0,MAX(BW11:BW41)," ")</f>
        <v xml:space="preserve"> </v>
      </c>
      <c r="BX43" s="793" t="str">
        <f t="shared" ca="1" si="53"/>
        <v xml:space="preserve"> </v>
      </c>
      <c r="BY43" s="792" t="str">
        <f t="shared" si="53"/>
        <v xml:space="preserve"> </v>
      </c>
      <c r="BZ43" s="793" t="str">
        <f t="shared" ca="1" si="53"/>
        <v xml:space="preserve"> </v>
      </c>
      <c r="CA43" s="508" t="str">
        <f t="shared" si="53"/>
        <v xml:space="preserve"> </v>
      </c>
      <c r="CB43" s="84" t="str">
        <f t="shared" si="53"/>
        <v xml:space="preserve"> </v>
      </c>
      <c r="CC43" s="82" t="str">
        <f t="shared" si="53"/>
        <v xml:space="preserve"> </v>
      </c>
      <c r="CD43" s="82" t="str">
        <f>IF(SUM(CD11:CD41)&gt;0,MAX(CD11:CD41)," ")</f>
        <v xml:space="preserve"> </v>
      </c>
      <c r="CE43" s="82" t="str">
        <f>IF(SUM(CE11:CE41)&gt;0,MAX(CE11:CE41)," ")</f>
        <v xml:space="preserve"> </v>
      </c>
      <c r="CF43" s="85" t="str">
        <f t="shared" si="53"/>
        <v xml:space="preserve"> </v>
      </c>
      <c r="CG43" s="82" t="str">
        <f t="shared" si="53"/>
        <v xml:space="preserve"> </v>
      </c>
      <c r="CH43" s="84" t="str">
        <f t="shared" si="53"/>
        <v xml:space="preserve"> </v>
      </c>
      <c r="CI43" s="86" t="str">
        <f t="shared" si="53"/>
        <v xml:space="preserve"> </v>
      </c>
      <c r="CJ43" s="85" t="str">
        <f t="shared" si="53"/>
        <v xml:space="preserve"> </v>
      </c>
      <c r="CK43" s="84" t="str">
        <f t="shared" si="53"/>
        <v xml:space="preserve"> </v>
      </c>
      <c r="CL43" s="83" t="str">
        <f>IF(SUM(CL11:CL41)&gt;0,MAX(CL11:CL41)," ")</f>
        <v xml:space="preserve"> </v>
      </c>
      <c r="CM43" s="240" t="s">
        <v>147</v>
      </c>
      <c r="CN43" s="55" t="str">
        <f t="shared" ref="CN43:CT43" si="54">IF(SUM(CN11:CN41)&gt;0,MAX(CN11:CN41)," ")</f>
        <v xml:space="preserve"> </v>
      </c>
      <c r="CO43" s="57" t="str">
        <f t="shared" si="54"/>
        <v xml:space="preserve"> </v>
      </c>
      <c r="CP43" s="508" t="str">
        <f t="shared" si="54"/>
        <v xml:space="preserve"> </v>
      </c>
      <c r="CQ43" s="84" t="str">
        <f t="shared" si="54"/>
        <v xml:space="preserve"> </v>
      </c>
      <c r="CR43" s="82" t="str">
        <f t="shared" si="54"/>
        <v xml:space="preserve"> </v>
      </c>
      <c r="CS43" s="84" t="str">
        <f t="shared" si="54"/>
        <v xml:space="preserve"> </v>
      </c>
      <c r="CT43" s="82" t="str">
        <f t="shared" si="54"/>
        <v xml:space="preserve"> </v>
      </c>
      <c r="CU43" s="85" t="str">
        <f>IF(SUM(CU11:CU41)&gt;0,MAX(CU11:CU41)," ")</f>
        <v xml:space="preserve"> </v>
      </c>
      <c r="CV43" s="82" t="str">
        <f>IF(SUM(CV11:CV41)&gt;0,MAX(CV11:CV41)," ")</f>
        <v xml:space="preserve"> </v>
      </c>
      <c r="CW43" s="85" t="str">
        <f t="shared" ref="CW43:DB43" si="55">IF(SUM(CW11:CW41)&gt;0,MAX(CW11:CW41)," ")</f>
        <v xml:space="preserve"> </v>
      </c>
      <c r="CX43" s="82" t="str">
        <f t="shared" si="55"/>
        <v xml:space="preserve"> </v>
      </c>
      <c r="CY43" s="84" t="str">
        <f t="shared" si="55"/>
        <v xml:space="preserve"> </v>
      </c>
      <c r="CZ43" s="86" t="str">
        <f t="shared" si="55"/>
        <v xml:space="preserve"> </v>
      </c>
      <c r="DA43" s="85" t="str">
        <f t="shared" si="55"/>
        <v xml:space="preserve"> </v>
      </c>
      <c r="DB43" s="84" t="str">
        <f t="shared" si="55"/>
        <v xml:space="preserve"> </v>
      </c>
      <c r="DC43" s="83" t="str">
        <f>IF(SUM(DC11:DC41)&gt;0,MAX(DC11:DC41)," ")</f>
        <v xml:space="preserve"> </v>
      </c>
    </row>
    <row r="44" spans="1:107" ht="15" customHeight="1" thickTop="1" thickBot="1" x14ac:dyDescent="0.25">
      <c r="A44" s="240" t="s">
        <v>148</v>
      </c>
      <c r="B44" s="241"/>
      <c r="C44" s="78"/>
      <c r="D44" s="77"/>
      <c r="E44" s="49"/>
      <c r="F44" s="79"/>
      <c r="G44" s="80"/>
      <c r="H44" s="502" t="str">
        <f>IF(SUM(H11:H41)&gt;0,MIN(H11:H41),"")</f>
        <v/>
      </c>
      <c r="I44" s="82" t="str">
        <f t="shared" ref="I44:W44" si="56">IF(SUM(I11:I41)&gt;0,MIN(I11:I41),"")</f>
        <v/>
      </c>
      <c r="J44" s="508" t="str">
        <f t="shared" si="56"/>
        <v/>
      </c>
      <c r="K44" s="450" t="str">
        <f t="shared" si="56"/>
        <v/>
      </c>
      <c r="L44" s="504" t="str">
        <f t="shared" si="56"/>
        <v/>
      </c>
      <c r="M44" s="82" t="str">
        <f t="shared" si="56"/>
        <v/>
      </c>
      <c r="N44" s="82" t="str">
        <f t="shared" ca="1" si="56"/>
        <v/>
      </c>
      <c r="O44" s="82" t="str">
        <f t="shared" si="56"/>
        <v/>
      </c>
      <c r="P44" s="82" t="str">
        <f t="shared" ca="1" si="56"/>
        <v/>
      </c>
      <c r="Q44" s="82" t="str">
        <f t="shared" si="56"/>
        <v/>
      </c>
      <c r="R44" s="82" t="str">
        <f t="shared" si="56"/>
        <v/>
      </c>
      <c r="S44" s="83" t="str">
        <f t="shared" si="56"/>
        <v/>
      </c>
      <c r="T44" s="446" t="s">
        <v>149</v>
      </c>
      <c r="U44" s="450" t="str">
        <f t="shared" si="56"/>
        <v/>
      </c>
      <c r="V44" s="83" t="str">
        <f t="shared" si="56"/>
        <v/>
      </c>
      <c r="W44" s="450" t="str">
        <f t="shared" si="56"/>
        <v/>
      </c>
      <c r="X44" s="82" t="str">
        <f t="shared" ref="X44:AN44" si="57">IF(SUM(X11:X41)&gt;0,MIN(X11:X41),"")</f>
        <v/>
      </c>
      <c r="Y44" s="82" t="str">
        <f t="shared" si="57"/>
        <v/>
      </c>
      <c r="Z44" s="82" t="str">
        <f t="shared" si="57"/>
        <v/>
      </c>
      <c r="AA44" s="505" t="str">
        <f t="shared" si="57"/>
        <v/>
      </c>
      <c r="AB44" s="82" t="str">
        <f t="shared" si="57"/>
        <v/>
      </c>
      <c r="AC44" s="83" t="str">
        <f t="shared" si="57"/>
        <v/>
      </c>
      <c r="AD44" s="450" t="str">
        <f t="shared" si="57"/>
        <v/>
      </c>
      <c r="AE44" s="83" t="str">
        <f t="shared" si="57"/>
        <v/>
      </c>
      <c r="AF44" s="707" t="str">
        <f t="shared" si="57"/>
        <v/>
      </c>
      <c r="AG44" s="795" t="str">
        <f>IF(SUM(AG11:AG41)&gt;0,MIN(AG11:AG41),"")</f>
        <v/>
      </c>
      <c r="AH44" s="784" t="str">
        <f>IF(SUM(AH11:AH41)&gt;0,MIN(AH11:AH41),"")</f>
        <v/>
      </c>
      <c r="AI44" s="72"/>
      <c r="AJ44" s="758" t="str">
        <f>IF(SUM(AJ11:AJ41)&gt;0,MIN(AJ11:AJ41),"")</f>
        <v/>
      </c>
      <c r="AK44" s="997" t="str">
        <f>IF(SUM(AK11:AL41)&gt;0,MIN(AK11:AL41),"")</f>
        <v/>
      </c>
      <c r="AL44" s="998"/>
      <c r="AM44" s="679" t="str">
        <f>IF(SUM(AM11:AM41)&gt;0,MIN(AM11:AM41),"")</f>
        <v/>
      </c>
      <c r="AN44" s="739" t="str">
        <f t="shared" si="57"/>
        <v/>
      </c>
      <c r="AO44" s="1060" t="s">
        <v>150</v>
      </c>
      <c r="AP44" s="1061"/>
      <c r="AQ44" s="707" t="str">
        <f t="shared" ref="AQ44:BF44" si="58">IF(SUM(AQ11:AQ41)&gt;0,MIN(AQ11:AQ41),"")</f>
        <v/>
      </c>
      <c r="AR44" s="740" t="str">
        <f t="shared" si="58"/>
        <v/>
      </c>
      <c r="AS44" s="707" t="str">
        <f t="shared" si="58"/>
        <v/>
      </c>
      <c r="AT44" s="755" t="str">
        <f t="shared" si="58"/>
        <v/>
      </c>
      <c r="AU44" s="743" t="str">
        <f t="shared" ca="1" si="58"/>
        <v/>
      </c>
      <c r="AV44" s="746" t="str">
        <f t="shared" ca="1" si="58"/>
        <v/>
      </c>
      <c r="AW44" s="707" t="str">
        <f t="shared" si="58"/>
        <v/>
      </c>
      <c r="AX44" s="755" t="str">
        <f t="shared" si="58"/>
        <v/>
      </c>
      <c r="AY44" s="743" t="str">
        <f t="shared" ca="1" si="58"/>
        <v/>
      </c>
      <c r="AZ44" s="746" t="str">
        <f t="shared" ca="1" si="58"/>
        <v/>
      </c>
      <c r="BA44" s="707" t="str">
        <f t="shared" si="58"/>
        <v/>
      </c>
      <c r="BB44" s="747" t="str">
        <f t="shared" si="58"/>
        <v/>
      </c>
      <c r="BC44" s="725" t="str">
        <f t="shared" ca="1" si="58"/>
        <v/>
      </c>
      <c r="BD44" s="746" t="str">
        <f t="shared" ca="1" si="58"/>
        <v/>
      </c>
      <c r="BE44" s="450" t="str">
        <f t="shared" si="58"/>
        <v/>
      </c>
      <c r="BF44" s="83" t="str">
        <f t="shared" ca="1" si="58"/>
        <v/>
      </c>
      <c r="BG44" s="446" t="s">
        <v>149</v>
      </c>
      <c r="BH44" s="707" t="str">
        <f t="shared" ref="BH44:BS44" si="59">IF(SUM(BH11:BH41)&gt;0,MIN(BH11:BH41),"")</f>
        <v/>
      </c>
      <c r="BI44" s="740" t="str">
        <f t="shared" si="59"/>
        <v/>
      </c>
      <c r="BJ44" s="707" t="str">
        <f t="shared" si="59"/>
        <v/>
      </c>
      <c r="BK44" s="725" t="str">
        <f t="shared" si="59"/>
        <v/>
      </c>
      <c r="BL44" s="725" t="str">
        <f t="shared" si="59"/>
        <v/>
      </c>
      <c r="BM44" s="725" t="str">
        <f t="shared" si="59"/>
        <v/>
      </c>
      <c r="BN44" s="725" t="str">
        <f t="shared" si="59"/>
        <v/>
      </c>
      <c r="BO44" s="725" t="str">
        <f t="shared" si="59"/>
        <v/>
      </c>
      <c r="BP44" s="725" t="str">
        <f t="shared" si="59"/>
        <v/>
      </c>
      <c r="BQ44" s="725" t="str">
        <f t="shared" si="59"/>
        <v/>
      </c>
      <c r="BR44" s="725" t="str">
        <f t="shared" si="59"/>
        <v/>
      </c>
      <c r="BS44" s="740" t="str">
        <f t="shared" si="59"/>
        <v/>
      </c>
      <c r="BT44" s="725" t="str">
        <f>IF(SUM(BT11:BT41)&gt;0,MIN(BT11:BT41),"")</f>
        <v/>
      </c>
      <c r="BU44" s="740" t="str">
        <f>IF(SUM(BU11:BU41)&gt;0,MIN(BU11:BU41),"")</f>
        <v/>
      </c>
      <c r="BV44" s="264" t="s">
        <v>150</v>
      </c>
      <c r="BW44" s="744" t="str">
        <f>IF(SUM(BW11:BW41)&gt;0,MIN(BW11:BW41),"")</f>
        <v/>
      </c>
      <c r="BX44" s="742" t="str">
        <f ca="1">IF(SUM(BX11:BX41)&gt;0,MIN(BX11:BX41),"")</f>
        <v/>
      </c>
      <c r="BY44" s="741" t="str">
        <f>IF(SUM(BY11:BY41)&gt;0,MIN(BY11:BY41),"")</f>
        <v/>
      </c>
      <c r="BZ44" s="742" t="str">
        <f ca="1">IF(SUM(BZ11:BZ41)&gt;0,MIN(BZ11:BZ41),"")</f>
        <v/>
      </c>
      <c r="CA44" s="754" t="str">
        <f t="shared" ref="CA44:CK44" si="60">IF(SUM(CA11:CA41)&gt;0,MIN(CA11:CA41),"")</f>
        <v/>
      </c>
      <c r="CB44" s="751" t="str">
        <f t="shared" si="60"/>
        <v/>
      </c>
      <c r="CC44" s="749" t="str">
        <f t="shared" si="60"/>
        <v/>
      </c>
      <c r="CD44" s="749" t="str">
        <f>IF(SUM(CD11:CD41)&gt;0,MIN(CD11:CD41),"")</f>
        <v/>
      </c>
      <c r="CE44" s="749" t="str">
        <f>IF(SUM(CE11:CE41)&gt;0,MIN(CE11:CE41),"")</f>
        <v/>
      </c>
      <c r="CF44" s="751" t="str">
        <f t="shared" si="60"/>
        <v/>
      </c>
      <c r="CG44" s="749" t="str">
        <f t="shared" si="60"/>
        <v/>
      </c>
      <c r="CH44" s="751" t="str">
        <f t="shared" si="60"/>
        <v/>
      </c>
      <c r="CI44" s="751" t="str">
        <f t="shared" si="60"/>
        <v/>
      </c>
      <c r="CJ44" s="749" t="str">
        <f t="shared" si="60"/>
        <v/>
      </c>
      <c r="CK44" s="751" t="str">
        <f t="shared" si="60"/>
        <v/>
      </c>
      <c r="CL44" s="750" t="str">
        <f>IF(SUM(CL11:CL41)&gt;0,MIN(CL11:CL41),"")</f>
        <v/>
      </c>
      <c r="CM44" s="446" t="s">
        <v>150</v>
      </c>
      <c r="CN44" s="744" t="str">
        <f t="shared" ref="CN44:CT44" si="61">IF(SUM(CN11:CN41)&gt;0,MIN(CN11:CN41),"")</f>
        <v/>
      </c>
      <c r="CO44" s="745" t="str">
        <f t="shared" si="61"/>
        <v/>
      </c>
      <c r="CP44" s="741" t="str">
        <f t="shared" si="61"/>
        <v/>
      </c>
      <c r="CQ44" s="743" t="str">
        <f t="shared" si="61"/>
        <v/>
      </c>
      <c r="CR44" s="725" t="str">
        <f t="shared" si="61"/>
        <v/>
      </c>
      <c r="CS44" s="743" t="str">
        <f t="shared" si="61"/>
        <v/>
      </c>
      <c r="CT44" s="725" t="str">
        <f t="shared" si="61"/>
        <v/>
      </c>
      <c r="CU44" s="743" t="str">
        <f>IF(SUM(CU11:CU41)&gt;0,MIN(CU11:CU41),"")</f>
        <v/>
      </c>
      <c r="CV44" s="725" t="str">
        <f>IF(SUM(CV11:CV41)&gt;0,MIN(CV11:CV41),"")</f>
        <v/>
      </c>
      <c r="CW44" s="743" t="str">
        <f t="shared" ref="CW44:DB44" si="62">IF(SUM(CW11:CW41)&gt;0,MIN(CW11:CW41),"")</f>
        <v/>
      </c>
      <c r="CX44" s="725" t="str">
        <f t="shared" si="62"/>
        <v/>
      </c>
      <c r="CY44" s="743" t="str">
        <f t="shared" si="62"/>
        <v/>
      </c>
      <c r="CZ44" s="743" t="str">
        <f t="shared" si="62"/>
        <v/>
      </c>
      <c r="DA44" s="725" t="str">
        <f t="shared" si="62"/>
        <v/>
      </c>
      <c r="DB44" s="743" t="str">
        <f t="shared" si="62"/>
        <v/>
      </c>
      <c r="DC44" s="740" t="str">
        <f>IF(SUM(DC11:DC41)&gt;0,MIN(DC11:DC41),"")</f>
        <v/>
      </c>
    </row>
    <row r="45" spans="1:107" ht="14.45" customHeight="1" thickTop="1" thickBot="1" x14ac:dyDescent="0.25">
      <c r="A45" s="527"/>
      <c r="B45" s="528"/>
      <c r="C45" s="528"/>
      <c r="D45" s="528"/>
      <c r="E45" s="529"/>
      <c r="F45" s="530"/>
      <c r="G45" s="531"/>
      <c r="H45" s="527"/>
      <c r="I45" s="528"/>
      <c r="J45" s="532"/>
      <c r="K45" s="528"/>
      <c r="L45" s="533"/>
      <c r="M45" s="528"/>
      <c r="N45" s="528"/>
      <c r="O45" s="528"/>
      <c r="P45" s="528"/>
      <c r="Q45" s="528"/>
      <c r="R45" s="528"/>
      <c r="S45" s="532"/>
      <c r="T45" s="1010" t="s">
        <v>151</v>
      </c>
      <c r="U45" s="1011"/>
      <c r="V45" s="1012"/>
      <c r="W45" s="528"/>
      <c r="X45" s="528"/>
      <c r="Y45" s="534"/>
      <c r="Z45" s="528"/>
      <c r="AA45" s="534"/>
      <c r="AB45" s="528"/>
      <c r="AC45" s="532"/>
      <c r="AD45" s="528"/>
      <c r="AE45" s="528"/>
      <c r="AF45" s="527"/>
      <c r="AG45" s="528"/>
      <c r="AH45" s="528"/>
      <c r="AI45" s="503"/>
      <c r="AJ45" s="888" t="str">
        <f ca="1">'E.coli Standalone Calculation'!J38</f>
        <v/>
      </c>
      <c r="AK45" s="535"/>
      <c r="AL45" s="536"/>
      <c r="AM45" s="738"/>
      <c r="AN45" s="532"/>
      <c r="AO45" s="1054"/>
      <c r="AP45" s="1055"/>
      <c r="AQ45" s="527"/>
      <c r="AR45" s="528"/>
      <c r="AS45" s="527"/>
      <c r="AT45" s="528"/>
      <c r="AU45" s="537"/>
      <c r="AV45" s="528"/>
      <c r="AW45" s="527"/>
      <c r="AX45" s="528"/>
      <c r="AY45" s="537"/>
      <c r="AZ45" s="528"/>
      <c r="BA45" s="527"/>
      <c r="BB45" s="537"/>
      <c r="BC45" s="528"/>
      <c r="BD45" s="528"/>
      <c r="BE45" s="527"/>
      <c r="BF45" s="532"/>
      <c r="BG45" s="538"/>
      <c r="BH45" s="527"/>
      <c r="BI45" s="532"/>
      <c r="BJ45" s="527"/>
      <c r="BK45" s="528"/>
      <c r="BL45" s="528"/>
      <c r="BM45" s="528"/>
      <c r="BN45" s="528"/>
      <c r="BO45" s="528"/>
      <c r="BP45" s="528"/>
      <c r="BQ45" s="528"/>
      <c r="BR45" s="528"/>
      <c r="BS45" s="532"/>
      <c r="BT45" s="527"/>
      <c r="BU45" s="532"/>
      <c r="BV45" s="557"/>
      <c r="BW45" s="551"/>
      <c r="BX45" s="677"/>
      <c r="BY45" s="552"/>
      <c r="BZ45" s="677"/>
      <c r="CA45" s="677"/>
      <c r="CB45" s="552"/>
      <c r="CC45" s="552"/>
      <c r="CD45" s="552"/>
      <c r="CE45" s="552"/>
      <c r="CF45" s="552"/>
      <c r="CG45" s="552"/>
      <c r="CH45" s="552"/>
      <c r="CI45" s="552"/>
      <c r="CJ45" s="552"/>
      <c r="CK45" s="552"/>
      <c r="CL45" s="553"/>
      <c r="CM45" s="557"/>
      <c r="CN45" s="551"/>
      <c r="CO45" s="552"/>
      <c r="CP45" s="552"/>
      <c r="CQ45" s="552"/>
      <c r="CR45" s="552"/>
      <c r="CS45" s="552"/>
      <c r="CT45" s="552"/>
      <c r="CU45" s="552"/>
      <c r="CV45" s="552"/>
      <c r="CW45" s="552"/>
      <c r="CX45" s="552"/>
      <c r="CY45" s="552"/>
      <c r="CZ45" s="552"/>
      <c r="DA45" s="552"/>
      <c r="DB45" s="552"/>
      <c r="DC45" s="553"/>
    </row>
    <row r="46" spans="1:107" ht="14.45" customHeight="1" thickTop="1" thickBot="1" x14ac:dyDescent="0.25">
      <c r="A46" s="539"/>
      <c r="B46" s="540"/>
      <c r="C46" s="540"/>
      <c r="D46" s="540"/>
      <c r="E46" s="541"/>
      <c r="F46" s="542"/>
      <c r="G46" s="541"/>
      <c r="H46" s="540"/>
      <c r="I46" s="540"/>
      <c r="J46" s="543"/>
      <c r="K46" s="540"/>
      <c r="L46" s="544"/>
      <c r="M46" s="540"/>
      <c r="N46" s="540"/>
      <c r="O46" s="540"/>
      <c r="P46" s="540"/>
      <c r="Q46" s="540"/>
      <c r="R46" s="540"/>
      <c r="S46" s="543"/>
      <c r="T46" s="1013" t="s">
        <v>152</v>
      </c>
      <c r="U46" s="1014"/>
      <c r="V46" s="1015"/>
      <c r="W46" s="545"/>
      <c r="X46" s="540"/>
      <c r="Y46" s="546"/>
      <c r="Z46" s="540"/>
      <c r="AA46" s="546"/>
      <c r="AB46" s="540"/>
      <c r="AC46" s="540"/>
      <c r="AD46" s="545"/>
      <c r="AE46" s="540"/>
      <c r="AF46" s="545"/>
      <c r="AG46" s="540"/>
      <c r="AH46" s="540"/>
      <c r="AI46" s="503"/>
      <c r="AJ46" s="889" t="str">
        <f ca="1">'E.coli Standalone Calculation'!J41</f>
        <v/>
      </c>
      <c r="AK46" s="547"/>
      <c r="AL46" s="548"/>
      <c r="AM46" s="540"/>
      <c r="AN46" s="543"/>
      <c r="AO46" s="1021"/>
      <c r="AP46" s="1022"/>
      <c r="AQ46" s="545"/>
      <c r="AR46" s="543"/>
      <c r="AS46" s="540"/>
      <c r="AT46" s="540"/>
      <c r="AU46" s="549"/>
      <c r="AV46" s="540"/>
      <c r="AW46" s="545"/>
      <c r="AX46" s="540"/>
      <c r="AY46" s="549"/>
      <c r="AZ46" s="543"/>
      <c r="BA46" s="540"/>
      <c r="BB46" s="549"/>
      <c r="BC46" s="540"/>
      <c r="BD46" s="540"/>
      <c r="BE46" s="545"/>
      <c r="BF46" s="543"/>
      <c r="BG46" s="550"/>
      <c r="BH46" s="545"/>
      <c r="BI46" s="543"/>
      <c r="BJ46" s="545"/>
      <c r="BK46" s="540"/>
      <c r="BL46" s="540"/>
      <c r="BM46" s="540"/>
      <c r="BN46" s="540"/>
      <c r="BO46" s="540"/>
      <c r="BP46" s="540"/>
      <c r="BQ46" s="540"/>
      <c r="BR46" s="540"/>
      <c r="BS46" s="543"/>
      <c r="BT46" s="545"/>
      <c r="BU46" s="543"/>
      <c r="BV46" s="558"/>
      <c r="BW46" s="554"/>
      <c r="BX46" s="555"/>
      <c r="BY46" s="555"/>
      <c r="BZ46" s="555"/>
      <c r="CA46" s="555"/>
      <c r="CB46" s="555"/>
      <c r="CC46" s="555"/>
      <c r="CD46" s="555"/>
      <c r="CE46" s="555"/>
      <c r="CF46" s="555"/>
      <c r="CG46" s="555"/>
      <c r="CH46" s="555"/>
      <c r="CI46" s="555"/>
      <c r="CJ46" s="555"/>
      <c r="CK46" s="555"/>
      <c r="CL46" s="556"/>
      <c r="CM46" s="558"/>
      <c r="CN46" s="554"/>
      <c r="CO46" s="555"/>
      <c r="CP46" s="555"/>
      <c r="CQ46" s="555"/>
      <c r="CR46" s="555"/>
      <c r="CS46" s="555"/>
      <c r="CT46" s="555"/>
      <c r="CU46" s="555"/>
      <c r="CV46" s="555"/>
      <c r="CW46" s="555"/>
      <c r="CX46" s="555"/>
      <c r="CY46" s="555"/>
      <c r="CZ46" s="555"/>
      <c r="DA46" s="555"/>
      <c r="DB46" s="555"/>
      <c r="DC46" s="556"/>
    </row>
    <row r="47" spans="1:107" ht="15" customHeight="1" thickBot="1" x14ac:dyDescent="0.25">
      <c r="A47" s="526" t="s">
        <v>153</v>
      </c>
      <c r="B47" s="243"/>
      <c r="C47" s="90"/>
      <c r="D47" s="89"/>
      <c r="E47" s="73">
        <f>COUNT(E11:E41)</f>
        <v>0</v>
      </c>
      <c r="F47" s="63">
        <f>COUNTA(F11:F41)</f>
        <v>0</v>
      </c>
      <c r="G47" s="64">
        <f>COUNTA(G11:G41)</f>
        <v>0</v>
      </c>
      <c r="H47" s="511">
        <f>COUNT(H11:H41)</f>
        <v>0</v>
      </c>
      <c r="I47" s="74">
        <f t="shared" ref="I47:BD47" si="63">COUNT(I11:I41)</f>
        <v>0</v>
      </c>
      <c r="J47" s="121">
        <f t="shared" si="63"/>
        <v>0</v>
      </c>
      <c r="K47" s="516">
        <f t="shared" si="63"/>
        <v>0</v>
      </c>
      <c r="L47" s="507">
        <f t="shared" si="63"/>
        <v>0</v>
      </c>
      <c r="M47" s="507">
        <f t="shared" si="63"/>
        <v>0</v>
      </c>
      <c r="N47" s="507">
        <f t="shared" ca="1" si="63"/>
        <v>0</v>
      </c>
      <c r="O47" s="507">
        <f t="shared" si="63"/>
        <v>0</v>
      </c>
      <c r="P47" s="507">
        <f t="shared" ca="1" si="63"/>
        <v>0</v>
      </c>
      <c r="Q47" s="507">
        <f t="shared" si="63"/>
        <v>0</v>
      </c>
      <c r="R47" s="507">
        <f t="shared" si="63"/>
        <v>0</v>
      </c>
      <c r="S47" s="506">
        <f t="shared" si="63"/>
        <v>0</v>
      </c>
      <c r="T47" s="259" t="s">
        <v>154</v>
      </c>
      <c r="U47" s="511">
        <f t="shared" si="63"/>
        <v>0</v>
      </c>
      <c r="V47" s="121">
        <f t="shared" si="63"/>
        <v>0</v>
      </c>
      <c r="W47" s="511">
        <f t="shared" si="63"/>
        <v>0</v>
      </c>
      <c r="X47" s="74">
        <f t="shared" si="63"/>
        <v>0</v>
      </c>
      <c r="Y47" s="74">
        <f t="shared" si="63"/>
        <v>0</v>
      </c>
      <c r="Z47" s="74">
        <f t="shared" si="63"/>
        <v>0</v>
      </c>
      <c r="AA47" s="74">
        <f t="shared" si="63"/>
        <v>0</v>
      </c>
      <c r="AB47" s="74">
        <f t="shared" si="63"/>
        <v>0</v>
      </c>
      <c r="AC47" s="121">
        <f t="shared" si="63"/>
        <v>0</v>
      </c>
      <c r="AD47" s="511">
        <f t="shared" si="63"/>
        <v>0</v>
      </c>
      <c r="AE47" s="121">
        <f t="shared" si="63"/>
        <v>0</v>
      </c>
      <c r="AF47" s="710"/>
      <c r="AG47" s="74">
        <f t="shared" ref="AG47:AN47" si="64">COUNT(AG11:AG41)</f>
        <v>0</v>
      </c>
      <c r="AH47" s="74">
        <f t="shared" si="64"/>
        <v>0</v>
      </c>
      <c r="AI47" s="73"/>
      <c r="AJ47" s="67">
        <f ca="1">COUNT(AI11:AI41)</f>
        <v>0</v>
      </c>
      <c r="AK47" s="999">
        <f>COUNT(AK11:AL41)</f>
        <v>0</v>
      </c>
      <c r="AL47" s="1000"/>
      <c r="AM47" s="74">
        <f t="shared" si="64"/>
        <v>0</v>
      </c>
      <c r="AN47" s="121">
        <f t="shared" si="64"/>
        <v>0</v>
      </c>
      <c r="AO47" s="1018" t="s">
        <v>154</v>
      </c>
      <c r="AP47" s="1019"/>
      <c r="AQ47" s="511">
        <f t="shared" si="63"/>
        <v>0</v>
      </c>
      <c r="AR47" s="121">
        <f t="shared" si="63"/>
        <v>0</v>
      </c>
      <c r="AS47" s="511">
        <f t="shared" si="63"/>
        <v>0</v>
      </c>
      <c r="AT47" s="74">
        <f t="shared" si="63"/>
        <v>0</v>
      </c>
      <c r="AU47" s="74">
        <f t="shared" ca="1" si="63"/>
        <v>0</v>
      </c>
      <c r="AV47" s="121">
        <f t="shared" ca="1" si="63"/>
        <v>0</v>
      </c>
      <c r="AW47" s="511">
        <f t="shared" si="63"/>
        <v>0</v>
      </c>
      <c r="AX47" s="74">
        <f t="shared" si="63"/>
        <v>0</v>
      </c>
      <c r="AY47" s="74">
        <f t="shared" ca="1" si="63"/>
        <v>0</v>
      </c>
      <c r="AZ47" s="121">
        <f t="shared" ca="1" si="63"/>
        <v>0</v>
      </c>
      <c r="BA47" s="511">
        <f t="shared" si="63"/>
        <v>0</v>
      </c>
      <c r="BB47" s="74">
        <f t="shared" si="63"/>
        <v>0</v>
      </c>
      <c r="BC47" s="74">
        <f t="shared" ca="1" si="63"/>
        <v>0</v>
      </c>
      <c r="BD47" s="121">
        <f t="shared" ca="1" si="63"/>
        <v>0</v>
      </c>
      <c r="BE47" s="513">
        <f>COUNT(BE11:BE41)</f>
        <v>0</v>
      </c>
      <c r="BF47" s="121">
        <f ca="1">COUNT(BF11:BF41)</f>
        <v>0</v>
      </c>
      <c r="BG47" s="514" t="s">
        <v>154</v>
      </c>
      <c r="BH47" s="513">
        <f>COUNT(BH11:BH41)</f>
        <v>0</v>
      </c>
      <c r="BI47" s="121">
        <f t="shared" ref="BI47:BS47" si="65">COUNT(BI11:BI41)</f>
        <v>0</v>
      </c>
      <c r="BJ47" s="511">
        <f t="shared" si="65"/>
        <v>0</v>
      </c>
      <c r="BK47" s="74">
        <f t="shared" si="65"/>
        <v>0</v>
      </c>
      <c r="BL47" s="74">
        <f t="shared" si="65"/>
        <v>0</v>
      </c>
      <c r="BM47" s="74">
        <f t="shared" si="65"/>
        <v>0</v>
      </c>
      <c r="BN47" s="74">
        <f t="shared" si="65"/>
        <v>0</v>
      </c>
      <c r="BO47" s="74">
        <f t="shared" si="65"/>
        <v>0</v>
      </c>
      <c r="BP47" s="74">
        <f t="shared" si="65"/>
        <v>0</v>
      </c>
      <c r="BQ47" s="74">
        <f t="shared" si="65"/>
        <v>0</v>
      </c>
      <c r="BR47" s="74">
        <f t="shared" si="65"/>
        <v>0</v>
      </c>
      <c r="BS47" s="121">
        <f t="shared" si="65"/>
        <v>0</v>
      </c>
      <c r="BT47" s="74">
        <f>COUNT(BT11:BT41)</f>
        <v>0</v>
      </c>
      <c r="BU47" s="121">
        <f>COUNT(BU11:BU41)</f>
        <v>0</v>
      </c>
      <c r="BV47" s="265" t="s">
        <v>154</v>
      </c>
      <c r="BW47" s="693">
        <f t="shared" ref="BW47:CK47" si="66">COUNT(BW11:BW41)</f>
        <v>0</v>
      </c>
      <c r="BX47" s="695">
        <f t="shared" ca="1" si="66"/>
        <v>0</v>
      </c>
      <c r="BY47" s="693">
        <f t="shared" si="66"/>
        <v>0</v>
      </c>
      <c r="BZ47" s="696">
        <f t="shared" ca="1" si="66"/>
        <v>0</v>
      </c>
      <c r="CA47" s="692">
        <f t="shared" si="66"/>
        <v>0</v>
      </c>
      <c r="CB47" s="74">
        <f t="shared" si="66"/>
        <v>0</v>
      </c>
      <c r="CC47" s="74">
        <f t="shared" si="66"/>
        <v>0</v>
      </c>
      <c r="CD47" s="74">
        <f>COUNT(CD11:CD41)</f>
        <v>0</v>
      </c>
      <c r="CE47" s="74">
        <f>COUNT(CE11:CE41)</f>
        <v>0</v>
      </c>
      <c r="CF47" s="74">
        <f t="shared" si="66"/>
        <v>0</v>
      </c>
      <c r="CG47" s="74">
        <f t="shared" si="66"/>
        <v>0</v>
      </c>
      <c r="CH47" s="74">
        <f t="shared" si="66"/>
        <v>0</v>
      </c>
      <c r="CI47" s="74">
        <f t="shared" si="66"/>
        <v>0</v>
      </c>
      <c r="CJ47" s="74">
        <f t="shared" si="66"/>
        <v>0</v>
      </c>
      <c r="CK47" s="74">
        <f t="shared" si="66"/>
        <v>0</v>
      </c>
      <c r="CL47" s="121">
        <f>COUNT(CL11:CL41)</f>
        <v>0</v>
      </c>
      <c r="CM47" s="514" t="s">
        <v>154</v>
      </c>
      <c r="CN47" s="693">
        <f t="shared" ref="CN47:CT47" si="67">COUNT(CN11:CN41)</f>
        <v>0</v>
      </c>
      <c r="CO47" s="695">
        <f t="shared" si="67"/>
        <v>0</v>
      </c>
      <c r="CP47" s="720">
        <f t="shared" si="67"/>
        <v>0</v>
      </c>
      <c r="CQ47" s="74">
        <f t="shared" si="67"/>
        <v>0</v>
      </c>
      <c r="CR47" s="74">
        <f t="shared" si="67"/>
        <v>0</v>
      </c>
      <c r="CS47" s="74">
        <f t="shared" si="67"/>
        <v>0</v>
      </c>
      <c r="CT47" s="74">
        <f t="shared" si="67"/>
        <v>0</v>
      </c>
      <c r="CU47" s="74">
        <f>COUNT(CU11:CU41)</f>
        <v>0</v>
      </c>
      <c r="CV47" s="74">
        <f>COUNT(CV11:CV41)</f>
        <v>0</v>
      </c>
      <c r="CW47" s="74">
        <f t="shared" ref="CW47:DB47" si="68">COUNT(CW11:CW41)</f>
        <v>0</v>
      </c>
      <c r="CX47" s="74">
        <f t="shared" si="68"/>
        <v>0</v>
      </c>
      <c r="CY47" s="74">
        <f t="shared" si="68"/>
        <v>0</v>
      </c>
      <c r="CZ47" s="74">
        <f t="shared" si="68"/>
        <v>0</v>
      </c>
      <c r="DA47" s="74">
        <f t="shared" si="68"/>
        <v>0</v>
      </c>
      <c r="DB47" s="74">
        <f t="shared" si="68"/>
        <v>0</v>
      </c>
      <c r="DC47" s="121">
        <f>COUNT(DC11:DC41)</f>
        <v>0</v>
      </c>
    </row>
    <row r="48" spans="1:107" ht="13.5" customHeight="1" thickBot="1" x14ac:dyDescent="0.3">
      <c r="A48" s="1108" t="s">
        <v>155</v>
      </c>
      <c r="B48" s="1109"/>
      <c r="C48" s="1109"/>
      <c r="D48" s="1109"/>
      <c r="E48" s="1109"/>
      <c r="F48" s="1109"/>
      <c r="G48" s="1109"/>
      <c r="H48" s="1109"/>
      <c r="I48" s="1109"/>
      <c r="J48" s="1110"/>
      <c r="K48" s="459" t="s">
        <v>156</v>
      </c>
      <c r="L48" s="227"/>
      <c r="M48" s="227"/>
      <c r="N48" s="227"/>
      <c r="O48" s="227"/>
      <c r="P48" s="461"/>
      <c r="Q48" s="460" t="s">
        <v>157</v>
      </c>
      <c r="R48" s="227"/>
      <c r="S48" s="253"/>
      <c r="T48" s="322" t="s">
        <v>158</v>
      </c>
      <c r="U48" s="227"/>
      <c r="V48" s="227"/>
      <c r="W48" s="227"/>
      <c r="X48" s="227"/>
      <c r="Y48" s="227"/>
      <c r="Z48" s="227"/>
      <c r="AA48" s="227"/>
      <c r="AB48" s="227"/>
      <c r="AC48" s="227"/>
      <c r="AD48" s="227"/>
      <c r="AE48" s="227"/>
      <c r="AF48" s="227"/>
      <c r="AG48" s="227"/>
      <c r="AH48" s="227"/>
      <c r="AI48" s="227"/>
      <c r="AJ48" s="227"/>
      <c r="AK48" s="227"/>
      <c r="AL48" s="227"/>
      <c r="AM48" s="227"/>
      <c r="AN48" s="253"/>
      <c r="AO48" s="220"/>
      <c r="AP48" s="220"/>
      <c r="AQ48" s="220"/>
      <c r="AR48" s="220"/>
      <c r="AS48" s="220"/>
      <c r="AT48" s="220"/>
      <c r="AU48" s="220"/>
      <c r="AV48" s="220"/>
      <c r="AW48" s="220"/>
      <c r="AX48" s="220"/>
      <c r="AY48" s="220"/>
      <c r="AZ48" s="220"/>
      <c r="BA48" s="220"/>
      <c r="BB48" s="220"/>
      <c r="BC48" s="220"/>
      <c r="BD48" s="220"/>
      <c r="BE48" s="220"/>
      <c r="BF48" s="220"/>
      <c r="BG48" s="220"/>
      <c r="BH48" s="220"/>
      <c r="BI48" s="220"/>
      <c r="BJ48" s="220"/>
      <c r="BK48" s="220"/>
      <c r="BL48" s="220"/>
      <c r="BM48" s="220"/>
      <c r="BN48" s="220"/>
      <c r="BO48" s="220"/>
      <c r="BP48" s="220"/>
      <c r="BQ48" s="220"/>
      <c r="BR48" s="220"/>
      <c r="BS48" s="220"/>
      <c r="BT48" s="220"/>
      <c r="BU48" s="220"/>
    </row>
    <row r="49" spans="1:107" x14ac:dyDescent="0.2">
      <c r="A49" s="1111"/>
      <c r="B49" s="1112"/>
      <c r="C49" s="1112"/>
      <c r="D49" s="1112"/>
      <c r="E49" s="1112"/>
      <c r="F49" s="1112"/>
      <c r="G49" s="1112"/>
      <c r="H49" s="1112"/>
      <c r="I49" s="1112"/>
      <c r="J49" s="1113"/>
      <c r="K49" s="950"/>
      <c r="L49" s="951"/>
      <c r="M49" s="951"/>
      <c r="N49" s="951"/>
      <c r="O49" s="951"/>
      <c r="P49" s="1023"/>
      <c r="Q49" s="956"/>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92" t="s">
        <v>159</v>
      </c>
      <c r="AR49" s="93"/>
      <c r="AS49" s="93"/>
      <c r="AT49" s="93"/>
      <c r="AU49" s="93"/>
      <c r="AV49" s="93"/>
      <c r="AW49" s="93"/>
      <c r="AX49" s="93"/>
      <c r="AY49" s="93"/>
      <c r="AZ49" s="93"/>
      <c r="BA49" s="94"/>
      <c r="BB49" s="326" t="s">
        <v>160</v>
      </c>
      <c r="BC49" s="227"/>
      <c r="BD49" s="253"/>
      <c r="BE49" s="220"/>
      <c r="BF49" s="220"/>
      <c r="BG49" s="220"/>
      <c r="BH49" s="971" t="s">
        <v>161</v>
      </c>
      <c r="BI49" s="972"/>
      <c r="BJ49" s="972"/>
      <c r="BK49" s="972"/>
      <c r="BL49" s="972"/>
      <c r="BM49" s="972"/>
      <c r="BN49" s="972"/>
      <c r="BO49" s="972"/>
      <c r="BP49" s="973"/>
      <c r="BQ49" s="220"/>
      <c r="BR49" s="220"/>
      <c r="BS49" s="220"/>
      <c r="BT49" s="220"/>
      <c r="BU49" s="220"/>
    </row>
    <row r="50" spans="1:107" x14ac:dyDescent="0.2">
      <c r="A50" s="1111"/>
      <c r="B50" s="1112"/>
      <c r="C50" s="1112"/>
      <c r="D50" s="1112"/>
      <c r="E50" s="1112"/>
      <c r="F50" s="1112"/>
      <c r="G50" s="1112"/>
      <c r="H50" s="1112"/>
      <c r="I50" s="1112"/>
      <c r="J50" s="1113"/>
      <c r="K50" s="1024"/>
      <c r="L50" s="951"/>
      <c r="M50" s="951"/>
      <c r="N50" s="951"/>
      <c r="O50" s="951"/>
      <c r="P50" s="1023"/>
      <c r="Q50" s="959"/>
      <c r="R50" s="957"/>
      <c r="S50" s="9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162</v>
      </c>
      <c r="AR50" s="241"/>
      <c r="AS50" s="270"/>
      <c r="AT50" s="275" t="s">
        <v>163</v>
      </c>
      <c r="AU50" s="276"/>
      <c r="AV50" s="275" t="s">
        <v>164</v>
      </c>
      <c r="AW50" s="276"/>
      <c r="AX50" s="277" t="s">
        <v>86</v>
      </c>
      <c r="AY50" s="278"/>
      <c r="AZ50" s="277" t="s">
        <v>87</v>
      </c>
      <c r="BA50" s="279"/>
      <c r="BB50" s="497" t="s">
        <v>165</v>
      </c>
      <c r="BC50" s="220"/>
      <c r="BD50" s="919">
        <f>IF(SUM(AQ11:AQ41)&gt;0,SUM(AQ11:AQ41),SUM(K11:K41))</f>
        <v>0</v>
      </c>
      <c r="BE50" s="220"/>
      <c r="BF50" s="220"/>
      <c r="BG50" s="220"/>
      <c r="BH50" s="974"/>
      <c r="BI50" s="975"/>
      <c r="BJ50" s="975"/>
      <c r="BK50" s="975"/>
      <c r="BL50" s="975"/>
      <c r="BM50" s="975"/>
      <c r="BN50" s="975"/>
      <c r="BO50" s="975"/>
      <c r="BP50" s="976"/>
      <c r="BQ50" s="220"/>
      <c r="BR50" s="220"/>
      <c r="BS50" s="220"/>
      <c r="BT50" s="220"/>
      <c r="BU50" s="220"/>
    </row>
    <row r="51" spans="1:107" ht="14.25" thickBot="1" x14ac:dyDescent="0.3">
      <c r="A51" s="1111"/>
      <c r="B51" s="1112"/>
      <c r="C51" s="1112"/>
      <c r="D51" s="1112"/>
      <c r="E51" s="1112"/>
      <c r="F51" s="1112"/>
      <c r="G51" s="1112"/>
      <c r="H51" s="1112"/>
      <c r="I51" s="1112"/>
      <c r="J51" s="1113"/>
      <c r="K51" s="947"/>
      <c r="L51" s="948"/>
      <c r="M51" s="948"/>
      <c r="N51" s="948"/>
      <c r="O51" s="948"/>
      <c r="P51" s="949"/>
      <c r="Q51" s="462"/>
      <c r="R51" s="257"/>
      <c r="S51" s="258"/>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
        <v>166</v>
      </c>
      <c r="AR51" s="271"/>
      <c r="AS51" s="272"/>
      <c r="AT51" s="103" t="str">
        <f>IF(U47=0," NA",(+M42-U42)/M42*100)</f>
        <v xml:space="preserve"> NA</v>
      </c>
      <c r="AU51" s="104"/>
      <c r="AV51" s="103" t="str">
        <f>IF(V47=0," NA",(+O42-V42)/O42*100)</f>
        <v xml:space="preserve"> NA</v>
      </c>
      <c r="AW51" s="104"/>
      <c r="AX51" s="105" t="s">
        <v>71</v>
      </c>
      <c r="AY51" s="106"/>
      <c r="AZ51" s="105" t="s">
        <v>71</v>
      </c>
      <c r="BA51" s="106"/>
      <c r="BB51" s="238"/>
      <c r="BC51" s="239"/>
      <c r="BD51" s="254"/>
      <c r="BE51" s="220"/>
      <c r="BF51" s="220"/>
      <c r="BG51" s="220"/>
      <c r="BH51" s="974"/>
      <c r="BI51" s="975"/>
      <c r="BJ51" s="975"/>
      <c r="BK51" s="975"/>
      <c r="BL51" s="975"/>
      <c r="BM51" s="975"/>
      <c r="BN51" s="975"/>
      <c r="BO51" s="975"/>
      <c r="BP51" s="976"/>
      <c r="BQ51" s="220"/>
      <c r="BR51" s="220"/>
      <c r="BS51" s="220"/>
      <c r="BT51" s="220"/>
      <c r="BU51" s="220"/>
    </row>
    <row r="52" spans="1:107" ht="13.5" x14ac:dyDescent="0.25">
      <c r="A52" s="1111"/>
      <c r="B52" s="1112"/>
      <c r="C52" s="1112"/>
      <c r="D52" s="1112"/>
      <c r="E52" s="1112"/>
      <c r="F52" s="1112"/>
      <c r="G52" s="1112"/>
      <c r="H52" s="1112"/>
      <c r="I52" s="1112"/>
      <c r="J52" s="1113"/>
      <c r="K52" s="459" t="s">
        <v>167</v>
      </c>
      <c r="L52" s="464"/>
      <c r="M52" s="227"/>
      <c r="N52" s="227"/>
      <c r="O52" s="227"/>
      <c r="P52" s="465"/>
      <c r="Q52" s="460" t="s">
        <v>157</v>
      </c>
      <c r="R52" s="227"/>
      <c r="S52" s="253"/>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IF(+AQ53="Tertiary Treatment","Secondary Treatment"," ")</f>
        <v>Secondary Treatment</v>
      </c>
      <c r="AR52" s="271"/>
      <c r="AS52" s="272"/>
      <c r="AT52" s="103" t="str">
        <f>IF(AD47=0," NA",IF(U47=0,(+M42-AD42)/M42*100,(+U42-AD42)/U42*100))</f>
        <v xml:space="preserve"> NA</v>
      </c>
      <c r="AU52" s="104"/>
      <c r="AV52" s="103" t="str">
        <f>IF(AE47=0," NA",IF(V47=0,(+O42-AE42)/O42*100,(+V42-AE42)/V42*100))</f>
        <v xml:space="preserve"> NA</v>
      </c>
      <c r="AW52" s="104"/>
      <c r="AX52" s="105" t="s">
        <v>168</v>
      </c>
      <c r="AY52" s="106"/>
      <c r="AZ52" s="105" t="s">
        <v>168</v>
      </c>
      <c r="BA52" s="106"/>
      <c r="BB52" s="1042" t="s">
        <v>169</v>
      </c>
      <c r="BC52" s="1043"/>
      <c r="BD52" s="1044"/>
      <c r="BE52" s="220"/>
      <c r="BF52" s="220"/>
      <c r="BG52" s="220"/>
      <c r="BH52" s="974"/>
      <c r="BI52" s="975"/>
      <c r="BJ52" s="975"/>
      <c r="BK52" s="975"/>
      <c r="BL52" s="975"/>
      <c r="BM52" s="975"/>
      <c r="BN52" s="975"/>
      <c r="BO52" s="975"/>
      <c r="BP52" s="976"/>
      <c r="BQ52" s="220"/>
      <c r="BR52" s="220"/>
      <c r="BS52" s="220"/>
      <c r="BT52" s="220"/>
      <c r="BU52" s="220"/>
    </row>
    <row r="53" spans="1:107" ht="13.5" x14ac:dyDescent="0.2">
      <c r="A53" s="1111"/>
      <c r="B53" s="1112"/>
      <c r="C53" s="1112"/>
      <c r="D53" s="1112"/>
      <c r="E53" s="1112"/>
      <c r="F53" s="1112"/>
      <c r="G53" s="1112"/>
      <c r="H53" s="1112"/>
      <c r="I53" s="1112"/>
      <c r="J53" s="1113"/>
      <c r="K53" s="466" t="s">
        <v>170</v>
      </c>
      <c r="L53" s="231"/>
      <c r="M53" s="231"/>
      <c r="N53" s="231"/>
      <c r="O53" s="231"/>
      <c r="P53" s="231"/>
      <c r="Q53" s="956"/>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9" t="str">
        <f>IF(AND(+U47+V47&gt;0,+AD47+AE47=0),"Secondary Treatment","Tertiary Treatment")</f>
        <v>Tertiary Treatment</v>
      </c>
      <c r="AR53" s="271"/>
      <c r="AS53" s="272"/>
      <c r="AT53" s="103" t="str">
        <f>IF(U47+AD47=0," NA",IF(AD47&gt;0,(+AD42-AS42)/AD42*100,(+U42-AS42)/U42*100))</f>
        <v xml:space="preserve"> NA</v>
      </c>
      <c r="AU53" s="104"/>
      <c r="AV53" s="103" t="str">
        <f>IF(V47+AE47=0," NA",IF(AE47&gt;0,(+AE42-AW42)/AE42*100,(+V42-AW42)/V42*100))</f>
        <v xml:space="preserve"> NA</v>
      </c>
      <c r="AW53" s="104"/>
      <c r="AX53" s="105" t="s">
        <v>168</v>
      </c>
      <c r="AY53" s="106"/>
      <c r="AZ53" s="105" t="s">
        <v>168</v>
      </c>
      <c r="BA53" s="106"/>
      <c r="BB53" s="498" t="s">
        <v>171</v>
      </c>
      <c r="BC53" s="220"/>
      <c r="BD53" s="107" t="str">
        <f>IF(AQ47+K47=0,"",IF(AQ47&gt;0,+AQ42/O4,K42/O4))</f>
        <v/>
      </c>
      <c r="BE53" s="220"/>
      <c r="BF53" s="220"/>
      <c r="BG53" s="220"/>
      <c r="BH53" s="974"/>
      <c r="BI53" s="975"/>
      <c r="BJ53" s="975"/>
      <c r="BK53" s="975"/>
      <c r="BL53" s="975"/>
      <c r="BM53" s="975"/>
      <c r="BN53" s="975"/>
      <c r="BO53" s="975"/>
      <c r="BP53" s="976"/>
      <c r="BQ53" s="220"/>
      <c r="BR53" s="220"/>
      <c r="BS53" s="220"/>
      <c r="BT53" s="220"/>
      <c r="BU53" s="220"/>
    </row>
    <row r="54" spans="1:107" ht="13.5" customHeight="1" thickBot="1" x14ac:dyDescent="0.25">
      <c r="A54" s="1111"/>
      <c r="B54" s="1112"/>
      <c r="C54" s="1112"/>
      <c r="D54" s="1112"/>
      <c r="E54" s="1112"/>
      <c r="F54" s="1112"/>
      <c r="G54" s="1112"/>
      <c r="H54" s="1112"/>
      <c r="I54" s="1112"/>
      <c r="J54" s="1113"/>
      <c r="K54" s="950"/>
      <c r="L54" s="951"/>
      <c r="M54" s="951"/>
      <c r="N54" s="951"/>
      <c r="O54" s="951"/>
      <c r="P54" s="952"/>
      <c r="Q54" s="959"/>
      <c r="R54" s="957"/>
      <c r="S54" s="958"/>
      <c r="T54" s="1025"/>
      <c r="U54" s="1026"/>
      <c r="V54" s="1026"/>
      <c r="W54" s="1026"/>
      <c r="X54" s="1026"/>
      <c r="Y54" s="1026"/>
      <c r="Z54" s="1026"/>
      <c r="AA54" s="1026"/>
      <c r="AB54" s="1026"/>
      <c r="AC54" s="1026"/>
      <c r="AD54" s="1026"/>
      <c r="AE54" s="1026"/>
      <c r="AF54" s="1026"/>
      <c r="AG54" s="1026"/>
      <c r="AH54" s="1026"/>
      <c r="AI54" s="1026"/>
      <c r="AJ54" s="1026"/>
      <c r="AK54" s="1026"/>
      <c r="AL54" s="1026"/>
      <c r="AM54" s="1026"/>
      <c r="AN54" s="1027"/>
      <c r="AO54" s="220"/>
      <c r="AP54" s="220"/>
      <c r="AQ54" s="265" t="s">
        <v>172</v>
      </c>
      <c r="AR54" s="273"/>
      <c r="AS54" s="274"/>
      <c r="AT54" s="111" t="str">
        <f>IF(M42=" "," NA",(+M42-AS42)/M42*100)</f>
        <v xml:space="preserve"> NA</v>
      </c>
      <c r="AU54" s="112"/>
      <c r="AV54" s="111" t="str">
        <f>IF(O42=" "," NA",(+O42-AW42)/O42*100)</f>
        <v xml:space="preserve"> NA</v>
      </c>
      <c r="AW54" s="112"/>
      <c r="AX54" s="111" t="str">
        <f>IF(R42=" "," NA",(+R42-BA42)/R42*100)</f>
        <v xml:space="preserve"> NA</v>
      </c>
      <c r="AY54" s="112"/>
      <c r="AZ54" s="111" t="str">
        <f>IF(Q42=" "," NA",(+Q42-BE42)/Q42*100)</f>
        <v xml:space="preserve"> NA</v>
      </c>
      <c r="BA54" s="113"/>
      <c r="BB54" s="259"/>
      <c r="BC54" s="251"/>
      <c r="BD54" s="261"/>
      <c r="BE54" s="220"/>
      <c r="BF54" s="220"/>
      <c r="BG54" s="220"/>
      <c r="BH54" s="977"/>
      <c r="BI54" s="978"/>
      <c r="BJ54" s="978"/>
      <c r="BK54" s="978"/>
      <c r="BL54" s="978"/>
      <c r="BM54" s="978"/>
      <c r="BN54" s="978"/>
      <c r="BO54" s="978"/>
      <c r="BP54" s="979"/>
      <c r="BQ54" s="220"/>
      <c r="BR54" s="220"/>
      <c r="BS54" s="220"/>
      <c r="BT54" s="220"/>
      <c r="BU54" s="220"/>
    </row>
    <row r="55" spans="1:107" ht="24" customHeight="1" thickBot="1" x14ac:dyDescent="0.25">
      <c r="A55" s="1114"/>
      <c r="B55" s="1115"/>
      <c r="C55" s="1115"/>
      <c r="D55" s="1115"/>
      <c r="E55" s="1115"/>
      <c r="F55" s="1115"/>
      <c r="G55" s="1115"/>
      <c r="H55" s="1115"/>
      <c r="I55" s="1115"/>
      <c r="J55" s="1116"/>
      <c r="K55" s="953"/>
      <c r="L55" s="954"/>
      <c r="M55" s="954"/>
      <c r="N55" s="954"/>
      <c r="O55" s="954"/>
      <c r="P55" s="955"/>
      <c r="Q55" s="463"/>
      <c r="R55" s="251"/>
      <c r="S55" s="261"/>
      <c r="T55" s="1028"/>
      <c r="U55" s="1029"/>
      <c r="V55" s="1029"/>
      <c r="W55" s="1029"/>
      <c r="X55" s="1029"/>
      <c r="Y55" s="1029"/>
      <c r="Z55" s="1029"/>
      <c r="AA55" s="1029"/>
      <c r="AB55" s="1029"/>
      <c r="AC55" s="1029"/>
      <c r="AD55" s="1029"/>
      <c r="AE55" s="1029"/>
      <c r="AF55" s="1029"/>
      <c r="AG55" s="1029"/>
      <c r="AH55" s="1029"/>
      <c r="AI55" s="1029"/>
      <c r="AJ55" s="1029"/>
      <c r="AK55" s="1029"/>
      <c r="AL55" s="1029"/>
      <c r="AM55" s="1029"/>
      <c r="AN55" s="1030"/>
      <c r="AO55" s="220"/>
      <c r="AP55" s="220"/>
      <c r="AQ55" s="1040" t="str">
        <f>IF(OR(Q42=" ",BE42=" ",LEFT(Q10,4)&lt;&gt;"Phos",LEFT(BE10,4)&lt;&gt;"Phos"),"","Phosphorus limit would be")</f>
        <v/>
      </c>
      <c r="AR55" s="1041"/>
      <c r="AS55" s="1041"/>
      <c r="AT55" s="1041"/>
      <c r="AU55" s="323" t="str">
        <f>IF(OR(Q42=" ",+BE42=" ",LEFT(Q10,4)&lt;&gt;"Phos",LEFT(BE10,4)&lt;&gt;"Phos"),"",IF(+Q42&gt;=5,1,IF(+Q42&gt;=4,80,IF(+Q42&gt;=3,75,IF(Q42&gt;=2,70,IF(Q42&gt;=1,65,60))))))</f>
        <v/>
      </c>
      <c r="AV55" s="323" t="str">
        <f>IF(OR(Q42=" ",+BE42=" ",LEFT(Q10,4)&lt;&gt;"Phos",LEFT(BE10,4)&lt;&gt;"Phos"),"",IF(+Q42&gt;=5,"mg/l.","% removal."))</f>
        <v/>
      </c>
      <c r="AW55" s="323"/>
      <c r="AX55" s="324" t="str">
        <f>IF(OR(Q42=" ",+BE42=" ",LEFT(Q10,4)&lt;&gt;"Phos",LEFT(BE10,4)&lt;&gt;"Phos"),"",IF(OR(AND(+Q42&gt;=5,BE42&gt;1),AND(+Q42&gt;=4,+Q42&lt;5,AZ54&lt;80),AND(+Q42&gt;=3,+Q42&lt;4,AZ54&lt;75),AND(+Q42&gt;=2,+Q42&lt;3,AZ54&lt;70),AND(+Q42&gt;=1,+Q42&lt;2,AZ54&lt;65),AND(+Q42&lt;1,AZ54&lt;60)),"(compliance not achieved)","(compliance achieved)"))</f>
        <v/>
      </c>
      <c r="AY55" s="323"/>
      <c r="AZ55" s="323"/>
      <c r="BA55" s="323"/>
      <c r="BB55" s="323"/>
      <c r="BC55" s="323"/>
      <c r="BD55" s="325"/>
      <c r="BE55" s="220"/>
      <c r="BF55" s="220"/>
      <c r="BG55" s="220"/>
      <c r="BH55" s="220"/>
      <c r="BI55" s="220"/>
      <c r="BJ55" s="220"/>
      <c r="BK55" s="220"/>
      <c r="BL55" s="220"/>
      <c r="BM55" s="220"/>
      <c r="BN55" s="220"/>
      <c r="BO55" s="220"/>
      <c r="BP55" s="220"/>
      <c r="BQ55" s="220"/>
      <c r="BR55" s="220"/>
      <c r="BS55" s="220"/>
      <c r="BT55" s="220"/>
      <c r="BU55" s="220"/>
    </row>
    <row r="56" spans="1:107" x14ac:dyDescent="0.2">
      <c r="A56" s="1020" t="s">
        <v>173</v>
      </c>
      <c r="B56" s="1020"/>
      <c r="C56" s="1020"/>
      <c r="D56" s="1020"/>
      <c r="E56" s="1020"/>
      <c r="F56" s="1020"/>
      <c r="G56" s="1020"/>
      <c r="H56" s="1020"/>
      <c r="I56" s="1020"/>
      <c r="J56" s="1020"/>
      <c r="K56" s="1020"/>
      <c r="L56" s="1020"/>
      <c r="M56" s="1020"/>
      <c r="N56" s="1020"/>
      <c r="O56" s="1020"/>
      <c r="P56" s="1020"/>
      <c r="Q56" s="1020"/>
      <c r="R56" s="1020"/>
      <c r="S56" s="1020"/>
      <c r="T56" s="1020" t="s">
        <v>174</v>
      </c>
      <c r="U56" s="1020"/>
      <c r="V56" s="1020"/>
      <c r="W56" s="1020"/>
      <c r="X56" s="1020"/>
      <c r="Y56" s="1020"/>
      <c r="Z56" s="1020"/>
      <c r="AA56" s="1020"/>
      <c r="AB56" s="1020"/>
      <c r="AC56" s="1020"/>
      <c r="AD56" s="1020"/>
      <c r="AE56" s="1020"/>
      <c r="AF56" s="1020"/>
      <c r="AG56" s="1020"/>
      <c r="AH56" s="1020"/>
      <c r="AI56" s="1020"/>
      <c r="AJ56" s="1020"/>
      <c r="AK56" s="1020"/>
      <c r="AL56" s="1020"/>
      <c r="AM56" s="1020"/>
      <c r="AN56" s="1020"/>
      <c r="AO56" s="935" t="s">
        <v>175</v>
      </c>
      <c r="AP56" s="935"/>
      <c r="AQ56" s="935"/>
      <c r="AR56" s="935"/>
      <c r="AS56" s="935"/>
      <c r="AT56" s="935"/>
      <c r="AU56" s="935"/>
      <c r="AV56" s="935"/>
      <c r="AW56" s="935"/>
      <c r="AX56" s="935"/>
      <c r="AY56" s="935"/>
      <c r="AZ56" s="935"/>
      <c r="BA56" s="935"/>
      <c r="BB56" s="935"/>
      <c r="BC56" s="935"/>
      <c r="BD56" s="935"/>
      <c r="BG56" s="935" t="s">
        <v>176</v>
      </c>
      <c r="BH56" s="935"/>
      <c r="BI56" s="935"/>
      <c r="BJ56" s="935"/>
      <c r="BK56" s="935"/>
      <c r="BL56" s="935"/>
      <c r="BM56" s="935"/>
      <c r="BN56" s="935"/>
      <c r="BO56" s="935"/>
      <c r="BP56" s="935"/>
      <c r="BQ56" s="935"/>
      <c r="BR56" s="935"/>
      <c r="BS56" s="935"/>
      <c r="BT56" s="935"/>
      <c r="BU56" s="935"/>
      <c r="BV56" s="935" t="s">
        <v>177</v>
      </c>
      <c r="BW56" s="935"/>
      <c r="BX56" s="935"/>
      <c r="BY56" s="935"/>
      <c r="BZ56" s="935"/>
      <c r="CA56" s="935"/>
      <c r="CB56" s="935"/>
      <c r="CC56" s="935"/>
      <c r="CD56" s="935"/>
      <c r="CE56" s="935"/>
      <c r="CF56" s="935"/>
      <c r="CG56" s="935"/>
      <c r="CH56" s="935"/>
      <c r="CI56" s="935"/>
      <c r="CJ56" s="935"/>
      <c r="CK56" s="935"/>
      <c r="CL56" s="935"/>
      <c r="CM56" s="935" t="s">
        <v>178</v>
      </c>
      <c r="CN56" s="935"/>
      <c r="CO56" s="935"/>
      <c r="CP56" s="935"/>
      <c r="CQ56" s="935"/>
      <c r="CR56" s="935"/>
      <c r="CS56" s="935"/>
      <c r="CT56" s="935"/>
      <c r="CU56" s="935"/>
      <c r="CV56" s="935"/>
      <c r="CW56" s="935"/>
      <c r="CX56" s="935"/>
      <c r="CY56" s="935"/>
      <c r="CZ56" s="935"/>
      <c r="DA56" s="935"/>
      <c r="DB56" s="935"/>
      <c r="DC56" s="935"/>
    </row>
    <row r="57" spans="1:107" x14ac:dyDescent="0.2">
      <c r="A57" s="935"/>
      <c r="B57" s="935"/>
      <c r="C57" s="935"/>
      <c r="D57" s="935"/>
      <c r="E57" s="935"/>
      <c r="F57" s="935"/>
      <c r="G57" s="935"/>
      <c r="H57" s="935"/>
      <c r="I57" s="935"/>
      <c r="J57" s="935"/>
      <c r="K57" s="935"/>
      <c r="L57" s="935"/>
      <c r="M57" s="935"/>
      <c r="N57" s="935"/>
      <c r="O57" s="935"/>
      <c r="P57" s="935"/>
      <c r="Q57" s="935"/>
      <c r="R57" s="935"/>
      <c r="S57" s="935"/>
      <c r="T57" s="936"/>
      <c r="U57" s="936"/>
      <c r="V57" s="936"/>
      <c r="W57" s="936"/>
      <c r="X57" s="936"/>
      <c r="Y57" s="936"/>
      <c r="Z57" s="936"/>
      <c r="AA57" s="936"/>
      <c r="AB57" s="936"/>
      <c r="AC57" s="936"/>
      <c r="AD57" s="936"/>
      <c r="AE57" s="936"/>
      <c r="AF57" s="936"/>
      <c r="AG57" s="936"/>
      <c r="AH57" s="936"/>
      <c r="AI57" s="936"/>
      <c r="AJ57" s="936"/>
      <c r="AK57" s="936"/>
      <c r="AL57" s="936"/>
      <c r="AM57" s="936"/>
      <c r="AN57" s="936"/>
      <c r="AO57" s="936"/>
      <c r="AP57" s="936"/>
      <c r="AQ57" s="936"/>
      <c r="AR57" s="936"/>
      <c r="AS57" s="936"/>
      <c r="AT57" s="936"/>
      <c r="AU57" s="936"/>
      <c r="AV57" s="936"/>
      <c r="AW57" s="936"/>
      <c r="AX57" s="936"/>
      <c r="AY57" s="936"/>
      <c r="AZ57" s="936"/>
      <c r="BA57" s="936"/>
      <c r="BB57" s="936"/>
      <c r="BC57" s="936"/>
      <c r="BD57" s="936"/>
      <c r="BE57" s="936"/>
      <c r="BF57" s="936"/>
      <c r="BG57" s="935"/>
      <c r="BH57" s="935"/>
      <c r="BI57" s="935"/>
      <c r="BJ57" s="935"/>
      <c r="BK57" s="935"/>
      <c r="BL57" s="935"/>
      <c r="BM57" s="935"/>
      <c r="BN57" s="935"/>
      <c r="BO57" s="935"/>
      <c r="BP57" s="935"/>
      <c r="BQ57" s="935"/>
      <c r="BR57" s="935"/>
      <c r="BS57" s="935"/>
      <c r="BT57" s="935"/>
      <c r="BU57" s="935"/>
      <c r="BV57" s="935"/>
      <c r="BW57" s="935"/>
      <c r="BX57" s="935"/>
      <c r="BY57" s="935"/>
      <c r="BZ57" s="935"/>
      <c r="CA57" s="935"/>
      <c r="CB57" s="935"/>
      <c r="CC57" s="935"/>
      <c r="CD57" s="935"/>
      <c r="CE57" s="935"/>
      <c r="CF57" s="935"/>
      <c r="CG57" s="935"/>
      <c r="CH57" s="935"/>
      <c r="CI57" s="935"/>
      <c r="CJ57" s="935"/>
      <c r="CK57" s="935"/>
      <c r="CL57" s="935"/>
      <c r="CM57" s="935"/>
      <c r="CN57" s="935"/>
    </row>
  </sheetData>
  <sheetProtection algorithmName="SHA-512" hashValue="s8sK7gMoIW5T9PkCmVCSDoWzCC9BSF9IEwmBHxTcwFCUUHmKRNrTiNIXRo7y8p5YJU8yS+eRbZ4wASmRCH0A5g==" saltValue="Fgc1/gbD2kdEJocXFNGMpQ==" spinCount="100000" sheet="1" selectLockedCells="1"/>
  <mergeCells count="96">
    <mergeCell ref="CM6:CN6"/>
    <mergeCell ref="CT6:DA7"/>
    <mergeCell ref="CX8:CX10"/>
    <mergeCell ref="CY8:CY10"/>
    <mergeCell ref="CZ8:CZ10"/>
    <mergeCell ref="DA8:DA10"/>
    <mergeCell ref="CN8:CN10"/>
    <mergeCell ref="CO8:CO10"/>
    <mergeCell ref="CP8:CP10"/>
    <mergeCell ref="CQ8:CQ10"/>
    <mergeCell ref="T45:V45"/>
    <mergeCell ref="AO45:AP45"/>
    <mergeCell ref="CL8:CL10"/>
    <mergeCell ref="CR8:CR10"/>
    <mergeCell ref="CS8:CS10"/>
    <mergeCell ref="CI8:CI10"/>
    <mergeCell ref="CJ8:CJ10"/>
    <mergeCell ref="AK44:AL44"/>
    <mergeCell ref="CD8:CD10"/>
    <mergeCell ref="CE8:CE10"/>
    <mergeCell ref="CB8:CB10"/>
    <mergeCell ref="CC8:CC10"/>
    <mergeCell ref="CA8:CA10"/>
    <mergeCell ref="T46:V46"/>
    <mergeCell ref="AO46:AP46"/>
    <mergeCell ref="AK47:AL47"/>
    <mergeCell ref="A57:S57"/>
    <mergeCell ref="A48:J55"/>
    <mergeCell ref="T57:AN57"/>
    <mergeCell ref="T49:AN55"/>
    <mergeCell ref="A56:S56"/>
    <mergeCell ref="T56:AN56"/>
    <mergeCell ref="K49:P50"/>
    <mergeCell ref="Q49:S50"/>
    <mergeCell ref="K51:P51"/>
    <mergeCell ref="AO47:AP47"/>
    <mergeCell ref="AO57:BF57"/>
    <mergeCell ref="Q53:S54"/>
    <mergeCell ref="K54:P55"/>
    <mergeCell ref="BG57:BU57"/>
    <mergeCell ref="BV57:CN57"/>
    <mergeCell ref="BB52:BD52"/>
    <mergeCell ref="AQ55:AT55"/>
    <mergeCell ref="BG56:BU56"/>
    <mergeCell ref="BV56:CL56"/>
    <mergeCell ref="BH49:BP54"/>
    <mergeCell ref="CM56:DC56"/>
    <mergeCell ref="C8:C10"/>
    <mergeCell ref="F8:F10"/>
    <mergeCell ref="G8:G10"/>
    <mergeCell ref="D8:D10"/>
    <mergeCell ref="AK43:AL43"/>
    <mergeCell ref="BV6:BW6"/>
    <mergeCell ref="K2:O2"/>
    <mergeCell ref="P2:R2"/>
    <mergeCell ref="Q4:S4"/>
    <mergeCell ref="K7:N7"/>
    <mergeCell ref="P6:Q6"/>
    <mergeCell ref="R6:S6"/>
    <mergeCell ref="M4:N4"/>
    <mergeCell ref="K5:L5"/>
    <mergeCell ref="P7:Q7"/>
    <mergeCell ref="M5:Q5"/>
    <mergeCell ref="R7:S7"/>
    <mergeCell ref="AE6:AM7"/>
    <mergeCell ref="DC8:DC10"/>
    <mergeCell ref="CF8:CF10"/>
    <mergeCell ref="AQ8:BD8"/>
    <mergeCell ref="BR9:BR10"/>
    <mergeCell ref="BY9:BZ9"/>
    <mergeCell ref="BT9:BT10"/>
    <mergeCell ref="BU9:BU10"/>
    <mergeCell ref="BO9:BO10"/>
    <mergeCell ref="BP9:BP10"/>
    <mergeCell ref="BW9:BX9"/>
    <mergeCell ref="DB8:DB10"/>
    <mergeCell ref="CT8:CT10"/>
    <mergeCell ref="CU8:CU10"/>
    <mergeCell ref="CV8:CV10"/>
    <mergeCell ref="CW8:CW10"/>
    <mergeCell ref="CC6:CJ7"/>
    <mergeCell ref="AO56:BD56"/>
    <mergeCell ref="CK8:CK10"/>
    <mergeCell ref="AO6:AR6"/>
    <mergeCell ref="BN6:BS7"/>
    <mergeCell ref="BQ9:BQ10"/>
    <mergeCell ref="BW8:BZ8"/>
    <mergeCell ref="CG8:CG10"/>
    <mergeCell ref="CH8:CH10"/>
    <mergeCell ref="AO42:AP42"/>
    <mergeCell ref="AO43:AP43"/>
    <mergeCell ref="AO44:AP44"/>
    <mergeCell ref="AX6:BC7"/>
    <mergeCell ref="BS9:BS10"/>
    <mergeCell ref="BM9:BM10"/>
    <mergeCell ref="BN9:BN10"/>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4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C57"/>
  <sheetViews>
    <sheetView showGridLines="0" zoomScaleNormal="100" workbookViewId="0">
      <selection activeCell="T48" sqref="T48:AN54"/>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28515625" customWidth="1"/>
    <col min="34" max="34" width="6.5703125" customWidth="1"/>
    <col min="35" max="35" width="3.140625" hidden="1" customWidth="1"/>
    <col min="37" max="39" width="5.7109375" customWidth="1"/>
    <col min="41" max="42" width="3.7109375" customWidth="1"/>
    <col min="43" max="44" width="7.7109375" customWidth="1"/>
    <col min="56" max="56" width="7.28515625" customWidth="1"/>
    <col min="58" max="58" width="5.7109375" customWidth="1"/>
    <col min="59" max="59" width="5.140625" customWidth="1"/>
    <col min="74" max="74" width="5.140625" customWidth="1"/>
    <col min="78" max="78" width="9"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Jan!K2</f>
        <v>Exampleville</v>
      </c>
      <c r="L2" s="1046"/>
      <c r="M2" s="1046"/>
      <c r="N2" s="1046"/>
      <c r="O2" s="1047"/>
      <c r="P2" s="1131" t="str">
        <f>Jan!P2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181</v>
      </c>
      <c r="L4" s="312"/>
      <c r="M4" s="1138">
        <f>+Mar!M4</f>
        <v>2026</v>
      </c>
      <c r="N4" s="1139"/>
      <c r="O4" s="862">
        <f>Jan!O4</f>
        <v>1E-3</v>
      </c>
      <c r="P4" s="313" t="s">
        <v>51</v>
      </c>
      <c r="Q4" s="1066" t="str">
        <f>Jan!Q4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CONCATENATE("4/1/",M4)</f>
        <v>4/1/2026</v>
      </c>
      <c r="K5" s="1056" t="s">
        <v>54</v>
      </c>
      <c r="L5" s="1057"/>
      <c r="M5" s="934" t="str">
        <f>Jan!M5</f>
        <v>wwtp@city.org</v>
      </c>
      <c r="N5" s="934"/>
      <c r="O5" s="934"/>
      <c r="P5" s="934"/>
      <c r="Q5" s="934"/>
      <c r="R5" s="688" t="str">
        <f>+Mar!R5</f>
        <v>001</v>
      </c>
      <c r="S5" s="688" t="str">
        <f>+Mar!S5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April</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April</v>
      </c>
      <c r="AV6" s="245"/>
      <c r="AW6" s="488">
        <f>+M4</f>
        <v>2026</v>
      </c>
      <c r="AX6" s="937"/>
      <c r="AY6" s="938"/>
      <c r="AZ6" s="938"/>
      <c r="BA6" s="938"/>
      <c r="BB6" s="938"/>
      <c r="BC6" s="938"/>
      <c r="BD6" s="220"/>
      <c r="BE6" s="257"/>
      <c r="BF6" s="257"/>
      <c r="BG6" s="458" t="str">
        <f>+K2</f>
        <v>Exampleville</v>
      </c>
      <c r="BH6" s="239"/>
      <c r="BI6" s="250" t="str">
        <f>+P2</f>
        <v>IN0000000</v>
      </c>
      <c r="BJ6" s="245"/>
      <c r="BK6" s="250" t="str">
        <f>+K4</f>
        <v>April</v>
      </c>
      <c r="BL6" s="245"/>
      <c r="BM6" s="488">
        <f>+M4</f>
        <v>2026</v>
      </c>
      <c r="BN6" s="937"/>
      <c r="BO6" s="942"/>
      <c r="BP6" s="942"/>
      <c r="BQ6" s="942"/>
      <c r="BR6" s="942"/>
      <c r="BS6" s="924"/>
      <c r="BT6" s="231"/>
      <c r="BU6" s="220"/>
      <c r="BV6" s="940" t="str">
        <f>+K2</f>
        <v>Exampleville</v>
      </c>
      <c r="BW6" s="1095"/>
      <c r="BX6" s="250" t="str">
        <f>+P2</f>
        <v>IN0000000</v>
      </c>
      <c r="BY6" s="245"/>
      <c r="BZ6" s="250" t="str">
        <f>+K4</f>
        <v>April</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April</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Jan!K7</f>
        <v>Chris A. Operator</v>
      </c>
      <c r="L7" s="1063"/>
      <c r="M7" s="1063"/>
      <c r="N7" s="1063"/>
      <c r="O7" s="314" t="str">
        <f>Jan!O7</f>
        <v>V</v>
      </c>
      <c r="P7" s="1071">
        <f>Jan!P7</f>
        <v>9999</v>
      </c>
      <c r="Q7" s="1072"/>
      <c r="R7" s="1069">
        <f>Jan!R7</f>
        <v>41820</v>
      </c>
      <c r="S7" s="1070"/>
      <c r="T7" s="472"/>
      <c r="U7" s="260"/>
      <c r="V7" s="260"/>
      <c r="W7" s="468"/>
      <c r="X7" s="251"/>
      <c r="Y7" s="251"/>
      <c r="Z7" s="251"/>
      <c r="AA7" s="251"/>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614"/>
      <c r="B8" s="615"/>
      <c r="C8" s="1125" t="str">
        <f>+Mar!C8</f>
        <v>Man-Hours at Plant
(Plants less than 1 MGD only)</v>
      </c>
      <c r="D8" s="982" t="str">
        <f>+Mar!D8</f>
        <v>Air Temperature (optional)</v>
      </c>
      <c r="E8" s="281" t="s">
        <v>66</v>
      </c>
      <c r="F8" s="1004" t="str">
        <f>+Mar!F8</f>
        <v>Bypass At Plant Site
("x" If Occurred)</v>
      </c>
      <c r="G8" s="1007" t="str">
        <f>+Mar!G8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622" t="s">
        <v>74</v>
      </c>
      <c r="AE8" s="623"/>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c r="BH8" s="617" t="str">
        <f>+Mar!BH8</f>
        <v>SLUDGE TO</v>
      </c>
      <c r="BI8" s="618"/>
      <c r="BJ8" s="136" t="str">
        <f>+Mar!BJ8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SUM(E11:E40)</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IF(+Mar!BE9&lt;&gt;"",+Mar!BE9,"")</f>
        <v>Phosphorus</v>
      </c>
      <c r="BF9" s="641"/>
      <c r="BG9" s="642"/>
      <c r="BH9" s="629" t="str">
        <f>+Mar!BH9</f>
        <v>DIGESTER</v>
      </c>
      <c r="BI9" s="626"/>
      <c r="BJ9" s="629" t="str">
        <f>+Mar!BJ9</f>
        <v>Anaerobic Only</v>
      </c>
      <c r="BK9" s="625"/>
      <c r="BL9" s="643"/>
      <c r="BM9" s="1117" t="str">
        <f>+Mar!BM9</f>
        <v>Supernatant Withdrawn 
hrs. or Gal. x 1000</v>
      </c>
      <c r="BN9" s="1117" t="str">
        <f>+Mar!BN9</f>
        <v>Supernatant BOD5 mg/l 
or  NH3-N mg/l</v>
      </c>
      <c r="BO9" s="1117" t="str">
        <f>+Mar!BO9</f>
        <v>Total Solids in Incoming Sludge - %</v>
      </c>
      <c r="BP9" s="1124" t="str">
        <f>+Mar!BP9</f>
        <v>Total Solids in Digested Sludge - %</v>
      </c>
      <c r="BQ9" s="1101" t="str">
        <f>+Mar!BQ9</f>
        <v>Volatile Solids in Incoming Sludge - %</v>
      </c>
      <c r="BR9" s="1101" t="str">
        <f>+Mar!BR9</f>
        <v>Volatile Solids in Digested Sludge - %</v>
      </c>
      <c r="BS9" s="1099" t="str">
        <f>+Mar!BS9</f>
        <v>Digested Sludge Withdrawn 
hrs. or Gal. x 1000</v>
      </c>
      <c r="BT9" s="1101">
        <f>+Mar!BT9</f>
        <v>0</v>
      </c>
      <c r="BU9" s="1099" t="str">
        <f>+Mar!BU9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+Mar!E10</f>
        <v>Precipitation - Inches</v>
      </c>
      <c r="F10" s="1006">
        <f>+Jan!F10</f>
        <v>0</v>
      </c>
      <c r="G10" s="1009">
        <f>+Jan!G10</f>
        <v>0</v>
      </c>
      <c r="H10" s="647" t="str">
        <f>+Mar!H10</f>
        <v>Chlorine - Lbs/day</v>
      </c>
      <c r="I10" s="917" t="str">
        <f>Jan!I10</f>
        <v>Lbs/Day  or  Gal./Day</v>
      </c>
      <c r="J10" s="648" t="str">
        <f>+Mar!J10</f>
        <v>Lbs/Day  or  Gal./Day</v>
      </c>
      <c r="K10" s="649" t="str">
        <f>+Mar!K10</f>
        <v>Influent Flow Rate 
(if metered) MGD</v>
      </c>
      <c r="L10" s="650" t="str">
        <f>+Mar!L10</f>
        <v>pH</v>
      </c>
      <c r="M10" s="650" t="str">
        <f>+Mar!M10</f>
        <v>CBOD5 - mg/l</v>
      </c>
      <c r="N10" s="901" t="str">
        <f>+Mar!N10</f>
        <v>CBOD5 - lbs/day</v>
      </c>
      <c r="O10" s="650" t="str">
        <f>+Mar!O10</f>
        <v>Susp. Solids - mg/l</v>
      </c>
      <c r="P10" s="650" t="str">
        <f>+Mar!P10</f>
        <v>Susp. Solids - lbs/day</v>
      </c>
      <c r="Q10" s="650" t="str">
        <f>+Mar!Q10</f>
        <v xml:space="preserve">Phosphorus - mg/l </v>
      </c>
      <c r="R10" s="650" t="str">
        <f>+Mar!R10</f>
        <v>Ammonia - mg/l</v>
      </c>
      <c r="S10" s="651" t="str">
        <f>IF(+Mar!S10&lt;&gt;"",+Mar!S10,"")</f>
        <v/>
      </c>
      <c r="T10" s="652" t="s">
        <v>99</v>
      </c>
      <c r="U10" s="649" t="str">
        <f>+Mar!U10</f>
        <v>CBOD5 - mg/l</v>
      </c>
      <c r="V10" s="651" t="str">
        <f>+Mar!V10</f>
        <v>Susp. Solids - mg/l</v>
      </c>
      <c r="W10" s="653" t="str">
        <f>+Mar!W10</f>
        <v>Settleable Solids % in 30 minutes</v>
      </c>
      <c r="X10" s="650" t="str">
        <f>+Mar!X10</f>
        <v>Susp. Solids - mg/l</v>
      </c>
      <c r="Y10" s="654" t="str">
        <f>+Mar!Y10</f>
        <v>Sludge Vol. Index - ml/gm</v>
      </c>
      <c r="Z10" s="650" t="str">
        <f>+Mar!Z10</f>
        <v>Dissolved Oxygen - mg/l</v>
      </c>
      <c r="AA10" s="650" t="str">
        <f>+Mar!AA10</f>
        <v>Temperature - F</v>
      </c>
      <c r="AB10" s="650" t="str">
        <f>+Mar!AB10</f>
        <v>Volume - MG</v>
      </c>
      <c r="AC10" s="651" t="str">
        <f>+Mar!AC10</f>
        <v>Susp. Solids - mg/l</v>
      </c>
      <c r="AD10" s="649" t="str">
        <f>+Mar!AD10</f>
        <v>CBOD5 - mg/l</v>
      </c>
      <c r="AE10" s="651" t="str">
        <f>+Mar!AE10</f>
        <v>Susp. Solids - mg/l</v>
      </c>
      <c r="AF10" s="703"/>
      <c r="AG10" s="901" t="str">
        <f>+Mar!AG10</f>
        <v>Residual Chlorine - Final</v>
      </c>
      <c r="AH10" s="901" t="str">
        <f>+Mar!AH10</f>
        <v>Residual Chlorine - Contact Tank</v>
      </c>
      <c r="AI10" s="656"/>
      <c r="AJ10" s="650" t="str">
        <f>+Mar!AJ10</f>
        <v>E. Coli - colony/100 ml</v>
      </c>
      <c r="AK10" s="650" t="str">
        <f>+Mar!AK10</f>
        <v>pH - daily low 
(or single sample)</v>
      </c>
      <c r="AL10" s="650" t="str">
        <f>+Mar!AL10</f>
        <v>pH - daily high  
(if multiple samples)</v>
      </c>
      <c r="AM10" s="901" t="str">
        <f>+Mar!AM10</f>
        <v>Dissolved Oxygen - mg/l</v>
      </c>
      <c r="AN10" s="904" t="str">
        <f>+Mar!AN10</f>
        <v>Oil &amp; Grease (mg/l)</v>
      </c>
      <c r="AO10" s="657" t="s">
        <v>99</v>
      </c>
      <c r="AP10" s="658" t="s">
        <v>100</v>
      </c>
      <c r="AQ10" s="655" t="str">
        <f>+Mar!AQ10</f>
        <v>Effluent Flow Rate (MGD)</v>
      </c>
      <c r="AR10" s="651" t="str">
        <f>+Mar!AR10</f>
        <v>Effluent Flow
Weekly Average</v>
      </c>
      <c r="AS10" s="655" t="str">
        <f>+Mar!AS10</f>
        <v>CBOD5 - mg/l</v>
      </c>
      <c r="AT10" s="650" t="str">
        <f>+Mar!AT10</f>
        <v>CBOD5 - mg/l
Weekly Average</v>
      </c>
      <c r="AU10" s="659" t="str">
        <f>+Mar!AU10</f>
        <v>CBOD5 - lbs/day</v>
      </c>
      <c r="AV10" s="651" t="str">
        <f>+Mar!AV10</f>
        <v>CBOD5 - lbs/day
Weekly Average</v>
      </c>
      <c r="AW10" s="655" t="str">
        <f>+Mar!AW10</f>
        <v>Susp. Solids - mg/l</v>
      </c>
      <c r="AX10" s="650" t="str">
        <f>+Mar!AX10</f>
        <v>Susp. Solids - mg/l
Weekly Average</v>
      </c>
      <c r="AY10" s="660" t="str">
        <f>+Mar!AY10</f>
        <v>Susp. Solids - lbs/day</v>
      </c>
      <c r="AZ10" s="651" t="str">
        <f>+Mar!AZ10</f>
        <v>Susp. Solids - lbs/day
Weekly Average</v>
      </c>
      <c r="BA10" s="655" t="str">
        <f>+Mar!BA10</f>
        <v>Ammonia - mg/l</v>
      </c>
      <c r="BB10" s="661" t="str">
        <f>+Mar!BB10</f>
        <v>Ammonia - mg/l
Weekly Average</v>
      </c>
      <c r="BC10" s="660" t="str">
        <f>+Mar!BC10</f>
        <v>Ammonia - lbs/day</v>
      </c>
      <c r="BD10" s="651" t="str">
        <f>+Mar!BD10</f>
        <v>Ammonia - lbs/day
Weekly Average</v>
      </c>
      <c r="BE10" s="662" t="str">
        <f>IF(+Mar!BE10&lt;&gt;"",+Mar!BE10,"")</f>
        <v xml:space="preserve">Phosphorus - mg/l </v>
      </c>
      <c r="BF10" s="663" t="str">
        <f>IF(+Mar!BF10&lt;&gt;"",+Mar!BF10,"")</f>
        <v>Phosphorus - lbs/day</v>
      </c>
      <c r="BG10" s="664" t="s">
        <v>99</v>
      </c>
      <c r="BH10" s="649" t="str">
        <f>+Mar!BH10</f>
        <v>Primary Sludge
Gal. x 1000</v>
      </c>
      <c r="BI10" s="651" t="str">
        <f>+Mar!BI10</f>
        <v>Waste Act. Sludge
Gal. x 1000</v>
      </c>
      <c r="BJ10" s="649" t="str">
        <f>+Mar!BJ10</f>
        <v>pH</v>
      </c>
      <c r="BK10" s="650" t="str">
        <f>+Mar!BK10</f>
        <v>Gas Production  
Cubic Ft. x 1000</v>
      </c>
      <c r="BL10" s="650" t="str">
        <f>+Mar!BL10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Wed</v>
      </c>
      <c r="C11" s="34"/>
      <c r="D11" s="35"/>
      <c r="E11" s="36"/>
      <c r="F11" s="37"/>
      <c r="G11" s="38"/>
      <c r="H11" s="39"/>
      <c r="I11" s="40"/>
      <c r="J11" s="36"/>
      <c r="K11" s="41"/>
      <c r="L11" s="316"/>
      <c r="M11" s="40"/>
      <c r="N11" s="44" t="str">
        <f ca="1">IF(CELL("type",M11)="L","",IF(M11*($K11+$AQ11)=0,"",IF($K11&gt;0,+$K11*M11*8.34,$AQ11*M11*8.34)))</f>
        <v/>
      </c>
      <c r="O11" s="40"/>
      <c r="P11" s="44" t="str">
        <f t="shared" ref="P11:P40" ca="1" si="0">IF(CELL("type",O11)="L","",IF(O11*($K11+$AQ11)=0,"",IF($K11&gt;0,+$K11*O11*8.34,$AQ11*O11*8.34)))</f>
        <v/>
      </c>
      <c r="Q11" s="40"/>
      <c r="R11" s="40"/>
      <c r="S11" s="42"/>
      <c r="T11" s="238">
        <f t="shared" ref="T11:T40"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0" si="2">+A11</f>
        <v>1</v>
      </c>
      <c r="AP11" s="441" t="str">
        <f t="shared" ref="AP11:AP40" si="3">+B11</f>
        <v>Wed</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0"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0" si="6">TEXT(J$5 + A12-1,"DDD")</f>
        <v>Thu</v>
      </c>
      <c r="C12" s="48"/>
      <c r="D12" s="49"/>
      <c r="E12" s="49"/>
      <c r="F12" s="50"/>
      <c r="G12" s="51"/>
      <c r="H12" s="52"/>
      <c r="I12" s="48"/>
      <c r="J12" s="49"/>
      <c r="K12" s="53"/>
      <c r="L12" s="317"/>
      <c r="M12" s="48"/>
      <c r="N12" s="44" t="str">
        <f t="shared" ref="N12:N40" ca="1" si="7">IF(CELL("type",M12)="L","",IF(M12*(K12+AQ12)=0,"",IF(K12&gt;0,+K12*M12*8.34,AQ12*M12*8.34)))</f>
        <v/>
      </c>
      <c r="O12" s="48"/>
      <c r="P12" s="44" t="str">
        <f t="shared" ca="1" si="0"/>
        <v/>
      </c>
      <c r="Q12" s="48"/>
      <c r="R12" s="48"/>
      <c r="S12" s="54"/>
      <c r="T12" s="240">
        <f t="shared" si="1"/>
        <v>2</v>
      </c>
      <c r="U12" s="53"/>
      <c r="V12" s="54"/>
      <c r="W12" s="48"/>
      <c r="X12" s="48"/>
      <c r="Y12" s="332" t="str">
        <f t="shared" ref="Y12:Y40" si="8">IF(W12*X12=0,"",IF(W12&lt;100,W12*10000/X12,W12*1000/X12))</f>
        <v/>
      </c>
      <c r="Z12" s="317"/>
      <c r="AA12" s="330"/>
      <c r="AB12" s="48"/>
      <c r="AC12" s="54"/>
      <c r="AD12" s="53"/>
      <c r="AE12" s="54"/>
      <c r="AF12" s="704"/>
      <c r="AG12" s="52"/>
      <c r="AH12" s="48"/>
      <c r="AI12" t="str">
        <f t="shared" ref="AI12:AI40" ca="1" si="9">IF(CELL("type",AJ12)="b","",IF(AJ12="tntc",63200,IF(AJ12=0,1,AJ12)))</f>
        <v/>
      </c>
      <c r="AJ12" s="48"/>
      <c r="AK12" s="317"/>
      <c r="AL12" s="317"/>
      <c r="AM12" s="317"/>
      <c r="AN12" s="54"/>
      <c r="AO12" s="234">
        <f t="shared" si="2"/>
        <v>2</v>
      </c>
      <c r="AP12" s="441" t="str">
        <f t="shared" si="3"/>
        <v>Thu</v>
      </c>
      <c r="AQ12" s="53"/>
      <c r="AR12" s="45"/>
      <c r="AS12" s="53"/>
      <c r="AT12" s="71"/>
      <c r="AU12" s="57" t="str">
        <f t="shared" ref="AU12:AU40" ca="1" si="10">IF(CELL("type",AS12)="l","",IF(AS12*($K12+$AQ12)=0,"",IF($AQ12&gt;0,+$AQ12*AS12*8.34,$K12*AS12*8.34)))</f>
        <v/>
      </c>
      <c r="AV12" s="45"/>
      <c r="AW12" s="53"/>
      <c r="AX12" s="71"/>
      <c r="AY12" s="57" t="str">
        <f t="shared" ref="AY12:AY40" ca="1" si="11">IF(CELL("type",AW12)="l","",IF(AW12*($K12+$AQ12)=0,"",IF($AQ12&gt;0,+$AQ12*AW12*8.34,$K12*AW12*8.34)))</f>
        <v/>
      </c>
      <c r="AZ12" s="45"/>
      <c r="BA12" s="53"/>
      <c r="BB12" s="71"/>
      <c r="BC12" s="57" t="str">
        <f t="shared" ref="BC12:BC40" ca="1" si="12">IF(CELL("type",BA12)="l","",IF(BA12*($K12+$AQ12)=0,"",IF($AQ12&gt;0,+$AQ12*BA12*8.34,$K12*BA12*8.34)))</f>
        <v/>
      </c>
      <c r="BD12" s="45"/>
      <c r="BE12" s="53"/>
      <c r="BF12" s="698" t="str">
        <f t="shared" ref="BF12" ca="1" si="13">IF(CELL("type",BE12)="l","",IF(BE12*($K12+$AQ12)=0,"",IF($AQ12&gt;0,+$AQ12*BE12*8.34,$K12*BE12*8.34)))</f>
        <v/>
      </c>
      <c r="BG12" s="263">
        <f t="shared" ref="BG12:BG40" si="14">+A12</f>
        <v>2</v>
      </c>
      <c r="BH12" s="53"/>
      <c r="BI12" s="54"/>
      <c r="BJ12" s="317"/>
      <c r="BK12" s="48"/>
      <c r="BL12" s="48"/>
      <c r="BM12" s="48"/>
      <c r="BN12" s="48"/>
      <c r="BO12" s="48"/>
      <c r="BP12" s="48"/>
      <c r="BQ12" s="48"/>
      <c r="BR12" s="48"/>
      <c r="BS12" s="54"/>
      <c r="BT12" s="48"/>
      <c r="BU12" s="54"/>
      <c r="BV12" s="263">
        <f t="shared" si="4"/>
        <v>2</v>
      </c>
      <c r="BW12" s="48"/>
      <c r="BX12" s="698" t="str">
        <f t="shared" ref="BX12:BX40" ca="1" si="15">IF(CELL("type",BW12)="l","",IF(BW12*($K12+$AQ12)=0,"",IF($AQ12&gt;0,+$AQ12*BW12*8.34,$K12*BW12*8.34)))</f>
        <v/>
      </c>
      <c r="BY12" s="892"/>
      <c r="BZ12" s="698" t="str">
        <f t="shared" ref="BZ12:BZ40" ca="1" si="16">IF(CELL("type",BY12)="l","",IF(BY12*($K12+$AQ12)=0,"",IF($AQ12&gt;0,+$AQ12*BY12*8.34,$K12*BY12*8.34)))</f>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Fri</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Fri</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t="shared" ref="BF13" ca="1" si="17">IF(CELL("type",BE13)="l","",IF(BE13*($K13+$AQ13)=0,"",IF($AQ13&gt;0,+$AQ13*BE13*8.34,$K13*BE13*8.34)))</f>
        <v/>
      </c>
      <c r="BG13" s="263">
        <f t="shared" si="14"/>
        <v>3</v>
      </c>
      <c r="BH13" s="53"/>
      <c r="BI13" s="54"/>
      <c r="BJ13" s="317"/>
      <c r="BK13" s="48"/>
      <c r="BL13" s="48"/>
      <c r="BM13" s="48"/>
      <c r="BN13" s="48"/>
      <c r="BO13" s="48"/>
      <c r="BP13" s="48"/>
      <c r="BQ13" s="48"/>
      <c r="BR13" s="48"/>
      <c r="BS13" s="54"/>
      <c r="BT13" s="48"/>
      <c r="BU13" s="54"/>
      <c r="BV13" s="263">
        <f t="shared" si="4"/>
        <v>3</v>
      </c>
      <c r="BW13" s="48"/>
      <c r="BX13" s="698" t="str">
        <f t="shared" ca="1" si="15"/>
        <v/>
      </c>
      <c r="BY13" s="893"/>
      <c r="BZ13" s="698" t="str">
        <f t="shared" ca="1" si="16"/>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Sat</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Sat</v>
      </c>
      <c r="AQ14" s="53"/>
      <c r="AR14" s="45" t="str">
        <f>IF(+$B14="Sat",IF(SUM(AQ$11:AQ14)&gt;0,AVERAGE(AQ$11:AQ14,Mar!AQ39:AQ$41)," "),"")</f>
        <v xml:space="preserve"> </v>
      </c>
      <c r="AS14" s="53"/>
      <c r="AT14" s="71" t="str">
        <f>IF(+$B14="Sat",IF(SUM(AS$11:AS14,Mar!AS39:AS$41)&gt;0,AVERAGE(AS$11:AS14,Mar!AS39:AS$41)," "),"")</f>
        <v xml:space="preserve"> </v>
      </c>
      <c r="AU14" s="57" t="str">
        <f t="shared" ca="1" si="10"/>
        <v/>
      </c>
      <c r="AV14" s="56" t="str">
        <f ca="1">IF(+$B14="Sat",IF(SUM(AU$11:AU14,Mar!AU39:AU$41)&gt;0,AVERAGE(AU$11:AU14,Mar!AU39:AU$41)," "),"")</f>
        <v xml:space="preserve"> </v>
      </c>
      <c r="AW14" s="53"/>
      <c r="AX14" s="71" t="str">
        <f>IF(+$B14="Sat",IF(SUM(AW$11:AW14,Mar!AW39:AW$41)&gt;0,AVERAGE(AW$11:AW14,Mar!AW39:AW$41)," "),"")</f>
        <v xml:space="preserve"> </v>
      </c>
      <c r="AY14" s="57" t="str">
        <f t="shared" ca="1" si="11"/>
        <v/>
      </c>
      <c r="AZ14" s="56" t="str">
        <f ca="1">IF(+$B14="Sat",IF(SUM(AY$11:AY14,Mar!AY39:AY$41)&gt;0,AVERAGE(AY$11:AY14,Mar!AY39:AY$41)," "),"")</f>
        <v xml:space="preserve"> </v>
      </c>
      <c r="BA14" s="53"/>
      <c r="BB14" s="71" t="str">
        <f>IF(+$B14="Sat",IF(SUM(BA$11:BA14,Mar!BA39:BA$41)&gt;0,AVERAGE(BA$11:BA14,Mar!BA39:BA$41)," "),"")</f>
        <v xml:space="preserve"> </v>
      </c>
      <c r="BC14" s="57" t="str">
        <f t="shared" ca="1" si="12"/>
        <v/>
      </c>
      <c r="BD14" s="56" t="str">
        <f ca="1">IF(+$B14="Sat",IF(SUM(BC$11:BC14,Mar!BC39:BC$41)&gt;0,AVERAGE(BC$11:BC14,Mar!BC39:BC$41)," "),"")</f>
        <v xml:space="preserve"> </v>
      </c>
      <c r="BE14" s="53"/>
      <c r="BF14" s="698" t="str">
        <f t="shared" ref="BF14:BF40" ca="1" si="18">IF(CELL("type",BE14)="l","",IF(BE14*($K14+$AQ14)=0,"",IF($AQ14&gt;0,+$AQ14*BE14*8.34,$K14*BE14*8.34)))</f>
        <v/>
      </c>
      <c r="BG14" s="263">
        <f t="shared" si="14"/>
        <v>4</v>
      </c>
      <c r="BH14" s="53"/>
      <c r="BI14" s="54"/>
      <c r="BJ14" s="317"/>
      <c r="BK14" s="48"/>
      <c r="BL14" s="48"/>
      <c r="BM14" s="48"/>
      <c r="BN14" s="48"/>
      <c r="BO14" s="48"/>
      <c r="BP14" s="48"/>
      <c r="BQ14" s="48"/>
      <c r="BR14" s="48"/>
      <c r="BS14" s="54"/>
      <c r="BT14" s="48"/>
      <c r="BU14" s="54"/>
      <c r="BV14" s="263">
        <f t="shared" si="4"/>
        <v>4</v>
      </c>
      <c r="BW14" s="48"/>
      <c r="BX14" s="698" t="str">
        <f t="shared" ca="1" si="15"/>
        <v/>
      </c>
      <c r="BY14" s="894"/>
      <c r="BZ14" s="698" t="str">
        <f t="shared" ca="1" si="16"/>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Sun</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0"/>
      <c r="AG15" s="62"/>
      <c r="AH15" s="58"/>
      <c r="AI15" t="str">
        <f t="shared" ca="1" si="9"/>
        <v/>
      </c>
      <c r="AJ15" s="58"/>
      <c r="AK15" s="318"/>
      <c r="AL15" s="318"/>
      <c r="AM15" s="318"/>
      <c r="AN15" s="64"/>
      <c r="AO15" s="235">
        <f t="shared" si="2"/>
        <v>5</v>
      </c>
      <c r="AP15" s="442" t="str">
        <f t="shared" si="3"/>
        <v>Sun</v>
      </c>
      <c r="AQ15" s="63"/>
      <c r="AR15" s="68" t="str">
        <f>IF(+$B15="Sat",IF(SUM(AQ$11:AQ15)&gt;0,AVERAGE(AQ$11:AQ15,Mar!AQ40:AQ$41)," "),"")</f>
        <v/>
      </c>
      <c r="AS15" s="63"/>
      <c r="AT15" s="67" t="str">
        <f>IF(+$B15="Sat",IF(SUM(AS$11:AS15,Mar!AS40:AS$41)&gt;0,AVERAGE(AS$11:AS15,Mar!AS40:AS$41)," "),"")</f>
        <v/>
      </c>
      <c r="AU15" s="69" t="str">
        <f ca="1">IF(CELL("type",AS15)="l","",IF(AS15*($K15+$AQ15)=0,"",IF($AQ15&gt;0,+$AQ15*AS15*8.34,$K15*AS15*8.34)))</f>
        <v/>
      </c>
      <c r="AV15" s="68" t="str">
        <f>IF(+$B15="Sat",IF(SUM(AU$11:AU15,Mar!AU40:AU$41)&gt;0,AVERAGE(AU$11:AU15,Mar!AU40:AU$41)," "),"")</f>
        <v/>
      </c>
      <c r="AW15" s="63"/>
      <c r="AX15" s="67" t="str">
        <f>IF(+$B15="Sat",IF(SUM(AW$11:AW15,Mar!AW40:AW$41)&gt;0,AVERAGE(AW$11:AW15,Mar!AW40:AW$41)," "),"")</f>
        <v/>
      </c>
      <c r="AY15" s="69" t="str">
        <f ca="1">IF(CELL("type",AW15)="l","",IF(AW15*($K15+$AQ15)=0,"",IF($AQ15&gt;0,+$AQ15*AW15*8.34,$K15*AW15*8.34)))</f>
        <v/>
      </c>
      <c r="AZ15" s="68" t="str">
        <f>IF(+$B15="Sat",IF(SUM(AY$11:AY15,Mar!AY40:AY$41)&gt;0,AVERAGE(AY$11:AY15,Mar!AY40:AY$41)," "),"")</f>
        <v/>
      </c>
      <c r="BA15" s="63"/>
      <c r="BB15" s="67" t="str">
        <f>IF(+$B15="Sat",IF(SUM(BA$11:BA15,Mar!BA40:BA$41)&gt;0,AVERAGE(BA$11:BA15,Mar!BA40:BA$41)," "),"")</f>
        <v/>
      </c>
      <c r="BC15" s="69" t="str">
        <f ca="1">IF(CELL("type",BA15)="l","",IF(BA15*($K15+$AQ15)=0,"",IF($AQ15&gt;0,+$AQ15*BA15*8.34,$K15*BA15*8.34)))</f>
        <v/>
      </c>
      <c r="BD15" s="68" t="str">
        <f>IF(+$B15="Sat",IF(SUM(BC$11:BC15,Mar!BC40:BC$41)&gt;0,AVERAGE(BC$11:BC15,Mar!BC40:BC$41)," "),"")</f>
        <v/>
      </c>
      <c r="BE15" s="63"/>
      <c r="BF15" s="699" t="str">
        <f t="shared" ca="1" si="18"/>
        <v/>
      </c>
      <c r="BG15" s="264">
        <f t="shared" si="14"/>
        <v>5</v>
      </c>
      <c r="BH15" s="63"/>
      <c r="BI15" s="64"/>
      <c r="BJ15" s="318"/>
      <c r="BK15" s="58"/>
      <c r="BL15" s="58"/>
      <c r="BM15" s="58"/>
      <c r="BN15" s="58"/>
      <c r="BO15" s="58"/>
      <c r="BP15" s="58"/>
      <c r="BQ15" s="58"/>
      <c r="BR15" s="58"/>
      <c r="BS15" s="64"/>
      <c r="BT15" s="58"/>
      <c r="BU15" s="64"/>
      <c r="BV15" s="264">
        <f t="shared" si="4"/>
        <v>5</v>
      </c>
      <c r="BW15" s="58"/>
      <c r="BX15" s="701" t="str">
        <f t="shared" ca="1" si="15"/>
        <v/>
      </c>
      <c r="BY15" s="63"/>
      <c r="BZ15" s="699" t="str">
        <f t="shared" ca="1" si="16"/>
        <v/>
      </c>
      <c r="CA15" s="58"/>
      <c r="CB15" s="352"/>
      <c r="CC15" s="58"/>
      <c r="CD15" s="58"/>
      <c r="CE15" s="58"/>
      <c r="CF15" s="352"/>
      <c r="CG15" s="58"/>
      <c r="CH15" s="352"/>
      <c r="CI15" s="58"/>
      <c r="CJ15" s="352"/>
      <c r="CK15" s="352"/>
      <c r="CL15" s="64"/>
      <c r="CM15" s="803">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Mon</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811"/>
      <c r="AG16" s="39"/>
      <c r="AH16" s="40"/>
      <c r="AI16" t="str">
        <f t="shared" ca="1" si="9"/>
        <v/>
      </c>
      <c r="AJ16" s="40"/>
      <c r="AK16" s="316"/>
      <c r="AL16" s="316"/>
      <c r="AM16" s="316"/>
      <c r="AN16" s="42"/>
      <c r="AO16" s="232">
        <f t="shared" si="2"/>
        <v>6</v>
      </c>
      <c r="AP16" s="441" t="str">
        <f t="shared" si="3"/>
        <v>Mon</v>
      </c>
      <c r="AQ16" s="41"/>
      <c r="AR16" s="56" t="str">
        <f>IF(+$B16="Sat",IF(SUM(AQ$11:AQ16)&gt;0,AVERAGE(AQ$11:AQ16,Mar!AQ41:AQ$41)," "),"")</f>
        <v/>
      </c>
      <c r="AS16" s="41"/>
      <c r="AT16" s="44" t="str">
        <f>IF(+$B16="Sat",IF(SUM(AS$11:AS16)&gt;0,AVERAGE(AS$11:AS16,Mar!AS41:AS$41)," "),"")</f>
        <v/>
      </c>
      <c r="AU16" s="46" t="str">
        <f t="shared" ca="1" si="10"/>
        <v/>
      </c>
      <c r="AV16" s="56" t="str">
        <f>IF(+$B16="Sat",IF(SUM(AU$11:AU16)&gt;0,AVERAGE(AU$11:AU16,Mar!AU41:AU$41)," "),"")</f>
        <v/>
      </c>
      <c r="AW16" s="41"/>
      <c r="AX16" s="44" t="str">
        <f>IF(+$B16="Sat",IF(SUM(AW$11:AW16)&gt;0,AVERAGE(AW$11:AW16,Mar!AW41:AW$41)," "),"")</f>
        <v/>
      </c>
      <c r="AY16" s="46" t="str">
        <f t="shared" ca="1" si="11"/>
        <v/>
      </c>
      <c r="AZ16" s="56" t="str">
        <f>IF(+$B16="Sat",IF(SUM(AY$11:AY16)&gt;0,AVERAGE(AY$11:AY16,Mar!AY41:AY$41)," "),"")</f>
        <v/>
      </c>
      <c r="BA16" s="41"/>
      <c r="BB16" s="70" t="str">
        <f>IF(+$B16="Sat",IF(SUM(BA$11:BA16)&gt;0,AVERAGE(BA$11:BA16,Mar!BA41:BA$41)," "),"")</f>
        <v/>
      </c>
      <c r="BC16" s="135" t="str">
        <f t="shared" ca="1" si="12"/>
        <v/>
      </c>
      <c r="BD16" s="56" t="str">
        <f>IF(+$B16="Sat",IF(SUM(BC$11:BC16)&gt;0,AVERAGE(BC$11:BC16,Mar!BC41:BC$41)," "),"")</f>
        <v/>
      </c>
      <c r="BE16" s="41"/>
      <c r="BF16" s="700" t="str">
        <f t="shared" ca="1" si="18"/>
        <v/>
      </c>
      <c r="BG16" s="262">
        <f t="shared" si="14"/>
        <v>6</v>
      </c>
      <c r="BH16" s="41"/>
      <c r="BI16" s="42"/>
      <c r="BJ16" s="316"/>
      <c r="BK16" s="40"/>
      <c r="BL16" s="40"/>
      <c r="BM16" s="40"/>
      <c r="BN16" s="40"/>
      <c r="BO16" s="40"/>
      <c r="BP16" s="40"/>
      <c r="BQ16" s="40"/>
      <c r="BR16" s="40"/>
      <c r="BS16" s="42"/>
      <c r="BT16" s="40"/>
      <c r="BU16" s="42"/>
      <c r="BV16" s="262">
        <f t="shared" si="4"/>
        <v>6</v>
      </c>
      <c r="BW16" s="40"/>
      <c r="BX16" s="698" t="str">
        <f t="shared" ca="1" si="15"/>
        <v/>
      </c>
      <c r="BY16" s="39"/>
      <c r="BZ16" s="700" t="str">
        <f t="shared" ca="1" si="16"/>
        <v/>
      </c>
      <c r="CA16" s="39"/>
      <c r="CB16" s="34"/>
      <c r="CC16" s="40"/>
      <c r="CD16" s="39"/>
      <c r="CE16" s="39"/>
      <c r="CF16" s="34"/>
      <c r="CG16" s="40"/>
      <c r="CH16" s="34"/>
      <c r="CI16" s="40"/>
      <c r="CJ16" s="34"/>
      <c r="CK16" s="34"/>
      <c r="CL16" s="42"/>
      <c r="CM16" s="797">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Tue</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Tue</v>
      </c>
      <c r="AQ17" s="53"/>
      <c r="AR17" s="45" t="str">
        <f>IF(+$B17="Sat",IF(SUM(AQ11:AQ17)&gt;0,AVERAGE(AQ11:AQ17)," "),"")</f>
        <v/>
      </c>
      <c r="AS17" s="53"/>
      <c r="AT17" s="71" t="str">
        <f>IF(+$B17="Sat",IF(SUM(AS11:AS17)&gt;0,AVERAGE(AS11:AS17)," "),"")</f>
        <v/>
      </c>
      <c r="AU17" s="46" t="str">
        <f t="shared" ca="1" si="10"/>
        <v/>
      </c>
      <c r="AV17" s="56" t="str">
        <f>IF(+$B17="Sat",IF(SUM(AU11:AU17)&gt;0,AVERAGE(AU11:AU17)," "),"")</f>
        <v/>
      </c>
      <c r="AW17" s="53"/>
      <c r="AX17" s="71" t="str">
        <f>IF(+$B17="Sat",IF(SUM(AW11:AW17)&gt;0,AVERAGE(AW11:AW17)," "),"")</f>
        <v/>
      </c>
      <c r="AY17" s="46" t="str">
        <f t="shared" ca="1" si="11"/>
        <v/>
      </c>
      <c r="AZ17" s="45" t="str">
        <f>IF(+$B17="Sat",IF(SUM(AY11:AY17)&gt;0,AVERAGE(AY11:AY17)," "),"")</f>
        <v/>
      </c>
      <c r="BA17" s="53"/>
      <c r="BB17" s="72" t="str">
        <f>IF(+$B17="Sat",IF(SUM(BA11:BA17)&gt;0,AVERAGE(BA11:BA17)," "),"")</f>
        <v/>
      </c>
      <c r="BC17" s="47" t="str">
        <f t="shared" ca="1" si="12"/>
        <v/>
      </c>
      <c r="BD17" s="45" t="str">
        <f>IF(+$B17="Sat",IF(SUM(BC11:BC17)&gt;0,AVERAGE(BC11:BC17)," "),"")</f>
        <v/>
      </c>
      <c r="BE17" s="53"/>
      <c r="BF17" s="698" t="str">
        <f t="shared" ca="1" si="18"/>
        <v/>
      </c>
      <c r="BG17" s="263">
        <f t="shared" si="14"/>
        <v>7</v>
      </c>
      <c r="BH17" s="53"/>
      <c r="BI17" s="54"/>
      <c r="BJ17" s="317"/>
      <c r="BK17" s="48"/>
      <c r="BL17" s="48"/>
      <c r="BM17" s="48"/>
      <c r="BN17" s="48"/>
      <c r="BO17" s="48"/>
      <c r="BP17" s="48"/>
      <c r="BQ17" s="48"/>
      <c r="BR17" s="48"/>
      <c r="BS17" s="54"/>
      <c r="BT17" s="48"/>
      <c r="BU17" s="54"/>
      <c r="BV17" s="263">
        <f t="shared" si="4"/>
        <v>7</v>
      </c>
      <c r="BW17" s="48"/>
      <c r="BX17" s="698" t="str">
        <f t="shared" ca="1" si="15"/>
        <v/>
      </c>
      <c r="BY17" s="52"/>
      <c r="BZ17" s="698" t="str">
        <f t="shared" ca="1" si="16"/>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Wed</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Wed</v>
      </c>
      <c r="AQ18" s="53"/>
      <c r="AR18" s="45" t="str">
        <f t="shared" ref="AR18:AR39" si="19">IF(+$B18="Sat",IF(SUM(AQ12:AQ18)&gt;0,AVERAGE(AQ12:AQ18)," "),"")</f>
        <v/>
      </c>
      <c r="AS18" s="53"/>
      <c r="AT18" s="71" t="str">
        <f t="shared" ref="AT18:AV33" si="20">IF(+$B18="Sat",IF(SUM(AS12:AS18)&gt;0,AVERAGE(AS12:AS18)," "),"")</f>
        <v/>
      </c>
      <c r="AU18" s="46" t="str">
        <f t="shared" ca="1" si="10"/>
        <v/>
      </c>
      <c r="AV18" s="56" t="str">
        <f t="shared" si="20"/>
        <v/>
      </c>
      <c r="AW18" s="53"/>
      <c r="AX18" s="71" t="str">
        <f t="shared" ref="AX18:AX39" si="21">IF(+$B18="Sat",IF(SUM(AW12:AW18)&gt;0,AVERAGE(AW12:AW18)," "),"")</f>
        <v/>
      </c>
      <c r="AY18" s="46" t="str">
        <f t="shared" ca="1" si="11"/>
        <v/>
      </c>
      <c r="AZ18" s="45" t="str">
        <f t="shared" ref="AZ18:AZ39" si="22">IF(+$B18="Sat",IF(SUM(AY12:AY18)&gt;0,AVERAGE(AY12:AY18)," "),"")</f>
        <v/>
      </c>
      <c r="BA18" s="53"/>
      <c r="BB18" s="72" t="str">
        <f t="shared" ref="BB18:BB39" si="23">IF(+$B18="Sat",IF(SUM(BA12:BA18)&gt;0,AVERAGE(BA12:BA18)," "),"")</f>
        <v/>
      </c>
      <c r="BC18" s="47" t="str">
        <f t="shared" ca="1" si="12"/>
        <v/>
      </c>
      <c r="BD18" s="45" t="str">
        <f t="shared" ref="BD18:BD39" si="24">IF(+$B18="Sat",IF(SUM(BC12:BC18)&gt;0,AVERAGE(BC12:BC18)," "),"")</f>
        <v/>
      </c>
      <c r="BE18" s="53"/>
      <c r="BF18" s="698" t="str">
        <f t="shared" ca="1" si="18"/>
        <v/>
      </c>
      <c r="BG18" s="263">
        <f t="shared" si="14"/>
        <v>8</v>
      </c>
      <c r="BH18" s="53"/>
      <c r="BI18" s="54"/>
      <c r="BJ18" s="317"/>
      <c r="BK18" s="48"/>
      <c r="BL18" s="48"/>
      <c r="BM18" s="48"/>
      <c r="BN18" s="48"/>
      <c r="BO18" s="48"/>
      <c r="BP18" s="48"/>
      <c r="BQ18" s="48"/>
      <c r="BR18" s="48"/>
      <c r="BS18" s="54"/>
      <c r="BT18" s="48"/>
      <c r="BU18" s="54"/>
      <c r="BV18" s="263">
        <f t="shared" si="4"/>
        <v>8</v>
      </c>
      <c r="BW18" s="48"/>
      <c r="BX18" s="698" t="str">
        <f t="shared" ca="1" si="15"/>
        <v/>
      </c>
      <c r="BY18" s="52"/>
      <c r="BZ18" s="698" t="str">
        <f t="shared" ca="1" si="16"/>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Thu</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Thu</v>
      </c>
      <c r="AQ19" s="53"/>
      <c r="AR19" s="45" t="str">
        <f t="shared" si="19"/>
        <v/>
      </c>
      <c r="AS19" s="53"/>
      <c r="AT19" s="71" t="str">
        <f t="shared" si="20"/>
        <v/>
      </c>
      <c r="AU19" s="46" t="str">
        <f ca="1">IF(CELL("type",AS19)="l","",IF(AS19*($K19+$AQ19)=0,"",IF($AQ19&gt;0,+$AQ19*AS19*8.34,$K19*AS19*8.34)))</f>
        <v/>
      </c>
      <c r="AV19" s="56" t="str">
        <f t="shared" si="20"/>
        <v/>
      </c>
      <c r="AW19" s="53"/>
      <c r="AX19" s="71" t="str">
        <f t="shared" si="21"/>
        <v/>
      </c>
      <c r="AY19" s="46" t="str">
        <f ca="1">IF(CELL("type",AW19)="l","",IF(AW19*($K19+$AQ19)=0,"",IF($AQ19&gt;0,+$AQ19*AW19*8.34,$K19*AW19*8.34)))</f>
        <v/>
      </c>
      <c r="AZ19" s="45" t="str">
        <f t="shared" si="22"/>
        <v/>
      </c>
      <c r="BA19" s="53"/>
      <c r="BB19" s="72" t="str">
        <f t="shared" si="23"/>
        <v/>
      </c>
      <c r="BC19" s="47" t="str">
        <f ca="1">IF(CELL("type",BA19)="l","",IF(BA19*($K19+$AQ19)=0,"",IF($AQ19&gt;0,+$AQ19*BA19*8.34,$K19*BA19*8.34)))</f>
        <v/>
      </c>
      <c r="BD19" s="45" t="str">
        <f t="shared" si="24"/>
        <v/>
      </c>
      <c r="BE19" s="53"/>
      <c r="BF19" s="698" t="str">
        <f t="shared" ca="1" si="18"/>
        <v/>
      </c>
      <c r="BG19" s="263">
        <f t="shared" si="14"/>
        <v>9</v>
      </c>
      <c r="BH19" s="53"/>
      <c r="BI19" s="54"/>
      <c r="BJ19" s="317"/>
      <c r="BK19" s="48"/>
      <c r="BL19" s="48"/>
      <c r="BM19" s="48"/>
      <c r="BN19" s="48"/>
      <c r="BO19" s="48"/>
      <c r="BP19" s="48"/>
      <c r="BQ19" s="48"/>
      <c r="BR19" s="48"/>
      <c r="BS19" s="54"/>
      <c r="BT19" s="48"/>
      <c r="BU19" s="54"/>
      <c r="BV19" s="263">
        <f t="shared" si="4"/>
        <v>9</v>
      </c>
      <c r="BW19" s="48"/>
      <c r="BX19" s="698" t="str">
        <f t="shared" ca="1" si="15"/>
        <v/>
      </c>
      <c r="BY19" s="52"/>
      <c r="BZ19" s="698" t="str">
        <f t="shared" ca="1" si="16"/>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Fri</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0"/>
      <c r="AG20" s="62"/>
      <c r="AH20" s="58"/>
      <c r="AI20" t="str">
        <f t="shared" ca="1" si="9"/>
        <v/>
      </c>
      <c r="AJ20" s="58"/>
      <c r="AK20" s="318"/>
      <c r="AL20" s="318"/>
      <c r="AM20" s="318"/>
      <c r="AN20" s="64"/>
      <c r="AO20" s="235">
        <f t="shared" si="2"/>
        <v>10</v>
      </c>
      <c r="AP20" s="442" t="str">
        <f t="shared" si="3"/>
        <v>Fri</v>
      </c>
      <c r="AQ20" s="63"/>
      <c r="AR20" s="68" t="str">
        <f t="shared" si="19"/>
        <v/>
      </c>
      <c r="AS20" s="63"/>
      <c r="AT20" s="67" t="str">
        <f t="shared" si="20"/>
        <v/>
      </c>
      <c r="AU20" s="87" t="str">
        <f t="shared" ca="1" si="10"/>
        <v/>
      </c>
      <c r="AV20" s="68" t="str">
        <f t="shared" si="20"/>
        <v/>
      </c>
      <c r="AW20" s="63"/>
      <c r="AX20" s="67" t="str">
        <f t="shared" si="21"/>
        <v/>
      </c>
      <c r="AY20" s="87" t="str">
        <f t="shared" ca="1" si="11"/>
        <v/>
      </c>
      <c r="AZ20" s="68" t="str">
        <f t="shared" si="22"/>
        <v/>
      </c>
      <c r="BA20" s="63"/>
      <c r="BB20" s="73" t="str">
        <f t="shared" si="23"/>
        <v/>
      </c>
      <c r="BC20" s="69" t="str">
        <f t="shared" ca="1" si="12"/>
        <v/>
      </c>
      <c r="BD20" s="68" t="str">
        <f t="shared" si="24"/>
        <v/>
      </c>
      <c r="BE20" s="63"/>
      <c r="BF20" s="699" t="str">
        <f t="shared" ca="1" si="18"/>
        <v/>
      </c>
      <c r="BG20" s="264">
        <f t="shared" si="14"/>
        <v>10</v>
      </c>
      <c r="BH20" s="63"/>
      <c r="BI20" s="64"/>
      <c r="BJ20" s="318"/>
      <c r="BK20" s="58"/>
      <c r="BL20" s="58"/>
      <c r="BM20" s="58"/>
      <c r="BN20" s="58"/>
      <c r="BO20" s="58"/>
      <c r="BP20" s="58"/>
      <c r="BQ20" s="58"/>
      <c r="BR20" s="58"/>
      <c r="BS20" s="64"/>
      <c r="BT20" s="58"/>
      <c r="BU20" s="64"/>
      <c r="BV20" s="264">
        <f t="shared" si="4"/>
        <v>10</v>
      </c>
      <c r="BW20" s="58"/>
      <c r="BX20" s="699" t="str">
        <f t="shared" ca="1" si="15"/>
        <v/>
      </c>
      <c r="BY20" s="63"/>
      <c r="BZ20" s="699" t="str">
        <f t="shared" ca="1" si="16"/>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Sat</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811"/>
      <c r="AG21" s="39"/>
      <c r="AH21" s="40"/>
      <c r="AI21" t="str">
        <f t="shared" ca="1" si="9"/>
        <v/>
      </c>
      <c r="AJ21" s="40"/>
      <c r="AK21" s="316"/>
      <c r="AL21" s="316"/>
      <c r="AM21" s="316"/>
      <c r="AN21" s="42"/>
      <c r="AO21" s="232">
        <f t="shared" si="2"/>
        <v>11</v>
      </c>
      <c r="AP21" s="441" t="str">
        <f t="shared" si="3"/>
        <v>Sat</v>
      </c>
      <c r="AQ21" s="41"/>
      <c r="AR21" s="56" t="str">
        <f t="shared" si="19"/>
        <v xml:space="preserve"> </v>
      </c>
      <c r="AS21" s="41"/>
      <c r="AT21" s="44" t="str">
        <f t="shared" si="20"/>
        <v xml:space="preserve"> </v>
      </c>
      <c r="AU21" s="46" t="str">
        <f t="shared" ca="1" si="10"/>
        <v/>
      </c>
      <c r="AV21" s="56" t="str">
        <f t="shared" ca="1" si="20"/>
        <v xml:space="preserve"> </v>
      </c>
      <c r="AW21" s="41"/>
      <c r="AX21" s="44" t="str">
        <f t="shared" si="21"/>
        <v xml:space="preserve"> </v>
      </c>
      <c r="AY21" s="46" t="str">
        <f t="shared" ca="1" si="11"/>
        <v/>
      </c>
      <c r="AZ21" s="56" t="str">
        <f t="shared" ca="1" si="22"/>
        <v xml:space="preserve"> </v>
      </c>
      <c r="BA21" s="41"/>
      <c r="BB21" s="70" t="str">
        <f t="shared" si="23"/>
        <v xml:space="preserve"> </v>
      </c>
      <c r="BC21" s="135" t="str">
        <f t="shared" ca="1" si="12"/>
        <v/>
      </c>
      <c r="BD21" s="56" t="str">
        <f t="shared" ca="1" si="24"/>
        <v xml:space="preserve"> </v>
      </c>
      <c r="BE21" s="41"/>
      <c r="BF21" s="700" t="str">
        <f t="shared" ca="1" si="18"/>
        <v/>
      </c>
      <c r="BG21" s="262">
        <f t="shared" si="14"/>
        <v>11</v>
      </c>
      <c r="BH21" s="41"/>
      <c r="BI21" s="42"/>
      <c r="BJ21" s="316"/>
      <c r="BK21" s="40"/>
      <c r="BL21" s="40"/>
      <c r="BM21" s="40"/>
      <c r="BN21" s="40"/>
      <c r="BO21" s="40"/>
      <c r="BP21" s="40"/>
      <c r="BQ21" s="40"/>
      <c r="BR21" s="40"/>
      <c r="BS21" s="42"/>
      <c r="BT21" s="40"/>
      <c r="BU21" s="42"/>
      <c r="BV21" s="262">
        <f t="shared" si="4"/>
        <v>11</v>
      </c>
      <c r="BW21" s="40"/>
      <c r="BX21" s="700" t="str">
        <f t="shared" ca="1" si="15"/>
        <v/>
      </c>
      <c r="BY21" s="39"/>
      <c r="BZ21" s="700" t="str">
        <f t="shared" ca="1" si="16"/>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Sun</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Sun</v>
      </c>
      <c r="AQ22" s="53"/>
      <c r="AR22" s="45" t="str">
        <f t="shared" si="19"/>
        <v/>
      </c>
      <c r="AS22" s="53"/>
      <c r="AT22" s="71" t="str">
        <f t="shared" si="20"/>
        <v/>
      </c>
      <c r="AU22" s="46" t="str">
        <f t="shared" ca="1" si="10"/>
        <v/>
      </c>
      <c r="AV22" s="56" t="str">
        <f t="shared" si="20"/>
        <v/>
      </c>
      <c r="AW22" s="53"/>
      <c r="AX22" s="71" t="str">
        <f t="shared" si="21"/>
        <v/>
      </c>
      <c r="AY22" s="46" t="str">
        <f t="shared" ca="1" si="11"/>
        <v/>
      </c>
      <c r="AZ22" s="45" t="str">
        <f t="shared" si="22"/>
        <v/>
      </c>
      <c r="BA22" s="53"/>
      <c r="BB22" s="72" t="str">
        <f t="shared" si="23"/>
        <v/>
      </c>
      <c r="BC22" s="47" t="str">
        <f t="shared" ca="1" si="12"/>
        <v/>
      </c>
      <c r="BD22" s="45" t="str">
        <f t="shared" si="24"/>
        <v/>
      </c>
      <c r="BE22" s="53"/>
      <c r="BF22" s="698" t="str">
        <f t="shared" ca="1" si="18"/>
        <v/>
      </c>
      <c r="BG22" s="263">
        <f t="shared" si="14"/>
        <v>12</v>
      </c>
      <c r="BH22" s="53"/>
      <c r="BI22" s="54"/>
      <c r="BJ22" s="317"/>
      <c r="BK22" s="48"/>
      <c r="BL22" s="48"/>
      <c r="BM22" s="48"/>
      <c r="BN22" s="48"/>
      <c r="BO22" s="48"/>
      <c r="BP22" s="48"/>
      <c r="BQ22" s="48"/>
      <c r="BR22" s="48"/>
      <c r="BS22" s="54"/>
      <c r="BT22" s="48"/>
      <c r="BU22" s="54"/>
      <c r="BV22" s="263">
        <f t="shared" si="4"/>
        <v>12</v>
      </c>
      <c r="BW22" s="48"/>
      <c r="BX22" s="698" t="str">
        <f t="shared" ca="1" si="15"/>
        <v/>
      </c>
      <c r="BY22" s="52"/>
      <c r="BZ22" s="698" t="str">
        <f t="shared" ca="1" si="16"/>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Mon</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Mon</v>
      </c>
      <c r="AQ23" s="53"/>
      <c r="AR23" s="45" t="str">
        <f t="shared" si="19"/>
        <v/>
      </c>
      <c r="AS23" s="53"/>
      <c r="AT23" s="71" t="str">
        <f t="shared" si="20"/>
        <v/>
      </c>
      <c r="AU23" s="46" t="str">
        <f ca="1">IF(CELL("type",AS23)="l","",IF(AS23*($K23+$AQ23)=0,"",IF($AQ23&gt;0,+$AQ23*AS23*8.34,$K23*AS23*8.34)))</f>
        <v/>
      </c>
      <c r="AV23" s="56" t="str">
        <f t="shared" si="20"/>
        <v/>
      </c>
      <c r="AW23" s="53"/>
      <c r="AX23" s="71" t="str">
        <f t="shared" si="21"/>
        <v/>
      </c>
      <c r="AY23" s="46" t="str">
        <f ca="1">IF(CELL("type",AW23)="l","",IF(AW23*($K23+$AQ23)=0,"",IF($AQ23&gt;0,+$AQ23*AW23*8.34,$K23*AW23*8.34)))</f>
        <v/>
      </c>
      <c r="AZ23" s="45" t="str">
        <f t="shared" si="22"/>
        <v/>
      </c>
      <c r="BA23" s="53"/>
      <c r="BB23" s="72" t="str">
        <f t="shared" si="23"/>
        <v/>
      </c>
      <c r="BC23" s="47" t="str">
        <f ca="1">IF(CELL("type",BA23)="l","",IF(BA23*($K23+$AQ23)=0,"",IF($AQ23&gt;0,+$AQ23*BA23*8.34,$K23*BA23*8.34)))</f>
        <v/>
      </c>
      <c r="BD23" s="45" t="str">
        <f t="shared" si="24"/>
        <v/>
      </c>
      <c r="BE23" s="53"/>
      <c r="BF23" s="698" t="str">
        <f t="shared" ca="1" si="18"/>
        <v/>
      </c>
      <c r="BG23" s="263">
        <f t="shared" si="14"/>
        <v>13</v>
      </c>
      <c r="BH23" s="53"/>
      <c r="BI23" s="54"/>
      <c r="BJ23" s="317"/>
      <c r="BK23" s="48"/>
      <c r="BL23" s="48"/>
      <c r="BM23" s="48"/>
      <c r="BN23" s="48"/>
      <c r="BO23" s="48"/>
      <c r="BP23" s="48"/>
      <c r="BQ23" s="48"/>
      <c r="BR23" s="48"/>
      <c r="BS23" s="54"/>
      <c r="BT23" s="48"/>
      <c r="BU23" s="54"/>
      <c r="BV23" s="263">
        <f t="shared" si="4"/>
        <v>13</v>
      </c>
      <c r="BW23" s="48"/>
      <c r="BX23" s="698" t="str">
        <f t="shared" ca="1" si="15"/>
        <v/>
      </c>
      <c r="BY23" s="52"/>
      <c r="BZ23" s="698" t="str">
        <f t="shared" ca="1" si="16"/>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Tue</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Tue</v>
      </c>
      <c r="AQ24" s="53"/>
      <c r="AR24" s="45" t="str">
        <f t="shared" si="19"/>
        <v/>
      </c>
      <c r="AS24" s="53"/>
      <c r="AT24" s="71" t="str">
        <f t="shared" si="20"/>
        <v/>
      </c>
      <c r="AU24" s="46" t="str">
        <f t="shared" ca="1" si="10"/>
        <v/>
      </c>
      <c r="AV24" s="56" t="str">
        <f t="shared" si="20"/>
        <v/>
      </c>
      <c r="AW24" s="53"/>
      <c r="AX24" s="71" t="str">
        <f t="shared" si="21"/>
        <v/>
      </c>
      <c r="AY24" s="46" t="str">
        <f t="shared" ca="1" si="11"/>
        <v/>
      </c>
      <c r="AZ24" s="45" t="str">
        <f t="shared" si="22"/>
        <v/>
      </c>
      <c r="BA24" s="53"/>
      <c r="BB24" s="72" t="str">
        <f t="shared" si="23"/>
        <v/>
      </c>
      <c r="BC24" s="47" t="str">
        <f t="shared" ca="1" si="12"/>
        <v/>
      </c>
      <c r="BD24" s="45" t="str">
        <f t="shared" si="24"/>
        <v/>
      </c>
      <c r="BE24" s="53"/>
      <c r="BF24" s="698" t="str">
        <f t="shared" ca="1" si="18"/>
        <v/>
      </c>
      <c r="BG24" s="263">
        <f t="shared" si="14"/>
        <v>14</v>
      </c>
      <c r="BH24" s="53"/>
      <c r="BI24" s="54"/>
      <c r="BJ24" s="317"/>
      <c r="BK24" s="48"/>
      <c r="BL24" s="48"/>
      <c r="BM24" s="48"/>
      <c r="BN24" s="48"/>
      <c r="BO24" s="48"/>
      <c r="BP24" s="48"/>
      <c r="BQ24" s="48"/>
      <c r="BR24" s="48"/>
      <c r="BS24" s="54"/>
      <c r="BT24" s="48"/>
      <c r="BU24" s="54"/>
      <c r="BV24" s="263">
        <f t="shared" si="4"/>
        <v>14</v>
      </c>
      <c r="BW24" s="48"/>
      <c r="BX24" s="698" t="str">
        <f t="shared" ca="1" si="15"/>
        <v/>
      </c>
      <c r="BY24" s="52"/>
      <c r="BZ24" s="698" t="str">
        <f t="shared" ca="1" si="16"/>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Wed</v>
      </c>
      <c r="C25" s="58"/>
      <c r="D25" s="59"/>
      <c r="E25" s="59"/>
      <c r="F25" s="60"/>
      <c r="G25" s="61"/>
      <c r="H25" s="62"/>
      <c r="I25" s="58"/>
      <c r="J25" s="59"/>
      <c r="K25" s="448"/>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0"/>
      <c r="AG25" s="62"/>
      <c r="AH25" s="58"/>
      <c r="AI25" t="str">
        <f t="shared" ca="1" si="9"/>
        <v/>
      </c>
      <c r="AJ25" s="58"/>
      <c r="AK25" s="318"/>
      <c r="AL25" s="318"/>
      <c r="AM25" s="318"/>
      <c r="AN25" s="64"/>
      <c r="AO25" s="235">
        <f t="shared" si="2"/>
        <v>15</v>
      </c>
      <c r="AP25" s="442" t="str">
        <f t="shared" si="3"/>
        <v>Wed</v>
      </c>
      <c r="AQ25" s="63"/>
      <c r="AR25" s="68" t="str">
        <f t="shared" si="19"/>
        <v/>
      </c>
      <c r="AS25" s="63"/>
      <c r="AT25" s="67" t="str">
        <f t="shared" si="20"/>
        <v/>
      </c>
      <c r="AU25" s="87" t="str">
        <f t="shared" ca="1" si="10"/>
        <v/>
      </c>
      <c r="AV25" s="68" t="str">
        <f t="shared" si="20"/>
        <v/>
      </c>
      <c r="AW25" s="63"/>
      <c r="AX25" s="67" t="str">
        <f t="shared" si="21"/>
        <v/>
      </c>
      <c r="AY25" s="87" t="str">
        <f t="shared" ca="1" si="11"/>
        <v/>
      </c>
      <c r="AZ25" s="68" t="str">
        <f t="shared" si="22"/>
        <v/>
      </c>
      <c r="BA25" s="63"/>
      <c r="BB25" s="73" t="str">
        <f t="shared" si="23"/>
        <v/>
      </c>
      <c r="BC25" s="69" t="str">
        <f t="shared" ca="1" si="12"/>
        <v/>
      </c>
      <c r="BD25" s="68" t="str">
        <f t="shared" si="24"/>
        <v/>
      </c>
      <c r="BE25" s="63"/>
      <c r="BF25" s="701" t="str">
        <f t="shared" ca="1" si="18"/>
        <v/>
      </c>
      <c r="BG25" s="264">
        <f t="shared" si="14"/>
        <v>15</v>
      </c>
      <c r="BH25" s="63"/>
      <c r="BI25" s="64"/>
      <c r="BJ25" s="318"/>
      <c r="BK25" s="58"/>
      <c r="BL25" s="58"/>
      <c r="BM25" s="58"/>
      <c r="BN25" s="58"/>
      <c r="BO25" s="58"/>
      <c r="BP25" s="58"/>
      <c r="BQ25" s="58"/>
      <c r="BR25" s="58"/>
      <c r="BS25" s="64"/>
      <c r="BT25" s="58"/>
      <c r="BU25" s="64"/>
      <c r="BV25" s="264">
        <f t="shared" si="4"/>
        <v>15</v>
      </c>
      <c r="BW25" s="58"/>
      <c r="BX25" s="699" t="str">
        <f t="shared" ca="1" si="15"/>
        <v/>
      </c>
      <c r="BY25" s="63"/>
      <c r="BZ25" s="699" t="str">
        <f t="shared" ca="1" si="16"/>
        <v/>
      </c>
      <c r="CA25" s="58"/>
      <c r="CB25" s="354"/>
      <c r="CC25" s="58"/>
      <c r="CD25" s="62"/>
      <c r="CE25" s="62"/>
      <c r="CF25" s="354"/>
      <c r="CG25" s="58"/>
      <c r="CH25" s="354"/>
      <c r="CI25" s="59"/>
      <c r="CJ25" s="352"/>
      <c r="CK25" s="354"/>
      <c r="CL25" s="64"/>
      <c r="CM25" s="803">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Thu</v>
      </c>
      <c r="C26" s="40"/>
      <c r="D26" s="36"/>
      <c r="E26" s="36"/>
      <c r="F26" s="37"/>
      <c r="G26" s="38"/>
      <c r="H26" s="39"/>
      <c r="I26" s="40"/>
      <c r="J26" s="36"/>
      <c r="K26" s="722"/>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811"/>
      <c r="AG26" s="39"/>
      <c r="AH26" s="40"/>
      <c r="AI26" t="str">
        <f t="shared" ca="1" si="9"/>
        <v/>
      </c>
      <c r="AJ26" s="40"/>
      <c r="AK26" s="316"/>
      <c r="AL26" s="316"/>
      <c r="AM26" s="316"/>
      <c r="AN26" s="42"/>
      <c r="AO26" s="232">
        <f t="shared" si="2"/>
        <v>16</v>
      </c>
      <c r="AP26" s="441" t="str">
        <f t="shared" si="3"/>
        <v>Thu</v>
      </c>
      <c r="AQ26" s="41"/>
      <c r="AR26" s="56" t="str">
        <f t="shared" si="19"/>
        <v/>
      </c>
      <c r="AS26" s="41"/>
      <c r="AT26" s="44" t="str">
        <f t="shared" si="20"/>
        <v/>
      </c>
      <c r="AU26" s="46" t="str">
        <f t="shared" ca="1" si="10"/>
        <v/>
      </c>
      <c r="AV26" s="56" t="str">
        <f t="shared" si="20"/>
        <v/>
      </c>
      <c r="AW26" s="41"/>
      <c r="AX26" s="44" t="str">
        <f t="shared" si="21"/>
        <v/>
      </c>
      <c r="AY26" s="46" t="str">
        <f t="shared" ca="1" si="11"/>
        <v/>
      </c>
      <c r="AZ26" s="56" t="str">
        <f t="shared" si="22"/>
        <v/>
      </c>
      <c r="BA26" s="41"/>
      <c r="BB26" s="70" t="str">
        <f t="shared" si="23"/>
        <v/>
      </c>
      <c r="BC26" s="47" t="str">
        <f t="shared" ca="1" si="12"/>
        <v/>
      </c>
      <c r="BD26" s="56" t="str">
        <f t="shared" si="24"/>
        <v/>
      </c>
      <c r="BE26" s="41"/>
      <c r="BF26" s="698" t="str">
        <f t="shared" ca="1" si="18"/>
        <v/>
      </c>
      <c r="BG26" s="262">
        <f t="shared" si="14"/>
        <v>16</v>
      </c>
      <c r="BH26" s="41"/>
      <c r="BI26" s="42"/>
      <c r="BJ26" s="316"/>
      <c r="BK26" s="40"/>
      <c r="BL26" s="40"/>
      <c r="BM26" s="40"/>
      <c r="BN26" s="40"/>
      <c r="BO26" s="40"/>
      <c r="BP26" s="40"/>
      <c r="BQ26" s="40"/>
      <c r="BR26" s="40"/>
      <c r="BS26" s="42"/>
      <c r="BT26" s="40"/>
      <c r="BU26" s="42"/>
      <c r="BV26" s="262">
        <f t="shared" si="4"/>
        <v>16</v>
      </c>
      <c r="BW26" s="40"/>
      <c r="BX26" s="700" t="str">
        <f t="shared" ca="1" si="15"/>
        <v/>
      </c>
      <c r="BY26" s="39"/>
      <c r="BZ26" s="700" t="str">
        <f t="shared" ca="1" si="16"/>
        <v/>
      </c>
      <c r="CA26" s="40"/>
      <c r="CB26" s="34"/>
      <c r="CC26" s="40"/>
      <c r="CD26" s="39"/>
      <c r="CE26" s="39"/>
      <c r="CF26" s="34"/>
      <c r="CG26" s="40"/>
      <c r="CH26" s="34"/>
      <c r="CI26" s="36"/>
      <c r="CJ26" s="353"/>
      <c r="CK26" s="34"/>
      <c r="CL26" s="42"/>
      <c r="CM26" s="797">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Fri</v>
      </c>
      <c r="C27" s="48"/>
      <c r="D27" s="49"/>
      <c r="E27" s="49"/>
      <c r="F27" s="50"/>
      <c r="G27" s="51"/>
      <c r="H27" s="52"/>
      <c r="I27" s="48"/>
      <c r="J27" s="49"/>
      <c r="K27" s="53"/>
      <c r="L27" s="317"/>
      <c r="M27" s="48"/>
      <c r="N27" s="44" t="str">
        <f ca="1">IF(CELL("type",M27)="L","",IF(M27*(K27+AQ27)=0,"",IF(K27&gt;0,+K27*M27*8.34,AQ27*M27*8.34)))</f>
        <v/>
      </c>
      <c r="O27" s="48"/>
      <c r="P27" s="44" t="str">
        <f ca="1">IF(CELL("type",O27)="L","",IF(O27*($K27+$AQ27)=0,"",IF($K27&gt;0,+$K27*O27*8.34,$AQ27*O27*8.34)))</f>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Fri</v>
      </c>
      <c r="AQ27" s="53"/>
      <c r="AR27" s="45" t="str">
        <f t="shared" si="19"/>
        <v/>
      </c>
      <c r="AS27" s="53"/>
      <c r="AT27" s="71" t="str">
        <f t="shared" si="20"/>
        <v/>
      </c>
      <c r="AU27" s="46" t="str">
        <f ca="1">IF(CELL("type",AS27)="l","",IF(AS27*($K27+$AQ27)=0,"",IF($AQ27&gt;0,+$AQ27*AS27*8.34,$K27*AS27*8.34)))</f>
        <v/>
      </c>
      <c r="AV27" s="56" t="str">
        <f t="shared" si="20"/>
        <v/>
      </c>
      <c r="AW27" s="53"/>
      <c r="AX27" s="71" t="str">
        <f t="shared" si="21"/>
        <v/>
      </c>
      <c r="AY27" s="46" t="str">
        <f ca="1">IF(CELL("type",AW27)="l","",IF(AW27*($K27+$AQ27)=0,"",IF($AQ27&gt;0,+$AQ27*AW27*8.34,$K27*AW27*8.34)))</f>
        <v/>
      </c>
      <c r="AZ27" s="45" t="str">
        <f t="shared" si="22"/>
        <v/>
      </c>
      <c r="BA27" s="53"/>
      <c r="BB27" s="72" t="str">
        <f t="shared" si="23"/>
        <v/>
      </c>
      <c r="BC27" s="47" t="str">
        <f ca="1">IF(CELL("type",BA27)="l","",IF(BA27*($K27+$AQ27)=0,"",IF($AQ27&gt;0,+$AQ27*BA27*8.34,$K27*BA27*8.34)))</f>
        <v/>
      </c>
      <c r="BD27" s="45" t="str">
        <f t="shared" si="24"/>
        <v/>
      </c>
      <c r="BE27" s="53"/>
      <c r="BF27" s="698" t="str">
        <f ca="1">IF(CELL("type",BE27)="l","",IF(BE27*($K27+$AQ27)=0,"",IF($AQ27&gt;0,+$AQ27*BE27*8.34,$K27*BE27*8.34)))</f>
        <v/>
      </c>
      <c r="BG27" s="263">
        <f t="shared" si="14"/>
        <v>17</v>
      </c>
      <c r="BH27" s="53"/>
      <c r="BI27" s="54"/>
      <c r="BJ27" s="317"/>
      <c r="BK27" s="48"/>
      <c r="BL27" s="48"/>
      <c r="BM27" s="48"/>
      <c r="BN27" s="48"/>
      <c r="BO27" s="48"/>
      <c r="BP27" s="48"/>
      <c r="BQ27" s="48"/>
      <c r="BR27" s="48"/>
      <c r="BS27" s="54"/>
      <c r="BT27" s="48"/>
      <c r="BU27" s="54"/>
      <c r="BV27" s="263">
        <f t="shared" si="4"/>
        <v>17</v>
      </c>
      <c r="BW27" s="48"/>
      <c r="BX27" s="698" t="str">
        <f ca="1">IF(CELL("type",BW27)="l","",IF(BW27*($K27+$AQ27)=0,"",IF($AQ27&gt;0,+$AQ27*BW27*8.34,$K27*BW27*8.34)))</f>
        <v/>
      </c>
      <c r="BY27" s="52"/>
      <c r="BZ27" s="698" t="str">
        <f ca="1">IF(CELL("type",BY27)="l","",IF(BY27*($K27+$AQ27)=0,"",IF($AQ27&gt;0,+$AQ27*BY27*8.34,$K27*BY27*8.34)))</f>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Sat</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Sat</v>
      </c>
      <c r="AQ28" s="53"/>
      <c r="AR28" s="45" t="str">
        <f t="shared" si="19"/>
        <v xml:space="preserve"> </v>
      </c>
      <c r="AS28" s="53"/>
      <c r="AT28" s="71" t="str">
        <f t="shared" si="20"/>
        <v xml:space="preserve"> </v>
      </c>
      <c r="AU28" s="46" t="str">
        <f t="shared" ca="1" si="10"/>
        <v/>
      </c>
      <c r="AV28" s="56" t="str">
        <f t="shared" ca="1" si="20"/>
        <v xml:space="preserve"> </v>
      </c>
      <c r="AW28" s="53"/>
      <c r="AX28" s="71" t="str">
        <f t="shared" si="21"/>
        <v xml:space="preserve"> </v>
      </c>
      <c r="AY28" s="46" t="str">
        <f t="shared" ca="1" si="11"/>
        <v/>
      </c>
      <c r="AZ28" s="45" t="str">
        <f t="shared" ca="1" si="22"/>
        <v xml:space="preserve"> </v>
      </c>
      <c r="BA28" s="53"/>
      <c r="BB28" s="72" t="str">
        <f t="shared" si="23"/>
        <v xml:space="preserve"> </v>
      </c>
      <c r="BC28" s="47" t="str">
        <f t="shared" ca="1" si="12"/>
        <v/>
      </c>
      <c r="BD28" s="45" t="str">
        <f t="shared" ca="1" si="24"/>
        <v xml:space="preserve"> </v>
      </c>
      <c r="BE28" s="53"/>
      <c r="BF28" s="698" t="str">
        <f t="shared" ca="1" si="18"/>
        <v/>
      </c>
      <c r="BG28" s="263">
        <f t="shared" si="14"/>
        <v>18</v>
      </c>
      <c r="BH28" s="53"/>
      <c r="BI28" s="54"/>
      <c r="BJ28" s="317"/>
      <c r="BK28" s="48"/>
      <c r="BL28" s="48"/>
      <c r="BM28" s="48"/>
      <c r="BN28" s="48"/>
      <c r="BO28" s="48"/>
      <c r="BP28" s="48"/>
      <c r="BQ28" s="48"/>
      <c r="BR28" s="48"/>
      <c r="BS28" s="54"/>
      <c r="BT28" s="48"/>
      <c r="BU28" s="54"/>
      <c r="BV28" s="263">
        <f t="shared" si="4"/>
        <v>18</v>
      </c>
      <c r="BW28" s="48"/>
      <c r="BX28" s="698" t="str">
        <f t="shared" ca="1" si="15"/>
        <v/>
      </c>
      <c r="BY28" s="52"/>
      <c r="BZ28" s="698" t="str">
        <f t="shared" ca="1" si="16"/>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Sun</v>
      </c>
      <c r="C29" s="48"/>
      <c r="D29" s="49"/>
      <c r="E29" s="49"/>
      <c r="F29" s="50"/>
      <c r="G29" s="51"/>
      <c r="H29" s="52"/>
      <c r="I29" s="48"/>
      <c r="J29" s="49"/>
      <c r="K29" s="53"/>
      <c r="L29" s="317"/>
      <c r="M29" s="48"/>
      <c r="N29" s="44" t="str">
        <f ca="1">IF(CELL("type",M29)="L","",IF(M29*(K29+AQ29)=0,"",IF(K29&gt;0,+K29*M29*8.34,AQ29*M29*8.34)))</f>
        <v/>
      </c>
      <c r="O29" s="48"/>
      <c r="P29" s="44" t="str">
        <f ca="1">IF(CELL("type",O29)="L","",IF(O29*($K29+$AQ29)=0,"",IF($K29&gt;0,+$K29*O29*8.34,$AQ29*O29*8.34)))</f>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Sun</v>
      </c>
      <c r="AQ29" s="53"/>
      <c r="AR29" s="45" t="str">
        <f t="shared" si="19"/>
        <v/>
      </c>
      <c r="AS29" s="53"/>
      <c r="AT29" s="71" t="str">
        <f t="shared" si="20"/>
        <v/>
      </c>
      <c r="AU29" s="46" t="str">
        <f ca="1">IF(CELL("type",AS29)="l","",IF(AS29*($K29+$AQ29)=0,"",IF($AQ29&gt;0,+$AQ29*AS29*8.34,$K29*AS29*8.34)))</f>
        <v/>
      </c>
      <c r="AV29" s="56" t="str">
        <f t="shared" si="20"/>
        <v/>
      </c>
      <c r="AW29" s="53"/>
      <c r="AX29" s="71" t="str">
        <f t="shared" si="21"/>
        <v/>
      </c>
      <c r="AY29" s="46" t="str">
        <f ca="1">IF(CELL("type",AW29)="l","",IF(AW29*($K29+$AQ29)=0,"",IF($AQ29&gt;0,+$AQ29*AW29*8.34,$K29*AW29*8.34)))</f>
        <v/>
      </c>
      <c r="AZ29" s="45" t="str">
        <f t="shared" si="22"/>
        <v/>
      </c>
      <c r="BA29" s="53"/>
      <c r="BB29" s="72" t="str">
        <f t="shared" si="23"/>
        <v/>
      </c>
      <c r="BC29" s="47" t="str">
        <f ca="1">IF(CELL("type",BA29)="l","",IF(BA29*($K29+$AQ29)=0,"",IF($AQ29&gt;0,+$AQ29*BA29*8.34,$K29*BA29*8.34)))</f>
        <v/>
      </c>
      <c r="BD29" s="45" t="str">
        <f t="shared" si="24"/>
        <v/>
      </c>
      <c r="BE29" s="53"/>
      <c r="BF29" s="698" t="str">
        <f ca="1">IF(CELL("type",BE29)="l","",IF(BE29*($K29+$AQ29)=0,"",IF($AQ29&gt;0,+$AQ29*BE29*8.34,$K29*BE29*8.34)))</f>
        <v/>
      </c>
      <c r="BG29" s="263">
        <f t="shared" si="14"/>
        <v>19</v>
      </c>
      <c r="BH29" s="53"/>
      <c r="BI29" s="54"/>
      <c r="BJ29" s="317"/>
      <c r="BK29" s="48"/>
      <c r="BL29" s="48"/>
      <c r="BM29" s="48"/>
      <c r="BN29" s="48"/>
      <c r="BO29" s="48"/>
      <c r="BP29" s="48"/>
      <c r="BQ29" s="48"/>
      <c r="BR29" s="48"/>
      <c r="BS29" s="54"/>
      <c r="BT29" s="48"/>
      <c r="BU29" s="54"/>
      <c r="BV29" s="263">
        <f t="shared" si="4"/>
        <v>19</v>
      </c>
      <c r="BW29" s="48"/>
      <c r="BX29" s="698" t="str">
        <f ca="1">IF(CELL("type",BW29)="l","",IF(BW29*($K29+$AQ29)=0,"",IF($AQ29&gt;0,+$AQ29*BW29*8.34,$K29*BW29*8.34)))</f>
        <v/>
      </c>
      <c r="BY29" s="52"/>
      <c r="BZ29" s="698" t="str">
        <f ca="1">IF(CELL("type",BY29)="l","",IF(BY29*($K29+$AQ29)=0,"",IF($AQ29&gt;0,+$AQ29*BY29*8.34,$K29*BY29*8.34)))</f>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Mon</v>
      </c>
      <c r="C30" s="58"/>
      <c r="D30" s="59"/>
      <c r="E30" s="59"/>
      <c r="F30" s="60"/>
      <c r="G30" s="61"/>
      <c r="H30" s="62"/>
      <c r="I30" s="58"/>
      <c r="J30" s="59"/>
      <c r="K30" s="448"/>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2"/>
      <c r="AG30" s="62"/>
      <c r="AH30" s="58"/>
      <c r="AI30" t="str">
        <f t="shared" ca="1" si="9"/>
        <v/>
      </c>
      <c r="AJ30" s="58"/>
      <c r="AK30" s="318"/>
      <c r="AL30" s="318"/>
      <c r="AM30" s="318"/>
      <c r="AN30" s="64"/>
      <c r="AO30" s="235">
        <f t="shared" si="2"/>
        <v>20</v>
      </c>
      <c r="AP30" s="442" t="str">
        <f t="shared" si="3"/>
        <v>Mon</v>
      </c>
      <c r="AQ30" s="448"/>
      <c r="AR30" s="68" t="str">
        <f t="shared" si="19"/>
        <v/>
      </c>
      <c r="AS30" s="63"/>
      <c r="AT30" s="67" t="str">
        <f t="shared" si="20"/>
        <v/>
      </c>
      <c r="AU30" s="87" t="str">
        <f t="shared" ca="1" si="10"/>
        <v/>
      </c>
      <c r="AV30" s="68" t="str">
        <f t="shared" si="20"/>
        <v/>
      </c>
      <c r="AW30" s="63"/>
      <c r="AX30" s="67" t="str">
        <f t="shared" si="21"/>
        <v/>
      </c>
      <c r="AY30" s="87" t="str">
        <f t="shared" ca="1" si="11"/>
        <v/>
      </c>
      <c r="AZ30" s="68" t="str">
        <f t="shared" si="22"/>
        <v/>
      </c>
      <c r="BA30" s="63"/>
      <c r="BB30" s="73" t="str">
        <f t="shared" si="23"/>
        <v/>
      </c>
      <c r="BC30" s="69" t="str">
        <f t="shared" ca="1" si="12"/>
        <v/>
      </c>
      <c r="BD30" s="68" t="str">
        <f t="shared" si="24"/>
        <v/>
      </c>
      <c r="BE30" s="448"/>
      <c r="BF30" s="701" t="str">
        <f t="shared" ca="1" si="18"/>
        <v/>
      </c>
      <c r="BG30" s="264">
        <f t="shared" si="14"/>
        <v>20</v>
      </c>
      <c r="BH30" s="63"/>
      <c r="BI30" s="64"/>
      <c r="BJ30" s="318"/>
      <c r="BK30" s="58"/>
      <c r="BL30" s="58"/>
      <c r="BM30" s="58"/>
      <c r="BN30" s="58"/>
      <c r="BO30" s="58"/>
      <c r="BP30" s="58"/>
      <c r="BQ30" s="58"/>
      <c r="BR30" s="58"/>
      <c r="BS30" s="64"/>
      <c r="BT30" s="58"/>
      <c r="BU30" s="64"/>
      <c r="BV30" s="264">
        <f t="shared" si="4"/>
        <v>20</v>
      </c>
      <c r="BW30" s="58"/>
      <c r="BX30" s="701" t="str">
        <f t="shared" ca="1" si="15"/>
        <v/>
      </c>
      <c r="BY30" s="63"/>
      <c r="BZ30" s="701" t="str">
        <f t="shared" ca="1" si="16"/>
        <v/>
      </c>
      <c r="CA30" s="58"/>
      <c r="CB30" s="354"/>
      <c r="CC30" s="58"/>
      <c r="CD30" s="62"/>
      <c r="CE30" s="62"/>
      <c r="CF30" s="354"/>
      <c r="CG30" s="58"/>
      <c r="CH30" s="354"/>
      <c r="CI30" s="59"/>
      <c r="CJ30" s="352"/>
      <c r="CK30" s="354"/>
      <c r="CL30" s="64"/>
      <c r="CM30" s="264">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Tue</v>
      </c>
      <c r="C31" s="40"/>
      <c r="D31" s="36"/>
      <c r="E31" s="36"/>
      <c r="F31" s="37"/>
      <c r="G31" s="38"/>
      <c r="H31" s="39"/>
      <c r="I31" s="40"/>
      <c r="J31" s="36"/>
      <c r="K31" s="722"/>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704"/>
      <c r="AG31" s="39"/>
      <c r="AH31" s="40"/>
      <c r="AI31" t="str">
        <f t="shared" ca="1" si="9"/>
        <v/>
      </c>
      <c r="AJ31" s="40"/>
      <c r="AK31" s="316"/>
      <c r="AL31" s="316"/>
      <c r="AM31" s="316"/>
      <c r="AN31" s="42"/>
      <c r="AO31" s="232">
        <f t="shared" si="2"/>
        <v>21</v>
      </c>
      <c r="AP31" s="441" t="str">
        <f t="shared" si="3"/>
        <v>Tue</v>
      </c>
      <c r="AQ31" s="722"/>
      <c r="AR31" s="56" t="str">
        <f t="shared" si="19"/>
        <v/>
      </c>
      <c r="AS31" s="41"/>
      <c r="AT31" s="44" t="str">
        <f t="shared" si="20"/>
        <v/>
      </c>
      <c r="AU31" s="46" t="str">
        <f ca="1">IF(CELL("type",AS31)="l","",IF(AS31*($K31+$AQ31)=0,"",IF($AQ31&gt;0,+$AQ31*AS31*8.34,$K31*AS31*8.34)))</f>
        <v/>
      </c>
      <c r="AV31" s="56" t="str">
        <f t="shared" si="20"/>
        <v/>
      </c>
      <c r="AW31" s="41"/>
      <c r="AX31" s="44" t="str">
        <f t="shared" si="21"/>
        <v/>
      </c>
      <c r="AY31" s="46" t="str">
        <f ca="1">IF(CELL("type",AW31)="l","",IF(AW31*($K31+$AQ31)=0,"",IF($AQ31&gt;0,+$AQ31*AW31*8.34,$K31*AW31*8.34)))</f>
        <v/>
      </c>
      <c r="AZ31" s="56" t="str">
        <f t="shared" si="22"/>
        <v/>
      </c>
      <c r="BA31" s="41"/>
      <c r="BB31" s="70" t="str">
        <f t="shared" si="23"/>
        <v/>
      </c>
      <c r="BC31" s="47" t="str">
        <f ca="1">IF(CELL("type",BA31)="l","",IF(BA31*($K31+$AQ31)=0,"",IF($AQ31&gt;0,+$AQ31*BA31*8.34,$K31*BA31*8.34)))</f>
        <v/>
      </c>
      <c r="BD31" s="56" t="str">
        <f t="shared" si="24"/>
        <v/>
      </c>
      <c r="BE31" s="722"/>
      <c r="BF31" s="698" t="str">
        <f t="shared" ca="1" si="18"/>
        <v/>
      </c>
      <c r="BG31" s="262">
        <f t="shared" si="14"/>
        <v>21</v>
      </c>
      <c r="BH31" s="41"/>
      <c r="BI31" s="42"/>
      <c r="BJ31" s="316"/>
      <c r="BK31" s="40"/>
      <c r="BL31" s="40"/>
      <c r="BM31" s="40"/>
      <c r="BN31" s="40"/>
      <c r="BO31" s="40"/>
      <c r="BP31" s="40"/>
      <c r="BQ31" s="40"/>
      <c r="BR31" s="40"/>
      <c r="BS31" s="42"/>
      <c r="BT31" s="40"/>
      <c r="BU31" s="42"/>
      <c r="BV31" s="262">
        <f t="shared" si="4"/>
        <v>21</v>
      </c>
      <c r="BW31" s="40"/>
      <c r="BX31" s="698" t="str">
        <f t="shared" ca="1" si="15"/>
        <v/>
      </c>
      <c r="BY31" s="39"/>
      <c r="BZ31" s="698" t="str">
        <f ca="1">IF(CELL("type",BY31)="l","",IF(BY31*($K31+$AQ31)=0,"",IF($AQ31&gt;0,+$AQ31*BY31*8.34,$K31*BY31*8.34)))</f>
        <v/>
      </c>
      <c r="CA31" s="40"/>
      <c r="CB31" s="34"/>
      <c r="CC31" s="40"/>
      <c r="CD31" s="39"/>
      <c r="CE31" s="39"/>
      <c r="CF31" s="34"/>
      <c r="CG31" s="40"/>
      <c r="CH31" s="34"/>
      <c r="CI31" s="36"/>
      <c r="CJ31" s="353"/>
      <c r="CK31" s="34"/>
      <c r="CL31" s="42"/>
      <c r="CM31" s="262">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Wed</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Wed</v>
      </c>
      <c r="AQ32" s="53"/>
      <c r="AR32" s="45" t="str">
        <f t="shared" si="19"/>
        <v/>
      </c>
      <c r="AS32" s="53"/>
      <c r="AT32" s="71" t="str">
        <f t="shared" si="20"/>
        <v/>
      </c>
      <c r="AU32" s="46" t="str">
        <f t="shared" ca="1" si="10"/>
        <v/>
      </c>
      <c r="AV32" s="56" t="str">
        <f t="shared" si="20"/>
        <v/>
      </c>
      <c r="AW32" s="53"/>
      <c r="AX32" s="71" t="str">
        <f t="shared" si="21"/>
        <v/>
      </c>
      <c r="AY32" s="46" t="str">
        <f t="shared" ca="1" si="11"/>
        <v/>
      </c>
      <c r="AZ32" s="45" t="str">
        <f t="shared" si="22"/>
        <v/>
      </c>
      <c r="BA32" s="53"/>
      <c r="BB32" s="72" t="str">
        <f t="shared" si="23"/>
        <v/>
      </c>
      <c r="BC32" s="47" t="str">
        <f t="shared" ca="1" si="12"/>
        <v/>
      </c>
      <c r="BD32" s="45" t="str">
        <f t="shared" si="24"/>
        <v/>
      </c>
      <c r="BE32" s="53"/>
      <c r="BF32" s="698" t="str">
        <f t="shared" ca="1" si="18"/>
        <v/>
      </c>
      <c r="BG32" s="263">
        <f t="shared" si="14"/>
        <v>22</v>
      </c>
      <c r="BH32" s="53"/>
      <c r="BI32" s="54"/>
      <c r="BJ32" s="317"/>
      <c r="BK32" s="48"/>
      <c r="BL32" s="48"/>
      <c r="BM32" s="48"/>
      <c r="BN32" s="48"/>
      <c r="BO32" s="48"/>
      <c r="BP32" s="48"/>
      <c r="BQ32" s="48"/>
      <c r="BR32" s="48"/>
      <c r="BS32" s="54"/>
      <c r="BT32" s="48"/>
      <c r="BU32" s="54"/>
      <c r="BV32" s="263">
        <f t="shared" si="4"/>
        <v>22</v>
      </c>
      <c r="BW32" s="48"/>
      <c r="BX32" s="698" t="str">
        <f t="shared" ca="1" si="15"/>
        <v/>
      </c>
      <c r="BY32" s="52"/>
      <c r="BZ32" s="698" t="str">
        <f t="shared" ca="1" si="16"/>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Thu</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Thu</v>
      </c>
      <c r="AQ33" s="53"/>
      <c r="AR33" s="45" t="str">
        <f t="shared" si="19"/>
        <v/>
      </c>
      <c r="AS33" s="53"/>
      <c r="AT33" s="71" t="str">
        <f t="shared" si="20"/>
        <v/>
      </c>
      <c r="AU33" s="46" t="str">
        <f t="shared" ca="1" si="10"/>
        <v/>
      </c>
      <c r="AV33" s="56" t="str">
        <f t="shared" si="20"/>
        <v/>
      </c>
      <c r="AW33" s="53"/>
      <c r="AX33" s="71" t="str">
        <f t="shared" si="21"/>
        <v/>
      </c>
      <c r="AY33" s="46" t="str">
        <f t="shared" ca="1" si="11"/>
        <v/>
      </c>
      <c r="AZ33" s="45" t="str">
        <f t="shared" si="22"/>
        <v/>
      </c>
      <c r="BA33" s="53"/>
      <c r="BB33" s="72" t="str">
        <f t="shared" si="23"/>
        <v/>
      </c>
      <c r="BC33" s="47" t="str">
        <f t="shared" ca="1" si="12"/>
        <v/>
      </c>
      <c r="BD33" s="45" t="str">
        <f t="shared" si="24"/>
        <v/>
      </c>
      <c r="BE33" s="53"/>
      <c r="BF33" s="698" t="str">
        <f t="shared" ca="1" si="18"/>
        <v/>
      </c>
      <c r="BG33" s="263">
        <f t="shared" si="14"/>
        <v>23</v>
      </c>
      <c r="BH33" s="53"/>
      <c r="BI33" s="54"/>
      <c r="BJ33" s="317"/>
      <c r="BK33" s="48"/>
      <c r="BL33" s="48"/>
      <c r="BM33" s="48"/>
      <c r="BN33" s="48"/>
      <c r="BO33" s="48"/>
      <c r="BP33" s="48"/>
      <c r="BQ33" s="48"/>
      <c r="BR33" s="48"/>
      <c r="BS33" s="54"/>
      <c r="BT33" s="48"/>
      <c r="BU33" s="54"/>
      <c r="BV33" s="263">
        <f t="shared" si="4"/>
        <v>23</v>
      </c>
      <c r="BW33" s="48"/>
      <c r="BX33" s="698" t="str">
        <f t="shared" ca="1" si="15"/>
        <v/>
      </c>
      <c r="BY33" s="52"/>
      <c r="BZ33" s="698" t="str">
        <f t="shared" ca="1" si="16"/>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Fri</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Fri</v>
      </c>
      <c r="AQ34" s="53"/>
      <c r="AR34" s="45" t="str">
        <f t="shared" si="19"/>
        <v/>
      </c>
      <c r="AS34" s="53"/>
      <c r="AT34" s="71" t="str">
        <f t="shared" ref="AT34:AV39" si="25">IF(+$B34="Sat",IF(SUM(AS28:AS34)&gt;0,AVERAGE(AS28:AS34)," "),"")</f>
        <v/>
      </c>
      <c r="AU34" s="46" t="str">
        <f t="shared" ca="1" si="10"/>
        <v/>
      </c>
      <c r="AV34" s="56" t="str">
        <f t="shared" si="25"/>
        <v/>
      </c>
      <c r="AW34" s="53"/>
      <c r="AX34" s="71" t="str">
        <f t="shared" si="21"/>
        <v/>
      </c>
      <c r="AY34" s="46" t="str">
        <f t="shared" ca="1" si="11"/>
        <v/>
      </c>
      <c r="AZ34" s="45" t="str">
        <f t="shared" si="22"/>
        <v/>
      </c>
      <c r="BA34" s="53"/>
      <c r="BB34" s="72" t="str">
        <f t="shared" si="23"/>
        <v/>
      </c>
      <c r="BC34" s="47" t="str">
        <f t="shared" ca="1" si="12"/>
        <v/>
      </c>
      <c r="BD34" s="45" t="str">
        <f t="shared" si="24"/>
        <v/>
      </c>
      <c r="BE34" s="53"/>
      <c r="BF34" s="698" t="str">
        <f t="shared" ca="1" si="18"/>
        <v/>
      </c>
      <c r="BG34" s="263">
        <f t="shared" si="14"/>
        <v>24</v>
      </c>
      <c r="BH34" s="53"/>
      <c r="BI34" s="54"/>
      <c r="BJ34" s="317"/>
      <c r="BK34" s="48"/>
      <c r="BL34" s="48"/>
      <c r="BM34" s="48"/>
      <c r="BN34" s="48"/>
      <c r="BO34" s="48"/>
      <c r="BP34" s="48"/>
      <c r="BQ34" s="48"/>
      <c r="BR34" s="48"/>
      <c r="BS34" s="54"/>
      <c r="BT34" s="48"/>
      <c r="BU34" s="54"/>
      <c r="BV34" s="263">
        <f t="shared" si="4"/>
        <v>24</v>
      </c>
      <c r="BW34" s="48"/>
      <c r="BX34" s="698" t="str">
        <f t="shared" ca="1" si="15"/>
        <v/>
      </c>
      <c r="BY34" s="52"/>
      <c r="BZ34" s="698" t="str">
        <f t="shared" ca="1" si="16"/>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Sat</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2"/>
      <c r="AG35" s="62"/>
      <c r="AH35" s="58"/>
      <c r="AI35" t="str">
        <f t="shared" ca="1" si="9"/>
        <v/>
      </c>
      <c r="AJ35" s="58"/>
      <c r="AK35" s="318"/>
      <c r="AL35" s="318"/>
      <c r="AM35" s="318"/>
      <c r="AN35" s="64"/>
      <c r="AO35" s="235">
        <f t="shared" si="2"/>
        <v>25</v>
      </c>
      <c r="AP35" s="442" t="str">
        <f t="shared" si="3"/>
        <v>Sat</v>
      </c>
      <c r="AQ35" s="63"/>
      <c r="AR35" s="68" t="str">
        <f t="shared" si="19"/>
        <v xml:space="preserve"> </v>
      </c>
      <c r="AS35" s="63"/>
      <c r="AT35" s="67" t="str">
        <f t="shared" si="25"/>
        <v xml:space="preserve"> </v>
      </c>
      <c r="AU35" s="87" t="str">
        <f ca="1">IF(CELL("type",AS35)="l","",IF(AS35*($K35+$AQ35)=0,"",IF($AQ35&gt;0,+$AQ35*AS35*8.34,$K35*AS35*8.34)))</f>
        <v/>
      </c>
      <c r="AV35" s="68" t="str">
        <f t="shared" ca="1" si="25"/>
        <v xml:space="preserve"> </v>
      </c>
      <c r="AW35" s="63"/>
      <c r="AX35" s="67" t="str">
        <f t="shared" si="21"/>
        <v xml:space="preserve"> </v>
      </c>
      <c r="AY35" s="87" t="str">
        <f ca="1">IF(CELL("type",AW35)="l","",IF(AW35*($K35+$AQ35)=0,"",IF($AQ35&gt;0,+$AQ35*AW35*8.34,$K35*AW35*8.34)))</f>
        <v/>
      </c>
      <c r="AZ35" s="68" t="str">
        <f t="shared" ca="1" si="22"/>
        <v xml:space="preserve"> </v>
      </c>
      <c r="BA35" s="63"/>
      <c r="BB35" s="73" t="str">
        <f t="shared" si="23"/>
        <v xml:space="preserve"> </v>
      </c>
      <c r="BC35" s="69" t="str">
        <f ca="1">IF(CELL("type",BA35)="l","",IF(BA35*($K35+$AQ35)=0,"",IF($AQ35&gt;0,+$AQ35*BA35*8.34,$K35*BA35*8.34)))</f>
        <v/>
      </c>
      <c r="BD35" s="68" t="str">
        <f t="shared" ca="1" si="24"/>
        <v xml:space="preserve"> </v>
      </c>
      <c r="BE35" s="448"/>
      <c r="BF35" s="699" t="str">
        <f t="shared" ca="1" si="18"/>
        <v/>
      </c>
      <c r="BG35" s="264">
        <f t="shared" si="14"/>
        <v>25</v>
      </c>
      <c r="BH35" s="63"/>
      <c r="BI35" s="64"/>
      <c r="BJ35" s="318"/>
      <c r="BK35" s="58"/>
      <c r="BL35" s="58"/>
      <c r="BM35" s="58"/>
      <c r="BN35" s="58"/>
      <c r="BO35" s="58"/>
      <c r="BP35" s="58"/>
      <c r="BQ35" s="58"/>
      <c r="BR35" s="58"/>
      <c r="BS35" s="64"/>
      <c r="BT35" s="58"/>
      <c r="BU35" s="64"/>
      <c r="BV35" s="264">
        <f t="shared" si="4"/>
        <v>25</v>
      </c>
      <c r="BW35" s="58"/>
      <c r="BX35" s="701" t="str">
        <f t="shared" ca="1" si="15"/>
        <v/>
      </c>
      <c r="BY35" s="691"/>
      <c r="BZ35" s="699" t="str">
        <f ca="1">IF(CELL("type",BY35)="l","",IF(BY35*($K35+$AQ35)=0,"",IF($AQ35&gt;0,+$AQ35*BY35*8.34,$K35*BY35*8.34)))</f>
        <v/>
      </c>
      <c r="CA35" s="58"/>
      <c r="CB35" s="354"/>
      <c r="CC35" s="58"/>
      <c r="CD35" s="62"/>
      <c r="CE35" s="62"/>
      <c r="CF35" s="354"/>
      <c r="CG35" s="58"/>
      <c r="CH35" s="354"/>
      <c r="CI35" s="59"/>
      <c r="CJ35" s="352"/>
      <c r="CK35" s="354"/>
      <c r="CL35" s="64"/>
      <c r="CM35" s="803">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Sun</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704"/>
      <c r="AG36" s="39"/>
      <c r="AH36" s="40"/>
      <c r="AI36" t="str">
        <f t="shared" ca="1" si="9"/>
        <v/>
      </c>
      <c r="AJ36" s="40"/>
      <c r="AK36" s="316"/>
      <c r="AL36" s="316"/>
      <c r="AM36" s="316"/>
      <c r="AN36" s="42"/>
      <c r="AO36" s="232">
        <f t="shared" si="2"/>
        <v>26</v>
      </c>
      <c r="AP36" s="441" t="str">
        <f t="shared" si="3"/>
        <v>Sun</v>
      </c>
      <c r="AQ36" s="41"/>
      <c r="AR36" s="56" t="str">
        <f t="shared" si="19"/>
        <v/>
      </c>
      <c r="AS36" s="41"/>
      <c r="AT36" s="44" t="str">
        <f t="shared" si="25"/>
        <v/>
      </c>
      <c r="AU36" s="46" t="str">
        <f t="shared" ca="1" si="10"/>
        <v/>
      </c>
      <c r="AV36" s="56" t="str">
        <f t="shared" si="25"/>
        <v/>
      </c>
      <c r="AW36" s="41"/>
      <c r="AX36" s="44" t="str">
        <f t="shared" si="21"/>
        <v/>
      </c>
      <c r="AY36" s="46" t="str">
        <f t="shared" ca="1" si="11"/>
        <v/>
      </c>
      <c r="AZ36" s="56" t="str">
        <f t="shared" si="22"/>
        <v/>
      </c>
      <c r="BA36" s="41"/>
      <c r="BB36" s="70" t="str">
        <f t="shared" si="23"/>
        <v/>
      </c>
      <c r="BC36" s="47" t="str">
        <f t="shared" ca="1" si="12"/>
        <v/>
      </c>
      <c r="BD36" s="56" t="str">
        <f t="shared" si="24"/>
        <v/>
      </c>
      <c r="BE36" s="722"/>
      <c r="BF36" s="700" t="str">
        <f t="shared" ca="1" si="18"/>
        <v/>
      </c>
      <c r="BG36" s="262">
        <f t="shared" si="14"/>
        <v>26</v>
      </c>
      <c r="BH36" s="41"/>
      <c r="BI36" s="42"/>
      <c r="BJ36" s="316"/>
      <c r="BK36" s="40"/>
      <c r="BL36" s="40"/>
      <c r="BM36" s="40"/>
      <c r="BN36" s="40"/>
      <c r="BO36" s="40"/>
      <c r="BP36" s="40"/>
      <c r="BQ36" s="40"/>
      <c r="BR36" s="40"/>
      <c r="BS36" s="42"/>
      <c r="BT36" s="40"/>
      <c r="BU36" s="42"/>
      <c r="BV36" s="262">
        <f t="shared" si="4"/>
        <v>26</v>
      </c>
      <c r="BW36" s="40"/>
      <c r="BX36" s="698" t="str">
        <f t="shared" ca="1" si="15"/>
        <v/>
      </c>
      <c r="BY36" s="722"/>
      <c r="BZ36" s="700" t="str">
        <f ca="1">IF(CELL("type",BY36)="l","",IF(BY36*($K36+$AQ36)=0,"",IF($AQ36&gt;0,+$AQ36*BY36*8.34,$K36*BY36*8.34)))</f>
        <v/>
      </c>
      <c r="CA36" s="40"/>
      <c r="CB36" s="34"/>
      <c r="CC36" s="40"/>
      <c r="CD36" s="39"/>
      <c r="CE36" s="39"/>
      <c r="CF36" s="34"/>
      <c r="CG36" s="40"/>
      <c r="CH36" s="34"/>
      <c r="CI36" s="36"/>
      <c r="CJ36" s="353"/>
      <c r="CK36" s="34"/>
      <c r="CL36" s="42"/>
      <c r="CM36" s="797">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Mon</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Mon</v>
      </c>
      <c r="AQ37" s="53"/>
      <c r="AR37" s="45" t="str">
        <f t="shared" si="19"/>
        <v/>
      </c>
      <c r="AS37" s="53"/>
      <c r="AT37" s="71" t="str">
        <f t="shared" si="25"/>
        <v/>
      </c>
      <c r="AU37" s="46" t="str">
        <f t="shared" ca="1" si="10"/>
        <v/>
      </c>
      <c r="AV37" s="56" t="str">
        <f t="shared" si="25"/>
        <v/>
      </c>
      <c r="AW37" s="53"/>
      <c r="AX37" s="71" t="str">
        <f t="shared" si="21"/>
        <v/>
      </c>
      <c r="AY37" s="46" t="str">
        <f t="shared" ca="1" si="11"/>
        <v/>
      </c>
      <c r="AZ37" s="45" t="str">
        <f t="shared" si="22"/>
        <v/>
      </c>
      <c r="BA37" s="53"/>
      <c r="BB37" s="72" t="str">
        <f t="shared" si="23"/>
        <v/>
      </c>
      <c r="BC37" s="47" t="str">
        <f t="shared" ca="1" si="12"/>
        <v/>
      </c>
      <c r="BD37" s="45" t="str">
        <f t="shared" si="24"/>
        <v/>
      </c>
      <c r="BE37" s="53"/>
      <c r="BF37" s="698" t="str">
        <f t="shared" ca="1" si="18"/>
        <v/>
      </c>
      <c r="BG37" s="263">
        <f t="shared" si="14"/>
        <v>27</v>
      </c>
      <c r="BH37" s="53"/>
      <c r="BI37" s="54"/>
      <c r="BJ37" s="317"/>
      <c r="BK37" s="48"/>
      <c r="BL37" s="48"/>
      <c r="BM37" s="48"/>
      <c r="BN37" s="48"/>
      <c r="BO37" s="48"/>
      <c r="BP37" s="48"/>
      <c r="BQ37" s="48"/>
      <c r="BR37" s="48"/>
      <c r="BS37" s="54"/>
      <c r="BT37" s="48"/>
      <c r="BU37" s="54"/>
      <c r="BV37" s="263">
        <f t="shared" si="4"/>
        <v>27</v>
      </c>
      <c r="BW37" s="48"/>
      <c r="BX37" s="698" t="str">
        <f t="shared" ca="1" si="15"/>
        <v/>
      </c>
      <c r="BY37" s="52"/>
      <c r="BZ37" s="698" t="str">
        <f t="shared" ca="1" si="16"/>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Tue</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Tue</v>
      </c>
      <c r="AQ38" s="53"/>
      <c r="AR38" s="45" t="str">
        <f t="shared" si="19"/>
        <v/>
      </c>
      <c r="AS38" s="53"/>
      <c r="AT38" s="71" t="str">
        <f t="shared" si="25"/>
        <v/>
      </c>
      <c r="AU38" s="46" t="str">
        <f t="shared" ca="1" si="10"/>
        <v/>
      </c>
      <c r="AV38" s="56" t="str">
        <f t="shared" si="25"/>
        <v/>
      </c>
      <c r="AW38" s="53"/>
      <c r="AX38" s="71" t="str">
        <f t="shared" si="21"/>
        <v/>
      </c>
      <c r="AY38" s="46" t="str">
        <f t="shared" ca="1" si="11"/>
        <v/>
      </c>
      <c r="AZ38" s="45" t="str">
        <f t="shared" si="22"/>
        <v/>
      </c>
      <c r="BA38" s="53"/>
      <c r="BB38" s="72" t="str">
        <f t="shared" si="23"/>
        <v/>
      </c>
      <c r="BC38" s="47" t="str">
        <f t="shared" ca="1" si="12"/>
        <v/>
      </c>
      <c r="BD38" s="45" t="str">
        <f t="shared" si="24"/>
        <v/>
      </c>
      <c r="BE38" s="53"/>
      <c r="BF38" s="698" t="str">
        <f t="shared" ca="1" si="18"/>
        <v/>
      </c>
      <c r="BG38" s="263">
        <f t="shared" si="14"/>
        <v>28</v>
      </c>
      <c r="BH38" s="53"/>
      <c r="BI38" s="54"/>
      <c r="BJ38" s="317"/>
      <c r="BK38" s="48"/>
      <c r="BL38" s="48"/>
      <c r="BM38" s="48"/>
      <c r="BN38" s="48"/>
      <c r="BO38" s="48"/>
      <c r="BP38" s="48"/>
      <c r="BQ38" s="48"/>
      <c r="BR38" s="48"/>
      <c r="BS38" s="54"/>
      <c r="BT38" s="48"/>
      <c r="BU38" s="54"/>
      <c r="BV38" s="263">
        <f t="shared" si="4"/>
        <v>28</v>
      </c>
      <c r="BW38" s="48"/>
      <c r="BX38" s="698" t="str">
        <f t="shared" ca="1" si="15"/>
        <v/>
      </c>
      <c r="BY38" s="52"/>
      <c r="BZ38" s="698" t="str">
        <f t="shared" ca="1" si="16"/>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Wed</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Wed</v>
      </c>
      <c r="AQ39" s="53"/>
      <c r="AR39" s="45" t="str">
        <f t="shared" si="19"/>
        <v/>
      </c>
      <c r="AS39" s="53"/>
      <c r="AT39" s="71" t="str">
        <f t="shared" si="25"/>
        <v/>
      </c>
      <c r="AU39" s="46" t="str">
        <f t="shared" ca="1" si="10"/>
        <v/>
      </c>
      <c r="AV39" s="56" t="str">
        <f t="shared" si="25"/>
        <v/>
      </c>
      <c r="AW39" s="53"/>
      <c r="AX39" s="71" t="str">
        <f t="shared" si="21"/>
        <v/>
      </c>
      <c r="AY39" s="46" t="str">
        <f t="shared" ca="1" si="11"/>
        <v/>
      </c>
      <c r="AZ39" s="45" t="str">
        <f t="shared" si="22"/>
        <v/>
      </c>
      <c r="BA39" s="53"/>
      <c r="BB39" s="72" t="str">
        <f t="shared" si="23"/>
        <v/>
      </c>
      <c r="BC39" s="47" t="str">
        <f t="shared" ca="1" si="12"/>
        <v/>
      </c>
      <c r="BD39" s="45" t="str">
        <f t="shared" si="24"/>
        <v/>
      </c>
      <c r="BE39" s="53"/>
      <c r="BF39" s="698" t="str">
        <f t="shared" ca="1" si="18"/>
        <v/>
      </c>
      <c r="BG39" s="263">
        <f t="shared" si="14"/>
        <v>29</v>
      </c>
      <c r="BH39" s="53"/>
      <c r="BI39" s="54"/>
      <c r="BJ39" s="317"/>
      <c r="BK39" s="48"/>
      <c r="BL39" s="48"/>
      <c r="BM39" s="48"/>
      <c r="BN39" s="48"/>
      <c r="BO39" s="48"/>
      <c r="BP39" s="48"/>
      <c r="BQ39" s="48"/>
      <c r="BR39" s="48"/>
      <c r="BS39" s="54"/>
      <c r="BT39" s="48"/>
      <c r="BU39" s="54"/>
      <c r="BV39" s="263">
        <f t="shared" si="4"/>
        <v>29</v>
      </c>
      <c r="BW39" s="48"/>
      <c r="BX39" s="698" t="str">
        <f t="shared" ca="1" si="15"/>
        <v/>
      </c>
      <c r="BY39" s="52"/>
      <c r="BZ39" s="698" t="str">
        <f t="shared" ca="1" si="16"/>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thickBot="1" x14ac:dyDescent="0.25">
      <c r="A40" s="234">
        <v>30</v>
      </c>
      <c r="B40" s="233" t="str">
        <f t="shared" si="6"/>
        <v>Thu</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Thu</v>
      </c>
      <c r="AQ40" s="53"/>
      <c r="AR40" s="45" t="str">
        <f>IF(SUM(AQ34:AQ40)=0,"",IF(+$B40="Sat",AVERAGE(AQ34:AQ40),IF(+$B40="Fri",AVERAGE(AQ35:AQ40,May!AQ$11),IF(+$B40="Thu",AVERAGE(AQ36:AQ40,May!AQ$11:AQ$12),IF(+$B40="Wed",AVERAGE(AQ37:AQ40,May!AQ$11:AQ$13)," ")))))</f>
        <v/>
      </c>
      <c r="AS40" s="53"/>
      <c r="AT40" s="71" t="str">
        <f>IF(AND(+$B40="Sat",SUM(AS34:AS40)&gt;0),AVERAGE(AS34:AS40),IF(AND(+$B40="Fri",SUM(AS35:AS40,May!AS$11)&gt;0),AVERAGE(AS35:AS40,May!AS$11),IF(AND(+$B40="Thu",SUM(AS36:AS40,May!AS$11:AS$12)&gt;0),AVERAGE(AS36:AS40,May!AS$11:AS$12),IF(AND(+$B40="Wed",SUM(AS37:AS40,May!AS$11:AS$13)&gt;0),AVERAGE(AS37:AS40,May!AS$11:AS$13),""))))</f>
        <v/>
      </c>
      <c r="AU40" s="46" t="str">
        <f t="shared" ca="1" si="10"/>
        <v/>
      </c>
      <c r="AV40" s="45" t="str">
        <f ca="1">IF(AND(+$B40="Sat",SUM(AU34:AU40)&gt;0),AVERAGE(AU34:AU40),IF(AND(+$B40="Fri",SUM(AU35:AU40,May!AU$11)&gt;0),AVERAGE(AU35:AU40,May!AU$11),IF(AND(+$B40="Thu",SUM(AU36:AU40,May!AU$11:AU$12)&gt;0),AVERAGE(AU36:AU40,May!AU$11:AU$12),IF(AND(+$B40="Wed",SUM(AU37:AU40,May!AU$11:AU$13)&gt;0),AVERAGE(AU37:AU40,May!AU$11:AU$13),""))))</f>
        <v/>
      </c>
      <c r="AW40" s="53"/>
      <c r="AX40" s="71" t="str">
        <f>IF(AND(+$B40="Sat",SUM(AW34:AW40)&gt;0),AVERAGE(AW34:AW40),IF(AND(+$B40="Fri",SUM(AW35:AW40,May!AW$11)&gt;0),AVERAGE(AW35:AW40,May!AW$11),IF(AND(+$B40="Thu",SUM(AW36:AW40,May!AW$11:AW$12)&gt;0),AVERAGE(AW36:AW40,May!AW$11:AW$12),IF(AND(+$B40="Wed",SUM(AW37:AW40,May!AW$11:AW$13)&gt;0),AVERAGE(AW37:AW40,May!AW$11:AW$13),""))))</f>
        <v/>
      </c>
      <c r="AY40" s="46" t="str">
        <f t="shared" ca="1" si="11"/>
        <v/>
      </c>
      <c r="AZ40" s="45" t="str">
        <f ca="1">IF(AND(+$B40="Sat",SUM(AY34:AY40)&gt;0),AVERAGE(AY34:AY40),IF(AND(+$B40="Fri",SUM(AY35:AY40,May!AY$11)&gt;0),AVERAGE(AY35:AY40,May!AY$11),IF(AND(+$B40="Thu",SUM(AY36:AY40,May!AY$11:AY$12)&gt;0),AVERAGE(AY36:AY40,May!AY$11:AY$12),IF(AND(+$B40="Wed",SUM(AY37:AY40,May!AY$11:AY$13)&gt;0),AVERAGE(AY37:AY40,May!AY$11:AY$13),""))))</f>
        <v/>
      </c>
      <c r="BA40" s="53"/>
      <c r="BB40" s="71" t="str">
        <f>IF(AND(+$B40="Sat",SUM(BA34:BA40)&gt;0),AVERAGE(BA34:BA40),IF(AND(+$B40="Fri",SUM(BA35:BA40,May!BA$11)&gt;0),AVERAGE(BA35:BA40,May!BA$11),IF(AND(+$B40="Thu",SUM(BA36:BA40,May!BA$11:BA$12)&gt;0),AVERAGE(BA36:BA40,May!BA$11:BA$12),IF(AND(+$B40="Wed",SUM(BA37:BA40,May!BA$11:BA$13)&gt;0),AVERAGE(BA37:BA40,May!BA$11:BA$13),""))))</f>
        <v/>
      </c>
      <c r="BC40" s="46" t="str">
        <f t="shared" ca="1" si="12"/>
        <v/>
      </c>
      <c r="BD40" s="45" t="str">
        <f ca="1">IF(AND(+$B40="Sat",SUM(BC34:BC40)&gt;0),AVERAGE(BC34:BC40),IF(AND(+$B40="Fri",SUM(BC35:BC40,May!BC$11)&gt;0),AVERAGE(BC35:BC40,May!BC$11),IF(AND(+$B40="Thu",SUM(BC36:BC40,May!BC$11:BC$12)&gt;0),AVERAGE(BC36:BC40,May!BC$11:BC$12),IF(AND(+$B40="Wed",SUM(BC37:BC40,May!BC$11:BC$13)&gt;0),AVERAGE(BC37:BC40,May!BC$11:BC$13),""))))</f>
        <v/>
      </c>
      <c r="BE40" s="53"/>
      <c r="BF40" s="698" t="str">
        <f t="shared" ca="1" si="18"/>
        <v/>
      </c>
      <c r="BG40" s="263">
        <f t="shared" si="14"/>
        <v>30</v>
      </c>
      <c r="BH40" s="53"/>
      <c r="BI40" s="54"/>
      <c r="BJ40" s="317"/>
      <c r="BK40" s="48"/>
      <c r="BL40" s="48"/>
      <c r="BM40" s="48"/>
      <c r="BN40" s="48"/>
      <c r="BO40" s="48"/>
      <c r="BP40" s="48"/>
      <c r="BQ40" s="48"/>
      <c r="BR40" s="48"/>
      <c r="BS40" s="54"/>
      <c r="BT40" s="48"/>
      <c r="BU40" s="54"/>
      <c r="BV40" s="263">
        <f t="shared" si="4"/>
        <v>30</v>
      </c>
      <c r="BW40" s="48"/>
      <c r="BX40" s="698" t="str">
        <f t="shared" ca="1" si="15"/>
        <v/>
      </c>
      <c r="BY40" s="52"/>
      <c r="BZ40" s="698" t="str">
        <f t="shared" ca="1" si="16"/>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Top="1" thickBot="1" x14ac:dyDescent="0.25">
      <c r="A41" s="238" t="s">
        <v>142</v>
      </c>
      <c r="B41" s="239"/>
      <c r="C41" s="39"/>
      <c r="D41" s="771"/>
      <c r="E41" s="36"/>
      <c r="F41" s="772"/>
      <c r="G41" s="773"/>
      <c r="H41" s="3" t="str">
        <f>IF(SUM(H11:H40)&gt;0,AVERAGE(H11:H40)," ")</f>
        <v xml:space="preserve"> </v>
      </c>
      <c r="I41" s="44" t="str">
        <f>IF(SUM(I11:I40)&gt;0,AVERAGE(I11:I40)," ")</f>
        <v xml:space="preserve"> </v>
      </c>
      <c r="J41" s="70" t="str">
        <f>IF(SUM(J11:J40)&gt;0,AVERAGE(J11:J40)," ")</f>
        <v xml:space="preserve"> </v>
      </c>
      <c r="K41" s="43" t="str">
        <f>IF(SUM(K11:K40)&gt;0,AVERAGE(K11:K40)," ")</f>
        <v xml:space="preserve"> </v>
      </c>
      <c r="L41" s="774"/>
      <c r="M41" s="44" t="str">
        <f t="shared" ref="M41:S41" si="26">IF(SUM(M11:M40)&gt;0,AVERAGE(M11:M40)," ")</f>
        <v xml:space="preserve"> </v>
      </c>
      <c r="N41" s="44" t="str">
        <f t="shared" ca="1" si="26"/>
        <v xml:space="preserve"> </v>
      </c>
      <c r="O41" s="44" t="str">
        <f t="shared" si="26"/>
        <v xml:space="preserve"> </v>
      </c>
      <c r="P41" s="44" t="str">
        <f t="shared" ca="1" si="26"/>
        <v xml:space="preserve"> </v>
      </c>
      <c r="Q41" s="44" t="str">
        <f t="shared" si="26"/>
        <v xml:space="preserve"> </v>
      </c>
      <c r="R41" s="44" t="str">
        <f t="shared" si="26"/>
        <v xml:space="preserve"> </v>
      </c>
      <c r="S41" s="56" t="str">
        <f t="shared" si="26"/>
        <v xml:space="preserve"> </v>
      </c>
      <c r="T41" s="238" t="s">
        <v>143</v>
      </c>
      <c r="U41" s="775" t="str">
        <f t="shared" ref="U41:AE41" si="27">IF(SUM(U11:U40)&gt;0,AVERAGE(U11:U40)," ")</f>
        <v xml:space="preserve"> </v>
      </c>
      <c r="V41" s="776" t="str">
        <f t="shared" si="27"/>
        <v xml:space="preserve"> </v>
      </c>
      <c r="W41" s="43" t="str">
        <f t="shared" si="27"/>
        <v xml:space="preserve"> </v>
      </c>
      <c r="X41" s="44" t="str">
        <f t="shared" si="27"/>
        <v xml:space="preserve"> </v>
      </c>
      <c r="Y41" s="44" t="str">
        <f t="shared" si="27"/>
        <v xml:space="preserve"> </v>
      </c>
      <c r="Z41" s="44" t="str">
        <f t="shared" si="27"/>
        <v xml:space="preserve"> </v>
      </c>
      <c r="AA41" s="44" t="str">
        <f t="shared" si="27"/>
        <v xml:space="preserve"> </v>
      </c>
      <c r="AB41" s="44" t="str">
        <f t="shared" si="27"/>
        <v xml:space="preserve"> </v>
      </c>
      <c r="AC41" s="56" t="str">
        <f t="shared" si="27"/>
        <v xml:space="preserve"> </v>
      </c>
      <c r="AD41" s="43" t="str">
        <f t="shared" si="27"/>
        <v xml:space="preserve"> </v>
      </c>
      <c r="AE41" s="56" t="str">
        <f t="shared" si="27"/>
        <v xml:space="preserve"> </v>
      </c>
      <c r="AF41" s="813"/>
      <c r="AG41" s="679" t="str">
        <f>IF(SUM(AG11:AG40)&gt;0,AVERAGE(AG11:AG40)," ")</f>
        <v xml:space="preserve"> </v>
      </c>
      <c r="AH41" s="794" t="str">
        <f>IF(SUM(AH11:AH40)&gt;0,AVERAGE(AH11:AH40)," ")</f>
        <v xml:space="preserve"> </v>
      </c>
      <c r="AI41" s="44"/>
      <c r="AJ41" s="888" t="str">
        <f ca="1">IF(SUM(AI11:AI40)&gt;0,GEOMEAN(AI11:AI40),"")</f>
        <v/>
      </c>
      <c r="AK41" s="319"/>
      <c r="AL41" s="319"/>
      <c r="AM41" s="753" t="str">
        <f>IF(SUM(AM11:AM40)&gt;0,AVERAGE(AM11:AM40)," ")</f>
        <v xml:space="preserve"> </v>
      </c>
      <c r="AN41" s="56" t="str">
        <f>IF(SUM(AN11:AN40)&gt;0,AVERAGE(AN11:AN40)," ")</f>
        <v xml:space="preserve"> </v>
      </c>
      <c r="AO41" s="1050" t="s">
        <v>144</v>
      </c>
      <c r="AP41" s="1121"/>
      <c r="AQ41" s="679" t="str">
        <f>IF(SUM(AQ11:AQ40)&gt;0,AVERAGE(AQ11:AQ40)," ")</f>
        <v xml:space="preserve"> </v>
      </c>
      <c r="AR41" s="786"/>
      <c r="AS41" s="727" t="str">
        <f>IF(SUM(AS11:AS40)&gt;0,AVERAGE(AS11:AS40)," ")</f>
        <v xml:space="preserve"> </v>
      </c>
      <c r="AT41" s="685"/>
      <c r="AU41" s="680" t="str">
        <f ca="1">IF(SUM(AU11:AU40)&gt;0,AVERAGE(AU11:AU40)," ")</f>
        <v xml:space="preserve"> </v>
      </c>
      <c r="AV41" s="737"/>
      <c r="AW41" s="736" t="str">
        <f>IF(SUM(AW11:AW40)&gt;0,AVERAGE(AW11:AW40)," ")</f>
        <v xml:space="preserve"> </v>
      </c>
      <c r="AX41" s="734"/>
      <c r="AY41" s="680" t="str">
        <f ca="1">IF(SUM(AY11:AY40)&gt;0,AVERAGE(AY11:AY40)," ")</f>
        <v xml:space="preserve"> </v>
      </c>
      <c r="AZ41" s="682"/>
      <c r="BA41" s="679" t="str">
        <f>IF(SUM(BA11:BA40)&gt;0,AVERAGE(BA11:BA40)," ")</f>
        <v xml:space="preserve"> </v>
      </c>
      <c r="BB41" s="682"/>
      <c r="BC41" s="680" t="str">
        <f ca="1">IF(SUM(BC11:BC40)&gt;0,AVERAGE(BC11:BC40)," ")</f>
        <v xml:space="preserve"> </v>
      </c>
      <c r="BD41" s="757"/>
      <c r="BE41" s="679" t="str">
        <f>IF(SUM(BE11:BE40)&gt;0,AVERAGE(BE11:BE40)," ")</f>
        <v xml:space="preserve"> </v>
      </c>
      <c r="BF41" s="781" t="str">
        <f ca="1">IF(SUM(BF11:BF40)&gt;0,AVERAGE(BF11:BF40)," ")</f>
        <v xml:space="preserve"> </v>
      </c>
      <c r="BG41" s="238" t="s">
        <v>143</v>
      </c>
      <c r="BH41" s="43" t="str">
        <f>IF(SUM(BH11:BH40)&gt;0,AVERAGE(BH11:BH40)," ")</f>
        <v xml:space="preserve"> </v>
      </c>
      <c r="BI41" s="56" t="str">
        <f>IF(SUM(BI11:BI40)&gt;0,AVERAGE(BI11:BI40)," ")</f>
        <v xml:space="preserve"> </v>
      </c>
      <c r="BJ41" s="75"/>
      <c r="BK41" s="44" t="str">
        <f t="shared" ref="BK41:BU41" si="28">IF(SUM(BK11:BK40)&gt;0,AVERAGE(BK11:BK40)," ")</f>
        <v xml:space="preserve"> </v>
      </c>
      <c r="BL41" s="332" t="str">
        <f t="shared" si="28"/>
        <v xml:space="preserve"> </v>
      </c>
      <c r="BM41" s="44" t="str">
        <f t="shared" si="28"/>
        <v xml:space="preserve"> </v>
      </c>
      <c r="BN41" s="332" t="str">
        <f t="shared" si="28"/>
        <v xml:space="preserve"> </v>
      </c>
      <c r="BO41" s="332" t="str">
        <f t="shared" si="28"/>
        <v xml:space="preserve"> </v>
      </c>
      <c r="BP41" s="332" t="str">
        <f t="shared" si="28"/>
        <v xml:space="preserve"> </v>
      </c>
      <c r="BQ41" s="332" t="str">
        <f t="shared" si="28"/>
        <v xml:space="preserve"> </v>
      </c>
      <c r="BR41" s="332" t="str">
        <f t="shared" si="28"/>
        <v xml:space="preserve"> </v>
      </c>
      <c r="BS41" s="56" t="str">
        <f t="shared" si="28"/>
        <v xml:space="preserve"> </v>
      </c>
      <c r="BT41" s="44" t="str">
        <f t="shared" si="28"/>
        <v xml:space="preserve"> </v>
      </c>
      <c r="BU41" s="56" t="str">
        <f t="shared" si="28"/>
        <v xml:space="preserve"> </v>
      </c>
      <c r="BV41" s="797" t="s">
        <v>144</v>
      </c>
      <c r="BW41" s="732" t="str">
        <f t="shared" ref="BW41:CL41" si="29">IF(SUM(BW11:BW40)&gt;0,AVERAGE(BW11:BW40)," ")</f>
        <v xml:space="preserve"> </v>
      </c>
      <c r="BX41" s="680" t="str">
        <f t="shared" ca="1" si="29"/>
        <v xml:space="preserve"> </v>
      </c>
      <c r="BY41" s="728" t="str">
        <f t="shared" si="29"/>
        <v xml:space="preserve"> </v>
      </c>
      <c r="BZ41" s="791" t="str">
        <f t="shared" ca="1" si="29"/>
        <v xml:space="preserve"> </v>
      </c>
      <c r="CA41" s="790" t="str">
        <f t="shared" si="29"/>
        <v xml:space="preserve"> </v>
      </c>
      <c r="CB41" s="46" t="str">
        <f t="shared" si="29"/>
        <v xml:space="preserve"> </v>
      </c>
      <c r="CC41" s="44" t="str">
        <f t="shared" si="29"/>
        <v xml:space="preserve"> </v>
      </c>
      <c r="CD41" s="44" t="str">
        <f t="shared" si="29"/>
        <v xml:space="preserve"> </v>
      </c>
      <c r="CE41" s="44" t="str">
        <f t="shared" si="29"/>
        <v xml:space="preserve"> </v>
      </c>
      <c r="CF41" s="47" t="str">
        <f t="shared" si="29"/>
        <v xml:space="preserve"> </v>
      </c>
      <c r="CG41" s="44" t="str">
        <f t="shared" si="29"/>
        <v xml:space="preserve"> </v>
      </c>
      <c r="CH41" s="46" t="str">
        <f t="shared" si="29"/>
        <v xml:space="preserve"> </v>
      </c>
      <c r="CI41" s="70" t="str">
        <f t="shared" si="29"/>
        <v xml:space="preserve"> </v>
      </c>
      <c r="CJ41" s="47" t="str">
        <f t="shared" si="29"/>
        <v xml:space="preserve"> </v>
      </c>
      <c r="CK41" s="46" t="str">
        <f t="shared" si="29"/>
        <v xml:space="preserve"> </v>
      </c>
      <c r="CL41" s="56" t="str">
        <f t="shared" si="29"/>
        <v xml:space="preserve"> </v>
      </c>
      <c r="CM41" s="238" t="s">
        <v>144</v>
      </c>
      <c r="CN41" s="43" t="str">
        <f t="shared" ref="CN41:DC41" si="30">IF(SUM(CN11:CN40)&gt;0,AVERAGE(CN11:CN40)," ")</f>
        <v xml:space="preserve"> </v>
      </c>
      <c r="CO41" s="135" t="str">
        <f t="shared" si="30"/>
        <v xml:space="preserve"> </v>
      </c>
      <c r="CP41" s="3" t="str">
        <f t="shared" si="30"/>
        <v xml:space="preserve"> </v>
      </c>
      <c r="CQ41" s="46" t="str">
        <f t="shared" si="30"/>
        <v xml:space="preserve"> </v>
      </c>
      <c r="CR41" s="44" t="str">
        <f t="shared" si="30"/>
        <v xml:space="preserve"> </v>
      </c>
      <c r="CS41" s="46" t="str">
        <f t="shared" si="30"/>
        <v xml:space="preserve"> </v>
      </c>
      <c r="CT41" s="44" t="str">
        <f t="shared" si="30"/>
        <v xml:space="preserve"> </v>
      </c>
      <c r="CU41" s="47" t="str">
        <f t="shared" si="30"/>
        <v xml:space="preserve"> </v>
      </c>
      <c r="CV41" s="44" t="str">
        <f t="shared" si="30"/>
        <v xml:space="preserve"> </v>
      </c>
      <c r="CW41" s="47" t="str">
        <f t="shared" si="30"/>
        <v xml:space="preserve"> </v>
      </c>
      <c r="CX41" s="44" t="str">
        <f t="shared" si="30"/>
        <v xml:space="preserve"> </v>
      </c>
      <c r="CY41" s="46" t="str">
        <f t="shared" si="30"/>
        <v xml:space="preserve"> </v>
      </c>
      <c r="CZ41" s="70" t="str">
        <f t="shared" si="30"/>
        <v xml:space="preserve"> </v>
      </c>
      <c r="DA41" s="47" t="str">
        <f t="shared" si="30"/>
        <v xml:space="preserve"> </v>
      </c>
      <c r="DB41" s="46" t="str">
        <f t="shared" si="30"/>
        <v xml:space="preserve"> </v>
      </c>
      <c r="DC41" s="56" t="str">
        <f t="shared" si="30"/>
        <v xml:space="preserve"> </v>
      </c>
    </row>
    <row r="42" spans="1:107" ht="15" customHeight="1" thickTop="1" thickBot="1" x14ac:dyDescent="0.25">
      <c r="A42" s="240" t="s">
        <v>145</v>
      </c>
      <c r="B42" s="241"/>
      <c r="C42" s="78"/>
      <c r="D42" s="77"/>
      <c r="E42" s="72" t="str">
        <f>IF(SUM(E11:E40)&gt;0,MAX(E11:E40)," ")</f>
        <v xml:space="preserve"> </v>
      </c>
      <c r="F42" s="79"/>
      <c r="G42" s="80"/>
      <c r="H42" s="81" t="str">
        <f t="shared" ref="H42:S42" si="31">IF(SUM(H11:H40)&gt;0,MAX(H11:H40)," ")</f>
        <v xml:space="preserve"> </v>
      </c>
      <c r="I42" s="71" t="str">
        <f t="shared" si="31"/>
        <v xml:space="preserve"> </v>
      </c>
      <c r="J42" s="72" t="str">
        <f t="shared" si="31"/>
        <v xml:space="preserve"> </v>
      </c>
      <c r="K42" s="55" t="str">
        <f t="shared" si="31"/>
        <v xml:space="preserve"> </v>
      </c>
      <c r="L42" s="320" t="str">
        <f t="shared" si="31"/>
        <v xml:space="preserve"> </v>
      </c>
      <c r="M42" s="71" t="str">
        <f t="shared" si="31"/>
        <v xml:space="preserve"> </v>
      </c>
      <c r="N42" s="82" t="str">
        <f t="shared" ca="1" si="31"/>
        <v xml:space="preserve"> </v>
      </c>
      <c r="O42" s="71" t="str">
        <f t="shared" si="31"/>
        <v xml:space="preserve"> </v>
      </c>
      <c r="P42" s="82" t="str">
        <f t="shared" ca="1" si="31"/>
        <v xml:space="preserve"> </v>
      </c>
      <c r="Q42" s="71" t="str">
        <f t="shared" si="31"/>
        <v xml:space="preserve"> </v>
      </c>
      <c r="R42" s="71" t="str">
        <f t="shared" si="31"/>
        <v xml:space="preserve"> </v>
      </c>
      <c r="S42" s="45" t="str">
        <f t="shared" si="31"/>
        <v xml:space="preserve"> </v>
      </c>
      <c r="T42" s="240" t="s">
        <v>146</v>
      </c>
      <c r="U42" s="55" t="str">
        <f t="shared" ref="U42:AE42" si="32">IF(SUM(U11:U40)&gt;0,MAX(U11:U40)," ")</f>
        <v xml:space="preserve"> </v>
      </c>
      <c r="V42" s="45" t="str">
        <f t="shared" si="32"/>
        <v xml:space="preserve"> </v>
      </c>
      <c r="W42" s="55" t="str">
        <f t="shared" si="32"/>
        <v xml:space="preserve"> </v>
      </c>
      <c r="X42" s="71" t="str">
        <f t="shared" si="32"/>
        <v xml:space="preserve"> </v>
      </c>
      <c r="Y42" s="71" t="str">
        <f t="shared" si="32"/>
        <v xml:space="preserve"> </v>
      </c>
      <c r="Z42" s="71" t="str">
        <f t="shared" si="32"/>
        <v xml:space="preserve"> </v>
      </c>
      <c r="AA42" s="333" t="str">
        <f t="shared" si="32"/>
        <v xml:space="preserve"> </v>
      </c>
      <c r="AB42" s="71" t="str">
        <f t="shared" si="32"/>
        <v xml:space="preserve"> </v>
      </c>
      <c r="AC42" s="45" t="str">
        <f t="shared" si="32"/>
        <v xml:space="preserve"> </v>
      </c>
      <c r="AD42" s="55" t="str">
        <f t="shared" si="32"/>
        <v xml:space="preserve"> </v>
      </c>
      <c r="AE42" s="45" t="str">
        <f t="shared" si="32"/>
        <v xml:space="preserve"> </v>
      </c>
      <c r="AF42" s="706"/>
      <c r="AG42" s="728" t="str">
        <f>IF(SUM(AG11:AG40)&gt;0,MAX(AG11:AG40)," ")</f>
        <v xml:space="preserve"> </v>
      </c>
      <c r="AH42" s="679" t="str">
        <f>IF(SUM(AH11:AH40)&gt;0,MAX(AH11:AH40)," ")</f>
        <v xml:space="preserve"> </v>
      </c>
      <c r="AI42" s="71" t="str">
        <f ca="1">IF(AJ41&lt;&gt;"",MAX(AI11:AI40),"")</f>
        <v/>
      </c>
      <c r="AJ42" s="44" t="str">
        <f ca="1">IF(AI42=63200,"TNTC",AI42)</f>
        <v/>
      </c>
      <c r="AK42" s="1016" t="str">
        <f>IF(SUM(AK11:AL40)&gt;0,MAX(AK11:AL40)," ")</f>
        <v xml:space="preserve"> </v>
      </c>
      <c r="AL42" s="1017"/>
      <c r="AM42" s="725" t="str">
        <f>IF(SUM(AM11:AM40)&gt;0,MAX(AM11:AM40)," ")</f>
        <v xml:space="preserve"> </v>
      </c>
      <c r="AN42" s="45" t="str">
        <f>IF(SUM(AN11:AN40)&gt;0,MAX(AN11:AN40)," ")</f>
        <v xml:space="preserve"> </v>
      </c>
      <c r="AO42" s="1052" t="s">
        <v>147</v>
      </c>
      <c r="AP42" s="1053"/>
      <c r="AQ42" s="785" t="str">
        <f t="shared" ref="AQ42:BF42" si="33">IF(SUM(AQ11:AQ40)&gt;0,MAX(AQ11:AQ40)," ")</f>
        <v xml:space="preserve"> </v>
      </c>
      <c r="AR42" s="83" t="str">
        <f t="shared" si="33"/>
        <v xml:space="preserve"> </v>
      </c>
      <c r="AS42" s="43" t="str">
        <f t="shared" si="33"/>
        <v xml:space="preserve"> </v>
      </c>
      <c r="AT42" s="679" t="str">
        <f t="shared" si="33"/>
        <v xml:space="preserve"> </v>
      </c>
      <c r="AU42" s="687" t="str">
        <f t="shared" ca="1" si="33"/>
        <v xml:space="preserve"> </v>
      </c>
      <c r="AV42" s="728" t="str">
        <f t="shared" ca="1" si="33"/>
        <v xml:space="preserve"> </v>
      </c>
      <c r="AW42" s="735" t="str">
        <f t="shared" si="33"/>
        <v xml:space="preserve"> </v>
      </c>
      <c r="AX42" s="678" t="str">
        <f t="shared" si="33"/>
        <v xml:space="preserve"> </v>
      </c>
      <c r="AY42" s="730" t="str">
        <f t="shared" ca="1" si="33"/>
        <v xml:space="preserve"> </v>
      </c>
      <c r="AZ42" s="679" t="str">
        <f t="shared" ca="1" si="33"/>
        <v xml:space="preserve"> </v>
      </c>
      <c r="BA42" s="731" t="str">
        <f t="shared" si="33"/>
        <v xml:space="preserve"> </v>
      </c>
      <c r="BB42" s="732" t="str">
        <f t="shared" si="33"/>
        <v xml:space="preserve"> </v>
      </c>
      <c r="BC42" s="733" t="str">
        <f t="shared" ca="1" si="33"/>
        <v xml:space="preserve"> </v>
      </c>
      <c r="BD42" s="679" t="str">
        <f t="shared" ca="1" si="33"/>
        <v xml:space="preserve"> </v>
      </c>
      <c r="BE42" s="787" t="str">
        <f t="shared" si="33"/>
        <v xml:space="preserve"> </v>
      </c>
      <c r="BF42" s="788" t="str">
        <f t="shared" ca="1" si="33"/>
        <v xml:space="preserve"> </v>
      </c>
      <c r="BG42" s="240" t="s">
        <v>146</v>
      </c>
      <c r="BH42" s="55" t="str">
        <f t="shared" ref="BH42:BU42" si="34">IF(SUM(BH11:BH40)&gt;0,MAX(BH11:BH40)," ")</f>
        <v xml:space="preserve"> </v>
      </c>
      <c r="BI42" s="45" t="str">
        <f t="shared" si="34"/>
        <v xml:space="preserve"> </v>
      </c>
      <c r="BJ42" s="55" t="str">
        <f t="shared" si="34"/>
        <v xml:space="preserve"> </v>
      </c>
      <c r="BK42" s="71" t="str">
        <f t="shared" si="34"/>
        <v xml:space="preserve"> </v>
      </c>
      <c r="BL42" s="71" t="str">
        <f t="shared" si="34"/>
        <v xml:space="preserve"> </v>
      </c>
      <c r="BM42" s="71" t="str">
        <f t="shared" si="34"/>
        <v xml:space="preserve"> </v>
      </c>
      <c r="BN42" s="71" t="str">
        <f t="shared" si="34"/>
        <v xml:space="preserve"> </v>
      </c>
      <c r="BO42" s="71" t="str">
        <f t="shared" si="34"/>
        <v xml:space="preserve"> </v>
      </c>
      <c r="BP42" s="71" t="str">
        <f t="shared" si="34"/>
        <v xml:space="preserve"> </v>
      </c>
      <c r="BQ42" s="71" t="str">
        <f t="shared" si="34"/>
        <v xml:space="preserve"> </v>
      </c>
      <c r="BR42" s="71" t="str">
        <f t="shared" si="34"/>
        <v xml:space="preserve"> </v>
      </c>
      <c r="BS42" s="45" t="str">
        <f t="shared" si="34"/>
        <v xml:space="preserve"> </v>
      </c>
      <c r="BT42" s="71" t="str">
        <f t="shared" si="34"/>
        <v xml:space="preserve"> </v>
      </c>
      <c r="BU42" s="45" t="str">
        <f t="shared" si="34"/>
        <v xml:space="preserve"> </v>
      </c>
      <c r="BV42" s="263" t="s">
        <v>147</v>
      </c>
      <c r="BW42" s="792" t="str">
        <f t="shared" ref="BW42:CL42" si="35">IF(SUM(BW11:BW40)&gt;0,MAX(BW11:BW40)," ")</f>
        <v xml:space="preserve"> </v>
      </c>
      <c r="BX42" s="793" t="str">
        <f t="shared" ca="1" si="35"/>
        <v xml:space="preserve"> </v>
      </c>
      <c r="BY42" s="792" t="str">
        <f t="shared" si="35"/>
        <v xml:space="preserve"> </v>
      </c>
      <c r="BZ42" s="793" t="str">
        <f t="shared" ca="1" si="35"/>
        <v xml:space="preserve"> </v>
      </c>
      <c r="CA42" s="508" t="str">
        <f t="shared" si="35"/>
        <v xml:space="preserve"> </v>
      </c>
      <c r="CB42" s="84" t="str">
        <f t="shared" si="35"/>
        <v xml:space="preserve"> </v>
      </c>
      <c r="CC42" s="82" t="str">
        <f t="shared" si="35"/>
        <v xml:space="preserve"> </v>
      </c>
      <c r="CD42" s="82" t="str">
        <f t="shared" si="35"/>
        <v xml:space="preserve"> </v>
      </c>
      <c r="CE42" s="82" t="str">
        <f t="shared" si="35"/>
        <v xml:space="preserve"> </v>
      </c>
      <c r="CF42" s="85" t="str">
        <f t="shared" si="35"/>
        <v xml:space="preserve"> </v>
      </c>
      <c r="CG42" s="82" t="str">
        <f t="shared" si="35"/>
        <v xml:space="preserve"> </v>
      </c>
      <c r="CH42" s="84" t="str">
        <f t="shared" si="35"/>
        <v xml:space="preserve"> </v>
      </c>
      <c r="CI42" s="86" t="str">
        <f t="shared" si="35"/>
        <v xml:space="preserve"> </v>
      </c>
      <c r="CJ42" s="85" t="str">
        <f t="shared" si="35"/>
        <v xml:space="preserve"> </v>
      </c>
      <c r="CK42" s="84" t="str">
        <f t="shared" si="35"/>
        <v xml:space="preserve"> </v>
      </c>
      <c r="CL42" s="83" t="str">
        <f t="shared" si="35"/>
        <v xml:space="preserve"> </v>
      </c>
      <c r="CM42" s="240" t="s">
        <v>147</v>
      </c>
      <c r="CN42" s="55" t="str">
        <f t="shared" ref="CN42:DC42" si="36">IF(SUM(CN11:CN40)&gt;0,MAX(CN11:CN40)," ")</f>
        <v xml:space="preserve"> </v>
      </c>
      <c r="CO42" s="57" t="str">
        <f t="shared" si="36"/>
        <v xml:space="preserve"> </v>
      </c>
      <c r="CP42" s="508" t="str">
        <f t="shared" si="36"/>
        <v xml:space="preserve"> </v>
      </c>
      <c r="CQ42" s="84" t="str">
        <f t="shared" si="36"/>
        <v xml:space="preserve"> </v>
      </c>
      <c r="CR42" s="82" t="str">
        <f t="shared" si="36"/>
        <v xml:space="preserve"> </v>
      </c>
      <c r="CS42" s="84" t="str">
        <f t="shared" si="36"/>
        <v xml:space="preserve"> </v>
      </c>
      <c r="CT42" s="82" t="str">
        <f t="shared" si="36"/>
        <v xml:space="preserve"> </v>
      </c>
      <c r="CU42" s="85" t="str">
        <f t="shared" si="36"/>
        <v xml:space="preserve"> </v>
      </c>
      <c r="CV42" s="82" t="str">
        <f t="shared" si="36"/>
        <v xml:space="preserve"> </v>
      </c>
      <c r="CW42" s="85" t="str">
        <f t="shared" si="36"/>
        <v xml:space="preserve"> </v>
      </c>
      <c r="CX42" s="82" t="str">
        <f t="shared" si="36"/>
        <v xml:space="preserve"> </v>
      </c>
      <c r="CY42" s="84" t="str">
        <f t="shared" si="36"/>
        <v xml:space="preserve"> </v>
      </c>
      <c r="CZ42" s="86" t="str">
        <f t="shared" si="36"/>
        <v xml:space="preserve"> </v>
      </c>
      <c r="DA42" s="85" t="str">
        <f t="shared" si="36"/>
        <v xml:space="preserve"> </v>
      </c>
      <c r="DB42" s="84" t="str">
        <f t="shared" si="36"/>
        <v xml:space="preserve"> </v>
      </c>
      <c r="DC42" s="83" t="str">
        <f t="shared" si="36"/>
        <v xml:space="preserve"> </v>
      </c>
    </row>
    <row r="43" spans="1:107" ht="15" customHeight="1" thickTop="1" thickBot="1" x14ac:dyDescent="0.25">
      <c r="A43" s="240" t="s">
        <v>148</v>
      </c>
      <c r="B43" s="241"/>
      <c r="C43" s="78"/>
      <c r="D43" s="77"/>
      <c r="E43" s="49"/>
      <c r="F43" s="79"/>
      <c r="G43" s="80"/>
      <c r="H43" s="502" t="str">
        <f t="shared" ref="H43:S43" si="37">IF(SUM(H11:H40)&gt;0,MIN(H11:H40),"")</f>
        <v/>
      </c>
      <c r="I43" s="82" t="str">
        <f t="shared" si="37"/>
        <v/>
      </c>
      <c r="J43" s="508" t="str">
        <f t="shared" si="37"/>
        <v/>
      </c>
      <c r="K43" s="450" t="str">
        <f t="shared" si="37"/>
        <v/>
      </c>
      <c r="L43" s="504" t="str">
        <f t="shared" si="37"/>
        <v/>
      </c>
      <c r="M43" s="82" t="str">
        <f t="shared" si="37"/>
        <v/>
      </c>
      <c r="N43" s="82" t="str">
        <f t="shared" ca="1" si="37"/>
        <v/>
      </c>
      <c r="O43" s="82" t="str">
        <f t="shared" si="37"/>
        <v/>
      </c>
      <c r="P43" s="82" t="str">
        <f t="shared" ca="1" si="37"/>
        <v/>
      </c>
      <c r="Q43" s="82" t="str">
        <f t="shared" si="37"/>
        <v/>
      </c>
      <c r="R43" s="82" t="str">
        <f t="shared" si="37"/>
        <v/>
      </c>
      <c r="S43" s="83" t="str">
        <f t="shared" si="37"/>
        <v/>
      </c>
      <c r="T43" s="446" t="s">
        <v>149</v>
      </c>
      <c r="U43" s="450" t="str">
        <f t="shared" ref="U43:AE43" si="38">IF(SUM(U11:U40)&gt;0,MIN(U11:U40),"")</f>
        <v/>
      </c>
      <c r="V43" s="83" t="str">
        <f t="shared" si="38"/>
        <v/>
      </c>
      <c r="W43" s="450" t="str">
        <f t="shared" si="38"/>
        <v/>
      </c>
      <c r="X43" s="82" t="str">
        <f t="shared" si="38"/>
        <v/>
      </c>
      <c r="Y43" s="82" t="str">
        <f t="shared" si="38"/>
        <v/>
      </c>
      <c r="Z43" s="82" t="str">
        <f t="shared" si="38"/>
        <v/>
      </c>
      <c r="AA43" s="505" t="str">
        <f t="shared" si="38"/>
        <v/>
      </c>
      <c r="AB43" s="82" t="str">
        <f t="shared" si="38"/>
        <v/>
      </c>
      <c r="AC43" s="83" t="str">
        <f t="shared" si="38"/>
        <v/>
      </c>
      <c r="AD43" s="450" t="str">
        <f t="shared" si="38"/>
        <v/>
      </c>
      <c r="AE43" s="83" t="str">
        <f t="shared" si="38"/>
        <v/>
      </c>
      <c r="AF43" s="707"/>
      <c r="AG43" s="795" t="str">
        <f>IF(SUM(AG11:AG40)&gt;0,MIN(AG11:AG40),"")</f>
        <v/>
      </c>
      <c r="AH43" s="784" t="str">
        <f>IF(SUM(AH11:AH40)&gt;0,MIN(AH11:AH40),"")</f>
        <v/>
      </c>
      <c r="AI43" s="72"/>
      <c r="AJ43" s="758" t="str">
        <f>IF(SUM(AJ11:AJ40)&gt;0,MIN(AJ11:AJ40),"")</f>
        <v/>
      </c>
      <c r="AK43" s="997" t="str">
        <f>IF(SUM(AK11:AL40)&gt;0,MIN(AK11:AL40),"")</f>
        <v/>
      </c>
      <c r="AL43" s="998"/>
      <c r="AM43" s="679" t="str">
        <f>IF(SUM(AM11:AM40)&gt;0,MIN(AM11:AM40),"")</f>
        <v/>
      </c>
      <c r="AN43" s="676" t="str">
        <f>IF(SUM(AN11:AN40)&gt;0,MIN(AN11:AN40),"")</f>
        <v/>
      </c>
      <c r="AO43" s="1060" t="s">
        <v>150</v>
      </c>
      <c r="AP43" s="1061"/>
      <c r="AQ43" s="707" t="str">
        <f t="shared" ref="AQ43:BF43" si="39">IF(SUM(AQ11:AQ40)&gt;0,MIN(AQ11:AQ40),"")</f>
        <v/>
      </c>
      <c r="AR43" s="740" t="str">
        <f t="shared" si="39"/>
        <v/>
      </c>
      <c r="AS43" s="707" t="str">
        <f t="shared" si="39"/>
        <v/>
      </c>
      <c r="AT43" s="755" t="str">
        <f t="shared" si="39"/>
        <v/>
      </c>
      <c r="AU43" s="743" t="str">
        <f t="shared" ca="1" si="39"/>
        <v/>
      </c>
      <c r="AV43" s="746" t="str">
        <f t="shared" ca="1" si="39"/>
        <v/>
      </c>
      <c r="AW43" s="707" t="str">
        <f t="shared" si="39"/>
        <v/>
      </c>
      <c r="AX43" s="755" t="str">
        <f t="shared" si="39"/>
        <v/>
      </c>
      <c r="AY43" s="743" t="str">
        <f t="shared" ca="1" si="39"/>
        <v/>
      </c>
      <c r="AZ43" s="746" t="str">
        <f t="shared" ca="1" si="39"/>
        <v/>
      </c>
      <c r="BA43" s="707" t="str">
        <f t="shared" si="39"/>
        <v/>
      </c>
      <c r="BB43" s="747" t="str">
        <f t="shared" si="39"/>
        <v/>
      </c>
      <c r="BC43" s="725" t="str">
        <f t="shared" ca="1" si="39"/>
        <v/>
      </c>
      <c r="BD43" s="746" t="str">
        <f t="shared" ca="1" si="39"/>
        <v/>
      </c>
      <c r="BE43" s="450" t="str">
        <f t="shared" si="39"/>
        <v/>
      </c>
      <c r="BF43" s="83" t="str">
        <f t="shared" ca="1" si="39"/>
        <v/>
      </c>
      <c r="BG43" s="446" t="s">
        <v>149</v>
      </c>
      <c r="BH43" s="707" t="str">
        <f t="shared" ref="BH43:BU43" si="40">IF(SUM(BH11:BH40)&gt;0,MIN(BH11:BH40),"")</f>
        <v/>
      </c>
      <c r="BI43" s="740" t="str">
        <f t="shared" si="40"/>
        <v/>
      </c>
      <c r="BJ43" s="707" t="str">
        <f t="shared" si="40"/>
        <v/>
      </c>
      <c r="BK43" s="725" t="str">
        <f t="shared" si="40"/>
        <v/>
      </c>
      <c r="BL43" s="725" t="str">
        <f t="shared" si="40"/>
        <v/>
      </c>
      <c r="BM43" s="725" t="str">
        <f t="shared" si="40"/>
        <v/>
      </c>
      <c r="BN43" s="725" t="str">
        <f t="shared" si="40"/>
        <v/>
      </c>
      <c r="BO43" s="725" t="str">
        <f t="shared" si="40"/>
        <v/>
      </c>
      <c r="BP43" s="725" t="str">
        <f t="shared" si="40"/>
        <v/>
      </c>
      <c r="BQ43" s="725" t="str">
        <f t="shared" si="40"/>
        <v/>
      </c>
      <c r="BR43" s="725" t="str">
        <f t="shared" si="40"/>
        <v/>
      </c>
      <c r="BS43" s="740" t="str">
        <f t="shared" si="40"/>
        <v/>
      </c>
      <c r="BT43" s="725" t="str">
        <f t="shared" si="40"/>
        <v/>
      </c>
      <c r="BU43" s="740" t="str">
        <f t="shared" si="40"/>
        <v/>
      </c>
      <c r="BV43" s="264" t="s">
        <v>150</v>
      </c>
      <c r="BW43" s="744" t="str">
        <f t="shared" ref="BW43:CL43" si="41">IF(SUM(BW11:BW40)&gt;0,MIN(BW11:BW40),"")</f>
        <v/>
      </c>
      <c r="BX43" s="742" t="str">
        <f t="shared" ca="1" si="41"/>
        <v/>
      </c>
      <c r="BY43" s="741" t="str">
        <f t="shared" si="41"/>
        <v/>
      </c>
      <c r="BZ43" s="742" t="str">
        <f t="shared" ca="1" si="41"/>
        <v/>
      </c>
      <c r="CA43" s="754" t="str">
        <f t="shared" si="41"/>
        <v/>
      </c>
      <c r="CB43" s="751" t="str">
        <f t="shared" si="41"/>
        <v/>
      </c>
      <c r="CC43" s="749" t="str">
        <f t="shared" si="41"/>
        <v/>
      </c>
      <c r="CD43" s="749" t="str">
        <f t="shared" si="41"/>
        <v/>
      </c>
      <c r="CE43" s="749" t="str">
        <f t="shared" si="41"/>
        <v/>
      </c>
      <c r="CF43" s="751" t="str">
        <f t="shared" si="41"/>
        <v/>
      </c>
      <c r="CG43" s="749" t="str">
        <f t="shared" si="41"/>
        <v/>
      </c>
      <c r="CH43" s="751" t="str">
        <f t="shared" si="41"/>
        <v/>
      </c>
      <c r="CI43" s="751" t="str">
        <f t="shared" si="41"/>
        <v/>
      </c>
      <c r="CJ43" s="749" t="str">
        <f t="shared" si="41"/>
        <v/>
      </c>
      <c r="CK43" s="751" t="str">
        <f t="shared" si="41"/>
        <v/>
      </c>
      <c r="CL43" s="750" t="str">
        <f t="shared" si="41"/>
        <v/>
      </c>
      <c r="CM43" s="446" t="s">
        <v>150</v>
      </c>
      <c r="CN43" s="744" t="str">
        <f t="shared" ref="CN43:DC43" si="42">IF(SUM(CN11:CN40)&gt;0,MIN(CN11:CN40),"")</f>
        <v/>
      </c>
      <c r="CO43" s="745" t="str">
        <f t="shared" si="42"/>
        <v/>
      </c>
      <c r="CP43" s="741" t="str">
        <f t="shared" si="42"/>
        <v/>
      </c>
      <c r="CQ43" s="743" t="str">
        <f t="shared" si="42"/>
        <v/>
      </c>
      <c r="CR43" s="725" t="str">
        <f t="shared" si="42"/>
        <v/>
      </c>
      <c r="CS43" s="743" t="str">
        <f t="shared" si="42"/>
        <v/>
      </c>
      <c r="CT43" s="725" t="str">
        <f t="shared" si="42"/>
        <v/>
      </c>
      <c r="CU43" s="743" t="str">
        <f t="shared" si="42"/>
        <v/>
      </c>
      <c r="CV43" s="725" t="str">
        <f t="shared" si="42"/>
        <v/>
      </c>
      <c r="CW43" s="743" t="str">
        <f t="shared" si="42"/>
        <v/>
      </c>
      <c r="CX43" s="725" t="str">
        <f t="shared" si="42"/>
        <v/>
      </c>
      <c r="CY43" s="743" t="str">
        <f t="shared" si="42"/>
        <v/>
      </c>
      <c r="CZ43" s="743" t="str">
        <f t="shared" si="42"/>
        <v/>
      </c>
      <c r="DA43" s="725" t="str">
        <f t="shared" si="42"/>
        <v/>
      </c>
      <c r="DB43" s="743" t="str">
        <f t="shared" si="42"/>
        <v/>
      </c>
      <c r="DC43" s="740" t="str">
        <f t="shared" si="42"/>
        <v/>
      </c>
    </row>
    <row r="44" spans="1:107" ht="14.45" customHeight="1" thickTop="1" thickBot="1" x14ac:dyDescent="0.25">
      <c r="A44" s="527"/>
      <c r="B44" s="528"/>
      <c r="C44" s="528"/>
      <c r="D44" s="528"/>
      <c r="E44" s="529"/>
      <c r="F44" s="530"/>
      <c r="G44" s="531"/>
      <c r="H44" s="527"/>
      <c r="I44" s="528"/>
      <c r="J44" s="532"/>
      <c r="K44" s="528"/>
      <c r="L44" s="533"/>
      <c r="M44" s="528"/>
      <c r="N44" s="528"/>
      <c r="O44" s="528"/>
      <c r="P44" s="528"/>
      <c r="Q44" s="528"/>
      <c r="R44" s="528"/>
      <c r="S44" s="532"/>
      <c r="T44" s="1010" t="s">
        <v>151</v>
      </c>
      <c r="U44" s="1011"/>
      <c r="V44" s="1012"/>
      <c r="W44" s="528"/>
      <c r="X44" s="528"/>
      <c r="Y44" s="534"/>
      <c r="Z44" s="528"/>
      <c r="AA44" s="534"/>
      <c r="AB44" s="528"/>
      <c r="AC44" s="532"/>
      <c r="AD44" s="528"/>
      <c r="AE44" s="528"/>
      <c r="AF44" s="527"/>
      <c r="AG44" s="528"/>
      <c r="AH44" s="528"/>
      <c r="AI44" s="503"/>
      <c r="AJ44" s="888" t="str">
        <f ca="1">'E.coli Standalone Calculation'!K38</f>
        <v/>
      </c>
      <c r="AK44" s="535"/>
      <c r="AL44" s="536"/>
      <c r="AM44" s="677"/>
      <c r="AN44" s="532"/>
      <c r="AO44" s="1054"/>
      <c r="AP44" s="1055"/>
      <c r="AQ44" s="527"/>
      <c r="AR44" s="528"/>
      <c r="AS44" s="527"/>
      <c r="AT44" s="528"/>
      <c r="AU44" s="537"/>
      <c r="AV44" s="528"/>
      <c r="AW44" s="527"/>
      <c r="AX44" s="528"/>
      <c r="AY44" s="537"/>
      <c r="AZ44" s="528"/>
      <c r="BA44" s="527"/>
      <c r="BB44" s="537"/>
      <c r="BC44" s="528"/>
      <c r="BD44" s="528"/>
      <c r="BE44" s="527"/>
      <c r="BF44" s="532"/>
      <c r="BG44" s="538"/>
      <c r="BH44" s="527"/>
      <c r="BI44" s="532"/>
      <c r="BJ44" s="527"/>
      <c r="BK44" s="528"/>
      <c r="BL44" s="528"/>
      <c r="BM44" s="528"/>
      <c r="BN44" s="528"/>
      <c r="BO44" s="528"/>
      <c r="BP44" s="528"/>
      <c r="BQ44" s="528"/>
      <c r="BR44" s="528"/>
      <c r="BS44" s="532"/>
      <c r="BT44" s="527"/>
      <c r="BU44" s="532"/>
      <c r="BV44" s="557"/>
      <c r="BW44" s="551"/>
      <c r="BX44" s="677"/>
      <c r="BY44" s="552"/>
      <c r="BZ44" s="677"/>
      <c r="CA44" s="677"/>
      <c r="CB44" s="552"/>
      <c r="CC44" s="552"/>
      <c r="CD44" s="552"/>
      <c r="CE44" s="552"/>
      <c r="CF44" s="552"/>
      <c r="CG44" s="552"/>
      <c r="CH44" s="552"/>
      <c r="CI44" s="552"/>
      <c r="CJ44" s="552"/>
      <c r="CK44" s="552"/>
      <c r="CL44" s="553"/>
      <c r="CM44" s="557"/>
      <c r="CN44" s="551"/>
      <c r="CO44" s="552"/>
      <c r="CP44" s="552"/>
      <c r="CQ44" s="552"/>
      <c r="CR44" s="552"/>
      <c r="CS44" s="552"/>
      <c r="CT44" s="552"/>
      <c r="CU44" s="552"/>
      <c r="CV44" s="552"/>
      <c r="CW44" s="552"/>
      <c r="CX44" s="552"/>
      <c r="CY44" s="552"/>
      <c r="CZ44" s="552"/>
      <c r="DA44" s="552"/>
      <c r="DB44" s="552"/>
      <c r="DC44" s="553"/>
    </row>
    <row r="45" spans="1:107" ht="14.45" customHeight="1" thickTop="1" thickBot="1" x14ac:dyDescent="0.25">
      <c r="A45" s="539"/>
      <c r="B45" s="540"/>
      <c r="C45" s="540"/>
      <c r="D45" s="540"/>
      <c r="E45" s="541"/>
      <c r="F45" s="542"/>
      <c r="G45" s="541"/>
      <c r="H45" s="540"/>
      <c r="I45" s="540"/>
      <c r="J45" s="543"/>
      <c r="K45" s="540"/>
      <c r="L45" s="544"/>
      <c r="M45" s="540"/>
      <c r="N45" s="540"/>
      <c r="O45" s="540"/>
      <c r="P45" s="540"/>
      <c r="Q45" s="540"/>
      <c r="R45" s="540"/>
      <c r="S45" s="543"/>
      <c r="T45" s="1013" t="s">
        <v>152</v>
      </c>
      <c r="U45" s="1014"/>
      <c r="V45" s="1015"/>
      <c r="W45" s="545"/>
      <c r="X45" s="540"/>
      <c r="Y45" s="546"/>
      <c r="Z45" s="540"/>
      <c r="AA45" s="546"/>
      <c r="AB45" s="540"/>
      <c r="AC45" s="540"/>
      <c r="AD45" s="545"/>
      <c r="AE45" s="540"/>
      <c r="AF45" s="545"/>
      <c r="AG45" s="540"/>
      <c r="AH45" s="540"/>
      <c r="AI45" s="503"/>
      <c r="AJ45" s="889" t="str">
        <f ca="1">'E.coli Standalone Calculation'!K41</f>
        <v/>
      </c>
      <c r="AK45" s="547"/>
      <c r="AL45" s="548"/>
      <c r="AM45" s="540"/>
      <c r="AN45" s="543"/>
      <c r="AO45" s="1021"/>
      <c r="AP45" s="1022"/>
      <c r="AQ45" s="545"/>
      <c r="AR45" s="543"/>
      <c r="AS45" s="540"/>
      <c r="AT45" s="540"/>
      <c r="AU45" s="549"/>
      <c r="AV45" s="540"/>
      <c r="AW45" s="545"/>
      <c r="AX45" s="540"/>
      <c r="AY45" s="549"/>
      <c r="AZ45" s="543"/>
      <c r="BA45" s="540"/>
      <c r="BB45" s="549"/>
      <c r="BC45" s="540"/>
      <c r="BD45" s="540"/>
      <c r="BE45" s="545"/>
      <c r="BF45" s="543"/>
      <c r="BG45" s="550"/>
      <c r="BH45" s="545"/>
      <c r="BI45" s="543"/>
      <c r="BJ45" s="545"/>
      <c r="BK45" s="540"/>
      <c r="BL45" s="540"/>
      <c r="BM45" s="540"/>
      <c r="BN45" s="540"/>
      <c r="BO45" s="540"/>
      <c r="BP45" s="540"/>
      <c r="BQ45" s="540"/>
      <c r="BR45" s="540"/>
      <c r="BS45" s="543"/>
      <c r="BT45" s="545"/>
      <c r="BU45" s="543"/>
      <c r="BV45" s="558"/>
      <c r="BW45" s="554"/>
      <c r="BX45" s="555"/>
      <c r="BY45" s="555"/>
      <c r="BZ45" s="555"/>
      <c r="CA45" s="555"/>
      <c r="CB45" s="555"/>
      <c r="CC45" s="555"/>
      <c r="CD45" s="555"/>
      <c r="CE45" s="555"/>
      <c r="CF45" s="555"/>
      <c r="CG45" s="555"/>
      <c r="CH45" s="555"/>
      <c r="CI45" s="555"/>
      <c r="CJ45" s="555"/>
      <c r="CK45" s="555"/>
      <c r="CL45" s="556"/>
      <c r="CM45" s="558"/>
      <c r="CN45" s="554"/>
      <c r="CO45" s="555"/>
      <c r="CP45" s="555"/>
      <c r="CQ45" s="555"/>
      <c r="CR45" s="555"/>
      <c r="CS45" s="555"/>
      <c r="CT45" s="555"/>
      <c r="CU45" s="555"/>
      <c r="CV45" s="555"/>
      <c r="CW45" s="555"/>
      <c r="CX45" s="555"/>
      <c r="CY45" s="555"/>
      <c r="CZ45" s="555"/>
      <c r="DA45" s="555"/>
      <c r="DB45" s="555"/>
      <c r="DC45" s="556"/>
    </row>
    <row r="46" spans="1:107" ht="15" customHeight="1" thickBot="1" x14ac:dyDescent="0.25">
      <c r="A46" s="518" t="s">
        <v>153</v>
      </c>
      <c r="B46" s="244"/>
      <c r="C46" s="447"/>
      <c r="D46" s="127"/>
      <c r="E46" s="86">
        <f>COUNT(E11:E40)</f>
        <v>0</v>
      </c>
      <c r="F46" s="448">
        <f>COUNTA(F11:F40)</f>
        <v>0</v>
      </c>
      <c r="G46" s="449">
        <f>COUNTA(G11:G40)</f>
        <v>0</v>
      </c>
      <c r="H46" s="516">
        <f t="shared" ref="H46:S46" si="43">COUNT(H11:H40)</f>
        <v>0</v>
      </c>
      <c r="I46" s="507">
        <f t="shared" si="43"/>
        <v>0</v>
      </c>
      <c r="J46" s="506">
        <f t="shared" si="43"/>
        <v>0</v>
      </c>
      <c r="K46" s="516">
        <f t="shared" si="43"/>
        <v>0</v>
      </c>
      <c r="L46" s="507">
        <f t="shared" si="43"/>
        <v>0</v>
      </c>
      <c r="M46" s="507">
        <f t="shared" si="43"/>
        <v>0</v>
      </c>
      <c r="N46" s="507">
        <f t="shared" ca="1" si="43"/>
        <v>0</v>
      </c>
      <c r="O46" s="507">
        <f t="shared" si="43"/>
        <v>0</v>
      </c>
      <c r="P46" s="507">
        <f t="shared" ca="1" si="43"/>
        <v>0</v>
      </c>
      <c r="Q46" s="507">
        <f t="shared" si="43"/>
        <v>0</v>
      </c>
      <c r="R46" s="507">
        <f t="shared" si="43"/>
        <v>0</v>
      </c>
      <c r="S46" s="506">
        <f t="shared" si="43"/>
        <v>0</v>
      </c>
      <c r="T46" s="259" t="s">
        <v>154</v>
      </c>
      <c r="U46" s="511">
        <f t="shared" ref="U46:AE46" si="44">COUNT(U11:U40)</f>
        <v>0</v>
      </c>
      <c r="V46" s="121">
        <f t="shared" si="44"/>
        <v>0</v>
      </c>
      <c r="W46" s="511">
        <f t="shared" si="44"/>
        <v>0</v>
      </c>
      <c r="X46" s="74">
        <f t="shared" si="44"/>
        <v>0</v>
      </c>
      <c r="Y46" s="74">
        <f t="shared" si="44"/>
        <v>0</v>
      </c>
      <c r="Z46" s="74">
        <f t="shared" si="44"/>
        <v>0</v>
      </c>
      <c r="AA46" s="74">
        <f t="shared" si="44"/>
        <v>0</v>
      </c>
      <c r="AB46" s="74">
        <f t="shared" si="44"/>
        <v>0</v>
      </c>
      <c r="AC46" s="121">
        <f t="shared" si="44"/>
        <v>0</v>
      </c>
      <c r="AD46" s="511">
        <f t="shared" si="44"/>
        <v>0</v>
      </c>
      <c r="AE46" s="121">
        <f t="shared" si="44"/>
        <v>0</v>
      </c>
      <c r="AF46" s="710"/>
      <c r="AG46" s="74">
        <f>COUNT(AG11:AG40)</f>
        <v>0</v>
      </c>
      <c r="AH46" s="74">
        <f>COUNT(AH11:AH40)</f>
        <v>0</v>
      </c>
      <c r="AI46" s="73"/>
      <c r="AJ46" s="67">
        <f ca="1">COUNT(AI11:AI40)</f>
        <v>0</v>
      </c>
      <c r="AK46" s="999">
        <f>COUNT(AK11:AL40)</f>
        <v>0</v>
      </c>
      <c r="AL46" s="1000"/>
      <c r="AM46" s="74">
        <f>COUNT(AM11:AM40)</f>
        <v>0</v>
      </c>
      <c r="AN46" s="121">
        <f>COUNT(AN11:AN40)</f>
        <v>0</v>
      </c>
      <c r="AO46" s="1018" t="s">
        <v>154</v>
      </c>
      <c r="AP46" s="1145"/>
      <c r="AQ46" s="511">
        <f t="shared" ref="AQ46:BF46" si="45">COUNT(AQ11:AQ40)</f>
        <v>0</v>
      </c>
      <c r="AR46" s="121">
        <f t="shared" si="45"/>
        <v>0</v>
      </c>
      <c r="AS46" s="511">
        <f t="shared" si="45"/>
        <v>0</v>
      </c>
      <c r="AT46" s="74">
        <f t="shared" si="45"/>
        <v>0</v>
      </c>
      <c r="AU46" s="74">
        <f t="shared" ca="1" si="45"/>
        <v>0</v>
      </c>
      <c r="AV46" s="121">
        <f t="shared" ca="1" si="45"/>
        <v>0</v>
      </c>
      <c r="AW46" s="511">
        <f t="shared" si="45"/>
        <v>0</v>
      </c>
      <c r="AX46" s="74">
        <f t="shared" si="45"/>
        <v>0</v>
      </c>
      <c r="AY46" s="74">
        <f t="shared" ca="1" si="45"/>
        <v>0</v>
      </c>
      <c r="AZ46" s="121">
        <f t="shared" ca="1" si="45"/>
        <v>0</v>
      </c>
      <c r="BA46" s="511">
        <f t="shared" si="45"/>
        <v>0</v>
      </c>
      <c r="BB46" s="74">
        <f t="shared" si="45"/>
        <v>0</v>
      </c>
      <c r="BC46" s="74">
        <f t="shared" ca="1" si="45"/>
        <v>0</v>
      </c>
      <c r="BD46" s="121">
        <f t="shared" ca="1" si="45"/>
        <v>0</v>
      </c>
      <c r="BE46" s="513">
        <f t="shared" si="45"/>
        <v>0</v>
      </c>
      <c r="BF46" s="121">
        <f t="shared" ca="1" si="45"/>
        <v>0</v>
      </c>
      <c r="BG46" s="514" t="s">
        <v>154</v>
      </c>
      <c r="BH46" s="513">
        <f t="shared" ref="BH46:BU46" si="46">COUNT(BH11:BH40)</f>
        <v>0</v>
      </c>
      <c r="BI46" s="121">
        <f t="shared" si="46"/>
        <v>0</v>
      </c>
      <c r="BJ46" s="511">
        <f t="shared" si="46"/>
        <v>0</v>
      </c>
      <c r="BK46" s="74">
        <f t="shared" si="46"/>
        <v>0</v>
      </c>
      <c r="BL46" s="74">
        <f t="shared" si="46"/>
        <v>0</v>
      </c>
      <c r="BM46" s="74">
        <f t="shared" si="46"/>
        <v>0</v>
      </c>
      <c r="BN46" s="74">
        <f t="shared" si="46"/>
        <v>0</v>
      </c>
      <c r="BO46" s="74">
        <f t="shared" si="46"/>
        <v>0</v>
      </c>
      <c r="BP46" s="74">
        <f t="shared" si="46"/>
        <v>0</v>
      </c>
      <c r="BQ46" s="74">
        <f t="shared" si="46"/>
        <v>0</v>
      </c>
      <c r="BR46" s="74">
        <f t="shared" si="46"/>
        <v>0</v>
      </c>
      <c r="BS46" s="121">
        <f t="shared" si="46"/>
        <v>0</v>
      </c>
      <c r="BT46" s="74">
        <f t="shared" si="46"/>
        <v>0</v>
      </c>
      <c r="BU46" s="121">
        <f t="shared" si="46"/>
        <v>0</v>
      </c>
      <c r="BV46" s="265" t="s">
        <v>154</v>
      </c>
      <c r="BW46" s="693">
        <f t="shared" ref="BW46:CL46" si="47">COUNT(BW11:BW40)</f>
        <v>0</v>
      </c>
      <c r="BX46" s="695">
        <f t="shared" ca="1" si="47"/>
        <v>0</v>
      </c>
      <c r="BY46" s="693">
        <f t="shared" si="47"/>
        <v>0</v>
      </c>
      <c r="BZ46" s="696">
        <f t="shared" ca="1" si="47"/>
        <v>0</v>
      </c>
      <c r="CA46" s="692">
        <f t="shared" si="47"/>
        <v>0</v>
      </c>
      <c r="CB46" s="74">
        <f t="shared" si="47"/>
        <v>0</v>
      </c>
      <c r="CC46" s="74">
        <f t="shared" si="47"/>
        <v>0</v>
      </c>
      <c r="CD46" s="74">
        <f t="shared" si="47"/>
        <v>0</v>
      </c>
      <c r="CE46" s="74">
        <f t="shared" si="47"/>
        <v>0</v>
      </c>
      <c r="CF46" s="74">
        <f t="shared" si="47"/>
        <v>0</v>
      </c>
      <c r="CG46" s="74">
        <f t="shared" si="47"/>
        <v>0</v>
      </c>
      <c r="CH46" s="74">
        <f t="shared" si="47"/>
        <v>0</v>
      </c>
      <c r="CI46" s="74">
        <f t="shared" si="47"/>
        <v>0</v>
      </c>
      <c r="CJ46" s="74">
        <f t="shared" si="47"/>
        <v>0</v>
      </c>
      <c r="CK46" s="74">
        <f t="shared" si="47"/>
        <v>0</v>
      </c>
      <c r="CL46" s="121">
        <f t="shared" si="47"/>
        <v>0</v>
      </c>
      <c r="CM46" s="514" t="s">
        <v>154</v>
      </c>
      <c r="CN46" s="693">
        <f t="shared" ref="CN46:DC46" si="48">COUNT(CN11:CN40)</f>
        <v>0</v>
      </c>
      <c r="CO46" s="695">
        <f t="shared" si="48"/>
        <v>0</v>
      </c>
      <c r="CP46" s="720">
        <f t="shared" si="48"/>
        <v>0</v>
      </c>
      <c r="CQ46" s="74">
        <f t="shared" si="48"/>
        <v>0</v>
      </c>
      <c r="CR46" s="74">
        <f t="shared" si="48"/>
        <v>0</v>
      </c>
      <c r="CS46" s="74">
        <f t="shared" si="48"/>
        <v>0</v>
      </c>
      <c r="CT46" s="74">
        <f t="shared" si="48"/>
        <v>0</v>
      </c>
      <c r="CU46" s="74">
        <f t="shared" si="48"/>
        <v>0</v>
      </c>
      <c r="CV46" s="74">
        <f t="shared" si="48"/>
        <v>0</v>
      </c>
      <c r="CW46" s="74">
        <f t="shared" si="48"/>
        <v>0</v>
      </c>
      <c r="CX46" s="74">
        <f t="shared" si="48"/>
        <v>0</v>
      </c>
      <c r="CY46" s="74">
        <f t="shared" si="48"/>
        <v>0</v>
      </c>
      <c r="CZ46" s="74">
        <f t="shared" si="48"/>
        <v>0</v>
      </c>
      <c r="DA46" s="74">
        <f t="shared" si="48"/>
        <v>0</v>
      </c>
      <c r="DB46" s="74">
        <f t="shared" si="48"/>
        <v>0</v>
      </c>
      <c r="DC46" s="121">
        <f t="shared" si="48"/>
        <v>0</v>
      </c>
    </row>
    <row r="47" spans="1:107" ht="13.5" customHeight="1" thickBot="1" x14ac:dyDescent="0.3">
      <c r="A47" s="1108" t="s">
        <v>155</v>
      </c>
      <c r="B47" s="1109"/>
      <c r="C47" s="1109"/>
      <c r="D47" s="1109"/>
      <c r="E47" s="1109"/>
      <c r="F47" s="1109"/>
      <c r="G47" s="1109"/>
      <c r="H47" s="1109"/>
      <c r="I47" s="1109"/>
      <c r="J47" s="1110"/>
      <c r="K47" s="459" t="s">
        <v>156</v>
      </c>
      <c r="L47" s="227"/>
      <c r="M47" s="227"/>
      <c r="N47" s="227"/>
      <c r="O47" s="227"/>
      <c r="P47" s="461"/>
      <c r="Q47" s="460" t="s">
        <v>157</v>
      </c>
      <c r="R47" s="227"/>
      <c r="S47" s="253"/>
      <c r="T47" s="322" t="s">
        <v>158</v>
      </c>
      <c r="U47" s="227"/>
      <c r="V47" s="227"/>
      <c r="W47" s="227"/>
      <c r="X47" s="227"/>
      <c r="Y47" s="227"/>
      <c r="Z47" s="227"/>
      <c r="AA47" s="227"/>
      <c r="AB47" s="227"/>
      <c r="AC47" s="227"/>
      <c r="AD47" s="227"/>
      <c r="AE47" s="227"/>
      <c r="AF47" s="227"/>
      <c r="AG47" s="227"/>
      <c r="AH47" s="227"/>
      <c r="AI47" s="227"/>
      <c r="AJ47" s="227"/>
      <c r="AK47" s="227"/>
      <c r="AL47" s="227"/>
      <c r="AM47" s="227"/>
      <c r="AN47" s="253"/>
      <c r="AO47" s="220"/>
      <c r="AP47" s="220"/>
      <c r="AQ47" s="220"/>
      <c r="AR47" s="220"/>
      <c r="AS47" s="220"/>
      <c r="AT47" s="220"/>
      <c r="AU47" s="220"/>
      <c r="AV47" s="220"/>
      <c r="AW47" s="220"/>
      <c r="AX47" s="220"/>
      <c r="AY47" s="220"/>
      <c r="AZ47" s="220"/>
      <c r="BA47" s="220"/>
      <c r="BB47" s="220"/>
      <c r="BC47" s="220"/>
      <c r="BD47" s="220"/>
      <c r="BE47" s="220"/>
      <c r="BF47" s="220"/>
      <c r="BG47" s="220"/>
      <c r="BH47" s="220"/>
      <c r="BI47" s="220"/>
      <c r="BJ47" s="220"/>
      <c r="BK47" s="220"/>
      <c r="BL47" s="220"/>
      <c r="BM47" s="220"/>
      <c r="BN47" s="220"/>
      <c r="BO47" s="220"/>
      <c r="BP47" s="220"/>
      <c r="BQ47" s="220"/>
      <c r="BR47" s="220"/>
      <c r="BS47" s="220"/>
      <c r="BT47" s="220"/>
      <c r="BU47" s="220"/>
    </row>
    <row r="48" spans="1:107" x14ac:dyDescent="0.2">
      <c r="A48" s="1111"/>
      <c r="B48" s="1112"/>
      <c r="C48" s="1112"/>
      <c r="D48" s="1112"/>
      <c r="E48" s="1112"/>
      <c r="F48" s="1112"/>
      <c r="G48" s="1112"/>
      <c r="H48" s="1112"/>
      <c r="I48" s="1112"/>
      <c r="J48" s="1113"/>
      <c r="K48" s="950"/>
      <c r="L48" s="951"/>
      <c r="M48" s="951"/>
      <c r="N48" s="951"/>
      <c r="O48" s="951"/>
      <c r="P48" s="1023"/>
      <c r="Q48" s="956"/>
      <c r="R48" s="957"/>
      <c r="S48" s="958"/>
      <c r="T48" s="1025"/>
      <c r="U48" s="1026"/>
      <c r="V48" s="1026"/>
      <c r="W48" s="1026"/>
      <c r="X48" s="1026"/>
      <c r="Y48" s="1026"/>
      <c r="Z48" s="1026"/>
      <c r="AA48" s="1026"/>
      <c r="AB48" s="1026"/>
      <c r="AC48" s="1026"/>
      <c r="AD48" s="1026"/>
      <c r="AE48" s="1026"/>
      <c r="AF48" s="1026"/>
      <c r="AG48" s="1026"/>
      <c r="AH48" s="1026"/>
      <c r="AI48" s="1026"/>
      <c r="AJ48" s="1026"/>
      <c r="AK48" s="1026"/>
      <c r="AL48" s="1026"/>
      <c r="AM48" s="1026"/>
      <c r="AN48" s="1027"/>
      <c r="AO48" s="220"/>
      <c r="AP48" s="220"/>
      <c r="AQ48" s="1146" t="s">
        <v>159</v>
      </c>
      <c r="AR48" s="1147"/>
      <c r="AS48" s="1147"/>
      <c r="AT48" s="1147"/>
      <c r="AU48" s="1147"/>
      <c r="AV48" s="1147"/>
      <c r="AW48" s="1147"/>
      <c r="AX48" s="1147"/>
      <c r="AY48" s="1147"/>
      <c r="AZ48" s="1147"/>
      <c r="BA48" s="1148"/>
      <c r="BB48" s="326" t="s">
        <v>160</v>
      </c>
      <c r="BC48" s="227"/>
      <c r="BD48" s="253"/>
      <c r="BE48" s="220"/>
      <c r="BF48" s="220"/>
      <c r="BG48" s="220"/>
      <c r="BH48" s="971" t="s">
        <v>161</v>
      </c>
      <c r="BI48" s="972"/>
      <c r="BJ48" s="972"/>
      <c r="BK48" s="972"/>
      <c r="BL48" s="972"/>
      <c r="BM48" s="972"/>
      <c r="BN48" s="972"/>
      <c r="BO48" s="972"/>
      <c r="BP48" s="973"/>
      <c r="BQ48" s="220"/>
      <c r="BR48" s="220"/>
      <c r="BS48" s="220"/>
      <c r="BT48" s="220"/>
      <c r="BU48" s="220"/>
    </row>
    <row r="49" spans="1:107" x14ac:dyDescent="0.2">
      <c r="A49" s="1111"/>
      <c r="B49" s="1112"/>
      <c r="C49" s="1112"/>
      <c r="D49" s="1112"/>
      <c r="E49" s="1112"/>
      <c r="F49" s="1112"/>
      <c r="G49" s="1112"/>
      <c r="H49" s="1112"/>
      <c r="I49" s="1112"/>
      <c r="J49" s="1113"/>
      <c r="K49" s="1024"/>
      <c r="L49" s="951"/>
      <c r="M49" s="951"/>
      <c r="N49" s="951"/>
      <c r="O49" s="951"/>
      <c r="P49" s="1023"/>
      <c r="Q49" s="959"/>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269" t="s">
        <v>162</v>
      </c>
      <c r="AR49" s="241"/>
      <c r="AS49" s="270"/>
      <c r="AT49" s="275" t="s">
        <v>163</v>
      </c>
      <c r="AU49" s="276"/>
      <c r="AV49" s="275" t="s">
        <v>164</v>
      </c>
      <c r="AW49" s="276"/>
      <c r="AX49" s="277" t="s">
        <v>86</v>
      </c>
      <c r="AY49" s="278"/>
      <c r="AZ49" s="277" t="s">
        <v>87</v>
      </c>
      <c r="BA49" s="279"/>
      <c r="BB49" s="497" t="s">
        <v>165</v>
      </c>
      <c r="BC49" s="220"/>
      <c r="BD49" s="919">
        <f>IF(SUM(AQ11:AQ40)&gt;0,SUM(AQ11:AQ40),SUM(K11:K40))</f>
        <v>0</v>
      </c>
      <c r="BE49" s="220"/>
      <c r="BF49" s="220"/>
      <c r="BG49" s="220"/>
      <c r="BH49" s="974"/>
      <c r="BI49" s="975"/>
      <c r="BJ49" s="975"/>
      <c r="BK49" s="975"/>
      <c r="BL49" s="975"/>
      <c r="BM49" s="975"/>
      <c r="BN49" s="975"/>
      <c r="BO49" s="975"/>
      <c r="BP49" s="976"/>
      <c r="BQ49" s="220"/>
      <c r="BR49" s="220"/>
      <c r="BS49" s="220"/>
      <c r="BT49" s="220"/>
      <c r="BU49" s="220"/>
    </row>
    <row r="50" spans="1:107" ht="14.25" thickBot="1" x14ac:dyDescent="0.3">
      <c r="A50" s="1111"/>
      <c r="B50" s="1112"/>
      <c r="C50" s="1112"/>
      <c r="D50" s="1112"/>
      <c r="E50" s="1112"/>
      <c r="F50" s="1112"/>
      <c r="G50" s="1112"/>
      <c r="H50" s="1112"/>
      <c r="I50" s="1112"/>
      <c r="J50" s="1113"/>
      <c r="K50" s="947"/>
      <c r="L50" s="948"/>
      <c r="M50" s="948"/>
      <c r="N50" s="948"/>
      <c r="O50" s="948"/>
      <c r="P50" s="949"/>
      <c r="Q50" s="462"/>
      <c r="R50" s="257"/>
      <c r="S50" s="2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166</v>
      </c>
      <c r="AR50" s="271"/>
      <c r="AS50" s="272"/>
      <c r="AT50" s="103" t="str">
        <f>IF(U46=0," NA",(+M41-U41)/M41*100)</f>
        <v xml:space="preserve"> NA</v>
      </c>
      <c r="AU50" s="104"/>
      <c r="AV50" s="103" t="str">
        <f>IF(V46=0," NA",(+O41-V41)/O41*100)</f>
        <v xml:space="preserve"> NA</v>
      </c>
      <c r="AW50" s="104"/>
      <c r="AX50" s="105" t="s">
        <v>71</v>
      </c>
      <c r="AY50" s="106"/>
      <c r="AZ50" s="105" t="s">
        <v>71</v>
      </c>
      <c r="BA50" s="106"/>
      <c r="BB50" s="238"/>
      <c r="BC50" s="239"/>
      <c r="BD50" s="254"/>
      <c r="BE50" s="220"/>
      <c r="BF50" s="220"/>
      <c r="BG50" s="220"/>
      <c r="BH50" s="974"/>
      <c r="BI50" s="975"/>
      <c r="BJ50" s="975"/>
      <c r="BK50" s="975"/>
      <c r="BL50" s="975"/>
      <c r="BM50" s="975"/>
      <c r="BN50" s="975"/>
      <c r="BO50" s="975"/>
      <c r="BP50" s="976"/>
      <c r="BQ50" s="220"/>
      <c r="BR50" s="220"/>
      <c r="BS50" s="220"/>
      <c r="BT50" s="220"/>
      <c r="BU50" s="220"/>
    </row>
    <row r="51" spans="1:107" ht="13.5" x14ac:dyDescent="0.25">
      <c r="A51" s="1111"/>
      <c r="B51" s="1112"/>
      <c r="C51" s="1112"/>
      <c r="D51" s="1112"/>
      <c r="E51" s="1112"/>
      <c r="F51" s="1112"/>
      <c r="G51" s="1112"/>
      <c r="H51" s="1112"/>
      <c r="I51" s="1112"/>
      <c r="J51" s="1113"/>
      <c r="K51" s="459" t="s">
        <v>167</v>
      </c>
      <c r="L51" s="464"/>
      <c r="M51" s="227"/>
      <c r="N51" s="227"/>
      <c r="O51" s="227"/>
      <c r="P51" s="465"/>
      <c r="Q51" s="460" t="s">
        <v>157</v>
      </c>
      <c r="R51" s="227"/>
      <c r="S51" s="253"/>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tr">
        <f>IF(+AQ52="Tertiary Treatment","Secondary Treatment"," ")</f>
        <v>Secondary Treatment</v>
      </c>
      <c r="AR51" s="271"/>
      <c r="AS51" s="272"/>
      <c r="AT51" s="103" t="str">
        <f>IF(AD46=0," NA",IF(U46=0,(+M41-AD41)/M41*100,(+U41-AD41)/U41*100))</f>
        <v xml:space="preserve"> NA</v>
      </c>
      <c r="AU51" s="104"/>
      <c r="AV51" s="103" t="str">
        <f>IF(AE46=0," NA",IF(V46=0,(+O41-AE41)/O41*100,(+V41-AE41)/V41*100))</f>
        <v xml:space="preserve"> NA</v>
      </c>
      <c r="AW51" s="104"/>
      <c r="AX51" s="105" t="s">
        <v>168</v>
      </c>
      <c r="AY51" s="106"/>
      <c r="AZ51" s="105" t="s">
        <v>168</v>
      </c>
      <c r="BA51" s="106"/>
      <c r="BB51" s="1042" t="s">
        <v>169</v>
      </c>
      <c r="BC51" s="1043"/>
      <c r="BD51" s="1044"/>
      <c r="BE51" s="220"/>
      <c r="BF51" s="220"/>
      <c r="BG51" s="220"/>
      <c r="BH51" s="974"/>
      <c r="BI51" s="975"/>
      <c r="BJ51" s="975"/>
      <c r="BK51" s="975"/>
      <c r="BL51" s="975"/>
      <c r="BM51" s="975"/>
      <c r="BN51" s="975"/>
      <c r="BO51" s="975"/>
      <c r="BP51" s="976"/>
      <c r="BQ51" s="220"/>
      <c r="BR51" s="220"/>
      <c r="BS51" s="220"/>
      <c r="BT51" s="220"/>
      <c r="BU51" s="220"/>
    </row>
    <row r="52" spans="1:107" ht="13.5" x14ac:dyDescent="0.2">
      <c r="A52" s="1111"/>
      <c r="B52" s="1112"/>
      <c r="C52" s="1112"/>
      <c r="D52" s="1112"/>
      <c r="E52" s="1112"/>
      <c r="F52" s="1112"/>
      <c r="G52" s="1112"/>
      <c r="H52" s="1112"/>
      <c r="I52" s="1112"/>
      <c r="J52" s="1113"/>
      <c r="K52" s="466" t="s">
        <v>170</v>
      </c>
      <c r="L52" s="231"/>
      <c r="M52" s="231"/>
      <c r="N52" s="231"/>
      <c r="O52" s="231"/>
      <c r="P52" s="231"/>
      <c r="Q52" s="956"/>
      <c r="R52" s="957"/>
      <c r="S52" s="958"/>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IF(AND(+U46+V46&gt;0,+AD46+AE46=0),"Secondary Treatment","Tertiary Treatment")</f>
        <v>Tertiary Treatment</v>
      </c>
      <c r="AR52" s="271"/>
      <c r="AS52" s="272"/>
      <c r="AT52" s="103" t="str">
        <f>IF(U46+AD46=0," NA",IF(AD46&gt;0,(+AD41-AS41)/AD41*100,(+U41-AS41)/U41*100))</f>
        <v xml:space="preserve"> NA</v>
      </c>
      <c r="AU52" s="104"/>
      <c r="AV52" s="103" t="str">
        <f>IF(V46+AE46=0," NA",IF(AE46&gt;0,(+AE41-AW41)/AE41*100,(+V41-AW41)/V41*100))</f>
        <v xml:space="preserve"> NA</v>
      </c>
      <c r="AW52" s="104"/>
      <c r="AX52" s="105" t="s">
        <v>168</v>
      </c>
      <c r="AY52" s="106"/>
      <c r="AZ52" s="105" t="s">
        <v>168</v>
      </c>
      <c r="BA52" s="106"/>
      <c r="BB52" s="498" t="s">
        <v>171</v>
      </c>
      <c r="BC52" s="220"/>
      <c r="BD52" s="107" t="str">
        <f>IF(AQ46+K46=0,"",IF(AQ46&gt;0,+AQ41/O4,K41/O4))</f>
        <v/>
      </c>
      <c r="BE52" s="220"/>
      <c r="BF52" s="220"/>
      <c r="BG52" s="220"/>
      <c r="BH52" s="974"/>
      <c r="BI52" s="975"/>
      <c r="BJ52" s="975"/>
      <c r="BK52" s="975"/>
      <c r="BL52" s="975"/>
      <c r="BM52" s="975"/>
      <c r="BN52" s="975"/>
      <c r="BO52" s="975"/>
      <c r="BP52" s="976"/>
      <c r="BQ52" s="220"/>
      <c r="BR52" s="220"/>
      <c r="BS52" s="220"/>
      <c r="BT52" s="220"/>
      <c r="BU52" s="220"/>
    </row>
    <row r="53" spans="1:107" ht="13.5" customHeight="1" thickBot="1" x14ac:dyDescent="0.25">
      <c r="A53" s="1111"/>
      <c r="B53" s="1112"/>
      <c r="C53" s="1112"/>
      <c r="D53" s="1112"/>
      <c r="E53" s="1112"/>
      <c r="F53" s="1112"/>
      <c r="G53" s="1112"/>
      <c r="H53" s="1112"/>
      <c r="I53" s="1112"/>
      <c r="J53" s="1113"/>
      <c r="K53" s="950"/>
      <c r="L53" s="951"/>
      <c r="M53" s="951"/>
      <c r="N53" s="951"/>
      <c r="O53" s="951"/>
      <c r="P53" s="952"/>
      <c r="Q53" s="959"/>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5" t="s">
        <v>172</v>
      </c>
      <c r="AR53" s="273"/>
      <c r="AS53" s="274"/>
      <c r="AT53" s="111" t="str">
        <f>IF(M41=" "," NA",(+M41-AS41)/M41*100)</f>
        <v xml:space="preserve"> NA</v>
      </c>
      <c r="AU53" s="112"/>
      <c r="AV53" s="111" t="str">
        <f>IF(O41=" "," NA",(+O41-AW41)/O41*100)</f>
        <v xml:space="preserve"> NA</v>
      </c>
      <c r="AW53" s="112"/>
      <c r="AX53" s="111" t="str">
        <f>IF(R41=" "," NA",(+R41-BA41)/R41*100)</f>
        <v xml:space="preserve"> NA</v>
      </c>
      <c r="AY53" s="112"/>
      <c r="AZ53" s="111" t="str">
        <f>IF(Q41=" "," NA",(+Q41-BE41)/Q41*100)</f>
        <v xml:space="preserve"> NA</v>
      </c>
      <c r="BA53" s="113"/>
      <c r="BB53" s="259"/>
      <c r="BC53" s="251"/>
      <c r="BD53" s="261"/>
      <c r="BE53" s="220"/>
      <c r="BF53" s="220"/>
      <c r="BG53" s="220"/>
      <c r="BH53" s="977"/>
      <c r="BI53" s="978"/>
      <c r="BJ53" s="978"/>
      <c r="BK53" s="978"/>
      <c r="BL53" s="978"/>
      <c r="BM53" s="978"/>
      <c r="BN53" s="978"/>
      <c r="BO53" s="978"/>
      <c r="BP53" s="979"/>
      <c r="BQ53" s="220"/>
      <c r="BR53" s="220"/>
      <c r="BS53" s="220"/>
      <c r="BT53" s="220"/>
      <c r="BU53" s="220"/>
    </row>
    <row r="54" spans="1:107" ht="20.25" customHeight="1" thickBot="1" x14ac:dyDescent="0.25">
      <c r="A54" s="1114"/>
      <c r="B54" s="1115"/>
      <c r="C54" s="1115"/>
      <c r="D54" s="1115"/>
      <c r="E54" s="1115"/>
      <c r="F54" s="1115"/>
      <c r="G54" s="1115"/>
      <c r="H54" s="1115"/>
      <c r="I54" s="1115"/>
      <c r="J54" s="1116"/>
      <c r="K54" s="953"/>
      <c r="L54" s="954"/>
      <c r="M54" s="954"/>
      <c r="N54" s="954"/>
      <c r="O54" s="954"/>
      <c r="P54" s="955"/>
      <c r="Q54" s="463"/>
      <c r="R54" s="251"/>
      <c r="S54" s="261"/>
      <c r="T54" s="1028"/>
      <c r="U54" s="1029"/>
      <c r="V54" s="1029"/>
      <c r="W54" s="1029"/>
      <c r="X54" s="1029"/>
      <c r="Y54" s="1029"/>
      <c r="Z54" s="1029"/>
      <c r="AA54" s="1029"/>
      <c r="AB54" s="1029"/>
      <c r="AC54" s="1029"/>
      <c r="AD54" s="1029"/>
      <c r="AE54" s="1029"/>
      <c r="AF54" s="1029"/>
      <c r="AG54" s="1029"/>
      <c r="AH54" s="1029"/>
      <c r="AI54" s="1029"/>
      <c r="AJ54" s="1029"/>
      <c r="AK54" s="1029"/>
      <c r="AL54" s="1029"/>
      <c r="AM54" s="1029"/>
      <c r="AN54" s="1030"/>
      <c r="AO54" s="220"/>
      <c r="AP54" s="220"/>
      <c r="AQ54" s="1040" t="str">
        <f>IF(OR(Q41=" ",BE41=" ",LEFT(Q10,4)&lt;&gt;"Phos",LEFT(BE10,4)&lt;&gt;"Phos"),"","Phosphorus limit would be")</f>
        <v/>
      </c>
      <c r="AR54" s="1041"/>
      <c r="AS54" s="1041"/>
      <c r="AT54" s="1041"/>
      <c r="AU54" s="323" t="str">
        <f>IF(OR(Q41=" ",+BE41=" ",LEFT(Q10,4)&lt;&gt;"Phos",LEFT(BE10,4)&lt;&gt;"Phos"),"",IF(+Q41&gt;=5,1,IF(+Q41&gt;=4,80,IF(+Q41&gt;=3,75,IF(Q41&gt;=2,70,IF(Q41&gt;=1,65,60))))))</f>
        <v/>
      </c>
      <c r="AV54" s="323" t="str">
        <f>IF(OR(Q41=" ",+BE41=" ",LEFT(Q10,4)&lt;&gt;"Phos",LEFT(BE10,4)&lt;&gt;"Phos"),"",IF(+Q41&gt;=5,"mg/l.","% removal."))</f>
        <v/>
      </c>
      <c r="AW54" s="323"/>
      <c r="AX54" s="324" t="str">
        <f>IF(OR(Q41=" ",+BE41=" ",LEFT(Q10,4)&lt;&gt;"Phos",LEFT(BE10,4)&lt;&gt;"Phos"),"",IF(OR(AND(+Q41&gt;=5,BE41&gt;1),AND(+Q41&gt;=4,+Q41&lt;5,AZ53&lt;80),AND(+Q41&gt;=3,+Q41&lt;4,AZ53&lt;75),AND(+Q41&gt;=2,+Q41&lt;3,AZ53&lt;70),AND(+Q41&gt;=1,+Q41&lt;2,AZ53&lt;65),AND(+Q41&lt;1,AZ53&lt;60)),"(compliance not achieved)","(compliance achieved)"))</f>
        <v/>
      </c>
      <c r="AY54" s="323"/>
      <c r="AZ54" s="323"/>
      <c r="BA54" s="323"/>
      <c r="BB54" s="323"/>
      <c r="BC54" s="323"/>
      <c r="BD54" s="325"/>
      <c r="BE54" s="220"/>
      <c r="BF54" s="220"/>
      <c r="BG54" s="220"/>
      <c r="BH54" s="220"/>
      <c r="BI54" s="220"/>
      <c r="BJ54" s="220"/>
      <c r="BK54" s="220"/>
      <c r="BL54" s="220"/>
      <c r="BM54" s="220"/>
      <c r="BN54" s="220"/>
      <c r="BO54" s="220"/>
      <c r="BP54" s="220"/>
      <c r="BQ54" s="220"/>
      <c r="BR54" s="220"/>
      <c r="BS54" s="220"/>
      <c r="BT54" s="220"/>
      <c r="BU54" s="220"/>
    </row>
    <row r="55" spans="1:107" x14ac:dyDescent="0.2">
      <c r="A55" s="1020" t="s">
        <v>173</v>
      </c>
      <c r="B55" s="1020"/>
      <c r="C55" s="1020"/>
      <c r="D55" s="1020"/>
      <c r="E55" s="1020"/>
      <c r="F55" s="1020"/>
      <c r="G55" s="1020"/>
      <c r="H55" s="1020"/>
      <c r="I55" s="1020"/>
      <c r="J55" s="1020"/>
      <c r="K55" s="1020"/>
      <c r="L55" s="1020"/>
      <c r="M55" s="1020"/>
      <c r="N55" s="1020"/>
      <c r="O55" s="1020"/>
      <c r="P55" s="1020"/>
      <c r="Q55" s="1020"/>
      <c r="R55" s="1020"/>
      <c r="S55" s="1020"/>
      <c r="T55" s="1020" t="s">
        <v>174</v>
      </c>
      <c r="U55" s="1020"/>
      <c r="V55" s="1020"/>
      <c r="W55" s="1020"/>
      <c r="X55" s="1020"/>
      <c r="Y55" s="1020"/>
      <c r="Z55" s="1020"/>
      <c r="AA55" s="1020"/>
      <c r="AB55" s="1020"/>
      <c r="AC55" s="1020"/>
      <c r="AD55" s="1020"/>
      <c r="AE55" s="1020"/>
      <c r="AF55" s="1020"/>
      <c r="AG55" s="1020"/>
      <c r="AH55" s="1020"/>
      <c r="AI55" s="1020"/>
      <c r="AJ55" s="1020"/>
      <c r="AK55" s="1020"/>
      <c r="AL55" s="1020"/>
      <c r="AM55" s="1020"/>
      <c r="AN55" s="1020"/>
      <c r="AO55" s="935" t="s">
        <v>175</v>
      </c>
      <c r="AP55" s="935"/>
      <c r="AQ55" s="935"/>
      <c r="AR55" s="935"/>
      <c r="AS55" s="935"/>
      <c r="AT55" s="935"/>
      <c r="AU55" s="935"/>
      <c r="AV55" s="935"/>
      <c r="AW55" s="935"/>
      <c r="AX55" s="935"/>
      <c r="AY55" s="935"/>
      <c r="AZ55" s="935"/>
      <c r="BA55" s="935"/>
      <c r="BB55" s="935"/>
      <c r="BC55" s="935"/>
      <c r="BD55" s="935"/>
      <c r="BG55" s="935" t="s">
        <v>176</v>
      </c>
      <c r="BH55" s="935"/>
      <c r="BI55" s="935"/>
      <c r="BJ55" s="935"/>
      <c r="BK55" s="935"/>
      <c r="BL55" s="935"/>
      <c r="BM55" s="935"/>
      <c r="BN55" s="935"/>
      <c r="BO55" s="935"/>
      <c r="BP55" s="935"/>
      <c r="BQ55" s="935"/>
      <c r="BR55" s="935"/>
      <c r="BS55" s="935"/>
      <c r="BT55" s="935"/>
      <c r="BU55" s="935"/>
      <c r="BV55" s="935" t="s">
        <v>177</v>
      </c>
      <c r="BW55" s="935"/>
      <c r="BX55" s="935"/>
      <c r="BY55" s="935"/>
      <c r="BZ55" s="935"/>
      <c r="CA55" s="935"/>
      <c r="CB55" s="935"/>
      <c r="CC55" s="935"/>
      <c r="CD55" s="935"/>
      <c r="CE55" s="935"/>
      <c r="CF55" s="935"/>
      <c r="CG55" s="935"/>
      <c r="CH55" s="935"/>
      <c r="CI55" s="935"/>
      <c r="CJ55" s="935"/>
      <c r="CK55" s="935"/>
      <c r="CL55" s="935"/>
      <c r="CM55" s="935" t="s">
        <v>178</v>
      </c>
      <c r="CN55" s="935"/>
      <c r="CO55" s="935"/>
      <c r="CP55" s="935"/>
      <c r="CQ55" s="935"/>
      <c r="CR55" s="935"/>
      <c r="CS55" s="935"/>
      <c r="CT55" s="935"/>
      <c r="CU55" s="935"/>
      <c r="CV55" s="935"/>
      <c r="CW55" s="935"/>
      <c r="CX55" s="935"/>
      <c r="CY55" s="935"/>
      <c r="CZ55" s="935"/>
      <c r="DA55" s="935"/>
      <c r="DB55" s="935"/>
      <c r="DC55" s="935"/>
    </row>
    <row r="57" spans="1:107" x14ac:dyDescent="0.2">
      <c r="A57" s="936"/>
      <c r="B57" s="936"/>
      <c r="C57" s="936"/>
      <c r="D57" s="936"/>
      <c r="E57" s="936"/>
      <c r="F57" s="936"/>
      <c r="G57" s="936"/>
      <c r="H57" s="936"/>
      <c r="I57" s="936"/>
      <c r="J57" s="936"/>
      <c r="K57" s="936"/>
      <c r="L57" s="936"/>
      <c r="M57" s="936"/>
      <c r="N57" s="936"/>
      <c r="O57" s="936"/>
      <c r="P57" s="936"/>
      <c r="Q57" s="936"/>
      <c r="R57" s="936"/>
      <c r="S57" s="936"/>
      <c r="T57" s="936"/>
      <c r="U57" s="936"/>
      <c r="V57" s="936"/>
      <c r="W57" s="936"/>
      <c r="X57" s="936"/>
      <c r="Y57" s="936"/>
      <c r="Z57" s="936"/>
      <c r="AA57" s="936"/>
      <c r="AB57" s="936"/>
      <c r="AC57" s="936"/>
      <c r="AD57" s="936"/>
      <c r="AE57" s="936"/>
      <c r="AF57" s="936"/>
      <c r="AG57" s="936"/>
      <c r="AH57" s="936"/>
      <c r="AI57" s="936"/>
      <c r="AJ57" s="936"/>
      <c r="AK57" s="936"/>
      <c r="AL57" s="936"/>
      <c r="AM57" s="936"/>
      <c r="AN57" s="936"/>
      <c r="AO57" s="936"/>
      <c r="AP57" s="936"/>
      <c r="AQ57" s="936"/>
      <c r="AR57" s="936"/>
      <c r="AS57" s="936"/>
      <c r="AT57" s="936"/>
      <c r="AU57" s="936"/>
      <c r="AV57" s="936"/>
      <c r="AW57" s="936"/>
      <c r="AX57" s="936"/>
      <c r="AY57" s="936"/>
      <c r="AZ57" s="936"/>
      <c r="BA57" s="936"/>
      <c r="BB57" s="936"/>
      <c r="BC57" s="936"/>
      <c r="BD57" s="936"/>
      <c r="BE57" s="936"/>
      <c r="BF57" s="936"/>
      <c r="BG57" s="936"/>
      <c r="BH57" s="936"/>
      <c r="BI57" s="936"/>
      <c r="BJ57" s="936"/>
      <c r="BK57" s="936"/>
      <c r="BL57" s="936"/>
      <c r="BM57" s="936"/>
      <c r="BN57" s="936"/>
      <c r="BO57" s="936"/>
      <c r="BP57" s="936"/>
      <c r="BQ57" s="936"/>
      <c r="BR57" s="936"/>
      <c r="BS57" s="936"/>
      <c r="BT57" s="936"/>
      <c r="BU57" s="936"/>
      <c r="BV57" s="936"/>
      <c r="BW57" s="936"/>
      <c r="BX57" s="936"/>
      <c r="BY57" s="936"/>
      <c r="BZ57" s="936"/>
      <c r="CA57" s="936"/>
      <c r="CB57" s="936"/>
      <c r="CC57" s="936"/>
      <c r="CD57" s="936"/>
      <c r="CE57" s="936"/>
      <c r="CF57" s="936"/>
      <c r="CG57" s="936"/>
      <c r="CH57" s="936"/>
      <c r="CI57" s="936"/>
      <c r="CJ57" s="936"/>
      <c r="CK57" s="936"/>
      <c r="CL57" s="936"/>
    </row>
  </sheetData>
  <sheetProtection algorithmName="SHA-512" hashValue="llhcwEIFWHwvsuJ7yU4Z0n30h4/iqSyjE6PJ5yDrG/CNoFpPYN0L9qBdU6OAmztaKxs9L/bkfuWHTgbQ89mTBw==" saltValue="qYGPKDqHL59jo1V7UnGhnA==" spinCount="100000" sheet="1" selectLockedCells="1"/>
  <mergeCells count="97">
    <mergeCell ref="BV57:CL57"/>
    <mergeCell ref="BV55:CL55"/>
    <mergeCell ref="CM6:CN6"/>
    <mergeCell ref="CT6:DA7"/>
    <mergeCell ref="CN8:CN10"/>
    <mergeCell ref="CO8:CO10"/>
    <mergeCell ref="CP8:CP10"/>
    <mergeCell ref="CQ8:CQ10"/>
    <mergeCell ref="BV6:BW6"/>
    <mergeCell ref="CC6:CJ7"/>
    <mergeCell ref="CM55:DC55"/>
    <mergeCell ref="CL8:CL10"/>
    <mergeCell ref="CG8:CG10"/>
    <mergeCell ref="CH8:CH10"/>
    <mergeCell ref="CJ8:CJ10"/>
    <mergeCell ref="CT8:CT10"/>
    <mergeCell ref="CU8:CU10"/>
    <mergeCell ref="CZ8:CZ10"/>
    <mergeCell ref="CK8:CK10"/>
    <mergeCell ref="CV8:CV10"/>
    <mergeCell ref="CI8:CI10"/>
    <mergeCell ref="CR8:CR10"/>
    <mergeCell ref="CS8:CS10"/>
    <mergeCell ref="DB8:DB10"/>
    <mergeCell ref="DC8:DC10"/>
    <mergeCell ref="DA8:DA10"/>
    <mergeCell ref="CW8:CW10"/>
    <mergeCell ref="CX8:CX10"/>
    <mergeCell ref="CY8:CY10"/>
    <mergeCell ref="A57:S57"/>
    <mergeCell ref="T57:AN57"/>
    <mergeCell ref="AO57:BF57"/>
    <mergeCell ref="BG57:BU57"/>
    <mergeCell ref="AQ54:AT54"/>
    <mergeCell ref="BG55:BU55"/>
    <mergeCell ref="T55:AN55"/>
    <mergeCell ref="A55:S55"/>
    <mergeCell ref="AO55:BD55"/>
    <mergeCell ref="BY9:BZ9"/>
    <mergeCell ref="BU9:BU10"/>
    <mergeCell ref="BR9:BR10"/>
    <mergeCell ref="BS9:BS10"/>
    <mergeCell ref="BN9:BN10"/>
    <mergeCell ref="K2:O2"/>
    <mergeCell ref="P2:R2"/>
    <mergeCell ref="Q4:S4"/>
    <mergeCell ref="AE6:AM7"/>
    <mergeCell ref="P6:Q6"/>
    <mergeCell ref="R6:S6"/>
    <mergeCell ref="K7:N7"/>
    <mergeCell ref="R7:S7"/>
    <mergeCell ref="K5:L5"/>
    <mergeCell ref="M4:N4"/>
    <mergeCell ref="M5:Q5"/>
    <mergeCell ref="CF8:CF10"/>
    <mergeCell ref="BW8:BZ8"/>
    <mergeCell ref="K48:P49"/>
    <mergeCell ref="Q48:S49"/>
    <mergeCell ref="BT9:BT10"/>
    <mergeCell ref="CA8:CA10"/>
    <mergeCell ref="BW9:BX9"/>
    <mergeCell ref="CD8:CD10"/>
    <mergeCell ref="CE8:CE10"/>
    <mergeCell ref="CC8:CC10"/>
    <mergeCell ref="BH48:BP53"/>
    <mergeCell ref="AQ48:BA48"/>
    <mergeCell ref="BB51:BD51"/>
    <mergeCell ref="AK46:AL46"/>
    <mergeCell ref="T48:AN54"/>
    <mergeCell ref="CB8:CB10"/>
    <mergeCell ref="Q52:S53"/>
    <mergeCell ref="K53:P54"/>
    <mergeCell ref="F8:F10"/>
    <mergeCell ref="AO41:AP41"/>
    <mergeCell ref="AO42:AP42"/>
    <mergeCell ref="AO43:AP43"/>
    <mergeCell ref="AO46:AP46"/>
    <mergeCell ref="A47:J54"/>
    <mergeCell ref="T44:V44"/>
    <mergeCell ref="AO44:AP44"/>
    <mergeCell ref="T45:V45"/>
    <mergeCell ref="AO45:AP45"/>
    <mergeCell ref="G8:G10"/>
    <mergeCell ref="D8:D10"/>
    <mergeCell ref="K50:P50"/>
    <mergeCell ref="C8:C10"/>
    <mergeCell ref="AK43:AL43"/>
    <mergeCell ref="AK42:AL42"/>
    <mergeCell ref="P7:Q7"/>
    <mergeCell ref="BP9:BP10"/>
    <mergeCell ref="BN6:BS7"/>
    <mergeCell ref="AO6:AR6"/>
    <mergeCell ref="AX6:BC7"/>
    <mergeCell ref="AQ8:BD8"/>
    <mergeCell ref="BM9:BM10"/>
    <mergeCell ref="BQ9:BQ10"/>
    <mergeCell ref="BO9:BO10"/>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5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ignoredErrors>
    <ignoredError sqref="AK10:AK40 AK41" unlockedFormula="1"/>
  </ignoredError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C57"/>
  <sheetViews>
    <sheetView showGridLines="0" zoomScaleNormal="100" workbookViewId="0">
      <selection activeCell="T49" sqref="T49:AN55"/>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7109375" customWidth="1"/>
    <col min="35" max="35" width="2.42578125" hidden="1" customWidth="1"/>
    <col min="37" max="39" width="5.7109375" customWidth="1"/>
    <col min="41" max="42" width="3.7109375" customWidth="1"/>
    <col min="43" max="44" width="7.7109375" customWidth="1"/>
    <col min="56" max="56" width="7.42578125" customWidth="1"/>
    <col min="58" max="58" width="5.7109375" customWidth="1"/>
    <col min="59" max="59" width="5.140625" customWidth="1"/>
    <col min="74" max="74"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4"/>
      <c r="CD1" s="224"/>
      <c r="CE1" s="224"/>
      <c r="CF1" s="224"/>
      <c r="CG1" s="224"/>
      <c r="CH1" s="224"/>
      <c r="CI1" s="224"/>
      <c r="CJ1" s="224"/>
      <c r="CK1" s="224"/>
      <c r="CL1" s="224"/>
    </row>
    <row r="2" spans="1:107" ht="15.75" x14ac:dyDescent="0.25">
      <c r="A2" s="220"/>
      <c r="B2" s="220"/>
      <c r="C2" s="220"/>
      <c r="D2" s="474" t="s">
        <v>40</v>
      </c>
      <c r="E2" s="221"/>
      <c r="F2" s="221"/>
      <c r="G2" s="221"/>
      <c r="H2" s="221"/>
      <c r="I2" s="221"/>
      <c r="J2" s="221"/>
      <c r="K2" s="1130" t="str">
        <f>+Apr!K2</f>
        <v>Exampleville</v>
      </c>
      <c r="L2" s="1046"/>
      <c r="M2" s="1046"/>
      <c r="N2" s="1046"/>
      <c r="O2" s="1047"/>
      <c r="P2" s="1131" t="str">
        <f>+Apr!P2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4"/>
      <c r="CD2" s="224"/>
      <c r="CE2" s="224"/>
      <c r="CF2" s="457"/>
      <c r="CG2" s="224"/>
      <c r="CH2" s="224"/>
      <c r="CI2" s="457"/>
      <c r="CJ2" s="457"/>
      <c r="CK2" s="457"/>
      <c r="CL2" s="457"/>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182</v>
      </c>
      <c r="L4" s="312"/>
      <c r="M4" s="1138">
        <f>+Apr!M4</f>
        <v>2026</v>
      </c>
      <c r="N4" s="1139"/>
      <c r="O4" s="862">
        <f>+Apr!O4</f>
        <v>1E-3</v>
      </c>
      <c r="P4" s="313" t="s">
        <v>51</v>
      </c>
      <c r="Q4" s="1066" t="str">
        <f>+Apr!Q4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CONCATENATE("5/1/",M4)</f>
        <v>5/1/2026</v>
      </c>
      <c r="K5" s="1056" t="s">
        <v>54</v>
      </c>
      <c r="L5" s="1057"/>
      <c r="M5" s="1142" t="str">
        <f>+Apr!M5</f>
        <v>wwtp@city.org</v>
      </c>
      <c r="N5" s="1142"/>
      <c r="O5" s="1142"/>
      <c r="P5" s="1142"/>
      <c r="Q5" s="1143"/>
      <c r="R5" s="864" t="str">
        <f>+Apr!R5</f>
        <v>001</v>
      </c>
      <c r="S5" s="864" t="str">
        <f>+Apr!S5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May</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May</v>
      </c>
      <c r="AV6" s="245"/>
      <c r="AW6" s="488">
        <f>+M4</f>
        <v>2026</v>
      </c>
      <c r="AX6" s="937"/>
      <c r="AY6" s="938"/>
      <c r="AZ6" s="938"/>
      <c r="BA6" s="938"/>
      <c r="BB6" s="938"/>
      <c r="BC6" s="938"/>
      <c r="BD6" s="220"/>
      <c r="BE6" s="257"/>
      <c r="BF6" s="257"/>
      <c r="BG6" s="458" t="str">
        <f>+K2</f>
        <v>Exampleville</v>
      </c>
      <c r="BH6" s="239"/>
      <c r="BI6" s="250" t="str">
        <f>+P2</f>
        <v>IN0000000</v>
      </c>
      <c r="BJ6" s="245"/>
      <c r="BK6" s="250" t="str">
        <f>+K4</f>
        <v>May</v>
      </c>
      <c r="BL6" s="245"/>
      <c r="BM6" s="488">
        <f>+M4</f>
        <v>2026</v>
      </c>
      <c r="BN6" s="937"/>
      <c r="BO6" s="942"/>
      <c r="BP6" s="942"/>
      <c r="BQ6" s="942"/>
      <c r="BR6" s="942"/>
      <c r="BS6" s="924"/>
      <c r="BT6" s="231"/>
      <c r="BU6" s="220"/>
      <c r="BV6" s="940" t="str">
        <f>+K2</f>
        <v>Exampleville</v>
      </c>
      <c r="BW6" s="1095"/>
      <c r="BX6" s="250" t="str">
        <f>+P2</f>
        <v>IN0000000</v>
      </c>
      <c r="BY6" s="245"/>
      <c r="BZ6" s="250" t="str">
        <f>+K4</f>
        <v>May</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May</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+Apr!K7</f>
        <v>Chris A. Operator</v>
      </c>
      <c r="L7" s="1063"/>
      <c r="M7" s="1063"/>
      <c r="N7" s="1063"/>
      <c r="O7" s="314" t="str">
        <f>+Apr!O7</f>
        <v>V</v>
      </c>
      <c r="P7" s="1071">
        <f>+Apr!P7</f>
        <v>9999</v>
      </c>
      <c r="Q7" s="1072"/>
      <c r="R7" s="1069">
        <f>+Apr!R7</f>
        <v>41820</v>
      </c>
      <c r="S7" s="1070"/>
      <c r="T7" s="472"/>
      <c r="U7" s="260"/>
      <c r="V7" s="260"/>
      <c r="W7" s="468"/>
      <c r="X7" s="251"/>
      <c r="Y7" s="251"/>
      <c r="Z7" s="251"/>
      <c r="AA7" s="251"/>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614"/>
      <c r="B8" s="615"/>
      <c r="C8" s="1125" t="str">
        <f>+Apr!C8</f>
        <v>Man-Hours at Plant
(Plants less than 1 MGD only)</v>
      </c>
      <c r="D8" s="982" t="str">
        <f>+Apr!D8</f>
        <v>Air Temperature (optional)</v>
      </c>
      <c r="E8" s="281" t="s">
        <v>66</v>
      </c>
      <c r="F8" s="1004" t="str">
        <f>+Apr!F8</f>
        <v>Bypass At Plant Site
("x" If Occurred)</v>
      </c>
      <c r="G8" s="1007" t="str">
        <f>+Apr!G8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1149" t="s">
        <v>74</v>
      </c>
      <c r="AE8" s="1150"/>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t="s">
        <v>71</v>
      </c>
      <c r="BH8" s="617" t="str">
        <f>+Apr!BH8</f>
        <v>SLUDGE TO</v>
      </c>
      <c r="BI8" s="618"/>
      <c r="BJ8" s="136" t="str">
        <f>+Apr!BJ8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SUM(E11:E41)</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1151" t="s">
        <v>80</v>
      </c>
      <c r="AE9" s="1152"/>
      <c r="AF9" s="629"/>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IF(+Apr!BE9&lt;&gt;"",+Apr!BE9,"")</f>
        <v>Phosphorus</v>
      </c>
      <c r="BF9" s="641"/>
      <c r="BG9" s="642"/>
      <c r="BH9" s="629" t="str">
        <f>+Apr!BH9</f>
        <v>DIGESTER</v>
      </c>
      <c r="BI9" s="626"/>
      <c r="BJ9" s="629" t="str">
        <f>+Apr!BJ9</f>
        <v>Anaerobic Only</v>
      </c>
      <c r="BK9" s="625"/>
      <c r="BL9" s="643"/>
      <c r="BM9" s="1117" t="str">
        <f>+Apr!BM9</f>
        <v>Supernatant Withdrawn 
hrs. or Gal. x 1000</v>
      </c>
      <c r="BN9" s="1117" t="str">
        <f>+Apr!BN9</f>
        <v>Supernatant BOD5 mg/l 
or  NH3-N mg/l</v>
      </c>
      <c r="BO9" s="1117" t="str">
        <f>+Apr!BO9</f>
        <v>Total Solids in Incoming Sludge - %</v>
      </c>
      <c r="BP9" s="1124" t="str">
        <f>+Apr!BP9</f>
        <v>Total Solids in Digested Sludge - %</v>
      </c>
      <c r="BQ9" s="1101" t="str">
        <f>+Apr!BQ9</f>
        <v>Volatile Solids in Incoming Sludge - %</v>
      </c>
      <c r="BR9" s="1101" t="str">
        <f>+Apr!BR9</f>
        <v>Volatile Solids in Digested Sludge - %</v>
      </c>
      <c r="BS9" s="1099" t="str">
        <f>+Apr!BS9</f>
        <v>Digested Sludge Withdrawn 
hrs. or Gal. x 1000</v>
      </c>
      <c r="BT9" s="1101">
        <f>+Apr!BT9</f>
        <v>0</v>
      </c>
      <c r="BU9" s="1099" t="str">
        <f>+Apr!BU9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+Apr!E10</f>
        <v>Precipitation - Inches</v>
      </c>
      <c r="F10" s="1006">
        <f>+Jan!F10</f>
        <v>0</v>
      </c>
      <c r="G10" s="1009">
        <f>+Jan!G10</f>
        <v>0</v>
      </c>
      <c r="H10" s="647" t="str">
        <f>+Apr!H10</f>
        <v>Chlorine - Lbs/day</v>
      </c>
      <c r="I10" s="648" t="str">
        <f>+Apr!I10</f>
        <v>Lbs/Day  or  Gal./Day</v>
      </c>
      <c r="J10" s="648" t="str">
        <f>+Apr!J10</f>
        <v>Lbs/Day  or  Gal./Day</v>
      </c>
      <c r="K10" s="649" t="str">
        <f>+Apr!K10</f>
        <v>Influent Flow Rate 
(if metered) MGD</v>
      </c>
      <c r="L10" s="650" t="str">
        <f>+Apr!L10</f>
        <v>pH</v>
      </c>
      <c r="M10" s="650" t="str">
        <f>+Apr!M10</f>
        <v>CBOD5 - mg/l</v>
      </c>
      <c r="N10" s="901" t="str">
        <f>+Apr!N10</f>
        <v>CBOD5 - lbs/day</v>
      </c>
      <c r="O10" s="650" t="str">
        <f>+Apr!O10</f>
        <v>Susp. Solids - mg/l</v>
      </c>
      <c r="P10" s="650" t="str">
        <f>+Apr!P10</f>
        <v>Susp. Solids - lbs/day</v>
      </c>
      <c r="Q10" s="650" t="str">
        <f>+Apr!Q10</f>
        <v xml:space="preserve">Phosphorus - mg/l </v>
      </c>
      <c r="R10" s="650" t="str">
        <f>+Apr!R10</f>
        <v>Ammonia - mg/l</v>
      </c>
      <c r="S10" s="651" t="str">
        <f>IF(+Apr!S10&lt;&gt;"",+Apr!S10,"")</f>
        <v/>
      </c>
      <c r="T10" s="652" t="s">
        <v>99</v>
      </c>
      <c r="U10" s="649" t="str">
        <f>+Apr!U10</f>
        <v>CBOD5 - mg/l</v>
      </c>
      <c r="V10" s="651" t="str">
        <f>+Apr!V10</f>
        <v>Susp. Solids - mg/l</v>
      </c>
      <c r="W10" s="653" t="str">
        <f>+Apr!W10</f>
        <v>Settleable Solids % in 30 minutes</v>
      </c>
      <c r="X10" s="650" t="str">
        <f>+Apr!X10</f>
        <v>Susp. Solids - mg/l</v>
      </c>
      <c r="Y10" s="654" t="str">
        <f>+Apr!Y10</f>
        <v>Sludge Vol. Index - ml/gm</v>
      </c>
      <c r="Z10" s="650" t="str">
        <f>+Apr!Z10</f>
        <v>Dissolved Oxygen - mg/l</v>
      </c>
      <c r="AA10" s="650" t="str">
        <f>+Apr!AA10</f>
        <v>Temperature - F</v>
      </c>
      <c r="AB10" s="650" t="str">
        <f>+Apr!AB10</f>
        <v>Volume - MG</v>
      </c>
      <c r="AC10" s="651" t="str">
        <f>+Apr!AC10</f>
        <v>Susp. Solids - mg/l</v>
      </c>
      <c r="AD10" s="649" t="str">
        <f>+Apr!AD10</f>
        <v>CBOD5 - mg/l</v>
      </c>
      <c r="AE10" s="651" t="str">
        <f>+Apr!AE10</f>
        <v>Susp. Solids - mg/l</v>
      </c>
      <c r="AF10" s="703"/>
      <c r="AG10" s="901" t="str">
        <f>+Apr!AG10</f>
        <v>Residual Chlorine - Final</v>
      </c>
      <c r="AH10" s="901" t="str">
        <f>+Apr!AH10</f>
        <v>Residual Chlorine - Contact Tank</v>
      </c>
      <c r="AI10" s="656"/>
      <c r="AJ10" s="650" t="str">
        <f>+Apr!AJ10</f>
        <v>E. Coli - colony/100 ml</v>
      </c>
      <c r="AK10" s="650" t="str">
        <f>+Apr!AK10</f>
        <v>pH - daily low 
(or single sample)</v>
      </c>
      <c r="AL10" s="650" t="str">
        <f>+Apr!AL10</f>
        <v>pH - daily high  
(if multiple samples)</v>
      </c>
      <c r="AM10" s="901" t="str">
        <f>+Apr!AM10</f>
        <v>Dissolved Oxygen - mg/l</v>
      </c>
      <c r="AN10" s="904" t="str">
        <f>+Apr!AN10</f>
        <v>Oil &amp; Grease (mg/l)</v>
      </c>
      <c r="AO10" s="657" t="s">
        <v>99</v>
      </c>
      <c r="AP10" s="658" t="s">
        <v>100</v>
      </c>
      <c r="AQ10" s="655" t="str">
        <f>+Apr!AQ10</f>
        <v>Effluent Flow Rate (MGD)</v>
      </c>
      <c r="AR10" s="651" t="str">
        <f>+Apr!AR10</f>
        <v>Effluent Flow
Weekly Average</v>
      </c>
      <c r="AS10" s="655" t="str">
        <f>+Apr!AS10</f>
        <v>CBOD5 - mg/l</v>
      </c>
      <c r="AT10" s="650" t="str">
        <f>+Apr!AT10</f>
        <v>CBOD5 - mg/l
Weekly Average</v>
      </c>
      <c r="AU10" s="659" t="str">
        <f>+Apr!AU10</f>
        <v>CBOD5 - lbs/day</v>
      </c>
      <c r="AV10" s="651" t="str">
        <f>+Apr!AV10</f>
        <v>CBOD5 - lbs/day
Weekly Average</v>
      </c>
      <c r="AW10" s="655" t="str">
        <f>+Apr!AW10</f>
        <v>Susp. Solids - mg/l</v>
      </c>
      <c r="AX10" s="650" t="str">
        <f>+Apr!AX10</f>
        <v>Susp. Solids - mg/l
Weekly Average</v>
      </c>
      <c r="AY10" s="660" t="str">
        <f>+Apr!AY10</f>
        <v>Susp. Solids - lbs/day</v>
      </c>
      <c r="AZ10" s="651" t="str">
        <f>+Apr!AZ10</f>
        <v>Susp. Solids - lbs/day
Weekly Average</v>
      </c>
      <c r="BA10" s="655" t="str">
        <f>+Apr!BA10</f>
        <v>Ammonia - mg/l</v>
      </c>
      <c r="BB10" s="661" t="str">
        <f>+Apr!BB10</f>
        <v>Ammonia - mg/l
Weekly Average</v>
      </c>
      <c r="BC10" s="660" t="str">
        <f>+Apr!BC10</f>
        <v>Ammonia - lbs/day</v>
      </c>
      <c r="BD10" s="651" t="str">
        <f>+Apr!BD10</f>
        <v>Ammonia - lbs/day
Weekly Average</v>
      </c>
      <c r="BE10" s="662" t="str">
        <f>IF(+Apr!BE10&lt;&gt;"",+Apr!BE10,"")</f>
        <v xml:space="preserve">Phosphorus - mg/l </v>
      </c>
      <c r="BF10" s="663" t="str">
        <f>IF(+Apr!BF10&lt;&gt;"",+Apr!BF10,"")</f>
        <v>Phosphorus - lbs/day</v>
      </c>
      <c r="BG10" s="664" t="s">
        <v>99</v>
      </c>
      <c r="BH10" s="649" t="str">
        <f>+Apr!BH10</f>
        <v>Primary Sludge
Gal. x 1000</v>
      </c>
      <c r="BI10" s="651" t="str">
        <f>+Apr!BI10</f>
        <v>Waste Act. Sludge
Gal. x 1000</v>
      </c>
      <c r="BJ10" s="649" t="str">
        <f>+Apr!BJ10</f>
        <v>pH</v>
      </c>
      <c r="BK10" s="650" t="str">
        <f>+Apr!BK10</f>
        <v>Gas Production  
Cubic Ft. x 1000</v>
      </c>
      <c r="BL10" s="650" t="str">
        <f>+Apr!BL10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Fri</v>
      </c>
      <c r="C11" s="34"/>
      <c r="D11" s="35"/>
      <c r="E11" s="36"/>
      <c r="F11" s="37"/>
      <c r="G11" s="38"/>
      <c r="H11" s="39"/>
      <c r="I11" s="40"/>
      <c r="J11" s="36"/>
      <c r="K11" s="41"/>
      <c r="L11" s="316"/>
      <c r="M11" s="40"/>
      <c r="N11" s="44" t="str">
        <f ca="1">IF(CELL("type",M11)="L","",IF(M11*($K11+$AQ11)=0,"",IF($K11&gt;0,+$K11*M11*8.34,$AQ11*M11*8.34)))</f>
        <v/>
      </c>
      <c r="O11" s="40"/>
      <c r="P11" s="44" t="str">
        <f t="shared" ref="P11:P41" ca="1" si="0">IF(CELL("type",O11)="L","",IF(O11*($K11+$AQ11)=0,"",IF($K11&gt;0,+$K11*O11*8.34,$AQ11*O11*8.34)))</f>
        <v/>
      </c>
      <c r="Q11" s="40"/>
      <c r="R11" s="40"/>
      <c r="S11" s="42"/>
      <c r="T11" s="238">
        <f t="shared" ref="T11:T41"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1" si="2">+A11</f>
        <v>1</v>
      </c>
      <c r="AP11" s="441" t="str">
        <f t="shared" ref="AP11:AP41" si="3">+B11</f>
        <v>Fri</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1"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1" si="6">TEXT(J$5 + A12-1,"DDD")</f>
        <v>Sat</v>
      </c>
      <c r="C12" s="48"/>
      <c r="D12" s="49"/>
      <c r="E12" s="49"/>
      <c r="F12" s="50"/>
      <c r="G12" s="51"/>
      <c r="H12" s="52"/>
      <c r="I12" s="48"/>
      <c r="J12" s="49"/>
      <c r="K12" s="53"/>
      <c r="L12" s="317"/>
      <c r="M12" s="48"/>
      <c r="N12" s="44" t="str">
        <f t="shared" ref="N12:N41" ca="1" si="7">IF(CELL("type",M12)="L","",IF(M12*(K12+AQ12)=0,"",IF(K12&gt;0,+K12*M12*8.34,AQ12*M12*8.34)))</f>
        <v/>
      </c>
      <c r="O12" s="48"/>
      <c r="P12" s="44" t="str">
        <f t="shared" ca="1" si="0"/>
        <v/>
      </c>
      <c r="Q12" s="48"/>
      <c r="R12" s="48"/>
      <c r="S12" s="54"/>
      <c r="T12" s="240">
        <f t="shared" si="1"/>
        <v>2</v>
      </c>
      <c r="U12" s="53"/>
      <c r="V12" s="54"/>
      <c r="W12" s="48"/>
      <c r="X12" s="48"/>
      <c r="Y12" s="332" t="str">
        <f t="shared" ref="Y12:Y41" si="8">IF(W12*X12=0,"",IF(W12&lt;100,W12*10000/X12,W12*1000/X12))</f>
        <v/>
      </c>
      <c r="Z12" s="317"/>
      <c r="AA12" s="330"/>
      <c r="AB12" s="48"/>
      <c r="AC12" s="54"/>
      <c r="AD12" s="53"/>
      <c r="AE12" s="54"/>
      <c r="AF12" s="704"/>
      <c r="AG12" s="52"/>
      <c r="AH12" s="48"/>
      <c r="AI12" t="str">
        <f t="shared" ref="AI12:AI41" ca="1" si="9">IF(CELL("type",AJ12)="b","",IF(AJ12="tntc",63200,IF(AJ12=0,1,AJ12)))</f>
        <v/>
      </c>
      <c r="AJ12" s="48"/>
      <c r="AK12" s="317"/>
      <c r="AL12" s="317"/>
      <c r="AM12" s="317"/>
      <c r="AN12" s="54"/>
      <c r="AO12" s="234">
        <f t="shared" si="2"/>
        <v>2</v>
      </c>
      <c r="AP12" s="441" t="str">
        <f t="shared" si="3"/>
        <v>Sat</v>
      </c>
      <c r="AQ12" s="53"/>
      <c r="AR12" s="45"/>
      <c r="AS12" s="53"/>
      <c r="AT12" s="71"/>
      <c r="AU12" s="57" t="str">
        <f t="shared" ref="AU12:AU41" ca="1" si="10">IF(CELL("type",AS12)="l","",IF(AS12*($K12+$AQ12)=0,"",IF($AQ12&gt;0,+$AQ12*AS12*8.34,$K12*AS12*8.34)))</f>
        <v/>
      </c>
      <c r="AV12" s="45"/>
      <c r="AW12" s="53"/>
      <c r="AX12" s="71"/>
      <c r="AY12" s="57" t="str">
        <f t="shared" ref="AY12:AY41" ca="1" si="11">IF(CELL("type",AW12)="l","",IF(AW12*($K12+$AQ12)=0,"",IF($AQ12&gt;0,+$AQ12*AW12*8.34,$K12*AW12*8.34)))</f>
        <v/>
      </c>
      <c r="AZ12" s="45"/>
      <c r="BA12" s="53"/>
      <c r="BB12" s="71"/>
      <c r="BC12" s="57" t="str">
        <f t="shared" ref="BC12:BC41" ca="1" si="12">IF(CELL("type",BA12)="l","",IF(BA12*($K12+$AQ12)=0,"",IF($AQ12&gt;0,+$AQ12*BA12*8.34,$K12*BA12*8.34)))</f>
        <v/>
      </c>
      <c r="BD12" s="45"/>
      <c r="BE12" s="53"/>
      <c r="BF12" s="698" t="str">
        <f t="shared" ref="BF12:BF14" ca="1" si="13">IF(CELL("type",BE12)="l","",IF(BE12*($K12+$AQ12)=0,"",IF($AQ12&gt;0,+$AQ12*BE12*8.34,$K12*BE12*8.34)))</f>
        <v/>
      </c>
      <c r="BG12" s="263">
        <f t="shared" ref="BG12:BG40" si="14">+A12</f>
        <v>2</v>
      </c>
      <c r="BH12" s="53"/>
      <c r="BI12" s="54"/>
      <c r="BJ12" s="317"/>
      <c r="BK12" s="48"/>
      <c r="BL12" s="48"/>
      <c r="BM12" s="48"/>
      <c r="BN12" s="48"/>
      <c r="BO12" s="48"/>
      <c r="BP12" s="48"/>
      <c r="BQ12" s="48"/>
      <c r="BR12" s="48"/>
      <c r="BS12" s="54"/>
      <c r="BT12" s="48"/>
      <c r="BU12" s="54"/>
      <c r="BV12" s="263">
        <f t="shared" si="4"/>
        <v>2</v>
      </c>
      <c r="BW12" s="48"/>
      <c r="BX12" s="698" t="str">
        <f t="shared" ref="BX12:BX14" ca="1" si="15">IF(CELL("type",BW12)="l","",IF(BW12*($K12+$AQ12)=0,"",IF($AQ12&gt;0,+$AQ12*BW12*8.34,$K12*BW12*8.34)))</f>
        <v/>
      </c>
      <c r="BY12" s="892"/>
      <c r="BZ12" s="712" t="str">
        <f t="shared" ref="BZ12:BZ14" ca="1" si="16">IF(CELL("type",BY12)="l","",IF(BY12*($K12+$AQ12)=0,"",IF($AQ12&gt;0,+$AQ12*BY12*8.34,$K12*BY12*8.34)))</f>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Sun</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Sun</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t="shared" ca="1" si="13"/>
        <v/>
      </c>
      <c r="BG13" s="263">
        <f t="shared" si="14"/>
        <v>3</v>
      </c>
      <c r="BH13" s="53"/>
      <c r="BI13" s="54"/>
      <c r="BJ13" s="317"/>
      <c r="BK13" s="48"/>
      <c r="BL13" s="48"/>
      <c r="BM13" s="48"/>
      <c r="BN13" s="48"/>
      <c r="BO13" s="48"/>
      <c r="BP13" s="48"/>
      <c r="BQ13" s="48"/>
      <c r="BR13" s="48"/>
      <c r="BS13" s="54"/>
      <c r="BT13" s="48"/>
      <c r="BU13" s="54"/>
      <c r="BV13" s="263">
        <f t="shared" si="4"/>
        <v>3</v>
      </c>
      <c r="BW13" s="48"/>
      <c r="BX13" s="698" t="str">
        <f t="shared" ca="1" si="15"/>
        <v/>
      </c>
      <c r="BY13" s="893"/>
      <c r="BZ13" s="712" t="str">
        <f t="shared" ca="1" si="16"/>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Mon</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Mon</v>
      </c>
      <c r="AQ14" s="53"/>
      <c r="AR14" s="45" t="str">
        <f>IF(+$B14="Sat",IF(SUM(AQ$11:AQ14)&gt;0,AVERAGE(AQ$11:AQ14,Apr!AQ38:AQ$40)," "),"")</f>
        <v/>
      </c>
      <c r="AS14" s="53"/>
      <c r="AT14" s="71" t="str">
        <f>IF(+$B14="Sat",IF(SUM(AS$11:AS14,Apr!AS38:AS$40)&gt;0,AVERAGE(AS$11:AS14,Apr!AS38:AS$40)," "),"")</f>
        <v/>
      </c>
      <c r="AU14" s="57" t="str">
        <f t="shared" ca="1" si="10"/>
        <v/>
      </c>
      <c r="AV14" s="56" t="str">
        <f>IF(+$B14="Sat",IF(SUM(AU$11:AU14,Apr!AU38:AU$40)&gt;0,AVERAGE(AU$11:AU14,Apr!AU38:AU$40)," "),"")</f>
        <v/>
      </c>
      <c r="AW14" s="53"/>
      <c r="AX14" s="71" t="str">
        <f>IF(+$B14="Sat",IF(SUM(AW$11:AW14,Apr!AW38:AW$40)&gt;0,AVERAGE(AW$11:AW14,Apr!AW38:AW$40)," "),"")</f>
        <v/>
      </c>
      <c r="AY14" s="57" t="str">
        <f t="shared" ca="1" si="11"/>
        <v/>
      </c>
      <c r="AZ14" s="56" t="str">
        <f>IF(+$B14="Sat",IF(SUM(AY$11:AY14,Apr!AY38:AY$40)&gt;0,AVERAGE(AY$11:AY14,Apr!AY38:AY$40)," "),"")</f>
        <v/>
      </c>
      <c r="BA14" s="53"/>
      <c r="BB14" s="71" t="str">
        <f>IF(+$B14="Sat",IF(SUM(BA$11:BA14,Apr!BA38:BA$40)&gt;0,AVERAGE(BA$11:BA14,Apr!BA38:BA$40)," "),"")</f>
        <v/>
      </c>
      <c r="BC14" s="57" t="str">
        <f t="shared" ca="1" si="12"/>
        <v/>
      </c>
      <c r="BD14" s="56" t="str">
        <f>IF(+$B14="Sat",IF(SUM(BC$11:BC14,Apr!BC38:BC$40)&gt;0,AVERAGE(BC$11:BC14,Apr!BC38:BC$40)," "),"")</f>
        <v/>
      </c>
      <c r="BE14" s="53"/>
      <c r="BF14" s="698" t="str">
        <f t="shared" ca="1" si="13"/>
        <v/>
      </c>
      <c r="BG14" s="263">
        <f t="shared" si="14"/>
        <v>4</v>
      </c>
      <c r="BH14" s="53"/>
      <c r="BI14" s="54"/>
      <c r="BJ14" s="317"/>
      <c r="BK14" s="48"/>
      <c r="BL14" s="48"/>
      <c r="BM14" s="48"/>
      <c r="BN14" s="48"/>
      <c r="BO14" s="48"/>
      <c r="BP14" s="48"/>
      <c r="BQ14" s="48"/>
      <c r="BR14" s="48"/>
      <c r="BS14" s="54"/>
      <c r="BT14" s="48"/>
      <c r="BU14" s="54"/>
      <c r="BV14" s="263">
        <f t="shared" si="4"/>
        <v>4</v>
      </c>
      <c r="BW14" s="48"/>
      <c r="BX14" s="698" t="str">
        <f t="shared" ca="1" si="15"/>
        <v/>
      </c>
      <c r="BY14" s="894"/>
      <c r="BZ14" s="712" t="str">
        <f t="shared" ca="1" si="16"/>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Tue</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0"/>
      <c r="AG15" s="62"/>
      <c r="AH15" s="58"/>
      <c r="AI15" t="str">
        <f t="shared" ca="1" si="9"/>
        <v/>
      </c>
      <c r="AJ15" s="58"/>
      <c r="AK15" s="318"/>
      <c r="AL15" s="318"/>
      <c r="AM15" s="318"/>
      <c r="AN15" s="64"/>
      <c r="AO15" s="235">
        <f t="shared" si="2"/>
        <v>5</v>
      </c>
      <c r="AP15" s="442" t="str">
        <f t="shared" si="3"/>
        <v>Tue</v>
      </c>
      <c r="AQ15" s="63"/>
      <c r="AR15" s="68" t="str">
        <f>IF(+$B15="Sat",IF(SUM(AQ$11:AQ15)&gt;0,AVERAGE(AQ$11:AQ15,Apr!AQ39:AQ$40)," "),"")</f>
        <v/>
      </c>
      <c r="AS15" s="63"/>
      <c r="AT15" s="67" t="str">
        <f>IF(+$B15="Sat",IF(SUM(AS$11:AS15,Apr!AS39:AS$40)&gt;0,AVERAGE(AS$11:AS15,Apr!AS39:AS$40)," "),"")</f>
        <v/>
      </c>
      <c r="AU15" s="69" t="str">
        <f ca="1">IF(CELL("type",AS15)="l","",IF(AS15*($K15+$AQ15)=0,"",IF($AQ15&gt;0,+$AQ15*AS15*8.34,$K15*AS15*8.34)))</f>
        <v/>
      </c>
      <c r="AV15" s="68" t="str">
        <f>IF(+$B15="Sat",IF(SUM(AU$11:AU15,Apr!AU39:AU$40)&gt;0,AVERAGE(AU$11:AU15,Apr!AU39:AU$40)," "),"")</f>
        <v/>
      </c>
      <c r="AW15" s="63"/>
      <c r="AX15" s="67" t="str">
        <f>IF(+$B15="Sat",IF(SUM(AW$11:AW15,Apr!AW39:AW$40)&gt;0,AVERAGE(AW$11:AW15,Apr!AW39:AW$40)," "),"")</f>
        <v/>
      </c>
      <c r="AY15" s="69" t="str">
        <f ca="1">IF(CELL("type",AW15)="l","",IF(AW15*($K15+$AQ15)=0,"",IF($AQ15&gt;0,+$AQ15*AW15*8.34,$K15*AW15*8.34)))</f>
        <v/>
      </c>
      <c r="AZ15" s="68" t="str">
        <f>IF(+$B15="Sat",IF(SUM(AY$11:AY15,Apr!AY39:AY$40)&gt;0,AVERAGE(AY$11:AY15,Apr!AY39:AY$40)," "),"")</f>
        <v/>
      </c>
      <c r="BA15" s="63"/>
      <c r="BB15" s="67" t="str">
        <f>IF(+$B15="Sat",IF(SUM(BA$11:BA15,Apr!BA39:BA$40)&gt;0,AVERAGE(BA$11:BA15,Apr!BA39:BA$40)," "),"")</f>
        <v/>
      </c>
      <c r="BC15" s="69" t="str">
        <f ca="1">IF(CELL("type",BA15)="l","",IF(BA15*($K15+$AQ15)=0,"",IF($AQ15&gt;0,+$AQ15*BA15*8.34,$K15*BA15*8.34)))</f>
        <v/>
      </c>
      <c r="BD15" s="68" t="str">
        <f>IF(+$B15="Sat",IF(SUM(BC$11:BC15,Apr!BC39:BC$40)&gt;0,AVERAGE(BC$11:BC15,Apr!BC39:BC$40)," "),"")</f>
        <v/>
      </c>
      <c r="BE15" s="63"/>
      <c r="BF15" s="701" t="str">
        <f ca="1">IF(CELL("type",BE15)="l","",IF(BE15*($K15+$AQ15)=0,"",IF($AQ15&gt;0,+$AQ15*BE15*8.34,$K15*BE15*8.34)))</f>
        <v/>
      </c>
      <c r="BG15" s="264">
        <f t="shared" si="14"/>
        <v>5</v>
      </c>
      <c r="BH15" s="63"/>
      <c r="BI15" s="64"/>
      <c r="BJ15" s="318"/>
      <c r="BK15" s="58"/>
      <c r="BL15" s="58"/>
      <c r="BM15" s="58"/>
      <c r="BN15" s="58"/>
      <c r="BO15" s="58"/>
      <c r="BP15" s="58"/>
      <c r="BQ15" s="58"/>
      <c r="BR15" s="58"/>
      <c r="BS15" s="64"/>
      <c r="BT15" s="58"/>
      <c r="BU15" s="64"/>
      <c r="BV15" s="264">
        <f t="shared" si="4"/>
        <v>5</v>
      </c>
      <c r="BW15" s="58"/>
      <c r="BX15" s="699" t="str">
        <f ca="1">IF(CELL("type",BW15)="l","",IF(BW15*($K15+$AQ15)=0,"",IF($AQ15&gt;0,+$AQ15*BW15*8.34,$K15*BW15*8.34)))</f>
        <v/>
      </c>
      <c r="BY15" s="63"/>
      <c r="BZ15" s="721" t="str">
        <f ca="1">IF(CELL("type",BY15)="l","",IF(BY15*($K15+$AQ15)=0,"",IF($AQ15&gt;0,+$AQ15*BY15*8.34,$K15*BY15*8.34)))</f>
        <v/>
      </c>
      <c r="CA15" s="58"/>
      <c r="CB15" s="352"/>
      <c r="CC15" s="58"/>
      <c r="CD15" s="58"/>
      <c r="CE15" s="58"/>
      <c r="CF15" s="352"/>
      <c r="CG15" s="58"/>
      <c r="CH15" s="352"/>
      <c r="CI15" s="58"/>
      <c r="CJ15" s="352"/>
      <c r="CK15" s="352"/>
      <c r="CL15" s="64"/>
      <c r="CM15" s="803">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Wed</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811"/>
      <c r="AG16" s="39"/>
      <c r="AH16" s="40"/>
      <c r="AI16" t="str">
        <f t="shared" ca="1" si="9"/>
        <v/>
      </c>
      <c r="AJ16" s="40"/>
      <c r="AK16" s="316"/>
      <c r="AL16" s="316"/>
      <c r="AM16" s="316"/>
      <c r="AN16" s="42"/>
      <c r="AO16" s="232">
        <f t="shared" si="2"/>
        <v>6</v>
      </c>
      <c r="AP16" s="441" t="str">
        <f t="shared" si="3"/>
        <v>Wed</v>
      </c>
      <c r="AQ16" s="41"/>
      <c r="AR16" s="56" t="str">
        <f>IF(+$B16="Sat",IF(SUM(AQ$11:AQ16)&gt;0,AVERAGE(AQ$11:AQ16,Apr!AQ40:AQ$40)," "),"")</f>
        <v/>
      </c>
      <c r="AS16" s="41"/>
      <c r="AT16" s="44" t="str">
        <f>IF(+$B16="Sat",IF(SUM(AS$11:AS16)&gt;0,AVERAGE(AS$11:AS16,Apr!AS40:AS$40)," "),"")</f>
        <v/>
      </c>
      <c r="AU16" s="46" t="str">
        <f t="shared" ca="1" si="10"/>
        <v/>
      </c>
      <c r="AV16" s="56" t="str">
        <f>IF(+$B16="Sat",IF(SUM(AU$11:AU16)&gt;0,AVERAGE(AU$11:AU16,Apr!AU40:AU$40)," "),"")</f>
        <v/>
      </c>
      <c r="AW16" s="41"/>
      <c r="AX16" s="44" t="str">
        <f>IF(+$B16="Sat",IF(SUM(AW$11:AW16)&gt;0,AVERAGE(AW$11:AW16,Apr!AW40:AW$40)," "),"")</f>
        <v/>
      </c>
      <c r="AY16" s="46" t="str">
        <f t="shared" ca="1" si="11"/>
        <v/>
      </c>
      <c r="AZ16" s="56" t="str">
        <f>IF(+$B16="Sat",IF(SUM(AY$11:AY16)&gt;0,AVERAGE(AY$11:AY16,Apr!AY40:AY$40)," "),"")</f>
        <v/>
      </c>
      <c r="BA16" s="41"/>
      <c r="BB16" s="70" t="str">
        <f>IF(+$B16="Sat",IF(SUM(BA$11:BA16)&gt;0,AVERAGE(BA$11:BA16,Apr!BA40:BA$40)," "),"")</f>
        <v/>
      </c>
      <c r="BC16" s="135" t="str">
        <f t="shared" ca="1" si="12"/>
        <v/>
      </c>
      <c r="BD16" s="56" t="str">
        <f>IF(+$B16="Sat",IF(SUM(BC$11:BC16)&gt;0,AVERAGE(BC$11:BC16,Apr!BC40:BC$40)," "),"")</f>
        <v/>
      </c>
      <c r="BE16" s="41"/>
      <c r="BF16" s="698" t="str">
        <f t="shared" ref="BF16:BF17" ca="1" si="17">IF(CELL("type",BE16)="l","",IF(BE16*($K16+$AQ16)=0,"",IF($AQ16&gt;0,+$AQ16*BE16*8.34,$K16*BE16*8.34)))</f>
        <v/>
      </c>
      <c r="BG16" s="262">
        <f t="shared" si="14"/>
        <v>6</v>
      </c>
      <c r="BH16" s="41"/>
      <c r="BI16" s="42"/>
      <c r="BJ16" s="316"/>
      <c r="BK16" s="40"/>
      <c r="BL16" s="40"/>
      <c r="BM16" s="40"/>
      <c r="BN16" s="40"/>
      <c r="BO16" s="40"/>
      <c r="BP16" s="40"/>
      <c r="BQ16" s="40"/>
      <c r="BR16" s="40"/>
      <c r="BS16" s="42"/>
      <c r="BT16" s="40"/>
      <c r="BU16" s="42"/>
      <c r="BV16" s="262">
        <f t="shared" si="4"/>
        <v>6</v>
      </c>
      <c r="BW16" s="40"/>
      <c r="BX16" s="700" t="str">
        <f t="shared" ref="BX16:BX17" ca="1" si="18">IF(CELL("type",BW16)="l","",IF(BW16*($K16+$AQ16)=0,"",IF($AQ16&gt;0,+$AQ16*BW16*8.34,$K16*BW16*8.34)))</f>
        <v/>
      </c>
      <c r="BY16" s="39"/>
      <c r="BZ16" s="700" t="str">
        <f t="shared" ref="BZ16:BZ17" ca="1" si="19">IF(CELL("type",BY16)="l","",IF(BY16*($K16+$AQ16)=0,"",IF($AQ16&gt;0,+$AQ16*BY16*8.34,$K16*BY16*8.34)))</f>
        <v/>
      </c>
      <c r="CA16" s="39"/>
      <c r="CB16" s="34"/>
      <c r="CC16" s="40"/>
      <c r="CD16" s="39"/>
      <c r="CE16" s="39"/>
      <c r="CF16" s="34"/>
      <c r="CG16" s="40"/>
      <c r="CH16" s="34"/>
      <c r="CI16" s="40"/>
      <c r="CJ16" s="34"/>
      <c r="CK16" s="34"/>
      <c r="CL16" s="42"/>
      <c r="CM16" s="797">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Thu</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Thu</v>
      </c>
      <c r="AQ17" s="53"/>
      <c r="AR17" s="45" t="str">
        <f>IF(+$B17="Sat",IF(SUM(AQ11:AQ17)&gt;0,AVERAGE(AQ11:AQ17)," "),"")</f>
        <v/>
      </c>
      <c r="AS17" s="53"/>
      <c r="AT17" s="71" t="str">
        <f>IF(+$B17="Sat",IF(SUM(AS11:AS17)&gt;0,AVERAGE(AS11:AS17)," "),"")</f>
        <v/>
      </c>
      <c r="AU17" s="46" t="str">
        <f t="shared" ca="1" si="10"/>
        <v/>
      </c>
      <c r="AV17" s="56" t="str">
        <f>IF(+$B17="Sat",IF(SUM(AU11:AU17)&gt;0,AVERAGE(AU11:AU17)," "),"")</f>
        <v/>
      </c>
      <c r="AW17" s="53"/>
      <c r="AX17" s="71" t="str">
        <f>IF(+$B17="Sat",IF(SUM(AW11:AW17)&gt;0,AVERAGE(AW11:AW17)," "),"")</f>
        <v/>
      </c>
      <c r="AY17" s="46" t="str">
        <f t="shared" ca="1" si="11"/>
        <v/>
      </c>
      <c r="AZ17" s="45" t="str">
        <f>IF(+$B17="Sat",IF(SUM(AY11:AY17)&gt;0,AVERAGE(AY11:AY17)," "),"")</f>
        <v/>
      </c>
      <c r="BA17" s="53"/>
      <c r="BB17" s="72" t="str">
        <f>IF(+$B17="Sat",IF(SUM(BA11:BA17)&gt;0,AVERAGE(BA11:BA17)," "),"")</f>
        <v/>
      </c>
      <c r="BC17" s="47" t="str">
        <f t="shared" ca="1" si="12"/>
        <v/>
      </c>
      <c r="BD17" s="45" t="str">
        <f>IF(+$B17="Sat",IF(SUM(BC11:BC17)&gt;0,AVERAGE(BC11:BC17)," "),"")</f>
        <v/>
      </c>
      <c r="BE17" s="53"/>
      <c r="BF17" s="698" t="str">
        <f t="shared" ca="1" si="17"/>
        <v/>
      </c>
      <c r="BG17" s="263">
        <f t="shared" si="14"/>
        <v>7</v>
      </c>
      <c r="BH17" s="53"/>
      <c r="BI17" s="54"/>
      <c r="BJ17" s="317"/>
      <c r="BK17" s="48"/>
      <c r="BL17" s="48"/>
      <c r="BM17" s="48"/>
      <c r="BN17" s="48"/>
      <c r="BO17" s="48"/>
      <c r="BP17" s="48"/>
      <c r="BQ17" s="48"/>
      <c r="BR17" s="48"/>
      <c r="BS17" s="54"/>
      <c r="BT17" s="48"/>
      <c r="BU17" s="54"/>
      <c r="BV17" s="263">
        <f t="shared" si="4"/>
        <v>7</v>
      </c>
      <c r="BW17" s="48"/>
      <c r="BX17" s="698" t="str">
        <f t="shared" ca="1" si="18"/>
        <v/>
      </c>
      <c r="BY17" s="52"/>
      <c r="BZ17" s="712" t="str">
        <f t="shared" ca="1" si="19"/>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Fri</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Fri</v>
      </c>
      <c r="AQ18" s="53"/>
      <c r="AR18" s="45" t="str">
        <f t="shared" ref="AR18:AR40" si="20">IF(+$B18="Sat",IF(SUM(AQ12:AQ18)&gt;0,AVERAGE(AQ12:AQ18)," "),"")</f>
        <v/>
      </c>
      <c r="AS18" s="53"/>
      <c r="AT18" s="71" t="str">
        <f t="shared" ref="AT18:AV33" si="21">IF(+$B18="Sat",IF(SUM(AS12:AS18)&gt;0,AVERAGE(AS12:AS18)," "),"")</f>
        <v/>
      </c>
      <c r="AU18" s="46" t="str">
        <f t="shared" ca="1" si="10"/>
        <v/>
      </c>
      <c r="AV18" s="56" t="str">
        <f t="shared" si="21"/>
        <v/>
      </c>
      <c r="AW18" s="53"/>
      <c r="AX18" s="71" t="str">
        <f t="shared" ref="AX18:AX40" si="22">IF(+$B18="Sat",IF(SUM(AW12:AW18)&gt;0,AVERAGE(AW12:AW18)," "),"")</f>
        <v/>
      </c>
      <c r="AY18" s="46" t="str">
        <f t="shared" ca="1" si="11"/>
        <v/>
      </c>
      <c r="AZ18" s="45" t="str">
        <f t="shared" ref="AZ18:AZ40" si="23">IF(+$B18="Sat",IF(SUM(AY12:AY18)&gt;0,AVERAGE(AY12:AY18)," "),"")</f>
        <v/>
      </c>
      <c r="BA18" s="53"/>
      <c r="BB18" s="72" t="str">
        <f t="shared" ref="BB18:BB40" si="24">IF(+$B18="Sat",IF(SUM(BA12:BA18)&gt;0,AVERAGE(BA12:BA18)," "),"")</f>
        <v/>
      </c>
      <c r="BC18" s="47" t="str">
        <f t="shared" ca="1" si="12"/>
        <v/>
      </c>
      <c r="BD18" s="45" t="str">
        <f t="shared" ref="BD18:BD40" si="25">IF(+$B18="Sat",IF(SUM(BC12:BC18)&gt;0,AVERAGE(BC12:BC18)," "),"")</f>
        <v/>
      </c>
      <c r="BE18" s="53"/>
      <c r="BF18" s="698" t="str">
        <f ca="1">IF(CELL("type",BE18)="l","",IF(BE18*($K18+$AQ18)=0,"",IF($AQ18&gt;0,+$AQ18*BE18*8.34,$K18*BE18*8.34)))</f>
        <v/>
      </c>
      <c r="BG18" s="263">
        <f t="shared" si="14"/>
        <v>8</v>
      </c>
      <c r="BH18" s="53"/>
      <c r="BI18" s="54"/>
      <c r="BJ18" s="317"/>
      <c r="BK18" s="48"/>
      <c r="BL18" s="48"/>
      <c r="BM18" s="48"/>
      <c r="BN18" s="48"/>
      <c r="BO18" s="48"/>
      <c r="BP18" s="48"/>
      <c r="BQ18" s="48"/>
      <c r="BR18" s="48"/>
      <c r="BS18" s="54"/>
      <c r="BT18" s="48"/>
      <c r="BU18" s="54"/>
      <c r="BV18" s="263">
        <f t="shared" si="4"/>
        <v>8</v>
      </c>
      <c r="BW18" s="48"/>
      <c r="BX18" s="698" t="str">
        <f ca="1">IF(CELL("type",BW18)="l","",IF(BW18*($K18+$AQ18)=0,"",IF($AQ18&gt;0,+$AQ18*BW18*8.34,$K18*BW18*8.34)))</f>
        <v/>
      </c>
      <c r="BY18" s="52"/>
      <c r="BZ18" s="712" t="str">
        <f ca="1">IF(CELL("type",BY18)="l","",IF(BY18*($K18+$AQ18)=0,"",IF($AQ18&gt;0,+$AQ18*BY18*8.34,$K18*BY18*8.34)))</f>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Sat</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Sat</v>
      </c>
      <c r="AQ19" s="53"/>
      <c r="AR19" s="45" t="str">
        <f t="shared" si="20"/>
        <v xml:space="preserve"> </v>
      </c>
      <c r="AS19" s="53"/>
      <c r="AT19" s="71" t="str">
        <f t="shared" si="21"/>
        <v xml:space="preserve"> </v>
      </c>
      <c r="AU19" s="46" t="str">
        <f ca="1">IF(CELL("type",AS19)="l","",IF(AS19*($K19+$AQ19)=0,"",IF($AQ19&gt;0,+$AQ19*AS19*8.34,$K19*AS19*8.34)))</f>
        <v/>
      </c>
      <c r="AV19" s="56" t="str">
        <f t="shared" ca="1" si="21"/>
        <v xml:space="preserve"> </v>
      </c>
      <c r="AW19" s="53"/>
      <c r="AX19" s="71" t="str">
        <f t="shared" si="22"/>
        <v xml:space="preserve"> </v>
      </c>
      <c r="AY19" s="46" t="str">
        <f ca="1">IF(CELL("type",AW19)="l","",IF(AW19*($K19+$AQ19)=0,"",IF($AQ19&gt;0,+$AQ19*AW19*8.34,$K19*AW19*8.34)))</f>
        <v/>
      </c>
      <c r="AZ19" s="45" t="str">
        <f t="shared" ca="1" si="23"/>
        <v xml:space="preserve"> </v>
      </c>
      <c r="BA19" s="53"/>
      <c r="BB19" s="72" t="str">
        <f t="shared" si="24"/>
        <v xml:space="preserve"> </v>
      </c>
      <c r="BC19" s="47" t="str">
        <f ca="1">IF(CELL("type",BA19)="l","",IF(BA19*($K19+$AQ19)=0,"",IF($AQ19&gt;0,+$AQ19*BA19*8.34,$K19*BA19*8.34)))</f>
        <v/>
      </c>
      <c r="BD19" s="45" t="str">
        <f t="shared" ca="1" si="25"/>
        <v xml:space="preserve"> </v>
      </c>
      <c r="BE19" s="53"/>
      <c r="BF19" s="698" t="str">
        <f t="shared" ref="BF19:BF21" ca="1" si="26">IF(CELL("type",BE19)="l","",IF(BE19*($K19+$AQ19)=0,"",IF($AQ19&gt;0,+$AQ19*BE19*8.34,$K19*BE19*8.34)))</f>
        <v/>
      </c>
      <c r="BG19" s="263">
        <f t="shared" si="14"/>
        <v>9</v>
      </c>
      <c r="BH19" s="53"/>
      <c r="BI19" s="54"/>
      <c r="BJ19" s="317"/>
      <c r="BK19" s="48"/>
      <c r="BL19" s="48"/>
      <c r="BM19" s="48"/>
      <c r="BN19" s="48"/>
      <c r="BO19" s="48"/>
      <c r="BP19" s="48"/>
      <c r="BQ19" s="48"/>
      <c r="BR19" s="48"/>
      <c r="BS19" s="54"/>
      <c r="BT19" s="48"/>
      <c r="BU19" s="54"/>
      <c r="BV19" s="263">
        <f t="shared" si="4"/>
        <v>9</v>
      </c>
      <c r="BW19" s="48"/>
      <c r="BX19" s="698" t="str">
        <f t="shared" ref="BX19:BX21" ca="1" si="27">IF(CELL("type",BW19)="l","",IF(BW19*($K19+$AQ19)=0,"",IF($AQ19&gt;0,+$AQ19*BW19*8.34,$K19*BW19*8.34)))</f>
        <v/>
      </c>
      <c r="BY19" s="52"/>
      <c r="BZ19" s="712" t="str">
        <f t="shared" ref="BZ19:BZ21" ca="1" si="28">IF(CELL("type",BY19)="l","",IF(BY19*($K19+$AQ19)=0,"",IF($AQ19&gt;0,+$AQ19*BY19*8.34,$K19*BY19*8.34)))</f>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Sun</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0"/>
      <c r="AG20" s="62"/>
      <c r="AH20" s="58"/>
      <c r="AI20" t="str">
        <f t="shared" ca="1" si="9"/>
        <v/>
      </c>
      <c r="AJ20" s="58"/>
      <c r="AK20" s="318"/>
      <c r="AL20" s="318"/>
      <c r="AM20" s="318"/>
      <c r="AN20" s="64"/>
      <c r="AO20" s="235">
        <f t="shared" si="2"/>
        <v>10</v>
      </c>
      <c r="AP20" s="442" t="str">
        <f t="shared" si="3"/>
        <v>Sun</v>
      </c>
      <c r="AQ20" s="63"/>
      <c r="AR20" s="68" t="str">
        <f t="shared" si="20"/>
        <v/>
      </c>
      <c r="AS20" s="63"/>
      <c r="AT20" s="67" t="str">
        <f t="shared" si="21"/>
        <v/>
      </c>
      <c r="AU20" s="87" t="str">
        <f t="shared" ca="1" si="10"/>
        <v/>
      </c>
      <c r="AV20" s="68" t="str">
        <f t="shared" si="21"/>
        <v/>
      </c>
      <c r="AW20" s="63"/>
      <c r="AX20" s="67" t="str">
        <f t="shared" si="22"/>
        <v/>
      </c>
      <c r="AY20" s="87" t="str">
        <f t="shared" ca="1" si="11"/>
        <v/>
      </c>
      <c r="AZ20" s="68" t="str">
        <f t="shared" si="23"/>
        <v/>
      </c>
      <c r="BA20" s="63"/>
      <c r="BB20" s="73" t="str">
        <f t="shared" si="24"/>
        <v/>
      </c>
      <c r="BC20" s="69" t="str">
        <f t="shared" ca="1" si="12"/>
        <v/>
      </c>
      <c r="BD20" s="68" t="str">
        <f t="shared" si="25"/>
        <v/>
      </c>
      <c r="BE20" s="63"/>
      <c r="BF20" s="699" t="str">
        <f t="shared" ca="1" si="26"/>
        <v/>
      </c>
      <c r="BG20" s="264">
        <f t="shared" si="14"/>
        <v>10</v>
      </c>
      <c r="BH20" s="63"/>
      <c r="BI20" s="64"/>
      <c r="BJ20" s="318"/>
      <c r="BK20" s="58"/>
      <c r="BL20" s="58"/>
      <c r="BM20" s="58"/>
      <c r="BN20" s="58"/>
      <c r="BO20" s="58"/>
      <c r="BP20" s="58"/>
      <c r="BQ20" s="58"/>
      <c r="BR20" s="58"/>
      <c r="BS20" s="64"/>
      <c r="BT20" s="58"/>
      <c r="BU20" s="64"/>
      <c r="BV20" s="264">
        <f t="shared" si="4"/>
        <v>10</v>
      </c>
      <c r="BW20" s="58"/>
      <c r="BX20" s="699" t="str">
        <f t="shared" ca="1" si="27"/>
        <v/>
      </c>
      <c r="BY20" s="63"/>
      <c r="BZ20" s="701" t="str">
        <f t="shared" ca="1" si="28"/>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Mon</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811"/>
      <c r="AG21" s="39"/>
      <c r="AH21" s="40"/>
      <c r="AI21" t="str">
        <f t="shared" ca="1" si="9"/>
        <v/>
      </c>
      <c r="AJ21" s="40"/>
      <c r="AK21" s="316"/>
      <c r="AL21" s="316"/>
      <c r="AM21" s="316"/>
      <c r="AN21" s="42"/>
      <c r="AO21" s="232">
        <f t="shared" si="2"/>
        <v>11</v>
      </c>
      <c r="AP21" s="441" t="str">
        <f t="shared" si="3"/>
        <v>Mon</v>
      </c>
      <c r="AQ21" s="41"/>
      <c r="AR21" s="56" t="str">
        <f t="shared" si="20"/>
        <v/>
      </c>
      <c r="AS21" s="41"/>
      <c r="AT21" s="44" t="str">
        <f t="shared" si="21"/>
        <v/>
      </c>
      <c r="AU21" s="46" t="str">
        <f t="shared" ca="1" si="10"/>
        <v/>
      </c>
      <c r="AV21" s="56" t="str">
        <f t="shared" si="21"/>
        <v/>
      </c>
      <c r="AW21" s="41"/>
      <c r="AX21" s="44" t="str">
        <f t="shared" si="22"/>
        <v/>
      </c>
      <c r="AY21" s="46" t="str">
        <f t="shared" ca="1" si="11"/>
        <v/>
      </c>
      <c r="AZ21" s="56" t="str">
        <f t="shared" si="23"/>
        <v/>
      </c>
      <c r="BA21" s="41"/>
      <c r="BB21" s="70" t="str">
        <f t="shared" si="24"/>
        <v/>
      </c>
      <c r="BC21" s="135" t="str">
        <f t="shared" ca="1" si="12"/>
        <v/>
      </c>
      <c r="BD21" s="56" t="str">
        <f t="shared" si="25"/>
        <v/>
      </c>
      <c r="BE21" s="41"/>
      <c r="BF21" s="700" t="str">
        <f t="shared" ca="1" si="26"/>
        <v/>
      </c>
      <c r="BG21" s="262">
        <f t="shared" si="14"/>
        <v>11</v>
      </c>
      <c r="BH21" s="41"/>
      <c r="BI21" s="42"/>
      <c r="BJ21" s="316"/>
      <c r="BK21" s="40"/>
      <c r="BL21" s="40"/>
      <c r="BM21" s="40"/>
      <c r="BN21" s="40"/>
      <c r="BO21" s="40"/>
      <c r="BP21" s="40"/>
      <c r="BQ21" s="40"/>
      <c r="BR21" s="40"/>
      <c r="BS21" s="42"/>
      <c r="BT21" s="40"/>
      <c r="BU21" s="42"/>
      <c r="BV21" s="262">
        <f t="shared" si="4"/>
        <v>11</v>
      </c>
      <c r="BW21" s="40"/>
      <c r="BX21" s="700" t="str">
        <f t="shared" ca="1" si="27"/>
        <v/>
      </c>
      <c r="BY21" s="39"/>
      <c r="BZ21" s="698" t="str">
        <f t="shared" ca="1" si="28"/>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Tue</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Tue</v>
      </c>
      <c r="AQ22" s="53"/>
      <c r="AR22" s="45" t="str">
        <f t="shared" si="20"/>
        <v/>
      </c>
      <c r="AS22" s="53"/>
      <c r="AT22" s="71" t="str">
        <f t="shared" si="21"/>
        <v/>
      </c>
      <c r="AU22" s="46" t="str">
        <f t="shared" ca="1" si="10"/>
        <v/>
      </c>
      <c r="AV22" s="56" t="str">
        <f t="shared" si="21"/>
        <v/>
      </c>
      <c r="AW22" s="53"/>
      <c r="AX22" s="71" t="str">
        <f t="shared" si="22"/>
        <v/>
      </c>
      <c r="AY22" s="46" t="str">
        <f t="shared" ca="1" si="11"/>
        <v/>
      </c>
      <c r="AZ22" s="45" t="str">
        <f t="shared" si="23"/>
        <v/>
      </c>
      <c r="BA22" s="53"/>
      <c r="BB22" s="72" t="str">
        <f t="shared" si="24"/>
        <v/>
      </c>
      <c r="BC22" s="47" t="str">
        <f t="shared" ca="1" si="12"/>
        <v/>
      </c>
      <c r="BD22" s="45" t="str">
        <f t="shared" si="25"/>
        <v/>
      </c>
      <c r="BE22" s="53"/>
      <c r="BF22" s="698" t="str">
        <f ca="1">IF(CELL("type",BE22)="l","",IF(BE22*($K22+$AQ22)=0,"",IF($AQ22&gt;0,+$AQ22*BE22*8.34,$K22*BE22*8.34)))</f>
        <v/>
      </c>
      <c r="BG22" s="263">
        <f t="shared" si="14"/>
        <v>12</v>
      </c>
      <c r="BH22" s="53"/>
      <c r="BI22" s="54"/>
      <c r="BJ22" s="317"/>
      <c r="BK22" s="48"/>
      <c r="BL22" s="48"/>
      <c r="BM22" s="48"/>
      <c r="BN22" s="48"/>
      <c r="BO22" s="48"/>
      <c r="BP22" s="48"/>
      <c r="BQ22" s="48"/>
      <c r="BR22" s="48"/>
      <c r="BS22" s="54"/>
      <c r="BT22" s="48"/>
      <c r="BU22" s="54"/>
      <c r="BV22" s="263">
        <f t="shared" si="4"/>
        <v>12</v>
      </c>
      <c r="BW22" s="48"/>
      <c r="BX22" s="698" t="str">
        <f ca="1">IF(CELL("type",BW22)="l","",IF(BW22*($K22+$AQ22)=0,"",IF($AQ22&gt;0,+$AQ22*BW22*8.34,$K22*BW22*8.34)))</f>
        <v/>
      </c>
      <c r="BY22" s="52"/>
      <c r="BZ22" s="712" t="str">
        <f ca="1">IF(CELL("type",BY22)="l","",IF(BY22*($K22+$AQ22)=0,"",IF($AQ22&gt;0,+$AQ22*BY22*8.34,$K22*BY22*8.34)))</f>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Wed</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Wed</v>
      </c>
      <c r="AQ23" s="53"/>
      <c r="AR23" s="45" t="str">
        <f t="shared" si="20"/>
        <v/>
      </c>
      <c r="AS23" s="53"/>
      <c r="AT23" s="71" t="str">
        <f t="shared" si="21"/>
        <v/>
      </c>
      <c r="AU23" s="46" t="str">
        <f ca="1">IF(CELL("type",AS23)="l","",IF(AS23*($K23+$AQ23)=0,"",IF($AQ23&gt;0,+$AQ23*AS23*8.34,$K23*AS23*8.34)))</f>
        <v/>
      </c>
      <c r="AV23" s="56" t="str">
        <f t="shared" si="21"/>
        <v/>
      </c>
      <c r="AW23" s="53"/>
      <c r="AX23" s="71" t="str">
        <f t="shared" si="22"/>
        <v/>
      </c>
      <c r="AY23" s="46" t="str">
        <f ca="1">IF(CELL("type",AW23)="l","",IF(AW23*($K23+$AQ23)=0,"",IF($AQ23&gt;0,+$AQ23*AW23*8.34,$K23*AW23*8.34)))</f>
        <v/>
      </c>
      <c r="AZ23" s="45" t="str">
        <f t="shared" si="23"/>
        <v/>
      </c>
      <c r="BA23" s="53"/>
      <c r="BB23" s="72" t="str">
        <f t="shared" si="24"/>
        <v/>
      </c>
      <c r="BC23" s="47" t="str">
        <f ca="1">IF(CELL("type",BA23)="l","",IF(BA23*($K23+$AQ23)=0,"",IF($AQ23&gt;0,+$AQ23*BA23*8.34,$K23*BA23*8.34)))</f>
        <v/>
      </c>
      <c r="BD23" s="45" t="str">
        <f t="shared" si="25"/>
        <v/>
      </c>
      <c r="BE23" s="53"/>
      <c r="BF23" s="698" t="str">
        <f t="shared" ref="BF23:BF24" ca="1" si="29">IF(CELL("type",BE23)="l","",IF(BE23*($K23+$AQ23)=0,"",IF($AQ23&gt;0,+$AQ23*BE23*8.34,$K23*BE23*8.34)))</f>
        <v/>
      </c>
      <c r="BG23" s="263">
        <f t="shared" si="14"/>
        <v>13</v>
      </c>
      <c r="BH23" s="53"/>
      <c r="BI23" s="54"/>
      <c r="BJ23" s="317"/>
      <c r="BK23" s="48"/>
      <c r="BL23" s="48"/>
      <c r="BM23" s="48"/>
      <c r="BN23" s="48"/>
      <c r="BO23" s="48"/>
      <c r="BP23" s="48"/>
      <c r="BQ23" s="48"/>
      <c r="BR23" s="48"/>
      <c r="BS23" s="54"/>
      <c r="BT23" s="48"/>
      <c r="BU23" s="54"/>
      <c r="BV23" s="263">
        <f t="shared" si="4"/>
        <v>13</v>
      </c>
      <c r="BW23" s="48"/>
      <c r="BX23" s="698" t="str">
        <f t="shared" ref="BX23:BX24" ca="1" si="30">IF(CELL("type",BW23)="l","",IF(BW23*($K23+$AQ23)=0,"",IF($AQ23&gt;0,+$AQ23*BW23*8.34,$K23*BW23*8.34)))</f>
        <v/>
      </c>
      <c r="BY23" s="52"/>
      <c r="BZ23" s="712" t="str">
        <f t="shared" ref="BZ23:BZ24" ca="1" si="31">IF(CELL("type",BY23)="l","",IF(BY23*($K23+$AQ23)=0,"",IF($AQ23&gt;0,+$AQ23*BY23*8.34,$K23*BY23*8.34)))</f>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Thu</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Thu</v>
      </c>
      <c r="AQ24" s="53"/>
      <c r="AR24" s="45" t="str">
        <f t="shared" si="20"/>
        <v/>
      </c>
      <c r="AS24" s="53"/>
      <c r="AT24" s="71" t="str">
        <f t="shared" si="21"/>
        <v/>
      </c>
      <c r="AU24" s="46" t="str">
        <f t="shared" ca="1" si="10"/>
        <v/>
      </c>
      <c r="AV24" s="56" t="str">
        <f t="shared" si="21"/>
        <v/>
      </c>
      <c r="AW24" s="53"/>
      <c r="AX24" s="71" t="str">
        <f t="shared" si="22"/>
        <v/>
      </c>
      <c r="AY24" s="46" t="str">
        <f t="shared" ca="1" si="11"/>
        <v/>
      </c>
      <c r="AZ24" s="45" t="str">
        <f t="shared" si="23"/>
        <v/>
      </c>
      <c r="BA24" s="53"/>
      <c r="BB24" s="72" t="str">
        <f t="shared" si="24"/>
        <v/>
      </c>
      <c r="BC24" s="47" t="str">
        <f t="shared" ca="1" si="12"/>
        <v/>
      </c>
      <c r="BD24" s="45" t="str">
        <f t="shared" si="25"/>
        <v/>
      </c>
      <c r="BE24" s="53"/>
      <c r="BF24" s="698" t="str">
        <f t="shared" ca="1" si="29"/>
        <v/>
      </c>
      <c r="BG24" s="263">
        <f t="shared" si="14"/>
        <v>14</v>
      </c>
      <c r="BH24" s="53"/>
      <c r="BI24" s="54"/>
      <c r="BJ24" s="317"/>
      <c r="BK24" s="48"/>
      <c r="BL24" s="48"/>
      <c r="BM24" s="48"/>
      <c r="BN24" s="48"/>
      <c r="BO24" s="48"/>
      <c r="BP24" s="48"/>
      <c r="BQ24" s="48"/>
      <c r="BR24" s="48"/>
      <c r="BS24" s="54"/>
      <c r="BT24" s="48"/>
      <c r="BU24" s="54"/>
      <c r="BV24" s="263">
        <f t="shared" si="4"/>
        <v>14</v>
      </c>
      <c r="BW24" s="48"/>
      <c r="BX24" s="698" t="str">
        <f t="shared" ca="1" si="30"/>
        <v/>
      </c>
      <c r="BY24" s="52"/>
      <c r="BZ24" s="712" t="str">
        <f t="shared" ca="1" si="31"/>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Fri</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0"/>
      <c r="AG25" s="62"/>
      <c r="AH25" s="58"/>
      <c r="AI25" t="str">
        <f t="shared" ca="1" si="9"/>
        <v/>
      </c>
      <c r="AJ25" s="58"/>
      <c r="AK25" s="318"/>
      <c r="AL25" s="318"/>
      <c r="AM25" s="318"/>
      <c r="AN25" s="64"/>
      <c r="AO25" s="235">
        <f t="shared" si="2"/>
        <v>15</v>
      </c>
      <c r="AP25" s="442" t="str">
        <f t="shared" si="3"/>
        <v>Fri</v>
      </c>
      <c r="AQ25" s="63"/>
      <c r="AR25" s="68" t="str">
        <f t="shared" si="20"/>
        <v/>
      </c>
      <c r="AS25" s="63"/>
      <c r="AT25" s="67" t="str">
        <f t="shared" si="21"/>
        <v/>
      </c>
      <c r="AU25" s="87" t="str">
        <f t="shared" ca="1" si="10"/>
        <v/>
      </c>
      <c r="AV25" s="68" t="str">
        <f t="shared" si="21"/>
        <v/>
      </c>
      <c r="AW25" s="63"/>
      <c r="AX25" s="67" t="str">
        <f t="shared" si="22"/>
        <v/>
      </c>
      <c r="AY25" s="87" t="str">
        <f t="shared" ca="1" si="11"/>
        <v/>
      </c>
      <c r="AZ25" s="68" t="str">
        <f t="shared" si="23"/>
        <v/>
      </c>
      <c r="BA25" s="63"/>
      <c r="BB25" s="73" t="str">
        <f t="shared" si="24"/>
        <v/>
      </c>
      <c r="BC25" s="69" t="str">
        <f t="shared" ca="1" si="12"/>
        <v/>
      </c>
      <c r="BD25" s="68" t="str">
        <f t="shared" si="25"/>
        <v/>
      </c>
      <c r="BE25" s="63"/>
      <c r="BF25" s="701" t="str">
        <f ca="1">IF(CELL("type",BE25)="l","",IF(BE25*($K25+$AQ25)=0,"",IF($AQ25&gt;0,+$AQ25*BE25*8.34,$K25*BE25*8.34)))</f>
        <v/>
      </c>
      <c r="BG25" s="264">
        <f t="shared" si="14"/>
        <v>15</v>
      </c>
      <c r="BH25" s="63"/>
      <c r="BI25" s="64"/>
      <c r="BJ25" s="318"/>
      <c r="BK25" s="58"/>
      <c r="BL25" s="58"/>
      <c r="BM25" s="58"/>
      <c r="BN25" s="58"/>
      <c r="BO25" s="58"/>
      <c r="BP25" s="58"/>
      <c r="BQ25" s="58"/>
      <c r="BR25" s="58"/>
      <c r="BS25" s="64"/>
      <c r="BT25" s="58"/>
      <c r="BU25" s="64"/>
      <c r="BV25" s="264">
        <f t="shared" si="4"/>
        <v>15</v>
      </c>
      <c r="BW25" s="58"/>
      <c r="BX25" s="721" t="str">
        <f ca="1">IF(CELL("type",BW25)="l","",IF(BW25*($K25+$AQ25)=0,"",IF($AQ25&gt;0,+$AQ25*BW25*8.34,$K25*BW25*8.34)))</f>
        <v/>
      </c>
      <c r="BY25" s="63"/>
      <c r="BZ25" s="701" t="str">
        <f ca="1">IF(CELL("type",BY25)="l","",IF(BY25*($K25+$AQ25)=0,"",IF($AQ25&gt;0,+$AQ25*BY25*8.34,$K25*BY25*8.34)))</f>
        <v/>
      </c>
      <c r="CA25" s="58"/>
      <c r="CB25" s="354"/>
      <c r="CC25" s="58"/>
      <c r="CD25" s="62"/>
      <c r="CE25" s="62"/>
      <c r="CF25" s="354"/>
      <c r="CG25" s="58"/>
      <c r="CH25" s="354"/>
      <c r="CI25" s="59"/>
      <c r="CJ25" s="352"/>
      <c r="CK25" s="354"/>
      <c r="CL25" s="64"/>
      <c r="CM25" s="264">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Sat</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811"/>
      <c r="AG26" s="39"/>
      <c r="AH26" s="40"/>
      <c r="AI26" t="str">
        <f t="shared" ca="1" si="9"/>
        <v/>
      </c>
      <c r="AJ26" s="40"/>
      <c r="AK26" s="316"/>
      <c r="AL26" s="316"/>
      <c r="AM26" s="316"/>
      <c r="AN26" s="42"/>
      <c r="AO26" s="232">
        <f t="shared" si="2"/>
        <v>16</v>
      </c>
      <c r="AP26" s="441" t="str">
        <f t="shared" si="3"/>
        <v>Sat</v>
      </c>
      <c r="AQ26" s="41"/>
      <c r="AR26" s="56" t="str">
        <f t="shared" si="20"/>
        <v xml:space="preserve"> </v>
      </c>
      <c r="AS26" s="41"/>
      <c r="AT26" s="44" t="str">
        <f t="shared" si="21"/>
        <v xml:space="preserve"> </v>
      </c>
      <c r="AU26" s="46" t="str">
        <f t="shared" ca="1" si="10"/>
        <v/>
      </c>
      <c r="AV26" s="56" t="str">
        <f t="shared" ca="1" si="21"/>
        <v xml:space="preserve"> </v>
      </c>
      <c r="AW26" s="41"/>
      <c r="AX26" s="44" t="str">
        <f t="shared" si="22"/>
        <v xml:space="preserve"> </v>
      </c>
      <c r="AY26" s="46" t="str">
        <f t="shared" ca="1" si="11"/>
        <v/>
      </c>
      <c r="AZ26" s="56" t="str">
        <f t="shared" ca="1" si="23"/>
        <v xml:space="preserve"> </v>
      </c>
      <c r="BA26" s="41"/>
      <c r="BB26" s="70" t="str">
        <f t="shared" si="24"/>
        <v xml:space="preserve"> </v>
      </c>
      <c r="BC26" s="47" t="str">
        <f t="shared" ca="1" si="12"/>
        <v/>
      </c>
      <c r="BD26" s="56" t="str">
        <f t="shared" ca="1" si="25"/>
        <v xml:space="preserve"> </v>
      </c>
      <c r="BE26" s="41"/>
      <c r="BF26" s="698" t="str">
        <f t="shared" ref="BF26:BF28" ca="1" si="32">IF(CELL("type",BE26)="l","",IF(BE26*($K26+$AQ26)=0,"",IF($AQ26&gt;0,+$AQ26*BE26*8.34,$K26*BE26*8.34)))</f>
        <v/>
      </c>
      <c r="BG26" s="262">
        <f t="shared" si="14"/>
        <v>16</v>
      </c>
      <c r="BH26" s="41"/>
      <c r="BI26" s="42"/>
      <c r="BJ26" s="316"/>
      <c r="BK26" s="40"/>
      <c r="BL26" s="40"/>
      <c r="BM26" s="40"/>
      <c r="BN26" s="40"/>
      <c r="BO26" s="40"/>
      <c r="BP26" s="40"/>
      <c r="BQ26" s="40"/>
      <c r="BR26" s="40"/>
      <c r="BS26" s="42"/>
      <c r="BT26" s="40"/>
      <c r="BU26" s="42"/>
      <c r="BV26" s="262">
        <f t="shared" si="4"/>
        <v>16</v>
      </c>
      <c r="BW26" s="40"/>
      <c r="BX26" s="700" t="str">
        <f t="shared" ref="BX26:BX28" ca="1" si="33">IF(CELL("type",BW26)="l","",IF(BW26*($K26+$AQ26)=0,"",IF($AQ26&gt;0,+$AQ26*BW26*8.34,$K26*BW26*8.34)))</f>
        <v/>
      </c>
      <c r="BY26" s="39"/>
      <c r="BZ26" s="698" t="str">
        <f t="shared" ref="BZ26:BZ28" ca="1" si="34">IF(CELL("type",BY26)="l","",IF(BY26*($K26+$AQ26)=0,"",IF($AQ26&gt;0,+$AQ26*BY26*8.34,$K26*BY26*8.34)))</f>
        <v/>
      </c>
      <c r="CA26" s="40"/>
      <c r="CB26" s="34"/>
      <c r="CC26" s="40"/>
      <c r="CD26" s="39"/>
      <c r="CE26" s="39"/>
      <c r="CF26" s="34"/>
      <c r="CG26" s="40"/>
      <c r="CH26" s="34"/>
      <c r="CI26" s="36"/>
      <c r="CJ26" s="353"/>
      <c r="CK26" s="34"/>
      <c r="CL26" s="42"/>
      <c r="CM26" s="262">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Sun</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Sun</v>
      </c>
      <c r="AQ27" s="53"/>
      <c r="AR27" s="45" t="str">
        <f t="shared" si="20"/>
        <v/>
      </c>
      <c r="AS27" s="53"/>
      <c r="AT27" s="71" t="str">
        <f t="shared" si="21"/>
        <v/>
      </c>
      <c r="AU27" s="46" t="str">
        <f ca="1">IF(CELL("type",AS27)="l","",IF(AS27*($K27+$AQ27)=0,"",IF($AQ27&gt;0,+$AQ27*AS27*8.34,$K27*AS27*8.34)))</f>
        <v/>
      </c>
      <c r="AV27" s="56" t="str">
        <f t="shared" si="21"/>
        <v/>
      </c>
      <c r="AW27" s="53"/>
      <c r="AX27" s="71" t="str">
        <f t="shared" si="22"/>
        <v/>
      </c>
      <c r="AY27" s="46" t="str">
        <f ca="1">IF(CELL("type",AW27)="l","",IF(AW27*($K27+$AQ27)=0,"",IF($AQ27&gt;0,+$AQ27*AW27*8.34,$K27*AW27*8.34)))</f>
        <v/>
      </c>
      <c r="AZ27" s="45" t="str">
        <f t="shared" si="23"/>
        <v/>
      </c>
      <c r="BA27" s="53"/>
      <c r="BB27" s="72" t="str">
        <f t="shared" si="24"/>
        <v/>
      </c>
      <c r="BC27" s="47" t="str">
        <f ca="1">IF(CELL("type",BA27)="l","",IF(BA27*($K27+$AQ27)=0,"",IF($AQ27&gt;0,+$AQ27*BA27*8.34,$K27*BA27*8.34)))</f>
        <v/>
      </c>
      <c r="BD27" s="45" t="str">
        <f t="shared" si="25"/>
        <v/>
      </c>
      <c r="BE27" s="53"/>
      <c r="BF27" s="698" t="str">
        <f t="shared" ca="1" si="32"/>
        <v/>
      </c>
      <c r="BG27" s="263">
        <f t="shared" si="14"/>
        <v>17</v>
      </c>
      <c r="BH27" s="53"/>
      <c r="BI27" s="54"/>
      <c r="BJ27" s="317"/>
      <c r="BK27" s="48"/>
      <c r="BL27" s="48"/>
      <c r="BM27" s="48"/>
      <c r="BN27" s="48"/>
      <c r="BO27" s="48"/>
      <c r="BP27" s="48"/>
      <c r="BQ27" s="48"/>
      <c r="BR27" s="48"/>
      <c r="BS27" s="54"/>
      <c r="BT27" s="48"/>
      <c r="BU27" s="54"/>
      <c r="BV27" s="263">
        <f t="shared" si="4"/>
        <v>17</v>
      </c>
      <c r="BW27" s="48"/>
      <c r="BX27" s="698" t="str">
        <f t="shared" ca="1" si="33"/>
        <v/>
      </c>
      <c r="BY27" s="52"/>
      <c r="BZ27" s="712" t="str">
        <f t="shared" ca="1" si="34"/>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Mon</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Mon</v>
      </c>
      <c r="AQ28" s="53"/>
      <c r="AR28" s="45" t="str">
        <f t="shared" si="20"/>
        <v/>
      </c>
      <c r="AS28" s="53"/>
      <c r="AT28" s="71" t="str">
        <f t="shared" si="21"/>
        <v/>
      </c>
      <c r="AU28" s="46" t="str">
        <f t="shared" ca="1" si="10"/>
        <v/>
      </c>
      <c r="AV28" s="56" t="str">
        <f t="shared" si="21"/>
        <v/>
      </c>
      <c r="AW28" s="53"/>
      <c r="AX28" s="71" t="str">
        <f t="shared" si="22"/>
        <v/>
      </c>
      <c r="AY28" s="46" t="str">
        <f t="shared" ca="1" si="11"/>
        <v/>
      </c>
      <c r="AZ28" s="45" t="str">
        <f t="shared" si="23"/>
        <v/>
      </c>
      <c r="BA28" s="53"/>
      <c r="BB28" s="72" t="str">
        <f t="shared" si="24"/>
        <v/>
      </c>
      <c r="BC28" s="47" t="str">
        <f t="shared" ca="1" si="12"/>
        <v/>
      </c>
      <c r="BD28" s="45" t="str">
        <f t="shared" si="25"/>
        <v/>
      </c>
      <c r="BE28" s="53"/>
      <c r="BF28" s="698" t="str">
        <f t="shared" ca="1" si="32"/>
        <v/>
      </c>
      <c r="BG28" s="263">
        <f t="shared" si="14"/>
        <v>18</v>
      </c>
      <c r="BH28" s="53"/>
      <c r="BI28" s="54"/>
      <c r="BJ28" s="317"/>
      <c r="BK28" s="48"/>
      <c r="BL28" s="48"/>
      <c r="BM28" s="48"/>
      <c r="BN28" s="48"/>
      <c r="BO28" s="48"/>
      <c r="BP28" s="48"/>
      <c r="BQ28" s="48"/>
      <c r="BR28" s="48"/>
      <c r="BS28" s="54"/>
      <c r="BT28" s="48"/>
      <c r="BU28" s="54"/>
      <c r="BV28" s="263">
        <f t="shared" si="4"/>
        <v>18</v>
      </c>
      <c r="BW28" s="48"/>
      <c r="BX28" s="698" t="str">
        <f t="shared" ca="1" si="33"/>
        <v/>
      </c>
      <c r="BY28" s="52"/>
      <c r="BZ28" s="712" t="str">
        <f t="shared" ca="1" si="34"/>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Tue</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Tue</v>
      </c>
      <c r="AQ29" s="53"/>
      <c r="AR29" s="45" t="str">
        <f t="shared" si="20"/>
        <v/>
      </c>
      <c r="AS29" s="53"/>
      <c r="AT29" s="71" t="str">
        <f t="shared" si="21"/>
        <v/>
      </c>
      <c r="AU29" s="46" t="str">
        <f t="shared" ca="1" si="10"/>
        <v/>
      </c>
      <c r="AV29" s="56" t="str">
        <f t="shared" si="21"/>
        <v/>
      </c>
      <c r="AW29" s="53"/>
      <c r="AX29" s="71" t="str">
        <f t="shared" si="22"/>
        <v/>
      </c>
      <c r="AY29" s="46" t="str">
        <f t="shared" ca="1" si="11"/>
        <v/>
      </c>
      <c r="AZ29" s="45" t="str">
        <f t="shared" si="23"/>
        <v/>
      </c>
      <c r="BA29" s="53"/>
      <c r="BB29" s="72" t="str">
        <f t="shared" si="24"/>
        <v/>
      </c>
      <c r="BC29" s="47" t="str">
        <f t="shared" ca="1" si="12"/>
        <v/>
      </c>
      <c r="BD29" s="45" t="str">
        <f t="shared" si="25"/>
        <v/>
      </c>
      <c r="BE29" s="53"/>
      <c r="BF29" s="698" t="str">
        <f ca="1">IF(CELL("type",BE29)="l","",IF(BE29*($K29+$AQ29)=0,"",IF($AQ29&gt;0,+$AQ29*BE29*8.34,$K29*BE29*8.34)))</f>
        <v/>
      </c>
      <c r="BG29" s="263">
        <f t="shared" si="14"/>
        <v>19</v>
      </c>
      <c r="BH29" s="53"/>
      <c r="BI29" s="54"/>
      <c r="BJ29" s="317"/>
      <c r="BK29" s="48"/>
      <c r="BL29" s="48"/>
      <c r="BM29" s="48"/>
      <c r="BN29" s="48"/>
      <c r="BO29" s="48"/>
      <c r="BP29" s="48"/>
      <c r="BQ29" s="48"/>
      <c r="BR29" s="48"/>
      <c r="BS29" s="54"/>
      <c r="BT29" s="48"/>
      <c r="BU29" s="54"/>
      <c r="BV29" s="263">
        <f t="shared" si="4"/>
        <v>19</v>
      </c>
      <c r="BW29" s="48"/>
      <c r="BX29" s="698" t="str">
        <f ca="1">IF(CELL("type",BW29)="l","",IF(BW29*($K29+$AQ29)=0,"",IF($AQ29&gt;0,+$AQ29*BW29*8.34,$K29*BW29*8.34)))</f>
        <v/>
      </c>
      <c r="BY29" s="52"/>
      <c r="BZ29" s="712" t="str">
        <f ca="1">IF(CELL("type",BY29)="l","",IF(BY29*($K29+$AQ29)=0,"",IF($AQ29&gt;0,+$AQ29*BY29*8.34,$K29*BY29*8.34)))</f>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Wed</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704"/>
      <c r="AG30" s="62"/>
      <c r="AH30" s="58"/>
      <c r="AI30" t="str">
        <f t="shared" ca="1" si="9"/>
        <v/>
      </c>
      <c r="AJ30" s="58"/>
      <c r="AK30" s="318"/>
      <c r="AL30" s="318"/>
      <c r="AM30" s="318"/>
      <c r="AN30" s="64"/>
      <c r="AO30" s="235">
        <f t="shared" si="2"/>
        <v>20</v>
      </c>
      <c r="AP30" s="442" t="str">
        <f t="shared" si="3"/>
        <v>Wed</v>
      </c>
      <c r="AQ30" s="63"/>
      <c r="AR30" s="68" t="str">
        <f t="shared" si="20"/>
        <v/>
      </c>
      <c r="AS30" s="63"/>
      <c r="AT30" s="67" t="str">
        <f t="shared" si="21"/>
        <v/>
      </c>
      <c r="AU30" s="87" t="str">
        <f t="shared" ca="1" si="10"/>
        <v/>
      </c>
      <c r="AV30" s="68" t="str">
        <f t="shared" si="21"/>
        <v/>
      </c>
      <c r="AW30" s="63"/>
      <c r="AX30" s="67" t="str">
        <f t="shared" si="22"/>
        <v/>
      </c>
      <c r="AY30" s="87" t="str">
        <f t="shared" ca="1" si="11"/>
        <v/>
      </c>
      <c r="AZ30" s="68" t="str">
        <f t="shared" si="23"/>
        <v/>
      </c>
      <c r="BA30" s="63"/>
      <c r="BB30" s="73" t="str">
        <f t="shared" si="24"/>
        <v/>
      </c>
      <c r="BC30" s="69" t="str">
        <f t="shared" ca="1" si="12"/>
        <v/>
      </c>
      <c r="BD30" s="68" t="str">
        <f t="shared" si="25"/>
        <v/>
      </c>
      <c r="BE30" s="63"/>
      <c r="BF30" s="699" t="str">
        <f t="shared" ref="BF30:BF31" ca="1" si="35">IF(CELL("type",BE30)="l","",IF(BE30*($K30+$AQ30)=0,"",IF($AQ30&gt;0,+$AQ30*BE30*8.34,$K30*BE30*8.34)))</f>
        <v/>
      </c>
      <c r="BG30" s="264">
        <f t="shared" si="14"/>
        <v>20</v>
      </c>
      <c r="BH30" s="63"/>
      <c r="BI30" s="64"/>
      <c r="BJ30" s="318"/>
      <c r="BK30" s="58"/>
      <c r="BL30" s="58"/>
      <c r="BM30" s="58"/>
      <c r="BN30" s="58"/>
      <c r="BO30" s="58"/>
      <c r="BP30" s="58"/>
      <c r="BQ30" s="58"/>
      <c r="BR30" s="58"/>
      <c r="BS30" s="64"/>
      <c r="BT30" s="58"/>
      <c r="BU30" s="64"/>
      <c r="BV30" s="264">
        <f t="shared" si="4"/>
        <v>20</v>
      </c>
      <c r="BW30" s="58"/>
      <c r="BX30" s="701" t="str">
        <f t="shared" ref="BX30:BX31" ca="1" si="36">IF(CELL("type",BW30)="l","",IF(BW30*($K30+$AQ30)=0,"",IF($AQ30&gt;0,+$AQ30*BW30*8.34,$K30*BW30*8.34)))</f>
        <v/>
      </c>
      <c r="BY30" s="63"/>
      <c r="BZ30" s="701" t="str">
        <f t="shared" ref="BZ30:BZ31" ca="1" si="37">IF(CELL("type",BY30)="l","",IF(BY30*($K30+$AQ30)=0,"",IF($AQ30&gt;0,+$AQ30*BY30*8.34,$K30*BY30*8.34)))</f>
        <v/>
      </c>
      <c r="CA30" s="58"/>
      <c r="CB30" s="354"/>
      <c r="CC30" s="58"/>
      <c r="CD30" s="62"/>
      <c r="CE30" s="62"/>
      <c r="CF30" s="354"/>
      <c r="CG30" s="58"/>
      <c r="CH30" s="354"/>
      <c r="CI30" s="59"/>
      <c r="CJ30" s="352"/>
      <c r="CK30" s="354"/>
      <c r="CL30" s="64"/>
      <c r="CM30" s="264">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Thu</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814"/>
      <c r="AG31" s="39"/>
      <c r="AH31" s="40"/>
      <c r="AI31" t="str">
        <f t="shared" ca="1" si="9"/>
        <v/>
      </c>
      <c r="AJ31" s="40"/>
      <c r="AK31" s="316"/>
      <c r="AL31" s="316"/>
      <c r="AM31" s="316"/>
      <c r="AN31" s="42"/>
      <c r="AO31" s="232">
        <f t="shared" si="2"/>
        <v>21</v>
      </c>
      <c r="AP31" s="441" t="str">
        <f t="shared" si="3"/>
        <v>Thu</v>
      </c>
      <c r="AQ31" s="41"/>
      <c r="AR31" s="56" t="str">
        <f t="shared" si="20"/>
        <v/>
      </c>
      <c r="AS31" s="41"/>
      <c r="AT31" s="44" t="str">
        <f t="shared" si="21"/>
        <v/>
      </c>
      <c r="AU31" s="46" t="str">
        <f ca="1">IF(CELL("type",AS31)="l","",IF(AS31*($K31+$AQ31)=0,"",IF($AQ31&gt;0,+$AQ31*AS31*8.34,$K31*AS31*8.34)))</f>
        <v/>
      </c>
      <c r="AV31" s="56" t="str">
        <f t="shared" si="21"/>
        <v/>
      </c>
      <c r="AW31" s="41"/>
      <c r="AX31" s="44" t="str">
        <f t="shared" si="22"/>
        <v/>
      </c>
      <c r="AY31" s="46" t="str">
        <f ca="1">IF(CELL("type",AW31)="l","",IF(AW31*($K31+$AQ31)=0,"",IF($AQ31&gt;0,+$AQ31*AW31*8.34,$K31*AW31*8.34)))</f>
        <v/>
      </c>
      <c r="AZ31" s="56" t="str">
        <f t="shared" si="23"/>
        <v/>
      </c>
      <c r="BA31" s="41"/>
      <c r="BB31" s="70" t="str">
        <f t="shared" si="24"/>
        <v/>
      </c>
      <c r="BC31" s="47" t="str">
        <f ca="1">IF(CELL("type",BA31)="l","",IF(BA31*($K31+$AQ31)=0,"",IF($AQ31&gt;0,+$AQ31*BA31*8.34,$K31*BA31*8.34)))</f>
        <v/>
      </c>
      <c r="BD31" s="56" t="str">
        <f t="shared" si="25"/>
        <v/>
      </c>
      <c r="BE31" s="41"/>
      <c r="BF31" s="700" t="str">
        <f t="shared" ca="1" si="35"/>
        <v/>
      </c>
      <c r="BG31" s="262">
        <f t="shared" si="14"/>
        <v>21</v>
      </c>
      <c r="BH31" s="41"/>
      <c r="BI31" s="42"/>
      <c r="BJ31" s="316"/>
      <c r="BK31" s="40"/>
      <c r="BL31" s="40"/>
      <c r="BM31" s="40"/>
      <c r="BN31" s="40"/>
      <c r="BO31" s="40"/>
      <c r="BP31" s="40"/>
      <c r="BQ31" s="40"/>
      <c r="BR31" s="40"/>
      <c r="BS31" s="42"/>
      <c r="BT31" s="40"/>
      <c r="BU31" s="42"/>
      <c r="BV31" s="262">
        <f t="shared" si="4"/>
        <v>21</v>
      </c>
      <c r="BW31" s="40"/>
      <c r="BX31" s="698" t="str">
        <f t="shared" ca="1" si="36"/>
        <v/>
      </c>
      <c r="BY31" s="39"/>
      <c r="BZ31" s="698" t="str">
        <f t="shared" ca="1" si="37"/>
        <v/>
      </c>
      <c r="CA31" s="40"/>
      <c r="CB31" s="34"/>
      <c r="CC31" s="40"/>
      <c r="CD31" s="39"/>
      <c r="CE31" s="39"/>
      <c r="CF31" s="34"/>
      <c r="CG31" s="40"/>
      <c r="CH31" s="34"/>
      <c r="CI31" s="36"/>
      <c r="CJ31" s="353"/>
      <c r="CK31" s="34"/>
      <c r="CL31" s="42"/>
      <c r="CM31" s="262">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Fri</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Fri</v>
      </c>
      <c r="AQ32" s="53"/>
      <c r="AR32" s="45" t="str">
        <f t="shared" si="20"/>
        <v/>
      </c>
      <c r="AS32" s="53"/>
      <c r="AT32" s="71" t="str">
        <f t="shared" si="21"/>
        <v/>
      </c>
      <c r="AU32" s="46" t="str">
        <f t="shared" ca="1" si="10"/>
        <v/>
      </c>
      <c r="AV32" s="56" t="str">
        <f t="shared" si="21"/>
        <v/>
      </c>
      <c r="AW32" s="53"/>
      <c r="AX32" s="71" t="str">
        <f t="shared" si="22"/>
        <v/>
      </c>
      <c r="AY32" s="46" t="str">
        <f t="shared" ca="1" si="11"/>
        <v/>
      </c>
      <c r="AZ32" s="45" t="str">
        <f t="shared" si="23"/>
        <v/>
      </c>
      <c r="BA32" s="53"/>
      <c r="BB32" s="72" t="str">
        <f t="shared" si="24"/>
        <v/>
      </c>
      <c r="BC32" s="47" t="str">
        <f t="shared" ca="1" si="12"/>
        <v/>
      </c>
      <c r="BD32" s="45" t="str">
        <f t="shared" si="25"/>
        <v/>
      </c>
      <c r="BE32" s="53"/>
      <c r="BF32" s="698" t="str">
        <f ca="1">IF(CELL("type",BE32)="l","",IF(BE32*($K32+$AQ32)=0,"",IF($AQ32&gt;0,+$AQ32*BE32*8.34,$K32*BE32*8.34)))</f>
        <v/>
      </c>
      <c r="BG32" s="263">
        <f t="shared" si="14"/>
        <v>22</v>
      </c>
      <c r="BH32" s="53"/>
      <c r="BI32" s="54"/>
      <c r="BJ32" s="317"/>
      <c r="BK32" s="48"/>
      <c r="BL32" s="48"/>
      <c r="BM32" s="48"/>
      <c r="BN32" s="48"/>
      <c r="BO32" s="48"/>
      <c r="BP32" s="48"/>
      <c r="BQ32" s="48"/>
      <c r="BR32" s="48"/>
      <c r="BS32" s="54"/>
      <c r="BT32" s="48"/>
      <c r="BU32" s="54"/>
      <c r="BV32" s="263">
        <f t="shared" si="4"/>
        <v>22</v>
      </c>
      <c r="BW32" s="48"/>
      <c r="BX32" s="698" t="str">
        <f ca="1">IF(CELL("type",BW32)="l","",IF(BW32*($K32+$AQ32)=0,"",IF($AQ32&gt;0,+$AQ32*BW32*8.34,$K32*BW32*8.34)))</f>
        <v/>
      </c>
      <c r="BY32" s="52"/>
      <c r="BZ32" s="712" t="str">
        <f ca="1">IF(CELL("type",BY32)="l","",IF(BY32*($K32+$AQ32)=0,"",IF($AQ32&gt;0,+$AQ32*BY32*8.34,$K32*BY32*8.34)))</f>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Sat</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Sat</v>
      </c>
      <c r="AQ33" s="53"/>
      <c r="AR33" s="45" t="str">
        <f t="shared" si="20"/>
        <v xml:space="preserve"> </v>
      </c>
      <c r="AS33" s="53"/>
      <c r="AT33" s="71" t="str">
        <f t="shared" si="21"/>
        <v xml:space="preserve"> </v>
      </c>
      <c r="AU33" s="46" t="str">
        <f t="shared" ca="1" si="10"/>
        <v/>
      </c>
      <c r="AV33" s="56" t="str">
        <f t="shared" ca="1" si="21"/>
        <v xml:space="preserve"> </v>
      </c>
      <c r="AW33" s="53"/>
      <c r="AX33" s="71" t="str">
        <f t="shared" si="22"/>
        <v xml:space="preserve"> </v>
      </c>
      <c r="AY33" s="46" t="str">
        <f t="shared" ca="1" si="11"/>
        <v/>
      </c>
      <c r="AZ33" s="45" t="str">
        <f t="shared" ca="1" si="23"/>
        <v xml:space="preserve"> </v>
      </c>
      <c r="BA33" s="53"/>
      <c r="BB33" s="72" t="str">
        <f t="shared" si="24"/>
        <v xml:space="preserve"> </v>
      </c>
      <c r="BC33" s="47" t="str">
        <f t="shared" ca="1" si="12"/>
        <v/>
      </c>
      <c r="BD33" s="45" t="str">
        <f t="shared" ca="1" si="25"/>
        <v xml:space="preserve"> </v>
      </c>
      <c r="BE33" s="53"/>
      <c r="BF33" s="698" t="str">
        <f t="shared" ref="BF33:BF35" ca="1" si="38">IF(CELL("type",BE33)="l","",IF(BE33*($K33+$AQ33)=0,"",IF($AQ33&gt;0,+$AQ33*BE33*8.34,$K33*BE33*8.34)))</f>
        <v/>
      </c>
      <c r="BG33" s="263">
        <f t="shared" si="14"/>
        <v>23</v>
      </c>
      <c r="BH33" s="53"/>
      <c r="BI33" s="54"/>
      <c r="BJ33" s="317"/>
      <c r="BK33" s="48"/>
      <c r="BL33" s="48"/>
      <c r="BM33" s="48"/>
      <c r="BN33" s="48"/>
      <c r="BO33" s="48"/>
      <c r="BP33" s="48"/>
      <c r="BQ33" s="48"/>
      <c r="BR33" s="48"/>
      <c r="BS33" s="54"/>
      <c r="BT33" s="48"/>
      <c r="BU33" s="54"/>
      <c r="BV33" s="263">
        <f t="shared" si="4"/>
        <v>23</v>
      </c>
      <c r="BW33" s="48"/>
      <c r="BX33" s="698" t="str">
        <f t="shared" ref="BX33:BX35" ca="1" si="39">IF(CELL("type",BW33)="l","",IF(BW33*($K33+$AQ33)=0,"",IF($AQ33&gt;0,+$AQ33*BW33*8.34,$K33*BW33*8.34)))</f>
        <v/>
      </c>
      <c r="BY33" s="52"/>
      <c r="BZ33" s="712" t="str">
        <f t="shared" ref="BZ33:BZ35" ca="1" si="40">IF(CELL("type",BY33)="l","",IF(BY33*($K33+$AQ33)=0,"",IF($AQ33&gt;0,+$AQ33*BY33*8.34,$K33*BY33*8.34)))</f>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Sun</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Sun</v>
      </c>
      <c r="AQ34" s="53"/>
      <c r="AR34" s="45" t="str">
        <f t="shared" si="20"/>
        <v/>
      </c>
      <c r="AS34" s="53"/>
      <c r="AT34" s="71" t="str">
        <f t="shared" ref="AT34:AV40" si="41">IF(+$B34="Sat",IF(SUM(AS28:AS34)&gt;0,AVERAGE(AS28:AS34)," "),"")</f>
        <v/>
      </c>
      <c r="AU34" s="46" t="str">
        <f t="shared" ca="1" si="10"/>
        <v/>
      </c>
      <c r="AV34" s="56" t="str">
        <f t="shared" si="41"/>
        <v/>
      </c>
      <c r="AW34" s="53"/>
      <c r="AX34" s="71" t="str">
        <f t="shared" si="22"/>
        <v/>
      </c>
      <c r="AY34" s="46" t="str">
        <f t="shared" ca="1" si="11"/>
        <v/>
      </c>
      <c r="AZ34" s="45" t="str">
        <f t="shared" si="23"/>
        <v/>
      </c>
      <c r="BA34" s="53"/>
      <c r="BB34" s="72" t="str">
        <f t="shared" si="24"/>
        <v/>
      </c>
      <c r="BC34" s="47" t="str">
        <f t="shared" ca="1" si="12"/>
        <v/>
      </c>
      <c r="BD34" s="45" t="str">
        <f t="shared" si="25"/>
        <v/>
      </c>
      <c r="BE34" s="53"/>
      <c r="BF34" s="698" t="str">
        <f t="shared" ca="1" si="38"/>
        <v/>
      </c>
      <c r="BG34" s="263">
        <f t="shared" si="14"/>
        <v>24</v>
      </c>
      <c r="BH34" s="53"/>
      <c r="BI34" s="54"/>
      <c r="BJ34" s="317"/>
      <c r="BK34" s="48"/>
      <c r="BL34" s="48"/>
      <c r="BM34" s="48"/>
      <c r="BN34" s="48"/>
      <c r="BO34" s="48"/>
      <c r="BP34" s="48"/>
      <c r="BQ34" s="48"/>
      <c r="BR34" s="48"/>
      <c r="BS34" s="54"/>
      <c r="BT34" s="48"/>
      <c r="BU34" s="54"/>
      <c r="BV34" s="263">
        <f t="shared" si="4"/>
        <v>24</v>
      </c>
      <c r="BW34" s="48"/>
      <c r="BX34" s="698" t="str">
        <f t="shared" ca="1" si="39"/>
        <v/>
      </c>
      <c r="BY34" s="52"/>
      <c r="BZ34" s="712" t="str">
        <f t="shared" ca="1" si="40"/>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Mon</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0"/>
      <c r="AG35" s="62"/>
      <c r="AH35" s="58"/>
      <c r="AI35" t="str">
        <f t="shared" ca="1" si="9"/>
        <v/>
      </c>
      <c r="AJ35" s="58"/>
      <c r="AK35" s="318"/>
      <c r="AL35" s="318"/>
      <c r="AM35" s="318"/>
      <c r="AN35" s="64"/>
      <c r="AO35" s="235">
        <f t="shared" si="2"/>
        <v>25</v>
      </c>
      <c r="AP35" s="442" t="str">
        <f t="shared" si="3"/>
        <v>Mon</v>
      </c>
      <c r="AQ35" s="63"/>
      <c r="AR35" s="68" t="str">
        <f t="shared" si="20"/>
        <v/>
      </c>
      <c r="AS35" s="63"/>
      <c r="AT35" s="67" t="str">
        <f t="shared" si="41"/>
        <v/>
      </c>
      <c r="AU35" s="87" t="str">
        <f ca="1">IF(CELL("type",AS35)="l","",IF(AS35*($K35+$AQ35)=0,"",IF($AQ35&gt;0,+$AQ35*AS35*8.34,$K35*AS35*8.34)))</f>
        <v/>
      </c>
      <c r="AV35" s="68" t="str">
        <f t="shared" si="41"/>
        <v/>
      </c>
      <c r="AW35" s="63"/>
      <c r="AX35" s="67" t="str">
        <f t="shared" si="22"/>
        <v/>
      </c>
      <c r="AY35" s="87" t="str">
        <f ca="1">IF(CELL("type",AW35)="l","",IF(AW35*($K35+$AQ35)=0,"",IF($AQ35&gt;0,+$AQ35*AW35*8.34,$K35*AW35*8.34)))</f>
        <v/>
      </c>
      <c r="AZ35" s="68" t="str">
        <f t="shared" si="23"/>
        <v/>
      </c>
      <c r="BA35" s="63"/>
      <c r="BB35" s="73" t="str">
        <f t="shared" si="24"/>
        <v/>
      </c>
      <c r="BC35" s="69" t="str">
        <f ca="1">IF(CELL("type",BA35)="l","",IF(BA35*($K35+$AQ35)=0,"",IF($AQ35&gt;0,+$AQ35*BA35*8.34,$K35*BA35*8.34)))</f>
        <v/>
      </c>
      <c r="BD35" s="68" t="str">
        <f t="shared" si="25"/>
        <v/>
      </c>
      <c r="BE35" s="63"/>
      <c r="BF35" s="699" t="str">
        <f t="shared" ca="1" si="38"/>
        <v/>
      </c>
      <c r="BG35" s="264">
        <f t="shared" si="14"/>
        <v>25</v>
      </c>
      <c r="BH35" s="63"/>
      <c r="BI35" s="64"/>
      <c r="BJ35" s="318"/>
      <c r="BK35" s="58"/>
      <c r="BL35" s="58"/>
      <c r="BM35" s="58"/>
      <c r="BN35" s="58"/>
      <c r="BO35" s="58"/>
      <c r="BP35" s="58"/>
      <c r="BQ35" s="58"/>
      <c r="BR35" s="58"/>
      <c r="BS35" s="64"/>
      <c r="BT35" s="58"/>
      <c r="BU35" s="64"/>
      <c r="BV35" s="264">
        <f t="shared" si="4"/>
        <v>25</v>
      </c>
      <c r="BW35" s="58"/>
      <c r="BX35" s="701" t="str">
        <f t="shared" ca="1" si="39"/>
        <v/>
      </c>
      <c r="BY35" s="691"/>
      <c r="BZ35" s="701" t="str">
        <f t="shared" ca="1" si="40"/>
        <v/>
      </c>
      <c r="CA35" s="58"/>
      <c r="CB35" s="354"/>
      <c r="CC35" s="58"/>
      <c r="CD35" s="62"/>
      <c r="CE35" s="62"/>
      <c r="CF35" s="354"/>
      <c r="CG35" s="58"/>
      <c r="CH35" s="354"/>
      <c r="CI35" s="59"/>
      <c r="CJ35" s="352"/>
      <c r="CK35" s="354"/>
      <c r="CL35" s="64"/>
      <c r="CM35" s="803">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Tue</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811"/>
      <c r="AG36" s="39"/>
      <c r="AH36" s="40"/>
      <c r="AI36" t="str">
        <f t="shared" ca="1" si="9"/>
        <v/>
      </c>
      <c r="AJ36" s="40"/>
      <c r="AK36" s="316"/>
      <c r="AL36" s="316"/>
      <c r="AM36" s="316"/>
      <c r="AN36" s="42"/>
      <c r="AO36" s="232">
        <f t="shared" si="2"/>
        <v>26</v>
      </c>
      <c r="AP36" s="441" t="str">
        <f t="shared" si="3"/>
        <v>Tue</v>
      </c>
      <c r="AQ36" s="41"/>
      <c r="AR36" s="56" t="str">
        <f t="shared" si="20"/>
        <v/>
      </c>
      <c r="AS36" s="41"/>
      <c r="AT36" s="44" t="str">
        <f t="shared" si="41"/>
        <v/>
      </c>
      <c r="AU36" s="46" t="str">
        <f t="shared" ca="1" si="10"/>
        <v/>
      </c>
      <c r="AV36" s="56" t="str">
        <f t="shared" si="41"/>
        <v/>
      </c>
      <c r="AW36" s="41"/>
      <c r="AX36" s="44" t="str">
        <f t="shared" si="22"/>
        <v/>
      </c>
      <c r="AY36" s="46" t="str">
        <f t="shared" ca="1" si="11"/>
        <v/>
      </c>
      <c r="AZ36" s="56" t="str">
        <f t="shared" si="23"/>
        <v/>
      </c>
      <c r="BA36" s="41"/>
      <c r="BB36" s="70" t="str">
        <f t="shared" si="24"/>
        <v/>
      </c>
      <c r="BC36" s="47" t="str">
        <f t="shared" ca="1" si="12"/>
        <v/>
      </c>
      <c r="BD36" s="56" t="str">
        <f t="shared" si="25"/>
        <v/>
      </c>
      <c r="BE36" s="41"/>
      <c r="BF36" s="700" t="str">
        <f ca="1">IF(CELL("type",BE36)="l","",IF(BE36*($K36+$AQ36)=0,"",IF($AQ36&gt;0,+$AQ36*BE36*8.34,$K36*BE36*8.34)))</f>
        <v/>
      </c>
      <c r="BG36" s="262">
        <f t="shared" si="14"/>
        <v>26</v>
      </c>
      <c r="BH36" s="41"/>
      <c r="BI36" s="42"/>
      <c r="BJ36" s="316"/>
      <c r="BK36" s="40"/>
      <c r="BL36" s="40"/>
      <c r="BM36" s="40"/>
      <c r="BN36" s="40"/>
      <c r="BO36" s="40"/>
      <c r="BP36" s="40"/>
      <c r="BQ36" s="40"/>
      <c r="BR36" s="40"/>
      <c r="BS36" s="42"/>
      <c r="BT36" s="40"/>
      <c r="BU36" s="42"/>
      <c r="BV36" s="262">
        <f t="shared" si="4"/>
        <v>26</v>
      </c>
      <c r="BW36" s="40"/>
      <c r="BX36" s="698" t="str">
        <f ca="1">IF(CELL("type",BW36)="l","",IF(BW36*($K36+$AQ36)=0,"",IF($AQ36&gt;0,+$AQ36*BW36*8.34,$K36*BW36*8.34)))</f>
        <v/>
      </c>
      <c r="BY36" s="722"/>
      <c r="BZ36" s="698" t="str">
        <f ca="1">IF(CELL("type",BY36)="l","",IF(BY36*($K36+$AQ36)=0,"",IF($AQ36&gt;0,+$AQ36*BY36*8.34,$K36*BY36*8.34)))</f>
        <v/>
      </c>
      <c r="CA36" s="40"/>
      <c r="CB36" s="34"/>
      <c r="CC36" s="40"/>
      <c r="CD36" s="39"/>
      <c r="CE36" s="39"/>
      <c r="CF36" s="34"/>
      <c r="CG36" s="40"/>
      <c r="CH36" s="34"/>
      <c r="CI36" s="36"/>
      <c r="CJ36" s="353"/>
      <c r="CK36" s="34"/>
      <c r="CL36" s="42"/>
      <c r="CM36" s="797">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Wed</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Wed</v>
      </c>
      <c r="AQ37" s="53"/>
      <c r="AR37" s="45" t="str">
        <f t="shared" si="20"/>
        <v/>
      </c>
      <c r="AS37" s="53"/>
      <c r="AT37" s="71" t="str">
        <f t="shared" si="41"/>
        <v/>
      </c>
      <c r="AU37" s="46" t="str">
        <f t="shared" ca="1" si="10"/>
        <v/>
      </c>
      <c r="AV37" s="56" t="str">
        <f t="shared" si="41"/>
        <v/>
      </c>
      <c r="AW37" s="53"/>
      <c r="AX37" s="71" t="str">
        <f t="shared" si="22"/>
        <v/>
      </c>
      <c r="AY37" s="46" t="str">
        <f t="shared" ca="1" si="11"/>
        <v/>
      </c>
      <c r="AZ37" s="45" t="str">
        <f t="shared" si="23"/>
        <v/>
      </c>
      <c r="BA37" s="53"/>
      <c r="BB37" s="72" t="str">
        <f t="shared" si="24"/>
        <v/>
      </c>
      <c r="BC37" s="47" t="str">
        <f t="shared" ca="1" si="12"/>
        <v/>
      </c>
      <c r="BD37" s="45" t="str">
        <f t="shared" si="25"/>
        <v/>
      </c>
      <c r="BE37" s="53"/>
      <c r="BF37" s="698" t="str">
        <f t="shared" ref="BF37:BF38" ca="1" si="42">IF(CELL("type",BE37)="l","",IF(BE37*($K37+$AQ37)=0,"",IF($AQ37&gt;0,+$AQ37*BE37*8.34,$K37*BE37*8.34)))</f>
        <v/>
      </c>
      <c r="BG37" s="263">
        <f t="shared" si="14"/>
        <v>27</v>
      </c>
      <c r="BH37" s="53"/>
      <c r="BI37" s="54"/>
      <c r="BJ37" s="317"/>
      <c r="BK37" s="48"/>
      <c r="BL37" s="48"/>
      <c r="BM37" s="48"/>
      <c r="BN37" s="48"/>
      <c r="BO37" s="48"/>
      <c r="BP37" s="48"/>
      <c r="BQ37" s="48"/>
      <c r="BR37" s="48"/>
      <c r="BS37" s="54"/>
      <c r="BT37" s="48"/>
      <c r="BU37" s="54"/>
      <c r="BV37" s="263">
        <f t="shared" si="4"/>
        <v>27</v>
      </c>
      <c r="BW37" s="48"/>
      <c r="BX37" s="698" t="str">
        <f t="shared" ref="BX37:BX38" ca="1" si="43">IF(CELL("type",BW37)="l","",IF(BW37*($K37+$AQ37)=0,"",IF($AQ37&gt;0,+$AQ37*BW37*8.34,$K37*BW37*8.34)))</f>
        <v/>
      </c>
      <c r="BY37" s="52"/>
      <c r="BZ37" s="712" t="str">
        <f t="shared" ref="BZ37:BZ38" ca="1" si="44">IF(CELL("type",BY37)="l","",IF(BY37*($K37+$AQ37)=0,"",IF($AQ37&gt;0,+$AQ37*BY37*8.34,$K37*BY37*8.34)))</f>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Thu</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Thu</v>
      </c>
      <c r="AQ38" s="53"/>
      <c r="AR38" s="45" t="str">
        <f t="shared" si="20"/>
        <v/>
      </c>
      <c r="AS38" s="53"/>
      <c r="AT38" s="71" t="str">
        <f t="shared" si="41"/>
        <v/>
      </c>
      <c r="AU38" s="46" t="str">
        <f t="shared" ca="1" si="10"/>
        <v/>
      </c>
      <c r="AV38" s="56" t="str">
        <f t="shared" si="41"/>
        <v/>
      </c>
      <c r="AW38" s="53"/>
      <c r="AX38" s="71" t="str">
        <f t="shared" si="22"/>
        <v/>
      </c>
      <c r="AY38" s="46" t="str">
        <f t="shared" ca="1" si="11"/>
        <v/>
      </c>
      <c r="AZ38" s="45" t="str">
        <f t="shared" si="23"/>
        <v/>
      </c>
      <c r="BA38" s="53"/>
      <c r="BB38" s="72" t="str">
        <f t="shared" si="24"/>
        <v/>
      </c>
      <c r="BC38" s="47" t="str">
        <f t="shared" ca="1" si="12"/>
        <v/>
      </c>
      <c r="BD38" s="45" t="str">
        <f t="shared" si="25"/>
        <v/>
      </c>
      <c r="BE38" s="53"/>
      <c r="BF38" s="698" t="str">
        <f t="shared" ca="1" si="42"/>
        <v/>
      </c>
      <c r="BG38" s="263">
        <f t="shared" si="14"/>
        <v>28</v>
      </c>
      <c r="BH38" s="53"/>
      <c r="BI38" s="54"/>
      <c r="BJ38" s="317"/>
      <c r="BK38" s="48"/>
      <c r="BL38" s="48"/>
      <c r="BM38" s="48"/>
      <c r="BN38" s="48"/>
      <c r="BO38" s="48"/>
      <c r="BP38" s="48"/>
      <c r="BQ38" s="48"/>
      <c r="BR38" s="48"/>
      <c r="BS38" s="54"/>
      <c r="BT38" s="48"/>
      <c r="BU38" s="54"/>
      <c r="BV38" s="263">
        <f t="shared" si="4"/>
        <v>28</v>
      </c>
      <c r="BW38" s="48"/>
      <c r="BX38" s="698" t="str">
        <f t="shared" ca="1" si="43"/>
        <v/>
      </c>
      <c r="BY38" s="52"/>
      <c r="BZ38" s="712" t="str">
        <f t="shared" ca="1" si="44"/>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Fri</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Fri</v>
      </c>
      <c r="AQ39" s="53"/>
      <c r="AR39" s="45" t="str">
        <f t="shared" si="20"/>
        <v/>
      </c>
      <c r="AS39" s="53"/>
      <c r="AT39" s="71" t="str">
        <f t="shared" si="41"/>
        <v/>
      </c>
      <c r="AU39" s="46" t="str">
        <f t="shared" ca="1" si="10"/>
        <v/>
      </c>
      <c r="AV39" s="56" t="str">
        <f t="shared" si="41"/>
        <v/>
      </c>
      <c r="AW39" s="53"/>
      <c r="AX39" s="71" t="str">
        <f t="shared" si="22"/>
        <v/>
      </c>
      <c r="AY39" s="46" t="str">
        <f t="shared" ca="1" si="11"/>
        <v/>
      </c>
      <c r="AZ39" s="45" t="str">
        <f t="shared" si="23"/>
        <v/>
      </c>
      <c r="BA39" s="53"/>
      <c r="BB39" s="72" t="str">
        <f t="shared" si="24"/>
        <v/>
      </c>
      <c r="BC39" s="47" t="str">
        <f t="shared" ca="1" si="12"/>
        <v/>
      </c>
      <c r="BD39" s="45" t="str">
        <f t="shared" si="25"/>
        <v/>
      </c>
      <c r="BE39" s="53"/>
      <c r="BF39" s="698" t="str">
        <f ca="1">IF(CELL("type",BE39)="l","",IF(BE39*($K39+$AQ39)=0,"",IF($AQ39&gt;0,+$AQ39*BE39*8.34,$K39*BE39*8.34)))</f>
        <v/>
      </c>
      <c r="BG39" s="263">
        <f t="shared" si="14"/>
        <v>29</v>
      </c>
      <c r="BH39" s="53"/>
      <c r="BI39" s="54"/>
      <c r="BJ39" s="317"/>
      <c r="BK39" s="48"/>
      <c r="BL39" s="48"/>
      <c r="BM39" s="48"/>
      <c r="BN39" s="48"/>
      <c r="BO39" s="48"/>
      <c r="BP39" s="48"/>
      <c r="BQ39" s="48"/>
      <c r="BR39" s="48"/>
      <c r="BS39" s="54"/>
      <c r="BT39" s="48"/>
      <c r="BU39" s="54"/>
      <c r="BV39" s="263">
        <f t="shared" si="4"/>
        <v>29</v>
      </c>
      <c r="BW39" s="48"/>
      <c r="BX39" s="698" t="str">
        <f ca="1">IF(CELL("type",BW39)="l","",IF(BW39*($K39+$AQ39)=0,"",IF($AQ39&gt;0,+$AQ39*BW39*8.34,$K39*BW39*8.34)))</f>
        <v/>
      </c>
      <c r="BY39" s="52"/>
      <c r="BZ39" s="712" t="str">
        <f ca="1">IF(CELL("type",BY39)="l","",IF(BY39*($K39+$AQ39)=0,"",IF($AQ39&gt;0,+$AQ39*BY39*8.34,$K39*BY39*8.34)))</f>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x14ac:dyDescent="0.2">
      <c r="A40" s="234">
        <v>30</v>
      </c>
      <c r="B40" s="233" t="str">
        <f t="shared" si="6"/>
        <v>Sat</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Sat</v>
      </c>
      <c r="AQ40" s="53"/>
      <c r="AR40" s="45" t="str">
        <f t="shared" si="20"/>
        <v xml:space="preserve"> </v>
      </c>
      <c r="AS40" s="53"/>
      <c r="AT40" s="71" t="str">
        <f t="shared" si="41"/>
        <v xml:space="preserve"> </v>
      </c>
      <c r="AU40" s="46" t="str">
        <f t="shared" ca="1" si="10"/>
        <v/>
      </c>
      <c r="AV40" s="45" t="str">
        <f t="shared" ca="1" si="41"/>
        <v xml:space="preserve"> </v>
      </c>
      <c r="AW40" s="53"/>
      <c r="AX40" s="71" t="str">
        <f t="shared" si="22"/>
        <v xml:space="preserve"> </v>
      </c>
      <c r="AY40" s="46" t="str">
        <f t="shared" ca="1" si="11"/>
        <v/>
      </c>
      <c r="AZ40" s="45" t="str">
        <f t="shared" ca="1" si="23"/>
        <v xml:space="preserve"> </v>
      </c>
      <c r="BA40" s="53"/>
      <c r="BB40" s="72" t="str">
        <f t="shared" si="24"/>
        <v xml:space="preserve"> </v>
      </c>
      <c r="BC40" s="47" t="str">
        <f t="shared" ca="1" si="12"/>
        <v/>
      </c>
      <c r="BD40" s="45" t="str">
        <f t="shared" ca="1" si="25"/>
        <v xml:space="preserve"> </v>
      </c>
      <c r="BE40" s="53"/>
      <c r="BF40" s="698" t="str">
        <f t="shared" ref="BF40:BF41" ca="1" si="45">IF(CELL("type",BE40)="l","",IF(BE40*($K40+$AQ40)=0,"",IF($AQ40&gt;0,+$AQ40*BE40*8.34,$K40*BE40*8.34)))</f>
        <v/>
      </c>
      <c r="BG40" s="263">
        <f t="shared" si="14"/>
        <v>30</v>
      </c>
      <c r="BH40" s="53"/>
      <c r="BI40" s="54"/>
      <c r="BJ40" s="317"/>
      <c r="BK40" s="48"/>
      <c r="BL40" s="48"/>
      <c r="BM40" s="48"/>
      <c r="BN40" s="48"/>
      <c r="BO40" s="48"/>
      <c r="BP40" s="48"/>
      <c r="BQ40" s="48"/>
      <c r="BR40" s="48"/>
      <c r="BS40" s="54"/>
      <c r="BT40" s="48"/>
      <c r="BU40" s="54"/>
      <c r="BV40" s="263">
        <f t="shared" si="4"/>
        <v>30</v>
      </c>
      <c r="BW40" s="48"/>
      <c r="BX40" s="698" t="str">
        <f t="shared" ref="BX40:BX41" ca="1" si="46">IF(CELL("type",BW40)="l","",IF(BW40*($K40+$AQ40)=0,"",IF($AQ40&gt;0,+$AQ40*BW40*8.34,$K40*BW40*8.34)))</f>
        <v/>
      </c>
      <c r="BY40" s="52"/>
      <c r="BZ40" s="712" t="str">
        <f t="shared" ref="BZ40:BZ41" ca="1" si="47">IF(CELL("type",BY40)="l","",IF(BY40*($K40+$AQ40)=0,"",IF($AQ40&gt;0,+$AQ40*BY40*8.34,$K40*BY40*8.34)))</f>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Bot="1" x14ac:dyDescent="0.25">
      <c r="A41" s="235">
        <v>31</v>
      </c>
      <c r="B41" s="236" t="str">
        <f t="shared" si="6"/>
        <v>Sun</v>
      </c>
      <c r="C41" s="58"/>
      <c r="D41" s="59"/>
      <c r="E41" s="59"/>
      <c r="F41" s="60"/>
      <c r="G41" s="61"/>
      <c r="H41" s="62"/>
      <c r="I41" s="58"/>
      <c r="J41" s="59"/>
      <c r="K41" s="63"/>
      <c r="L41" s="318"/>
      <c r="M41" s="58"/>
      <c r="N41" s="67" t="str">
        <f t="shared" ca="1" si="7"/>
        <v/>
      </c>
      <c r="O41" s="58"/>
      <c r="P41" s="67" t="str">
        <f t="shared" ca="1" si="0"/>
        <v/>
      </c>
      <c r="Q41" s="58"/>
      <c r="R41" s="58"/>
      <c r="S41" s="64"/>
      <c r="T41" s="242">
        <f t="shared" si="1"/>
        <v>31</v>
      </c>
      <c r="U41" s="63"/>
      <c r="V41" s="64"/>
      <c r="W41" s="58"/>
      <c r="X41" s="58"/>
      <c r="Y41" s="338" t="str">
        <f t="shared" si="8"/>
        <v/>
      </c>
      <c r="Z41" s="318"/>
      <c r="AA41" s="331"/>
      <c r="AB41" s="58"/>
      <c r="AC41" s="64"/>
      <c r="AD41" s="63"/>
      <c r="AE41" s="64"/>
      <c r="AF41" s="812"/>
      <c r="AG41" s="62"/>
      <c r="AH41" s="58"/>
      <c r="AI41" t="str">
        <f t="shared" ca="1" si="9"/>
        <v/>
      </c>
      <c r="AJ41" s="58"/>
      <c r="AK41" s="318"/>
      <c r="AL41" s="318"/>
      <c r="AM41" s="318"/>
      <c r="AN41" s="64"/>
      <c r="AO41" s="235">
        <f t="shared" si="2"/>
        <v>31</v>
      </c>
      <c r="AP41" s="442" t="str">
        <f t="shared" si="3"/>
        <v>Sun</v>
      </c>
      <c r="AQ41" s="63"/>
      <c r="AR41" s="68" t="str">
        <f>IF(SUM(AQ35:AQ41)=0,"",IF(+$B41="Sat",AVERAGE(AQ35:AQ41),IF(+$B41="Fri",AVERAGE(AQ36:AQ41,Jun!AQ$11),IF(+$B41="Thu",AVERAGE(AQ37:AQ41,Jun!AQ$11:AQ$12),IF(+$B41="Wed",AVERAGE(AQ38:AQ41,Jun!AQ$11:AQ$13)," ")))))</f>
        <v/>
      </c>
      <c r="AS41" s="726"/>
      <c r="AT41" s="67" t="str">
        <f>IF(AND(+$B41="Sat",SUM(AS35:AS41)&gt;0),AVERAGE(AS35:AS41),IF(AND(+$B41="Fri",SUM(AS36:AS41,Jun!AS$11)&gt;0),AVERAGE(AS36:AS41,Jun!AS$11),IF(AND(+$B41="Thu",SUM(AS37:AS41,Jun!AS$11:AS$12)&gt;0),AVERAGE(AS37:AS41,Jun!AS$11:AS$12),IF(AND($B41="Wed",SUM(AS38:AS41,Jun!AS$11:AS$13)&gt;0),AVERAGE(AS38:AS41,Jun!AS$11:AS$13),""))))</f>
        <v/>
      </c>
      <c r="AU41" s="87" t="str">
        <f t="shared" ca="1" si="10"/>
        <v/>
      </c>
      <c r="AV41" s="68" t="str">
        <f ca="1">IF(AND(+$B41="Sat",SUM(AU35:AU41)&gt;0),AVERAGE(AU35:AU41),IF(AND(+$B41="Fri",SUM(AU36:AU41,Jun!AU$11)&gt;0),AVERAGE(AU36:AU41,Jun!AU$11),IF(AND(+$B41="Thu",SUM(AU37:AU41,Jun!AU$11:AU$12)&gt;0),AVERAGE(AU37:AU41,Jun!AU$11:AU$12),IF(AND($B41="Wed",SUM(AU38:AU41,Jun!AU$11:AU$13)&gt;0),AVERAGE(AU38:AU41,Jun!AU$11:AU$13),""))))</f>
        <v/>
      </c>
      <c r="AW41" s="448"/>
      <c r="AX41" s="67" t="str">
        <f>IF(AND(+$B41="Sat",SUM(AW35:AW41)&gt;0),AVERAGE(AW35:AW41),IF(AND(+$B41="Fri",SUM(AW36:AW41,Jun!AW$11)&gt;0),AVERAGE(AW36:AW41,Jun!AW$11),IF(AND(+$B41="Thu",SUM(AW37:AW41,Jun!AW$11:AW$12)&gt;0),AVERAGE(AW37:AW41,Jun!AW$11:AW$12),IF(AND($B41="Wed",SUM(AW38:AW41,Jun!AW$11:AW$13)&gt;0),AVERAGE(AW38:AW41,Jun!AW$11:AW$13),""))))</f>
        <v/>
      </c>
      <c r="AY41" s="84" t="str">
        <f t="shared" ca="1" si="11"/>
        <v/>
      </c>
      <c r="AZ41" s="68" t="str">
        <f ca="1">IF(AND(+$B41="Sat",SUM(AY35:AY41)&gt;0),AVERAGE(AY35:AY41),IF(AND(+$B41="Fri",SUM(AY36:AY41,Jun!AY$11)&gt;0),AVERAGE(AY36:AY41,Jun!AY$11),IF(AND(+$B41="Thu",SUM(AY37:AY41,Jun!AY$11:AY$12)&gt;0),AVERAGE(AY37:AY41,Jun!AY$11:AY$12),IF(AND($B41="Wed",SUM(AY38:AY41,Jun!AY$11:AY$13)&gt;0),AVERAGE(AY38:AY41,Jun!AY$11:AY$13),""))))</f>
        <v/>
      </c>
      <c r="BA41" s="448"/>
      <c r="BB41" s="67" t="str">
        <f>IF(AND(+$B41="Sat",SUM(BA35:BA41)&gt;0),AVERAGE(BA35:BA41),IF(AND(+$B41="Fri",SUM(BA36:BA41,Jun!BA$11)&gt;0),AVERAGE(BA36:BA41,Jun!BA$11),IF(AND(+$B41="Thu",SUM(BA37:BA41,Jun!BA$11:BA$12)&gt;0),AVERAGE(BA37:BA41,Jun!BA$11:BA$12),IF(AND($B41="Wed",SUM(BA38:BA41,Jun!BA$11:BA$13)&gt;0),AVERAGE(BA38:BA41,Jun!BA$11:BA$13),""))))</f>
        <v/>
      </c>
      <c r="BC41" s="87" t="str">
        <f t="shared" ca="1" si="12"/>
        <v/>
      </c>
      <c r="BD41" s="68" t="str">
        <f ca="1">IF(AND(+$B41="Sat",SUM(BC35:BC41)&gt;0),AVERAGE(BC35:BC41),IF(AND(+$B41="Fri",SUM(BC36:BC41,Jun!BC$11)&gt;0),AVERAGE(BC36:BC41,Jun!BC$11),IF(AND(+$B41="Thu",SUM(BC37:BC41,Jun!BC$11:BC$12)&gt;0),AVERAGE(BC37:BC41,Jun!BC$11:BC$12),IF(AND($B41="Wed",SUM(BC38:BC41,Jun!BC$11:BC$13)&gt;0),AVERAGE(BC38:BC41,Jun!BC$11:BC$13),""))))</f>
        <v/>
      </c>
      <c r="BE41" s="63"/>
      <c r="BF41" s="698" t="str">
        <f t="shared" ca="1" si="45"/>
        <v/>
      </c>
      <c r="BG41" s="264">
        <f>+A41</f>
        <v>31</v>
      </c>
      <c r="BH41" s="63"/>
      <c r="BI41" s="64"/>
      <c r="BJ41" s="318"/>
      <c r="BK41" s="58"/>
      <c r="BL41" s="58"/>
      <c r="BM41" s="58"/>
      <c r="BN41" s="58"/>
      <c r="BO41" s="58"/>
      <c r="BP41" s="58"/>
      <c r="BQ41" s="58"/>
      <c r="BR41" s="58"/>
      <c r="BS41" s="64"/>
      <c r="BT41" s="58"/>
      <c r="BU41" s="64"/>
      <c r="BV41" s="263">
        <f t="shared" si="4"/>
        <v>31</v>
      </c>
      <c r="BW41" s="62"/>
      <c r="BX41" s="701" t="str">
        <f t="shared" ca="1" si="46"/>
        <v/>
      </c>
      <c r="BY41" s="63"/>
      <c r="BZ41" s="701" t="str">
        <f t="shared" ca="1" si="47"/>
        <v/>
      </c>
      <c r="CA41" s="58"/>
      <c r="CB41" s="354"/>
      <c r="CC41" s="58"/>
      <c r="CD41" s="62"/>
      <c r="CE41" s="62"/>
      <c r="CF41" s="354"/>
      <c r="CG41" s="58"/>
      <c r="CH41" s="354"/>
      <c r="CI41" s="58"/>
      <c r="CJ41" s="354"/>
      <c r="CK41" s="354"/>
      <c r="CL41" s="64"/>
      <c r="CM41" s="796">
        <f>+A41</f>
        <v>31</v>
      </c>
      <c r="CN41" s="62"/>
      <c r="CO41" s="717"/>
      <c r="CP41" s="58"/>
      <c r="CQ41" s="717"/>
      <c r="CR41" s="62"/>
      <c r="CS41" s="354"/>
      <c r="CT41" s="58"/>
      <c r="CU41" s="62"/>
      <c r="CV41" s="62"/>
      <c r="CW41" s="354"/>
      <c r="CX41" s="58"/>
      <c r="CY41" s="354"/>
      <c r="CZ41" s="58"/>
      <c r="DA41" s="354"/>
      <c r="DB41" s="354"/>
      <c r="DC41" s="64"/>
    </row>
    <row r="42" spans="1:107" ht="15" customHeight="1" thickTop="1" thickBot="1" x14ac:dyDescent="0.25">
      <c r="A42" s="238" t="s">
        <v>142</v>
      </c>
      <c r="B42" s="239"/>
      <c r="C42" s="39"/>
      <c r="D42" s="771"/>
      <c r="E42" s="36"/>
      <c r="F42" s="772"/>
      <c r="G42" s="773"/>
      <c r="H42" s="3" t="str">
        <f>IF(SUM(H11:H41)&gt;0,AVERAGE(H11:H41)," ")</f>
        <v xml:space="preserve"> </v>
      </c>
      <c r="I42" s="44" t="str">
        <f>IF(SUM(I11:I41)&gt;0,AVERAGE(I11:I41)," ")</f>
        <v xml:space="preserve"> </v>
      </c>
      <c r="J42" s="70" t="str">
        <f>IF(SUM(J11:J41)&gt;0,AVERAGE(J11:J41)," ")</f>
        <v xml:space="preserve"> </v>
      </c>
      <c r="K42" s="43" t="str">
        <f>IF(SUM(K11:K41)&gt;0,AVERAGE(K11:K41)," ")</f>
        <v xml:space="preserve"> </v>
      </c>
      <c r="L42" s="774"/>
      <c r="M42" s="44" t="str">
        <f t="shared" ref="M42:AE42" si="48">IF(SUM(M11:M41)&gt;0,AVERAGE(M11:M41)," ")</f>
        <v xml:space="preserve"> </v>
      </c>
      <c r="N42" s="44" t="str">
        <f ca="1">IF(SUM(N11:N41)&gt;0,AVERAGE(N11:N41)," ")</f>
        <v xml:space="preserve"> </v>
      </c>
      <c r="O42" s="44" t="str">
        <f t="shared" si="48"/>
        <v xml:space="preserve"> </v>
      </c>
      <c r="P42" s="44" t="str">
        <f ca="1">IF(SUM(P11:P41)&gt;0,AVERAGE(P11:P41)," ")</f>
        <v xml:space="preserve"> </v>
      </c>
      <c r="Q42" s="44" t="str">
        <f t="shared" si="48"/>
        <v xml:space="preserve"> </v>
      </c>
      <c r="R42" s="44" t="str">
        <f t="shared" si="48"/>
        <v xml:space="preserve"> </v>
      </c>
      <c r="S42" s="56" t="str">
        <f t="shared" si="48"/>
        <v xml:space="preserve"> </v>
      </c>
      <c r="T42" s="238" t="s">
        <v>143</v>
      </c>
      <c r="U42" s="775" t="str">
        <f t="shared" si="48"/>
        <v xml:space="preserve"> </v>
      </c>
      <c r="V42" s="776" t="str">
        <f t="shared" si="48"/>
        <v xml:space="preserve"> </v>
      </c>
      <c r="W42" s="43" t="str">
        <f t="shared" si="48"/>
        <v xml:space="preserve"> </v>
      </c>
      <c r="X42" s="44" t="str">
        <f t="shared" si="48"/>
        <v xml:space="preserve"> </v>
      </c>
      <c r="Y42" s="44" t="str">
        <f t="shared" si="48"/>
        <v xml:space="preserve"> </v>
      </c>
      <c r="Z42" s="44" t="str">
        <f t="shared" si="48"/>
        <v xml:space="preserve"> </v>
      </c>
      <c r="AA42" s="44" t="str">
        <f t="shared" si="48"/>
        <v xml:space="preserve"> </v>
      </c>
      <c r="AB42" s="44" t="str">
        <f t="shared" si="48"/>
        <v xml:space="preserve"> </v>
      </c>
      <c r="AC42" s="56" t="str">
        <f t="shared" si="48"/>
        <v xml:space="preserve"> </v>
      </c>
      <c r="AD42" s="43" t="str">
        <f t="shared" si="48"/>
        <v xml:space="preserve"> </v>
      </c>
      <c r="AE42" s="56" t="str">
        <f t="shared" si="48"/>
        <v xml:space="preserve"> </v>
      </c>
      <c r="AF42" s="705"/>
      <c r="AG42" s="679" t="str">
        <f>IF(SUM(AG11:AG41)&gt;0,AVERAGE(AG11:AG41)," ")</f>
        <v xml:space="preserve"> </v>
      </c>
      <c r="AH42" s="794" t="str">
        <f>IF(SUM(AH11:AH41)&gt;0,AVERAGE(AH11:AH41)," ")</f>
        <v xml:space="preserve"> </v>
      </c>
      <c r="AI42" s="44"/>
      <c r="AJ42" s="888" t="str">
        <f ca="1">IF(SUM(AI11:AI41)&gt;0,GEOMEAN(AI11:AI41),"")</f>
        <v/>
      </c>
      <c r="AK42" s="319"/>
      <c r="AL42" s="319"/>
      <c r="AM42" s="753" t="str">
        <f>IF(SUM(AM11:AM41)&gt;0,AVERAGE(AM11:AM41)," ")</f>
        <v xml:space="preserve"> </v>
      </c>
      <c r="AN42" s="56" t="str">
        <f>IF(SUM(AN11:AN41)&gt;0,AVERAGE(AN11:AN41)," ")</f>
        <v xml:space="preserve"> </v>
      </c>
      <c r="AO42" s="1050" t="s">
        <v>144</v>
      </c>
      <c r="AP42" s="1121"/>
      <c r="AQ42" s="679" t="str">
        <f>IF(SUM(AQ11:AQ41)&gt;0,AVERAGE(AQ11:AQ41)," ")</f>
        <v xml:space="preserve"> </v>
      </c>
      <c r="AR42" s="786"/>
      <c r="AS42" s="727" t="str">
        <f>IF(SUM(AS11:AS41)&gt;0,AVERAGE(AS11:AS41)," ")</f>
        <v xml:space="preserve"> </v>
      </c>
      <c r="AT42" s="685"/>
      <c r="AU42" s="680" t="str">
        <f ca="1">IF(SUM(AU11:AU41)&gt;0,AVERAGE(AU11:AU41)," ")</f>
        <v xml:space="preserve"> </v>
      </c>
      <c r="AV42" s="737"/>
      <c r="AW42" s="736" t="str">
        <f>IF(SUM(AW11:AW41)&gt;0,AVERAGE(AW11:AW41)," ")</f>
        <v xml:space="preserve"> </v>
      </c>
      <c r="AX42" s="734"/>
      <c r="AY42" s="680" t="str">
        <f ca="1">IF(SUM(AY11:AY41)&gt;0,AVERAGE(AY11:AY41)," ")</f>
        <v xml:space="preserve"> </v>
      </c>
      <c r="AZ42" s="682"/>
      <c r="BA42" s="679" t="str">
        <f>IF(SUM(BA11:BA41)&gt;0,AVERAGE(BA11:BA41)," ")</f>
        <v xml:space="preserve"> </v>
      </c>
      <c r="BB42" s="682"/>
      <c r="BC42" s="680" t="str">
        <f ca="1">IF(SUM(BC11:BC41)&gt;0,AVERAGE(BC11:BC41)," ")</f>
        <v xml:space="preserve"> </v>
      </c>
      <c r="BD42" s="757"/>
      <c r="BE42" s="679" t="str">
        <f>IF(SUM(BE11:BE41)&gt;0,AVERAGE(BE11:BE41)," ")</f>
        <v xml:space="preserve"> </v>
      </c>
      <c r="BF42" s="781" t="str">
        <f ca="1">IF(SUM(BF11:BF41)&gt;0,AVERAGE(BF11:BF41)," ")</f>
        <v xml:space="preserve"> </v>
      </c>
      <c r="BG42" s="238" t="s">
        <v>143</v>
      </c>
      <c r="BH42" s="43" t="str">
        <f>IF(SUM(BH11:BH41)&gt;0,AVERAGE(BH11:BH41)," ")</f>
        <v xml:space="preserve"> </v>
      </c>
      <c r="BI42" s="56" t="str">
        <f>IF(SUM(BI11:BI41)&gt;0,AVERAGE(BI11:BI41)," ")</f>
        <v xml:space="preserve"> </v>
      </c>
      <c r="BJ42" s="75"/>
      <c r="BK42" s="44" t="str">
        <f t="shared" ref="BK42:BS42" si="49">IF(SUM(BK11:BK41)&gt;0,AVERAGE(BK11:BK41)," ")</f>
        <v xml:space="preserve"> </v>
      </c>
      <c r="BL42" s="332" t="str">
        <f t="shared" si="49"/>
        <v xml:space="preserve"> </v>
      </c>
      <c r="BM42" s="44" t="str">
        <f t="shared" si="49"/>
        <v xml:space="preserve"> </v>
      </c>
      <c r="BN42" s="332" t="str">
        <f t="shared" si="49"/>
        <v xml:space="preserve"> </v>
      </c>
      <c r="BO42" s="332" t="str">
        <f t="shared" si="49"/>
        <v xml:space="preserve"> </v>
      </c>
      <c r="BP42" s="332" t="str">
        <f t="shared" si="49"/>
        <v xml:space="preserve"> </v>
      </c>
      <c r="BQ42" s="332" t="str">
        <f t="shared" si="49"/>
        <v xml:space="preserve"> </v>
      </c>
      <c r="BR42" s="332" t="str">
        <f t="shared" si="49"/>
        <v xml:space="preserve"> </v>
      </c>
      <c r="BS42" s="56" t="str">
        <f t="shared" si="49"/>
        <v xml:space="preserve"> </v>
      </c>
      <c r="BT42" s="44" t="str">
        <f>IF(SUM(BT11:BT41)&gt;0,AVERAGE(BT11:BT41)," ")</f>
        <v xml:space="preserve"> </v>
      </c>
      <c r="BU42" s="56" t="str">
        <f>IF(SUM(BU11:BU41)&gt;0,AVERAGE(BU11:BU41)," ")</f>
        <v xml:space="preserve"> </v>
      </c>
      <c r="BV42" s="262" t="s">
        <v>144</v>
      </c>
      <c r="BW42" s="732" t="str">
        <f t="shared" ref="BW42:CK42" si="50">IF(SUM(BW11:BW41)&gt;0,AVERAGE(BW11:BW41)," ")</f>
        <v xml:space="preserve"> </v>
      </c>
      <c r="BX42" s="680" t="str">
        <f t="shared" ca="1" si="50"/>
        <v xml:space="preserve"> </v>
      </c>
      <c r="BY42" s="728" t="str">
        <f t="shared" si="50"/>
        <v xml:space="preserve"> </v>
      </c>
      <c r="BZ42" s="791" t="str">
        <f t="shared" ca="1" si="50"/>
        <v xml:space="preserve"> </v>
      </c>
      <c r="CA42" s="790" t="str">
        <f>IF(SUM(CA11:CA41)&gt;0,AVERAGE(CA11:CA41)," ")</f>
        <v xml:space="preserve"> </v>
      </c>
      <c r="CB42" s="46" t="str">
        <f t="shared" si="50"/>
        <v xml:space="preserve"> </v>
      </c>
      <c r="CC42" s="44" t="str">
        <f t="shared" si="50"/>
        <v xml:space="preserve"> </v>
      </c>
      <c r="CD42" s="44" t="str">
        <f t="shared" si="50"/>
        <v xml:space="preserve"> </v>
      </c>
      <c r="CE42" s="44" t="str">
        <f t="shared" si="50"/>
        <v xml:space="preserve"> </v>
      </c>
      <c r="CF42" s="47" t="str">
        <f t="shared" si="50"/>
        <v xml:space="preserve"> </v>
      </c>
      <c r="CG42" s="44" t="str">
        <f t="shared" si="50"/>
        <v xml:space="preserve"> </v>
      </c>
      <c r="CH42" s="46" t="str">
        <f t="shared" si="50"/>
        <v xml:space="preserve"> </v>
      </c>
      <c r="CI42" s="70" t="str">
        <f t="shared" si="50"/>
        <v xml:space="preserve"> </v>
      </c>
      <c r="CJ42" s="47" t="str">
        <f t="shared" si="50"/>
        <v xml:space="preserve"> </v>
      </c>
      <c r="CK42" s="46" t="str">
        <f t="shared" si="50"/>
        <v xml:space="preserve"> </v>
      </c>
      <c r="CL42" s="56" t="str">
        <f>IF(SUM(CL11:CL41)&gt;0,AVERAGE(CL11:CL41)," ")</f>
        <v xml:space="preserve"> </v>
      </c>
      <c r="CM42" s="797" t="s">
        <v>144</v>
      </c>
      <c r="CN42" s="43" t="str">
        <f t="shared" ref="CN42:CT42" si="51">IF(SUM(CN11:CN41)&gt;0,AVERAGE(CN11:CN41)," ")</f>
        <v xml:space="preserve"> </v>
      </c>
      <c r="CO42" s="135" t="str">
        <f t="shared" si="51"/>
        <v xml:space="preserve"> </v>
      </c>
      <c r="CP42" s="3" t="str">
        <f t="shared" si="51"/>
        <v xml:space="preserve"> </v>
      </c>
      <c r="CQ42" s="46" t="str">
        <f t="shared" si="51"/>
        <v xml:space="preserve"> </v>
      </c>
      <c r="CR42" s="44" t="str">
        <f t="shared" si="51"/>
        <v xml:space="preserve"> </v>
      </c>
      <c r="CS42" s="46" t="str">
        <f t="shared" si="51"/>
        <v xml:space="preserve"> </v>
      </c>
      <c r="CT42" s="44" t="str">
        <f t="shared" si="51"/>
        <v xml:space="preserve"> </v>
      </c>
      <c r="CU42" s="47" t="str">
        <f>IF(SUM(CU11:CU41)&gt;0,AVERAGE(CU11:CU41)," ")</f>
        <v xml:space="preserve"> </v>
      </c>
      <c r="CV42" s="44" t="str">
        <f>IF(SUM(CV11:CV41)&gt;0,AVERAGE(CV11:CV41)," ")</f>
        <v xml:space="preserve"> </v>
      </c>
      <c r="CW42" s="47" t="str">
        <f t="shared" ref="CW42:DB42" si="52">IF(SUM(CW11:CW41)&gt;0,AVERAGE(CW11:CW41)," ")</f>
        <v xml:space="preserve"> </v>
      </c>
      <c r="CX42" s="44" t="str">
        <f t="shared" si="52"/>
        <v xml:space="preserve"> </v>
      </c>
      <c r="CY42" s="46" t="str">
        <f t="shared" si="52"/>
        <v xml:space="preserve"> </v>
      </c>
      <c r="CZ42" s="70" t="str">
        <f t="shared" si="52"/>
        <v xml:space="preserve"> </v>
      </c>
      <c r="DA42" s="47" t="str">
        <f t="shared" si="52"/>
        <v xml:space="preserve"> </v>
      </c>
      <c r="DB42" s="46" t="str">
        <f t="shared" si="52"/>
        <v xml:space="preserve"> </v>
      </c>
      <c r="DC42" s="56" t="str">
        <f>IF(SUM(DC11:DC41)&gt;0,AVERAGE(DC11:DC41)," ")</f>
        <v xml:space="preserve"> </v>
      </c>
    </row>
    <row r="43" spans="1:107" ht="15" customHeight="1" thickTop="1" thickBot="1" x14ac:dyDescent="0.25">
      <c r="A43" s="240" t="s">
        <v>145</v>
      </c>
      <c r="B43" s="241"/>
      <c r="C43" s="78"/>
      <c r="D43" s="77"/>
      <c r="E43" s="72" t="str">
        <f>IF(SUM(E11:E41)&gt;0,MAX(E11:E41)," ")</f>
        <v xml:space="preserve"> </v>
      </c>
      <c r="F43" s="79"/>
      <c r="G43" s="80"/>
      <c r="H43" s="81" t="str">
        <f t="shared" ref="H43:W43" si="53">IF(SUM(H11:H41)&gt;0,MAX(H11:H41)," ")</f>
        <v xml:space="preserve"> </v>
      </c>
      <c r="I43" s="71" t="str">
        <f t="shared" si="53"/>
        <v xml:space="preserve"> </v>
      </c>
      <c r="J43" s="72" t="str">
        <f t="shared" si="53"/>
        <v xml:space="preserve"> </v>
      </c>
      <c r="K43" s="55" t="str">
        <f t="shared" si="53"/>
        <v xml:space="preserve"> </v>
      </c>
      <c r="L43" s="320" t="str">
        <f t="shared" si="53"/>
        <v xml:space="preserve"> </v>
      </c>
      <c r="M43" s="71" t="str">
        <f t="shared" si="53"/>
        <v xml:space="preserve"> </v>
      </c>
      <c r="N43" s="82" t="str">
        <f ca="1">IF(SUM(N11:N41)&gt;0,MAX(N11:N41)," ")</f>
        <v xml:space="preserve"> </v>
      </c>
      <c r="O43" s="71" t="str">
        <f t="shared" si="53"/>
        <v xml:space="preserve"> </v>
      </c>
      <c r="P43" s="82" t="str">
        <f ca="1">IF(SUM(P11:P41)&gt;0,MAX(P11:P41)," ")</f>
        <v xml:space="preserve"> </v>
      </c>
      <c r="Q43" s="71" t="str">
        <f t="shared" si="53"/>
        <v xml:space="preserve"> </v>
      </c>
      <c r="R43" s="71" t="str">
        <f t="shared" si="53"/>
        <v xml:space="preserve"> </v>
      </c>
      <c r="S43" s="45" t="str">
        <f t="shared" si="53"/>
        <v xml:space="preserve"> </v>
      </c>
      <c r="T43" s="240" t="s">
        <v>146</v>
      </c>
      <c r="U43" s="55" t="str">
        <f t="shared" si="53"/>
        <v xml:space="preserve"> </v>
      </c>
      <c r="V43" s="45" t="str">
        <f t="shared" si="53"/>
        <v xml:space="preserve"> </v>
      </c>
      <c r="W43" s="55" t="str">
        <f t="shared" si="53"/>
        <v xml:space="preserve"> </v>
      </c>
      <c r="X43" s="71" t="str">
        <f t="shared" ref="X43:AN43" si="54">IF(SUM(X11:X41)&gt;0,MAX(X11:X41)," ")</f>
        <v xml:space="preserve"> </v>
      </c>
      <c r="Y43" s="71" t="str">
        <f t="shared" si="54"/>
        <v xml:space="preserve"> </v>
      </c>
      <c r="Z43" s="71" t="str">
        <f t="shared" si="54"/>
        <v xml:space="preserve"> </v>
      </c>
      <c r="AA43" s="333" t="str">
        <f t="shared" si="54"/>
        <v xml:space="preserve"> </v>
      </c>
      <c r="AB43" s="71" t="str">
        <f t="shared" si="54"/>
        <v xml:space="preserve"> </v>
      </c>
      <c r="AC43" s="45" t="str">
        <f t="shared" si="54"/>
        <v xml:space="preserve"> </v>
      </c>
      <c r="AD43" s="55" t="str">
        <f t="shared" si="54"/>
        <v xml:space="preserve"> </v>
      </c>
      <c r="AE43" s="45" t="str">
        <f t="shared" si="54"/>
        <v xml:space="preserve"> </v>
      </c>
      <c r="AF43" s="706"/>
      <c r="AG43" s="728" t="str">
        <f>IF(SUM(AG11:AG41)&gt;0,MAX(AG11:AG41)," ")</f>
        <v xml:space="preserve"> </v>
      </c>
      <c r="AH43" s="679" t="str">
        <f>IF(SUM(AH11:AH41)&gt;0,MAX(AH11:AH41)," ")</f>
        <v xml:space="preserve"> </v>
      </c>
      <c r="AI43" s="71" t="str">
        <f ca="1">IF(AJ42&lt;&gt;"",MAX(AI11:AI41),"")</f>
        <v/>
      </c>
      <c r="AJ43" s="44" t="str">
        <f ca="1">IF(AI43=63200,"TNTC",AI43)</f>
        <v/>
      </c>
      <c r="AK43" s="1016" t="str">
        <f>IF(SUM(AK11:AL41)&gt;0,MAX(AK11:AL41)," ")</f>
        <v xml:space="preserve"> </v>
      </c>
      <c r="AL43" s="1017"/>
      <c r="AM43" s="758" t="str">
        <f t="shared" si="54"/>
        <v xml:space="preserve"> </v>
      </c>
      <c r="AN43" s="45" t="str">
        <f t="shared" si="54"/>
        <v xml:space="preserve"> </v>
      </c>
      <c r="AO43" s="1052" t="s">
        <v>147</v>
      </c>
      <c r="AP43" s="1053"/>
      <c r="AQ43" s="785" t="str">
        <f t="shared" ref="AQ43:BF43" si="55">IF(SUM(AQ11:AQ41)&gt;0,MAX(AQ11:AQ41)," ")</f>
        <v xml:space="preserve"> </v>
      </c>
      <c r="AR43" s="83" t="str">
        <f t="shared" si="55"/>
        <v xml:space="preserve"> </v>
      </c>
      <c r="AS43" s="43" t="str">
        <f t="shared" si="55"/>
        <v xml:space="preserve"> </v>
      </c>
      <c r="AT43" s="679" t="str">
        <f t="shared" si="55"/>
        <v xml:space="preserve"> </v>
      </c>
      <c r="AU43" s="687" t="str">
        <f t="shared" ca="1" si="55"/>
        <v xml:space="preserve"> </v>
      </c>
      <c r="AV43" s="728" t="str">
        <f t="shared" ca="1" si="55"/>
        <v xml:space="preserve"> </v>
      </c>
      <c r="AW43" s="735" t="str">
        <f t="shared" si="55"/>
        <v xml:space="preserve"> </v>
      </c>
      <c r="AX43" s="678" t="str">
        <f t="shared" si="55"/>
        <v xml:space="preserve"> </v>
      </c>
      <c r="AY43" s="730" t="str">
        <f t="shared" ca="1" si="55"/>
        <v xml:space="preserve"> </v>
      </c>
      <c r="AZ43" s="679" t="str">
        <f t="shared" ca="1" si="55"/>
        <v xml:space="preserve"> </v>
      </c>
      <c r="BA43" s="731" t="str">
        <f t="shared" si="55"/>
        <v xml:space="preserve"> </v>
      </c>
      <c r="BB43" s="732" t="str">
        <f t="shared" si="55"/>
        <v xml:space="preserve"> </v>
      </c>
      <c r="BC43" s="733" t="str">
        <f t="shared" ca="1" si="55"/>
        <v xml:space="preserve"> </v>
      </c>
      <c r="BD43" s="679" t="str">
        <f t="shared" ca="1" si="55"/>
        <v xml:space="preserve"> </v>
      </c>
      <c r="BE43" s="787" t="str">
        <f t="shared" si="55"/>
        <v xml:space="preserve"> </v>
      </c>
      <c r="BF43" s="788" t="str">
        <f t="shared" ca="1" si="55"/>
        <v xml:space="preserve"> </v>
      </c>
      <c r="BG43" s="240" t="s">
        <v>146</v>
      </c>
      <c r="BH43" s="55" t="str">
        <f>IF(SUM(BH11:BH41)&gt;0,MAX(BH11:BH41)," ")</f>
        <v xml:space="preserve"> </v>
      </c>
      <c r="BI43" s="45" t="str">
        <f t="shared" ref="BI43:BS43" si="56">IF(SUM(BI11:BI41)&gt;0,MAX(BI11:BI41)," ")</f>
        <v xml:space="preserve"> </v>
      </c>
      <c r="BJ43" s="55" t="str">
        <f t="shared" si="56"/>
        <v xml:space="preserve"> </v>
      </c>
      <c r="BK43" s="71" t="str">
        <f t="shared" si="56"/>
        <v xml:space="preserve"> </v>
      </c>
      <c r="BL43" s="71" t="str">
        <f t="shared" si="56"/>
        <v xml:space="preserve"> </v>
      </c>
      <c r="BM43" s="71" t="str">
        <f t="shared" si="56"/>
        <v xml:space="preserve"> </v>
      </c>
      <c r="BN43" s="71" t="str">
        <f t="shared" si="56"/>
        <v xml:space="preserve"> </v>
      </c>
      <c r="BO43" s="71" t="str">
        <f t="shared" si="56"/>
        <v xml:space="preserve"> </v>
      </c>
      <c r="BP43" s="71" t="str">
        <f t="shared" si="56"/>
        <v xml:space="preserve"> </v>
      </c>
      <c r="BQ43" s="71" t="str">
        <f t="shared" si="56"/>
        <v xml:space="preserve"> </v>
      </c>
      <c r="BR43" s="71" t="str">
        <f t="shared" si="56"/>
        <v xml:space="preserve"> </v>
      </c>
      <c r="BS43" s="45" t="str">
        <f t="shared" si="56"/>
        <v xml:space="preserve"> </v>
      </c>
      <c r="BT43" s="71" t="str">
        <f>IF(SUM(BT11:BT41)&gt;0,MAX(BT11:BT41)," ")</f>
        <v xml:space="preserve"> </v>
      </c>
      <c r="BU43" s="45" t="str">
        <f>IF(SUM(BU11:BU41)&gt;0,MAX(BU11:BU41)," ")</f>
        <v xml:space="preserve"> </v>
      </c>
      <c r="BV43" s="263" t="s">
        <v>147</v>
      </c>
      <c r="BW43" s="792" t="str">
        <f t="shared" ref="BW43:CK43" si="57">IF(SUM(BW11:BW41)&gt;0,MAX(BW11:BW41)," ")</f>
        <v xml:space="preserve"> </v>
      </c>
      <c r="BX43" s="793" t="str">
        <f t="shared" ca="1" si="57"/>
        <v xml:space="preserve"> </v>
      </c>
      <c r="BY43" s="792" t="str">
        <f t="shared" si="57"/>
        <v xml:space="preserve"> </v>
      </c>
      <c r="BZ43" s="793" t="str">
        <f t="shared" ca="1" si="57"/>
        <v xml:space="preserve"> </v>
      </c>
      <c r="CA43" s="508" t="str">
        <f t="shared" si="57"/>
        <v xml:space="preserve"> </v>
      </c>
      <c r="CB43" s="84" t="str">
        <f t="shared" si="57"/>
        <v xml:space="preserve"> </v>
      </c>
      <c r="CC43" s="82" t="str">
        <f t="shared" si="57"/>
        <v xml:space="preserve"> </v>
      </c>
      <c r="CD43" s="82" t="str">
        <f>IF(SUM(CD11:CD41)&gt;0,MAX(CD11:CD41)," ")</f>
        <v xml:space="preserve"> </v>
      </c>
      <c r="CE43" s="82" t="str">
        <f>IF(SUM(CE11:CE41)&gt;0,MAX(CE11:CE41)," ")</f>
        <v xml:space="preserve"> </v>
      </c>
      <c r="CF43" s="85" t="str">
        <f t="shared" si="57"/>
        <v xml:space="preserve"> </v>
      </c>
      <c r="CG43" s="82" t="str">
        <f t="shared" si="57"/>
        <v xml:space="preserve"> </v>
      </c>
      <c r="CH43" s="84" t="str">
        <f t="shared" si="57"/>
        <v xml:space="preserve"> </v>
      </c>
      <c r="CI43" s="86" t="str">
        <f t="shared" si="57"/>
        <v xml:space="preserve"> </v>
      </c>
      <c r="CJ43" s="85" t="str">
        <f t="shared" si="57"/>
        <v xml:space="preserve"> </v>
      </c>
      <c r="CK43" s="84" t="str">
        <f t="shared" si="57"/>
        <v xml:space="preserve"> </v>
      </c>
      <c r="CL43" s="83" t="str">
        <f>IF(SUM(CL11:CL41)&gt;0,MAX(CL11:CL41)," ")</f>
        <v xml:space="preserve"> </v>
      </c>
      <c r="CM43" s="240" t="s">
        <v>147</v>
      </c>
      <c r="CN43" s="55" t="str">
        <f t="shared" ref="CN43:CT43" si="58">IF(SUM(CN11:CN41)&gt;0,MAX(CN11:CN41)," ")</f>
        <v xml:space="preserve"> </v>
      </c>
      <c r="CO43" s="57" t="str">
        <f t="shared" si="58"/>
        <v xml:space="preserve"> </v>
      </c>
      <c r="CP43" s="508" t="str">
        <f t="shared" si="58"/>
        <v xml:space="preserve"> </v>
      </c>
      <c r="CQ43" s="84" t="str">
        <f t="shared" si="58"/>
        <v xml:space="preserve"> </v>
      </c>
      <c r="CR43" s="82" t="str">
        <f t="shared" si="58"/>
        <v xml:space="preserve"> </v>
      </c>
      <c r="CS43" s="84" t="str">
        <f t="shared" si="58"/>
        <v xml:space="preserve"> </v>
      </c>
      <c r="CT43" s="82" t="str">
        <f t="shared" si="58"/>
        <v xml:space="preserve"> </v>
      </c>
      <c r="CU43" s="85" t="str">
        <f>IF(SUM(CU11:CU41)&gt;0,MAX(CU11:CU41)," ")</f>
        <v xml:space="preserve"> </v>
      </c>
      <c r="CV43" s="82" t="str">
        <f>IF(SUM(CV11:CV41)&gt;0,MAX(CV11:CV41)," ")</f>
        <v xml:space="preserve"> </v>
      </c>
      <c r="CW43" s="85" t="str">
        <f t="shared" ref="CW43:DB43" si="59">IF(SUM(CW11:CW41)&gt;0,MAX(CW11:CW41)," ")</f>
        <v xml:space="preserve"> </v>
      </c>
      <c r="CX43" s="82" t="str">
        <f t="shared" si="59"/>
        <v xml:space="preserve"> </v>
      </c>
      <c r="CY43" s="84" t="str">
        <f t="shared" si="59"/>
        <v xml:space="preserve"> </v>
      </c>
      <c r="CZ43" s="86" t="str">
        <f t="shared" si="59"/>
        <v xml:space="preserve"> </v>
      </c>
      <c r="DA43" s="85" t="str">
        <f t="shared" si="59"/>
        <v xml:space="preserve"> </v>
      </c>
      <c r="DB43" s="84" t="str">
        <f t="shared" si="59"/>
        <v xml:space="preserve"> </v>
      </c>
      <c r="DC43" s="83" t="str">
        <f>IF(SUM(DC11:DC41)&gt;0,MAX(DC11:DC41)," ")</f>
        <v xml:space="preserve"> </v>
      </c>
    </row>
    <row r="44" spans="1:107" ht="15" customHeight="1" thickTop="1" thickBot="1" x14ac:dyDescent="0.25">
      <c r="A44" s="240" t="s">
        <v>148</v>
      </c>
      <c r="B44" s="241"/>
      <c r="C44" s="78"/>
      <c r="D44" s="77"/>
      <c r="E44" s="49"/>
      <c r="F44" s="79"/>
      <c r="G44" s="80"/>
      <c r="H44" s="502" t="str">
        <f>IF(SUM(H11:H41)&gt;0,MIN(H11:H41),"")</f>
        <v/>
      </c>
      <c r="I44" s="82" t="str">
        <f t="shared" ref="I44:W44" si="60">IF(SUM(I11:I41)&gt;0,MIN(I11:I41),"")</f>
        <v/>
      </c>
      <c r="J44" s="508" t="str">
        <f t="shared" si="60"/>
        <v/>
      </c>
      <c r="K44" s="450" t="str">
        <f t="shared" si="60"/>
        <v/>
      </c>
      <c r="L44" s="504" t="str">
        <f t="shared" si="60"/>
        <v/>
      </c>
      <c r="M44" s="82" t="str">
        <f t="shared" si="60"/>
        <v/>
      </c>
      <c r="N44" s="82" t="str">
        <f t="shared" ca="1" si="60"/>
        <v/>
      </c>
      <c r="O44" s="82" t="str">
        <f t="shared" si="60"/>
        <v/>
      </c>
      <c r="P44" s="82" t="str">
        <f t="shared" ca="1" si="60"/>
        <v/>
      </c>
      <c r="Q44" s="82" t="str">
        <f t="shared" si="60"/>
        <v/>
      </c>
      <c r="R44" s="82" t="str">
        <f t="shared" si="60"/>
        <v/>
      </c>
      <c r="S44" s="83" t="str">
        <f t="shared" si="60"/>
        <v/>
      </c>
      <c r="T44" s="446" t="s">
        <v>149</v>
      </c>
      <c r="U44" s="450" t="str">
        <f t="shared" si="60"/>
        <v/>
      </c>
      <c r="V44" s="83" t="str">
        <f t="shared" si="60"/>
        <v/>
      </c>
      <c r="W44" s="450" t="str">
        <f t="shared" si="60"/>
        <v/>
      </c>
      <c r="X44" s="82" t="str">
        <f t="shared" ref="X44:AN44" si="61">IF(SUM(X11:X41)&gt;0,MIN(X11:X41),"")</f>
        <v/>
      </c>
      <c r="Y44" s="82" t="str">
        <f t="shared" si="61"/>
        <v/>
      </c>
      <c r="Z44" s="82" t="str">
        <f t="shared" si="61"/>
        <v/>
      </c>
      <c r="AA44" s="505" t="str">
        <f t="shared" si="61"/>
        <v/>
      </c>
      <c r="AB44" s="82" t="str">
        <f t="shared" si="61"/>
        <v/>
      </c>
      <c r="AC44" s="83" t="str">
        <f t="shared" si="61"/>
        <v/>
      </c>
      <c r="AD44" s="450" t="str">
        <f t="shared" si="61"/>
        <v/>
      </c>
      <c r="AE44" s="83" t="str">
        <f t="shared" si="61"/>
        <v/>
      </c>
      <c r="AF44" s="707"/>
      <c r="AG44" s="795" t="str">
        <f>IF(SUM(AG11:AG41)&gt;0,MIN(AG11:AG41),"")</f>
        <v/>
      </c>
      <c r="AH44" s="784" t="str">
        <f>IF(SUM(AH11:AH41)&gt;0,MIN(AH11:AH41),"")</f>
        <v/>
      </c>
      <c r="AI44" s="72"/>
      <c r="AJ44" s="758" t="str">
        <f>IF(SUM(AJ11:AJ41)&gt;0,MIN(AJ11:AJ41),"")</f>
        <v/>
      </c>
      <c r="AK44" s="1016" t="str">
        <f>IF(SUM(AK11:AL41)&gt;0,MIN(AK11:AL41),"")</f>
        <v/>
      </c>
      <c r="AL44" s="1153"/>
      <c r="AM44" s="679" t="str">
        <f>IF(SUM(AM11:AM41)&gt;0,MIN(AM11:AM41),"")</f>
        <v/>
      </c>
      <c r="AN44" s="676" t="str">
        <f t="shared" si="61"/>
        <v/>
      </c>
      <c r="AO44" s="1060" t="s">
        <v>150</v>
      </c>
      <c r="AP44" s="1061"/>
      <c r="AQ44" s="707" t="str">
        <f t="shared" ref="AQ44:BF44" si="62">IF(SUM(AQ11:AQ41)&gt;0,MIN(AQ11:AQ41),"")</f>
        <v/>
      </c>
      <c r="AR44" s="740" t="str">
        <f t="shared" si="62"/>
        <v/>
      </c>
      <c r="AS44" s="707" t="str">
        <f t="shared" si="62"/>
        <v/>
      </c>
      <c r="AT44" s="755" t="str">
        <f t="shared" si="62"/>
        <v/>
      </c>
      <c r="AU44" s="743" t="str">
        <f t="shared" ca="1" si="62"/>
        <v/>
      </c>
      <c r="AV44" s="746" t="str">
        <f t="shared" ca="1" si="62"/>
        <v/>
      </c>
      <c r="AW44" s="707" t="str">
        <f t="shared" si="62"/>
        <v/>
      </c>
      <c r="AX44" s="755" t="str">
        <f t="shared" si="62"/>
        <v/>
      </c>
      <c r="AY44" s="743" t="str">
        <f t="shared" ca="1" si="62"/>
        <v/>
      </c>
      <c r="AZ44" s="746" t="str">
        <f t="shared" ca="1" si="62"/>
        <v/>
      </c>
      <c r="BA44" s="707" t="str">
        <f t="shared" si="62"/>
        <v/>
      </c>
      <c r="BB44" s="747" t="str">
        <f t="shared" si="62"/>
        <v/>
      </c>
      <c r="BC44" s="725" t="str">
        <f t="shared" ca="1" si="62"/>
        <v/>
      </c>
      <c r="BD44" s="746" t="str">
        <f t="shared" ca="1" si="62"/>
        <v/>
      </c>
      <c r="BE44" s="450" t="str">
        <f t="shared" si="62"/>
        <v/>
      </c>
      <c r="BF44" s="83" t="str">
        <f t="shared" ca="1" si="62"/>
        <v/>
      </c>
      <c r="BG44" s="446" t="s">
        <v>149</v>
      </c>
      <c r="BH44" s="707" t="str">
        <f t="shared" ref="BH44:BS44" si="63">IF(SUM(BH11:BH41)&gt;0,MIN(BH11:BH41),"")</f>
        <v/>
      </c>
      <c r="BI44" s="740" t="str">
        <f t="shared" si="63"/>
        <v/>
      </c>
      <c r="BJ44" s="707" t="str">
        <f t="shared" si="63"/>
        <v/>
      </c>
      <c r="BK44" s="725" t="str">
        <f t="shared" si="63"/>
        <v/>
      </c>
      <c r="BL44" s="725" t="str">
        <f t="shared" si="63"/>
        <v/>
      </c>
      <c r="BM44" s="725" t="str">
        <f t="shared" si="63"/>
        <v/>
      </c>
      <c r="BN44" s="725" t="str">
        <f t="shared" si="63"/>
        <v/>
      </c>
      <c r="BO44" s="725" t="str">
        <f t="shared" si="63"/>
        <v/>
      </c>
      <c r="BP44" s="725" t="str">
        <f t="shared" si="63"/>
        <v/>
      </c>
      <c r="BQ44" s="725" t="str">
        <f t="shared" si="63"/>
        <v/>
      </c>
      <c r="BR44" s="725" t="str">
        <f t="shared" si="63"/>
        <v/>
      </c>
      <c r="BS44" s="740" t="str">
        <f t="shared" si="63"/>
        <v/>
      </c>
      <c r="BT44" s="82" t="str">
        <f>IF(SUM(BT11:BT41)&gt;0,MIN(BT11:BT41),"")</f>
        <v/>
      </c>
      <c r="BU44" s="83" t="str">
        <f>IF(SUM(BU11:BU41)&gt;0,MIN(BU11:BU41),"")</f>
        <v/>
      </c>
      <c r="BV44" s="264" t="s">
        <v>150</v>
      </c>
      <c r="BW44" s="744" t="str">
        <f>IF(SUM(BW11:BW41)&gt;0,MIN(BW11:BW41),"")</f>
        <v/>
      </c>
      <c r="BX44" s="742" t="str">
        <f ca="1">IF(SUM(BX11:BX41)&gt;0,MIN(BX11:BX41),"")</f>
        <v/>
      </c>
      <c r="BY44" s="744" t="str">
        <f>IF(SUM(BY11:BY41)&gt;0,MIN(BY11:BY41),"")</f>
        <v/>
      </c>
      <c r="BZ44" s="742" t="str">
        <f ca="1">IF(SUM(BZ11:BZ41)&gt;0,MIN(BZ11:BZ41),"")</f>
        <v/>
      </c>
      <c r="CA44" s="754" t="str">
        <f t="shared" ref="CA44:CK44" si="64">IF(SUM(CA11:CA41)&gt;0,MIN(CA11:CA41),"")</f>
        <v/>
      </c>
      <c r="CB44" s="751" t="str">
        <f t="shared" si="64"/>
        <v/>
      </c>
      <c r="CC44" s="749" t="str">
        <f t="shared" si="64"/>
        <v/>
      </c>
      <c r="CD44" s="749" t="str">
        <f>IF(SUM(CD11:CD41)&gt;0,MIN(CD11:CD41),"")</f>
        <v/>
      </c>
      <c r="CE44" s="749" t="str">
        <f>IF(SUM(CE11:CE41)&gt;0,MIN(CE11:CE41),"")</f>
        <v/>
      </c>
      <c r="CF44" s="751" t="str">
        <f t="shared" si="64"/>
        <v/>
      </c>
      <c r="CG44" s="749" t="str">
        <f t="shared" si="64"/>
        <v/>
      </c>
      <c r="CH44" s="751" t="str">
        <f t="shared" si="64"/>
        <v/>
      </c>
      <c r="CI44" s="751" t="str">
        <f t="shared" si="64"/>
        <v/>
      </c>
      <c r="CJ44" s="749" t="str">
        <f t="shared" si="64"/>
        <v/>
      </c>
      <c r="CK44" s="751" t="str">
        <f t="shared" si="64"/>
        <v/>
      </c>
      <c r="CL44" s="750" t="str">
        <f>IF(SUM(CL11:CL41)&gt;0,MIN(CL11:CL41),"")</f>
        <v/>
      </c>
      <c r="CM44" s="446" t="s">
        <v>150</v>
      </c>
      <c r="CN44" s="744" t="str">
        <f t="shared" ref="CN44:CT44" si="65">IF(SUM(CN11:CN41)&gt;0,MIN(CN11:CN41),"")</f>
        <v/>
      </c>
      <c r="CO44" s="745" t="str">
        <f t="shared" si="65"/>
        <v/>
      </c>
      <c r="CP44" s="741" t="str">
        <f t="shared" si="65"/>
        <v/>
      </c>
      <c r="CQ44" s="743" t="str">
        <f t="shared" si="65"/>
        <v/>
      </c>
      <c r="CR44" s="725" t="str">
        <f t="shared" si="65"/>
        <v/>
      </c>
      <c r="CS44" s="743" t="str">
        <f t="shared" si="65"/>
        <v/>
      </c>
      <c r="CT44" s="725" t="str">
        <f t="shared" si="65"/>
        <v/>
      </c>
      <c r="CU44" s="743" t="str">
        <f>IF(SUM(CU11:CU41)&gt;0,MIN(CU11:CU41),"")</f>
        <v/>
      </c>
      <c r="CV44" s="725" t="str">
        <f>IF(SUM(CV11:CV41)&gt;0,MIN(CV11:CV41),"")</f>
        <v/>
      </c>
      <c r="CW44" s="743" t="str">
        <f t="shared" ref="CW44:DB44" si="66">IF(SUM(CW11:CW41)&gt;0,MIN(CW11:CW41),"")</f>
        <v/>
      </c>
      <c r="CX44" s="725" t="str">
        <f t="shared" si="66"/>
        <v/>
      </c>
      <c r="CY44" s="743" t="str">
        <f t="shared" si="66"/>
        <v/>
      </c>
      <c r="CZ44" s="743" t="str">
        <f t="shared" si="66"/>
        <v/>
      </c>
      <c r="DA44" s="725" t="str">
        <f t="shared" si="66"/>
        <v/>
      </c>
      <c r="DB44" s="743" t="str">
        <f t="shared" si="66"/>
        <v/>
      </c>
      <c r="DC44" s="740" t="str">
        <f>IF(SUM(DC11:DC41)&gt;0,MIN(DC11:DC41),"")</f>
        <v/>
      </c>
    </row>
    <row r="45" spans="1:107" ht="14.45" customHeight="1" thickTop="1" thickBot="1" x14ac:dyDescent="0.25">
      <c r="A45" s="527"/>
      <c r="B45" s="528"/>
      <c r="C45" s="528"/>
      <c r="D45" s="528"/>
      <c r="E45" s="529"/>
      <c r="F45" s="530"/>
      <c r="G45" s="531"/>
      <c r="H45" s="527"/>
      <c r="I45" s="528"/>
      <c r="J45" s="532"/>
      <c r="K45" s="528"/>
      <c r="L45" s="533"/>
      <c r="M45" s="528"/>
      <c r="N45" s="528"/>
      <c r="O45" s="528"/>
      <c r="P45" s="528"/>
      <c r="Q45" s="528"/>
      <c r="R45" s="528"/>
      <c r="S45" s="532"/>
      <c r="T45" s="1010" t="s">
        <v>151</v>
      </c>
      <c r="U45" s="1011"/>
      <c r="V45" s="1012"/>
      <c r="W45" s="528"/>
      <c r="X45" s="528"/>
      <c r="Y45" s="534"/>
      <c r="Z45" s="528"/>
      <c r="AA45" s="534"/>
      <c r="AB45" s="528"/>
      <c r="AC45" s="532"/>
      <c r="AD45" s="528"/>
      <c r="AE45" s="528"/>
      <c r="AF45" s="527"/>
      <c r="AG45" s="528"/>
      <c r="AH45" s="528"/>
      <c r="AI45" s="503"/>
      <c r="AJ45" s="888" t="str">
        <f ca="1">'E.coli Standalone Calculation'!L38</f>
        <v/>
      </c>
      <c r="AK45" s="535"/>
      <c r="AL45" s="536"/>
      <c r="AM45" s="738"/>
      <c r="AN45" s="532"/>
      <c r="AO45" s="1054"/>
      <c r="AP45" s="1055"/>
      <c r="AQ45" s="527"/>
      <c r="AR45" s="528"/>
      <c r="AS45" s="527"/>
      <c r="AT45" s="528"/>
      <c r="AU45" s="537"/>
      <c r="AV45" s="528"/>
      <c r="AW45" s="527"/>
      <c r="AX45" s="528"/>
      <c r="AY45" s="537"/>
      <c r="AZ45" s="528"/>
      <c r="BA45" s="527"/>
      <c r="BB45" s="537"/>
      <c r="BC45" s="528"/>
      <c r="BD45" s="528"/>
      <c r="BE45" s="527"/>
      <c r="BF45" s="532"/>
      <c r="BG45" s="538"/>
      <c r="BH45" s="527"/>
      <c r="BI45" s="532"/>
      <c r="BJ45" s="527"/>
      <c r="BK45" s="528"/>
      <c r="BL45" s="528"/>
      <c r="BM45" s="528"/>
      <c r="BN45" s="528"/>
      <c r="BO45" s="528"/>
      <c r="BP45" s="528"/>
      <c r="BQ45" s="528"/>
      <c r="BR45" s="528"/>
      <c r="BS45" s="532"/>
      <c r="BT45" s="527"/>
      <c r="BU45" s="532"/>
      <c r="BV45" s="557"/>
      <c r="BW45" s="551"/>
      <c r="BX45" s="677"/>
      <c r="BY45" s="677"/>
      <c r="BZ45" s="677"/>
      <c r="CA45" s="677"/>
      <c r="CB45" s="552"/>
      <c r="CC45" s="552"/>
      <c r="CD45" s="552"/>
      <c r="CE45" s="552"/>
      <c r="CF45" s="552"/>
      <c r="CG45" s="552"/>
      <c r="CH45" s="552"/>
      <c r="CI45" s="552"/>
      <c r="CJ45" s="552"/>
      <c r="CK45" s="552"/>
      <c r="CL45" s="553"/>
      <c r="CM45" s="557"/>
      <c r="CN45" s="551"/>
      <c r="CO45" s="552"/>
      <c r="CP45" s="552"/>
      <c r="CQ45" s="552"/>
      <c r="CR45" s="552"/>
      <c r="CS45" s="552"/>
      <c r="CT45" s="552"/>
      <c r="CU45" s="552"/>
      <c r="CV45" s="552"/>
      <c r="CW45" s="552"/>
      <c r="CX45" s="552"/>
      <c r="CY45" s="552"/>
      <c r="CZ45" s="552"/>
      <c r="DA45" s="552"/>
      <c r="DB45" s="552"/>
      <c r="DC45" s="553"/>
    </row>
    <row r="46" spans="1:107" ht="14.45" customHeight="1" thickTop="1" thickBot="1" x14ac:dyDescent="0.25">
      <c r="A46" s="539"/>
      <c r="B46" s="540"/>
      <c r="C46" s="540"/>
      <c r="D46" s="540"/>
      <c r="E46" s="541"/>
      <c r="F46" s="542"/>
      <c r="G46" s="541"/>
      <c r="H46" s="540"/>
      <c r="I46" s="540"/>
      <c r="J46" s="543"/>
      <c r="K46" s="540"/>
      <c r="L46" s="544"/>
      <c r="M46" s="540"/>
      <c r="N46" s="540"/>
      <c r="O46" s="540"/>
      <c r="P46" s="540"/>
      <c r="Q46" s="540"/>
      <c r="R46" s="540"/>
      <c r="S46" s="543"/>
      <c r="T46" s="1013" t="s">
        <v>152</v>
      </c>
      <c r="U46" s="1014"/>
      <c r="V46" s="1015"/>
      <c r="W46" s="545"/>
      <c r="X46" s="540"/>
      <c r="Y46" s="546"/>
      <c r="Z46" s="540"/>
      <c r="AA46" s="546"/>
      <c r="AB46" s="540"/>
      <c r="AC46" s="540"/>
      <c r="AD46" s="545"/>
      <c r="AE46" s="540"/>
      <c r="AF46" s="545"/>
      <c r="AG46" s="540"/>
      <c r="AH46" s="540"/>
      <c r="AI46" s="503"/>
      <c r="AJ46" s="889" t="str">
        <f ca="1">'E.coli Standalone Calculation'!L41</f>
        <v/>
      </c>
      <c r="AK46" s="547"/>
      <c r="AL46" s="548"/>
      <c r="AM46" s="540"/>
      <c r="AN46" s="543"/>
      <c r="AO46" s="1021"/>
      <c r="AP46" s="1022"/>
      <c r="AQ46" s="545"/>
      <c r="AR46" s="543"/>
      <c r="AS46" s="540"/>
      <c r="AT46" s="540"/>
      <c r="AU46" s="549"/>
      <c r="AV46" s="540"/>
      <c r="AW46" s="545"/>
      <c r="AX46" s="540"/>
      <c r="AY46" s="549"/>
      <c r="AZ46" s="543"/>
      <c r="BA46" s="540"/>
      <c r="BB46" s="549"/>
      <c r="BC46" s="540"/>
      <c r="BD46" s="540"/>
      <c r="BE46" s="545"/>
      <c r="BF46" s="543"/>
      <c r="BG46" s="550"/>
      <c r="BH46" s="545"/>
      <c r="BI46" s="543"/>
      <c r="BJ46" s="545"/>
      <c r="BK46" s="540"/>
      <c r="BL46" s="540"/>
      <c r="BM46" s="540"/>
      <c r="BN46" s="540"/>
      <c r="BO46" s="540"/>
      <c r="BP46" s="540"/>
      <c r="BQ46" s="540"/>
      <c r="BR46" s="540"/>
      <c r="BS46" s="543"/>
      <c r="BT46" s="545"/>
      <c r="BU46" s="543"/>
      <c r="BV46" s="558"/>
      <c r="BW46" s="554"/>
      <c r="BX46" s="555"/>
      <c r="BY46" s="555"/>
      <c r="BZ46" s="555"/>
      <c r="CA46" s="555"/>
      <c r="CB46" s="555"/>
      <c r="CC46" s="555"/>
      <c r="CD46" s="555"/>
      <c r="CE46" s="555"/>
      <c r="CF46" s="555"/>
      <c r="CG46" s="555"/>
      <c r="CH46" s="555"/>
      <c r="CI46" s="555"/>
      <c r="CJ46" s="555"/>
      <c r="CK46" s="555"/>
      <c r="CL46" s="556"/>
      <c r="CM46" s="558"/>
      <c r="CN46" s="554"/>
      <c r="CO46" s="555"/>
      <c r="CP46" s="555"/>
      <c r="CQ46" s="555"/>
      <c r="CR46" s="555"/>
      <c r="CS46" s="555"/>
      <c r="CT46" s="555"/>
      <c r="CU46" s="555"/>
      <c r="CV46" s="555"/>
      <c r="CW46" s="555"/>
      <c r="CX46" s="555"/>
      <c r="CY46" s="555"/>
      <c r="CZ46" s="555"/>
      <c r="DA46" s="555"/>
      <c r="DB46" s="555"/>
      <c r="DC46" s="556"/>
    </row>
    <row r="47" spans="1:107" ht="15" customHeight="1" thickBot="1" x14ac:dyDescent="0.25">
      <c r="A47" s="518" t="s">
        <v>153</v>
      </c>
      <c r="B47" s="244"/>
      <c r="C47" s="447"/>
      <c r="D47" s="127"/>
      <c r="E47" s="86">
        <f>COUNT(E11:E41)</f>
        <v>0</v>
      </c>
      <c r="F47" s="448">
        <f>COUNTA(F11:F41)</f>
        <v>0</v>
      </c>
      <c r="G47" s="449">
        <f>COUNTA(G11:G41)</f>
        <v>0</v>
      </c>
      <c r="H47" s="516">
        <f>COUNT(H11:H41)</f>
        <v>0</v>
      </c>
      <c r="I47" s="507">
        <f t="shared" ref="I47:BD47" si="67">COUNT(I11:I41)</f>
        <v>0</v>
      </c>
      <c r="J47" s="506">
        <f t="shared" si="67"/>
        <v>0</v>
      </c>
      <c r="K47" s="516">
        <f t="shared" si="67"/>
        <v>0</v>
      </c>
      <c r="L47" s="507">
        <f t="shared" si="67"/>
        <v>0</v>
      </c>
      <c r="M47" s="507">
        <f t="shared" si="67"/>
        <v>0</v>
      </c>
      <c r="N47" s="507">
        <f t="shared" ca="1" si="67"/>
        <v>0</v>
      </c>
      <c r="O47" s="507">
        <f t="shared" si="67"/>
        <v>0</v>
      </c>
      <c r="P47" s="507">
        <f t="shared" ca="1" si="67"/>
        <v>0</v>
      </c>
      <c r="Q47" s="507">
        <f t="shared" si="67"/>
        <v>0</v>
      </c>
      <c r="R47" s="507">
        <f t="shared" si="67"/>
        <v>0</v>
      </c>
      <c r="S47" s="506">
        <f t="shared" si="67"/>
        <v>0</v>
      </c>
      <c r="T47" s="259" t="s">
        <v>154</v>
      </c>
      <c r="U47" s="511">
        <f t="shared" si="67"/>
        <v>0</v>
      </c>
      <c r="V47" s="121">
        <f t="shared" si="67"/>
        <v>0</v>
      </c>
      <c r="W47" s="511">
        <f>COUNT(W11:W41)</f>
        <v>0</v>
      </c>
      <c r="X47" s="74">
        <f t="shared" si="67"/>
        <v>0</v>
      </c>
      <c r="Y47" s="74">
        <f t="shared" si="67"/>
        <v>0</v>
      </c>
      <c r="Z47" s="74">
        <f t="shared" si="67"/>
        <v>0</v>
      </c>
      <c r="AA47" s="74">
        <f t="shared" si="67"/>
        <v>0</v>
      </c>
      <c r="AB47" s="74">
        <f t="shared" si="67"/>
        <v>0</v>
      </c>
      <c r="AC47" s="121">
        <f t="shared" si="67"/>
        <v>0</v>
      </c>
      <c r="AD47" s="511">
        <f t="shared" si="67"/>
        <v>0</v>
      </c>
      <c r="AE47" s="121">
        <f t="shared" si="67"/>
        <v>0</v>
      </c>
      <c r="AF47" s="710"/>
      <c r="AG47" s="74">
        <f t="shared" ref="AG47:AN47" si="68">COUNT(AG11:AG41)</f>
        <v>0</v>
      </c>
      <c r="AH47" s="74">
        <f t="shared" si="68"/>
        <v>0</v>
      </c>
      <c r="AI47" s="73"/>
      <c r="AJ47" s="67">
        <f ca="1">COUNT(AI11:AI41)</f>
        <v>0</v>
      </c>
      <c r="AK47" s="999">
        <f>COUNT(AK11:AL41)</f>
        <v>0</v>
      </c>
      <c r="AL47" s="1000"/>
      <c r="AM47" s="74">
        <f t="shared" si="68"/>
        <v>0</v>
      </c>
      <c r="AN47" s="121">
        <f t="shared" si="68"/>
        <v>0</v>
      </c>
      <c r="AO47" s="1018" t="s">
        <v>154</v>
      </c>
      <c r="AP47" s="1019"/>
      <c r="AQ47" s="511">
        <f t="shared" si="67"/>
        <v>0</v>
      </c>
      <c r="AR47" s="121">
        <f t="shared" si="67"/>
        <v>0</v>
      </c>
      <c r="AS47" s="511">
        <f t="shared" si="67"/>
        <v>0</v>
      </c>
      <c r="AT47" s="74">
        <f t="shared" si="67"/>
        <v>0</v>
      </c>
      <c r="AU47" s="74">
        <f t="shared" ca="1" si="67"/>
        <v>0</v>
      </c>
      <c r="AV47" s="121">
        <f t="shared" ca="1" si="67"/>
        <v>0</v>
      </c>
      <c r="AW47" s="511">
        <f t="shared" si="67"/>
        <v>0</v>
      </c>
      <c r="AX47" s="74">
        <f t="shared" si="67"/>
        <v>0</v>
      </c>
      <c r="AY47" s="74">
        <f t="shared" ca="1" si="67"/>
        <v>0</v>
      </c>
      <c r="AZ47" s="121">
        <f t="shared" ca="1" si="67"/>
        <v>0</v>
      </c>
      <c r="BA47" s="511">
        <f t="shared" si="67"/>
        <v>0</v>
      </c>
      <c r="BB47" s="74">
        <f t="shared" si="67"/>
        <v>0</v>
      </c>
      <c r="BC47" s="74">
        <f t="shared" ca="1" si="67"/>
        <v>0</v>
      </c>
      <c r="BD47" s="121">
        <f t="shared" ca="1" si="67"/>
        <v>0</v>
      </c>
      <c r="BE47" s="513">
        <f>COUNT(BE11:BE41)</f>
        <v>0</v>
      </c>
      <c r="BF47" s="121">
        <f ca="1">COUNT(BF11:BF41)</f>
        <v>0</v>
      </c>
      <c r="BG47" s="514" t="s">
        <v>154</v>
      </c>
      <c r="BH47" s="513">
        <f>COUNT(BH11:BH41)</f>
        <v>0</v>
      </c>
      <c r="BI47" s="121">
        <f t="shared" ref="BI47:BS47" si="69">COUNT(BI11:BI41)</f>
        <v>0</v>
      </c>
      <c r="BJ47" s="511">
        <f t="shared" si="69"/>
        <v>0</v>
      </c>
      <c r="BK47" s="74">
        <f t="shared" si="69"/>
        <v>0</v>
      </c>
      <c r="BL47" s="74">
        <f t="shared" si="69"/>
        <v>0</v>
      </c>
      <c r="BM47" s="74">
        <f t="shared" si="69"/>
        <v>0</v>
      </c>
      <c r="BN47" s="74">
        <f t="shared" si="69"/>
        <v>0</v>
      </c>
      <c r="BO47" s="74">
        <f t="shared" si="69"/>
        <v>0</v>
      </c>
      <c r="BP47" s="74">
        <f t="shared" si="69"/>
        <v>0</v>
      </c>
      <c r="BQ47" s="74">
        <f t="shared" si="69"/>
        <v>0</v>
      </c>
      <c r="BR47" s="74">
        <f t="shared" si="69"/>
        <v>0</v>
      </c>
      <c r="BS47" s="121">
        <f t="shared" si="69"/>
        <v>0</v>
      </c>
      <c r="BT47" s="74">
        <f>COUNT(BT11:BT41)</f>
        <v>0</v>
      </c>
      <c r="BU47" s="121">
        <f>COUNT(BU11:BU41)</f>
        <v>0</v>
      </c>
      <c r="BV47" s="265" t="s">
        <v>154</v>
      </c>
      <c r="BW47" s="693">
        <f t="shared" ref="BW47:CK47" si="70">COUNT(BW11:BW41)</f>
        <v>0</v>
      </c>
      <c r="BX47" s="695">
        <f t="shared" ca="1" si="70"/>
        <v>0</v>
      </c>
      <c r="BY47" s="693">
        <f t="shared" si="70"/>
        <v>0</v>
      </c>
      <c r="BZ47" s="696">
        <f t="shared" ca="1" si="70"/>
        <v>0</v>
      </c>
      <c r="CA47" s="692">
        <f t="shared" si="70"/>
        <v>0</v>
      </c>
      <c r="CB47" s="74">
        <f t="shared" si="70"/>
        <v>0</v>
      </c>
      <c r="CC47" s="74">
        <f t="shared" si="70"/>
        <v>0</v>
      </c>
      <c r="CD47" s="74">
        <f>COUNT(CD11:CD41)</f>
        <v>0</v>
      </c>
      <c r="CE47" s="74">
        <f>COUNT(CE11:CE41)</f>
        <v>0</v>
      </c>
      <c r="CF47" s="74">
        <f t="shared" si="70"/>
        <v>0</v>
      </c>
      <c r="CG47" s="74">
        <f t="shared" si="70"/>
        <v>0</v>
      </c>
      <c r="CH47" s="74">
        <f t="shared" si="70"/>
        <v>0</v>
      </c>
      <c r="CI47" s="74">
        <f t="shared" si="70"/>
        <v>0</v>
      </c>
      <c r="CJ47" s="74">
        <f t="shared" si="70"/>
        <v>0</v>
      </c>
      <c r="CK47" s="74">
        <f t="shared" si="70"/>
        <v>0</v>
      </c>
      <c r="CL47" s="121">
        <f>COUNT(CL11:CL41)</f>
        <v>0</v>
      </c>
      <c r="CM47" s="514" t="s">
        <v>154</v>
      </c>
      <c r="CN47" s="693">
        <f t="shared" ref="CN47:CT47" si="71">COUNT(CN11:CN41)</f>
        <v>0</v>
      </c>
      <c r="CO47" s="695">
        <f t="shared" si="71"/>
        <v>0</v>
      </c>
      <c r="CP47" s="720">
        <f t="shared" si="71"/>
        <v>0</v>
      </c>
      <c r="CQ47" s="74">
        <f t="shared" si="71"/>
        <v>0</v>
      </c>
      <c r="CR47" s="74">
        <f t="shared" si="71"/>
        <v>0</v>
      </c>
      <c r="CS47" s="74">
        <f t="shared" si="71"/>
        <v>0</v>
      </c>
      <c r="CT47" s="74">
        <f t="shared" si="71"/>
        <v>0</v>
      </c>
      <c r="CU47" s="74">
        <f>COUNT(CU11:CU41)</f>
        <v>0</v>
      </c>
      <c r="CV47" s="74">
        <f>COUNT(CV11:CV41)</f>
        <v>0</v>
      </c>
      <c r="CW47" s="74">
        <f t="shared" ref="CW47:DB47" si="72">COUNT(CW11:CW41)</f>
        <v>0</v>
      </c>
      <c r="CX47" s="74">
        <f t="shared" si="72"/>
        <v>0</v>
      </c>
      <c r="CY47" s="74">
        <f t="shared" si="72"/>
        <v>0</v>
      </c>
      <c r="CZ47" s="74">
        <f t="shared" si="72"/>
        <v>0</v>
      </c>
      <c r="DA47" s="74">
        <f t="shared" si="72"/>
        <v>0</v>
      </c>
      <c r="DB47" s="74">
        <f t="shared" si="72"/>
        <v>0</v>
      </c>
      <c r="DC47" s="121">
        <f>COUNT(DC11:DC41)</f>
        <v>0</v>
      </c>
    </row>
    <row r="48" spans="1:107" ht="15" customHeight="1" thickBot="1" x14ac:dyDescent="0.3">
      <c r="A48" s="1108" t="s">
        <v>155</v>
      </c>
      <c r="B48" s="1109"/>
      <c r="C48" s="1109"/>
      <c r="D48" s="1109"/>
      <c r="E48" s="1109"/>
      <c r="F48" s="1109"/>
      <c r="G48" s="1109"/>
      <c r="H48" s="1109"/>
      <c r="I48" s="1109"/>
      <c r="J48" s="1110"/>
      <c r="K48" s="459" t="s">
        <v>156</v>
      </c>
      <c r="L48" s="227"/>
      <c r="M48" s="227"/>
      <c r="N48" s="227"/>
      <c r="O48" s="227"/>
      <c r="P48" s="461"/>
      <c r="Q48" s="460" t="s">
        <v>157</v>
      </c>
      <c r="R48" s="227"/>
      <c r="S48" s="253"/>
      <c r="T48" s="322" t="s">
        <v>158</v>
      </c>
      <c r="U48" s="227"/>
      <c r="V48" s="227"/>
      <c r="W48" s="227"/>
      <c r="X48" s="227"/>
      <c r="Y48" s="227"/>
      <c r="Z48" s="227"/>
      <c r="AA48" s="227"/>
      <c r="AB48" s="227"/>
      <c r="AC48" s="227"/>
      <c r="AD48" s="227"/>
      <c r="AE48" s="227"/>
      <c r="AF48" s="227"/>
      <c r="AG48" s="227"/>
      <c r="AH48" s="227"/>
      <c r="AI48" s="227"/>
      <c r="AJ48" s="227"/>
      <c r="AK48" s="227"/>
      <c r="AL48" s="227"/>
      <c r="AM48" s="227"/>
      <c r="AN48" s="253"/>
      <c r="AO48" s="220"/>
      <c r="AP48" s="220"/>
      <c r="AQ48" s="220"/>
      <c r="AR48" s="220"/>
      <c r="AS48" s="220"/>
      <c r="AT48" s="220"/>
      <c r="AU48" s="220"/>
      <c r="AV48" s="220"/>
      <c r="AW48" s="220"/>
      <c r="AX48" s="220"/>
      <c r="AY48" s="220"/>
      <c r="AZ48" s="220"/>
      <c r="BA48" s="220"/>
      <c r="BB48" s="220"/>
      <c r="BC48" s="220"/>
      <c r="BD48" s="220"/>
      <c r="BE48" s="220"/>
      <c r="BF48" s="220"/>
      <c r="BG48" s="220"/>
      <c r="BH48" s="220"/>
      <c r="BI48" s="220"/>
      <c r="BJ48" s="220"/>
      <c r="BK48" s="220"/>
      <c r="BL48" s="220"/>
      <c r="BM48" s="220"/>
      <c r="BN48" s="220"/>
      <c r="BO48" s="220"/>
      <c r="BP48" s="220"/>
      <c r="BQ48" s="220"/>
      <c r="BR48" s="220"/>
      <c r="BS48" s="220"/>
      <c r="BT48" s="220"/>
      <c r="BU48" s="220"/>
    </row>
    <row r="49" spans="1:107" ht="15" customHeight="1" x14ac:dyDescent="0.2">
      <c r="A49" s="1111"/>
      <c r="B49" s="1112"/>
      <c r="C49" s="1112"/>
      <c r="D49" s="1112"/>
      <c r="E49" s="1112"/>
      <c r="F49" s="1112"/>
      <c r="G49" s="1112"/>
      <c r="H49" s="1112"/>
      <c r="I49" s="1112"/>
      <c r="J49" s="1113"/>
      <c r="K49" s="950"/>
      <c r="L49" s="951"/>
      <c r="M49" s="951"/>
      <c r="N49" s="951"/>
      <c r="O49" s="951"/>
      <c r="P49" s="1023"/>
      <c r="Q49" s="956"/>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92" t="s">
        <v>159</v>
      </c>
      <c r="AR49" s="93"/>
      <c r="AS49" s="93"/>
      <c r="AT49" s="93"/>
      <c r="AU49" s="93"/>
      <c r="AV49" s="93"/>
      <c r="AW49" s="93"/>
      <c r="AX49" s="93"/>
      <c r="AY49" s="93"/>
      <c r="AZ49" s="93"/>
      <c r="BA49" s="94"/>
      <c r="BB49" s="326" t="s">
        <v>160</v>
      </c>
      <c r="BC49" s="227"/>
      <c r="BD49" s="253"/>
      <c r="BE49" s="220"/>
      <c r="BF49" s="220"/>
      <c r="BG49" s="220"/>
      <c r="BH49" s="971" t="s">
        <v>161</v>
      </c>
      <c r="BI49" s="972"/>
      <c r="BJ49" s="972"/>
      <c r="BK49" s="972"/>
      <c r="BL49" s="972"/>
      <c r="BM49" s="972"/>
      <c r="BN49" s="972"/>
      <c r="BO49" s="972"/>
      <c r="BP49" s="973"/>
      <c r="BQ49" s="220"/>
      <c r="BR49" s="220"/>
      <c r="BS49" s="220"/>
      <c r="BT49" s="220"/>
      <c r="BU49" s="220"/>
    </row>
    <row r="50" spans="1:107" ht="15" customHeight="1" x14ac:dyDescent="0.2">
      <c r="A50" s="1111"/>
      <c r="B50" s="1112"/>
      <c r="C50" s="1112"/>
      <c r="D50" s="1112"/>
      <c r="E50" s="1112"/>
      <c r="F50" s="1112"/>
      <c r="G50" s="1112"/>
      <c r="H50" s="1112"/>
      <c r="I50" s="1112"/>
      <c r="J50" s="1113"/>
      <c r="K50" s="1024"/>
      <c r="L50" s="951"/>
      <c r="M50" s="951"/>
      <c r="N50" s="951"/>
      <c r="O50" s="951"/>
      <c r="P50" s="1023"/>
      <c r="Q50" s="959"/>
      <c r="R50" s="957"/>
      <c r="S50" s="9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162</v>
      </c>
      <c r="AR50" s="241"/>
      <c r="AS50" s="270"/>
      <c r="AT50" s="275" t="s">
        <v>163</v>
      </c>
      <c r="AU50" s="276"/>
      <c r="AV50" s="275" t="s">
        <v>164</v>
      </c>
      <c r="AW50" s="276"/>
      <c r="AX50" s="277" t="s">
        <v>86</v>
      </c>
      <c r="AY50" s="278"/>
      <c r="AZ50" s="277" t="s">
        <v>87</v>
      </c>
      <c r="BA50" s="279"/>
      <c r="BB50" s="497" t="s">
        <v>165</v>
      </c>
      <c r="BC50" s="220"/>
      <c r="BD50" s="919">
        <f>IF(SUM(AQ11:AQ41)&gt;0,SUM(AQ11:AQ41),SUM(K11:K41))</f>
        <v>0</v>
      </c>
      <c r="BE50" s="220"/>
      <c r="BF50" s="220"/>
      <c r="BG50" s="220"/>
      <c r="BH50" s="974"/>
      <c r="BI50" s="975"/>
      <c r="BJ50" s="975"/>
      <c r="BK50" s="975"/>
      <c r="BL50" s="975"/>
      <c r="BM50" s="975"/>
      <c r="BN50" s="975"/>
      <c r="BO50" s="975"/>
      <c r="BP50" s="976"/>
      <c r="BQ50" s="220"/>
      <c r="BR50" s="220"/>
      <c r="BS50" s="220"/>
      <c r="BT50" s="220"/>
      <c r="BU50" s="220"/>
    </row>
    <row r="51" spans="1:107" ht="15" customHeight="1" thickBot="1" x14ac:dyDescent="0.3">
      <c r="A51" s="1111"/>
      <c r="B51" s="1112"/>
      <c r="C51" s="1112"/>
      <c r="D51" s="1112"/>
      <c r="E51" s="1112"/>
      <c r="F51" s="1112"/>
      <c r="G51" s="1112"/>
      <c r="H51" s="1112"/>
      <c r="I51" s="1112"/>
      <c r="J51" s="1113"/>
      <c r="K51" s="947"/>
      <c r="L51" s="948"/>
      <c r="M51" s="948"/>
      <c r="N51" s="948"/>
      <c r="O51" s="948"/>
      <c r="P51" s="949"/>
      <c r="Q51" s="462"/>
      <c r="R51" s="257"/>
      <c r="S51" s="258"/>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
        <v>166</v>
      </c>
      <c r="AR51" s="271"/>
      <c r="AS51" s="272"/>
      <c r="AT51" s="103" t="str">
        <f>IF(U47=0," NA",(+M42-U42)/M42*100)</f>
        <v xml:space="preserve"> NA</v>
      </c>
      <c r="AU51" s="104"/>
      <c r="AV51" s="103" t="str">
        <f>IF(V47=0," NA",(+O42-V42)/O42*100)</f>
        <v xml:space="preserve"> NA</v>
      </c>
      <c r="AW51" s="104"/>
      <c r="AX51" s="105" t="s">
        <v>71</v>
      </c>
      <c r="AY51" s="106"/>
      <c r="AZ51" s="105" t="s">
        <v>71</v>
      </c>
      <c r="BA51" s="106"/>
      <c r="BB51" s="238"/>
      <c r="BC51" s="239"/>
      <c r="BD51" s="254"/>
      <c r="BE51" s="220"/>
      <c r="BF51" s="220"/>
      <c r="BG51" s="220"/>
      <c r="BH51" s="974"/>
      <c r="BI51" s="975"/>
      <c r="BJ51" s="975"/>
      <c r="BK51" s="975"/>
      <c r="BL51" s="975"/>
      <c r="BM51" s="975"/>
      <c r="BN51" s="975"/>
      <c r="BO51" s="975"/>
      <c r="BP51" s="976"/>
      <c r="BQ51" s="220"/>
      <c r="BR51" s="220"/>
      <c r="BS51" s="220"/>
      <c r="BT51" s="220"/>
      <c r="BU51" s="220"/>
    </row>
    <row r="52" spans="1:107" ht="15" customHeight="1" x14ac:dyDescent="0.25">
      <c r="A52" s="1111"/>
      <c r="B52" s="1112"/>
      <c r="C52" s="1112"/>
      <c r="D52" s="1112"/>
      <c r="E52" s="1112"/>
      <c r="F52" s="1112"/>
      <c r="G52" s="1112"/>
      <c r="H52" s="1112"/>
      <c r="I52" s="1112"/>
      <c r="J52" s="1113"/>
      <c r="K52" s="459" t="s">
        <v>167</v>
      </c>
      <c r="L52" s="464"/>
      <c r="M52" s="227"/>
      <c r="N52" s="227"/>
      <c r="O52" s="227"/>
      <c r="P52" s="465"/>
      <c r="Q52" s="460" t="s">
        <v>157</v>
      </c>
      <c r="R52" s="227"/>
      <c r="S52" s="253"/>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IF(+AQ53="Tertiary Treatment","Secondary Treatment"," ")</f>
        <v>Secondary Treatment</v>
      </c>
      <c r="AR52" s="271"/>
      <c r="AS52" s="272"/>
      <c r="AT52" s="103" t="str">
        <f>IF(AD47=0," NA",IF(U47=0,(+M42-AD42)/M42*100,(+U42-AD42)/U42*100))</f>
        <v xml:space="preserve"> NA</v>
      </c>
      <c r="AU52" s="104"/>
      <c r="AV52" s="103" t="str">
        <f>IF(AE47=0," NA",IF(V47=0,(+O42-AE42)/O42*100,(+V42-AE42)/V42*100))</f>
        <v xml:space="preserve"> NA</v>
      </c>
      <c r="AW52" s="104"/>
      <c r="AX52" s="105" t="s">
        <v>168</v>
      </c>
      <c r="AY52" s="106"/>
      <c r="AZ52" s="105" t="s">
        <v>168</v>
      </c>
      <c r="BA52" s="106"/>
      <c r="BB52" s="1042" t="s">
        <v>169</v>
      </c>
      <c r="BC52" s="1043"/>
      <c r="BD52" s="1044"/>
      <c r="BE52" s="220"/>
      <c r="BF52" s="220"/>
      <c r="BG52" s="220"/>
      <c r="BH52" s="974"/>
      <c r="BI52" s="975"/>
      <c r="BJ52" s="975"/>
      <c r="BK52" s="975"/>
      <c r="BL52" s="975"/>
      <c r="BM52" s="975"/>
      <c r="BN52" s="975"/>
      <c r="BO52" s="975"/>
      <c r="BP52" s="976"/>
      <c r="BQ52" s="220"/>
      <c r="BR52" s="220"/>
      <c r="BS52" s="220"/>
      <c r="BT52" s="220"/>
      <c r="BU52" s="220"/>
    </row>
    <row r="53" spans="1:107" ht="15" customHeight="1" x14ac:dyDescent="0.2">
      <c r="A53" s="1111"/>
      <c r="B53" s="1112"/>
      <c r="C53" s="1112"/>
      <c r="D53" s="1112"/>
      <c r="E53" s="1112"/>
      <c r="F53" s="1112"/>
      <c r="G53" s="1112"/>
      <c r="H53" s="1112"/>
      <c r="I53" s="1112"/>
      <c r="J53" s="1113"/>
      <c r="K53" s="466" t="s">
        <v>170</v>
      </c>
      <c r="L53" s="231"/>
      <c r="M53" s="231"/>
      <c r="N53" s="231"/>
      <c r="O53" s="231"/>
      <c r="P53" s="231"/>
      <c r="Q53" s="956"/>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9" t="str">
        <f>IF(AND(+U47+V47&gt;0,+AD47+AE47=0),"Secondary Treatment","Tertiary Treatment")</f>
        <v>Tertiary Treatment</v>
      </c>
      <c r="AR53" s="271"/>
      <c r="AS53" s="272"/>
      <c r="AT53" s="103" t="str">
        <f>IF(U47+AD47=0," NA",IF(AD47&gt;0,(+AD42-AS42)/AD42*100,(+U42-AS42)/U42*100))</f>
        <v xml:space="preserve"> NA</v>
      </c>
      <c r="AU53" s="104"/>
      <c r="AV53" s="103" t="str">
        <f>IF(V47+AE47=0," NA",IF(AE47&gt;0,(+AE42-AW42)/AE42*100,(+V42-AW42)/V42*100))</f>
        <v xml:space="preserve"> NA</v>
      </c>
      <c r="AW53" s="104"/>
      <c r="AX53" s="105" t="s">
        <v>168</v>
      </c>
      <c r="AY53" s="106"/>
      <c r="AZ53" s="105" t="s">
        <v>168</v>
      </c>
      <c r="BA53" s="106"/>
      <c r="BB53" s="498" t="s">
        <v>171</v>
      </c>
      <c r="BC53" s="220"/>
      <c r="BD53" s="107" t="str">
        <f>IF(AQ47+K47=0,"",IF(AQ47&gt;0,+AQ42/O4,K42/O4))</f>
        <v/>
      </c>
      <c r="BE53" s="220"/>
      <c r="BF53" s="220"/>
      <c r="BG53" s="220"/>
      <c r="BH53" s="974"/>
      <c r="BI53" s="975"/>
      <c r="BJ53" s="975"/>
      <c r="BK53" s="975"/>
      <c r="BL53" s="975"/>
      <c r="BM53" s="975"/>
      <c r="BN53" s="975"/>
      <c r="BO53" s="975"/>
      <c r="BP53" s="976"/>
      <c r="BQ53" s="220"/>
      <c r="BR53" s="220"/>
      <c r="BS53" s="220"/>
      <c r="BT53" s="220"/>
      <c r="BU53" s="220"/>
    </row>
    <row r="54" spans="1:107" ht="15" customHeight="1" thickBot="1" x14ac:dyDescent="0.25">
      <c r="A54" s="1111"/>
      <c r="B54" s="1112"/>
      <c r="C54" s="1112"/>
      <c r="D54" s="1112"/>
      <c r="E54" s="1112"/>
      <c r="F54" s="1112"/>
      <c r="G54" s="1112"/>
      <c r="H54" s="1112"/>
      <c r="I54" s="1112"/>
      <c r="J54" s="1113"/>
      <c r="K54" s="950"/>
      <c r="L54" s="951"/>
      <c r="M54" s="951"/>
      <c r="N54" s="951"/>
      <c r="O54" s="951"/>
      <c r="P54" s="952"/>
      <c r="Q54" s="959"/>
      <c r="R54" s="957"/>
      <c r="S54" s="958"/>
      <c r="T54" s="1025"/>
      <c r="U54" s="1026"/>
      <c r="V54" s="1026"/>
      <c r="W54" s="1026"/>
      <c r="X54" s="1026"/>
      <c r="Y54" s="1026"/>
      <c r="Z54" s="1026"/>
      <c r="AA54" s="1026"/>
      <c r="AB54" s="1026"/>
      <c r="AC54" s="1026"/>
      <c r="AD54" s="1026"/>
      <c r="AE54" s="1026"/>
      <c r="AF54" s="1026"/>
      <c r="AG54" s="1026"/>
      <c r="AH54" s="1026"/>
      <c r="AI54" s="1026"/>
      <c r="AJ54" s="1026"/>
      <c r="AK54" s="1026"/>
      <c r="AL54" s="1026"/>
      <c r="AM54" s="1026"/>
      <c r="AN54" s="1027"/>
      <c r="AO54" s="220"/>
      <c r="AP54" s="220"/>
      <c r="AQ54" s="265" t="s">
        <v>172</v>
      </c>
      <c r="AR54" s="273"/>
      <c r="AS54" s="274"/>
      <c r="AT54" s="111" t="str">
        <f>IF(M42=" "," NA",(+M42-AS42)/M42*100)</f>
        <v xml:space="preserve"> NA</v>
      </c>
      <c r="AU54" s="112"/>
      <c r="AV54" s="111" t="str">
        <f>IF(O42=" "," NA",(+O42-AW42)/O42*100)</f>
        <v xml:space="preserve"> NA</v>
      </c>
      <c r="AW54" s="112"/>
      <c r="AX54" s="111" t="str">
        <f>IF(R42=" "," NA",(+R42-BA42)/R42*100)</f>
        <v xml:space="preserve"> NA</v>
      </c>
      <c r="AY54" s="112"/>
      <c r="AZ54" s="111" t="str">
        <f>IF(Q42=" "," NA",(+Q42-BE42)/Q42*100)</f>
        <v xml:space="preserve"> NA</v>
      </c>
      <c r="BA54" s="113"/>
      <c r="BB54" s="259"/>
      <c r="BC54" s="251"/>
      <c r="BD54" s="261"/>
      <c r="BE54" s="220"/>
      <c r="BF54" s="220"/>
      <c r="BG54" s="220"/>
      <c r="BH54" s="977"/>
      <c r="BI54" s="978"/>
      <c r="BJ54" s="978"/>
      <c r="BK54" s="978"/>
      <c r="BL54" s="978"/>
      <c r="BM54" s="978"/>
      <c r="BN54" s="978"/>
      <c r="BO54" s="978"/>
      <c r="BP54" s="979"/>
      <c r="BQ54" s="220"/>
      <c r="BR54" s="220"/>
      <c r="BS54" s="220"/>
      <c r="BT54" s="220"/>
      <c r="BU54" s="220"/>
    </row>
    <row r="55" spans="1:107" ht="17.25" customHeight="1" thickBot="1" x14ac:dyDescent="0.25">
      <c r="A55" s="1114"/>
      <c r="B55" s="1115"/>
      <c r="C55" s="1115"/>
      <c r="D55" s="1115"/>
      <c r="E55" s="1115"/>
      <c r="F55" s="1115"/>
      <c r="G55" s="1115"/>
      <c r="H55" s="1115"/>
      <c r="I55" s="1115"/>
      <c r="J55" s="1116"/>
      <c r="K55" s="953"/>
      <c r="L55" s="954"/>
      <c r="M55" s="954"/>
      <c r="N55" s="954"/>
      <c r="O55" s="954"/>
      <c r="P55" s="955"/>
      <c r="Q55" s="463"/>
      <c r="R55" s="251"/>
      <c r="S55" s="261"/>
      <c r="T55" s="1028"/>
      <c r="U55" s="1029"/>
      <c r="V55" s="1029"/>
      <c r="W55" s="1029"/>
      <c r="X55" s="1029"/>
      <c r="Y55" s="1029"/>
      <c r="Z55" s="1029"/>
      <c r="AA55" s="1029"/>
      <c r="AB55" s="1029"/>
      <c r="AC55" s="1029"/>
      <c r="AD55" s="1029"/>
      <c r="AE55" s="1029"/>
      <c r="AF55" s="1029"/>
      <c r="AG55" s="1029"/>
      <c r="AH55" s="1029"/>
      <c r="AI55" s="1029"/>
      <c r="AJ55" s="1029"/>
      <c r="AK55" s="1029"/>
      <c r="AL55" s="1029"/>
      <c r="AM55" s="1029"/>
      <c r="AN55" s="1030"/>
      <c r="AO55" s="220"/>
      <c r="AP55" s="220"/>
      <c r="AQ55" s="1040" t="str">
        <f>IF(OR(Q42=" ",BE42=" ",LEFT(Q10,4)&lt;&gt;"Phos",LEFT(BE10,4)&lt;&gt;"Phos"),"","Phosphorus limit would be")</f>
        <v/>
      </c>
      <c r="AR55" s="1041"/>
      <c r="AS55" s="1041"/>
      <c r="AT55" s="1041"/>
      <c r="AU55" s="323" t="str">
        <f>IF(OR(Q42=" ",+BE42=" ",LEFT(Q10,4)&lt;&gt;"Phos",LEFT(BE10,4)&lt;&gt;"Phos"),"",IF(+Q42&gt;=5,1,IF(+Q42&gt;=4,80,IF(+Q42&gt;=3,75,IF(Q42&gt;=2,70,IF(Q42&gt;=1,65,60))))))</f>
        <v/>
      </c>
      <c r="AV55" s="323" t="str">
        <f>IF(OR(Q42=" ",+BE42=" ",LEFT(Q10,4)&lt;&gt;"Phos",LEFT(BE10,4)&lt;&gt;"Phos"),"",IF(+Q42&gt;=5,"mg/l.","% removal."))</f>
        <v/>
      </c>
      <c r="AW55" s="323"/>
      <c r="AX55" s="324" t="str">
        <f>IF(OR(Q42=" ",+BE42=" ",LEFT(Q10,4)&lt;&gt;"Phos",LEFT(BE10,4)&lt;&gt;"Phos"),"",IF(OR(AND(+Q42&gt;=5,BE42&gt;1),AND(+Q42&gt;=4,+Q42&lt;5,AZ54&lt;80),AND(+Q42&gt;=3,+Q42&lt;4,AZ54&lt;75),AND(+Q42&gt;=2,+Q42&lt;3,AZ54&lt;70),AND(+Q42&gt;=1,+Q42&lt;2,AZ54&lt;65),AND(+Q42&lt;1,AZ54&lt;60)),"(compliance not achieved)","(compliance achieved)"))</f>
        <v/>
      </c>
      <c r="AY55" s="323"/>
      <c r="AZ55" s="323"/>
      <c r="BA55" s="323"/>
      <c r="BB55" s="323"/>
      <c r="BC55" s="323"/>
      <c r="BD55" s="325"/>
      <c r="BE55" s="220"/>
      <c r="BF55" s="220"/>
      <c r="BG55" s="220"/>
      <c r="BH55" s="220"/>
      <c r="BI55" s="220"/>
      <c r="BJ55" s="220"/>
      <c r="BK55" s="220"/>
      <c r="BL55" s="220"/>
      <c r="BM55" s="220"/>
      <c r="BN55" s="220"/>
      <c r="BO55" s="220"/>
      <c r="BP55" s="220"/>
      <c r="BQ55" s="220"/>
      <c r="BR55" s="220"/>
      <c r="BS55" s="220"/>
      <c r="BT55" s="220"/>
      <c r="BU55" s="220"/>
    </row>
    <row r="56" spans="1:107" x14ac:dyDescent="0.2">
      <c r="A56" s="1020" t="s">
        <v>173</v>
      </c>
      <c r="B56" s="1020"/>
      <c r="C56" s="1020"/>
      <c r="D56" s="1020"/>
      <c r="E56" s="1020"/>
      <c r="F56" s="1020"/>
      <c r="G56" s="1020"/>
      <c r="H56" s="1020"/>
      <c r="I56" s="1020"/>
      <c r="J56" s="1020"/>
      <c r="K56" s="1020"/>
      <c r="L56" s="1020"/>
      <c r="M56" s="1020"/>
      <c r="N56" s="1020"/>
      <c r="O56" s="1020"/>
      <c r="P56" s="1020"/>
      <c r="Q56" s="1020"/>
      <c r="R56" s="1020"/>
      <c r="S56" s="1020"/>
      <c r="T56" s="1020" t="s">
        <v>174</v>
      </c>
      <c r="U56" s="1020"/>
      <c r="V56" s="1020"/>
      <c r="W56" s="1020"/>
      <c r="X56" s="1020"/>
      <c r="Y56" s="1020"/>
      <c r="Z56" s="1020"/>
      <c r="AA56" s="1020"/>
      <c r="AB56" s="1020"/>
      <c r="AC56" s="1020"/>
      <c r="AD56" s="1020"/>
      <c r="AE56" s="1020"/>
      <c r="AF56" s="1020"/>
      <c r="AG56" s="1020"/>
      <c r="AH56" s="1020"/>
      <c r="AI56" s="1020"/>
      <c r="AJ56" s="1020"/>
      <c r="AK56" s="1020"/>
      <c r="AL56" s="1020"/>
      <c r="AM56" s="1020"/>
      <c r="AN56" s="1020"/>
      <c r="AO56" s="935" t="s">
        <v>175</v>
      </c>
      <c r="AP56" s="935"/>
      <c r="AQ56" s="935"/>
      <c r="AR56" s="935"/>
      <c r="AS56" s="935"/>
      <c r="AT56" s="935"/>
      <c r="AU56" s="935"/>
      <c r="AV56" s="935"/>
      <c r="AW56" s="935"/>
      <c r="AX56" s="935"/>
      <c r="AY56" s="935"/>
      <c r="AZ56" s="935"/>
      <c r="BA56" s="935"/>
      <c r="BB56" s="935"/>
      <c r="BC56" s="935"/>
      <c r="BD56" s="935"/>
      <c r="BG56" s="935" t="s">
        <v>176</v>
      </c>
      <c r="BH56" s="935"/>
      <c r="BI56" s="935"/>
      <c r="BJ56" s="935"/>
      <c r="BK56" s="935"/>
      <c r="BL56" s="935"/>
      <c r="BM56" s="935"/>
      <c r="BN56" s="935"/>
      <c r="BO56" s="935"/>
      <c r="BP56" s="935"/>
      <c r="BQ56" s="935"/>
      <c r="BR56" s="935"/>
      <c r="BS56" s="935"/>
      <c r="BT56" s="935"/>
      <c r="BU56" s="935"/>
      <c r="BV56" s="935" t="s">
        <v>177</v>
      </c>
      <c r="BW56" s="935"/>
      <c r="BX56" s="935"/>
      <c r="BY56" s="935"/>
      <c r="BZ56" s="935"/>
      <c r="CA56" s="935"/>
      <c r="CB56" s="935"/>
      <c r="CC56" s="935"/>
      <c r="CD56" s="935"/>
      <c r="CE56" s="935"/>
      <c r="CF56" s="935"/>
      <c r="CG56" s="935"/>
      <c r="CH56" s="935"/>
      <c r="CI56" s="935"/>
      <c r="CJ56" s="935"/>
      <c r="CK56" s="935"/>
      <c r="CL56" s="935"/>
      <c r="CM56" s="935" t="s">
        <v>178</v>
      </c>
      <c r="CN56" s="935"/>
      <c r="CO56" s="935"/>
      <c r="CP56" s="935"/>
      <c r="CQ56" s="935"/>
      <c r="CR56" s="935"/>
      <c r="CS56" s="935"/>
      <c r="CT56" s="935"/>
      <c r="CU56" s="935"/>
      <c r="CV56" s="935"/>
      <c r="CW56" s="935"/>
      <c r="CX56" s="935"/>
      <c r="CY56" s="935"/>
      <c r="CZ56" s="935"/>
      <c r="DA56" s="935"/>
      <c r="DB56" s="935"/>
      <c r="DC56" s="935"/>
    </row>
    <row r="57" spans="1:107" x14ac:dyDescent="0.2">
      <c r="A57" s="936"/>
      <c r="B57" s="936"/>
      <c r="C57" s="936"/>
      <c r="D57" s="936"/>
      <c r="E57" s="936"/>
      <c r="F57" s="936"/>
      <c r="G57" s="936"/>
      <c r="H57" s="936"/>
      <c r="I57" s="936"/>
      <c r="J57" s="936"/>
      <c r="K57" s="936"/>
      <c r="L57" s="936"/>
      <c r="M57" s="936"/>
      <c r="N57" s="936"/>
      <c r="O57" s="936"/>
      <c r="P57" s="936"/>
      <c r="Q57" s="936"/>
      <c r="R57" s="936"/>
      <c r="S57" s="936"/>
      <c r="T57" s="936"/>
      <c r="U57" s="936"/>
      <c r="V57" s="936"/>
      <c r="W57" s="936"/>
      <c r="X57" s="936"/>
      <c r="Y57" s="936"/>
      <c r="Z57" s="936"/>
      <c r="AA57" s="936"/>
      <c r="AB57" s="936"/>
      <c r="AC57" s="936"/>
      <c r="AD57" s="936"/>
      <c r="AE57" s="936"/>
      <c r="AF57" s="936"/>
      <c r="AG57" s="936"/>
      <c r="AH57" s="936"/>
      <c r="AI57" s="936"/>
      <c r="AJ57" s="936"/>
      <c r="AK57" s="936"/>
      <c r="AL57" s="936"/>
      <c r="AM57" s="936"/>
      <c r="AN57" s="936"/>
      <c r="AO57" s="936"/>
      <c r="AP57" s="936"/>
      <c r="AQ57" s="936"/>
      <c r="AR57" s="936"/>
      <c r="AS57" s="936"/>
      <c r="AT57" s="936"/>
      <c r="AU57" s="936"/>
      <c r="AV57" s="936"/>
      <c r="AW57" s="936"/>
      <c r="AX57" s="936"/>
      <c r="AY57" s="936"/>
      <c r="AZ57" s="936"/>
      <c r="BA57" s="936"/>
      <c r="BB57" s="936"/>
      <c r="BC57" s="936"/>
      <c r="BD57" s="936"/>
      <c r="BE57" s="936"/>
      <c r="BF57" s="936"/>
      <c r="BG57" s="936"/>
      <c r="BH57" s="936"/>
      <c r="BI57" s="936"/>
      <c r="BJ57" s="936"/>
      <c r="BK57" s="936"/>
      <c r="BL57" s="936"/>
      <c r="BM57" s="936"/>
      <c r="BN57" s="936"/>
      <c r="BO57" s="936"/>
      <c r="BP57" s="936"/>
      <c r="BQ57" s="936"/>
      <c r="BR57" s="936"/>
      <c r="BS57" s="936"/>
      <c r="BT57" s="936"/>
      <c r="BU57" s="936"/>
      <c r="BV57" s="936"/>
      <c r="BW57" s="936"/>
      <c r="BX57" s="936"/>
      <c r="BY57" s="936"/>
      <c r="BZ57" s="936"/>
      <c r="CA57" s="936"/>
      <c r="CB57" s="936"/>
      <c r="CC57" s="936"/>
      <c r="CD57" s="936"/>
      <c r="CE57" s="936"/>
      <c r="CF57" s="936"/>
      <c r="CG57" s="936"/>
      <c r="CH57" s="936"/>
      <c r="CI57" s="936"/>
      <c r="CJ57" s="936"/>
      <c r="CK57" s="936"/>
      <c r="CL57" s="936"/>
    </row>
  </sheetData>
  <sheetProtection algorithmName="SHA-512" hashValue="yjcs4bGswJPBzNghfyp7DcaZQcqrCFrGLmnAiS5mvrqSEawAsxcn3DHf651doQ2tHJfdzIDY7+8FdzYOsOQJRA==" saltValue="E7fosR9p/5mHe8fnSBPPAA==" spinCount="100000" sheet="1" selectLockedCells="1"/>
  <mergeCells count="98">
    <mergeCell ref="DA8:DA10"/>
    <mergeCell ref="CR8:CR10"/>
    <mergeCell ref="CS8:CS10"/>
    <mergeCell ref="CY8:CY10"/>
    <mergeCell ref="CZ8:CZ10"/>
    <mergeCell ref="AO6:AR6"/>
    <mergeCell ref="AX6:BC7"/>
    <mergeCell ref="BR9:BR10"/>
    <mergeCell ref="BN6:BS7"/>
    <mergeCell ref="CK8:CK10"/>
    <mergeCell ref="BV6:BW6"/>
    <mergeCell ref="BP9:BP10"/>
    <mergeCell ref="BN9:BN10"/>
    <mergeCell ref="BO9:BO10"/>
    <mergeCell ref="BW8:BZ8"/>
    <mergeCell ref="CA8:CA10"/>
    <mergeCell ref="CM6:CN6"/>
    <mergeCell ref="CT6:DA7"/>
    <mergeCell ref="CN8:CN10"/>
    <mergeCell ref="CO8:CO10"/>
    <mergeCell ref="BV57:CL57"/>
    <mergeCell ref="CL8:CL10"/>
    <mergeCell ref="CG8:CG10"/>
    <mergeCell ref="CH8:CH10"/>
    <mergeCell ref="CI8:CI10"/>
    <mergeCell ref="CJ8:CJ10"/>
    <mergeCell ref="CB8:CB10"/>
    <mergeCell ref="CD8:CD10"/>
    <mergeCell ref="CE8:CE10"/>
    <mergeCell ref="CC8:CC10"/>
    <mergeCell ref="BY9:BZ9"/>
    <mergeCell ref="CC6:CJ7"/>
    <mergeCell ref="A57:S57"/>
    <mergeCell ref="BG57:BU57"/>
    <mergeCell ref="T56:AN56"/>
    <mergeCell ref="AO56:BD56"/>
    <mergeCell ref="A48:J55"/>
    <mergeCell ref="T57:AN57"/>
    <mergeCell ref="AO57:BF57"/>
    <mergeCell ref="T49:AN55"/>
    <mergeCell ref="BB52:BD52"/>
    <mergeCell ref="AQ55:AT55"/>
    <mergeCell ref="K49:P50"/>
    <mergeCell ref="Q49:S50"/>
    <mergeCell ref="BG56:BU56"/>
    <mergeCell ref="BV56:CL56"/>
    <mergeCell ref="A56:S56"/>
    <mergeCell ref="K2:O2"/>
    <mergeCell ref="P2:R2"/>
    <mergeCell ref="Q4:S4"/>
    <mergeCell ref="AE6:AM7"/>
    <mergeCell ref="P6:Q6"/>
    <mergeCell ref="R6:S6"/>
    <mergeCell ref="M4:N4"/>
    <mergeCell ref="K5:L5"/>
    <mergeCell ref="K7:N7"/>
    <mergeCell ref="P7:Q7"/>
    <mergeCell ref="M5:Q5"/>
    <mergeCell ref="AK47:AL47"/>
    <mergeCell ref="C8:C10"/>
    <mergeCell ref="F8:F10"/>
    <mergeCell ref="G8:G10"/>
    <mergeCell ref="D8:D10"/>
    <mergeCell ref="AK43:AL43"/>
    <mergeCell ref="T45:V45"/>
    <mergeCell ref="T46:V46"/>
    <mergeCell ref="R7:S7"/>
    <mergeCell ref="K51:P51"/>
    <mergeCell ref="Q53:S54"/>
    <mergeCell ref="K54:P55"/>
    <mergeCell ref="CF8:CF10"/>
    <mergeCell ref="BU9:BU10"/>
    <mergeCell ref="BS9:BS10"/>
    <mergeCell ref="AQ8:BD8"/>
    <mergeCell ref="BM9:BM10"/>
    <mergeCell ref="AD8:AE8"/>
    <mergeCell ref="AD9:AE9"/>
    <mergeCell ref="AO42:AP42"/>
    <mergeCell ref="AO43:AP43"/>
    <mergeCell ref="AO44:AP44"/>
    <mergeCell ref="AO47:AP47"/>
    <mergeCell ref="AK44:AL44"/>
    <mergeCell ref="CM56:DC56"/>
    <mergeCell ref="BW9:BX9"/>
    <mergeCell ref="BT9:BT10"/>
    <mergeCell ref="BQ9:BQ10"/>
    <mergeCell ref="AO45:AP45"/>
    <mergeCell ref="AO46:AP46"/>
    <mergeCell ref="DB8:DB10"/>
    <mergeCell ref="DC8:DC10"/>
    <mergeCell ref="CU8:CU10"/>
    <mergeCell ref="CV8:CV10"/>
    <mergeCell ref="CW8:CW10"/>
    <mergeCell ref="CT8:CT10"/>
    <mergeCell ref="CX8:CX10"/>
    <mergeCell ref="BH49:BP54"/>
    <mergeCell ref="CP8:CP10"/>
    <mergeCell ref="CQ8:CQ10"/>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6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55" man="1"/>
    <brk id="58" max="1048575" man="1"/>
    <brk id="73" max="1048575" man="1"/>
    <brk id="90" max="55"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C56"/>
  <sheetViews>
    <sheetView showGridLines="0" zoomScaleNormal="100" workbookViewId="0">
      <selection activeCell="T48" sqref="T48:AN54"/>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5703125" customWidth="1"/>
    <col min="34" max="34" width="6.7109375" customWidth="1"/>
    <col min="35" max="35" width="1.85546875" hidden="1" customWidth="1"/>
    <col min="37" max="39" width="5.7109375" customWidth="1"/>
    <col min="41" max="42" width="3.7109375" customWidth="1"/>
    <col min="43" max="44" width="7.7109375" customWidth="1"/>
    <col min="56" max="56" width="7.42578125" customWidth="1"/>
    <col min="58" max="58" width="6.85546875" customWidth="1"/>
    <col min="59" max="59" width="5.140625" customWidth="1"/>
    <col min="74" max="74" width="5.140625" customWidth="1"/>
    <col min="76" max="76" width="7.28515625" customWidth="1"/>
    <col min="77" max="77" width="7.42578125" customWidth="1"/>
    <col min="78" max="78" width="7.8554687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+May!K2</f>
        <v>Exampleville</v>
      </c>
      <c r="L2" s="1046"/>
      <c r="M2" s="1046"/>
      <c r="N2" s="1046"/>
      <c r="O2" s="1047"/>
      <c r="P2" s="1131" t="str">
        <f>+May!P2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183</v>
      </c>
      <c r="L4" s="312"/>
      <c r="M4" s="1138">
        <f>+May!M4</f>
        <v>2026</v>
      </c>
      <c r="N4" s="1139"/>
      <c r="O4" s="862">
        <f>+May!O4</f>
        <v>1E-3</v>
      </c>
      <c r="P4" s="313" t="s">
        <v>51</v>
      </c>
      <c r="Q4" s="1066" t="str">
        <f>+May!Q4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CONCATENATE("6/1/",M4)</f>
        <v>6/1/2026</v>
      </c>
      <c r="K5" s="1056" t="s">
        <v>54</v>
      </c>
      <c r="L5" s="1057"/>
      <c r="M5" s="1142" t="str">
        <f>+May!M5</f>
        <v>wwtp@city.org</v>
      </c>
      <c r="N5" s="1142"/>
      <c r="O5" s="1142"/>
      <c r="P5" s="1142"/>
      <c r="Q5" s="1143"/>
      <c r="R5" s="865" t="str">
        <f>+May!R5</f>
        <v>001</v>
      </c>
      <c r="S5" s="865" t="str">
        <f>+May!S5</f>
        <v>A</v>
      </c>
      <c r="T5" s="675" t="s">
        <v>37</v>
      </c>
      <c r="U5" s="226"/>
      <c r="V5" s="226"/>
      <c r="W5" s="480"/>
      <c r="X5" s="481" t="s">
        <v>38</v>
      </c>
      <c r="Y5" s="482"/>
      <c r="Z5" s="481" t="s">
        <v>56</v>
      </c>
      <c r="AA5" s="226"/>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June</v>
      </c>
      <c r="AA6" s="245"/>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June</v>
      </c>
      <c r="AV6" s="245"/>
      <c r="AW6" s="488">
        <f>+M4</f>
        <v>2026</v>
      </c>
      <c r="AX6" s="937"/>
      <c r="AY6" s="938"/>
      <c r="AZ6" s="938"/>
      <c r="BA6" s="938"/>
      <c r="BB6" s="938"/>
      <c r="BC6" s="938"/>
      <c r="BD6" s="220"/>
      <c r="BE6" s="257"/>
      <c r="BF6" s="257"/>
      <c r="BG6" s="458" t="str">
        <f>+K2</f>
        <v>Exampleville</v>
      </c>
      <c r="BH6" s="239"/>
      <c r="BI6" s="250" t="str">
        <f>+P2</f>
        <v>IN0000000</v>
      </c>
      <c r="BJ6" s="245"/>
      <c r="BK6" s="250" t="str">
        <f>+K4</f>
        <v>June</v>
      </c>
      <c r="BL6" s="245"/>
      <c r="BM6" s="488">
        <f>+M4</f>
        <v>2026</v>
      </c>
      <c r="BN6" s="937"/>
      <c r="BO6" s="942"/>
      <c r="BP6" s="942"/>
      <c r="BQ6" s="942"/>
      <c r="BR6" s="942"/>
      <c r="BS6" s="924"/>
      <c r="BT6" s="231"/>
      <c r="BU6" s="220"/>
      <c r="BV6" s="940" t="str">
        <f>+K2</f>
        <v>Exampleville</v>
      </c>
      <c r="BW6" s="1095"/>
      <c r="BX6" s="250" t="str">
        <f>+P2</f>
        <v>IN0000000</v>
      </c>
      <c r="BY6" s="245"/>
      <c r="BZ6" s="250" t="str">
        <f>+K4</f>
        <v>June</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June</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+May!K7</f>
        <v>Chris A. Operator</v>
      </c>
      <c r="L7" s="1063"/>
      <c r="M7" s="1063"/>
      <c r="N7" s="1063"/>
      <c r="O7" s="314" t="str">
        <f>+May!O7</f>
        <v>V</v>
      </c>
      <c r="P7" s="1071">
        <f>+May!P7</f>
        <v>9999</v>
      </c>
      <c r="Q7" s="1072"/>
      <c r="R7" s="1154">
        <f>+May!R7</f>
        <v>41820</v>
      </c>
      <c r="S7" s="1155"/>
      <c r="T7" s="472"/>
      <c r="U7" s="260"/>
      <c r="V7" s="260"/>
      <c r="W7" s="468"/>
      <c r="X7" s="251"/>
      <c r="Y7" s="251"/>
      <c r="Z7" s="251"/>
      <c r="AA7" s="251"/>
      <c r="AB7" s="463"/>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614"/>
      <c r="B8" s="615"/>
      <c r="C8" s="1125" t="str">
        <f>+May!C8</f>
        <v>Man-Hours at Plant
(Plants less than 1 MGD only)</v>
      </c>
      <c r="D8" s="982" t="str">
        <f>+May!D8</f>
        <v>Air Temperature (optional)</v>
      </c>
      <c r="E8" s="281" t="s">
        <v>66</v>
      </c>
      <c r="F8" s="1004" t="str">
        <f>+May!F8</f>
        <v>Bypass At Plant Site
("x" If Occurred)</v>
      </c>
      <c r="G8" s="1007" t="str">
        <f>+May!G8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1149" t="s">
        <v>74</v>
      </c>
      <c r="AE8" s="1150"/>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t="s">
        <v>71</v>
      </c>
      <c r="BH8" s="617" t="str">
        <f>+May!BH8</f>
        <v>SLUDGE TO</v>
      </c>
      <c r="BI8" s="618"/>
      <c r="BJ8" s="136" t="str">
        <f>+May!BJ8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SUM(E11:E40)</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1151" t="s">
        <v>80</v>
      </c>
      <c r="AE9" s="1152"/>
      <c r="AF9" s="629"/>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IF(+May!BE9&lt;&gt;"",+May!BE9,"")</f>
        <v>Phosphorus</v>
      </c>
      <c r="BF9" s="641"/>
      <c r="BG9" s="642"/>
      <c r="BH9" s="629" t="str">
        <f>+May!BH9</f>
        <v>DIGESTER</v>
      </c>
      <c r="BI9" s="626"/>
      <c r="BJ9" s="629" t="str">
        <f>+May!BJ9</f>
        <v>Anaerobic Only</v>
      </c>
      <c r="BK9" s="625"/>
      <c r="BL9" s="643"/>
      <c r="BM9" s="1117" t="str">
        <f>+May!BM9</f>
        <v>Supernatant Withdrawn 
hrs. or Gal. x 1000</v>
      </c>
      <c r="BN9" s="1117" t="str">
        <f>+May!BN9</f>
        <v>Supernatant BOD5 mg/l 
or  NH3-N mg/l</v>
      </c>
      <c r="BO9" s="1117" t="str">
        <f>+May!BO9</f>
        <v>Total Solids in Incoming Sludge - %</v>
      </c>
      <c r="BP9" s="1124" t="str">
        <f>+May!BP9</f>
        <v>Total Solids in Digested Sludge - %</v>
      </c>
      <c r="BQ9" s="1101" t="str">
        <f>+May!BQ9</f>
        <v>Volatile Solids in Incoming Sludge - %</v>
      </c>
      <c r="BR9" s="1101" t="str">
        <f>+May!BR9</f>
        <v>Volatile Solids in Digested Sludge - %</v>
      </c>
      <c r="BS9" s="1099" t="str">
        <f>+May!BS9</f>
        <v>Digested Sludge Withdrawn 
hrs. or Gal. x 1000</v>
      </c>
      <c r="BT9" s="1101">
        <f>+May!BT9</f>
        <v>0</v>
      </c>
      <c r="BU9" s="1099" t="str">
        <f>+May!BU9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+May!E10</f>
        <v>Precipitation - Inches</v>
      </c>
      <c r="F10" s="1006">
        <f>+Jan!F10</f>
        <v>0</v>
      </c>
      <c r="G10" s="1009">
        <f>+Jan!G10</f>
        <v>0</v>
      </c>
      <c r="H10" s="647" t="str">
        <f>+May!H10</f>
        <v>Chlorine - Lbs/day</v>
      </c>
      <c r="I10" s="648" t="str">
        <f>+May!I10</f>
        <v>Lbs/Day  or  Gal./Day</v>
      </c>
      <c r="J10" s="648" t="str">
        <f>+May!J10</f>
        <v>Lbs/Day  or  Gal./Day</v>
      </c>
      <c r="K10" s="649" t="str">
        <f>+May!K10</f>
        <v>Influent Flow Rate 
(if metered) MGD</v>
      </c>
      <c r="L10" s="650" t="str">
        <f>+May!L10</f>
        <v>pH</v>
      </c>
      <c r="M10" s="650" t="str">
        <f>+May!M10</f>
        <v>CBOD5 - mg/l</v>
      </c>
      <c r="N10" s="901" t="str">
        <f>+May!N10</f>
        <v>CBOD5 - lbs/day</v>
      </c>
      <c r="O10" s="650" t="str">
        <f>+May!O10</f>
        <v>Susp. Solids - mg/l</v>
      </c>
      <c r="P10" s="650" t="str">
        <f>+May!P10</f>
        <v>Susp. Solids - lbs/day</v>
      </c>
      <c r="Q10" s="650" t="str">
        <f>+May!Q10</f>
        <v xml:space="preserve">Phosphorus - mg/l </v>
      </c>
      <c r="R10" s="650" t="str">
        <f>+May!R10</f>
        <v>Ammonia - mg/l</v>
      </c>
      <c r="S10" s="651" t="str">
        <f>IF(+May!S10&lt;&gt;"",+May!S10,"")</f>
        <v/>
      </c>
      <c r="T10" s="652" t="s">
        <v>99</v>
      </c>
      <c r="U10" s="649" t="str">
        <f>+May!U10</f>
        <v>CBOD5 - mg/l</v>
      </c>
      <c r="V10" s="651" t="str">
        <f>+May!V10</f>
        <v>Susp. Solids - mg/l</v>
      </c>
      <c r="W10" s="653" t="str">
        <f>+May!W10</f>
        <v>Settleable Solids % in 30 minutes</v>
      </c>
      <c r="X10" s="650" t="str">
        <f>+May!X10</f>
        <v>Susp. Solids - mg/l</v>
      </c>
      <c r="Y10" s="654" t="str">
        <f>+May!Y10</f>
        <v>Sludge Vol. Index - ml/gm</v>
      </c>
      <c r="Z10" s="650" t="str">
        <f>+May!Z10</f>
        <v>Dissolved Oxygen - mg/l</v>
      </c>
      <c r="AA10" s="650" t="str">
        <f>+May!AA10</f>
        <v>Temperature - F</v>
      </c>
      <c r="AB10" s="650" t="str">
        <f>+May!AB10</f>
        <v>Volume - MG</v>
      </c>
      <c r="AC10" s="651" t="str">
        <f>+May!AC10</f>
        <v>Susp. Solids - mg/l</v>
      </c>
      <c r="AD10" s="649" t="str">
        <f>+May!AD10</f>
        <v>CBOD5 - mg/l</v>
      </c>
      <c r="AE10" s="651" t="str">
        <f>+May!AE10</f>
        <v>Susp. Solids - mg/l</v>
      </c>
      <c r="AF10" s="703"/>
      <c r="AG10" s="901" t="str">
        <f>+May!AG10</f>
        <v>Residual Chlorine - Final</v>
      </c>
      <c r="AH10" s="901" t="str">
        <f>+May!AH10</f>
        <v>Residual Chlorine - Contact Tank</v>
      </c>
      <c r="AI10" s="656"/>
      <c r="AJ10" s="650" t="str">
        <f>+May!AJ10</f>
        <v>E. Coli - colony/100 ml</v>
      </c>
      <c r="AK10" s="650" t="str">
        <f>+May!AK10</f>
        <v>pH - daily low 
(or single sample)</v>
      </c>
      <c r="AL10" s="650" t="str">
        <f>+May!AL10</f>
        <v>pH - daily high  
(if multiple samples)</v>
      </c>
      <c r="AM10" s="901" t="str">
        <f>+May!AM10</f>
        <v>Dissolved Oxygen - mg/l</v>
      </c>
      <c r="AN10" s="904" t="str">
        <f>+May!AN10</f>
        <v>Oil &amp; Grease (mg/l)</v>
      </c>
      <c r="AO10" s="657" t="s">
        <v>99</v>
      </c>
      <c r="AP10" s="658" t="s">
        <v>100</v>
      </c>
      <c r="AQ10" s="655" t="str">
        <f>+May!AQ10</f>
        <v>Effluent Flow Rate (MGD)</v>
      </c>
      <c r="AR10" s="651" t="str">
        <f>+May!AR10</f>
        <v>Effluent Flow
Weekly Average</v>
      </c>
      <c r="AS10" s="655" t="str">
        <f>+May!AS10</f>
        <v>CBOD5 - mg/l</v>
      </c>
      <c r="AT10" s="650" t="str">
        <f>+May!AT10</f>
        <v>CBOD5 - mg/l
Weekly Average</v>
      </c>
      <c r="AU10" s="659" t="str">
        <f>+May!AU10</f>
        <v>CBOD5 - lbs/day</v>
      </c>
      <c r="AV10" s="651" t="str">
        <f>+May!AV10</f>
        <v>CBOD5 - lbs/day
Weekly Average</v>
      </c>
      <c r="AW10" s="655" t="str">
        <f>+May!AW10</f>
        <v>Susp. Solids - mg/l</v>
      </c>
      <c r="AX10" s="650" t="str">
        <f>+May!AX10</f>
        <v>Susp. Solids - mg/l
Weekly Average</v>
      </c>
      <c r="AY10" s="660" t="str">
        <f>+May!AY10</f>
        <v>Susp. Solids - lbs/day</v>
      </c>
      <c r="AZ10" s="651" t="str">
        <f>+May!AZ10</f>
        <v>Susp. Solids - lbs/day
Weekly Average</v>
      </c>
      <c r="BA10" s="655" t="str">
        <f>+May!BA10</f>
        <v>Ammonia - mg/l</v>
      </c>
      <c r="BB10" s="661" t="str">
        <f>+May!BB10</f>
        <v>Ammonia - mg/l
Weekly Average</v>
      </c>
      <c r="BC10" s="660" t="str">
        <f>+May!BC10</f>
        <v>Ammonia - lbs/day</v>
      </c>
      <c r="BD10" s="651" t="str">
        <f>+May!BD10</f>
        <v>Ammonia - lbs/day
Weekly Average</v>
      </c>
      <c r="BE10" s="662" t="str">
        <f>IF(+May!BE10&lt;&gt;"",+May!BE10,"")</f>
        <v xml:space="preserve">Phosphorus - mg/l </v>
      </c>
      <c r="BF10" s="663" t="str">
        <f>IF(+May!BF10&lt;&gt;"",+May!BF10,"")</f>
        <v>Phosphorus - lbs/day</v>
      </c>
      <c r="BG10" s="664" t="s">
        <v>99</v>
      </c>
      <c r="BH10" s="649" t="str">
        <f>+May!BH10</f>
        <v>Primary Sludge
Gal. x 1000</v>
      </c>
      <c r="BI10" s="651" t="str">
        <f>+May!BI10</f>
        <v>Waste Act. Sludge
Gal. x 1000</v>
      </c>
      <c r="BJ10" s="649" t="str">
        <f>+May!BJ10</f>
        <v>pH</v>
      </c>
      <c r="BK10" s="650" t="str">
        <f>+May!BK10</f>
        <v>Gas Production  
Cubic Ft. x 1000</v>
      </c>
      <c r="BL10" s="650" t="str">
        <f>+May!BL10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Mon</v>
      </c>
      <c r="C11" s="34"/>
      <c r="D11" s="35"/>
      <c r="E11" s="36"/>
      <c r="F11" s="37"/>
      <c r="G11" s="38"/>
      <c r="H11" s="39"/>
      <c r="I11" s="40"/>
      <c r="J11" s="36"/>
      <c r="K11" s="41"/>
      <c r="L11" s="316"/>
      <c r="M11" s="40"/>
      <c r="N11" s="44" t="str">
        <f ca="1">IF(CELL("type",M11)="L","",IF(M11*($K11+$AQ11)=0,"",IF($K11&gt;0,+$K11*M11*8.34,$AQ11*M11*8.34)))</f>
        <v/>
      </c>
      <c r="O11" s="40"/>
      <c r="P11" s="44" t="str">
        <f t="shared" ref="P11:P40" ca="1" si="0">IF(CELL("type",O11)="L","",IF(O11*($K11+$AQ11)=0,"",IF($K11&gt;0,+$K11*O11*8.34,$AQ11*O11*8.34)))</f>
        <v/>
      </c>
      <c r="Q11" s="40"/>
      <c r="R11" s="40"/>
      <c r="S11" s="42"/>
      <c r="T11" s="238">
        <f t="shared" ref="T11:T40"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0" si="2">+A11</f>
        <v>1</v>
      </c>
      <c r="AP11" s="441" t="str">
        <f t="shared" ref="AP11:AP40" si="3">+B11</f>
        <v>Mon</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0"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0" si="6">TEXT(J$5 + A12-1,"DDD")</f>
        <v>Tue</v>
      </c>
      <c r="C12" s="48"/>
      <c r="D12" s="49"/>
      <c r="E12" s="49"/>
      <c r="F12" s="50"/>
      <c r="G12" s="51"/>
      <c r="H12" s="52"/>
      <c r="I12" s="48"/>
      <c r="J12" s="49"/>
      <c r="K12" s="53"/>
      <c r="L12" s="317"/>
      <c r="M12" s="48"/>
      <c r="N12" s="44" t="str">
        <f t="shared" ref="N12:N40" ca="1" si="7">IF(CELL("type",M12)="L","",IF(M12*(K12+AQ12)=0,"",IF(K12&gt;0,+K12*M12*8.34,AQ12*M12*8.34)))</f>
        <v/>
      </c>
      <c r="O12" s="48"/>
      <c r="P12" s="44" t="str">
        <f t="shared" ca="1" si="0"/>
        <v/>
      </c>
      <c r="Q12" s="48"/>
      <c r="R12" s="48"/>
      <c r="S12" s="54"/>
      <c r="T12" s="240">
        <f t="shared" si="1"/>
        <v>2</v>
      </c>
      <c r="U12" s="53"/>
      <c r="V12" s="54"/>
      <c r="W12" s="48"/>
      <c r="X12" s="48"/>
      <c r="Y12" s="332" t="str">
        <f t="shared" ref="Y12:Y40" si="8">IF(W12*X12=0,"",IF(W12&lt;100,W12*10000/X12,W12*1000/X12))</f>
        <v/>
      </c>
      <c r="Z12" s="317"/>
      <c r="AA12" s="330"/>
      <c r="AB12" s="48"/>
      <c r="AC12" s="54"/>
      <c r="AD12" s="53"/>
      <c r="AE12" s="54"/>
      <c r="AF12" s="704"/>
      <c r="AG12" s="52"/>
      <c r="AH12" s="48"/>
      <c r="AI12" t="str">
        <f t="shared" ref="AI12:AI40" ca="1" si="9">IF(CELL("type",AJ12)="b","",IF(AJ12="tntc",63200,IF(AJ12=0,1,AJ12)))</f>
        <v/>
      </c>
      <c r="AJ12" s="48"/>
      <c r="AK12" s="317"/>
      <c r="AL12" s="317"/>
      <c r="AM12" s="317"/>
      <c r="AN12" s="54"/>
      <c r="AO12" s="234">
        <f t="shared" si="2"/>
        <v>2</v>
      </c>
      <c r="AP12" s="441" t="str">
        <f t="shared" si="3"/>
        <v>Tue</v>
      </c>
      <c r="AQ12" s="53"/>
      <c r="AR12" s="45"/>
      <c r="AS12" s="53"/>
      <c r="AT12" s="71"/>
      <c r="AU12" s="57" t="str">
        <f t="shared" ref="AU12:AU40" ca="1" si="10">IF(CELL("type",AS12)="l","",IF(AS12*($K12+$AQ12)=0,"",IF($AQ12&gt;0,+$AQ12*AS12*8.34,$K12*AS12*8.34)))</f>
        <v/>
      </c>
      <c r="AV12" s="45"/>
      <c r="AW12" s="53"/>
      <c r="AX12" s="71"/>
      <c r="AY12" s="57" t="str">
        <f t="shared" ref="AY12:AY40" ca="1" si="11">IF(CELL("type",AW12)="l","",IF(AW12*($K12+$AQ12)=0,"",IF($AQ12&gt;0,+$AQ12*AW12*8.34,$K12*AW12*8.34)))</f>
        <v/>
      </c>
      <c r="AZ12" s="45"/>
      <c r="BA12" s="41"/>
      <c r="BB12" s="71"/>
      <c r="BC12" s="57" t="str">
        <f t="shared" ref="BC12:BC40" ca="1" si="12">IF(CELL("type",BA12)="l","",IF(BA12*($K12+$AQ12)=0,"",IF($AQ12&gt;0,+$AQ12*BA12*8.34,$K12*BA12*8.34)))</f>
        <v/>
      </c>
      <c r="BD12" s="45"/>
      <c r="BE12" s="53"/>
      <c r="BF12" s="698" t="str">
        <f t="shared" ref="BF12:BF13" ca="1" si="13">IF(CELL("type",BE12)="l","",IF(BE12*($K12+$AQ12)=0,"",IF($AQ12&gt;0,+$AQ12*BE12*8.34,$K12*BE12*8.34)))</f>
        <v/>
      </c>
      <c r="BG12" s="263">
        <f t="shared" ref="BG12:BG40" si="14">+A12</f>
        <v>2</v>
      </c>
      <c r="BH12" s="53"/>
      <c r="BI12" s="54"/>
      <c r="BJ12" s="317"/>
      <c r="BK12" s="48"/>
      <c r="BL12" s="48"/>
      <c r="BM12" s="48"/>
      <c r="BN12" s="48"/>
      <c r="BO12" s="48"/>
      <c r="BP12" s="48"/>
      <c r="BQ12" s="48"/>
      <c r="BR12" s="48"/>
      <c r="BS12" s="54"/>
      <c r="BT12" s="48"/>
      <c r="BU12" s="54"/>
      <c r="BV12" s="263">
        <f t="shared" si="4"/>
        <v>2</v>
      </c>
      <c r="BW12" s="48"/>
      <c r="BX12" s="698" t="str">
        <f t="shared" ref="BX12:BX40" ca="1" si="15">IF(CELL("type",BW12)="l","",IF(BW12*($K12+$AQ12)=0,"",IF($AQ12&gt;0,+$AQ12*BW12*8.34,$K12*BW12*8.34)))</f>
        <v/>
      </c>
      <c r="BY12" s="892"/>
      <c r="BZ12" s="698" t="str">
        <f t="shared" ref="BZ12:BZ40" ca="1" si="16">IF(CELL("type",BY12)="l","",IF(BY12*($K12+$AQ12)=0,"",IF($AQ12&gt;0,+$AQ12*BY12*8.34,$K12*BY12*8.34)))</f>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Wed</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Wed</v>
      </c>
      <c r="AQ13" s="53"/>
      <c r="AR13" s="45"/>
      <c r="AS13" s="53"/>
      <c r="AT13" s="71"/>
      <c r="AU13" s="57" t="str">
        <f t="shared" ca="1" si="10"/>
        <v/>
      </c>
      <c r="AV13" s="45"/>
      <c r="AW13" s="53"/>
      <c r="AX13" s="71"/>
      <c r="AY13" s="57" t="str">
        <f t="shared" ca="1" si="11"/>
        <v/>
      </c>
      <c r="AZ13" s="45"/>
      <c r="BA13" s="41"/>
      <c r="BB13" s="71"/>
      <c r="BC13" s="57" t="str">
        <f t="shared" ca="1" si="12"/>
        <v/>
      </c>
      <c r="BD13" s="45"/>
      <c r="BE13" s="53"/>
      <c r="BF13" s="698" t="str">
        <f t="shared" ca="1" si="13"/>
        <v/>
      </c>
      <c r="BG13" s="263">
        <f t="shared" si="14"/>
        <v>3</v>
      </c>
      <c r="BH13" s="53"/>
      <c r="BI13" s="54"/>
      <c r="BJ13" s="317"/>
      <c r="BK13" s="48"/>
      <c r="BL13" s="48"/>
      <c r="BM13" s="48"/>
      <c r="BN13" s="48"/>
      <c r="BO13" s="48"/>
      <c r="BP13" s="48"/>
      <c r="BQ13" s="48"/>
      <c r="BR13" s="48"/>
      <c r="BS13" s="54"/>
      <c r="BT13" s="48"/>
      <c r="BU13" s="54"/>
      <c r="BV13" s="263">
        <f t="shared" si="4"/>
        <v>3</v>
      </c>
      <c r="BW13" s="48"/>
      <c r="BX13" s="698" t="str">
        <f t="shared" ca="1" si="15"/>
        <v/>
      </c>
      <c r="BY13" s="893"/>
      <c r="BZ13" s="698" t="str">
        <f t="shared" ca="1" si="16"/>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Thu</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Thu</v>
      </c>
      <c r="AQ14" s="53"/>
      <c r="AR14" s="45" t="str">
        <f>IF(+$B14="Sat",IF(SUM(AQ$11:AQ14)&gt;0,AVERAGE(AQ$11:AQ14,May!AQ39:AQ$41)," "),"")</f>
        <v/>
      </c>
      <c r="AS14" s="53"/>
      <c r="AT14" s="71" t="str">
        <f>IF(+$B14="Sat",IF(SUM(AS$11:AS14,May!AS39:AS$41)&gt;0,AVERAGE(AS$11:AS14,May!AS39:AS$41)," "),"")</f>
        <v/>
      </c>
      <c r="AU14" s="57" t="str">
        <f t="shared" ca="1" si="10"/>
        <v/>
      </c>
      <c r="AV14" s="56" t="str">
        <f>IF(+$B14="Sat",IF(SUM(AU$11:AU14,May!AU39:AU$41)&gt;0,AVERAGE(AU$11:AU14,May!AU39:AU$41)," "),"")</f>
        <v/>
      </c>
      <c r="AW14" s="53"/>
      <c r="AX14" s="71" t="str">
        <f>IF(+$B14="Sat",IF(SUM(AW$11:AW14,May!AW39:AW$41)&gt;0,AVERAGE(AW$11:AW14,May!AW39:AW$41)," "),"")</f>
        <v/>
      </c>
      <c r="AY14" s="57" t="str">
        <f t="shared" ca="1" si="11"/>
        <v/>
      </c>
      <c r="AZ14" s="56" t="str">
        <f>IF(+$B14="Sat",IF(SUM(AY$11:AY14,May!AY39:AY$41)&gt;0,AVERAGE(AY$11:AY14,May!AY39:AY$41)," "),"")</f>
        <v/>
      </c>
      <c r="BA14" s="41"/>
      <c r="BB14" s="71" t="str">
        <f>IF(+$B14="Sat",IF(SUM(BA$11:BA14,May!BA39:BA$41)&gt;0,AVERAGE(BA$11:BA14,May!BA39:BA$41)," "),"")</f>
        <v/>
      </c>
      <c r="BC14" s="57" t="str">
        <f t="shared" ca="1" si="12"/>
        <v/>
      </c>
      <c r="BD14" s="56" t="str">
        <f>IF(+$B14="Sat",IF(SUM(BC$11:BC14,May!BC39:BC$41)&gt;0,AVERAGE(BC$11:BC14,May!BC39:BC$41)," "),"")</f>
        <v/>
      </c>
      <c r="BE14" s="53"/>
      <c r="BF14" s="698" t="str">
        <f t="shared" ref="BF14:BF40" ca="1" si="17">IF(CELL("type",BE14)="l","",IF(BE14*($K14+$AQ14)=0,"",IF($AQ14&gt;0,+$AQ14*BE14*8.34,$K14*BE14*8.34)))</f>
        <v/>
      </c>
      <c r="BG14" s="263">
        <f t="shared" si="14"/>
        <v>4</v>
      </c>
      <c r="BH14" s="53"/>
      <c r="BI14" s="54"/>
      <c r="BJ14" s="317"/>
      <c r="BK14" s="48"/>
      <c r="BL14" s="48"/>
      <c r="BM14" s="48"/>
      <c r="BN14" s="48"/>
      <c r="BO14" s="48"/>
      <c r="BP14" s="48"/>
      <c r="BQ14" s="48"/>
      <c r="BR14" s="48"/>
      <c r="BS14" s="54"/>
      <c r="BT14" s="48"/>
      <c r="BU14" s="54"/>
      <c r="BV14" s="263">
        <f t="shared" si="4"/>
        <v>4</v>
      </c>
      <c r="BW14" s="48"/>
      <c r="BX14" s="698" t="str">
        <f t="shared" ca="1" si="15"/>
        <v/>
      </c>
      <c r="BY14" s="894"/>
      <c r="BZ14" s="698" t="str">
        <f t="shared" ca="1" si="16"/>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Fri</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0"/>
      <c r="AG15" s="62"/>
      <c r="AH15" s="58"/>
      <c r="AI15" t="str">
        <f t="shared" ca="1" si="9"/>
        <v/>
      </c>
      <c r="AJ15" s="58"/>
      <c r="AK15" s="318"/>
      <c r="AL15" s="318"/>
      <c r="AM15" s="318"/>
      <c r="AN15" s="64"/>
      <c r="AO15" s="235">
        <f t="shared" si="2"/>
        <v>5</v>
      </c>
      <c r="AP15" s="442" t="str">
        <f t="shared" si="3"/>
        <v>Fri</v>
      </c>
      <c r="AQ15" s="63"/>
      <c r="AR15" s="68" t="str">
        <f>IF(+$B15="Sat",IF(SUM(AQ$11:AQ15)&gt;0,AVERAGE(AQ$11:AQ15,May!AQ40:AQ$41)," "),"")</f>
        <v/>
      </c>
      <c r="AS15" s="63"/>
      <c r="AT15" s="67" t="str">
        <f>IF(+$B15="Sat",IF(SUM(AS$11:AS15,May!AS40:AS$41)&gt;0,AVERAGE(AS$11:AS15,May!AS40:AS$41)," "),"")</f>
        <v/>
      </c>
      <c r="AU15" s="69" t="str">
        <f ca="1">IF(CELL("type",AS15)="l","",IF(AS15*($K15+$AQ15)=0,"",IF($AQ15&gt;0,+$AQ15*AS15*8.34,$K15*AS15*8.34)))</f>
        <v/>
      </c>
      <c r="AV15" s="68" t="str">
        <f>IF(+$B15="Sat",IF(SUM(AU$11:AU15,May!AU40:AU$41)&gt;0,AVERAGE(AU$11:AU15,May!AU40:AU$41)," "),"")</f>
        <v/>
      </c>
      <c r="AW15" s="63"/>
      <c r="AX15" s="67" t="str">
        <f>IF(+$B15="Sat",IF(SUM(AW$11:AW15,May!AW40:AW$41)&gt;0,AVERAGE(AW$11:AW15,May!AW40:AW$41)," "),"")</f>
        <v/>
      </c>
      <c r="AY15" s="69" t="str">
        <f ca="1">IF(CELL("type",AW15)="l","",IF(AW15*($K15+$AQ15)=0,"",IF($AQ15&gt;0,+$AQ15*AW15*8.34,$K15*AW15*8.34)))</f>
        <v/>
      </c>
      <c r="AZ15" s="68" t="str">
        <f>IF(+$B15="Sat",IF(SUM(AY$11:AY15,May!AY40:AY$41)&gt;0,AVERAGE(AY$11:AY15,May!AY40:AY$41)," "),"")</f>
        <v/>
      </c>
      <c r="BA15" s="41"/>
      <c r="BB15" s="67" t="str">
        <f>IF(+$B15="Sat",IF(SUM(BA$11:BA15,May!BA40:BA$41)&gt;0,AVERAGE(BA$11:BA15,May!BA40:BA$41)," "),"")</f>
        <v/>
      </c>
      <c r="BC15" s="69" t="str">
        <f ca="1">IF(CELL("type",BA15)="l","",IF(BA15*($K15+$AQ15)=0,"",IF($AQ15&gt;0,+$AQ15*BA15*8.34,$K15*BA15*8.34)))</f>
        <v/>
      </c>
      <c r="BD15" s="68" t="str">
        <f>IF(+$B15="Sat",IF(SUM(BC$11:BC15,May!BC40:BC$41)&gt;0,AVERAGE(BC$11:BC15,May!BC40:BC$41)," "),"")</f>
        <v/>
      </c>
      <c r="BE15" s="63"/>
      <c r="BF15" s="699" t="str">
        <f t="shared" ca="1" si="17"/>
        <v/>
      </c>
      <c r="BG15" s="264">
        <f t="shared" si="14"/>
        <v>5</v>
      </c>
      <c r="BH15" s="63"/>
      <c r="BI15" s="64"/>
      <c r="BJ15" s="318"/>
      <c r="BK15" s="58"/>
      <c r="BL15" s="58"/>
      <c r="BM15" s="58"/>
      <c r="BN15" s="58"/>
      <c r="BO15" s="58"/>
      <c r="BP15" s="58"/>
      <c r="BQ15" s="58"/>
      <c r="BR15" s="58"/>
      <c r="BS15" s="64"/>
      <c r="BT15" s="58"/>
      <c r="BU15" s="64"/>
      <c r="BV15" s="264">
        <f t="shared" si="4"/>
        <v>5</v>
      </c>
      <c r="BW15" s="58"/>
      <c r="BX15" s="701" t="str">
        <f t="shared" ca="1" si="15"/>
        <v/>
      </c>
      <c r="BY15" s="63"/>
      <c r="BZ15" s="701" t="str">
        <f t="shared" ca="1" si="16"/>
        <v/>
      </c>
      <c r="CA15" s="58"/>
      <c r="CB15" s="352"/>
      <c r="CC15" s="58"/>
      <c r="CD15" s="58"/>
      <c r="CE15" s="58"/>
      <c r="CF15" s="352"/>
      <c r="CG15" s="58"/>
      <c r="CH15" s="352"/>
      <c r="CI15" s="58"/>
      <c r="CJ15" s="352"/>
      <c r="CK15" s="352"/>
      <c r="CL15" s="64"/>
      <c r="CM15" s="803">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Sat</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811"/>
      <c r="AG16" s="39"/>
      <c r="AH16" s="40"/>
      <c r="AI16" t="str">
        <f t="shared" ca="1" si="9"/>
        <v/>
      </c>
      <c r="AJ16" s="40"/>
      <c r="AK16" s="316"/>
      <c r="AL16" s="316"/>
      <c r="AM16" s="316"/>
      <c r="AN16" s="42"/>
      <c r="AO16" s="232">
        <f t="shared" si="2"/>
        <v>6</v>
      </c>
      <c r="AP16" s="441" t="str">
        <f t="shared" si="3"/>
        <v>Sat</v>
      </c>
      <c r="AQ16" s="41"/>
      <c r="AR16" s="56" t="str">
        <f>IF(+$B16="Sat",IF(SUM(AQ$11:AQ16)&gt;0,AVERAGE(AQ$11:AQ16,May!AQ41:AQ$41)," "),"")</f>
        <v xml:space="preserve"> </v>
      </c>
      <c r="AS16" s="41"/>
      <c r="AT16" s="44" t="str">
        <f>IF(+$B16="Sat",IF(SUM(AS$11:AS16)&gt;0,AVERAGE(AS$11:AS16,May!AS41:AS$41)," "),"")</f>
        <v xml:space="preserve"> </v>
      </c>
      <c r="AU16" s="46" t="str">
        <f t="shared" ca="1" si="10"/>
        <v/>
      </c>
      <c r="AV16" s="56" t="str">
        <f ca="1">IF(+$B16="Sat",IF(SUM(AU$11:AU16)&gt;0,AVERAGE(AU$11:AU16,May!AU41:AU$41)," "),"")</f>
        <v xml:space="preserve"> </v>
      </c>
      <c r="AW16" s="41"/>
      <c r="AX16" s="44" t="str">
        <f>IF(+$B16="Sat",IF(SUM(AW$11:AW16)&gt;0,AVERAGE(AW$11:AW16,May!AW41:AW$41)," "),"")</f>
        <v xml:space="preserve"> </v>
      </c>
      <c r="AY16" s="46" t="str">
        <f t="shared" ca="1" si="11"/>
        <v/>
      </c>
      <c r="AZ16" s="56" t="str">
        <f ca="1">IF(+$B16="Sat",IF(SUM(AY$11:AY16)&gt;0,AVERAGE(AY$11:AY16,May!AY41:AY$41)," "),"")</f>
        <v xml:space="preserve"> </v>
      </c>
      <c r="BA16" s="41"/>
      <c r="BB16" s="70" t="str">
        <f>IF(+$B16="Sat",IF(SUM(BA$11:BA16)&gt;0,AVERAGE(BA$11:BA16,May!BA41:BA$41)," "),"")</f>
        <v xml:space="preserve"> </v>
      </c>
      <c r="BC16" s="135" t="str">
        <f t="shared" ca="1" si="12"/>
        <v/>
      </c>
      <c r="BD16" s="56" t="str">
        <f ca="1">IF(+$B16="Sat",IF(SUM(BC$11:BC16)&gt;0,AVERAGE(BC$11:BC16,May!BC41:BC$41)," "),"")</f>
        <v xml:space="preserve"> </v>
      </c>
      <c r="BE16" s="41"/>
      <c r="BF16" s="700" t="str">
        <f t="shared" ca="1" si="17"/>
        <v/>
      </c>
      <c r="BG16" s="262">
        <f t="shared" si="14"/>
        <v>6</v>
      </c>
      <c r="BH16" s="41"/>
      <c r="BI16" s="42"/>
      <c r="BJ16" s="316"/>
      <c r="BK16" s="40"/>
      <c r="BL16" s="40"/>
      <c r="BM16" s="40"/>
      <c r="BN16" s="40"/>
      <c r="BO16" s="40"/>
      <c r="BP16" s="40"/>
      <c r="BQ16" s="40"/>
      <c r="BR16" s="40"/>
      <c r="BS16" s="42"/>
      <c r="BT16" s="40"/>
      <c r="BU16" s="42"/>
      <c r="BV16" s="262">
        <f t="shared" si="4"/>
        <v>6</v>
      </c>
      <c r="BW16" s="40"/>
      <c r="BX16" s="698" t="str">
        <f t="shared" ca="1" si="15"/>
        <v/>
      </c>
      <c r="BY16" s="39"/>
      <c r="BZ16" s="698" t="str">
        <f t="shared" ca="1" si="16"/>
        <v/>
      </c>
      <c r="CA16" s="39"/>
      <c r="CB16" s="34"/>
      <c r="CC16" s="40"/>
      <c r="CD16" s="39"/>
      <c r="CE16" s="39"/>
      <c r="CF16" s="34"/>
      <c r="CG16" s="40"/>
      <c r="CH16" s="34"/>
      <c r="CI16" s="40"/>
      <c r="CJ16" s="34"/>
      <c r="CK16" s="34"/>
      <c r="CL16" s="42"/>
      <c r="CM16" s="797">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Sun</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Sun</v>
      </c>
      <c r="AQ17" s="53"/>
      <c r="AR17" s="45" t="str">
        <f>IF(+$B17="Sat",IF(SUM(AQ11:AQ17)&gt;0,AVERAGE(AQ11:AQ17)," "),"")</f>
        <v/>
      </c>
      <c r="AS17" s="53"/>
      <c r="AT17" s="71" t="str">
        <f>IF(+$B17="Sat",IF(SUM(AS11:AS17)&gt;0,AVERAGE(AS11:AS17)," "),"")</f>
        <v/>
      </c>
      <c r="AU17" s="46" t="str">
        <f t="shared" ca="1" si="10"/>
        <v/>
      </c>
      <c r="AV17" s="56" t="str">
        <f>IF(+$B17="Sat",IF(SUM(AU11:AU17)&gt;0,AVERAGE(AU11:AU17)," "),"")</f>
        <v/>
      </c>
      <c r="AW17" s="53"/>
      <c r="AX17" s="71" t="str">
        <f>IF(+$B17="Sat",IF(SUM(AW11:AW17)&gt;0,AVERAGE(AW11:AW17)," "),"")</f>
        <v/>
      </c>
      <c r="AY17" s="46" t="str">
        <f t="shared" ca="1" si="11"/>
        <v/>
      </c>
      <c r="AZ17" s="45" t="str">
        <f>IF(+$B17="Sat",IF(SUM(AY11:AY17)&gt;0,AVERAGE(AY11:AY17)," "),"")</f>
        <v/>
      </c>
      <c r="BA17" s="41"/>
      <c r="BB17" s="72" t="str">
        <f>IF(+$B17="Sat",IF(SUM(BA11:BA17)&gt;0,AVERAGE(BA11:BA17)," "),"")</f>
        <v/>
      </c>
      <c r="BC17" s="47" t="str">
        <f t="shared" ca="1" si="12"/>
        <v/>
      </c>
      <c r="BD17" s="45" t="str">
        <f>IF(+$B17="Sat",IF(SUM(BC11:BC17)&gt;0,AVERAGE(BC11:BC17)," "),"")</f>
        <v/>
      </c>
      <c r="BE17" s="53"/>
      <c r="BF17" s="698" t="str">
        <f t="shared" ca="1" si="17"/>
        <v/>
      </c>
      <c r="BG17" s="263">
        <f t="shared" si="14"/>
        <v>7</v>
      </c>
      <c r="BH17" s="53"/>
      <c r="BI17" s="54"/>
      <c r="BJ17" s="317"/>
      <c r="BK17" s="48"/>
      <c r="BL17" s="48"/>
      <c r="BM17" s="48"/>
      <c r="BN17" s="48"/>
      <c r="BO17" s="48"/>
      <c r="BP17" s="48"/>
      <c r="BQ17" s="48"/>
      <c r="BR17" s="48"/>
      <c r="BS17" s="54"/>
      <c r="BT17" s="48"/>
      <c r="BU17" s="54"/>
      <c r="BV17" s="263">
        <f t="shared" si="4"/>
        <v>7</v>
      </c>
      <c r="BW17" s="48"/>
      <c r="BX17" s="698" t="str">
        <f t="shared" ca="1" si="15"/>
        <v/>
      </c>
      <c r="BY17" s="52"/>
      <c r="BZ17" s="698" t="str">
        <f t="shared" ca="1" si="16"/>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Mon</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Mon</v>
      </c>
      <c r="AQ18" s="53"/>
      <c r="AR18" s="45" t="str">
        <f t="shared" ref="AR18:AR39" si="18">IF(+$B18="Sat",IF(SUM(AQ12:AQ18)&gt;0,AVERAGE(AQ12:AQ18)," "),"")</f>
        <v/>
      </c>
      <c r="AS18" s="53"/>
      <c r="AT18" s="71" t="str">
        <f t="shared" ref="AT18:AV33" si="19">IF(+$B18="Sat",IF(SUM(AS12:AS18)&gt;0,AVERAGE(AS12:AS18)," "),"")</f>
        <v/>
      </c>
      <c r="AU18" s="46" t="str">
        <f t="shared" ca="1" si="10"/>
        <v/>
      </c>
      <c r="AV18" s="56" t="str">
        <f t="shared" si="19"/>
        <v/>
      </c>
      <c r="AW18" s="53"/>
      <c r="AX18" s="71" t="str">
        <f t="shared" ref="AX18:AX39" si="20">IF(+$B18="Sat",IF(SUM(AW12:AW18)&gt;0,AVERAGE(AW12:AW18)," "),"")</f>
        <v/>
      </c>
      <c r="AY18" s="46" t="str">
        <f t="shared" ca="1" si="11"/>
        <v/>
      </c>
      <c r="AZ18" s="45" t="str">
        <f t="shared" ref="AZ18:AZ39" si="21">IF(+$B18="Sat",IF(SUM(AY12:AY18)&gt;0,AVERAGE(AY12:AY18)," "),"")</f>
        <v/>
      </c>
      <c r="BA18" s="41"/>
      <c r="BB18" s="72" t="str">
        <f t="shared" ref="BB18:BB39" si="22">IF(+$B18="Sat",IF(SUM(BA12:BA18)&gt;0,AVERAGE(BA12:BA18)," "),"")</f>
        <v/>
      </c>
      <c r="BC18" s="47" t="str">
        <f t="shared" ca="1" si="12"/>
        <v/>
      </c>
      <c r="BD18" s="45" t="str">
        <f t="shared" ref="BD18:BD39" si="23">IF(+$B18="Sat",IF(SUM(BC12:BC18)&gt;0,AVERAGE(BC12:BC18)," "),"")</f>
        <v/>
      </c>
      <c r="BE18" s="53"/>
      <c r="BF18" s="698" t="str">
        <f t="shared" ca="1" si="17"/>
        <v/>
      </c>
      <c r="BG18" s="263">
        <f t="shared" si="14"/>
        <v>8</v>
      </c>
      <c r="BH18" s="53"/>
      <c r="BI18" s="54"/>
      <c r="BJ18" s="317"/>
      <c r="BK18" s="48"/>
      <c r="BL18" s="48"/>
      <c r="BM18" s="48"/>
      <c r="BN18" s="48"/>
      <c r="BO18" s="48"/>
      <c r="BP18" s="48"/>
      <c r="BQ18" s="48"/>
      <c r="BR18" s="48"/>
      <c r="BS18" s="54"/>
      <c r="BT18" s="48"/>
      <c r="BU18" s="54"/>
      <c r="BV18" s="263">
        <f t="shared" si="4"/>
        <v>8</v>
      </c>
      <c r="BW18" s="48"/>
      <c r="BX18" s="698" t="str">
        <f t="shared" ca="1" si="15"/>
        <v/>
      </c>
      <c r="BY18" s="52"/>
      <c r="BZ18" s="698" t="str">
        <f t="shared" ca="1" si="16"/>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Tue</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Tue</v>
      </c>
      <c r="AQ19" s="53"/>
      <c r="AR19" s="45" t="str">
        <f t="shared" si="18"/>
        <v/>
      </c>
      <c r="AS19" s="53"/>
      <c r="AT19" s="71" t="str">
        <f t="shared" si="19"/>
        <v/>
      </c>
      <c r="AU19" s="46" t="str">
        <f ca="1">IF(CELL("type",AS19)="l","",IF(AS19*($K19+$AQ19)=0,"",IF($AQ19&gt;0,+$AQ19*AS19*8.34,$K19*AS19*8.34)))</f>
        <v/>
      </c>
      <c r="AV19" s="56" t="str">
        <f t="shared" si="19"/>
        <v/>
      </c>
      <c r="AW19" s="53"/>
      <c r="AX19" s="71" t="str">
        <f t="shared" si="20"/>
        <v/>
      </c>
      <c r="AY19" s="46" t="str">
        <f ca="1">IF(CELL("type",AW19)="l","",IF(AW19*($K19+$AQ19)=0,"",IF($AQ19&gt;0,+$AQ19*AW19*8.34,$K19*AW19*8.34)))</f>
        <v/>
      </c>
      <c r="AZ19" s="45" t="str">
        <f t="shared" si="21"/>
        <v/>
      </c>
      <c r="BA19" s="41"/>
      <c r="BB19" s="72" t="str">
        <f t="shared" si="22"/>
        <v/>
      </c>
      <c r="BC19" s="47" t="str">
        <f ca="1">IF(CELL("type",BA19)="l","",IF(BA19*($K19+$AQ19)=0,"",IF($AQ19&gt;0,+$AQ19*BA19*8.34,$K19*BA19*8.34)))</f>
        <v/>
      </c>
      <c r="BD19" s="45" t="str">
        <f t="shared" si="23"/>
        <v/>
      </c>
      <c r="BE19" s="53"/>
      <c r="BF19" s="698" t="str">
        <f t="shared" ca="1" si="17"/>
        <v/>
      </c>
      <c r="BG19" s="263">
        <f t="shared" si="14"/>
        <v>9</v>
      </c>
      <c r="BH19" s="53"/>
      <c r="BI19" s="54"/>
      <c r="BJ19" s="317"/>
      <c r="BK19" s="48"/>
      <c r="BL19" s="48"/>
      <c r="BM19" s="48"/>
      <c r="BN19" s="48"/>
      <c r="BO19" s="48"/>
      <c r="BP19" s="48"/>
      <c r="BQ19" s="48"/>
      <c r="BR19" s="48"/>
      <c r="BS19" s="54"/>
      <c r="BT19" s="48"/>
      <c r="BU19" s="54"/>
      <c r="BV19" s="263">
        <f t="shared" si="4"/>
        <v>9</v>
      </c>
      <c r="BW19" s="48"/>
      <c r="BX19" s="698" t="str">
        <f t="shared" ca="1" si="15"/>
        <v/>
      </c>
      <c r="BY19" s="52"/>
      <c r="BZ19" s="698" t="str">
        <f t="shared" ca="1" si="16"/>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Wed</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0"/>
      <c r="AG20" s="62"/>
      <c r="AH20" s="58"/>
      <c r="AI20" t="str">
        <f t="shared" ca="1" si="9"/>
        <v/>
      </c>
      <c r="AJ20" s="58"/>
      <c r="AK20" s="318"/>
      <c r="AL20" s="318"/>
      <c r="AM20" s="318"/>
      <c r="AN20" s="64"/>
      <c r="AO20" s="235">
        <f t="shared" si="2"/>
        <v>10</v>
      </c>
      <c r="AP20" s="442" t="str">
        <f t="shared" si="3"/>
        <v>Wed</v>
      </c>
      <c r="AQ20" s="63"/>
      <c r="AR20" s="68" t="str">
        <f t="shared" si="18"/>
        <v/>
      </c>
      <c r="AS20" s="63"/>
      <c r="AT20" s="67" t="str">
        <f t="shared" si="19"/>
        <v/>
      </c>
      <c r="AU20" s="87" t="str">
        <f t="shared" ca="1" si="10"/>
        <v/>
      </c>
      <c r="AV20" s="68" t="str">
        <f t="shared" si="19"/>
        <v/>
      </c>
      <c r="AW20" s="63"/>
      <c r="AX20" s="67" t="str">
        <f t="shared" si="20"/>
        <v/>
      </c>
      <c r="AY20" s="87" t="str">
        <f t="shared" ca="1" si="11"/>
        <v/>
      </c>
      <c r="AZ20" s="68" t="str">
        <f t="shared" si="21"/>
        <v/>
      </c>
      <c r="BA20" s="41"/>
      <c r="BB20" s="73" t="str">
        <f t="shared" si="22"/>
        <v/>
      </c>
      <c r="BC20" s="69" t="str">
        <f t="shared" ca="1" si="12"/>
        <v/>
      </c>
      <c r="BD20" s="68" t="str">
        <f t="shared" si="23"/>
        <v/>
      </c>
      <c r="BE20" s="63"/>
      <c r="BF20" s="701" t="str">
        <f t="shared" ca="1" si="17"/>
        <v/>
      </c>
      <c r="BG20" s="264">
        <f t="shared" si="14"/>
        <v>10</v>
      </c>
      <c r="BH20" s="63"/>
      <c r="BI20" s="64"/>
      <c r="BJ20" s="318"/>
      <c r="BK20" s="58"/>
      <c r="BL20" s="58"/>
      <c r="BM20" s="58"/>
      <c r="BN20" s="58"/>
      <c r="BO20" s="58"/>
      <c r="BP20" s="58"/>
      <c r="BQ20" s="58"/>
      <c r="BR20" s="58"/>
      <c r="BS20" s="64"/>
      <c r="BT20" s="58"/>
      <c r="BU20" s="64"/>
      <c r="BV20" s="264">
        <f t="shared" si="4"/>
        <v>10</v>
      </c>
      <c r="BW20" s="58"/>
      <c r="BX20" s="701" t="str">
        <f t="shared" ca="1" si="15"/>
        <v/>
      </c>
      <c r="BY20" s="63"/>
      <c r="BZ20" s="701" t="str">
        <f t="shared" ca="1" si="16"/>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Thu</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811"/>
      <c r="AG21" s="39"/>
      <c r="AH21" s="40"/>
      <c r="AI21" t="str">
        <f t="shared" ca="1" si="9"/>
        <v/>
      </c>
      <c r="AJ21" s="40"/>
      <c r="AK21" s="316"/>
      <c r="AL21" s="316"/>
      <c r="AM21" s="316"/>
      <c r="AN21" s="42"/>
      <c r="AO21" s="232">
        <f t="shared" si="2"/>
        <v>11</v>
      </c>
      <c r="AP21" s="441" t="str">
        <f t="shared" si="3"/>
        <v>Thu</v>
      </c>
      <c r="AQ21" s="41"/>
      <c r="AR21" s="56" t="str">
        <f t="shared" si="18"/>
        <v/>
      </c>
      <c r="AS21" s="41"/>
      <c r="AT21" s="44" t="str">
        <f t="shared" si="19"/>
        <v/>
      </c>
      <c r="AU21" s="46" t="str">
        <f t="shared" ca="1" si="10"/>
        <v/>
      </c>
      <c r="AV21" s="56" t="str">
        <f t="shared" si="19"/>
        <v/>
      </c>
      <c r="AW21" s="41"/>
      <c r="AX21" s="44" t="str">
        <f t="shared" si="20"/>
        <v/>
      </c>
      <c r="AY21" s="46" t="str">
        <f t="shared" ca="1" si="11"/>
        <v/>
      </c>
      <c r="AZ21" s="56" t="str">
        <f t="shared" si="21"/>
        <v/>
      </c>
      <c r="BA21" s="41"/>
      <c r="BB21" s="70" t="str">
        <f t="shared" si="22"/>
        <v/>
      </c>
      <c r="BC21" s="135" t="str">
        <f t="shared" ca="1" si="12"/>
        <v/>
      </c>
      <c r="BD21" s="56" t="str">
        <f t="shared" si="23"/>
        <v/>
      </c>
      <c r="BE21" s="41"/>
      <c r="BF21" s="698" t="str">
        <f t="shared" ca="1" si="17"/>
        <v/>
      </c>
      <c r="BG21" s="262">
        <f t="shared" si="14"/>
        <v>11</v>
      </c>
      <c r="BH21" s="41"/>
      <c r="BI21" s="42"/>
      <c r="BJ21" s="316"/>
      <c r="BK21" s="40"/>
      <c r="BL21" s="40"/>
      <c r="BM21" s="40"/>
      <c r="BN21" s="40"/>
      <c r="BO21" s="40"/>
      <c r="BP21" s="40"/>
      <c r="BQ21" s="40"/>
      <c r="BR21" s="40"/>
      <c r="BS21" s="42"/>
      <c r="BT21" s="40"/>
      <c r="BU21" s="42"/>
      <c r="BV21" s="262">
        <f t="shared" si="4"/>
        <v>11</v>
      </c>
      <c r="BW21" s="40"/>
      <c r="BX21" s="698" t="str">
        <f t="shared" ca="1" si="15"/>
        <v/>
      </c>
      <c r="BY21" s="39"/>
      <c r="BZ21" s="698" t="str">
        <f t="shared" ca="1" si="16"/>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Fri</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Fri</v>
      </c>
      <c r="AQ22" s="53"/>
      <c r="AR22" s="45" t="str">
        <f t="shared" si="18"/>
        <v/>
      </c>
      <c r="AS22" s="53"/>
      <c r="AT22" s="71" t="str">
        <f t="shared" si="19"/>
        <v/>
      </c>
      <c r="AU22" s="46" t="str">
        <f t="shared" ca="1" si="10"/>
        <v/>
      </c>
      <c r="AV22" s="56" t="str">
        <f t="shared" si="19"/>
        <v/>
      </c>
      <c r="AW22" s="53"/>
      <c r="AX22" s="71" t="str">
        <f t="shared" si="20"/>
        <v/>
      </c>
      <c r="AY22" s="46" t="str">
        <f t="shared" ca="1" si="11"/>
        <v/>
      </c>
      <c r="AZ22" s="45" t="str">
        <f t="shared" si="21"/>
        <v/>
      </c>
      <c r="BA22" s="41"/>
      <c r="BB22" s="72" t="str">
        <f t="shared" si="22"/>
        <v/>
      </c>
      <c r="BC22" s="47" t="str">
        <f t="shared" ca="1" si="12"/>
        <v/>
      </c>
      <c r="BD22" s="45" t="str">
        <f t="shared" si="23"/>
        <v/>
      </c>
      <c r="BE22" s="53"/>
      <c r="BF22" s="698" t="str">
        <f t="shared" ca="1" si="17"/>
        <v/>
      </c>
      <c r="BG22" s="263">
        <f t="shared" si="14"/>
        <v>12</v>
      </c>
      <c r="BH22" s="53"/>
      <c r="BI22" s="54"/>
      <c r="BJ22" s="317"/>
      <c r="BK22" s="48"/>
      <c r="BL22" s="48"/>
      <c r="BM22" s="48"/>
      <c r="BN22" s="48"/>
      <c r="BO22" s="48"/>
      <c r="BP22" s="48"/>
      <c r="BQ22" s="48"/>
      <c r="BR22" s="48"/>
      <c r="BS22" s="54"/>
      <c r="BT22" s="48"/>
      <c r="BU22" s="54"/>
      <c r="BV22" s="263">
        <f t="shared" si="4"/>
        <v>12</v>
      </c>
      <c r="BW22" s="48"/>
      <c r="BX22" s="698" t="str">
        <f t="shared" ca="1" si="15"/>
        <v/>
      </c>
      <c r="BY22" s="52"/>
      <c r="BZ22" s="698" t="str">
        <f t="shared" ca="1" si="16"/>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Sat</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Sat</v>
      </c>
      <c r="AQ23" s="53"/>
      <c r="AR23" s="45" t="str">
        <f t="shared" si="18"/>
        <v xml:space="preserve"> </v>
      </c>
      <c r="AS23" s="53"/>
      <c r="AT23" s="71" t="str">
        <f t="shared" si="19"/>
        <v xml:space="preserve"> </v>
      </c>
      <c r="AU23" s="46" t="str">
        <f ca="1">IF(CELL("type",AS23)="l","",IF(AS23*($K23+$AQ23)=0,"",IF($AQ23&gt;0,+$AQ23*AS23*8.34,$K23*AS23*8.34)))</f>
        <v/>
      </c>
      <c r="AV23" s="56" t="str">
        <f t="shared" ca="1" si="19"/>
        <v xml:space="preserve"> </v>
      </c>
      <c r="AW23" s="53"/>
      <c r="AX23" s="71" t="str">
        <f t="shared" si="20"/>
        <v xml:space="preserve"> </v>
      </c>
      <c r="AY23" s="46" t="str">
        <f ca="1">IF(CELL("type",AW23)="l","",IF(AW23*($K23+$AQ23)=0,"",IF($AQ23&gt;0,+$AQ23*AW23*8.34,$K23*AW23*8.34)))</f>
        <v/>
      </c>
      <c r="AZ23" s="45" t="str">
        <f t="shared" ca="1" si="21"/>
        <v xml:space="preserve"> </v>
      </c>
      <c r="BA23" s="41"/>
      <c r="BB23" s="72" t="str">
        <f t="shared" si="22"/>
        <v xml:space="preserve"> </v>
      </c>
      <c r="BC23" s="47" t="str">
        <f ca="1">IF(CELL("type",BA23)="l","",IF(BA23*($K23+$AQ23)=0,"",IF($AQ23&gt;0,+$AQ23*BA23*8.34,$K23*BA23*8.34)))</f>
        <v/>
      </c>
      <c r="BD23" s="45" t="str">
        <f t="shared" ca="1" si="23"/>
        <v xml:space="preserve"> </v>
      </c>
      <c r="BE23" s="53"/>
      <c r="BF23" s="698" t="str">
        <f t="shared" ca="1" si="17"/>
        <v/>
      </c>
      <c r="BG23" s="263">
        <f t="shared" si="14"/>
        <v>13</v>
      </c>
      <c r="BH23" s="53"/>
      <c r="BI23" s="54"/>
      <c r="BJ23" s="317"/>
      <c r="BK23" s="48"/>
      <c r="BL23" s="48"/>
      <c r="BM23" s="48"/>
      <c r="BN23" s="48"/>
      <c r="BO23" s="48"/>
      <c r="BP23" s="48"/>
      <c r="BQ23" s="48"/>
      <c r="BR23" s="48"/>
      <c r="BS23" s="54"/>
      <c r="BT23" s="48"/>
      <c r="BU23" s="54"/>
      <c r="BV23" s="263">
        <f t="shared" si="4"/>
        <v>13</v>
      </c>
      <c r="BW23" s="48"/>
      <c r="BX23" s="698" t="str">
        <f t="shared" ca="1" si="15"/>
        <v/>
      </c>
      <c r="BY23" s="52"/>
      <c r="BZ23" s="698" t="str">
        <f t="shared" ca="1" si="16"/>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Sun</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Sun</v>
      </c>
      <c r="AQ24" s="53"/>
      <c r="AR24" s="45" t="str">
        <f t="shared" si="18"/>
        <v/>
      </c>
      <c r="AS24" s="53"/>
      <c r="AT24" s="71" t="str">
        <f t="shared" si="19"/>
        <v/>
      </c>
      <c r="AU24" s="46" t="str">
        <f t="shared" ca="1" si="10"/>
        <v/>
      </c>
      <c r="AV24" s="56" t="str">
        <f t="shared" si="19"/>
        <v/>
      </c>
      <c r="AW24" s="53"/>
      <c r="AX24" s="71" t="str">
        <f t="shared" si="20"/>
        <v/>
      </c>
      <c r="AY24" s="46" t="str">
        <f t="shared" ca="1" si="11"/>
        <v/>
      </c>
      <c r="AZ24" s="45" t="str">
        <f t="shared" si="21"/>
        <v/>
      </c>
      <c r="BA24" s="41"/>
      <c r="BB24" s="72" t="str">
        <f t="shared" si="22"/>
        <v/>
      </c>
      <c r="BC24" s="47" t="str">
        <f t="shared" ca="1" si="12"/>
        <v/>
      </c>
      <c r="BD24" s="45" t="str">
        <f t="shared" si="23"/>
        <v/>
      </c>
      <c r="BE24" s="53"/>
      <c r="BF24" s="698" t="str">
        <f t="shared" ca="1" si="17"/>
        <v/>
      </c>
      <c r="BG24" s="263">
        <f t="shared" si="14"/>
        <v>14</v>
      </c>
      <c r="BH24" s="53"/>
      <c r="BI24" s="54"/>
      <c r="BJ24" s="317"/>
      <c r="BK24" s="48"/>
      <c r="BL24" s="48"/>
      <c r="BM24" s="48"/>
      <c r="BN24" s="48"/>
      <c r="BO24" s="48"/>
      <c r="BP24" s="48"/>
      <c r="BQ24" s="48"/>
      <c r="BR24" s="48"/>
      <c r="BS24" s="54"/>
      <c r="BT24" s="48"/>
      <c r="BU24" s="54"/>
      <c r="BV24" s="263">
        <f t="shared" si="4"/>
        <v>14</v>
      </c>
      <c r="BW24" s="48"/>
      <c r="BX24" s="698" t="str">
        <f t="shared" ca="1" si="15"/>
        <v/>
      </c>
      <c r="BY24" s="52"/>
      <c r="BZ24" s="698" t="str">
        <f t="shared" ca="1" si="16"/>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Mon</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0"/>
      <c r="AG25" s="62"/>
      <c r="AH25" s="58"/>
      <c r="AI25" t="str">
        <f t="shared" ca="1" si="9"/>
        <v/>
      </c>
      <c r="AJ25" s="58"/>
      <c r="AK25" s="318"/>
      <c r="AL25" s="318"/>
      <c r="AM25" s="318"/>
      <c r="AN25" s="64"/>
      <c r="AO25" s="235">
        <f t="shared" si="2"/>
        <v>15</v>
      </c>
      <c r="AP25" s="442" t="str">
        <f t="shared" si="3"/>
        <v>Mon</v>
      </c>
      <c r="AQ25" s="63"/>
      <c r="AR25" s="68" t="str">
        <f t="shared" si="18"/>
        <v/>
      </c>
      <c r="AS25" s="63"/>
      <c r="AT25" s="67" t="str">
        <f t="shared" si="19"/>
        <v/>
      </c>
      <c r="AU25" s="87" t="str">
        <f t="shared" ca="1" si="10"/>
        <v/>
      </c>
      <c r="AV25" s="68" t="str">
        <f t="shared" si="19"/>
        <v/>
      </c>
      <c r="AW25" s="63"/>
      <c r="AX25" s="67" t="str">
        <f t="shared" si="20"/>
        <v/>
      </c>
      <c r="AY25" s="87" t="str">
        <f t="shared" ca="1" si="11"/>
        <v/>
      </c>
      <c r="AZ25" s="68" t="str">
        <f t="shared" si="21"/>
        <v/>
      </c>
      <c r="BA25" s="41"/>
      <c r="BB25" s="73" t="str">
        <f t="shared" si="22"/>
        <v/>
      </c>
      <c r="BC25" s="69" t="str">
        <f t="shared" ca="1" si="12"/>
        <v/>
      </c>
      <c r="BD25" s="68" t="str">
        <f t="shared" si="23"/>
        <v/>
      </c>
      <c r="BE25" s="63"/>
      <c r="BF25" s="699" t="str">
        <f t="shared" ca="1" si="17"/>
        <v/>
      </c>
      <c r="BG25" s="264">
        <f t="shared" si="14"/>
        <v>15</v>
      </c>
      <c r="BH25" s="63"/>
      <c r="BI25" s="64"/>
      <c r="BJ25" s="318"/>
      <c r="BK25" s="58"/>
      <c r="BL25" s="58"/>
      <c r="BM25" s="58"/>
      <c r="BN25" s="58"/>
      <c r="BO25" s="58"/>
      <c r="BP25" s="58"/>
      <c r="BQ25" s="58"/>
      <c r="BR25" s="58"/>
      <c r="BS25" s="64"/>
      <c r="BT25" s="58"/>
      <c r="BU25" s="64"/>
      <c r="BV25" s="264">
        <f t="shared" si="4"/>
        <v>15</v>
      </c>
      <c r="BW25" s="58"/>
      <c r="BX25" s="701" t="str">
        <f t="shared" ca="1" si="15"/>
        <v/>
      </c>
      <c r="BY25" s="63"/>
      <c r="BZ25" s="701" t="str">
        <f t="shared" ca="1" si="16"/>
        <v/>
      </c>
      <c r="CA25" s="58"/>
      <c r="CB25" s="354"/>
      <c r="CC25" s="58"/>
      <c r="CD25" s="62"/>
      <c r="CE25" s="62"/>
      <c r="CF25" s="354"/>
      <c r="CG25" s="58"/>
      <c r="CH25" s="354"/>
      <c r="CI25" s="59"/>
      <c r="CJ25" s="352"/>
      <c r="CK25" s="354"/>
      <c r="CL25" s="64"/>
      <c r="CM25" s="803">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Tue</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811"/>
      <c r="AG26" s="39"/>
      <c r="AH26" s="40"/>
      <c r="AI26" t="str">
        <f t="shared" ca="1" si="9"/>
        <v/>
      </c>
      <c r="AJ26" s="40"/>
      <c r="AK26" s="316"/>
      <c r="AL26" s="316"/>
      <c r="AM26" s="316"/>
      <c r="AN26" s="42"/>
      <c r="AO26" s="232">
        <f t="shared" si="2"/>
        <v>16</v>
      </c>
      <c r="AP26" s="441" t="str">
        <f t="shared" si="3"/>
        <v>Tue</v>
      </c>
      <c r="AQ26" s="41"/>
      <c r="AR26" s="56" t="str">
        <f t="shared" si="18"/>
        <v/>
      </c>
      <c r="AS26" s="41"/>
      <c r="AT26" s="44" t="str">
        <f t="shared" si="19"/>
        <v/>
      </c>
      <c r="AU26" s="46" t="str">
        <f t="shared" ca="1" si="10"/>
        <v/>
      </c>
      <c r="AV26" s="56" t="str">
        <f t="shared" si="19"/>
        <v/>
      </c>
      <c r="AW26" s="41"/>
      <c r="AX26" s="44" t="str">
        <f t="shared" si="20"/>
        <v/>
      </c>
      <c r="AY26" s="46" t="str">
        <f t="shared" ca="1" si="11"/>
        <v/>
      </c>
      <c r="AZ26" s="56" t="str">
        <f t="shared" si="21"/>
        <v/>
      </c>
      <c r="BA26" s="41"/>
      <c r="BB26" s="70" t="str">
        <f t="shared" si="22"/>
        <v/>
      </c>
      <c r="BC26" s="47" t="str">
        <f t="shared" ca="1" si="12"/>
        <v/>
      </c>
      <c r="BD26" s="56" t="str">
        <f t="shared" si="23"/>
        <v/>
      </c>
      <c r="BE26" s="41"/>
      <c r="BF26" s="700" t="str">
        <f t="shared" ca="1" si="17"/>
        <v/>
      </c>
      <c r="BG26" s="262">
        <f t="shared" si="14"/>
        <v>16</v>
      </c>
      <c r="BH26" s="41"/>
      <c r="BI26" s="42"/>
      <c r="BJ26" s="316"/>
      <c r="BK26" s="40"/>
      <c r="BL26" s="40"/>
      <c r="BM26" s="40"/>
      <c r="BN26" s="40"/>
      <c r="BO26" s="40"/>
      <c r="BP26" s="40"/>
      <c r="BQ26" s="40"/>
      <c r="BR26" s="40"/>
      <c r="BS26" s="42"/>
      <c r="BT26" s="40"/>
      <c r="BU26" s="42"/>
      <c r="BV26" s="262">
        <f t="shared" si="4"/>
        <v>16</v>
      </c>
      <c r="BW26" s="40"/>
      <c r="BX26" s="698" t="str">
        <f t="shared" ca="1" si="15"/>
        <v/>
      </c>
      <c r="BY26" s="39"/>
      <c r="BZ26" s="698" t="str">
        <f t="shared" ca="1" si="16"/>
        <v/>
      </c>
      <c r="CA26" s="40"/>
      <c r="CB26" s="34"/>
      <c r="CC26" s="40"/>
      <c r="CD26" s="39"/>
      <c r="CE26" s="39"/>
      <c r="CF26" s="34"/>
      <c r="CG26" s="40"/>
      <c r="CH26" s="34"/>
      <c r="CI26" s="36"/>
      <c r="CJ26" s="353"/>
      <c r="CK26" s="34"/>
      <c r="CL26" s="42"/>
      <c r="CM26" s="797">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Wed</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Wed</v>
      </c>
      <c r="AQ27" s="53"/>
      <c r="AR27" s="45" t="str">
        <f t="shared" si="18"/>
        <v/>
      </c>
      <c r="AS27" s="53"/>
      <c r="AT27" s="71" t="str">
        <f t="shared" si="19"/>
        <v/>
      </c>
      <c r="AU27" s="46" t="str">
        <f ca="1">IF(CELL("type",AS27)="l","",IF(AS27*($K27+$AQ27)=0,"",IF($AQ27&gt;0,+$AQ27*AS27*8.34,$K27*AS27*8.34)))</f>
        <v/>
      </c>
      <c r="AV27" s="56" t="str">
        <f t="shared" si="19"/>
        <v/>
      </c>
      <c r="AW27" s="53"/>
      <c r="AX27" s="71" t="str">
        <f t="shared" si="20"/>
        <v/>
      </c>
      <c r="AY27" s="46" t="str">
        <f ca="1">IF(CELL("type",AW27)="l","",IF(AW27*($K27+$AQ27)=0,"",IF($AQ27&gt;0,+$AQ27*AW27*8.34,$K27*AW27*8.34)))</f>
        <v/>
      </c>
      <c r="AZ27" s="45" t="str">
        <f t="shared" si="21"/>
        <v/>
      </c>
      <c r="BA27" s="41"/>
      <c r="BB27" s="72" t="str">
        <f t="shared" si="22"/>
        <v/>
      </c>
      <c r="BC27" s="47" t="str">
        <f ca="1">IF(CELL("type",BA27)="l","",IF(BA27*($K27+$AQ27)=0,"",IF($AQ27&gt;0,+$AQ27*BA27*8.34,$K27*BA27*8.34)))</f>
        <v/>
      </c>
      <c r="BD27" s="45" t="str">
        <f t="shared" si="23"/>
        <v/>
      </c>
      <c r="BE27" s="53"/>
      <c r="BF27" s="698" t="str">
        <f t="shared" ca="1" si="17"/>
        <v/>
      </c>
      <c r="BG27" s="263">
        <f t="shared" si="14"/>
        <v>17</v>
      </c>
      <c r="BH27" s="53"/>
      <c r="BI27" s="54"/>
      <c r="BJ27" s="317"/>
      <c r="BK27" s="48"/>
      <c r="BL27" s="48"/>
      <c r="BM27" s="48"/>
      <c r="BN27" s="48"/>
      <c r="BO27" s="48"/>
      <c r="BP27" s="48"/>
      <c r="BQ27" s="48"/>
      <c r="BR27" s="48"/>
      <c r="BS27" s="54"/>
      <c r="BT27" s="48"/>
      <c r="BU27" s="54"/>
      <c r="BV27" s="263">
        <f t="shared" si="4"/>
        <v>17</v>
      </c>
      <c r="BW27" s="48"/>
      <c r="BX27" s="698" t="str">
        <f t="shared" ca="1" si="15"/>
        <v/>
      </c>
      <c r="BY27" s="52"/>
      <c r="BZ27" s="698" t="str">
        <f t="shared" ca="1" si="16"/>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Thu</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Thu</v>
      </c>
      <c r="AQ28" s="53"/>
      <c r="AR28" s="45" t="str">
        <f t="shared" si="18"/>
        <v/>
      </c>
      <c r="AS28" s="53"/>
      <c r="AT28" s="71" t="str">
        <f t="shared" si="19"/>
        <v/>
      </c>
      <c r="AU28" s="46" t="str">
        <f t="shared" ca="1" si="10"/>
        <v/>
      </c>
      <c r="AV28" s="56" t="str">
        <f t="shared" si="19"/>
        <v/>
      </c>
      <c r="AW28" s="53"/>
      <c r="AX28" s="71" t="str">
        <f t="shared" si="20"/>
        <v/>
      </c>
      <c r="AY28" s="46" t="str">
        <f t="shared" ca="1" si="11"/>
        <v/>
      </c>
      <c r="AZ28" s="45" t="str">
        <f t="shared" si="21"/>
        <v/>
      </c>
      <c r="BA28" s="41"/>
      <c r="BB28" s="72" t="str">
        <f t="shared" si="22"/>
        <v/>
      </c>
      <c r="BC28" s="47" t="str">
        <f t="shared" ca="1" si="12"/>
        <v/>
      </c>
      <c r="BD28" s="45" t="str">
        <f t="shared" si="23"/>
        <v/>
      </c>
      <c r="BE28" s="53"/>
      <c r="BF28" s="698" t="str">
        <f t="shared" ca="1" si="17"/>
        <v/>
      </c>
      <c r="BG28" s="263">
        <f t="shared" si="14"/>
        <v>18</v>
      </c>
      <c r="BH28" s="53"/>
      <c r="BI28" s="54"/>
      <c r="BJ28" s="317"/>
      <c r="BK28" s="48"/>
      <c r="BL28" s="48"/>
      <c r="BM28" s="48"/>
      <c r="BN28" s="48"/>
      <c r="BO28" s="48"/>
      <c r="BP28" s="48"/>
      <c r="BQ28" s="48"/>
      <c r="BR28" s="48"/>
      <c r="BS28" s="54"/>
      <c r="BT28" s="48"/>
      <c r="BU28" s="54"/>
      <c r="BV28" s="263">
        <f t="shared" si="4"/>
        <v>18</v>
      </c>
      <c r="BW28" s="48"/>
      <c r="BX28" s="698" t="str">
        <f t="shared" ca="1" si="15"/>
        <v/>
      </c>
      <c r="BY28" s="52"/>
      <c r="BZ28" s="698" t="str">
        <f t="shared" ca="1" si="16"/>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Fri</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Fri</v>
      </c>
      <c r="AQ29" s="53"/>
      <c r="AR29" s="45" t="str">
        <f t="shared" si="18"/>
        <v/>
      </c>
      <c r="AS29" s="53"/>
      <c r="AT29" s="71" t="str">
        <f t="shared" si="19"/>
        <v/>
      </c>
      <c r="AU29" s="46" t="str">
        <f t="shared" ca="1" si="10"/>
        <v/>
      </c>
      <c r="AV29" s="56" t="str">
        <f t="shared" si="19"/>
        <v/>
      </c>
      <c r="AW29" s="53"/>
      <c r="AX29" s="71" t="str">
        <f t="shared" si="20"/>
        <v/>
      </c>
      <c r="AY29" s="46" t="str">
        <f t="shared" ca="1" si="11"/>
        <v/>
      </c>
      <c r="AZ29" s="45" t="str">
        <f t="shared" si="21"/>
        <v/>
      </c>
      <c r="BA29" s="41"/>
      <c r="BB29" s="72" t="str">
        <f t="shared" si="22"/>
        <v/>
      </c>
      <c r="BC29" s="47" t="str">
        <f t="shared" ca="1" si="12"/>
        <v/>
      </c>
      <c r="BD29" s="45" t="str">
        <f t="shared" si="23"/>
        <v/>
      </c>
      <c r="BE29" s="53"/>
      <c r="BF29" s="698" t="str">
        <f t="shared" ca="1" si="17"/>
        <v/>
      </c>
      <c r="BG29" s="263">
        <f t="shared" si="14"/>
        <v>19</v>
      </c>
      <c r="BH29" s="53"/>
      <c r="BI29" s="54"/>
      <c r="BJ29" s="317"/>
      <c r="BK29" s="48"/>
      <c r="BL29" s="48"/>
      <c r="BM29" s="48"/>
      <c r="BN29" s="48"/>
      <c r="BO29" s="48"/>
      <c r="BP29" s="48"/>
      <c r="BQ29" s="48"/>
      <c r="BR29" s="48"/>
      <c r="BS29" s="54"/>
      <c r="BT29" s="48"/>
      <c r="BU29" s="54"/>
      <c r="BV29" s="263">
        <f t="shared" si="4"/>
        <v>19</v>
      </c>
      <c r="BW29" s="48"/>
      <c r="BX29" s="698" t="str">
        <f t="shared" ca="1" si="15"/>
        <v/>
      </c>
      <c r="BY29" s="52"/>
      <c r="BZ29" s="698" t="str">
        <f t="shared" ca="1" si="16"/>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Sat</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0"/>
      <c r="AG30" s="62"/>
      <c r="AH30" s="58"/>
      <c r="AI30" t="str">
        <f t="shared" ca="1" si="9"/>
        <v/>
      </c>
      <c r="AJ30" s="58"/>
      <c r="AK30" s="318"/>
      <c r="AL30" s="318"/>
      <c r="AM30" s="318"/>
      <c r="AN30" s="64"/>
      <c r="AO30" s="235">
        <f t="shared" si="2"/>
        <v>20</v>
      </c>
      <c r="AP30" s="442" t="str">
        <f t="shared" si="3"/>
        <v>Sat</v>
      </c>
      <c r="AQ30" s="63"/>
      <c r="AR30" s="68" t="str">
        <f t="shared" si="18"/>
        <v xml:space="preserve"> </v>
      </c>
      <c r="AS30" s="63"/>
      <c r="AT30" s="67" t="str">
        <f t="shared" si="19"/>
        <v xml:space="preserve"> </v>
      </c>
      <c r="AU30" s="87" t="str">
        <f t="shared" ca="1" si="10"/>
        <v/>
      </c>
      <c r="AV30" s="68" t="str">
        <f t="shared" ca="1" si="19"/>
        <v xml:space="preserve"> </v>
      </c>
      <c r="AW30" s="63"/>
      <c r="AX30" s="67" t="str">
        <f t="shared" si="20"/>
        <v xml:space="preserve"> </v>
      </c>
      <c r="AY30" s="87" t="str">
        <f t="shared" ca="1" si="11"/>
        <v/>
      </c>
      <c r="AZ30" s="68" t="str">
        <f t="shared" ca="1" si="21"/>
        <v xml:space="preserve"> </v>
      </c>
      <c r="BA30" s="41"/>
      <c r="BB30" s="73" t="str">
        <f t="shared" si="22"/>
        <v xml:space="preserve"> </v>
      </c>
      <c r="BC30" s="69" t="str">
        <f t="shared" ca="1" si="12"/>
        <v/>
      </c>
      <c r="BD30" s="68" t="str">
        <f t="shared" ca="1" si="23"/>
        <v xml:space="preserve"> </v>
      </c>
      <c r="BE30" s="63"/>
      <c r="BF30" s="701" t="str">
        <f t="shared" ca="1" si="17"/>
        <v/>
      </c>
      <c r="BG30" s="264">
        <f t="shared" si="14"/>
        <v>20</v>
      </c>
      <c r="BH30" s="63"/>
      <c r="BI30" s="64"/>
      <c r="BJ30" s="318"/>
      <c r="BK30" s="58"/>
      <c r="BL30" s="58"/>
      <c r="BM30" s="58"/>
      <c r="BN30" s="58"/>
      <c r="BO30" s="58"/>
      <c r="BP30" s="58"/>
      <c r="BQ30" s="58"/>
      <c r="BR30" s="58"/>
      <c r="BS30" s="64"/>
      <c r="BT30" s="58"/>
      <c r="BU30" s="64"/>
      <c r="BV30" s="264">
        <f t="shared" si="4"/>
        <v>20</v>
      </c>
      <c r="BW30" s="58"/>
      <c r="BX30" s="701" t="str">
        <f t="shared" ca="1" si="15"/>
        <v/>
      </c>
      <c r="BY30" s="63"/>
      <c r="BZ30" s="699" t="str">
        <f t="shared" ca="1" si="16"/>
        <v/>
      </c>
      <c r="CA30" s="58"/>
      <c r="CB30" s="354"/>
      <c r="CC30" s="58"/>
      <c r="CD30" s="62"/>
      <c r="CE30" s="62"/>
      <c r="CF30" s="354"/>
      <c r="CG30" s="58"/>
      <c r="CH30" s="354"/>
      <c r="CI30" s="59"/>
      <c r="CJ30" s="352"/>
      <c r="CK30" s="354"/>
      <c r="CL30" s="64"/>
      <c r="CM30" s="803">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Sun</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811"/>
      <c r="AG31" s="39"/>
      <c r="AH31" s="40"/>
      <c r="AI31" t="str">
        <f t="shared" ca="1" si="9"/>
        <v/>
      </c>
      <c r="AJ31" s="40"/>
      <c r="AK31" s="316"/>
      <c r="AL31" s="316"/>
      <c r="AM31" s="316"/>
      <c r="AN31" s="42"/>
      <c r="AO31" s="232">
        <f t="shared" si="2"/>
        <v>21</v>
      </c>
      <c r="AP31" s="441" t="str">
        <f t="shared" si="3"/>
        <v>Sun</v>
      </c>
      <c r="AQ31" s="41"/>
      <c r="AR31" s="56" t="str">
        <f t="shared" si="18"/>
        <v/>
      </c>
      <c r="AS31" s="41"/>
      <c r="AT31" s="44" t="str">
        <f t="shared" si="19"/>
        <v/>
      </c>
      <c r="AU31" s="46" t="str">
        <f ca="1">IF(CELL("type",AS31)="l","",IF(AS31*($K31+$AQ31)=0,"",IF($AQ31&gt;0,+$AQ31*AS31*8.34,$K31*AS31*8.34)))</f>
        <v/>
      </c>
      <c r="AV31" s="56" t="str">
        <f t="shared" si="19"/>
        <v/>
      </c>
      <c r="AW31" s="41"/>
      <c r="AX31" s="44" t="str">
        <f t="shared" si="20"/>
        <v/>
      </c>
      <c r="AY31" s="46" t="str">
        <f ca="1">IF(CELL("type",AW31)="l","",IF(AW31*($K31+$AQ31)=0,"",IF($AQ31&gt;0,+$AQ31*AW31*8.34,$K31*AW31*8.34)))</f>
        <v/>
      </c>
      <c r="AZ31" s="56" t="str">
        <f t="shared" si="21"/>
        <v/>
      </c>
      <c r="BA31" s="41"/>
      <c r="BB31" s="70" t="str">
        <f t="shared" si="22"/>
        <v/>
      </c>
      <c r="BC31" s="47" t="str">
        <f ca="1">IF(CELL("type",BA31)="l","",IF(BA31*($K31+$AQ31)=0,"",IF($AQ31&gt;0,+$AQ31*BA31*8.34,$K31*BA31*8.34)))</f>
        <v/>
      </c>
      <c r="BD31" s="56" t="str">
        <f t="shared" si="23"/>
        <v/>
      </c>
      <c r="BE31" s="41"/>
      <c r="BF31" s="698" t="str">
        <f t="shared" ca="1" si="17"/>
        <v/>
      </c>
      <c r="BG31" s="262">
        <f t="shared" si="14"/>
        <v>21</v>
      </c>
      <c r="BH31" s="41"/>
      <c r="BI31" s="42"/>
      <c r="BJ31" s="316"/>
      <c r="BK31" s="40"/>
      <c r="BL31" s="40"/>
      <c r="BM31" s="40"/>
      <c r="BN31" s="40"/>
      <c r="BO31" s="40"/>
      <c r="BP31" s="40"/>
      <c r="BQ31" s="40"/>
      <c r="BR31" s="40"/>
      <c r="BS31" s="42"/>
      <c r="BT31" s="40"/>
      <c r="BU31" s="42"/>
      <c r="BV31" s="262">
        <f t="shared" si="4"/>
        <v>21</v>
      </c>
      <c r="BW31" s="40"/>
      <c r="BX31" s="698" t="str">
        <f t="shared" ca="1" si="15"/>
        <v/>
      </c>
      <c r="BY31" s="39"/>
      <c r="BZ31" s="700" t="str">
        <f t="shared" ca="1" si="16"/>
        <v/>
      </c>
      <c r="CA31" s="40"/>
      <c r="CB31" s="34"/>
      <c r="CC31" s="40"/>
      <c r="CD31" s="39"/>
      <c r="CE31" s="39"/>
      <c r="CF31" s="34"/>
      <c r="CG31" s="40"/>
      <c r="CH31" s="34"/>
      <c r="CI31" s="36"/>
      <c r="CJ31" s="353"/>
      <c r="CK31" s="34"/>
      <c r="CL31" s="42"/>
      <c r="CM31" s="797">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Mon</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Mon</v>
      </c>
      <c r="AQ32" s="53"/>
      <c r="AR32" s="45" t="str">
        <f t="shared" si="18"/>
        <v/>
      </c>
      <c r="AS32" s="53"/>
      <c r="AT32" s="71" t="str">
        <f t="shared" si="19"/>
        <v/>
      </c>
      <c r="AU32" s="46" t="str">
        <f t="shared" ca="1" si="10"/>
        <v/>
      </c>
      <c r="AV32" s="56" t="str">
        <f t="shared" si="19"/>
        <v/>
      </c>
      <c r="AW32" s="53"/>
      <c r="AX32" s="71" t="str">
        <f t="shared" si="20"/>
        <v/>
      </c>
      <c r="AY32" s="46" t="str">
        <f t="shared" ca="1" si="11"/>
        <v/>
      </c>
      <c r="AZ32" s="45" t="str">
        <f t="shared" si="21"/>
        <v/>
      </c>
      <c r="BA32" s="41"/>
      <c r="BB32" s="72" t="str">
        <f t="shared" si="22"/>
        <v/>
      </c>
      <c r="BC32" s="47" t="str">
        <f t="shared" ca="1" si="12"/>
        <v/>
      </c>
      <c r="BD32" s="45" t="str">
        <f t="shared" si="23"/>
        <v/>
      </c>
      <c r="BE32" s="53"/>
      <c r="BF32" s="698" t="str">
        <f t="shared" ca="1" si="17"/>
        <v/>
      </c>
      <c r="BG32" s="263">
        <f t="shared" si="14"/>
        <v>22</v>
      </c>
      <c r="BH32" s="53"/>
      <c r="BI32" s="54"/>
      <c r="BJ32" s="317"/>
      <c r="BK32" s="48"/>
      <c r="BL32" s="48"/>
      <c r="BM32" s="48"/>
      <c r="BN32" s="48"/>
      <c r="BO32" s="48"/>
      <c r="BP32" s="48"/>
      <c r="BQ32" s="48"/>
      <c r="BR32" s="48"/>
      <c r="BS32" s="54"/>
      <c r="BT32" s="48"/>
      <c r="BU32" s="54"/>
      <c r="BV32" s="263">
        <f t="shared" si="4"/>
        <v>22</v>
      </c>
      <c r="BW32" s="48"/>
      <c r="BX32" s="698" t="str">
        <f t="shared" ca="1" si="15"/>
        <v/>
      </c>
      <c r="BY32" s="52"/>
      <c r="BZ32" s="698" t="str">
        <f t="shared" ca="1" si="16"/>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Tue</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Tue</v>
      </c>
      <c r="AQ33" s="53"/>
      <c r="AR33" s="45" t="str">
        <f t="shared" si="18"/>
        <v/>
      </c>
      <c r="AS33" s="53"/>
      <c r="AT33" s="71" t="str">
        <f t="shared" si="19"/>
        <v/>
      </c>
      <c r="AU33" s="46" t="str">
        <f t="shared" ca="1" si="10"/>
        <v/>
      </c>
      <c r="AV33" s="56" t="str">
        <f t="shared" si="19"/>
        <v/>
      </c>
      <c r="AW33" s="53"/>
      <c r="AX33" s="71" t="str">
        <f t="shared" si="20"/>
        <v/>
      </c>
      <c r="AY33" s="46" t="str">
        <f t="shared" ca="1" si="11"/>
        <v/>
      </c>
      <c r="AZ33" s="45" t="str">
        <f t="shared" si="21"/>
        <v/>
      </c>
      <c r="BA33" s="41"/>
      <c r="BB33" s="72" t="str">
        <f t="shared" si="22"/>
        <v/>
      </c>
      <c r="BC33" s="47" t="str">
        <f t="shared" ca="1" si="12"/>
        <v/>
      </c>
      <c r="BD33" s="45" t="str">
        <f t="shared" si="23"/>
        <v/>
      </c>
      <c r="BE33" s="53"/>
      <c r="BF33" s="698" t="str">
        <f t="shared" ca="1" si="17"/>
        <v/>
      </c>
      <c r="BG33" s="263">
        <f t="shared" si="14"/>
        <v>23</v>
      </c>
      <c r="BH33" s="53"/>
      <c r="BI33" s="54"/>
      <c r="BJ33" s="317"/>
      <c r="BK33" s="48"/>
      <c r="BL33" s="48"/>
      <c r="BM33" s="48"/>
      <c r="BN33" s="48"/>
      <c r="BO33" s="48"/>
      <c r="BP33" s="48"/>
      <c r="BQ33" s="48"/>
      <c r="BR33" s="48"/>
      <c r="BS33" s="54"/>
      <c r="BT33" s="48"/>
      <c r="BU33" s="54"/>
      <c r="BV33" s="263">
        <f t="shared" si="4"/>
        <v>23</v>
      </c>
      <c r="BW33" s="48"/>
      <c r="BX33" s="698" t="str">
        <f t="shared" ca="1" si="15"/>
        <v/>
      </c>
      <c r="BY33" s="52"/>
      <c r="BZ33" s="698" t="str">
        <f t="shared" ca="1" si="16"/>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Wed</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Wed</v>
      </c>
      <c r="AQ34" s="53"/>
      <c r="AR34" s="45" t="str">
        <f t="shared" si="18"/>
        <v/>
      </c>
      <c r="AS34" s="53"/>
      <c r="AT34" s="71" t="str">
        <f t="shared" ref="AT34:AV39" si="24">IF(+$B34="Sat",IF(SUM(AS28:AS34)&gt;0,AVERAGE(AS28:AS34)," "),"")</f>
        <v/>
      </c>
      <c r="AU34" s="46" t="str">
        <f t="shared" ca="1" si="10"/>
        <v/>
      </c>
      <c r="AV34" s="56" t="str">
        <f t="shared" si="24"/>
        <v/>
      </c>
      <c r="AW34" s="53"/>
      <c r="AX34" s="71" t="str">
        <f t="shared" si="20"/>
        <v/>
      </c>
      <c r="AY34" s="46" t="str">
        <f t="shared" ca="1" si="11"/>
        <v/>
      </c>
      <c r="AZ34" s="45" t="str">
        <f t="shared" si="21"/>
        <v/>
      </c>
      <c r="BA34" s="41"/>
      <c r="BB34" s="72" t="str">
        <f t="shared" si="22"/>
        <v/>
      </c>
      <c r="BC34" s="47" t="str">
        <f t="shared" ca="1" si="12"/>
        <v/>
      </c>
      <c r="BD34" s="45" t="str">
        <f t="shared" si="23"/>
        <v/>
      </c>
      <c r="BE34" s="53"/>
      <c r="BF34" s="698" t="str">
        <f t="shared" ca="1" si="17"/>
        <v/>
      </c>
      <c r="BG34" s="263">
        <f t="shared" si="14"/>
        <v>24</v>
      </c>
      <c r="BH34" s="53"/>
      <c r="BI34" s="54"/>
      <c r="BJ34" s="317"/>
      <c r="BK34" s="48"/>
      <c r="BL34" s="48"/>
      <c r="BM34" s="48"/>
      <c r="BN34" s="48"/>
      <c r="BO34" s="48"/>
      <c r="BP34" s="48"/>
      <c r="BQ34" s="48"/>
      <c r="BR34" s="48"/>
      <c r="BS34" s="54"/>
      <c r="BT34" s="48"/>
      <c r="BU34" s="54"/>
      <c r="BV34" s="263">
        <f t="shared" si="4"/>
        <v>24</v>
      </c>
      <c r="BW34" s="48"/>
      <c r="BX34" s="698" t="str">
        <f t="shared" ca="1" si="15"/>
        <v/>
      </c>
      <c r="BY34" s="52"/>
      <c r="BZ34" s="698" t="str">
        <f t="shared" ca="1" si="16"/>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Thu</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0"/>
      <c r="AG35" s="62"/>
      <c r="AH35" s="58"/>
      <c r="AI35" t="str">
        <f t="shared" ca="1" si="9"/>
        <v/>
      </c>
      <c r="AJ35" s="58"/>
      <c r="AK35" s="318"/>
      <c r="AL35" s="318"/>
      <c r="AM35" s="318"/>
      <c r="AN35" s="64"/>
      <c r="AO35" s="235">
        <f t="shared" si="2"/>
        <v>25</v>
      </c>
      <c r="AP35" s="442" t="str">
        <f t="shared" si="3"/>
        <v>Thu</v>
      </c>
      <c r="AQ35" s="63"/>
      <c r="AR35" s="68" t="str">
        <f t="shared" si="18"/>
        <v/>
      </c>
      <c r="AS35" s="63"/>
      <c r="AT35" s="67" t="str">
        <f t="shared" si="24"/>
        <v/>
      </c>
      <c r="AU35" s="87" t="str">
        <f ca="1">IF(CELL("type",AS35)="l","",IF(AS35*($K35+$AQ35)=0,"",IF($AQ35&gt;0,+$AQ35*AS35*8.34,$K35*AS35*8.34)))</f>
        <v/>
      </c>
      <c r="AV35" s="68" t="str">
        <f t="shared" si="24"/>
        <v/>
      </c>
      <c r="AW35" s="63"/>
      <c r="AX35" s="67" t="str">
        <f t="shared" si="20"/>
        <v/>
      </c>
      <c r="AY35" s="87" t="str">
        <f ca="1">IF(CELL("type",AW35)="l","",IF(AW35*($K35+$AQ35)=0,"",IF($AQ35&gt;0,+$AQ35*AW35*8.34,$K35*AW35*8.34)))</f>
        <v/>
      </c>
      <c r="AZ35" s="68" t="str">
        <f t="shared" si="21"/>
        <v/>
      </c>
      <c r="BA35" s="41"/>
      <c r="BB35" s="73" t="str">
        <f t="shared" si="22"/>
        <v/>
      </c>
      <c r="BC35" s="69" t="str">
        <f ca="1">IF(CELL("type",BA35)="l","",IF(BA35*($K35+$AQ35)=0,"",IF($AQ35&gt;0,+$AQ35*BA35*8.34,$K35*BA35*8.34)))</f>
        <v/>
      </c>
      <c r="BD35" s="68" t="str">
        <f t="shared" si="23"/>
        <v/>
      </c>
      <c r="BE35" s="63"/>
      <c r="BF35" s="701" t="str">
        <f t="shared" ca="1" si="17"/>
        <v/>
      </c>
      <c r="BG35" s="264">
        <f t="shared" si="14"/>
        <v>25</v>
      </c>
      <c r="BH35" s="63"/>
      <c r="BI35" s="64"/>
      <c r="BJ35" s="318"/>
      <c r="BK35" s="58"/>
      <c r="BL35" s="58"/>
      <c r="BM35" s="58"/>
      <c r="BN35" s="58"/>
      <c r="BO35" s="58"/>
      <c r="BP35" s="58"/>
      <c r="BQ35" s="58"/>
      <c r="BR35" s="58"/>
      <c r="BS35" s="64"/>
      <c r="BT35" s="58"/>
      <c r="BU35" s="64"/>
      <c r="BV35" s="264">
        <f t="shared" si="4"/>
        <v>25</v>
      </c>
      <c r="BW35" s="58"/>
      <c r="BX35" s="699" t="str">
        <f t="shared" ca="1" si="15"/>
        <v/>
      </c>
      <c r="BY35" s="691"/>
      <c r="BZ35" s="701" t="str">
        <f t="shared" ca="1" si="16"/>
        <v/>
      </c>
      <c r="CA35" s="58"/>
      <c r="CB35" s="354"/>
      <c r="CC35" s="58"/>
      <c r="CD35" s="62"/>
      <c r="CE35" s="62"/>
      <c r="CF35" s="354"/>
      <c r="CG35" s="58"/>
      <c r="CH35" s="354"/>
      <c r="CI35" s="59"/>
      <c r="CJ35" s="352"/>
      <c r="CK35" s="354"/>
      <c r="CL35" s="64"/>
      <c r="CM35" s="264">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Fri</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811"/>
      <c r="AG36" s="39"/>
      <c r="AH36" s="40"/>
      <c r="AI36" t="str">
        <f t="shared" ca="1" si="9"/>
        <v/>
      </c>
      <c r="AJ36" s="40"/>
      <c r="AK36" s="316"/>
      <c r="AL36" s="316"/>
      <c r="AM36" s="316"/>
      <c r="AN36" s="42"/>
      <c r="AO36" s="232">
        <f t="shared" si="2"/>
        <v>26</v>
      </c>
      <c r="AP36" s="441" t="str">
        <f t="shared" si="3"/>
        <v>Fri</v>
      </c>
      <c r="AQ36" s="41"/>
      <c r="AR36" s="56" t="str">
        <f t="shared" si="18"/>
        <v/>
      </c>
      <c r="AS36" s="41"/>
      <c r="AT36" s="44" t="str">
        <f t="shared" si="24"/>
        <v/>
      </c>
      <c r="AU36" s="46" t="str">
        <f t="shared" ca="1" si="10"/>
        <v/>
      </c>
      <c r="AV36" s="56" t="str">
        <f t="shared" si="24"/>
        <v/>
      </c>
      <c r="AW36" s="41"/>
      <c r="AX36" s="44" t="str">
        <f t="shared" si="20"/>
        <v/>
      </c>
      <c r="AY36" s="46" t="str">
        <f t="shared" ca="1" si="11"/>
        <v/>
      </c>
      <c r="AZ36" s="56" t="str">
        <f t="shared" si="21"/>
        <v/>
      </c>
      <c r="BA36" s="41"/>
      <c r="BB36" s="70" t="str">
        <f t="shared" si="22"/>
        <v/>
      </c>
      <c r="BC36" s="47" t="str">
        <f t="shared" ca="1" si="12"/>
        <v/>
      </c>
      <c r="BD36" s="56" t="str">
        <f t="shared" si="23"/>
        <v/>
      </c>
      <c r="BE36" s="41"/>
      <c r="BF36" s="698" t="str">
        <f t="shared" ca="1" si="17"/>
        <v/>
      </c>
      <c r="BG36" s="262">
        <f t="shared" si="14"/>
        <v>26</v>
      </c>
      <c r="BH36" s="41"/>
      <c r="BI36" s="42"/>
      <c r="BJ36" s="316"/>
      <c r="BK36" s="40"/>
      <c r="BL36" s="40"/>
      <c r="BM36" s="40"/>
      <c r="BN36" s="40"/>
      <c r="BO36" s="40"/>
      <c r="BP36" s="40"/>
      <c r="BQ36" s="40"/>
      <c r="BR36" s="40"/>
      <c r="BS36" s="42"/>
      <c r="BT36" s="40"/>
      <c r="BU36" s="42"/>
      <c r="BV36" s="262">
        <f t="shared" si="4"/>
        <v>26</v>
      </c>
      <c r="BW36" s="40"/>
      <c r="BX36" s="700" t="str">
        <f t="shared" ca="1" si="15"/>
        <v/>
      </c>
      <c r="BY36" s="722"/>
      <c r="BZ36" s="698" t="str">
        <f t="shared" ca="1" si="16"/>
        <v/>
      </c>
      <c r="CA36" s="40"/>
      <c r="CB36" s="34"/>
      <c r="CC36" s="40"/>
      <c r="CD36" s="39"/>
      <c r="CE36" s="39"/>
      <c r="CF36" s="34"/>
      <c r="CG36" s="40"/>
      <c r="CH36" s="34"/>
      <c r="CI36" s="36"/>
      <c r="CJ36" s="353"/>
      <c r="CK36" s="34"/>
      <c r="CL36" s="42"/>
      <c r="CM36" s="262">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Sat</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Sat</v>
      </c>
      <c r="AQ37" s="53"/>
      <c r="AR37" s="45" t="str">
        <f t="shared" si="18"/>
        <v xml:space="preserve"> </v>
      </c>
      <c r="AS37" s="53"/>
      <c r="AT37" s="71" t="str">
        <f t="shared" si="24"/>
        <v xml:space="preserve"> </v>
      </c>
      <c r="AU37" s="46" t="str">
        <f t="shared" ca="1" si="10"/>
        <v/>
      </c>
      <c r="AV37" s="56" t="str">
        <f t="shared" ca="1" si="24"/>
        <v xml:space="preserve"> </v>
      </c>
      <c r="AW37" s="53"/>
      <c r="AX37" s="71" t="str">
        <f t="shared" si="20"/>
        <v xml:space="preserve"> </v>
      </c>
      <c r="AY37" s="46" t="str">
        <f t="shared" ca="1" si="11"/>
        <v/>
      </c>
      <c r="AZ37" s="45" t="str">
        <f t="shared" ca="1" si="21"/>
        <v xml:space="preserve"> </v>
      </c>
      <c r="BA37" s="41"/>
      <c r="BB37" s="72" t="str">
        <f t="shared" si="22"/>
        <v xml:space="preserve"> </v>
      </c>
      <c r="BC37" s="47" t="str">
        <f t="shared" ca="1" si="12"/>
        <v/>
      </c>
      <c r="BD37" s="45" t="str">
        <f t="shared" ca="1" si="23"/>
        <v xml:space="preserve"> </v>
      </c>
      <c r="BE37" s="53"/>
      <c r="BF37" s="698" t="str">
        <f t="shared" ca="1" si="17"/>
        <v/>
      </c>
      <c r="BG37" s="263">
        <f t="shared" si="14"/>
        <v>27</v>
      </c>
      <c r="BH37" s="53"/>
      <c r="BI37" s="54"/>
      <c r="BJ37" s="317"/>
      <c r="BK37" s="48"/>
      <c r="BL37" s="48"/>
      <c r="BM37" s="48"/>
      <c r="BN37" s="48"/>
      <c r="BO37" s="48"/>
      <c r="BP37" s="48"/>
      <c r="BQ37" s="48"/>
      <c r="BR37" s="48"/>
      <c r="BS37" s="54"/>
      <c r="BT37" s="48"/>
      <c r="BU37" s="54"/>
      <c r="BV37" s="263">
        <f t="shared" si="4"/>
        <v>27</v>
      </c>
      <c r="BW37" s="48"/>
      <c r="BX37" s="698" t="str">
        <f t="shared" ca="1" si="15"/>
        <v/>
      </c>
      <c r="BY37" s="52"/>
      <c r="BZ37" s="698" t="str">
        <f t="shared" ca="1" si="16"/>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Sun</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Sun</v>
      </c>
      <c r="AQ38" s="53"/>
      <c r="AR38" s="45" t="str">
        <f t="shared" si="18"/>
        <v/>
      </c>
      <c r="AS38" s="53"/>
      <c r="AT38" s="71" t="str">
        <f t="shared" si="24"/>
        <v/>
      </c>
      <c r="AU38" s="46" t="str">
        <f t="shared" ca="1" si="10"/>
        <v/>
      </c>
      <c r="AV38" s="56" t="str">
        <f t="shared" si="24"/>
        <v/>
      </c>
      <c r="AW38" s="53"/>
      <c r="AX38" s="71" t="str">
        <f t="shared" si="20"/>
        <v/>
      </c>
      <c r="AY38" s="46" t="str">
        <f t="shared" ca="1" si="11"/>
        <v/>
      </c>
      <c r="AZ38" s="45" t="str">
        <f t="shared" si="21"/>
        <v/>
      </c>
      <c r="BA38" s="41"/>
      <c r="BB38" s="72" t="str">
        <f t="shared" si="22"/>
        <v/>
      </c>
      <c r="BC38" s="47" t="str">
        <f t="shared" ca="1" si="12"/>
        <v/>
      </c>
      <c r="BD38" s="45" t="str">
        <f t="shared" si="23"/>
        <v/>
      </c>
      <c r="BE38" s="53"/>
      <c r="BF38" s="698" t="str">
        <f t="shared" ca="1" si="17"/>
        <v/>
      </c>
      <c r="BG38" s="263">
        <f t="shared" si="14"/>
        <v>28</v>
      </c>
      <c r="BH38" s="53"/>
      <c r="BI38" s="54"/>
      <c r="BJ38" s="317"/>
      <c r="BK38" s="48"/>
      <c r="BL38" s="48"/>
      <c r="BM38" s="48"/>
      <c r="BN38" s="48"/>
      <c r="BO38" s="48"/>
      <c r="BP38" s="48"/>
      <c r="BQ38" s="48"/>
      <c r="BR38" s="48"/>
      <c r="BS38" s="54"/>
      <c r="BT38" s="48"/>
      <c r="BU38" s="54"/>
      <c r="BV38" s="263">
        <f t="shared" si="4"/>
        <v>28</v>
      </c>
      <c r="BW38" s="48"/>
      <c r="BX38" s="698" t="str">
        <f t="shared" ca="1" si="15"/>
        <v/>
      </c>
      <c r="BY38" s="52"/>
      <c r="BZ38" s="698" t="str">
        <f t="shared" ca="1" si="16"/>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Mon</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Mon</v>
      </c>
      <c r="AQ39" s="53"/>
      <c r="AR39" s="45" t="str">
        <f t="shared" si="18"/>
        <v/>
      </c>
      <c r="AS39" s="53"/>
      <c r="AT39" s="71" t="str">
        <f t="shared" si="24"/>
        <v/>
      </c>
      <c r="AU39" s="46" t="str">
        <f t="shared" ca="1" si="10"/>
        <v/>
      </c>
      <c r="AV39" s="56" t="str">
        <f t="shared" si="24"/>
        <v/>
      </c>
      <c r="AW39" s="53"/>
      <c r="AX39" s="71" t="str">
        <f t="shared" si="20"/>
        <v/>
      </c>
      <c r="AY39" s="46" t="str">
        <f t="shared" ca="1" si="11"/>
        <v/>
      </c>
      <c r="AZ39" s="45" t="str">
        <f t="shared" si="21"/>
        <v/>
      </c>
      <c r="BA39" s="41"/>
      <c r="BB39" s="72" t="str">
        <f t="shared" si="22"/>
        <v/>
      </c>
      <c r="BC39" s="47" t="str">
        <f t="shared" ca="1" si="12"/>
        <v/>
      </c>
      <c r="BD39" s="45" t="str">
        <f t="shared" si="23"/>
        <v/>
      </c>
      <c r="BE39" s="53"/>
      <c r="BF39" s="698" t="str">
        <f t="shared" ca="1" si="17"/>
        <v/>
      </c>
      <c r="BG39" s="263">
        <f t="shared" si="14"/>
        <v>29</v>
      </c>
      <c r="BH39" s="53"/>
      <c r="BI39" s="54"/>
      <c r="BJ39" s="317"/>
      <c r="BK39" s="48"/>
      <c r="BL39" s="48"/>
      <c r="BM39" s="48"/>
      <c r="BN39" s="48"/>
      <c r="BO39" s="48"/>
      <c r="BP39" s="48"/>
      <c r="BQ39" s="48"/>
      <c r="BR39" s="48"/>
      <c r="BS39" s="54"/>
      <c r="BT39" s="48"/>
      <c r="BU39" s="54"/>
      <c r="BV39" s="263">
        <f t="shared" si="4"/>
        <v>29</v>
      </c>
      <c r="BW39" s="48"/>
      <c r="BX39" s="698" t="str">
        <f t="shared" ca="1" si="15"/>
        <v/>
      </c>
      <c r="BY39" s="52"/>
      <c r="BZ39" s="698" t="str">
        <f t="shared" ca="1" si="16"/>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thickBot="1" x14ac:dyDescent="0.25">
      <c r="A40" s="234">
        <v>30</v>
      </c>
      <c r="B40" s="233" t="str">
        <f t="shared" si="6"/>
        <v>Tue</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Tue</v>
      </c>
      <c r="AQ40" s="53"/>
      <c r="AR40" s="45" t="str">
        <f>IF(SUM(AQ34:AQ40)=0,"",IF(+$B40="Sat",AVERAGE(AQ34:AQ40),IF(+$B40="Fri",AVERAGE(AQ35:AQ40,Jul!AQ$11),IF(+$B40="Thu",AVERAGE(AQ36:AQ40,Jul!AQ$11:AQ$12),IF(+$B40="Wed",AVERAGE(AQ37:AQ40,Jul!AQ$11:AQ$13)," ")))))</f>
        <v/>
      </c>
      <c r="AS40" s="53"/>
      <c r="AT40" s="71" t="str">
        <f>IF(AND(+$B40="Sat",SUM(AS34:AS40)&gt;0),AVERAGE(AS34:AS40),IF(AND(+$B40="Fri",SUM(AS35:AS40,Jul!AS$11)&gt;0),AVERAGE(AS35:AS40,Jul!AS$11),IF(AND(+$B40="Thu",SUM(AS36:AS40,Jul!AS$11:AS$12)&gt;0),AVERAGE(AS36:AS40,Jul!AS$11:AS$12),IF(AND(+$B40="Wed",SUM(AS37:AS40,Jul!AS$11:AS$13)&gt;0),AVERAGE(AS37:AS40,Jul!AS$11:AS$13),""))))</f>
        <v/>
      </c>
      <c r="AU40" s="46" t="str">
        <f t="shared" ca="1" si="10"/>
        <v/>
      </c>
      <c r="AV40" s="45" t="str">
        <f ca="1">IF(AND(+$B40="Sat",SUM(AU34:AU40)&gt;0),AVERAGE(AU34:AU40),IF(AND(+$B40="Fri",SUM(AU35:AU40,Jul!AU$11)&gt;0),AVERAGE(AU35:AU40,Jul!AU$11),IF(AND(+$B40="Thu",SUM(AU36:AU40,Jul!AU$11:AU$12)&gt;0),AVERAGE(AU36:AU40,Jul!AU$11:AU$12),IF(AND(+$B40="Wed",SUM(AU37:AU40,Jul!AU$11:AU$13)&gt;0),AVERAGE(AU37:AU40,Jul!AU$11:AU$13),""))))</f>
        <v/>
      </c>
      <c r="AW40" s="53"/>
      <c r="AX40" s="71" t="str">
        <f>IF(AND(+$B40="Sat",SUM(AW34:AW40)&gt;0),AVERAGE(AW34:AW40),IF(AND(+$B40="Fri",SUM(AW35:AW40,Jul!AW$11)&gt;0),AVERAGE(AW35:AW40,Jul!AW$11),IF(AND(+$B40="Thu",SUM(AW36:AW40,Jul!AW$11:AW$12)&gt;0),AVERAGE(AW36:AW40,Jul!AW$11:AW$12),IF(AND(+$B40="Wed",SUM(AW37:AW40,Jul!AW$11:AW$13)&gt;0),AVERAGE(AW37:AW40,Jul!AW$11:AW$13),""))))</f>
        <v/>
      </c>
      <c r="AY40" s="46" t="str">
        <f t="shared" ca="1" si="11"/>
        <v/>
      </c>
      <c r="AZ40" s="45" t="str">
        <f ca="1">IF(AND(+$B40="Sat",SUM(AY34:AY40)&gt;0),AVERAGE(AY34:AY40),IF(AND(+$B40="Fri",SUM(AY35:AY40,Jul!AY$11)&gt;0),AVERAGE(AY35:AY40,Jul!AY$11),IF(AND(+$B40="Thu",SUM(AY36:AY40,Jul!AY$11:AY$12)&gt;0),AVERAGE(AY36:AY40,Jul!AY$11:AY$12),IF(AND(+$B40="Wed",SUM(AY37:AY40,Jul!AY$11:AY$13)&gt;0),AVERAGE(AY37:AY40,Jul!AY$11:AY$13),""))))</f>
        <v/>
      </c>
      <c r="BA40" s="41"/>
      <c r="BB40" s="71" t="str">
        <f>IF(AND(+$B40="Sat",SUM(BA34:BA40)&gt;0),AVERAGE(BA34:BA40),IF(AND(+$B40="Fri",SUM(BA35:BA40,Jul!BA$11)&gt;0),AVERAGE(BA35:BA40,Jul!BA$11),IF(AND(+$B40="Thu",SUM(BA36:BA40,Jul!BA$11:BA$12)&gt;0),AVERAGE(BA36:BA40,Jul!BA$11:BA$12),IF(AND(+$B40="Wed",SUM(BA37:BA40,Jul!BA$11:BA$13)&gt;0),AVERAGE(BA37:BA40,Jul!BA$11:BA$13),""))))</f>
        <v/>
      </c>
      <c r="BC40" s="46" t="str">
        <f t="shared" ca="1" si="12"/>
        <v/>
      </c>
      <c r="BD40" s="45" t="str">
        <f ca="1">IF(AND(+$B40="Sat",SUM(BC34:BC40)&gt;0),AVERAGE(BC34:BC40),IF(AND(+$B40="Fri",SUM(BC35:BC40,Jul!BC$11)&gt;0),AVERAGE(BC35:BC40,Jul!BC$11),IF(AND(+$B40="Thu",SUM(BC36:BC40,Jul!BC$11:BC$12)&gt;0),AVERAGE(BC36:BC40,Jul!BC$11:BC$12),IF(AND(+$B40="Wed",SUM(BC37:BC40,Jul!BC$11:BC$13)&gt;0),AVERAGE(BC37:BC40,Jul!BC$11:BC$13),""))))</f>
        <v/>
      </c>
      <c r="BE40" s="53"/>
      <c r="BF40" s="698" t="str">
        <f t="shared" ca="1" si="17"/>
        <v/>
      </c>
      <c r="BG40" s="263">
        <f t="shared" si="14"/>
        <v>30</v>
      </c>
      <c r="BH40" s="53"/>
      <c r="BI40" s="54"/>
      <c r="BJ40" s="317"/>
      <c r="BK40" s="48"/>
      <c r="BL40" s="48"/>
      <c r="BM40" s="48"/>
      <c r="BN40" s="48"/>
      <c r="BO40" s="48"/>
      <c r="BP40" s="48"/>
      <c r="BQ40" s="48"/>
      <c r="BR40" s="48"/>
      <c r="BS40" s="54"/>
      <c r="BT40" s="48"/>
      <c r="BU40" s="54"/>
      <c r="BV40" s="263">
        <f t="shared" si="4"/>
        <v>30</v>
      </c>
      <c r="BW40" s="48"/>
      <c r="BX40" s="698" t="str">
        <f t="shared" ca="1" si="15"/>
        <v/>
      </c>
      <c r="BY40" s="52"/>
      <c r="BZ40" s="698" t="str">
        <f t="shared" ca="1" si="16"/>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Top="1" thickBot="1" x14ac:dyDescent="0.25">
      <c r="A41" s="238" t="s">
        <v>142</v>
      </c>
      <c r="B41" s="239"/>
      <c r="C41" s="39"/>
      <c r="D41" s="771"/>
      <c r="E41" s="36"/>
      <c r="F41" s="772"/>
      <c r="G41" s="773"/>
      <c r="H41" s="3" t="str">
        <f>IF(SUM(H11:H40)&gt;0,AVERAGE(H11:H40)," ")</f>
        <v xml:space="preserve"> </v>
      </c>
      <c r="I41" s="44" t="str">
        <f>IF(SUM(I11:I40)&gt;0,AVERAGE(I11:I40)," ")</f>
        <v xml:space="preserve"> </v>
      </c>
      <c r="J41" s="70" t="str">
        <f>IF(SUM(J11:J40)&gt;0,AVERAGE(J11:J40)," ")</f>
        <v xml:space="preserve"> </v>
      </c>
      <c r="K41" s="43" t="str">
        <f>IF(SUM(K11:K40)&gt;0,AVERAGE(K11:K40)," ")</f>
        <v xml:space="preserve"> </v>
      </c>
      <c r="L41" s="774"/>
      <c r="M41" s="44" t="str">
        <f t="shared" ref="M41:S41" si="25">IF(SUM(M11:M40)&gt;0,AVERAGE(M11:M40)," ")</f>
        <v xml:space="preserve"> </v>
      </c>
      <c r="N41" s="44" t="str">
        <f t="shared" ca="1" si="25"/>
        <v xml:space="preserve"> </v>
      </c>
      <c r="O41" s="44" t="str">
        <f t="shared" si="25"/>
        <v xml:space="preserve"> </v>
      </c>
      <c r="P41" s="44" t="str">
        <f t="shared" ca="1" si="25"/>
        <v xml:space="preserve"> </v>
      </c>
      <c r="Q41" s="44" t="str">
        <f t="shared" si="25"/>
        <v xml:space="preserve"> </v>
      </c>
      <c r="R41" s="44" t="str">
        <f t="shared" si="25"/>
        <v xml:space="preserve"> </v>
      </c>
      <c r="S41" s="56" t="str">
        <f t="shared" si="25"/>
        <v xml:space="preserve"> </v>
      </c>
      <c r="T41" s="238" t="s">
        <v>143</v>
      </c>
      <c r="U41" s="775" t="str">
        <f t="shared" ref="U41:AE41" si="26">IF(SUM(U11:U40)&gt;0,AVERAGE(U11:U40)," ")</f>
        <v xml:space="preserve"> </v>
      </c>
      <c r="V41" s="776" t="str">
        <f t="shared" si="26"/>
        <v xml:space="preserve"> </v>
      </c>
      <c r="W41" s="43" t="str">
        <f t="shared" si="26"/>
        <v xml:space="preserve"> </v>
      </c>
      <c r="X41" s="44" t="str">
        <f t="shared" si="26"/>
        <v xml:space="preserve"> </v>
      </c>
      <c r="Y41" s="44" t="str">
        <f t="shared" si="26"/>
        <v xml:space="preserve"> </v>
      </c>
      <c r="Z41" s="44" t="str">
        <f t="shared" si="26"/>
        <v xml:space="preserve"> </v>
      </c>
      <c r="AA41" s="44" t="str">
        <f t="shared" si="26"/>
        <v xml:space="preserve"> </v>
      </c>
      <c r="AB41" s="44" t="str">
        <f t="shared" si="26"/>
        <v xml:space="preserve"> </v>
      </c>
      <c r="AC41" s="56" t="str">
        <f t="shared" si="26"/>
        <v xml:space="preserve"> </v>
      </c>
      <c r="AD41" s="43" t="str">
        <f t="shared" si="26"/>
        <v xml:space="preserve"> </v>
      </c>
      <c r="AE41" s="56" t="str">
        <f t="shared" si="26"/>
        <v xml:space="preserve"> </v>
      </c>
      <c r="AF41" s="705"/>
      <c r="AG41" s="679" t="str">
        <f>IF(SUM(AG11:AG40)&gt;0,AVERAGE(AG11:AG40)," ")</f>
        <v xml:space="preserve"> </v>
      </c>
      <c r="AH41" s="794" t="str">
        <f>IF(SUM(AH11:AH40)&gt;0,AVERAGE(AH11:AH40)," ")</f>
        <v xml:space="preserve"> </v>
      </c>
      <c r="AI41" s="44"/>
      <c r="AJ41" s="888" t="str">
        <f ca="1">IF(SUM(AI11:AI40)&gt;0,GEOMEAN(AI11:AI40),"")</f>
        <v/>
      </c>
      <c r="AK41" s="319"/>
      <c r="AL41" s="319"/>
      <c r="AM41" s="753" t="str">
        <f>IF(SUM(AM11:AM40)&gt;0,AVERAGE(AM11:AM40)," ")</f>
        <v xml:space="preserve"> </v>
      </c>
      <c r="AN41" s="56" t="str">
        <f>IF(SUM(AN11:AN40)&gt;0,AVERAGE(AN11:AN40)," ")</f>
        <v xml:space="preserve"> </v>
      </c>
      <c r="AO41" s="1050" t="s">
        <v>144</v>
      </c>
      <c r="AP41" s="1121"/>
      <c r="AQ41" s="679" t="str">
        <f>IF(SUM(AQ11:AQ40)&gt;0,AVERAGE(AQ11:AQ40)," ")</f>
        <v xml:space="preserve"> </v>
      </c>
      <c r="AR41" s="786"/>
      <c r="AS41" s="727" t="str">
        <f>IF(SUM(AS11:AS40)&gt;0,AVERAGE(AS11:AS40)," ")</f>
        <v xml:space="preserve"> </v>
      </c>
      <c r="AT41" s="685"/>
      <c r="AU41" s="680" t="str">
        <f ca="1">IF(SUM(AU11:AU40)&gt;0,AVERAGE(AU11:AU40)," ")</f>
        <v xml:space="preserve"> </v>
      </c>
      <c r="AV41" s="737"/>
      <c r="AW41" s="736" t="str">
        <f>IF(SUM(AW11:AW40)&gt;0,AVERAGE(AW11:AW40)," ")</f>
        <v xml:space="preserve"> </v>
      </c>
      <c r="AX41" s="734"/>
      <c r="AY41" s="680" t="str">
        <f ca="1">IF(SUM(AY11:AY40)&gt;0,AVERAGE(AY11:AY40)," ")</f>
        <v xml:space="preserve"> </v>
      </c>
      <c r="AZ41" s="682"/>
      <c r="BA41" s="679" t="str">
        <f>IF(SUM(BA11:BA40)&gt;0,AVERAGE(BA11:BA40)," ")</f>
        <v xml:space="preserve"> </v>
      </c>
      <c r="BB41" s="682"/>
      <c r="BC41" s="680" t="str">
        <f ca="1">IF(SUM(BC11:BC40)&gt;0,AVERAGE(BC11:BC40)," ")</f>
        <v xml:space="preserve"> </v>
      </c>
      <c r="BD41" s="757"/>
      <c r="BE41" s="679" t="str">
        <f>IF(SUM(BE11:BE40)&gt;0,AVERAGE(BE11:BE40)," ")</f>
        <v xml:space="preserve"> </v>
      </c>
      <c r="BF41" s="781" t="str">
        <f ca="1">IF(SUM(BF11:BF40)&gt;0,AVERAGE(BF11:BF40)," ")</f>
        <v xml:space="preserve"> </v>
      </c>
      <c r="BG41" s="238" t="s">
        <v>143</v>
      </c>
      <c r="BH41" s="43" t="str">
        <f>IF(SUM(BH11:BH40)&gt;0,AVERAGE(BH11:BH40)," ")</f>
        <v xml:space="preserve"> </v>
      </c>
      <c r="BI41" s="56" t="str">
        <f>IF(SUM(BI11:BI40)&gt;0,AVERAGE(BI11:BI40)," ")</f>
        <v xml:space="preserve"> </v>
      </c>
      <c r="BJ41" s="75"/>
      <c r="BK41" s="44" t="str">
        <f t="shared" ref="BK41:BU41" si="27">IF(SUM(BK11:BK40)&gt;0,AVERAGE(BK11:BK40)," ")</f>
        <v xml:space="preserve"> </v>
      </c>
      <c r="BL41" s="332" t="str">
        <f t="shared" si="27"/>
        <v xml:space="preserve"> </v>
      </c>
      <c r="BM41" s="44" t="str">
        <f t="shared" si="27"/>
        <v xml:space="preserve"> </v>
      </c>
      <c r="BN41" s="332" t="str">
        <f t="shared" si="27"/>
        <v xml:space="preserve"> </v>
      </c>
      <c r="BO41" s="332" t="str">
        <f t="shared" si="27"/>
        <v xml:space="preserve"> </v>
      </c>
      <c r="BP41" s="332" t="str">
        <f t="shared" si="27"/>
        <v xml:space="preserve"> </v>
      </c>
      <c r="BQ41" s="332" t="str">
        <f t="shared" si="27"/>
        <v xml:space="preserve"> </v>
      </c>
      <c r="BR41" s="332" t="str">
        <f t="shared" si="27"/>
        <v xml:space="preserve"> </v>
      </c>
      <c r="BS41" s="56" t="str">
        <f t="shared" si="27"/>
        <v xml:space="preserve"> </v>
      </c>
      <c r="BT41" s="44" t="str">
        <f t="shared" si="27"/>
        <v xml:space="preserve"> </v>
      </c>
      <c r="BU41" s="56" t="str">
        <f t="shared" si="27"/>
        <v xml:space="preserve"> </v>
      </c>
      <c r="BV41" s="262" t="s">
        <v>144</v>
      </c>
      <c r="BW41" s="732" t="str">
        <f t="shared" ref="BW41:CL41" si="28">IF(SUM(BW11:BW40)&gt;0,AVERAGE(BW11:BW40)," ")</f>
        <v xml:space="preserve"> </v>
      </c>
      <c r="BX41" s="680" t="str">
        <f t="shared" ca="1" si="28"/>
        <v xml:space="preserve"> </v>
      </c>
      <c r="BY41" s="728" t="str">
        <f t="shared" si="28"/>
        <v xml:space="preserve"> </v>
      </c>
      <c r="BZ41" s="791" t="str">
        <f t="shared" ca="1" si="28"/>
        <v xml:space="preserve"> </v>
      </c>
      <c r="CA41" s="790" t="str">
        <f t="shared" si="28"/>
        <v xml:space="preserve"> </v>
      </c>
      <c r="CB41" s="46" t="str">
        <f t="shared" si="28"/>
        <v xml:space="preserve"> </v>
      </c>
      <c r="CC41" s="44" t="str">
        <f t="shared" si="28"/>
        <v xml:space="preserve"> </v>
      </c>
      <c r="CD41" s="44" t="str">
        <f t="shared" si="28"/>
        <v xml:space="preserve"> </v>
      </c>
      <c r="CE41" s="44" t="str">
        <f t="shared" si="28"/>
        <v xml:space="preserve"> </v>
      </c>
      <c r="CF41" s="47" t="str">
        <f t="shared" si="28"/>
        <v xml:space="preserve"> </v>
      </c>
      <c r="CG41" s="44" t="str">
        <f t="shared" si="28"/>
        <v xml:space="preserve"> </v>
      </c>
      <c r="CH41" s="46" t="str">
        <f t="shared" si="28"/>
        <v xml:space="preserve"> </v>
      </c>
      <c r="CI41" s="70" t="str">
        <f t="shared" si="28"/>
        <v xml:space="preserve"> </v>
      </c>
      <c r="CJ41" s="47" t="str">
        <f t="shared" si="28"/>
        <v xml:space="preserve"> </v>
      </c>
      <c r="CK41" s="46" t="str">
        <f t="shared" si="28"/>
        <v xml:space="preserve"> </v>
      </c>
      <c r="CL41" s="56" t="str">
        <f t="shared" si="28"/>
        <v xml:space="preserve"> </v>
      </c>
      <c r="CM41" s="238" t="s">
        <v>144</v>
      </c>
      <c r="CN41" s="43" t="str">
        <f t="shared" ref="CN41:DC41" si="29">IF(SUM(CN11:CN40)&gt;0,AVERAGE(CN11:CN40)," ")</f>
        <v xml:space="preserve"> </v>
      </c>
      <c r="CO41" s="135" t="str">
        <f t="shared" si="29"/>
        <v xml:space="preserve"> </v>
      </c>
      <c r="CP41" s="3" t="str">
        <f t="shared" si="29"/>
        <v xml:space="preserve"> </v>
      </c>
      <c r="CQ41" s="46" t="str">
        <f t="shared" si="29"/>
        <v xml:space="preserve"> </v>
      </c>
      <c r="CR41" s="44" t="str">
        <f t="shared" si="29"/>
        <v xml:space="preserve"> </v>
      </c>
      <c r="CS41" s="46" t="str">
        <f t="shared" si="29"/>
        <v xml:space="preserve"> </v>
      </c>
      <c r="CT41" s="44" t="str">
        <f t="shared" si="29"/>
        <v xml:space="preserve"> </v>
      </c>
      <c r="CU41" s="47" t="str">
        <f t="shared" si="29"/>
        <v xml:space="preserve"> </v>
      </c>
      <c r="CV41" s="44" t="str">
        <f t="shared" si="29"/>
        <v xml:space="preserve"> </v>
      </c>
      <c r="CW41" s="47" t="str">
        <f t="shared" si="29"/>
        <v xml:space="preserve"> </v>
      </c>
      <c r="CX41" s="44" t="str">
        <f t="shared" si="29"/>
        <v xml:space="preserve"> </v>
      </c>
      <c r="CY41" s="46" t="str">
        <f t="shared" si="29"/>
        <v xml:space="preserve"> </v>
      </c>
      <c r="CZ41" s="70" t="str">
        <f t="shared" si="29"/>
        <v xml:space="preserve"> </v>
      </c>
      <c r="DA41" s="47" t="str">
        <f t="shared" si="29"/>
        <v xml:space="preserve"> </v>
      </c>
      <c r="DB41" s="46" t="str">
        <f t="shared" si="29"/>
        <v xml:space="preserve"> </v>
      </c>
      <c r="DC41" s="56" t="str">
        <f t="shared" si="29"/>
        <v xml:space="preserve"> </v>
      </c>
    </row>
    <row r="42" spans="1:107" ht="15" customHeight="1" thickTop="1" thickBot="1" x14ac:dyDescent="0.25">
      <c r="A42" s="240" t="s">
        <v>145</v>
      </c>
      <c r="B42" s="241"/>
      <c r="C42" s="78"/>
      <c r="D42" s="77"/>
      <c r="E42" s="72" t="str">
        <f>IF(SUM(E11:E40)&gt;0,MAX(E11:E40)," ")</f>
        <v xml:space="preserve"> </v>
      </c>
      <c r="F42" s="79"/>
      <c r="G42" s="80"/>
      <c r="H42" s="81" t="str">
        <f t="shared" ref="H42:S42" si="30">IF(SUM(H11:H40)&gt;0,MAX(H11:H40)," ")</f>
        <v xml:space="preserve"> </v>
      </c>
      <c r="I42" s="71" t="str">
        <f t="shared" si="30"/>
        <v xml:space="preserve"> </v>
      </c>
      <c r="J42" s="72" t="str">
        <f t="shared" si="30"/>
        <v xml:space="preserve"> </v>
      </c>
      <c r="K42" s="55" t="str">
        <f t="shared" si="30"/>
        <v xml:space="preserve"> </v>
      </c>
      <c r="L42" s="320" t="str">
        <f t="shared" si="30"/>
        <v xml:space="preserve"> </v>
      </c>
      <c r="M42" s="71" t="str">
        <f t="shared" si="30"/>
        <v xml:space="preserve"> </v>
      </c>
      <c r="N42" s="82" t="str">
        <f t="shared" ca="1" si="30"/>
        <v xml:space="preserve"> </v>
      </c>
      <c r="O42" s="71" t="str">
        <f t="shared" si="30"/>
        <v xml:space="preserve"> </v>
      </c>
      <c r="P42" s="82" t="str">
        <f t="shared" ca="1" si="30"/>
        <v xml:space="preserve"> </v>
      </c>
      <c r="Q42" s="71" t="str">
        <f t="shared" si="30"/>
        <v xml:space="preserve"> </v>
      </c>
      <c r="R42" s="71" t="str">
        <f t="shared" si="30"/>
        <v xml:space="preserve"> </v>
      </c>
      <c r="S42" s="45" t="str">
        <f t="shared" si="30"/>
        <v xml:space="preserve"> </v>
      </c>
      <c r="T42" s="240" t="s">
        <v>146</v>
      </c>
      <c r="U42" s="55" t="str">
        <f t="shared" ref="U42:AE42" si="31">IF(SUM(U11:U40)&gt;0,MAX(U11:U40)," ")</f>
        <v xml:space="preserve"> </v>
      </c>
      <c r="V42" s="45" t="str">
        <f t="shared" si="31"/>
        <v xml:space="preserve"> </v>
      </c>
      <c r="W42" s="55" t="str">
        <f t="shared" si="31"/>
        <v xml:space="preserve"> </v>
      </c>
      <c r="X42" s="71" t="str">
        <f t="shared" si="31"/>
        <v xml:space="preserve"> </v>
      </c>
      <c r="Y42" s="71" t="str">
        <f t="shared" si="31"/>
        <v xml:space="preserve"> </v>
      </c>
      <c r="Z42" s="71" t="str">
        <f t="shared" si="31"/>
        <v xml:space="preserve"> </v>
      </c>
      <c r="AA42" s="333" t="str">
        <f t="shared" si="31"/>
        <v xml:space="preserve"> </v>
      </c>
      <c r="AB42" s="71" t="str">
        <f t="shared" si="31"/>
        <v xml:space="preserve"> </v>
      </c>
      <c r="AC42" s="45" t="str">
        <f t="shared" si="31"/>
        <v xml:space="preserve"> </v>
      </c>
      <c r="AD42" s="55" t="str">
        <f t="shared" si="31"/>
        <v xml:space="preserve"> </v>
      </c>
      <c r="AE42" s="45" t="str">
        <f t="shared" si="31"/>
        <v xml:space="preserve"> </v>
      </c>
      <c r="AF42" s="706"/>
      <c r="AG42" s="728" t="str">
        <f>IF(SUM(AG11:AG40)&gt;0,MAX(AG11:AG40)," ")</f>
        <v xml:space="preserve"> </v>
      </c>
      <c r="AH42" s="679" t="str">
        <f>IF(SUM(AH11:AH40)&gt;0,MAX(AH11:AH40)," ")</f>
        <v xml:space="preserve"> </v>
      </c>
      <c r="AI42" s="71" t="str">
        <f ca="1">IF(AJ41&lt;&gt;"",MAX(AI11:AI40),"")</f>
        <v/>
      </c>
      <c r="AJ42" s="44" t="str">
        <f ca="1">IF(AI42=63200,"TNTC",AI42)</f>
        <v/>
      </c>
      <c r="AK42" s="1016" t="str">
        <f>IF(SUM(AK11:AL40)&gt;0,MAX(AK11:AL40)," ")</f>
        <v xml:space="preserve"> </v>
      </c>
      <c r="AL42" s="1017"/>
      <c r="AM42" s="725" t="str">
        <f>IF(SUM(AM11:AM40)&gt;0,MAX(AM11:AM40)," ")</f>
        <v xml:space="preserve"> </v>
      </c>
      <c r="AN42" s="45" t="str">
        <f>IF(SUM(AN11:AN40)&gt;0,MAX(AN11:AN40)," ")</f>
        <v xml:space="preserve"> </v>
      </c>
      <c r="AO42" s="1052" t="s">
        <v>147</v>
      </c>
      <c r="AP42" s="1053"/>
      <c r="AQ42" s="785" t="str">
        <f t="shared" ref="AQ42:BF42" si="32">IF(SUM(AQ11:AQ40)&gt;0,MAX(AQ11:AQ40)," ")</f>
        <v xml:space="preserve"> </v>
      </c>
      <c r="AR42" s="83" t="str">
        <f t="shared" si="32"/>
        <v xml:space="preserve"> </v>
      </c>
      <c r="AS42" s="43" t="str">
        <f t="shared" si="32"/>
        <v xml:space="preserve"> </v>
      </c>
      <c r="AT42" s="679" t="str">
        <f t="shared" si="32"/>
        <v xml:space="preserve"> </v>
      </c>
      <c r="AU42" s="687" t="str">
        <f t="shared" ca="1" si="32"/>
        <v xml:space="preserve"> </v>
      </c>
      <c r="AV42" s="728" t="str">
        <f t="shared" ca="1" si="32"/>
        <v xml:space="preserve"> </v>
      </c>
      <c r="AW42" s="735" t="str">
        <f t="shared" si="32"/>
        <v xml:space="preserve"> </v>
      </c>
      <c r="AX42" s="678" t="str">
        <f t="shared" si="32"/>
        <v xml:space="preserve"> </v>
      </c>
      <c r="AY42" s="730" t="str">
        <f t="shared" ca="1" si="32"/>
        <v xml:space="preserve"> </v>
      </c>
      <c r="AZ42" s="679" t="str">
        <f t="shared" ca="1" si="32"/>
        <v xml:space="preserve"> </v>
      </c>
      <c r="BA42" s="731" t="str">
        <f t="shared" si="32"/>
        <v xml:space="preserve"> </v>
      </c>
      <c r="BB42" s="732" t="str">
        <f t="shared" si="32"/>
        <v xml:space="preserve"> </v>
      </c>
      <c r="BC42" s="733" t="str">
        <f t="shared" ca="1" si="32"/>
        <v xml:space="preserve"> </v>
      </c>
      <c r="BD42" s="679" t="str">
        <f t="shared" ca="1" si="32"/>
        <v xml:space="preserve"> </v>
      </c>
      <c r="BE42" s="787" t="str">
        <f>IF(SUM(BE11:BE40)&gt;0,MAX(BE11:BE40)," ")</f>
        <v xml:space="preserve"> </v>
      </c>
      <c r="BF42" s="788" t="str">
        <f t="shared" ca="1" si="32"/>
        <v xml:space="preserve"> </v>
      </c>
      <c r="BG42" s="240" t="s">
        <v>146</v>
      </c>
      <c r="BH42" s="55" t="str">
        <f t="shared" ref="BH42:BU42" si="33">IF(SUM(BH11:BH40)&gt;0,MAX(BH11:BH40)," ")</f>
        <v xml:space="preserve"> </v>
      </c>
      <c r="BI42" s="45" t="str">
        <f t="shared" si="33"/>
        <v xml:space="preserve"> </v>
      </c>
      <c r="BJ42" s="55" t="str">
        <f t="shared" si="33"/>
        <v xml:space="preserve"> </v>
      </c>
      <c r="BK42" s="71" t="str">
        <f t="shared" si="33"/>
        <v xml:space="preserve"> </v>
      </c>
      <c r="BL42" s="71" t="str">
        <f t="shared" si="33"/>
        <v xml:space="preserve"> </v>
      </c>
      <c r="BM42" s="71" t="str">
        <f t="shared" si="33"/>
        <v xml:space="preserve"> </v>
      </c>
      <c r="BN42" s="71" t="str">
        <f t="shared" si="33"/>
        <v xml:space="preserve"> </v>
      </c>
      <c r="BO42" s="71" t="str">
        <f t="shared" si="33"/>
        <v xml:space="preserve"> </v>
      </c>
      <c r="BP42" s="71" t="str">
        <f t="shared" si="33"/>
        <v xml:space="preserve"> </v>
      </c>
      <c r="BQ42" s="71" t="str">
        <f t="shared" si="33"/>
        <v xml:space="preserve"> </v>
      </c>
      <c r="BR42" s="71" t="str">
        <f t="shared" si="33"/>
        <v xml:space="preserve"> </v>
      </c>
      <c r="BS42" s="45" t="str">
        <f t="shared" si="33"/>
        <v xml:space="preserve"> </v>
      </c>
      <c r="BT42" s="71" t="str">
        <f t="shared" si="33"/>
        <v xml:space="preserve"> </v>
      </c>
      <c r="BU42" s="45" t="str">
        <f t="shared" si="33"/>
        <v xml:space="preserve"> </v>
      </c>
      <c r="BV42" s="263" t="s">
        <v>147</v>
      </c>
      <c r="BW42" s="792" t="str">
        <f t="shared" ref="BW42:CL42" si="34">IF(SUM(BW11:BW40)&gt;0,MAX(BW11:BW40)," ")</f>
        <v xml:space="preserve"> </v>
      </c>
      <c r="BX42" s="793" t="str">
        <f t="shared" ca="1" si="34"/>
        <v xml:space="preserve"> </v>
      </c>
      <c r="BY42" s="792" t="str">
        <f t="shared" si="34"/>
        <v xml:space="preserve"> </v>
      </c>
      <c r="BZ42" s="793" t="str">
        <f t="shared" ca="1" si="34"/>
        <v xml:space="preserve"> </v>
      </c>
      <c r="CA42" s="508" t="str">
        <f t="shared" si="34"/>
        <v xml:space="preserve"> </v>
      </c>
      <c r="CB42" s="84" t="str">
        <f t="shared" si="34"/>
        <v xml:space="preserve"> </v>
      </c>
      <c r="CC42" s="82" t="str">
        <f t="shared" si="34"/>
        <v xml:space="preserve"> </v>
      </c>
      <c r="CD42" s="82" t="str">
        <f t="shared" si="34"/>
        <v xml:space="preserve"> </v>
      </c>
      <c r="CE42" s="82" t="str">
        <f t="shared" si="34"/>
        <v xml:space="preserve"> </v>
      </c>
      <c r="CF42" s="85" t="str">
        <f t="shared" si="34"/>
        <v xml:space="preserve"> </v>
      </c>
      <c r="CG42" s="82" t="str">
        <f t="shared" si="34"/>
        <v xml:space="preserve"> </v>
      </c>
      <c r="CH42" s="84" t="str">
        <f t="shared" si="34"/>
        <v xml:space="preserve"> </v>
      </c>
      <c r="CI42" s="86" t="str">
        <f t="shared" si="34"/>
        <v xml:space="preserve"> </v>
      </c>
      <c r="CJ42" s="85" t="str">
        <f t="shared" si="34"/>
        <v xml:space="preserve"> </v>
      </c>
      <c r="CK42" s="84" t="str">
        <f t="shared" si="34"/>
        <v xml:space="preserve"> </v>
      </c>
      <c r="CL42" s="83" t="str">
        <f t="shared" si="34"/>
        <v xml:space="preserve"> </v>
      </c>
      <c r="CM42" s="240" t="s">
        <v>147</v>
      </c>
      <c r="CN42" s="55" t="str">
        <f t="shared" ref="CN42:DC42" si="35">IF(SUM(CN11:CN40)&gt;0,MAX(CN11:CN40)," ")</f>
        <v xml:space="preserve"> </v>
      </c>
      <c r="CO42" s="57" t="str">
        <f t="shared" si="35"/>
        <v xml:space="preserve"> </v>
      </c>
      <c r="CP42" s="508" t="str">
        <f t="shared" si="35"/>
        <v xml:space="preserve"> </v>
      </c>
      <c r="CQ42" s="84" t="str">
        <f t="shared" si="35"/>
        <v xml:space="preserve"> </v>
      </c>
      <c r="CR42" s="82" t="str">
        <f t="shared" si="35"/>
        <v xml:space="preserve"> </v>
      </c>
      <c r="CS42" s="84" t="str">
        <f t="shared" si="35"/>
        <v xml:space="preserve"> </v>
      </c>
      <c r="CT42" s="82" t="str">
        <f t="shared" si="35"/>
        <v xml:space="preserve"> </v>
      </c>
      <c r="CU42" s="85" t="str">
        <f t="shared" si="35"/>
        <v xml:space="preserve"> </v>
      </c>
      <c r="CV42" s="82" t="str">
        <f t="shared" si="35"/>
        <v xml:space="preserve"> </v>
      </c>
      <c r="CW42" s="85" t="str">
        <f t="shared" si="35"/>
        <v xml:space="preserve"> </v>
      </c>
      <c r="CX42" s="82" t="str">
        <f t="shared" si="35"/>
        <v xml:space="preserve"> </v>
      </c>
      <c r="CY42" s="84" t="str">
        <f t="shared" si="35"/>
        <v xml:space="preserve"> </v>
      </c>
      <c r="CZ42" s="86" t="str">
        <f t="shared" si="35"/>
        <v xml:space="preserve"> </v>
      </c>
      <c r="DA42" s="85" t="str">
        <f t="shared" si="35"/>
        <v xml:space="preserve"> </v>
      </c>
      <c r="DB42" s="84" t="str">
        <f t="shared" si="35"/>
        <v xml:space="preserve"> </v>
      </c>
      <c r="DC42" s="83" t="str">
        <f t="shared" si="35"/>
        <v xml:space="preserve"> </v>
      </c>
    </row>
    <row r="43" spans="1:107" ht="15" customHeight="1" thickTop="1" thickBot="1" x14ac:dyDescent="0.25">
      <c r="A43" s="240" t="s">
        <v>148</v>
      </c>
      <c r="B43" s="241"/>
      <c r="C43" s="78"/>
      <c r="D43" s="77"/>
      <c r="E43" s="49"/>
      <c r="F43" s="79"/>
      <c r="G43" s="80"/>
      <c r="H43" s="502" t="str">
        <f t="shared" ref="H43:S43" si="36">IF(SUM(H11:H40)&gt;0,MIN(H11:H40),"")</f>
        <v/>
      </c>
      <c r="I43" s="82" t="str">
        <f t="shared" si="36"/>
        <v/>
      </c>
      <c r="J43" s="508" t="str">
        <f t="shared" si="36"/>
        <v/>
      </c>
      <c r="K43" s="450" t="str">
        <f t="shared" si="36"/>
        <v/>
      </c>
      <c r="L43" s="504" t="str">
        <f t="shared" si="36"/>
        <v/>
      </c>
      <c r="M43" s="82" t="str">
        <f t="shared" si="36"/>
        <v/>
      </c>
      <c r="N43" s="82" t="str">
        <f t="shared" ca="1" si="36"/>
        <v/>
      </c>
      <c r="O43" s="82" t="str">
        <f t="shared" si="36"/>
        <v/>
      </c>
      <c r="P43" s="82" t="str">
        <f t="shared" ca="1" si="36"/>
        <v/>
      </c>
      <c r="Q43" s="82" t="str">
        <f t="shared" si="36"/>
        <v/>
      </c>
      <c r="R43" s="82" t="str">
        <f t="shared" si="36"/>
        <v/>
      </c>
      <c r="S43" s="83" t="str">
        <f t="shared" si="36"/>
        <v/>
      </c>
      <c r="T43" s="446" t="s">
        <v>149</v>
      </c>
      <c r="U43" s="450" t="str">
        <f t="shared" ref="U43:AE43" si="37">IF(SUM(U11:U40)&gt;0,MIN(U11:U40),"")</f>
        <v/>
      </c>
      <c r="V43" s="83" t="str">
        <f t="shared" si="37"/>
        <v/>
      </c>
      <c r="W43" s="450" t="str">
        <f t="shared" si="37"/>
        <v/>
      </c>
      <c r="X43" s="82" t="str">
        <f t="shared" si="37"/>
        <v/>
      </c>
      <c r="Y43" s="82" t="str">
        <f t="shared" si="37"/>
        <v/>
      </c>
      <c r="Z43" s="82" t="str">
        <f t="shared" si="37"/>
        <v/>
      </c>
      <c r="AA43" s="505" t="str">
        <f t="shared" si="37"/>
        <v/>
      </c>
      <c r="AB43" s="82" t="str">
        <f t="shared" si="37"/>
        <v/>
      </c>
      <c r="AC43" s="83" t="str">
        <f t="shared" si="37"/>
        <v/>
      </c>
      <c r="AD43" s="450" t="str">
        <f t="shared" si="37"/>
        <v/>
      </c>
      <c r="AE43" s="83" t="str">
        <f t="shared" si="37"/>
        <v/>
      </c>
      <c r="AF43" s="707"/>
      <c r="AG43" s="795" t="str">
        <f>IF(SUM(AG11:AG40)&gt;0,MIN(AG11:AG40),"")</f>
        <v/>
      </c>
      <c r="AH43" s="784" t="str">
        <f>IF(SUM(AH11:AH40)&gt;0,MIN(AH11:AH40),"")</f>
        <v/>
      </c>
      <c r="AI43" s="72"/>
      <c r="AJ43" s="758" t="str">
        <f>IF(SUM(AJ11:AJ40)&gt;0,MIN(AJ11:AJ40),"")</f>
        <v/>
      </c>
      <c r="AK43" s="997" t="str">
        <f>IF(SUM(AK11:AL40)&gt;0,MIN(AK11:AL40),"")</f>
        <v/>
      </c>
      <c r="AL43" s="998"/>
      <c r="AM43" s="679" t="str">
        <f>IF(SUM(AM11:AM40)&gt;0,MIN(AM11:AM40),"")</f>
        <v/>
      </c>
      <c r="AN43" s="739" t="str">
        <f>IF(SUM(AN11:AN40)&gt;0,MIN(AN11:AN40),"")</f>
        <v/>
      </c>
      <c r="AO43" s="1060" t="s">
        <v>150</v>
      </c>
      <c r="AP43" s="1061"/>
      <c r="AQ43" s="707" t="str">
        <f t="shared" ref="AQ43:BF43" si="38">IF(SUM(AQ11:AQ40)&gt;0,MIN(AQ11:AQ40),"")</f>
        <v/>
      </c>
      <c r="AR43" s="740" t="str">
        <f t="shared" si="38"/>
        <v/>
      </c>
      <c r="AS43" s="707" t="str">
        <f t="shared" si="38"/>
        <v/>
      </c>
      <c r="AT43" s="725" t="str">
        <f t="shared" si="38"/>
        <v/>
      </c>
      <c r="AU43" s="743" t="str">
        <f t="shared" ca="1" si="38"/>
        <v/>
      </c>
      <c r="AV43" s="759" t="str">
        <f t="shared" ca="1" si="38"/>
        <v/>
      </c>
      <c r="AW43" s="707" t="str">
        <f t="shared" si="38"/>
        <v/>
      </c>
      <c r="AX43" s="755" t="str">
        <f t="shared" si="38"/>
        <v/>
      </c>
      <c r="AY43" s="743" t="str">
        <f t="shared" ca="1" si="38"/>
        <v/>
      </c>
      <c r="AZ43" s="759" t="str">
        <f t="shared" ca="1" si="38"/>
        <v/>
      </c>
      <c r="BA43" s="707" t="str">
        <f t="shared" si="38"/>
        <v/>
      </c>
      <c r="BB43" s="760" t="str">
        <f t="shared" si="38"/>
        <v/>
      </c>
      <c r="BC43" s="725" t="str">
        <f t="shared" ca="1" si="38"/>
        <v/>
      </c>
      <c r="BD43" s="746" t="str">
        <f t="shared" ca="1" si="38"/>
        <v/>
      </c>
      <c r="BE43" s="450" t="str">
        <f>IF(SUM(BE11:BE40)&gt;0,MIN(BE11:BE40),"")</f>
        <v/>
      </c>
      <c r="BF43" s="83" t="str">
        <f t="shared" ca="1" si="38"/>
        <v/>
      </c>
      <c r="BG43" s="446" t="s">
        <v>149</v>
      </c>
      <c r="BH43" s="707" t="str">
        <f t="shared" ref="BH43:BU43" si="39">IF(SUM(BH11:BH40)&gt;0,MIN(BH11:BH40),"")</f>
        <v/>
      </c>
      <c r="BI43" s="740" t="str">
        <f t="shared" si="39"/>
        <v/>
      </c>
      <c r="BJ43" s="707" t="str">
        <f t="shared" si="39"/>
        <v/>
      </c>
      <c r="BK43" s="725" t="str">
        <f t="shared" si="39"/>
        <v/>
      </c>
      <c r="BL43" s="725" t="str">
        <f t="shared" si="39"/>
        <v/>
      </c>
      <c r="BM43" s="725" t="str">
        <f t="shared" si="39"/>
        <v/>
      </c>
      <c r="BN43" s="725" t="str">
        <f t="shared" si="39"/>
        <v/>
      </c>
      <c r="BO43" s="725" t="str">
        <f t="shared" si="39"/>
        <v/>
      </c>
      <c r="BP43" s="725" t="str">
        <f t="shared" si="39"/>
        <v/>
      </c>
      <c r="BQ43" s="725" t="str">
        <f t="shared" si="39"/>
        <v/>
      </c>
      <c r="BR43" s="725" t="str">
        <f t="shared" si="39"/>
        <v/>
      </c>
      <c r="BS43" s="740" t="str">
        <f t="shared" si="39"/>
        <v/>
      </c>
      <c r="BT43" s="725" t="str">
        <f t="shared" si="39"/>
        <v/>
      </c>
      <c r="BU43" s="740" t="str">
        <f t="shared" si="39"/>
        <v/>
      </c>
      <c r="BV43" s="264" t="s">
        <v>150</v>
      </c>
      <c r="BW43" s="744" t="str">
        <f t="shared" ref="BW43:CL43" si="40">IF(SUM(BW11:BW40)&gt;0,MIN(BW11:BW40),"")</f>
        <v/>
      </c>
      <c r="BX43" s="742" t="str">
        <f t="shared" ca="1" si="40"/>
        <v/>
      </c>
      <c r="BY43" s="744" t="str">
        <f t="shared" si="40"/>
        <v/>
      </c>
      <c r="BZ43" s="742" t="str">
        <f t="shared" ca="1" si="40"/>
        <v/>
      </c>
      <c r="CA43" s="754" t="str">
        <f t="shared" si="40"/>
        <v/>
      </c>
      <c r="CB43" s="751" t="str">
        <f t="shared" si="40"/>
        <v/>
      </c>
      <c r="CC43" s="749" t="str">
        <f t="shared" si="40"/>
        <v/>
      </c>
      <c r="CD43" s="749" t="str">
        <f t="shared" si="40"/>
        <v/>
      </c>
      <c r="CE43" s="749" t="str">
        <f t="shared" si="40"/>
        <v/>
      </c>
      <c r="CF43" s="751" t="str">
        <f t="shared" si="40"/>
        <v/>
      </c>
      <c r="CG43" s="749" t="str">
        <f t="shared" si="40"/>
        <v/>
      </c>
      <c r="CH43" s="751" t="str">
        <f t="shared" si="40"/>
        <v/>
      </c>
      <c r="CI43" s="751" t="str">
        <f t="shared" si="40"/>
        <v/>
      </c>
      <c r="CJ43" s="749" t="str">
        <f t="shared" si="40"/>
        <v/>
      </c>
      <c r="CK43" s="751" t="str">
        <f t="shared" si="40"/>
        <v/>
      </c>
      <c r="CL43" s="750" t="str">
        <f t="shared" si="40"/>
        <v/>
      </c>
      <c r="CM43" s="446" t="s">
        <v>150</v>
      </c>
      <c r="CN43" s="744" t="str">
        <f t="shared" ref="CN43:DC43" si="41">IF(SUM(CN11:CN40)&gt;0,MIN(CN11:CN40),"")</f>
        <v/>
      </c>
      <c r="CO43" s="745" t="str">
        <f t="shared" si="41"/>
        <v/>
      </c>
      <c r="CP43" s="741" t="str">
        <f t="shared" si="41"/>
        <v/>
      </c>
      <c r="CQ43" s="743" t="str">
        <f t="shared" si="41"/>
        <v/>
      </c>
      <c r="CR43" s="725" t="str">
        <f t="shared" si="41"/>
        <v/>
      </c>
      <c r="CS43" s="743" t="str">
        <f t="shared" si="41"/>
        <v/>
      </c>
      <c r="CT43" s="725" t="str">
        <f t="shared" si="41"/>
        <v/>
      </c>
      <c r="CU43" s="743" t="str">
        <f t="shared" si="41"/>
        <v/>
      </c>
      <c r="CV43" s="725" t="str">
        <f t="shared" si="41"/>
        <v/>
      </c>
      <c r="CW43" s="743" t="str">
        <f t="shared" si="41"/>
        <v/>
      </c>
      <c r="CX43" s="725" t="str">
        <f t="shared" si="41"/>
        <v/>
      </c>
      <c r="CY43" s="743" t="str">
        <f t="shared" si="41"/>
        <v/>
      </c>
      <c r="CZ43" s="743" t="str">
        <f t="shared" si="41"/>
        <v/>
      </c>
      <c r="DA43" s="725" t="str">
        <f t="shared" si="41"/>
        <v/>
      </c>
      <c r="DB43" s="743" t="str">
        <f t="shared" si="41"/>
        <v/>
      </c>
      <c r="DC43" s="740" t="str">
        <f t="shared" si="41"/>
        <v/>
      </c>
    </row>
    <row r="44" spans="1:107" ht="14.45" customHeight="1" thickTop="1" thickBot="1" x14ac:dyDescent="0.25">
      <c r="A44" s="527"/>
      <c r="B44" s="528"/>
      <c r="C44" s="528"/>
      <c r="D44" s="528"/>
      <c r="E44" s="529"/>
      <c r="F44" s="530"/>
      <c r="G44" s="531"/>
      <c r="H44" s="527"/>
      <c r="I44" s="528"/>
      <c r="J44" s="532"/>
      <c r="K44" s="528"/>
      <c r="L44" s="533"/>
      <c r="M44" s="528"/>
      <c r="N44" s="528"/>
      <c r="O44" s="528"/>
      <c r="P44" s="528"/>
      <c r="Q44" s="528"/>
      <c r="R44" s="528"/>
      <c r="S44" s="532"/>
      <c r="T44" s="1010" t="s">
        <v>151</v>
      </c>
      <c r="U44" s="1011"/>
      <c r="V44" s="1012"/>
      <c r="W44" s="528"/>
      <c r="X44" s="528"/>
      <c r="Y44" s="534"/>
      <c r="Z44" s="528"/>
      <c r="AA44" s="534"/>
      <c r="AB44" s="528"/>
      <c r="AC44" s="532"/>
      <c r="AD44" s="528"/>
      <c r="AE44" s="528"/>
      <c r="AF44" s="527"/>
      <c r="AG44" s="528"/>
      <c r="AH44" s="528"/>
      <c r="AI44" s="503"/>
      <c r="AJ44" s="888" t="str">
        <f ca="1">'E.coli Standalone Calculation'!M38</f>
        <v/>
      </c>
      <c r="AK44" s="535"/>
      <c r="AL44" s="536"/>
      <c r="AM44" s="677"/>
      <c r="AN44" s="532"/>
      <c r="AO44" s="1054"/>
      <c r="AP44" s="1055"/>
      <c r="AQ44" s="527"/>
      <c r="AR44" s="528"/>
      <c r="AS44" s="527"/>
      <c r="AT44" s="528"/>
      <c r="AU44" s="537"/>
      <c r="AV44" s="528"/>
      <c r="AW44" s="527"/>
      <c r="AX44" s="528"/>
      <c r="AY44" s="537"/>
      <c r="AZ44" s="528"/>
      <c r="BA44" s="527"/>
      <c r="BB44" s="537"/>
      <c r="BC44" s="528"/>
      <c r="BD44" s="528"/>
      <c r="BE44" s="527"/>
      <c r="BF44" s="532"/>
      <c r="BG44" s="538"/>
      <c r="BH44" s="527"/>
      <c r="BI44" s="532"/>
      <c r="BJ44" s="527"/>
      <c r="BK44" s="528"/>
      <c r="BL44" s="528"/>
      <c r="BM44" s="528"/>
      <c r="BN44" s="528"/>
      <c r="BO44" s="528"/>
      <c r="BP44" s="528"/>
      <c r="BQ44" s="528"/>
      <c r="BR44" s="528"/>
      <c r="BS44" s="532"/>
      <c r="BT44" s="527"/>
      <c r="BU44" s="532"/>
      <c r="BV44" s="557"/>
      <c r="BW44" s="551"/>
      <c r="BX44" s="677"/>
      <c r="BY44" s="677"/>
      <c r="BZ44" s="677"/>
      <c r="CA44" s="677"/>
      <c r="CB44" s="552"/>
      <c r="CC44" s="552"/>
      <c r="CD44" s="552"/>
      <c r="CE44" s="552"/>
      <c r="CF44" s="552"/>
      <c r="CG44" s="552"/>
      <c r="CH44" s="552"/>
      <c r="CI44" s="552"/>
      <c r="CJ44" s="552"/>
      <c r="CK44" s="552"/>
      <c r="CL44" s="553"/>
      <c r="CM44" s="557"/>
      <c r="CN44" s="551"/>
      <c r="CO44" s="552"/>
      <c r="CP44" s="552"/>
      <c r="CQ44" s="552"/>
      <c r="CR44" s="552"/>
      <c r="CS44" s="552"/>
      <c r="CT44" s="552"/>
      <c r="CU44" s="552"/>
      <c r="CV44" s="552"/>
      <c r="CW44" s="552"/>
      <c r="CX44" s="552"/>
      <c r="CY44" s="552"/>
      <c r="CZ44" s="552"/>
      <c r="DA44" s="552"/>
      <c r="DB44" s="552"/>
      <c r="DC44" s="553"/>
    </row>
    <row r="45" spans="1:107" ht="14.45" customHeight="1" thickTop="1" thickBot="1" x14ac:dyDescent="0.25">
      <c r="A45" s="539"/>
      <c r="B45" s="540"/>
      <c r="C45" s="540"/>
      <c r="D45" s="540"/>
      <c r="E45" s="541"/>
      <c r="F45" s="542"/>
      <c r="G45" s="541"/>
      <c r="H45" s="540"/>
      <c r="I45" s="540"/>
      <c r="J45" s="543"/>
      <c r="K45" s="540"/>
      <c r="L45" s="544"/>
      <c r="M45" s="540"/>
      <c r="N45" s="540"/>
      <c r="O45" s="540"/>
      <c r="P45" s="540"/>
      <c r="Q45" s="540"/>
      <c r="R45" s="540"/>
      <c r="S45" s="543"/>
      <c r="T45" s="1013" t="s">
        <v>152</v>
      </c>
      <c r="U45" s="1014"/>
      <c r="V45" s="1015"/>
      <c r="W45" s="545"/>
      <c r="X45" s="540"/>
      <c r="Y45" s="546"/>
      <c r="Z45" s="540"/>
      <c r="AA45" s="546"/>
      <c r="AB45" s="540"/>
      <c r="AC45" s="540"/>
      <c r="AD45" s="545"/>
      <c r="AE45" s="540"/>
      <c r="AF45" s="545"/>
      <c r="AG45" s="540"/>
      <c r="AH45" s="540"/>
      <c r="AI45" s="503"/>
      <c r="AJ45" s="889" t="str">
        <f ca="1">'E.coli Standalone Calculation'!M41</f>
        <v/>
      </c>
      <c r="AK45" s="547"/>
      <c r="AL45" s="548"/>
      <c r="AM45" s="540"/>
      <c r="AN45" s="543"/>
      <c r="AO45" s="1021"/>
      <c r="AP45" s="1022"/>
      <c r="AQ45" s="545"/>
      <c r="AR45" s="543"/>
      <c r="AS45" s="540"/>
      <c r="AT45" s="540"/>
      <c r="AU45" s="549"/>
      <c r="AV45" s="540"/>
      <c r="AW45" s="545"/>
      <c r="AX45" s="540"/>
      <c r="AY45" s="549"/>
      <c r="AZ45" s="543"/>
      <c r="BA45" s="540"/>
      <c r="BB45" s="549"/>
      <c r="BC45" s="540"/>
      <c r="BD45" s="540"/>
      <c r="BE45" s="545"/>
      <c r="BF45" s="543"/>
      <c r="BG45" s="550"/>
      <c r="BH45" s="545"/>
      <c r="BI45" s="543"/>
      <c r="BJ45" s="545"/>
      <c r="BK45" s="540"/>
      <c r="BL45" s="540"/>
      <c r="BM45" s="540"/>
      <c r="BN45" s="540"/>
      <c r="BO45" s="540"/>
      <c r="BP45" s="540"/>
      <c r="BQ45" s="540"/>
      <c r="BR45" s="540"/>
      <c r="BS45" s="543"/>
      <c r="BT45" s="545"/>
      <c r="BU45" s="543"/>
      <c r="BV45" s="558"/>
      <c r="BW45" s="554"/>
      <c r="BX45" s="555"/>
      <c r="BY45" s="555"/>
      <c r="BZ45" s="555"/>
      <c r="CA45" s="555"/>
      <c r="CB45" s="555"/>
      <c r="CC45" s="555"/>
      <c r="CD45" s="555"/>
      <c r="CE45" s="555"/>
      <c r="CF45" s="555"/>
      <c r="CG45" s="555"/>
      <c r="CH45" s="555"/>
      <c r="CI45" s="555"/>
      <c r="CJ45" s="555"/>
      <c r="CK45" s="555"/>
      <c r="CL45" s="556"/>
      <c r="CM45" s="558"/>
      <c r="CN45" s="554"/>
      <c r="CO45" s="555"/>
      <c r="CP45" s="555"/>
      <c r="CQ45" s="555"/>
      <c r="CR45" s="555"/>
      <c r="CS45" s="555"/>
      <c r="CT45" s="555"/>
      <c r="CU45" s="555"/>
      <c r="CV45" s="555"/>
      <c r="CW45" s="555"/>
      <c r="CX45" s="555"/>
      <c r="CY45" s="555"/>
      <c r="CZ45" s="555"/>
      <c r="DA45" s="555"/>
      <c r="DB45" s="555"/>
      <c r="DC45" s="556"/>
    </row>
    <row r="46" spans="1:107" ht="15" customHeight="1" thickBot="1" x14ac:dyDescent="0.25">
      <c r="A46" s="518" t="s">
        <v>153</v>
      </c>
      <c r="B46" s="244"/>
      <c r="C46" s="447"/>
      <c r="D46" s="127"/>
      <c r="E46" s="86">
        <f>COUNT(E11:E40)</f>
        <v>0</v>
      </c>
      <c r="F46" s="448">
        <f>COUNTA(F11:F40)</f>
        <v>0</v>
      </c>
      <c r="G46" s="449">
        <f>COUNTA(G11:G40)</f>
        <v>0</v>
      </c>
      <c r="H46" s="516">
        <f t="shared" ref="H46:S46" si="42">COUNT(H11:H40)</f>
        <v>0</v>
      </c>
      <c r="I46" s="507">
        <f t="shared" si="42"/>
        <v>0</v>
      </c>
      <c r="J46" s="506">
        <f t="shared" si="42"/>
        <v>0</v>
      </c>
      <c r="K46" s="516">
        <f t="shared" si="42"/>
        <v>0</v>
      </c>
      <c r="L46" s="507">
        <f t="shared" si="42"/>
        <v>0</v>
      </c>
      <c r="M46" s="507">
        <f t="shared" si="42"/>
        <v>0</v>
      </c>
      <c r="N46" s="507">
        <f t="shared" ca="1" si="42"/>
        <v>0</v>
      </c>
      <c r="O46" s="507">
        <f t="shared" si="42"/>
        <v>0</v>
      </c>
      <c r="P46" s="507">
        <f t="shared" ca="1" si="42"/>
        <v>0</v>
      </c>
      <c r="Q46" s="507">
        <f t="shared" si="42"/>
        <v>0</v>
      </c>
      <c r="R46" s="507">
        <f t="shared" si="42"/>
        <v>0</v>
      </c>
      <c r="S46" s="506">
        <f t="shared" si="42"/>
        <v>0</v>
      </c>
      <c r="T46" s="259" t="s">
        <v>154</v>
      </c>
      <c r="U46" s="511">
        <f t="shared" ref="U46:AE46" si="43">COUNT(U11:U40)</f>
        <v>0</v>
      </c>
      <c r="V46" s="121">
        <f t="shared" si="43"/>
        <v>0</v>
      </c>
      <c r="W46" s="511">
        <f t="shared" si="43"/>
        <v>0</v>
      </c>
      <c r="X46" s="74">
        <f t="shared" si="43"/>
        <v>0</v>
      </c>
      <c r="Y46" s="74">
        <f t="shared" si="43"/>
        <v>0</v>
      </c>
      <c r="Z46" s="74">
        <f t="shared" si="43"/>
        <v>0</v>
      </c>
      <c r="AA46" s="74">
        <f t="shared" si="43"/>
        <v>0</v>
      </c>
      <c r="AB46" s="74">
        <f t="shared" si="43"/>
        <v>0</v>
      </c>
      <c r="AC46" s="121">
        <f t="shared" si="43"/>
        <v>0</v>
      </c>
      <c r="AD46" s="511">
        <f t="shared" si="43"/>
        <v>0</v>
      </c>
      <c r="AE46" s="121">
        <f t="shared" si="43"/>
        <v>0</v>
      </c>
      <c r="AF46" s="710"/>
      <c r="AG46" s="74">
        <f>COUNT(AG11:AG40)</f>
        <v>0</v>
      </c>
      <c r="AH46" s="74">
        <f>COUNT(AH11:AH40)</f>
        <v>0</v>
      </c>
      <c r="AI46" s="73"/>
      <c r="AJ46" s="67">
        <f ca="1">COUNT(AI11:AI40)</f>
        <v>0</v>
      </c>
      <c r="AK46" s="999">
        <f>COUNT(AK11:AL40)</f>
        <v>0</v>
      </c>
      <c r="AL46" s="1000"/>
      <c r="AM46" s="74">
        <f>COUNT(AM11:AM40)</f>
        <v>0</v>
      </c>
      <c r="AN46" s="121">
        <f>COUNT(AN11:AN40)</f>
        <v>0</v>
      </c>
      <c r="AO46" s="1018" t="s">
        <v>154</v>
      </c>
      <c r="AP46" s="1019"/>
      <c r="AQ46" s="511">
        <f t="shared" ref="AQ46:BF46" si="44">COUNT(AQ11:AQ40)</f>
        <v>0</v>
      </c>
      <c r="AR46" s="121">
        <f t="shared" si="44"/>
        <v>0</v>
      </c>
      <c r="AS46" s="511">
        <f t="shared" si="44"/>
        <v>0</v>
      </c>
      <c r="AT46" s="74">
        <f t="shared" si="44"/>
        <v>0</v>
      </c>
      <c r="AU46" s="74">
        <f t="shared" ca="1" si="44"/>
        <v>0</v>
      </c>
      <c r="AV46" s="121">
        <f t="shared" ca="1" si="44"/>
        <v>0</v>
      </c>
      <c r="AW46" s="511">
        <f t="shared" si="44"/>
        <v>0</v>
      </c>
      <c r="AX46" s="74">
        <f t="shared" si="44"/>
        <v>0</v>
      </c>
      <c r="AY46" s="74">
        <f t="shared" ca="1" si="44"/>
        <v>0</v>
      </c>
      <c r="AZ46" s="121">
        <f t="shared" ca="1" si="44"/>
        <v>0</v>
      </c>
      <c r="BA46" s="511">
        <f t="shared" si="44"/>
        <v>0</v>
      </c>
      <c r="BB46" s="74">
        <f t="shared" si="44"/>
        <v>0</v>
      </c>
      <c r="BC46" s="74">
        <f t="shared" ca="1" si="44"/>
        <v>0</v>
      </c>
      <c r="BD46" s="121">
        <f t="shared" ca="1" si="44"/>
        <v>0</v>
      </c>
      <c r="BE46" s="513">
        <f>COUNT(BE11:BE40)</f>
        <v>0</v>
      </c>
      <c r="BF46" s="121">
        <f t="shared" ca="1" si="44"/>
        <v>0</v>
      </c>
      <c r="BG46" s="514" t="s">
        <v>154</v>
      </c>
      <c r="BH46" s="513">
        <f t="shared" ref="BH46:BU46" si="45">COUNT(BH11:BH40)</f>
        <v>0</v>
      </c>
      <c r="BI46" s="121">
        <f t="shared" si="45"/>
        <v>0</v>
      </c>
      <c r="BJ46" s="511">
        <f t="shared" si="45"/>
        <v>0</v>
      </c>
      <c r="BK46" s="74">
        <f t="shared" si="45"/>
        <v>0</v>
      </c>
      <c r="BL46" s="74">
        <f t="shared" si="45"/>
        <v>0</v>
      </c>
      <c r="BM46" s="74">
        <f t="shared" si="45"/>
        <v>0</v>
      </c>
      <c r="BN46" s="74">
        <f t="shared" si="45"/>
        <v>0</v>
      </c>
      <c r="BO46" s="74">
        <f t="shared" si="45"/>
        <v>0</v>
      </c>
      <c r="BP46" s="74">
        <f t="shared" si="45"/>
        <v>0</v>
      </c>
      <c r="BQ46" s="74">
        <f t="shared" si="45"/>
        <v>0</v>
      </c>
      <c r="BR46" s="74">
        <f t="shared" si="45"/>
        <v>0</v>
      </c>
      <c r="BS46" s="121">
        <f t="shared" si="45"/>
        <v>0</v>
      </c>
      <c r="BT46" s="74">
        <f t="shared" si="45"/>
        <v>0</v>
      </c>
      <c r="BU46" s="121">
        <f t="shared" si="45"/>
        <v>0</v>
      </c>
      <c r="BV46" s="265" t="s">
        <v>154</v>
      </c>
      <c r="BW46" s="693">
        <f t="shared" ref="BW46:CL46" si="46">COUNT(BW11:BW40)</f>
        <v>0</v>
      </c>
      <c r="BX46" s="695">
        <f t="shared" ca="1" si="46"/>
        <v>0</v>
      </c>
      <c r="BY46" s="693">
        <f t="shared" si="46"/>
        <v>0</v>
      </c>
      <c r="BZ46" s="696">
        <f t="shared" ca="1" si="46"/>
        <v>0</v>
      </c>
      <c r="CA46" s="692">
        <f t="shared" si="46"/>
        <v>0</v>
      </c>
      <c r="CB46" s="74">
        <f t="shared" si="46"/>
        <v>0</v>
      </c>
      <c r="CC46" s="74">
        <f t="shared" si="46"/>
        <v>0</v>
      </c>
      <c r="CD46" s="74">
        <f t="shared" si="46"/>
        <v>0</v>
      </c>
      <c r="CE46" s="74">
        <f t="shared" si="46"/>
        <v>0</v>
      </c>
      <c r="CF46" s="74">
        <f t="shared" si="46"/>
        <v>0</v>
      </c>
      <c r="CG46" s="74">
        <f t="shared" si="46"/>
        <v>0</v>
      </c>
      <c r="CH46" s="74">
        <f t="shared" si="46"/>
        <v>0</v>
      </c>
      <c r="CI46" s="74">
        <f t="shared" si="46"/>
        <v>0</v>
      </c>
      <c r="CJ46" s="74">
        <f t="shared" si="46"/>
        <v>0</v>
      </c>
      <c r="CK46" s="74">
        <f t="shared" si="46"/>
        <v>0</v>
      </c>
      <c r="CL46" s="121">
        <f t="shared" si="46"/>
        <v>0</v>
      </c>
      <c r="CM46" s="514" t="s">
        <v>154</v>
      </c>
      <c r="CN46" s="693">
        <f t="shared" ref="CN46:DC46" si="47">COUNT(CN11:CN40)</f>
        <v>0</v>
      </c>
      <c r="CO46" s="695">
        <f t="shared" si="47"/>
        <v>0</v>
      </c>
      <c r="CP46" s="720">
        <f t="shared" si="47"/>
        <v>0</v>
      </c>
      <c r="CQ46" s="74">
        <f t="shared" si="47"/>
        <v>0</v>
      </c>
      <c r="CR46" s="74">
        <f t="shared" si="47"/>
        <v>0</v>
      </c>
      <c r="CS46" s="74">
        <f t="shared" si="47"/>
        <v>0</v>
      </c>
      <c r="CT46" s="74">
        <f t="shared" si="47"/>
        <v>0</v>
      </c>
      <c r="CU46" s="74">
        <f t="shared" si="47"/>
        <v>0</v>
      </c>
      <c r="CV46" s="74">
        <f t="shared" si="47"/>
        <v>0</v>
      </c>
      <c r="CW46" s="74">
        <f t="shared" si="47"/>
        <v>0</v>
      </c>
      <c r="CX46" s="74">
        <f t="shared" si="47"/>
        <v>0</v>
      </c>
      <c r="CY46" s="74">
        <f t="shared" si="47"/>
        <v>0</v>
      </c>
      <c r="CZ46" s="74">
        <f t="shared" si="47"/>
        <v>0</v>
      </c>
      <c r="DA46" s="74">
        <f t="shared" si="47"/>
        <v>0</v>
      </c>
      <c r="DB46" s="74">
        <f t="shared" si="47"/>
        <v>0</v>
      </c>
      <c r="DC46" s="121">
        <f t="shared" si="47"/>
        <v>0</v>
      </c>
    </row>
    <row r="47" spans="1:107" ht="14.25" customHeight="1" thickBot="1" x14ac:dyDescent="0.3">
      <c r="A47" s="1108" t="s">
        <v>155</v>
      </c>
      <c r="B47" s="1109"/>
      <c r="C47" s="1109"/>
      <c r="D47" s="1109"/>
      <c r="E47" s="1109"/>
      <c r="F47" s="1109"/>
      <c r="G47" s="1109"/>
      <c r="H47" s="1109"/>
      <c r="I47" s="1109"/>
      <c r="J47" s="1110"/>
      <c r="K47" s="459" t="s">
        <v>156</v>
      </c>
      <c r="L47" s="227"/>
      <c r="M47" s="227"/>
      <c r="N47" s="227"/>
      <c r="O47" s="227"/>
      <c r="P47" s="461"/>
      <c r="Q47" s="460" t="s">
        <v>157</v>
      </c>
      <c r="R47" s="227"/>
      <c r="S47" s="253"/>
      <c r="T47" s="322" t="s">
        <v>158</v>
      </c>
      <c r="U47" s="227"/>
      <c r="V47" s="227"/>
      <c r="W47" s="227"/>
      <c r="X47" s="227"/>
      <c r="Y47" s="227"/>
      <c r="Z47" s="227"/>
      <c r="AA47" s="227"/>
      <c r="AB47" s="227"/>
      <c r="AC47" s="227"/>
      <c r="AD47" s="227"/>
      <c r="AE47" s="227"/>
      <c r="AF47" s="227"/>
      <c r="AG47" s="227"/>
      <c r="AH47" s="227"/>
      <c r="AI47" s="227"/>
      <c r="AJ47" s="227"/>
      <c r="AK47" s="227"/>
      <c r="AL47" s="227"/>
      <c r="AM47" s="227"/>
      <c r="AN47" s="253"/>
      <c r="AO47" s="220"/>
      <c r="AP47" s="220"/>
      <c r="AQ47" s="220"/>
      <c r="AR47" s="220"/>
      <c r="AS47" s="220"/>
      <c r="AT47" s="220"/>
      <c r="AU47" s="220"/>
      <c r="AV47" s="220"/>
      <c r="AW47" s="220"/>
      <c r="AX47" s="220"/>
      <c r="AY47" s="220"/>
      <c r="AZ47" s="220"/>
      <c r="BA47" s="220"/>
      <c r="BB47" s="220"/>
      <c r="BC47" s="220"/>
      <c r="BD47" s="220"/>
      <c r="BE47" s="220"/>
      <c r="BF47" s="220"/>
      <c r="BG47" s="220"/>
      <c r="BH47" s="220"/>
      <c r="BI47" s="220"/>
      <c r="BJ47" s="220"/>
      <c r="BK47" s="220"/>
      <c r="BL47" s="220"/>
      <c r="BM47" s="220"/>
      <c r="BN47" s="220"/>
      <c r="BO47" s="220"/>
      <c r="BP47" s="220"/>
      <c r="BQ47" s="220"/>
      <c r="BR47" s="220"/>
      <c r="BS47" s="220"/>
      <c r="BT47" s="220"/>
      <c r="BU47" s="220"/>
    </row>
    <row r="48" spans="1:107" ht="14.25" customHeight="1" x14ac:dyDescent="0.2">
      <c r="A48" s="1111"/>
      <c r="B48" s="1112"/>
      <c r="C48" s="1112"/>
      <c r="D48" s="1112"/>
      <c r="E48" s="1112"/>
      <c r="F48" s="1112"/>
      <c r="G48" s="1112"/>
      <c r="H48" s="1112"/>
      <c r="I48" s="1112"/>
      <c r="J48" s="1113"/>
      <c r="K48" s="950"/>
      <c r="L48" s="951"/>
      <c r="M48" s="951"/>
      <c r="N48" s="951"/>
      <c r="O48" s="951"/>
      <c r="P48" s="1023"/>
      <c r="Q48" s="956"/>
      <c r="R48" s="957"/>
      <c r="S48" s="958"/>
      <c r="T48" s="1025"/>
      <c r="U48" s="1026"/>
      <c r="V48" s="1026"/>
      <c r="W48" s="1026"/>
      <c r="X48" s="1026"/>
      <c r="Y48" s="1026"/>
      <c r="Z48" s="1026"/>
      <c r="AA48" s="1026"/>
      <c r="AB48" s="1026"/>
      <c r="AC48" s="1026"/>
      <c r="AD48" s="1026"/>
      <c r="AE48" s="1026"/>
      <c r="AF48" s="1026"/>
      <c r="AG48" s="1026"/>
      <c r="AH48" s="1026"/>
      <c r="AI48" s="1026"/>
      <c r="AJ48" s="1026"/>
      <c r="AK48" s="1026"/>
      <c r="AL48" s="1026"/>
      <c r="AM48" s="1026"/>
      <c r="AN48" s="1027"/>
      <c r="AO48" s="220"/>
      <c r="AP48" s="220"/>
      <c r="AQ48" s="92" t="s">
        <v>159</v>
      </c>
      <c r="AR48" s="93"/>
      <c r="AS48" s="93"/>
      <c r="AT48" s="93"/>
      <c r="AU48" s="93"/>
      <c r="AV48" s="93"/>
      <c r="AW48" s="93"/>
      <c r="AX48" s="93"/>
      <c r="AY48" s="93"/>
      <c r="AZ48" s="93"/>
      <c r="BA48" s="94"/>
      <c r="BB48" s="326" t="s">
        <v>160</v>
      </c>
      <c r="BC48" s="227"/>
      <c r="BD48" s="253"/>
      <c r="BE48" s="220"/>
      <c r="BF48" s="220"/>
      <c r="BG48" s="220"/>
      <c r="BH48" s="971" t="s">
        <v>161</v>
      </c>
      <c r="BI48" s="972"/>
      <c r="BJ48" s="972"/>
      <c r="BK48" s="972"/>
      <c r="BL48" s="972"/>
      <c r="BM48" s="972"/>
      <c r="BN48" s="972"/>
      <c r="BO48" s="972"/>
      <c r="BP48" s="973"/>
      <c r="BQ48" s="220"/>
      <c r="BR48" s="220"/>
      <c r="BS48" s="220"/>
      <c r="BT48" s="220"/>
      <c r="BU48" s="220"/>
    </row>
    <row r="49" spans="1:107" ht="14.25" customHeight="1" x14ac:dyDescent="0.2">
      <c r="A49" s="1111"/>
      <c r="B49" s="1112"/>
      <c r="C49" s="1112"/>
      <c r="D49" s="1112"/>
      <c r="E49" s="1112"/>
      <c r="F49" s="1112"/>
      <c r="G49" s="1112"/>
      <c r="H49" s="1112"/>
      <c r="I49" s="1112"/>
      <c r="J49" s="1113"/>
      <c r="K49" s="1024"/>
      <c r="L49" s="951"/>
      <c r="M49" s="951"/>
      <c r="N49" s="951"/>
      <c r="O49" s="951"/>
      <c r="P49" s="1023"/>
      <c r="Q49" s="959"/>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269" t="s">
        <v>162</v>
      </c>
      <c r="AR49" s="241"/>
      <c r="AS49" s="270"/>
      <c r="AT49" s="275" t="s">
        <v>163</v>
      </c>
      <c r="AU49" s="276"/>
      <c r="AV49" s="275" t="s">
        <v>164</v>
      </c>
      <c r="AW49" s="276"/>
      <c r="AX49" s="277" t="s">
        <v>86</v>
      </c>
      <c r="AY49" s="278"/>
      <c r="AZ49" s="277" t="s">
        <v>87</v>
      </c>
      <c r="BA49" s="279"/>
      <c r="BB49" s="497" t="s">
        <v>165</v>
      </c>
      <c r="BC49" s="220"/>
      <c r="BD49" s="919">
        <f>IF(SUM(AQ11:AQ40)&gt;0,SUM(AQ11:AQ40),SUM(K11:K40))</f>
        <v>0</v>
      </c>
      <c r="BE49" s="220"/>
      <c r="BF49" s="220"/>
      <c r="BG49" s="220"/>
      <c r="BH49" s="974"/>
      <c r="BI49" s="975"/>
      <c r="BJ49" s="975"/>
      <c r="BK49" s="975"/>
      <c r="BL49" s="975"/>
      <c r="BM49" s="975"/>
      <c r="BN49" s="975"/>
      <c r="BO49" s="975"/>
      <c r="BP49" s="976"/>
      <c r="BQ49" s="220"/>
      <c r="BR49" s="220"/>
      <c r="BS49" s="220"/>
      <c r="BT49" s="220"/>
      <c r="BU49" s="220"/>
    </row>
    <row r="50" spans="1:107" ht="14.25" customHeight="1" thickBot="1" x14ac:dyDescent="0.3">
      <c r="A50" s="1111"/>
      <c r="B50" s="1112"/>
      <c r="C50" s="1112"/>
      <c r="D50" s="1112"/>
      <c r="E50" s="1112"/>
      <c r="F50" s="1112"/>
      <c r="G50" s="1112"/>
      <c r="H50" s="1112"/>
      <c r="I50" s="1112"/>
      <c r="J50" s="1113"/>
      <c r="K50" s="947"/>
      <c r="L50" s="948"/>
      <c r="M50" s="948"/>
      <c r="N50" s="948"/>
      <c r="O50" s="948"/>
      <c r="P50" s="949"/>
      <c r="Q50" s="462"/>
      <c r="R50" s="257"/>
      <c r="S50" s="2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166</v>
      </c>
      <c r="AR50" s="271"/>
      <c r="AS50" s="272"/>
      <c r="AT50" s="103" t="str">
        <f>IF(U46=0," NA",(+M41-U41)/M41*100)</f>
        <v xml:space="preserve"> NA</v>
      </c>
      <c r="AU50" s="104"/>
      <c r="AV50" s="103" t="str">
        <f>IF(V46=0," NA",(+O41-V41)/O41*100)</f>
        <v xml:space="preserve"> NA</v>
      </c>
      <c r="AW50" s="104"/>
      <c r="AX50" s="105" t="s">
        <v>71</v>
      </c>
      <c r="AY50" s="106"/>
      <c r="AZ50" s="105" t="s">
        <v>71</v>
      </c>
      <c r="BA50" s="106"/>
      <c r="BB50" s="238"/>
      <c r="BC50" s="239"/>
      <c r="BD50" s="254"/>
      <c r="BE50" s="220"/>
      <c r="BF50" s="220"/>
      <c r="BG50" s="220"/>
      <c r="BH50" s="974"/>
      <c r="BI50" s="975"/>
      <c r="BJ50" s="975"/>
      <c r="BK50" s="975"/>
      <c r="BL50" s="975"/>
      <c r="BM50" s="975"/>
      <c r="BN50" s="975"/>
      <c r="BO50" s="975"/>
      <c r="BP50" s="976"/>
      <c r="BQ50" s="220"/>
      <c r="BR50" s="220"/>
      <c r="BS50" s="220"/>
      <c r="BT50" s="220"/>
      <c r="BU50" s="220"/>
    </row>
    <row r="51" spans="1:107" ht="14.25" customHeight="1" x14ac:dyDescent="0.25">
      <c r="A51" s="1111"/>
      <c r="B51" s="1112"/>
      <c r="C51" s="1112"/>
      <c r="D51" s="1112"/>
      <c r="E51" s="1112"/>
      <c r="F51" s="1112"/>
      <c r="G51" s="1112"/>
      <c r="H51" s="1112"/>
      <c r="I51" s="1112"/>
      <c r="J51" s="1113"/>
      <c r="K51" s="459" t="s">
        <v>167</v>
      </c>
      <c r="L51" s="464"/>
      <c r="M51" s="227"/>
      <c r="N51" s="227"/>
      <c r="O51" s="227"/>
      <c r="P51" s="465"/>
      <c r="Q51" s="460" t="s">
        <v>157</v>
      </c>
      <c r="R51" s="227"/>
      <c r="S51" s="253"/>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tr">
        <f>IF(+AQ52="Tertiary Treatment","Secondary Treatment"," ")</f>
        <v>Secondary Treatment</v>
      </c>
      <c r="AR51" s="271"/>
      <c r="AS51" s="272"/>
      <c r="AT51" s="103" t="str">
        <f>IF(AD46=0," NA",IF(U46=0,(+M41-AD41)/M41*100,(+U41-AD41)/U41*100))</f>
        <v xml:space="preserve"> NA</v>
      </c>
      <c r="AU51" s="104"/>
      <c r="AV51" s="103" t="str">
        <f>IF(AE46=0," NA",IF(V46=0,(+O41-AE41)/O41*100,(+V41-AE41)/V41*100))</f>
        <v xml:space="preserve"> NA</v>
      </c>
      <c r="AW51" s="104"/>
      <c r="AX51" s="105" t="s">
        <v>168</v>
      </c>
      <c r="AY51" s="106"/>
      <c r="AZ51" s="105" t="s">
        <v>168</v>
      </c>
      <c r="BA51" s="106"/>
      <c r="BB51" s="1042" t="s">
        <v>169</v>
      </c>
      <c r="BC51" s="1043"/>
      <c r="BD51" s="1044"/>
      <c r="BE51" s="220"/>
      <c r="BF51" s="220"/>
      <c r="BG51" s="220"/>
      <c r="BH51" s="974"/>
      <c r="BI51" s="975"/>
      <c r="BJ51" s="975"/>
      <c r="BK51" s="975"/>
      <c r="BL51" s="975"/>
      <c r="BM51" s="975"/>
      <c r="BN51" s="975"/>
      <c r="BO51" s="975"/>
      <c r="BP51" s="976"/>
      <c r="BQ51" s="220"/>
      <c r="BR51" s="220"/>
      <c r="BS51" s="220"/>
      <c r="BT51" s="220"/>
      <c r="BU51" s="220"/>
    </row>
    <row r="52" spans="1:107" ht="14.25" customHeight="1" x14ac:dyDescent="0.2">
      <c r="A52" s="1111"/>
      <c r="B52" s="1112"/>
      <c r="C52" s="1112"/>
      <c r="D52" s="1112"/>
      <c r="E52" s="1112"/>
      <c r="F52" s="1112"/>
      <c r="G52" s="1112"/>
      <c r="H52" s="1112"/>
      <c r="I52" s="1112"/>
      <c r="J52" s="1113"/>
      <c r="K52" s="466" t="s">
        <v>170</v>
      </c>
      <c r="L52" s="231"/>
      <c r="M52" s="231"/>
      <c r="N52" s="231"/>
      <c r="O52" s="231"/>
      <c r="P52" s="231"/>
      <c r="Q52" s="956"/>
      <c r="R52" s="957"/>
      <c r="S52" s="958"/>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IF(AND(+U46+V46&gt;0,+AD46+AE46=0),"Secondary Treatment","Tertiary Treatment")</f>
        <v>Tertiary Treatment</v>
      </c>
      <c r="AR52" s="271"/>
      <c r="AS52" s="272"/>
      <c r="AT52" s="103" t="str">
        <f>IF(U46+AD46=0," NA",IF(AD46&gt;0,(+AD41-AS41)/AD41*100,(+U41-AS41)/U41*100))</f>
        <v xml:space="preserve"> NA</v>
      </c>
      <c r="AU52" s="104"/>
      <c r="AV52" s="103" t="str">
        <f>IF(V46+AE46=0," NA",IF(AE46&gt;0,(+AE41-AW41)/AE41*100,(+V41-AW41)/V41*100))</f>
        <v xml:space="preserve"> NA</v>
      </c>
      <c r="AW52" s="104"/>
      <c r="AX52" s="105" t="s">
        <v>168</v>
      </c>
      <c r="AY52" s="106"/>
      <c r="AZ52" s="105" t="s">
        <v>168</v>
      </c>
      <c r="BA52" s="106"/>
      <c r="BB52" s="498" t="s">
        <v>171</v>
      </c>
      <c r="BC52" s="220"/>
      <c r="BD52" s="107" t="str">
        <f>IF(AQ46+K46=0,"",IF(AQ46&gt;0,+AQ41/O4,K41/O4))</f>
        <v/>
      </c>
      <c r="BE52" s="220"/>
      <c r="BF52" s="220"/>
      <c r="BG52" s="220"/>
      <c r="BH52" s="974"/>
      <c r="BI52" s="975"/>
      <c r="BJ52" s="975"/>
      <c r="BK52" s="975"/>
      <c r="BL52" s="975"/>
      <c r="BM52" s="975"/>
      <c r="BN52" s="975"/>
      <c r="BO52" s="975"/>
      <c r="BP52" s="976"/>
      <c r="BQ52" s="220"/>
      <c r="BR52" s="220"/>
      <c r="BS52" s="220"/>
      <c r="BT52" s="220"/>
      <c r="BU52" s="220"/>
    </row>
    <row r="53" spans="1:107" ht="14.25" customHeight="1" thickBot="1" x14ac:dyDescent="0.25">
      <c r="A53" s="1111"/>
      <c r="B53" s="1112"/>
      <c r="C53" s="1112"/>
      <c r="D53" s="1112"/>
      <c r="E53" s="1112"/>
      <c r="F53" s="1112"/>
      <c r="G53" s="1112"/>
      <c r="H53" s="1112"/>
      <c r="I53" s="1112"/>
      <c r="J53" s="1113"/>
      <c r="K53" s="950"/>
      <c r="L53" s="951"/>
      <c r="M53" s="951"/>
      <c r="N53" s="951"/>
      <c r="O53" s="951"/>
      <c r="P53" s="952"/>
      <c r="Q53" s="959"/>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5" t="s">
        <v>172</v>
      </c>
      <c r="AR53" s="273"/>
      <c r="AS53" s="274"/>
      <c r="AT53" s="111" t="str">
        <f>IF(M41=" "," NA",(+M41-AS41)/M41*100)</f>
        <v xml:space="preserve"> NA</v>
      </c>
      <c r="AU53" s="112"/>
      <c r="AV53" s="111" t="str">
        <f>IF(O41=" "," NA",(+O41-AW41)/O41*100)</f>
        <v xml:space="preserve"> NA</v>
      </c>
      <c r="AW53" s="112"/>
      <c r="AX53" s="111" t="str">
        <f>IF(R41=" "," NA",(+R41-BA41)/R41*100)</f>
        <v xml:space="preserve"> NA</v>
      </c>
      <c r="AY53" s="112"/>
      <c r="AZ53" s="111" t="str">
        <f>IF(Q41=" "," NA",(+Q41-BE41)/Q41*100)</f>
        <v xml:space="preserve"> NA</v>
      </c>
      <c r="BA53" s="113"/>
      <c r="BB53" s="259"/>
      <c r="BC53" s="251"/>
      <c r="BD53" s="261"/>
      <c r="BE53" s="220"/>
      <c r="BF53" s="220"/>
      <c r="BG53" s="220"/>
      <c r="BH53" s="977"/>
      <c r="BI53" s="978"/>
      <c r="BJ53" s="978"/>
      <c r="BK53" s="978"/>
      <c r="BL53" s="978"/>
      <c r="BM53" s="978"/>
      <c r="BN53" s="978"/>
      <c r="BO53" s="978"/>
      <c r="BP53" s="979"/>
      <c r="BQ53" s="220"/>
      <c r="BR53" s="220"/>
      <c r="BS53" s="220"/>
      <c r="BT53" s="220"/>
      <c r="BU53" s="220"/>
    </row>
    <row r="54" spans="1:107" ht="18" customHeight="1" thickBot="1" x14ac:dyDescent="0.25">
      <c r="A54" s="1114"/>
      <c r="B54" s="1115"/>
      <c r="C54" s="1115"/>
      <c r="D54" s="1115"/>
      <c r="E54" s="1115"/>
      <c r="F54" s="1115"/>
      <c r="G54" s="1115"/>
      <c r="H54" s="1115"/>
      <c r="I54" s="1115"/>
      <c r="J54" s="1116"/>
      <c r="K54" s="953"/>
      <c r="L54" s="954"/>
      <c r="M54" s="954"/>
      <c r="N54" s="954"/>
      <c r="O54" s="954"/>
      <c r="P54" s="955"/>
      <c r="Q54" s="463"/>
      <c r="R54" s="251"/>
      <c r="S54" s="261"/>
      <c r="T54" s="1028"/>
      <c r="U54" s="1029"/>
      <c r="V54" s="1029"/>
      <c r="W54" s="1029"/>
      <c r="X54" s="1029"/>
      <c r="Y54" s="1029"/>
      <c r="Z54" s="1029"/>
      <c r="AA54" s="1029"/>
      <c r="AB54" s="1029"/>
      <c r="AC54" s="1029"/>
      <c r="AD54" s="1029"/>
      <c r="AE54" s="1029"/>
      <c r="AF54" s="1029"/>
      <c r="AG54" s="1029"/>
      <c r="AH54" s="1029"/>
      <c r="AI54" s="1029"/>
      <c r="AJ54" s="1029"/>
      <c r="AK54" s="1029"/>
      <c r="AL54" s="1029"/>
      <c r="AM54" s="1029"/>
      <c r="AN54" s="1030"/>
      <c r="AO54" s="220"/>
      <c r="AP54" s="220"/>
      <c r="AQ54" s="1040" t="str">
        <f>IF(OR(Q41=" ",BE41=" ",LEFT(Q10,4)&lt;&gt;"Phos",LEFT(BE10,4)&lt;&gt;"Phos"),"","Phosphorus limit would be")</f>
        <v/>
      </c>
      <c r="AR54" s="1041"/>
      <c r="AS54" s="1041"/>
      <c r="AT54" s="1041"/>
      <c r="AU54" s="323" t="str">
        <f>IF(OR(Q41=" ",+BE41=" ",LEFT(Q10,4)&lt;&gt;"Phos",LEFT(BE10,4)&lt;&gt;"Phos"),"",IF(+Q41&gt;=5,1,IF(+Q41&gt;=4,80,IF(+Q41&gt;=3,75,IF(Q41&gt;=2,70,IF(Q41&gt;=1,65,60))))))</f>
        <v/>
      </c>
      <c r="AV54" s="323" t="str">
        <f>IF(OR(Q41=" ",+BE41=" ",LEFT(Q10,4)&lt;&gt;"Phos",LEFT(BE10,4)&lt;&gt;"Phos"),"",IF(+Q41&gt;=5,"mg/l.","% removal."))</f>
        <v/>
      </c>
      <c r="AW54" s="323"/>
      <c r="AX54" s="324" t="str">
        <f>IF(OR(Q41=" ",+BE41=" ",LEFT(Q10,4)&lt;&gt;"Phos",LEFT(BE10,4)&lt;&gt;"Phos"),"",IF(OR(AND(+Q41&gt;=5,BE41&gt;1),AND(+Q41&gt;=4,+Q41&lt;5,AZ53&lt;80),AND(+Q41&gt;=3,+Q41&lt;4,AZ53&lt;75),AND(+Q41&gt;=2,+Q41&lt;3,AZ53&lt;70),AND(+Q41&gt;=1,+Q41&lt;2,AZ53&lt;65),AND(+Q41&lt;1,AZ53&lt;60)),"(compliance not achieved)","(compliance achieved)"))</f>
        <v/>
      </c>
      <c r="AY54" s="323"/>
      <c r="AZ54" s="323"/>
      <c r="BA54" s="323"/>
      <c r="BB54" s="323"/>
      <c r="BC54" s="323"/>
      <c r="BD54" s="325"/>
      <c r="BE54" s="220"/>
      <c r="BF54" s="220"/>
      <c r="BG54" s="220"/>
      <c r="BH54" s="220"/>
      <c r="BI54" s="220"/>
      <c r="BJ54" s="220"/>
      <c r="BK54" s="220"/>
      <c r="BL54" s="220"/>
      <c r="BM54" s="220"/>
      <c r="BN54" s="220"/>
      <c r="BO54" s="220"/>
      <c r="BP54" s="220"/>
      <c r="BQ54" s="220"/>
      <c r="BR54" s="220"/>
      <c r="BS54" s="220"/>
      <c r="BT54" s="220"/>
      <c r="BU54" s="220"/>
    </row>
    <row r="55" spans="1:107" x14ac:dyDescent="0.2">
      <c r="A55" s="1020" t="s">
        <v>173</v>
      </c>
      <c r="B55" s="1020"/>
      <c r="C55" s="1020"/>
      <c r="D55" s="1020"/>
      <c r="E55" s="1020"/>
      <c r="F55" s="1020"/>
      <c r="G55" s="1020"/>
      <c r="H55" s="1020"/>
      <c r="I55" s="1020"/>
      <c r="J55" s="1020"/>
      <c r="K55" s="1020"/>
      <c r="L55" s="1020"/>
      <c r="M55" s="1020"/>
      <c r="N55" s="1020"/>
      <c r="O55" s="1020"/>
      <c r="P55" s="1020"/>
      <c r="Q55" s="1020"/>
      <c r="R55" s="1020"/>
      <c r="S55" s="1020"/>
      <c r="T55" s="1020" t="s">
        <v>174</v>
      </c>
      <c r="U55" s="1020"/>
      <c r="V55" s="1020"/>
      <c r="W55" s="1020"/>
      <c r="X55" s="1020"/>
      <c r="Y55" s="1020"/>
      <c r="Z55" s="1020"/>
      <c r="AA55" s="1020"/>
      <c r="AB55" s="1020"/>
      <c r="AC55" s="1020"/>
      <c r="AD55" s="1020"/>
      <c r="AE55" s="1020"/>
      <c r="AF55" s="1020"/>
      <c r="AG55" s="1020"/>
      <c r="AH55" s="1020"/>
      <c r="AI55" s="1020"/>
      <c r="AJ55" s="1020"/>
      <c r="AK55" s="1020"/>
      <c r="AL55" s="1020"/>
      <c r="AM55" s="1020"/>
      <c r="AN55" s="1020"/>
      <c r="AO55" s="935" t="s">
        <v>175</v>
      </c>
      <c r="AP55" s="935"/>
      <c r="AQ55" s="935"/>
      <c r="AR55" s="935"/>
      <c r="AS55" s="935"/>
      <c r="AT55" s="935"/>
      <c r="AU55" s="935"/>
      <c r="AV55" s="935"/>
      <c r="AW55" s="935"/>
      <c r="AX55" s="935"/>
      <c r="AY55" s="935"/>
      <c r="AZ55" s="935"/>
      <c r="BA55" s="935"/>
      <c r="BB55" s="935"/>
      <c r="BC55" s="935"/>
      <c r="BD55" s="935"/>
      <c r="BG55" s="935" t="s">
        <v>176</v>
      </c>
      <c r="BH55" s="935"/>
      <c r="BI55" s="935"/>
      <c r="BJ55" s="935"/>
      <c r="BK55" s="935"/>
      <c r="BL55" s="935"/>
      <c r="BM55" s="935"/>
      <c r="BN55" s="935"/>
      <c r="BO55" s="935"/>
      <c r="BP55" s="935"/>
      <c r="BQ55" s="935"/>
      <c r="BR55" s="935"/>
      <c r="BS55" s="935"/>
      <c r="BT55" s="935"/>
      <c r="BU55" s="935"/>
      <c r="BV55" s="935" t="s">
        <v>177</v>
      </c>
      <c r="BW55" s="935"/>
      <c r="BX55" s="935"/>
      <c r="BY55" s="935"/>
      <c r="BZ55" s="935"/>
      <c r="CA55" s="935"/>
      <c r="CB55" s="935"/>
      <c r="CC55" s="935"/>
      <c r="CD55" s="935"/>
      <c r="CE55" s="935"/>
      <c r="CF55" s="935"/>
      <c r="CG55" s="935"/>
      <c r="CH55" s="935"/>
      <c r="CI55" s="935"/>
      <c r="CJ55" s="935"/>
      <c r="CK55" s="935"/>
      <c r="CL55" s="935"/>
      <c r="CM55" s="935" t="s">
        <v>178</v>
      </c>
      <c r="CN55" s="935"/>
      <c r="CO55" s="935"/>
      <c r="CP55" s="935"/>
      <c r="CQ55" s="935"/>
      <c r="CR55" s="935"/>
      <c r="CS55" s="935"/>
      <c r="CT55" s="935"/>
      <c r="CU55" s="935"/>
      <c r="CV55" s="935"/>
      <c r="CW55" s="935"/>
      <c r="CX55" s="935"/>
      <c r="CY55" s="935"/>
      <c r="CZ55" s="935"/>
      <c r="DA55" s="935"/>
      <c r="DB55" s="935"/>
      <c r="DC55" s="935"/>
    </row>
    <row r="56" spans="1:107" x14ac:dyDescent="0.2">
      <c r="A56" s="936"/>
      <c r="B56" s="936"/>
      <c r="C56" s="936"/>
      <c r="D56" s="936"/>
      <c r="E56" s="936"/>
      <c r="F56" s="936"/>
      <c r="G56" s="936"/>
      <c r="H56" s="936"/>
      <c r="I56" s="936"/>
      <c r="J56" s="936"/>
      <c r="K56" s="936"/>
      <c r="L56" s="936"/>
      <c r="M56" s="936"/>
      <c r="N56" s="936"/>
      <c r="O56" s="936"/>
      <c r="P56" s="936"/>
      <c r="Q56" s="936"/>
      <c r="R56" s="936"/>
      <c r="S56" s="936"/>
      <c r="T56" s="936"/>
      <c r="U56" s="936"/>
      <c r="V56" s="936"/>
      <c r="W56" s="936"/>
      <c r="X56" s="936"/>
      <c r="Y56" s="936"/>
      <c r="Z56" s="936"/>
      <c r="AA56" s="936"/>
      <c r="AB56" s="936"/>
      <c r="AC56" s="936"/>
      <c r="AD56" s="936"/>
      <c r="AE56" s="936"/>
      <c r="AF56" s="936"/>
      <c r="AG56" s="936"/>
      <c r="AH56" s="936"/>
      <c r="AI56" s="936"/>
      <c r="AJ56" s="936"/>
      <c r="AK56" s="936"/>
      <c r="AL56" s="936"/>
      <c r="AM56" s="936"/>
      <c r="AN56" s="936"/>
      <c r="AO56" s="936"/>
      <c r="AP56" s="936"/>
      <c r="AQ56" s="936"/>
      <c r="AR56" s="936"/>
      <c r="AS56" s="936"/>
      <c r="AT56" s="936"/>
      <c r="AU56" s="936"/>
      <c r="AV56" s="936"/>
      <c r="AW56" s="936"/>
      <c r="AX56" s="936"/>
      <c r="AY56" s="936"/>
      <c r="AZ56" s="936"/>
      <c r="BA56" s="936"/>
      <c r="BB56" s="936"/>
      <c r="BC56" s="936"/>
      <c r="BD56" s="936"/>
      <c r="BE56" s="936"/>
      <c r="BF56" s="936"/>
      <c r="BG56" s="936"/>
      <c r="BH56" s="936"/>
      <c r="BI56" s="936"/>
      <c r="BJ56" s="936"/>
      <c r="BK56" s="936"/>
      <c r="BL56" s="936"/>
      <c r="BM56" s="936"/>
      <c r="BN56" s="936"/>
      <c r="BO56" s="936"/>
      <c r="BP56" s="936"/>
      <c r="BQ56" s="936"/>
      <c r="BR56" s="936"/>
      <c r="BS56" s="936"/>
      <c r="BT56" s="936"/>
      <c r="BU56" s="936"/>
    </row>
  </sheetData>
  <sheetProtection algorithmName="SHA-512" hashValue="XYYzoIZHKmBMUGrJU5p27bDsthYwAKlBViPk5xj0IJ5ik0ZjZgZNm6MtkkRM8tasp3vCmuHQbulC5LLFq533VA==" saltValue="fEHsssl1EbG6qppSHnshMw==" spinCount="100000" sheet="1" selectLockedCells="1"/>
  <mergeCells count="97">
    <mergeCell ref="DB8:DB10"/>
    <mergeCell ref="DC8:DC10"/>
    <mergeCell ref="BY9:BZ9"/>
    <mergeCell ref="CU8:CU10"/>
    <mergeCell ref="CV8:CV10"/>
    <mergeCell ref="CW8:CW10"/>
    <mergeCell ref="CX8:CX10"/>
    <mergeCell ref="CY8:CY10"/>
    <mergeCell ref="CZ8:CZ10"/>
    <mergeCell ref="BW8:BZ8"/>
    <mergeCell ref="CT6:DA7"/>
    <mergeCell ref="CN8:CN10"/>
    <mergeCell ref="CO8:CO10"/>
    <mergeCell ref="CP8:CP10"/>
    <mergeCell ref="CQ8:CQ10"/>
    <mergeCell ref="CR8:CR10"/>
    <mergeCell ref="CS8:CS10"/>
    <mergeCell ref="CT8:CT10"/>
    <mergeCell ref="DA8:DA10"/>
    <mergeCell ref="CM6:CN6"/>
    <mergeCell ref="BG55:BU55"/>
    <mergeCell ref="BR9:BR10"/>
    <mergeCell ref="BN9:BN10"/>
    <mergeCell ref="CC8:CC10"/>
    <mergeCell ref="T44:V44"/>
    <mergeCell ref="AO46:AP46"/>
    <mergeCell ref="BV55:CL55"/>
    <mergeCell ref="AK46:AL46"/>
    <mergeCell ref="BB51:BD51"/>
    <mergeCell ref="AQ54:AT54"/>
    <mergeCell ref="BH48:BP53"/>
    <mergeCell ref="BT9:BT10"/>
    <mergeCell ref="BG56:BU56"/>
    <mergeCell ref="AO6:AR6"/>
    <mergeCell ref="AX6:BC7"/>
    <mergeCell ref="K5:L5"/>
    <mergeCell ref="R7:S7"/>
    <mergeCell ref="A56:S56"/>
    <mergeCell ref="T56:AN56"/>
    <mergeCell ref="A47:J54"/>
    <mergeCell ref="T48:AN54"/>
    <mergeCell ref="Q48:S49"/>
    <mergeCell ref="A55:S55"/>
    <mergeCell ref="T55:AN55"/>
    <mergeCell ref="AO56:BF56"/>
    <mergeCell ref="AO55:BD55"/>
    <mergeCell ref="AO44:AP44"/>
    <mergeCell ref="T45:V45"/>
    <mergeCell ref="K2:O2"/>
    <mergeCell ref="P2:R2"/>
    <mergeCell ref="Q4:S4"/>
    <mergeCell ref="P6:Q6"/>
    <mergeCell ref="M4:N4"/>
    <mergeCell ref="M5:Q5"/>
    <mergeCell ref="R6:S6"/>
    <mergeCell ref="C8:C10"/>
    <mergeCell ref="F8:F10"/>
    <mergeCell ref="G8:G10"/>
    <mergeCell ref="D8:D10"/>
    <mergeCell ref="BO9:BO10"/>
    <mergeCell ref="AD8:AE8"/>
    <mergeCell ref="K7:N7"/>
    <mergeCell ref="P7:Q7"/>
    <mergeCell ref="BP9:BP10"/>
    <mergeCell ref="AQ8:BD8"/>
    <mergeCell ref="BM9:BM10"/>
    <mergeCell ref="AE6:AM7"/>
    <mergeCell ref="AD9:AE9"/>
    <mergeCell ref="BV6:BW6"/>
    <mergeCell ref="AO41:AP41"/>
    <mergeCell ref="CF8:CF10"/>
    <mergeCell ref="CG8:CG10"/>
    <mergeCell ref="AO42:AP42"/>
    <mergeCell ref="CC6:CJ7"/>
    <mergeCell ref="CA8:CA10"/>
    <mergeCell ref="CB8:CB10"/>
    <mergeCell ref="CD8:CD10"/>
    <mergeCell ref="CE8:CE10"/>
    <mergeCell ref="BN6:BS7"/>
    <mergeCell ref="BQ9:BQ10"/>
    <mergeCell ref="BS9:BS10"/>
    <mergeCell ref="CM55:DC55"/>
    <mergeCell ref="BW9:BX9"/>
    <mergeCell ref="K50:P50"/>
    <mergeCell ref="Q52:S53"/>
    <mergeCell ref="K53:P54"/>
    <mergeCell ref="CL8:CL10"/>
    <mergeCell ref="CJ8:CJ10"/>
    <mergeCell ref="CK8:CK10"/>
    <mergeCell ref="AK43:AL43"/>
    <mergeCell ref="K48:P49"/>
    <mergeCell ref="AK42:AL42"/>
    <mergeCell ref="BU9:BU10"/>
    <mergeCell ref="AO43:AP43"/>
    <mergeCell ref="CH8:CH10"/>
    <mergeCell ref="CI8:CI10"/>
    <mergeCell ref="AO45:AP45"/>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7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C57"/>
  <sheetViews>
    <sheetView showGridLines="0" zoomScaleNormal="100" workbookViewId="0">
      <selection activeCell="T49" sqref="T49:AN55"/>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28515625" customWidth="1"/>
    <col min="35" max="35" width="2.42578125" hidden="1" customWidth="1"/>
    <col min="37" max="39" width="5.7109375" customWidth="1"/>
    <col min="41" max="42" width="3.7109375" customWidth="1"/>
    <col min="43" max="44" width="7.7109375" customWidth="1"/>
    <col min="56" max="56" width="7.140625" customWidth="1"/>
    <col min="58" max="58" width="5.7109375" customWidth="1"/>
    <col min="59" max="59" width="5.140625" customWidth="1"/>
    <col min="74" max="74" width="5.140625" customWidth="1"/>
    <col min="77" max="77" width="7.85546875" customWidth="1"/>
    <col min="78" max="78" width="7.2851562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+Jun!K2</f>
        <v>Exampleville</v>
      </c>
      <c r="L2" s="1046"/>
      <c r="M2" s="1046"/>
      <c r="N2" s="1046"/>
      <c r="O2" s="1047"/>
      <c r="P2" s="1131" t="str">
        <f>+Jun!P2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184</v>
      </c>
      <c r="L4" s="312"/>
      <c r="M4" s="1138">
        <f>+Jun!M4</f>
        <v>2026</v>
      </c>
      <c r="N4" s="1139"/>
      <c r="O4" s="862">
        <f>+Jun!O4</f>
        <v>1E-3</v>
      </c>
      <c r="P4" s="313" t="s">
        <v>51</v>
      </c>
      <c r="Q4" s="1066" t="str">
        <f>+Jun!Q4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CONCATENATE("7/1/",M4)</f>
        <v>7/1/2026</v>
      </c>
      <c r="K5" s="1056" t="s">
        <v>54</v>
      </c>
      <c r="L5" s="1057"/>
      <c r="M5" s="1142" t="str">
        <f>+Jun!M5</f>
        <v>wwtp@city.org</v>
      </c>
      <c r="N5" s="1142"/>
      <c r="O5" s="1142"/>
      <c r="P5" s="1142"/>
      <c r="Q5" s="1143"/>
      <c r="R5" s="864" t="str">
        <f>+Jun!R5</f>
        <v>001</v>
      </c>
      <c r="S5" s="864" t="str">
        <f>+Jun!S5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159"/>
      <c r="T6" s="458" t="str">
        <f>+K2</f>
        <v>Exampleville</v>
      </c>
      <c r="U6" s="245"/>
      <c r="V6" s="245"/>
      <c r="W6" s="246"/>
      <c r="X6" s="247" t="str">
        <f>+P2</f>
        <v>IN0000000</v>
      </c>
      <c r="Y6" s="248"/>
      <c r="Z6" s="249" t="str">
        <f>+K4</f>
        <v>July</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July</v>
      </c>
      <c r="AV6" s="245"/>
      <c r="AW6" s="488">
        <f>+M4</f>
        <v>2026</v>
      </c>
      <c r="AX6" s="937"/>
      <c r="AY6" s="938"/>
      <c r="AZ6" s="938"/>
      <c r="BA6" s="938"/>
      <c r="BB6" s="938"/>
      <c r="BC6" s="938"/>
      <c r="BD6" s="220"/>
      <c r="BE6" s="257"/>
      <c r="BF6" s="257"/>
      <c r="BG6" s="458" t="str">
        <f>+K2</f>
        <v>Exampleville</v>
      </c>
      <c r="BH6" s="239"/>
      <c r="BI6" s="250" t="str">
        <f>+P2</f>
        <v>IN0000000</v>
      </c>
      <c r="BJ6" s="245"/>
      <c r="BK6" s="250" t="str">
        <f>+K4</f>
        <v>July</v>
      </c>
      <c r="BL6" s="245"/>
      <c r="BM6" s="488">
        <f>+M4</f>
        <v>2026</v>
      </c>
      <c r="BN6" s="937"/>
      <c r="BO6" s="942"/>
      <c r="BP6" s="942"/>
      <c r="BQ6" s="942"/>
      <c r="BR6" s="942"/>
      <c r="BS6" s="924"/>
      <c r="BT6" s="231"/>
      <c r="BU6" s="220"/>
      <c r="BV6" s="940" t="str">
        <f>+K2</f>
        <v>Exampleville</v>
      </c>
      <c r="BW6" s="1095"/>
      <c r="BX6" s="250" t="str">
        <f>+P2</f>
        <v>IN0000000</v>
      </c>
      <c r="BY6" s="245"/>
      <c r="BZ6" s="250" t="str">
        <f>+K4</f>
        <v>July</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July</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+Jun!K7</f>
        <v>Chris A. Operator</v>
      </c>
      <c r="L7" s="1063"/>
      <c r="M7" s="1063"/>
      <c r="N7" s="1063"/>
      <c r="O7" s="314" t="str">
        <f>+Jun!O7</f>
        <v>V</v>
      </c>
      <c r="P7" s="1071">
        <f>+Jun!P7</f>
        <v>9999</v>
      </c>
      <c r="Q7" s="1072"/>
      <c r="R7" s="1157">
        <f>+Jun!R7</f>
        <v>41820</v>
      </c>
      <c r="S7" s="1158"/>
      <c r="T7" s="472"/>
      <c r="U7" s="260"/>
      <c r="V7" s="260"/>
      <c r="W7" s="468"/>
      <c r="X7" s="251"/>
      <c r="Y7" s="251"/>
      <c r="Z7" s="251"/>
      <c r="AA7" s="251"/>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614"/>
      <c r="B8" s="615"/>
      <c r="C8" s="1125" t="str">
        <f>+Jun!C8</f>
        <v>Man-Hours at Plant
(Plants less than 1 MGD only)</v>
      </c>
      <c r="D8" s="982" t="str">
        <f>+Jun!D8</f>
        <v>Air Temperature (optional)</v>
      </c>
      <c r="E8" s="281" t="s">
        <v>66</v>
      </c>
      <c r="F8" s="1004" t="str">
        <f>+Jun!F8</f>
        <v>Bypass At Plant Site
("x" If Occurred)</v>
      </c>
      <c r="G8" s="1007" t="str">
        <f>+Jun!G8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622" t="s">
        <v>74</v>
      </c>
      <c r="AE8" s="623"/>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t="s">
        <v>71</v>
      </c>
      <c r="BH8" s="617" t="str">
        <f>+Jun!BH8</f>
        <v>SLUDGE TO</v>
      </c>
      <c r="BI8" s="618"/>
      <c r="BJ8" s="136" t="str">
        <f>+Jun!BJ8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SUM(E11:E41)</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IF(+Jun!BE9&lt;&gt;"",+Jun!BE9,"")</f>
        <v>Phosphorus</v>
      </c>
      <c r="BF9" s="641"/>
      <c r="BG9" s="642"/>
      <c r="BH9" s="629" t="str">
        <f>+Jun!BH9</f>
        <v>DIGESTER</v>
      </c>
      <c r="BI9" s="626"/>
      <c r="BJ9" s="629" t="str">
        <f>+Jun!BJ9</f>
        <v>Anaerobic Only</v>
      </c>
      <c r="BK9" s="625"/>
      <c r="BL9" s="643"/>
      <c r="BM9" s="1117" t="str">
        <f>+Jun!BM9</f>
        <v>Supernatant Withdrawn 
hrs. or Gal. x 1000</v>
      </c>
      <c r="BN9" s="1117" t="str">
        <f>+Jun!BN9</f>
        <v>Supernatant BOD5 mg/l 
or  NH3-N mg/l</v>
      </c>
      <c r="BO9" s="1117" t="str">
        <f>+Jun!BO9</f>
        <v>Total Solids in Incoming Sludge - %</v>
      </c>
      <c r="BP9" s="1124" t="str">
        <f>+Jun!BP9</f>
        <v>Total Solids in Digested Sludge - %</v>
      </c>
      <c r="BQ9" s="1101" t="str">
        <f>+Jun!BQ9</f>
        <v>Volatile Solids in Incoming Sludge - %</v>
      </c>
      <c r="BR9" s="1101" t="str">
        <f>+Jun!BR9</f>
        <v>Volatile Solids in Digested Sludge - %</v>
      </c>
      <c r="BS9" s="1099" t="str">
        <f>+Jun!BS9</f>
        <v>Digested Sludge Withdrawn 
hrs. or Gal. x 1000</v>
      </c>
      <c r="BT9" s="1101">
        <f>+Jun!BT9</f>
        <v>0</v>
      </c>
      <c r="BU9" s="1099" t="str">
        <f>+Jun!BU9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+Jun!E10</f>
        <v>Precipitation - Inches</v>
      </c>
      <c r="F10" s="1006">
        <f>+Jan!F10</f>
        <v>0</v>
      </c>
      <c r="G10" s="1009">
        <f>+Jan!G10</f>
        <v>0</v>
      </c>
      <c r="H10" s="647" t="str">
        <f>+Jun!H10</f>
        <v>Chlorine - Lbs/day</v>
      </c>
      <c r="I10" s="648" t="str">
        <f>+Jun!I10</f>
        <v>Lbs/Day  or  Gal./Day</v>
      </c>
      <c r="J10" s="648" t="str">
        <f>+Jun!J10</f>
        <v>Lbs/Day  or  Gal./Day</v>
      </c>
      <c r="K10" s="649" t="str">
        <f>+Jun!K10</f>
        <v>Influent Flow Rate 
(if metered) MGD</v>
      </c>
      <c r="L10" s="650" t="str">
        <f>+Jun!L10</f>
        <v>pH</v>
      </c>
      <c r="M10" s="650" t="str">
        <f>+Jun!M10</f>
        <v>CBOD5 - mg/l</v>
      </c>
      <c r="N10" s="901" t="str">
        <f>+Jun!N10</f>
        <v>CBOD5 - lbs/day</v>
      </c>
      <c r="O10" s="650" t="str">
        <f>+Jun!O10</f>
        <v>Susp. Solids - mg/l</v>
      </c>
      <c r="P10" s="650" t="str">
        <f>+Jun!P10</f>
        <v>Susp. Solids - lbs/day</v>
      </c>
      <c r="Q10" s="650" t="str">
        <f>+Jun!Q10</f>
        <v xml:space="preserve">Phosphorus - mg/l </v>
      </c>
      <c r="R10" s="650" t="str">
        <f>+Jun!R10</f>
        <v>Ammonia - mg/l</v>
      </c>
      <c r="S10" s="651" t="str">
        <f>IF(+Jun!S10&lt;&gt;"",+Jun!S10,"")</f>
        <v/>
      </c>
      <c r="T10" s="652" t="s">
        <v>99</v>
      </c>
      <c r="U10" s="649" t="str">
        <f>+Jun!U10</f>
        <v>CBOD5 - mg/l</v>
      </c>
      <c r="V10" s="651" t="str">
        <f>+Jun!V10</f>
        <v>Susp. Solids - mg/l</v>
      </c>
      <c r="W10" s="653" t="str">
        <f>+Jun!W10</f>
        <v>Settleable Solids % in 30 minutes</v>
      </c>
      <c r="X10" s="650" t="str">
        <f>+Jun!X10</f>
        <v>Susp. Solids - mg/l</v>
      </c>
      <c r="Y10" s="654" t="str">
        <f>+Jun!Y10</f>
        <v>Sludge Vol. Index - ml/gm</v>
      </c>
      <c r="Z10" s="650" t="str">
        <f>+Jun!Z10</f>
        <v>Dissolved Oxygen - mg/l</v>
      </c>
      <c r="AA10" s="650" t="str">
        <f>+Jun!AA10</f>
        <v>Temperature - F</v>
      </c>
      <c r="AB10" s="650" t="str">
        <f>+Jun!AB10</f>
        <v>Volume - MG</v>
      </c>
      <c r="AC10" s="651" t="str">
        <f>+Jun!AC10</f>
        <v>Susp. Solids - mg/l</v>
      </c>
      <c r="AD10" s="649" t="str">
        <f>+Jun!AD10</f>
        <v>CBOD5 - mg/l</v>
      </c>
      <c r="AE10" s="651" t="str">
        <f>+Jun!AE10</f>
        <v>Susp. Solids - mg/l</v>
      </c>
      <c r="AF10" s="703"/>
      <c r="AG10" s="901" t="str">
        <f>+Jun!AG10</f>
        <v>Residual Chlorine - Final</v>
      </c>
      <c r="AH10" s="901" t="str">
        <f>+Jun!AH10</f>
        <v>Residual Chlorine - Contact Tank</v>
      </c>
      <c r="AI10" s="656"/>
      <c r="AJ10" s="650" t="str">
        <f>+Jun!AJ10</f>
        <v>E. Coli - colony/100 ml</v>
      </c>
      <c r="AK10" s="650" t="str">
        <f>+Jun!AK10</f>
        <v>pH - daily low 
(or single sample)</v>
      </c>
      <c r="AL10" s="650" t="str">
        <f>+Jun!AL10</f>
        <v>pH - daily high  
(if multiple samples)</v>
      </c>
      <c r="AM10" s="901" t="str">
        <f>+Jun!AM10</f>
        <v>Dissolved Oxygen - mg/l</v>
      </c>
      <c r="AN10" s="904" t="str">
        <f>+Jun!AN10</f>
        <v>Oil &amp; Grease (mg/l)</v>
      </c>
      <c r="AO10" s="657" t="s">
        <v>99</v>
      </c>
      <c r="AP10" s="658" t="s">
        <v>100</v>
      </c>
      <c r="AQ10" s="655" t="str">
        <f>+Jun!AQ10</f>
        <v>Effluent Flow Rate (MGD)</v>
      </c>
      <c r="AR10" s="651" t="str">
        <f>+Jun!AR10</f>
        <v>Effluent Flow
Weekly Average</v>
      </c>
      <c r="AS10" s="655" t="str">
        <f>+Jun!AS10</f>
        <v>CBOD5 - mg/l</v>
      </c>
      <c r="AT10" s="650" t="str">
        <f>+Jun!AT10</f>
        <v>CBOD5 - mg/l
Weekly Average</v>
      </c>
      <c r="AU10" s="659" t="str">
        <f>+Jun!AU10</f>
        <v>CBOD5 - lbs/day</v>
      </c>
      <c r="AV10" s="651" t="str">
        <f>+Jun!AV10</f>
        <v>CBOD5 - lbs/day
Weekly Average</v>
      </c>
      <c r="AW10" s="655" t="str">
        <f>+Jun!AW10</f>
        <v>Susp. Solids - mg/l</v>
      </c>
      <c r="AX10" s="650" t="str">
        <f>+Jun!AX10</f>
        <v>Susp. Solids - mg/l
Weekly Average</v>
      </c>
      <c r="AY10" s="660" t="str">
        <f>+Jun!AY10</f>
        <v>Susp. Solids - lbs/day</v>
      </c>
      <c r="AZ10" s="651" t="str">
        <f>+Jun!AZ10</f>
        <v>Susp. Solids - lbs/day
Weekly Average</v>
      </c>
      <c r="BA10" s="655" t="str">
        <f>+Jun!BA10</f>
        <v>Ammonia - mg/l</v>
      </c>
      <c r="BB10" s="661" t="str">
        <f>+Jun!BB10</f>
        <v>Ammonia - mg/l
Weekly Average</v>
      </c>
      <c r="BC10" s="660" t="str">
        <f>+Jun!BC10</f>
        <v>Ammonia - lbs/day</v>
      </c>
      <c r="BD10" s="651" t="str">
        <f>+Jun!BD10</f>
        <v>Ammonia - lbs/day
Weekly Average</v>
      </c>
      <c r="BE10" s="662" t="str">
        <f>IF(+Jun!BE10&lt;&gt;"",+Jun!BE10,"")</f>
        <v xml:space="preserve">Phosphorus - mg/l </v>
      </c>
      <c r="BF10" s="663" t="str">
        <f>IF(+Jun!BF10&lt;&gt;"",+Jun!BF10,"")</f>
        <v>Phosphorus - lbs/day</v>
      </c>
      <c r="BG10" s="664" t="s">
        <v>99</v>
      </c>
      <c r="BH10" s="649" t="str">
        <f>+Jun!BH10</f>
        <v>Primary Sludge
Gal. x 1000</v>
      </c>
      <c r="BI10" s="651" t="str">
        <f>+Jun!BI10</f>
        <v>Waste Act. Sludge
Gal. x 1000</v>
      </c>
      <c r="BJ10" s="649" t="str">
        <f>+Jun!BJ10</f>
        <v>pH</v>
      </c>
      <c r="BK10" s="650" t="str">
        <f>+Jun!BK10</f>
        <v>Gas Production  
Cubic Ft. x 1000</v>
      </c>
      <c r="BL10" s="650" t="str">
        <f>+Jun!BL10</f>
        <v>Temperature - F</v>
      </c>
      <c r="BM10" s="1118"/>
      <c r="BN10" s="1118"/>
      <c r="BO10" s="984"/>
      <c r="BP10" s="984"/>
      <c r="BQ10" s="984"/>
      <c r="BR10" s="984"/>
      <c r="BS10" s="1100"/>
      <c r="BT10" s="984"/>
      <c r="BU10" s="1100"/>
      <c r="BV10" s="664" t="s">
        <v>99</v>
      </c>
      <c r="BW10" s="780" t="str">
        <f>+Jan!BW10</f>
        <v>Chloride - mg/l</v>
      </c>
      <c r="BX10" s="697" t="str">
        <f>+Jan!BX10</f>
        <v>Chloride - lbs/day</v>
      </c>
      <c r="BY10" s="805" t="str">
        <f>+Jan!BY10</f>
        <v>Total Nitrogen- mg/l</v>
      </c>
      <c r="BZ10" s="809"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Wed</v>
      </c>
      <c r="C11" s="34"/>
      <c r="D11" s="35"/>
      <c r="E11" s="36"/>
      <c r="F11" s="37"/>
      <c r="G11" s="38"/>
      <c r="H11" s="39"/>
      <c r="I11" s="40"/>
      <c r="J11" s="36"/>
      <c r="K11" s="41"/>
      <c r="L11" s="316"/>
      <c r="M11" s="40"/>
      <c r="N11" s="44" t="str">
        <f ca="1">IF(CELL("type",M11)="L","",IF(M11*($K11+$AQ11)=0,"",IF($K11&gt;0,+$K11*M11*8.34,$AQ11*M11*8.34)))</f>
        <v/>
      </c>
      <c r="O11" s="40"/>
      <c r="P11" s="44" t="str">
        <f t="shared" ref="P11:P41" ca="1" si="0">IF(CELL("type",O11)="L","",IF(O11*($K11+$AQ11)=0,"",IF($K11&gt;0,+$K11*O11*8.34,$AQ11*O11*8.34)))</f>
        <v/>
      </c>
      <c r="Q11" s="40"/>
      <c r="R11" s="40"/>
      <c r="S11" s="42"/>
      <c r="T11" s="238">
        <f t="shared" ref="T11:T41"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1" si="2">+A11</f>
        <v>1</v>
      </c>
      <c r="AP11" s="441" t="str">
        <f t="shared" ref="AP11:AP41" si="3">+B11</f>
        <v>Wed</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t="shared" ref="BF11:BF16" ca="1" si="4">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1" si="5">+A11</f>
        <v>1</v>
      </c>
      <c r="BW11" s="722"/>
      <c r="BX11" s="700" t="str">
        <f ca="1">IF(CELL("type",BW11)="l","",IF(BW11*($K11+$AQ11)=0,"",IF($AQ11&gt;0,+$AQ11*BW11*8.34,$K11*BW11*8.34)))</f>
        <v/>
      </c>
      <c r="BY11" s="891"/>
      <c r="BZ11" s="700" t="str">
        <f ca="1">IF(CELL("type",BY11)="l","",IF(BY11*($K11+$AQ11)=0,"",IF($AQ11&gt;0,+$AQ11*BY11*8.34,$K11*BY11*8.34)))</f>
        <v/>
      </c>
      <c r="CA11" s="40"/>
      <c r="CB11" s="40"/>
      <c r="CC11" s="40"/>
      <c r="CD11" s="40"/>
      <c r="CE11" s="40"/>
      <c r="CF11" s="40"/>
      <c r="CG11" s="40"/>
      <c r="CH11" s="40"/>
      <c r="CI11" s="40"/>
      <c r="CJ11" s="40"/>
      <c r="CK11" s="40"/>
      <c r="CL11" s="42"/>
      <c r="CM11" s="262">
        <f t="shared" ref="CM11:CM38" si="6">+T11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1" si="7">TEXT(J$5 + A12-1,"DDD")</f>
        <v>Thu</v>
      </c>
      <c r="C12" s="48"/>
      <c r="D12" s="49"/>
      <c r="E12" s="49"/>
      <c r="F12" s="50"/>
      <c r="G12" s="51"/>
      <c r="H12" s="52"/>
      <c r="I12" s="48"/>
      <c r="J12" s="49"/>
      <c r="K12" s="53"/>
      <c r="L12" s="317"/>
      <c r="M12" s="48"/>
      <c r="N12" s="44" t="str">
        <f t="shared" ref="N12:N41" ca="1" si="8">IF(CELL("type",M12)="L","",IF(M12*(K12+AQ12)=0,"",IF(K12&gt;0,+K12*M12*8.34,AQ12*M12*8.34)))</f>
        <v/>
      </c>
      <c r="O12" s="48"/>
      <c r="P12" s="44" t="str">
        <f t="shared" ca="1" si="0"/>
        <v/>
      </c>
      <c r="Q12" s="48"/>
      <c r="R12" s="48"/>
      <c r="S12" s="54"/>
      <c r="T12" s="240">
        <f t="shared" si="1"/>
        <v>2</v>
      </c>
      <c r="U12" s="53"/>
      <c r="V12" s="54"/>
      <c r="W12" s="48"/>
      <c r="X12" s="48"/>
      <c r="Y12" s="332" t="str">
        <f t="shared" ref="Y12:Y41" si="9">IF(W12*X12=0,"",IF(W12&lt;100,W12*10000/X12,W12*1000/X12))</f>
        <v/>
      </c>
      <c r="Z12" s="317"/>
      <c r="AA12" s="330"/>
      <c r="AB12" s="48"/>
      <c r="AC12" s="54"/>
      <c r="AD12" s="53"/>
      <c r="AE12" s="54"/>
      <c r="AF12" s="704"/>
      <c r="AG12" s="52"/>
      <c r="AH12" s="48"/>
      <c r="AI12" t="str">
        <f t="shared" ref="AI12:AI41" ca="1" si="10">IF(CELL("type",AJ12)="b","",IF(AJ12="tntc",63200,IF(AJ12=0,1,AJ12)))</f>
        <v/>
      </c>
      <c r="AJ12" s="48"/>
      <c r="AK12" s="317"/>
      <c r="AL12" s="317"/>
      <c r="AM12" s="317"/>
      <c r="AN12" s="54"/>
      <c r="AO12" s="234">
        <f t="shared" si="2"/>
        <v>2</v>
      </c>
      <c r="AP12" s="441" t="str">
        <f t="shared" si="3"/>
        <v>Thu</v>
      </c>
      <c r="AQ12" s="41"/>
      <c r="AR12" s="45"/>
      <c r="AS12" s="53"/>
      <c r="AT12" s="71"/>
      <c r="AU12" s="57" t="str">
        <f t="shared" ref="AU12:AU41" ca="1" si="11">IF(CELL("type",AS12)="l","",IF(AS12*($K12+$AQ12)=0,"",IF($AQ12&gt;0,+$AQ12*AS12*8.34,$K12*AS12*8.34)))</f>
        <v/>
      </c>
      <c r="AV12" s="45"/>
      <c r="AW12" s="53"/>
      <c r="AX12" s="71"/>
      <c r="AY12" s="57" t="str">
        <f t="shared" ref="AY12:AY41" ca="1" si="12">IF(CELL("type",AW12)="l","",IF(AW12*($K12+$AQ12)=0,"",IF($AQ12&gt;0,+$AQ12*AW12*8.34,$K12*AW12*8.34)))</f>
        <v/>
      </c>
      <c r="AZ12" s="45"/>
      <c r="BA12" s="41"/>
      <c r="BB12" s="71"/>
      <c r="BC12" s="57" t="str">
        <f t="shared" ref="BC12:BC41" ca="1" si="13">IF(CELL("type",BA12)="l","",IF(BA12*($K12+$AQ12)=0,"",IF($AQ12&gt;0,+$AQ12*BA12*8.34,$K12*BA12*8.34)))</f>
        <v/>
      </c>
      <c r="BD12" s="45"/>
      <c r="BE12" s="53"/>
      <c r="BF12" s="698" t="str">
        <f t="shared" ca="1" si="4"/>
        <v/>
      </c>
      <c r="BG12" s="263">
        <f t="shared" ref="BG12:BG40" si="14">+A12</f>
        <v>2</v>
      </c>
      <c r="BH12" s="53"/>
      <c r="BI12" s="54"/>
      <c r="BJ12" s="317"/>
      <c r="BK12" s="48"/>
      <c r="BL12" s="48"/>
      <c r="BM12" s="48"/>
      <c r="BN12" s="48"/>
      <c r="BO12" s="48"/>
      <c r="BP12" s="48"/>
      <c r="BQ12" s="48"/>
      <c r="BR12" s="48"/>
      <c r="BS12" s="54"/>
      <c r="BT12" s="48"/>
      <c r="BU12" s="54"/>
      <c r="BV12" s="263">
        <f t="shared" si="5"/>
        <v>2</v>
      </c>
      <c r="BW12" s="53"/>
      <c r="BX12" s="698" t="str">
        <f t="shared" ref="BX12:BX14" ca="1" si="15">IF(CELL("type",BW12)="l","",IF(BW12*($K12+$AQ12)=0,"",IF($AQ12&gt;0,+$AQ12*BW12*8.34,$K12*BW12*8.34)))</f>
        <v/>
      </c>
      <c r="BY12" s="892"/>
      <c r="BZ12" s="712" t="str">
        <f t="shared" ref="BZ12:BZ14" ca="1" si="16">IF(CELL("type",BY12)="l","",IF(BY12*($K12+$AQ12)=0,"",IF($AQ12&gt;0,+$AQ12*BY12*8.34,$K12*BY12*8.34)))</f>
        <v/>
      </c>
      <c r="CA12" s="48"/>
      <c r="CB12" s="351"/>
      <c r="CC12" s="48"/>
      <c r="CD12" s="48"/>
      <c r="CE12" s="48"/>
      <c r="CF12" s="351"/>
      <c r="CG12" s="48"/>
      <c r="CH12" s="351"/>
      <c r="CI12" s="48"/>
      <c r="CJ12" s="351"/>
      <c r="CK12" s="351"/>
      <c r="CL12" s="54"/>
      <c r="CM12" s="262">
        <f t="shared" si="6"/>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7"/>
        <v>Fri</v>
      </c>
      <c r="C13" s="48"/>
      <c r="D13" s="49"/>
      <c r="E13" s="49"/>
      <c r="F13" s="50"/>
      <c r="G13" s="51"/>
      <c r="H13" s="52"/>
      <c r="I13" s="48"/>
      <c r="J13" s="49"/>
      <c r="K13" s="53"/>
      <c r="L13" s="317"/>
      <c r="M13" s="48"/>
      <c r="N13" s="44" t="str">
        <f t="shared" ca="1" si="8"/>
        <v/>
      </c>
      <c r="O13" s="48"/>
      <c r="P13" s="44" t="str">
        <f t="shared" ca="1" si="0"/>
        <v/>
      </c>
      <c r="Q13" s="48"/>
      <c r="R13" s="48"/>
      <c r="S13" s="54"/>
      <c r="T13" s="240">
        <f t="shared" si="1"/>
        <v>3</v>
      </c>
      <c r="U13" s="53"/>
      <c r="V13" s="54"/>
      <c r="W13" s="48"/>
      <c r="X13" s="48"/>
      <c r="Y13" s="333" t="str">
        <f t="shared" si="9"/>
        <v/>
      </c>
      <c r="Z13" s="317"/>
      <c r="AA13" s="330"/>
      <c r="AB13" s="48"/>
      <c r="AC13" s="54"/>
      <c r="AD13" s="53"/>
      <c r="AE13" s="54"/>
      <c r="AF13" s="704"/>
      <c r="AG13" s="52"/>
      <c r="AH13" s="48"/>
      <c r="AI13" t="str">
        <f t="shared" ca="1" si="10"/>
        <v/>
      </c>
      <c r="AJ13" s="48"/>
      <c r="AK13" s="317"/>
      <c r="AL13" s="317"/>
      <c r="AM13" s="317"/>
      <c r="AN13" s="54"/>
      <c r="AO13" s="234">
        <f t="shared" si="2"/>
        <v>3</v>
      </c>
      <c r="AP13" s="441" t="str">
        <f t="shared" si="3"/>
        <v>Fri</v>
      </c>
      <c r="AQ13" s="41"/>
      <c r="AR13" s="45"/>
      <c r="AS13" s="53"/>
      <c r="AT13" s="71"/>
      <c r="AU13" s="57" t="str">
        <f t="shared" ca="1" si="11"/>
        <v/>
      </c>
      <c r="AV13" s="45"/>
      <c r="AW13" s="53"/>
      <c r="AX13" s="71"/>
      <c r="AY13" s="57" t="str">
        <f t="shared" ca="1" si="12"/>
        <v/>
      </c>
      <c r="AZ13" s="45"/>
      <c r="BA13" s="41"/>
      <c r="BB13" s="71"/>
      <c r="BC13" s="57" t="str">
        <f t="shared" ca="1" si="13"/>
        <v/>
      </c>
      <c r="BD13" s="45"/>
      <c r="BE13" s="53"/>
      <c r="BF13" s="698" t="str">
        <f t="shared" ca="1" si="4"/>
        <v/>
      </c>
      <c r="BG13" s="263">
        <f t="shared" si="14"/>
        <v>3</v>
      </c>
      <c r="BH13" s="53"/>
      <c r="BI13" s="54"/>
      <c r="BJ13" s="317"/>
      <c r="BK13" s="48"/>
      <c r="BL13" s="48"/>
      <c r="BM13" s="48"/>
      <c r="BN13" s="48"/>
      <c r="BO13" s="48"/>
      <c r="BP13" s="48"/>
      <c r="BQ13" s="48"/>
      <c r="BR13" s="48"/>
      <c r="BS13" s="54"/>
      <c r="BT13" s="48"/>
      <c r="BU13" s="54"/>
      <c r="BV13" s="263">
        <f t="shared" si="5"/>
        <v>3</v>
      </c>
      <c r="BW13" s="53"/>
      <c r="BX13" s="698" t="str">
        <f t="shared" ca="1" si="15"/>
        <v/>
      </c>
      <c r="BY13" s="893"/>
      <c r="BZ13" s="712" t="str">
        <f t="shared" ca="1" si="16"/>
        <v/>
      </c>
      <c r="CA13" s="48"/>
      <c r="CB13" s="351"/>
      <c r="CC13" s="48"/>
      <c r="CD13" s="48"/>
      <c r="CE13" s="48"/>
      <c r="CF13" s="351"/>
      <c r="CG13" s="48"/>
      <c r="CH13" s="351"/>
      <c r="CI13" s="48"/>
      <c r="CJ13" s="351"/>
      <c r="CK13" s="351"/>
      <c r="CL13" s="54"/>
      <c r="CM13" s="262">
        <f t="shared" si="6"/>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7"/>
        <v>Sat</v>
      </c>
      <c r="C14" s="48"/>
      <c r="D14" s="49"/>
      <c r="E14" s="49"/>
      <c r="F14" s="50"/>
      <c r="G14" s="51"/>
      <c r="H14" s="52"/>
      <c r="I14" s="48"/>
      <c r="J14" s="49"/>
      <c r="K14" s="53"/>
      <c r="L14" s="317"/>
      <c r="M14" s="48"/>
      <c r="N14" s="44" t="str">
        <f t="shared" ca="1" si="8"/>
        <v/>
      </c>
      <c r="O14" s="48"/>
      <c r="P14" s="44" t="str">
        <f t="shared" ca="1" si="0"/>
        <v/>
      </c>
      <c r="Q14" s="48"/>
      <c r="R14" s="48"/>
      <c r="S14" s="54"/>
      <c r="T14" s="240">
        <f t="shared" si="1"/>
        <v>4</v>
      </c>
      <c r="U14" s="53"/>
      <c r="V14" s="54"/>
      <c r="W14" s="48"/>
      <c r="X14" s="48"/>
      <c r="Y14" s="333" t="str">
        <f t="shared" si="9"/>
        <v/>
      </c>
      <c r="Z14" s="317"/>
      <c r="AA14" s="330"/>
      <c r="AB14" s="48"/>
      <c r="AC14" s="54"/>
      <c r="AD14" s="53"/>
      <c r="AE14" s="54"/>
      <c r="AF14" s="704"/>
      <c r="AG14" s="52"/>
      <c r="AH14" s="48"/>
      <c r="AI14" t="str">
        <f t="shared" ca="1" si="10"/>
        <v/>
      </c>
      <c r="AJ14" s="48"/>
      <c r="AK14" s="317"/>
      <c r="AL14" s="317"/>
      <c r="AM14" s="317"/>
      <c r="AN14" s="54"/>
      <c r="AO14" s="234">
        <f t="shared" si="2"/>
        <v>4</v>
      </c>
      <c r="AP14" s="441" t="str">
        <f t="shared" si="3"/>
        <v>Sat</v>
      </c>
      <c r="AQ14" s="41"/>
      <c r="AR14" s="45" t="str">
        <f>IF(+$B14="Sat",IF(SUM(AQ$11:AQ14)&gt;0,AVERAGE(AQ$11:AQ14,Jun!AQ38:AQ$40)," "),"")</f>
        <v xml:space="preserve"> </v>
      </c>
      <c r="AS14" s="53"/>
      <c r="AT14" s="71" t="str">
        <f>IF(+$B14="Sat",IF(SUM(AS$11:AS14,Jun!AS38:AS$40)&gt;0,AVERAGE(AS$11:AS14,Jun!AS38:AS$40)," "),"")</f>
        <v xml:space="preserve"> </v>
      </c>
      <c r="AU14" s="57" t="str">
        <f t="shared" ca="1" si="11"/>
        <v/>
      </c>
      <c r="AV14" s="56" t="str">
        <f ca="1">IF(+$B14="Sat",IF(SUM(AU$11:AU14,Jun!AU38:AU$40)&gt;0,AVERAGE(AU$11:AU14,Jun!AU38:AU$40)," "),"")</f>
        <v xml:space="preserve"> </v>
      </c>
      <c r="AW14" s="53"/>
      <c r="AX14" s="71" t="str">
        <f>IF(+$B14="Sat",IF(SUM(AW$11:AW14,Jun!AW38:AW$40)&gt;0,AVERAGE(AW$11:AW14,Jun!AW38:AW$40)," "),"")</f>
        <v xml:space="preserve"> </v>
      </c>
      <c r="AY14" s="57" t="str">
        <f t="shared" ca="1" si="12"/>
        <v/>
      </c>
      <c r="AZ14" s="56" t="str">
        <f ca="1">IF(+$B14="Sat",IF(SUM(AY$11:AY14,Jun!AY38:AY$40)&gt;0,AVERAGE(AY$11:AY14,Jun!AY38:AY$40)," "),"")</f>
        <v xml:space="preserve"> </v>
      </c>
      <c r="BA14" s="41"/>
      <c r="BB14" s="71" t="str">
        <f>IF(+$B14="Sat",IF(SUM(BA$11:BA14,Jun!BA38:BA$40)&gt;0,AVERAGE(BA$11:BA14,Jun!BA38:BA$40)," "),"")</f>
        <v xml:space="preserve"> </v>
      </c>
      <c r="BC14" s="57" t="str">
        <f t="shared" ca="1" si="13"/>
        <v/>
      </c>
      <c r="BD14" s="56" t="str">
        <f ca="1">IF(+$B14="Sat",IF(SUM(BC$11:BC14,Jun!BC38:BC$40)&gt;0,AVERAGE(BC$11:BC14,Jun!BC38:BC$40)," "),"")</f>
        <v xml:space="preserve"> </v>
      </c>
      <c r="BE14" s="53"/>
      <c r="BF14" s="698" t="str">
        <f t="shared" ca="1" si="4"/>
        <v/>
      </c>
      <c r="BG14" s="263">
        <f t="shared" si="14"/>
        <v>4</v>
      </c>
      <c r="BH14" s="53"/>
      <c r="BI14" s="54"/>
      <c r="BJ14" s="317"/>
      <c r="BK14" s="48"/>
      <c r="BL14" s="48"/>
      <c r="BM14" s="48"/>
      <c r="BN14" s="48"/>
      <c r="BO14" s="48"/>
      <c r="BP14" s="48"/>
      <c r="BQ14" s="48"/>
      <c r="BR14" s="48"/>
      <c r="BS14" s="54"/>
      <c r="BT14" s="48"/>
      <c r="BU14" s="54"/>
      <c r="BV14" s="263">
        <f t="shared" si="5"/>
        <v>4</v>
      </c>
      <c r="BW14" s="53"/>
      <c r="BX14" s="698" t="str">
        <f t="shared" ca="1" si="15"/>
        <v/>
      </c>
      <c r="BY14" s="894"/>
      <c r="BZ14" s="712" t="str">
        <f t="shared" ca="1" si="16"/>
        <v/>
      </c>
      <c r="CA14" s="48"/>
      <c r="CB14" s="351"/>
      <c r="CC14" s="48"/>
      <c r="CD14" s="48"/>
      <c r="CE14" s="48"/>
      <c r="CF14" s="351"/>
      <c r="CG14" s="48"/>
      <c r="CH14" s="351"/>
      <c r="CI14" s="48"/>
      <c r="CJ14" s="351"/>
      <c r="CK14" s="351"/>
      <c r="CL14" s="54"/>
      <c r="CM14" s="262">
        <f t="shared" si="6"/>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7"/>
        <v>Sun</v>
      </c>
      <c r="C15" s="58"/>
      <c r="D15" s="59"/>
      <c r="E15" s="59"/>
      <c r="F15" s="60"/>
      <c r="G15" s="61"/>
      <c r="H15" s="62"/>
      <c r="I15" s="58"/>
      <c r="J15" s="59"/>
      <c r="K15" s="63"/>
      <c r="L15" s="318"/>
      <c r="M15" s="58"/>
      <c r="N15" s="67" t="str">
        <f t="shared" ca="1" si="8"/>
        <v/>
      </c>
      <c r="O15" s="58"/>
      <c r="P15" s="67" t="str">
        <f t="shared" ca="1" si="0"/>
        <v/>
      </c>
      <c r="Q15" s="58"/>
      <c r="R15" s="58"/>
      <c r="S15" s="64"/>
      <c r="T15" s="242">
        <f t="shared" si="1"/>
        <v>5</v>
      </c>
      <c r="U15" s="63"/>
      <c r="V15" s="64"/>
      <c r="W15" s="58"/>
      <c r="X15" s="58"/>
      <c r="Y15" s="338" t="str">
        <f t="shared" si="9"/>
        <v/>
      </c>
      <c r="Z15" s="318"/>
      <c r="AA15" s="331"/>
      <c r="AB15" s="58"/>
      <c r="AC15" s="64"/>
      <c r="AD15" s="63"/>
      <c r="AE15" s="64"/>
      <c r="AF15" s="812"/>
      <c r="AG15" s="62"/>
      <c r="AH15" s="58"/>
      <c r="AI15" t="str">
        <f t="shared" ca="1" si="10"/>
        <v/>
      </c>
      <c r="AJ15" s="58"/>
      <c r="AK15" s="318"/>
      <c r="AL15" s="318"/>
      <c r="AM15" s="318"/>
      <c r="AN15" s="64"/>
      <c r="AO15" s="235">
        <f t="shared" si="2"/>
        <v>5</v>
      </c>
      <c r="AP15" s="442" t="str">
        <f t="shared" si="3"/>
        <v>Sun</v>
      </c>
      <c r="AQ15" s="63"/>
      <c r="AR15" s="68" t="str">
        <f>IF(+$B15="Sat",IF(SUM(AQ$11:AQ15)&gt;0,AVERAGE(AQ$11:AQ15,Jun!AQ39:AQ$40)," "),"")</f>
        <v/>
      </c>
      <c r="AS15" s="63"/>
      <c r="AT15" s="67" t="str">
        <f>IF(+$B15="Sat",IF(SUM(AS$11:AS15,Jun!AS39:AS$40)&gt;0,AVERAGE(AS$11:AS15,Jun!AS39:AS$40)," "),"")</f>
        <v/>
      </c>
      <c r="AU15" s="69" t="str">
        <f ca="1">IF(CELL("type",AS15)="l","",IF(AS15*($K15+$AQ15)=0,"",IF($AQ15&gt;0,+$AQ15*AS15*8.34,$K15*AS15*8.34)))</f>
        <v/>
      </c>
      <c r="AV15" s="68" t="str">
        <f>IF(+$B15="Sat",IF(SUM(AU$11:AU15,Jun!AU39:AU$40)&gt;0,AVERAGE(AU$11:AU15,Jun!AU39:AU$40)," "),"")</f>
        <v/>
      </c>
      <c r="AW15" s="63"/>
      <c r="AX15" s="67" t="str">
        <f>IF(+$B15="Sat",IF(SUM(AW$11:AW15,Jun!AW39:AW$40)&gt;0,AVERAGE(AW$11:AW15,Jun!AW39:AW$40)," "),"")</f>
        <v/>
      </c>
      <c r="AY15" s="69" t="str">
        <f ca="1">IF(CELL("type",AW15)="l","",IF(AW15*($K15+$AQ15)=0,"",IF($AQ15&gt;0,+$AQ15*AW15*8.34,$K15*AW15*8.34)))</f>
        <v/>
      </c>
      <c r="AZ15" s="68" t="str">
        <f>IF(+$B15="Sat",IF(SUM(AY$11:AY15,Jun!AY39:AY$40)&gt;0,AVERAGE(AY$11:AY15,Jun!AY39:AY$40)," "),"")</f>
        <v/>
      </c>
      <c r="BA15" s="41"/>
      <c r="BB15" s="67" t="str">
        <f>IF(+$B15="Sat",IF(SUM(BA$11:BA15,Jun!BA39:BA$40)&gt;0,AVERAGE(BA$11:BA15,Jun!BA39:BA$40)," "),"")</f>
        <v/>
      </c>
      <c r="BC15" s="69" t="str">
        <f ca="1">IF(CELL("type",BA15)="l","",IF(BA15*($K15+$AQ15)=0,"",IF($AQ15&gt;0,+$AQ15*BA15*8.34,$K15*BA15*8.34)))</f>
        <v/>
      </c>
      <c r="BD15" s="68" t="str">
        <f>IF(+$B15="Sat",IF(SUM(BC$11:BC15,Jun!BC39:BC$40)&gt;0,AVERAGE(BC$11:BC15,Jun!BC39:BC$40)," "),"")</f>
        <v/>
      </c>
      <c r="BE15" s="63"/>
      <c r="BF15" s="699" t="str">
        <f t="shared" ca="1" si="4"/>
        <v/>
      </c>
      <c r="BG15" s="264">
        <f t="shared" si="14"/>
        <v>5</v>
      </c>
      <c r="BH15" s="63"/>
      <c r="BI15" s="64"/>
      <c r="BJ15" s="318"/>
      <c r="BK15" s="58"/>
      <c r="BL15" s="58"/>
      <c r="BM15" s="58"/>
      <c r="BN15" s="58"/>
      <c r="BO15" s="58"/>
      <c r="BP15" s="58"/>
      <c r="BQ15" s="58"/>
      <c r="BR15" s="58"/>
      <c r="BS15" s="64"/>
      <c r="BT15" s="58"/>
      <c r="BU15" s="64"/>
      <c r="BV15" s="264">
        <f t="shared" si="5"/>
        <v>5</v>
      </c>
      <c r="BW15" s="63"/>
      <c r="BX15" s="699" t="str">
        <f ca="1">IF(CELL("type",BW15)="l","",IF(BW15*($K15+$AQ15)=0,"",IF($AQ15&gt;0,+$AQ15*BW15*8.34,$K15*BW15*8.34)))</f>
        <v/>
      </c>
      <c r="BY15" s="63"/>
      <c r="BZ15" s="721" t="str">
        <f ca="1">IF(CELL("type",BY15)="l","",IF(BY15*($K15+$AQ15)=0,"",IF($AQ15&gt;0,+$AQ15*BY15*8.34,$K15*BY15*8.34)))</f>
        <v/>
      </c>
      <c r="CA15" s="58"/>
      <c r="CB15" s="352"/>
      <c r="CC15" s="58"/>
      <c r="CD15" s="58"/>
      <c r="CE15" s="58"/>
      <c r="CF15" s="352"/>
      <c r="CG15" s="58"/>
      <c r="CH15" s="352"/>
      <c r="CI15" s="58"/>
      <c r="CJ15" s="352"/>
      <c r="CK15" s="352"/>
      <c r="CL15" s="64"/>
      <c r="CM15" s="264">
        <f t="shared" si="6"/>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7"/>
        <v>Mon</v>
      </c>
      <c r="C16" s="40"/>
      <c r="D16" s="36"/>
      <c r="E16" s="36"/>
      <c r="F16" s="37"/>
      <c r="G16" s="38"/>
      <c r="H16" s="39"/>
      <c r="I16" s="40"/>
      <c r="J16" s="36"/>
      <c r="K16" s="41"/>
      <c r="L16" s="316"/>
      <c r="M16" s="40"/>
      <c r="N16" s="44" t="str">
        <f t="shared" ca="1" si="8"/>
        <v/>
      </c>
      <c r="O16" s="40"/>
      <c r="P16" s="44" t="str">
        <f t="shared" ca="1" si="0"/>
        <v/>
      </c>
      <c r="Q16" s="40"/>
      <c r="R16" s="40"/>
      <c r="S16" s="42"/>
      <c r="T16" s="238">
        <f t="shared" si="1"/>
        <v>6</v>
      </c>
      <c r="U16" s="41"/>
      <c r="V16" s="42"/>
      <c r="W16" s="40"/>
      <c r="X16" s="40"/>
      <c r="Y16" s="332" t="str">
        <f t="shared" si="9"/>
        <v/>
      </c>
      <c r="Z16" s="316"/>
      <c r="AA16" s="329"/>
      <c r="AB16" s="40"/>
      <c r="AC16" s="42"/>
      <c r="AD16" s="41"/>
      <c r="AE16" s="42"/>
      <c r="AF16" s="704"/>
      <c r="AG16" s="39"/>
      <c r="AH16" s="40"/>
      <c r="AI16" t="str">
        <f t="shared" ca="1" si="10"/>
        <v/>
      </c>
      <c r="AJ16" s="40"/>
      <c r="AK16" s="316"/>
      <c r="AL16" s="316"/>
      <c r="AM16" s="316"/>
      <c r="AN16" s="42"/>
      <c r="AO16" s="232">
        <f t="shared" si="2"/>
        <v>6</v>
      </c>
      <c r="AP16" s="441" t="str">
        <f t="shared" si="3"/>
        <v>Mon</v>
      </c>
      <c r="AQ16" s="41"/>
      <c r="AR16" s="56" t="str">
        <f>IF(+$B16="Sat",IF(SUM(AQ$11:AQ16)&gt;0,AVERAGE(AQ$11:AQ16,Jun!AQ40:AQ$40)," "),"")</f>
        <v/>
      </c>
      <c r="AS16" s="41"/>
      <c r="AT16" s="44" t="str">
        <f>IF(+$B16="Sat",IF(SUM(AS$11:AS16)&gt;0,AVERAGE(AS$11:AS16,Jun!AS40:AS$40)," "),"")</f>
        <v/>
      </c>
      <c r="AU16" s="46" t="str">
        <f t="shared" ca="1" si="11"/>
        <v/>
      </c>
      <c r="AV16" s="56" t="str">
        <f>IF(+$B16="Sat",IF(SUM(AU$11:AU16)&gt;0,AVERAGE(AU$11:AU16,Jun!AU40:AU$40)," "),"")</f>
        <v/>
      </c>
      <c r="AW16" s="41"/>
      <c r="AX16" s="44" t="str">
        <f>IF(+$B16="Sat",IF(SUM(AW$11:AW16)&gt;0,AVERAGE(AW$11:AW16,Jun!AW40:AW$40)," "),"")</f>
        <v/>
      </c>
      <c r="AY16" s="46" t="str">
        <f t="shared" ca="1" si="12"/>
        <v/>
      </c>
      <c r="AZ16" s="56" t="str">
        <f>IF(+$B16="Sat",IF(SUM(AY$11:AY16)&gt;0,AVERAGE(AY$11:AY16,Jun!AY40:AY$40)," "),"")</f>
        <v/>
      </c>
      <c r="BA16" s="41"/>
      <c r="BB16" s="70" t="str">
        <f>IF(+$B16="Sat",IF(SUM(BA$11:BA16)&gt;0,AVERAGE(BA$11:BA16,Jun!BA40:BA$40)," "),"")</f>
        <v/>
      </c>
      <c r="BC16" s="135" t="str">
        <f t="shared" ca="1" si="13"/>
        <v/>
      </c>
      <c r="BD16" s="56" t="str">
        <f>IF(+$B16="Sat",IF(SUM(BC$11:BC16)&gt;0,AVERAGE(BC$11:BC16,Jun!BC40:BC$40)," "),"")</f>
        <v/>
      </c>
      <c r="BE16" s="41"/>
      <c r="BF16" s="700" t="str">
        <f t="shared" ca="1" si="4"/>
        <v/>
      </c>
      <c r="BG16" s="262">
        <f t="shared" si="14"/>
        <v>6</v>
      </c>
      <c r="BH16" s="41"/>
      <c r="BI16" s="42"/>
      <c r="BJ16" s="316"/>
      <c r="BK16" s="40"/>
      <c r="BL16" s="40"/>
      <c r="BM16" s="40"/>
      <c r="BN16" s="40"/>
      <c r="BO16" s="40"/>
      <c r="BP16" s="40"/>
      <c r="BQ16" s="40"/>
      <c r="BR16" s="40"/>
      <c r="BS16" s="42"/>
      <c r="BT16" s="40"/>
      <c r="BU16" s="42"/>
      <c r="BV16" s="262">
        <f t="shared" si="5"/>
        <v>6</v>
      </c>
      <c r="BW16" s="41"/>
      <c r="BX16" s="700" t="str">
        <f t="shared" ref="BX16:BX17" ca="1" si="17">IF(CELL("type",BW16)="l","",IF(BW16*($K16+$AQ16)=0,"",IF($AQ16&gt;0,+$AQ16*BW16*8.34,$K16*BW16*8.34)))</f>
        <v/>
      </c>
      <c r="BY16" s="39"/>
      <c r="BZ16" s="700" t="str">
        <f t="shared" ref="BZ16:BZ17" ca="1" si="18">IF(CELL("type",BY16)="l","",IF(BY16*($K16+$AQ16)=0,"",IF($AQ16&gt;0,+$AQ16*BY16*8.34,$K16*BY16*8.34)))</f>
        <v/>
      </c>
      <c r="CA16" s="39"/>
      <c r="CB16" s="34"/>
      <c r="CC16" s="40"/>
      <c r="CD16" s="39"/>
      <c r="CE16" s="39"/>
      <c r="CF16" s="34"/>
      <c r="CG16" s="40"/>
      <c r="CH16" s="34"/>
      <c r="CI16" s="40"/>
      <c r="CJ16" s="34"/>
      <c r="CK16" s="34"/>
      <c r="CL16" s="42"/>
      <c r="CM16" s="262">
        <f t="shared" si="6"/>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7"/>
        <v>Tue</v>
      </c>
      <c r="C17" s="48"/>
      <c r="D17" s="49"/>
      <c r="E17" s="49"/>
      <c r="F17" s="50"/>
      <c r="G17" s="51"/>
      <c r="H17" s="52"/>
      <c r="I17" s="48"/>
      <c r="J17" s="49"/>
      <c r="K17" s="53"/>
      <c r="L17" s="317"/>
      <c r="M17" s="48"/>
      <c r="N17" s="44" t="str">
        <f t="shared" ca="1" si="8"/>
        <v/>
      </c>
      <c r="O17" s="48"/>
      <c r="P17" s="44" t="str">
        <f t="shared" ca="1" si="0"/>
        <v/>
      </c>
      <c r="Q17" s="48"/>
      <c r="R17" s="48"/>
      <c r="S17" s="54"/>
      <c r="T17" s="240">
        <f t="shared" si="1"/>
        <v>7</v>
      </c>
      <c r="U17" s="53"/>
      <c r="V17" s="54"/>
      <c r="W17" s="48"/>
      <c r="X17" s="48"/>
      <c r="Y17" s="333" t="str">
        <f t="shared" si="9"/>
        <v/>
      </c>
      <c r="Z17" s="317"/>
      <c r="AA17" s="330"/>
      <c r="AB17" s="48"/>
      <c r="AC17" s="54"/>
      <c r="AD17" s="53"/>
      <c r="AE17" s="54"/>
      <c r="AF17" s="704"/>
      <c r="AG17" s="52"/>
      <c r="AH17" s="48"/>
      <c r="AI17" t="str">
        <f t="shared" ca="1" si="10"/>
        <v/>
      </c>
      <c r="AJ17" s="48"/>
      <c r="AK17" s="317"/>
      <c r="AL17" s="317"/>
      <c r="AM17" s="317"/>
      <c r="AN17" s="54"/>
      <c r="AO17" s="234">
        <f t="shared" si="2"/>
        <v>7</v>
      </c>
      <c r="AP17" s="441" t="str">
        <f t="shared" si="3"/>
        <v>Tue</v>
      </c>
      <c r="AQ17" s="41"/>
      <c r="AR17" s="45" t="str">
        <f>IF(+$B17="Sat",IF(SUM(AQ11:AQ17)&gt;0,AVERAGE(AQ11:AQ17)," "),"")</f>
        <v/>
      </c>
      <c r="AS17" s="53"/>
      <c r="AT17" s="71" t="str">
        <f>IF(+$B17="Sat",IF(SUM(AS11:AS17)&gt;0,AVERAGE(AS11:AS17)," "),"")</f>
        <v/>
      </c>
      <c r="AU17" s="46" t="str">
        <f t="shared" ca="1" si="11"/>
        <v/>
      </c>
      <c r="AV17" s="56" t="str">
        <f>IF(+$B17="Sat",IF(SUM(AU11:AU17)&gt;0,AVERAGE(AU11:AU17)," "),"")</f>
        <v/>
      </c>
      <c r="AW17" s="53"/>
      <c r="AX17" s="71" t="str">
        <f>IF(+$B17="Sat",IF(SUM(AW11:AW17)&gt;0,AVERAGE(AW11:AW17)," "),"")</f>
        <v/>
      </c>
      <c r="AY17" s="46" t="str">
        <f t="shared" ca="1" si="12"/>
        <v/>
      </c>
      <c r="AZ17" s="45" t="str">
        <f>IF(+$B17="Sat",IF(SUM(AY11:AY17)&gt;0,AVERAGE(AY11:AY17)," "),"")</f>
        <v/>
      </c>
      <c r="BA17" s="41"/>
      <c r="BB17" s="72" t="str">
        <f>IF(+$B17="Sat",IF(SUM(BA11:BA17)&gt;0,AVERAGE(BA11:BA17)," "),"")</f>
        <v/>
      </c>
      <c r="BC17" s="47" t="str">
        <f t="shared" ca="1" si="13"/>
        <v/>
      </c>
      <c r="BD17" s="45" t="str">
        <f>IF(+$B17="Sat",IF(SUM(BC11:BC17)&gt;0,AVERAGE(BC11:BC17)," "),"")</f>
        <v/>
      </c>
      <c r="BE17" s="53"/>
      <c r="BF17" s="698" t="str">
        <f t="shared" ref="BF17" ca="1" si="19">IF(CELL("type",BE17)="l","",IF(BE17*($K17+$AQ17)=0,"",IF($AQ17&gt;0,+$AQ17*BE17*8.34,$K17*BE17*8.34)))</f>
        <v/>
      </c>
      <c r="BG17" s="263">
        <f t="shared" si="14"/>
        <v>7</v>
      </c>
      <c r="BH17" s="53"/>
      <c r="BI17" s="54"/>
      <c r="BJ17" s="317"/>
      <c r="BK17" s="48"/>
      <c r="BL17" s="48"/>
      <c r="BM17" s="48"/>
      <c r="BN17" s="48"/>
      <c r="BO17" s="48"/>
      <c r="BP17" s="48"/>
      <c r="BQ17" s="48"/>
      <c r="BR17" s="48"/>
      <c r="BS17" s="54"/>
      <c r="BT17" s="48"/>
      <c r="BU17" s="54"/>
      <c r="BV17" s="263">
        <f t="shared" si="5"/>
        <v>7</v>
      </c>
      <c r="BW17" s="53"/>
      <c r="BX17" s="698" t="str">
        <f t="shared" ca="1" si="17"/>
        <v/>
      </c>
      <c r="BY17" s="52"/>
      <c r="BZ17" s="712" t="str">
        <f t="shared" ca="1" si="18"/>
        <v/>
      </c>
      <c r="CA17" s="52"/>
      <c r="CB17" s="34"/>
      <c r="CC17" s="48"/>
      <c r="CD17" s="39"/>
      <c r="CE17" s="39"/>
      <c r="CF17" s="34"/>
      <c r="CG17" s="48"/>
      <c r="CH17" s="34"/>
      <c r="CI17" s="49"/>
      <c r="CJ17" s="353"/>
      <c r="CK17" s="34"/>
      <c r="CL17" s="54"/>
      <c r="CM17" s="262">
        <f t="shared" si="6"/>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7"/>
        <v>Wed</v>
      </c>
      <c r="C18" s="48"/>
      <c r="D18" s="49"/>
      <c r="E18" s="49"/>
      <c r="F18" s="50"/>
      <c r="G18" s="51"/>
      <c r="H18" s="52"/>
      <c r="I18" s="48"/>
      <c r="J18" s="49"/>
      <c r="K18" s="53"/>
      <c r="L18" s="317"/>
      <c r="M18" s="48"/>
      <c r="N18" s="44" t="str">
        <f t="shared" ca="1" si="8"/>
        <v/>
      </c>
      <c r="O18" s="48"/>
      <c r="P18" s="44" t="str">
        <f t="shared" ca="1" si="0"/>
        <v/>
      </c>
      <c r="Q18" s="48"/>
      <c r="R18" s="48"/>
      <c r="S18" s="54"/>
      <c r="T18" s="240">
        <f t="shared" si="1"/>
        <v>8</v>
      </c>
      <c r="U18" s="53"/>
      <c r="V18" s="54"/>
      <c r="W18" s="48"/>
      <c r="X18" s="48"/>
      <c r="Y18" s="333" t="str">
        <f t="shared" si="9"/>
        <v/>
      </c>
      <c r="Z18" s="317"/>
      <c r="AA18" s="330"/>
      <c r="AB18" s="48"/>
      <c r="AC18" s="54"/>
      <c r="AD18" s="53"/>
      <c r="AE18" s="54"/>
      <c r="AF18" s="704"/>
      <c r="AG18" s="52"/>
      <c r="AH18" s="48"/>
      <c r="AI18" t="str">
        <f t="shared" ca="1" si="10"/>
        <v/>
      </c>
      <c r="AJ18" s="48"/>
      <c r="AK18" s="317"/>
      <c r="AL18" s="317"/>
      <c r="AM18" s="317"/>
      <c r="AN18" s="54"/>
      <c r="AO18" s="234">
        <f t="shared" si="2"/>
        <v>8</v>
      </c>
      <c r="AP18" s="441" t="str">
        <f t="shared" si="3"/>
        <v>Wed</v>
      </c>
      <c r="AQ18" s="41"/>
      <c r="AR18" s="45" t="str">
        <f t="shared" ref="AR18:AR40" si="20">IF(+$B18="Sat",IF(SUM(AQ12:AQ18)&gt;0,AVERAGE(AQ12:AQ18)," "),"")</f>
        <v/>
      </c>
      <c r="AS18" s="53"/>
      <c r="AT18" s="71" t="str">
        <f t="shared" ref="AT18:AV33" si="21">IF(+$B18="Sat",IF(SUM(AS12:AS18)&gt;0,AVERAGE(AS12:AS18)," "),"")</f>
        <v/>
      </c>
      <c r="AU18" s="46" t="str">
        <f t="shared" ca="1" si="11"/>
        <v/>
      </c>
      <c r="AV18" s="56" t="str">
        <f t="shared" si="21"/>
        <v/>
      </c>
      <c r="AW18" s="53"/>
      <c r="AX18" s="71" t="str">
        <f t="shared" ref="AX18:AX40" si="22">IF(+$B18="Sat",IF(SUM(AW12:AW18)&gt;0,AVERAGE(AW12:AW18)," "),"")</f>
        <v/>
      </c>
      <c r="AY18" s="46" t="str">
        <f t="shared" ca="1" si="12"/>
        <v/>
      </c>
      <c r="AZ18" s="45" t="str">
        <f t="shared" ref="AZ18:AZ40" si="23">IF(+$B18="Sat",IF(SUM(AY12:AY18)&gt;0,AVERAGE(AY12:AY18)," "),"")</f>
        <v/>
      </c>
      <c r="BA18" s="41"/>
      <c r="BB18" s="72" t="str">
        <f t="shared" ref="BB18:BB40" si="24">IF(+$B18="Sat",IF(SUM(BA12:BA18)&gt;0,AVERAGE(BA12:BA18)," "),"")</f>
        <v/>
      </c>
      <c r="BC18" s="47" t="str">
        <f t="shared" ca="1" si="13"/>
        <v/>
      </c>
      <c r="BD18" s="45" t="str">
        <f t="shared" ref="BD18:BD40" si="25">IF(+$B18="Sat",IF(SUM(BC12:BC18)&gt;0,AVERAGE(BC12:BC18)," "),"")</f>
        <v/>
      </c>
      <c r="BE18" s="53"/>
      <c r="BF18" s="698" t="str">
        <f ca="1">IF(CELL("type",BE18)="l","",IF(BE18*($K18+$AQ18)=0,"",IF($AQ18&gt;0,+$AQ18*BE18*8.34,$K18*BE18*8.34)))</f>
        <v/>
      </c>
      <c r="BG18" s="263">
        <f t="shared" si="14"/>
        <v>8</v>
      </c>
      <c r="BH18" s="53"/>
      <c r="BI18" s="54"/>
      <c r="BJ18" s="317"/>
      <c r="BK18" s="48"/>
      <c r="BL18" s="48"/>
      <c r="BM18" s="48"/>
      <c r="BN18" s="48"/>
      <c r="BO18" s="48"/>
      <c r="BP18" s="48"/>
      <c r="BQ18" s="48"/>
      <c r="BR18" s="48"/>
      <c r="BS18" s="54"/>
      <c r="BT18" s="48"/>
      <c r="BU18" s="54"/>
      <c r="BV18" s="263">
        <f t="shared" si="5"/>
        <v>8</v>
      </c>
      <c r="BW18" s="53"/>
      <c r="BX18" s="698" t="str">
        <f ca="1">IF(CELL("type",BW18)="l","",IF(BW18*($K18+$AQ18)=0,"",IF($AQ18&gt;0,+$AQ18*BW18*8.34,$K18*BW18*8.34)))</f>
        <v/>
      </c>
      <c r="BY18" s="52"/>
      <c r="BZ18" s="712" t="str">
        <f ca="1">IF(CELL("type",BY18)="l","",IF(BY18*($K18+$AQ18)=0,"",IF($AQ18&gt;0,+$AQ18*BY18*8.34,$K18*BY18*8.34)))</f>
        <v/>
      </c>
      <c r="CA18" s="52"/>
      <c r="CB18" s="34"/>
      <c r="CC18" s="48"/>
      <c r="CD18" s="39"/>
      <c r="CE18" s="39"/>
      <c r="CF18" s="34"/>
      <c r="CG18" s="48"/>
      <c r="CH18" s="34"/>
      <c r="CI18" s="49"/>
      <c r="CJ18" s="353"/>
      <c r="CK18" s="34"/>
      <c r="CL18" s="54"/>
      <c r="CM18" s="262">
        <f t="shared" si="6"/>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7"/>
        <v>Thu</v>
      </c>
      <c r="C19" s="48"/>
      <c r="D19" s="49"/>
      <c r="E19" s="49"/>
      <c r="F19" s="50"/>
      <c r="G19" s="51"/>
      <c r="H19" s="52"/>
      <c r="I19" s="48"/>
      <c r="J19" s="49"/>
      <c r="K19" s="53"/>
      <c r="L19" s="317"/>
      <c r="M19" s="48"/>
      <c r="N19" s="44" t="str">
        <f t="shared" ca="1" si="8"/>
        <v/>
      </c>
      <c r="O19" s="48"/>
      <c r="P19" s="44" t="str">
        <f t="shared" ca="1" si="0"/>
        <v/>
      </c>
      <c r="Q19" s="48"/>
      <c r="R19" s="48"/>
      <c r="S19" s="54"/>
      <c r="T19" s="240">
        <f t="shared" si="1"/>
        <v>9</v>
      </c>
      <c r="U19" s="53"/>
      <c r="V19" s="54"/>
      <c r="W19" s="48"/>
      <c r="X19" s="48"/>
      <c r="Y19" s="333" t="str">
        <f t="shared" si="9"/>
        <v/>
      </c>
      <c r="Z19" s="317"/>
      <c r="AA19" s="330"/>
      <c r="AB19" s="48"/>
      <c r="AC19" s="54"/>
      <c r="AD19" s="53"/>
      <c r="AE19" s="54"/>
      <c r="AF19" s="704"/>
      <c r="AG19" s="52"/>
      <c r="AH19" s="48"/>
      <c r="AI19" t="str">
        <f t="shared" ca="1" si="10"/>
        <v/>
      </c>
      <c r="AJ19" s="48"/>
      <c r="AK19" s="317"/>
      <c r="AL19" s="317"/>
      <c r="AM19" s="317"/>
      <c r="AN19" s="54"/>
      <c r="AO19" s="234">
        <f t="shared" si="2"/>
        <v>9</v>
      </c>
      <c r="AP19" s="441" t="str">
        <f t="shared" si="3"/>
        <v>Thu</v>
      </c>
      <c r="AQ19" s="41"/>
      <c r="AR19" s="45" t="str">
        <f t="shared" si="20"/>
        <v/>
      </c>
      <c r="AS19" s="53"/>
      <c r="AT19" s="71" t="str">
        <f t="shared" si="21"/>
        <v/>
      </c>
      <c r="AU19" s="46" t="str">
        <f ca="1">IF(CELL("type",AS19)="l","",IF(AS19*($K19+$AQ19)=0,"",IF($AQ19&gt;0,+$AQ19*AS19*8.34,$K19*AS19*8.34)))</f>
        <v/>
      </c>
      <c r="AV19" s="56" t="str">
        <f t="shared" si="21"/>
        <v/>
      </c>
      <c r="AW19" s="53"/>
      <c r="AX19" s="71" t="str">
        <f t="shared" si="22"/>
        <v/>
      </c>
      <c r="AY19" s="46" t="str">
        <f ca="1">IF(CELL("type",AW19)="l","",IF(AW19*($K19+$AQ19)=0,"",IF($AQ19&gt;0,+$AQ19*AW19*8.34,$K19*AW19*8.34)))</f>
        <v/>
      </c>
      <c r="AZ19" s="45" t="str">
        <f t="shared" si="23"/>
        <v/>
      </c>
      <c r="BA19" s="41"/>
      <c r="BB19" s="72" t="str">
        <f t="shared" si="24"/>
        <v/>
      </c>
      <c r="BC19" s="47" t="str">
        <f ca="1">IF(CELL("type",BA19)="l","",IF(BA19*($K19+$AQ19)=0,"",IF($AQ19&gt;0,+$AQ19*BA19*8.34,$K19*BA19*8.34)))</f>
        <v/>
      </c>
      <c r="BD19" s="45" t="str">
        <f t="shared" si="25"/>
        <v/>
      </c>
      <c r="BE19" s="53"/>
      <c r="BF19" s="698" t="str">
        <f t="shared" ref="BF19:BF21" ca="1" si="26">IF(CELL("type",BE19)="l","",IF(BE19*($K19+$AQ19)=0,"",IF($AQ19&gt;0,+$AQ19*BE19*8.34,$K19*BE19*8.34)))</f>
        <v/>
      </c>
      <c r="BG19" s="263">
        <f t="shared" si="14"/>
        <v>9</v>
      </c>
      <c r="BH19" s="53"/>
      <c r="BI19" s="54"/>
      <c r="BJ19" s="317"/>
      <c r="BK19" s="48"/>
      <c r="BL19" s="48"/>
      <c r="BM19" s="48"/>
      <c r="BN19" s="48"/>
      <c r="BO19" s="48"/>
      <c r="BP19" s="48"/>
      <c r="BQ19" s="48"/>
      <c r="BR19" s="48"/>
      <c r="BS19" s="54"/>
      <c r="BT19" s="48"/>
      <c r="BU19" s="54"/>
      <c r="BV19" s="263">
        <f t="shared" si="5"/>
        <v>9</v>
      </c>
      <c r="BW19" s="53"/>
      <c r="BX19" s="698" t="str">
        <f t="shared" ref="BX19:BX21" ca="1" si="27">IF(CELL("type",BW19)="l","",IF(BW19*($K19+$AQ19)=0,"",IF($AQ19&gt;0,+$AQ19*BW19*8.34,$K19*BW19*8.34)))</f>
        <v/>
      </c>
      <c r="BY19" s="52"/>
      <c r="BZ19" s="712" t="str">
        <f t="shared" ref="BZ19:BZ21" ca="1" si="28">IF(CELL("type",BY19)="l","",IF(BY19*($K19+$AQ19)=0,"",IF($AQ19&gt;0,+$AQ19*BY19*8.34,$K19*BY19*8.34)))</f>
        <v/>
      </c>
      <c r="CA19" s="48"/>
      <c r="CB19" s="34"/>
      <c r="CC19" s="48"/>
      <c r="CD19" s="39"/>
      <c r="CE19" s="39"/>
      <c r="CF19" s="34"/>
      <c r="CG19" s="48"/>
      <c r="CH19" s="34"/>
      <c r="CI19" s="49"/>
      <c r="CJ19" s="353"/>
      <c r="CK19" s="34"/>
      <c r="CL19" s="54"/>
      <c r="CM19" s="262">
        <f t="shared" si="6"/>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7"/>
        <v>Fri</v>
      </c>
      <c r="C20" s="58"/>
      <c r="D20" s="59"/>
      <c r="E20" s="59"/>
      <c r="F20" s="60"/>
      <c r="G20" s="61"/>
      <c r="H20" s="62"/>
      <c r="I20" s="58"/>
      <c r="J20" s="59"/>
      <c r="K20" s="63"/>
      <c r="L20" s="318"/>
      <c r="M20" s="58"/>
      <c r="N20" s="67" t="str">
        <f t="shared" ca="1" si="8"/>
        <v/>
      </c>
      <c r="O20" s="58"/>
      <c r="P20" s="67" t="str">
        <f t="shared" ca="1" si="0"/>
        <v/>
      </c>
      <c r="Q20" s="58"/>
      <c r="R20" s="58"/>
      <c r="S20" s="64"/>
      <c r="T20" s="242">
        <f t="shared" si="1"/>
        <v>10</v>
      </c>
      <c r="U20" s="63"/>
      <c r="V20" s="64"/>
      <c r="W20" s="58"/>
      <c r="X20" s="58"/>
      <c r="Y20" s="338" t="str">
        <f t="shared" si="9"/>
        <v/>
      </c>
      <c r="Z20" s="318"/>
      <c r="AA20" s="331"/>
      <c r="AB20" s="58"/>
      <c r="AC20" s="64"/>
      <c r="AD20" s="63"/>
      <c r="AE20" s="64"/>
      <c r="AF20" s="810"/>
      <c r="AG20" s="62"/>
      <c r="AH20" s="58"/>
      <c r="AI20" t="str">
        <f t="shared" ca="1" si="10"/>
        <v/>
      </c>
      <c r="AJ20" s="58"/>
      <c r="AK20" s="318"/>
      <c r="AL20" s="318"/>
      <c r="AM20" s="318"/>
      <c r="AN20" s="64"/>
      <c r="AO20" s="235">
        <f t="shared" si="2"/>
        <v>10</v>
      </c>
      <c r="AP20" s="442" t="str">
        <f t="shared" si="3"/>
        <v>Fri</v>
      </c>
      <c r="AQ20" s="515"/>
      <c r="AR20" s="68" t="str">
        <f t="shared" si="20"/>
        <v/>
      </c>
      <c r="AS20" s="63"/>
      <c r="AT20" s="67" t="str">
        <f t="shared" si="21"/>
        <v/>
      </c>
      <c r="AU20" s="87" t="str">
        <f t="shared" ca="1" si="11"/>
        <v/>
      </c>
      <c r="AV20" s="68" t="str">
        <f t="shared" si="21"/>
        <v/>
      </c>
      <c r="AW20" s="63"/>
      <c r="AX20" s="67" t="str">
        <f t="shared" si="22"/>
        <v/>
      </c>
      <c r="AY20" s="87" t="str">
        <f t="shared" ca="1" si="12"/>
        <v/>
      </c>
      <c r="AZ20" s="68" t="str">
        <f t="shared" si="23"/>
        <v/>
      </c>
      <c r="BA20" s="41"/>
      <c r="BB20" s="73" t="str">
        <f t="shared" si="24"/>
        <v/>
      </c>
      <c r="BC20" s="69" t="str">
        <f t="shared" ca="1" si="13"/>
        <v/>
      </c>
      <c r="BD20" s="68" t="str">
        <f t="shared" si="25"/>
        <v/>
      </c>
      <c r="BE20" s="63"/>
      <c r="BF20" s="701" t="str">
        <f ca="1">IF(CELL("type",BE20)="l","",IF(BE20*($K20+$AQ20)=0,"",IF($AQ20&gt;0,+$AQ20*BE20*8.34,$K20*BE20*8.34)))</f>
        <v/>
      </c>
      <c r="BG20" s="264">
        <f t="shared" si="14"/>
        <v>10</v>
      </c>
      <c r="BH20" s="63"/>
      <c r="BI20" s="64"/>
      <c r="BJ20" s="318"/>
      <c r="BK20" s="58"/>
      <c r="BL20" s="58"/>
      <c r="BM20" s="58"/>
      <c r="BN20" s="58"/>
      <c r="BO20" s="58"/>
      <c r="BP20" s="58"/>
      <c r="BQ20" s="58"/>
      <c r="BR20" s="58"/>
      <c r="BS20" s="64"/>
      <c r="BT20" s="58"/>
      <c r="BU20" s="64"/>
      <c r="BV20" s="264">
        <f t="shared" si="5"/>
        <v>10</v>
      </c>
      <c r="BW20" s="63"/>
      <c r="BX20" s="699" t="str">
        <f t="shared" ca="1" si="27"/>
        <v/>
      </c>
      <c r="BY20" s="63"/>
      <c r="BZ20" s="701" t="str">
        <f t="shared" ca="1" si="28"/>
        <v/>
      </c>
      <c r="CA20" s="58"/>
      <c r="CB20" s="354"/>
      <c r="CC20" s="58"/>
      <c r="CD20" s="62"/>
      <c r="CE20" s="62"/>
      <c r="CF20" s="354"/>
      <c r="CG20" s="58"/>
      <c r="CH20" s="354"/>
      <c r="CI20" s="59"/>
      <c r="CJ20" s="352"/>
      <c r="CK20" s="354"/>
      <c r="CL20" s="64"/>
      <c r="CM20" s="803">
        <f t="shared" si="6"/>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7"/>
        <v>Sat</v>
      </c>
      <c r="C21" s="40"/>
      <c r="D21" s="36"/>
      <c r="E21" s="36"/>
      <c r="F21" s="37"/>
      <c r="G21" s="38"/>
      <c r="H21" s="39"/>
      <c r="I21" s="40"/>
      <c r="J21" s="36"/>
      <c r="K21" s="41"/>
      <c r="L21" s="316"/>
      <c r="M21" s="40"/>
      <c r="N21" s="44" t="str">
        <f t="shared" ca="1" si="8"/>
        <v/>
      </c>
      <c r="O21" s="40"/>
      <c r="P21" s="44" t="str">
        <f t="shared" ca="1" si="0"/>
        <v/>
      </c>
      <c r="Q21" s="40"/>
      <c r="R21" s="40"/>
      <c r="S21" s="42"/>
      <c r="T21" s="238">
        <f t="shared" si="1"/>
        <v>11</v>
      </c>
      <c r="U21" s="41"/>
      <c r="V21" s="42"/>
      <c r="W21" s="40"/>
      <c r="X21" s="40"/>
      <c r="Y21" s="332" t="str">
        <f t="shared" si="9"/>
        <v/>
      </c>
      <c r="Z21" s="316"/>
      <c r="AA21" s="329"/>
      <c r="AB21" s="40"/>
      <c r="AC21" s="42"/>
      <c r="AD21" s="41"/>
      <c r="AE21" s="42"/>
      <c r="AF21" s="811"/>
      <c r="AG21" s="39"/>
      <c r="AH21" s="40"/>
      <c r="AI21" t="str">
        <f t="shared" ca="1" si="10"/>
        <v/>
      </c>
      <c r="AJ21" s="40"/>
      <c r="AK21" s="316"/>
      <c r="AL21" s="316"/>
      <c r="AM21" s="316"/>
      <c r="AN21" s="42"/>
      <c r="AO21" s="232">
        <f t="shared" si="2"/>
        <v>11</v>
      </c>
      <c r="AP21" s="441" t="str">
        <f t="shared" si="3"/>
        <v>Sat</v>
      </c>
      <c r="AQ21" s="722"/>
      <c r="AR21" s="56" t="str">
        <f t="shared" si="20"/>
        <v xml:space="preserve"> </v>
      </c>
      <c r="AS21" s="41"/>
      <c r="AT21" s="44" t="str">
        <f t="shared" si="21"/>
        <v xml:space="preserve"> </v>
      </c>
      <c r="AU21" s="46" t="str">
        <f t="shared" ca="1" si="11"/>
        <v/>
      </c>
      <c r="AV21" s="56" t="str">
        <f t="shared" ca="1" si="21"/>
        <v xml:space="preserve"> </v>
      </c>
      <c r="AW21" s="41"/>
      <c r="AX21" s="44" t="str">
        <f t="shared" si="22"/>
        <v xml:space="preserve"> </v>
      </c>
      <c r="AY21" s="46" t="str">
        <f t="shared" ca="1" si="12"/>
        <v/>
      </c>
      <c r="AZ21" s="56" t="str">
        <f t="shared" ca="1" si="23"/>
        <v xml:space="preserve"> </v>
      </c>
      <c r="BA21" s="41"/>
      <c r="BB21" s="70" t="str">
        <f t="shared" si="24"/>
        <v xml:space="preserve"> </v>
      </c>
      <c r="BC21" s="135" t="str">
        <f t="shared" ca="1" si="13"/>
        <v/>
      </c>
      <c r="BD21" s="56" t="str">
        <f t="shared" ca="1" si="25"/>
        <v xml:space="preserve"> </v>
      </c>
      <c r="BE21" s="41"/>
      <c r="BF21" s="698" t="str">
        <f t="shared" ca="1" si="26"/>
        <v/>
      </c>
      <c r="BG21" s="262">
        <f t="shared" si="14"/>
        <v>11</v>
      </c>
      <c r="BH21" s="41"/>
      <c r="BI21" s="42"/>
      <c r="BJ21" s="316"/>
      <c r="BK21" s="40"/>
      <c r="BL21" s="40"/>
      <c r="BM21" s="40"/>
      <c r="BN21" s="40"/>
      <c r="BO21" s="40"/>
      <c r="BP21" s="40"/>
      <c r="BQ21" s="40"/>
      <c r="BR21" s="40"/>
      <c r="BS21" s="42"/>
      <c r="BT21" s="40"/>
      <c r="BU21" s="42"/>
      <c r="BV21" s="262">
        <f t="shared" si="5"/>
        <v>11</v>
      </c>
      <c r="BW21" s="41"/>
      <c r="BX21" s="700" t="str">
        <f t="shared" ca="1" si="27"/>
        <v/>
      </c>
      <c r="BY21" s="39"/>
      <c r="BZ21" s="698" t="str">
        <f t="shared" ca="1" si="28"/>
        <v/>
      </c>
      <c r="CA21" s="40"/>
      <c r="CB21" s="34"/>
      <c r="CC21" s="40"/>
      <c r="CD21" s="39"/>
      <c r="CE21" s="39"/>
      <c r="CF21" s="34"/>
      <c r="CG21" s="40"/>
      <c r="CH21" s="34"/>
      <c r="CI21" s="36"/>
      <c r="CJ21" s="355"/>
      <c r="CK21" s="34"/>
      <c r="CL21" s="42"/>
      <c r="CM21" s="797">
        <f t="shared" si="6"/>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7"/>
        <v>Sun</v>
      </c>
      <c r="C22" s="48"/>
      <c r="D22" s="49"/>
      <c r="E22" s="49"/>
      <c r="F22" s="50"/>
      <c r="G22" s="51"/>
      <c r="H22" s="52"/>
      <c r="I22" s="48"/>
      <c r="J22" s="49"/>
      <c r="K22" s="53"/>
      <c r="L22" s="317"/>
      <c r="M22" s="48"/>
      <c r="N22" s="44" t="str">
        <f t="shared" ca="1" si="8"/>
        <v/>
      </c>
      <c r="O22" s="48"/>
      <c r="P22" s="44" t="str">
        <f t="shared" ca="1" si="0"/>
        <v/>
      </c>
      <c r="Q22" s="48"/>
      <c r="R22" s="48"/>
      <c r="S22" s="54"/>
      <c r="T22" s="240">
        <f t="shared" si="1"/>
        <v>12</v>
      </c>
      <c r="U22" s="53"/>
      <c r="V22" s="54"/>
      <c r="W22" s="48"/>
      <c r="X22" s="48"/>
      <c r="Y22" s="333" t="str">
        <f t="shared" si="9"/>
        <v/>
      </c>
      <c r="Z22" s="317"/>
      <c r="AA22" s="330"/>
      <c r="AB22" s="48"/>
      <c r="AC22" s="54"/>
      <c r="AD22" s="53"/>
      <c r="AE22" s="54"/>
      <c r="AF22" s="704"/>
      <c r="AG22" s="52"/>
      <c r="AH22" s="48"/>
      <c r="AI22" t="str">
        <f t="shared" ca="1" si="10"/>
        <v/>
      </c>
      <c r="AJ22" s="48"/>
      <c r="AK22" s="317"/>
      <c r="AL22" s="317"/>
      <c r="AM22" s="317"/>
      <c r="AN22" s="54"/>
      <c r="AO22" s="234">
        <f t="shared" si="2"/>
        <v>12</v>
      </c>
      <c r="AP22" s="441" t="str">
        <f t="shared" si="3"/>
        <v>Sun</v>
      </c>
      <c r="AQ22" s="41"/>
      <c r="AR22" s="45" t="str">
        <f t="shared" si="20"/>
        <v/>
      </c>
      <c r="AS22" s="53"/>
      <c r="AT22" s="71" t="str">
        <f t="shared" si="21"/>
        <v/>
      </c>
      <c r="AU22" s="46" t="str">
        <f t="shared" ca="1" si="11"/>
        <v/>
      </c>
      <c r="AV22" s="56" t="str">
        <f t="shared" si="21"/>
        <v/>
      </c>
      <c r="AW22" s="53"/>
      <c r="AX22" s="71" t="str">
        <f t="shared" si="22"/>
        <v/>
      </c>
      <c r="AY22" s="46" t="str">
        <f t="shared" ca="1" si="12"/>
        <v/>
      </c>
      <c r="AZ22" s="45" t="str">
        <f t="shared" si="23"/>
        <v/>
      </c>
      <c r="BA22" s="41"/>
      <c r="BB22" s="72" t="str">
        <f t="shared" si="24"/>
        <v/>
      </c>
      <c r="BC22" s="47" t="str">
        <f t="shared" ca="1" si="13"/>
        <v/>
      </c>
      <c r="BD22" s="45" t="str">
        <f t="shared" si="25"/>
        <v/>
      </c>
      <c r="BE22" s="53"/>
      <c r="BF22" s="698" t="str">
        <f t="shared" ref="BF22:BF30" ca="1" si="29">IF(CELL("type",BE22)="l","",IF(BE22*($K22+$AQ22)=0,"",IF($AQ22&gt;0,+$AQ22*BE22*8.34,$K22*BE22*8.34)))</f>
        <v/>
      </c>
      <c r="BG22" s="263">
        <f t="shared" si="14"/>
        <v>12</v>
      </c>
      <c r="BH22" s="53"/>
      <c r="BI22" s="54"/>
      <c r="BJ22" s="317"/>
      <c r="BK22" s="48"/>
      <c r="BL22" s="48"/>
      <c r="BM22" s="48"/>
      <c r="BN22" s="48"/>
      <c r="BO22" s="48"/>
      <c r="BP22" s="48"/>
      <c r="BQ22" s="48"/>
      <c r="BR22" s="48"/>
      <c r="BS22" s="54"/>
      <c r="BT22" s="48"/>
      <c r="BU22" s="54"/>
      <c r="BV22" s="263">
        <f t="shared" si="5"/>
        <v>12</v>
      </c>
      <c r="BW22" s="53"/>
      <c r="BX22" s="698" t="str">
        <f ca="1">IF(CELL("type",BW22)="l","",IF(BW22*($K22+$AQ22)=0,"",IF($AQ22&gt;0,+$AQ22*BW22*8.34,$K22*BW22*8.34)))</f>
        <v/>
      </c>
      <c r="BY22" s="52"/>
      <c r="BZ22" s="712" t="str">
        <f ca="1">IF(CELL("type",BY22)="l","",IF(BY22*($K22+$AQ22)=0,"",IF($AQ22&gt;0,+$AQ22*BY22*8.34,$K22*BY22*8.34)))</f>
        <v/>
      </c>
      <c r="CA22" s="48"/>
      <c r="CB22" s="34"/>
      <c r="CC22" s="48"/>
      <c r="CD22" s="39"/>
      <c r="CE22" s="39"/>
      <c r="CF22" s="34"/>
      <c r="CG22" s="48"/>
      <c r="CH22" s="34"/>
      <c r="CI22" s="49"/>
      <c r="CJ22" s="353"/>
      <c r="CK22" s="34"/>
      <c r="CL22" s="54"/>
      <c r="CM22" s="262">
        <f t="shared" si="6"/>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7"/>
        <v>Mon</v>
      </c>
      <c r="C23" s="48"/>
      <c r="D23" s="49"/>
      <c r="E23" s="49"/>
      <c r="F23" s="50"/>
      <c r="G23" s="51"/>
      <c r="H23" s="52"/>
      <c r="I23" s="48"/>
      <c r="J23" s="49"/>
      <c r="K23" s="53"/>
      <c r="L23" s="317"/>
      <c r="M23" s="48"/>
      <c r="N23" s="44" t="str">
        <f t="shared" ca="1" si="8"/>
        <v/>
      </c>
      <c r="O23" s="48"/>
      <c r="P23" s="44" t="str">
        <f t="shared" ca="1" si="0"/>
        <v/>
      </c>
      <c r="Q23" s="48"/>
      <c r="R23" s="48"/>
      <c r="S23" s="54"/>
      <c r="T23" s="240">
        <f t="shared" si="1"/>
        <v>13</v>
      </c>
      <c r="U23" s="53"/>
      <c r="V23" s="54"/>
      <c r="W23" s="48"/>
      <c r="X23" s="48"/>
      <c r="Y23" s="333" t="str">
        <f t="shared" si="9"/>
        <v/>
      </c>
      <c r="Z23" s="317"/>
      <c r="AA23" s="330"/>
      <c r="AB23" s="48"/>
      <c r="AC23" s="54"/>
      <c r="AD23" s="53"/>
      <c r="AE23" s="54"/>
      <c r="AF23" s="704"/>
      <c r="AG23" s="52"/>
      <c r="AH23" s="48"/>
      <c r="AI23" t="str">
        <f t="shared" ca="1" si="10"/>
        <v/>
      </c>
      <c r="AJ23" s="48"/>
      <c r="AK23" s="317"/>
      <c r="AL23" s="317"/>
      <c r="AM23" s="317"/>
      <c r="AN23" s="54"/>
      <c r="AO23" s="234">
        <f t="shared" si="2"/>
        <v>13</v>
      </c>
      <c r="AP23" s="441" t="str">
        <f t="shared" si="3"/>
        <v>Mon</v>
      </c>
      <c r="AQ23" s="41"/>
      <c r="AR23" s="45" t="str">
        <f t="shared" si="20"/>
        <v/>
      </c>
      <c r="AS23" s="53"/>
      <c r="AT23" s="71" t="str">
        <f t="shared" si="21"/>
        <v/>
      </c>
      <c r="AU23" s="46" t="str">
        <f ca="1">IF(CELL("type",AS23)="l","",IF(AS23*($K23+$AQ23)=0,"",IF($AQ23&gt;0,+$AQ23*AS23*8.34,$K23*AS23*8.34)))</f>
        <v/>
      </c>
      <c r="AV23" s="56" t="str">
        <f t="shared" si="21"/>
        <v/>
      </c>
      <c r="AW23" s="53"/>
      <c r="AX23" s="71" t="str">
        <f t="shared" si="22"/>
        <v/>
      </c>
      <c r="AY23" s="46" t="str">
        <f ca="1">IF(CELL("type",AW23)="l","",IF(AW23*($K23+$AQ23)=0,"",IF($AQ23&gt;0,+$AQ23*AW23*8.34,$K23*AW23*8.34)))</f>
        <v/>
      </c>
      <c r="AZ23" s="45" t="str">
        <f t="shared" si="23"/>
        <v/>
      </c>
      <c r="BA23" s="41"/>
      <c r="BB23" s="72" t="str">
        <f t="shared" si="24"/>
        <v/>
      </c>
      <c r="BC23" s="47" t="str">
        <f ca="1">IF(CELL("type",BA23)="l","",IF(BA23*($K23+$AQ23)=0,"",IF($AQ23&gt;0,+$AQ23*BA23*8.34,$K23*BA23*8.34)))</f>
        <v/>
      </c>
      <c r="BD23" s="45" t="str">
        <f t="shared" si="25"/>
        <v/>
      </c>
      <c r="BE23" s="53"/>
      <c r="BF23" s="698" t="str">
        <f t="shared" ca="1" si="29"/>
        <v/>
      </c>
      <c r="BG23" s="263">
        <f t="shared" si="14"/>
        <v>13</v>
      </c>
      <c r="BH23" s="53"/>
      <c r="BI23" s="54"/>
      <c r="BJ23" s="317"/>
      <c r="BK23" s="48"/>
      <c r="BL23" s="48"/>
      <c r="BM23" s="48"/>
      <c r="BN23" s="48"/>
      <c r="BO23" s="48"/>
      <c r="BP23" s="48"/>
      <c r="BQ23" s="48"/>
      <c r="BR23" s="48"/>
      <c r="BS23" s="54"/>
      <c r="BT23" s="48"/>
      <c r="BU23" s="54"/>
      <c r="BV23" s="263">
        <f t="shared" si="5"/>
        <v>13</v>
      </c>
      <c r="BW23" s="53"/>
      <c r="BX23" s="698" t="str">
        <f t="shared" ref="BX23:BX24" ca="1" si="30">IF(CELL("type",BW23)="l","",IF(BW23*($K23+$AQ23)=0,"",IF($AQ23&gt;0,+$AQ23*BW23*8.34,$K23*BW23*8.34)))</f>
        <v/>
      </c>
      <c r="BY23" s="52"/>
      <c r="BZ23" s="712" t="str">
        <f t="shared" ref="BZ23:BZ24" ca="1" si="31">IF(CELL("type",BY23)="l","",IF(BY23*($K23+$AQ23)=0,"",IF($AQ23&gt;0,+$AQ23*BY23*8.34,$K23*BY23*8.34)))</f>
        <v/>
      </c>
      <c r="CA23" s="48"/>
      <c r="CB23" s="34"/>
      <c r="CC23" s="48"/>
      <c r="CD23" s="39"/>
      <c r="CE23" s="39"/>
      <c r="CF23" s="34"/>
      <c r="CG23" s="48"/>
      <c r="CH23" s="34"/>
      <c r="CI23" s="49"/>
      <c r="CJ23" s="353"/>
      <c r="CK23" s="34"/>
      <c r="CL23" s="54"/>
      <c r="CM23" s="262">
        <f t="shared" si="6"/>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7"/>
        <v>Tue</v>
      </c>
      <c r="C24" s="48"/>
      <c r="D24" s="49"/>
      <c r="E24" s="49"/>
      <c r="F24" s="50"/>
      <c r="G24" s="51"/>
      <c r="H24" s="52"/>
      <c r="I24" s="48"/>
      <c r="J24" s="49"/>
      <c r="K24" s="53"/>
      <c r="L24" s="317"/>
      <c r="M24" s="48"/>
      <c r="N24" s="44" t="str">
        <f t="shared" ca="1" si="8"/>
        <v/>
      </c>
      <c r="O24" s="48"/>
      <c r="P24" s="44" t="str">
        <f t="shared" ca="1" si="0"/>
        <v/>
      </c>
      <c r="Q24" s="48"/>
      <c r="R24" s="48"/>
      <c r="S24" s="54"/>
      <c r="T24" s="240">
        <f t="shared" si="1"/>
        <v>14</v>
      </c>
      <c r="U24" s="53"/>
      <c r="V24" s="54"/>
      <c r="W24" s="48"/>
      <c r="X24" s="48"/>
      <c r="Y24" s="333" t="str">
        <f t="shared" si="9"/>
        <v/>
      </c>
      <c r="Z24" s="317"/>
      <c r="AA24" s="330"/>
      <c r="AB24" s="48"/>
      <c r="AC24" s="54"/>
      <c r="AD24" s="53"/>
      <c r="AE24" s="54"/>
      <c r="AF24" s="704"/>
      <c r="AG24" s="52"/>
      <c r="AH24" s="48"/>
      <c r="AI24" t="str">
        <f t="shared" ca="1" si="10"/>
        <v/>
      </c>
      <c r="AJ24" s="48"/>
      <c r="AK24" s="317"/>
      <c r="AL24" s="317"/>
      <c r="AM24" s="317"/>
      <c r="AN24" s="54"/>
      <c r="AO24" s="234">
        <f t="shared" si="2"/>
        <v>14</v>
      </c>
      <c r="AP24" s="441" t="str">
        <f t="shared" si="3"/>
        <v>Tue</v>
      </c>
      <c r="AQ24" s="41"/>
      <c r="AR24" s="45" t="str">
        <f t="shared" si="20"/>
        <v/>
      </c>
      <c r="AS24" s="53"/>
      <c r="AT24" s="71" t="str">
        <f t="shared" si="21"/>
        <v/>
      </c>
      <c r="AU24" s="46" t="str">
        <f t="shared" ca="1" si="11"/>
        <v/>
      </c>
      <c r="AV24" s="56" t="str">
        <f t="shared" si="21"/>
        <v/>
      </c>
      <c r="AW24" s="53"/>
      <c r="AX24" s="71" t="str">
        <f t="shared" si="22"/>
        <v/>
      </c>
      <c r="AY24" s="46" t="str">
        <f t="shared" ca="1" si="12"/>
        <v/>
      </c>
      <c r="AZ24" s="45" t="str">
        <f t="shared" si="23"/>
        <v/>
      </c>
      <c r="BA24" s="41"/>
      <c r="BB24" s="72" t="str">
        <f t="shared" si="24"/>
        <v/>
      </c>
      <c r="BC24" s="47" t="str">
        <f t="shared" ca="1" si="13"/>
        <v/>
      </c>
      <c r="BD24" s="45" t="str">
        <f t="shared" si="25"/>
        <v/>
      </c>
      <c r="BE24" s="53"/>
      <c r="BF24" s="698" t="str">
        <f t="shared" ca="1" si="29"/>
        <v/>
      </c>
      <c r="BG24" s="263">
        <f t="shared" si="14"/>
        <v>14</v>
      </c>
      <c r="BH24" s="53"/>
      <c r="BI24" s="54"/>
      <c r="BJ24" s="317"/>
      <c r="BK24" s="48"/>
      <c r="BL24" s="48"/>
      <c r="BM24" s="48"/>
      <c r="BN24" s="48"/>
      <c r="BO24" s="48"/>
      <c r="BP24" s="48"/>
      <c r="BQ24" s="48"/>
      <c r="BR24" s="48"/>
      <c r="BS24" s="54"/>
      <c r="BT24" s="48"/>
      <c r="BU24" s="54"/>
      <c r="BV24" s="263">
        <f t="shared" si="5"/>
        <v>14</v>
      </c>
      <c r="BW24" s="53"/>
      <c r="BX24" s="698" t="str">
        <f t="shared" ca="1" si="30"/>
        <v/>
      </c>
      <c r="BY24" s="52"/>
      <c r="BZ24" s="712" t="str">
        <f t="shared" ca="1" si="31"/>
        <v/>
      </c>
      <c r="CA24" s="48"/>
      <c r="CB24" s="34"/>
      <c r="CC24" s="48"/>
      <c r="CD24" s="39"/>
      <c r="CE24" s="39"/>
      <c r="CF24" s="34"/>
      <c r="CG24" s="48"/>
      <c r="CH24" s="34"/>
      <c r="CI24" s="49"/>
      <c r="CJ24" s="353"/>
      <c r="CK24" s="34"/>
      <c r="CL24" s="54"/>
      <c r="CM24" s="262">
        <f t="shared" si="6"/>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7"/>
        <v>Wed</v>
      </c>
      <c r="C25" s="58"/>
      <c r="D25" s="59"/>
      <c r="E25" s="59"/>
      <c r="F25" s="60"/>
      <c r="G25" s="61"/>
      <c r="H25" s="62"/>
      <c r="I25" s="58"/>
      <c r="J25" s="59"/>
      <c r="K25" s="63"/>
      <c r="L25" s="318"/>
      <c r="M25" s="58"/>
      <c r="N25" s="67" t="str">
        <f t="shared" ca="1" si="8"/>
        <v/>
      </c>
      <c r="O25" s="58"/>
      <c r="P25" s="67" t="str">
        <f t="shared" ca="1" si="0"/>
        <v/>
      </c>
      <c r="Q25" s="58"/>
      <c r="R25" s="58"/>
      <c r="S25" s="64"/>
      <c r="T25" s="242">
        <f t="shared" si="1"/>
        <v>15</v>
      </c>
      <c r="U25" s="63"/>
      <c r="V25" s="64"/>
      <c r="W25" s="58"/>
      <c r="X25" s="58"/>
      <c r="Y25" s="338" t="str">
        <f t="shared" si="9"/>
        <v/>
      </c>
      <c r="Z25" s="318"/>
      <c r="AA25" s="331"/>
      <c r="AB25" s="58"/>
      <c r="AC25" s="64"/>
      <c r="AD25" s="63"/>
      <c r="AE25" s="64"/>
      <c r="AF25" s="810"/>
      <c r="AG25" s="62"/>
      <c r="AH25" s="58"/>
      <c r="AI25" t="str">
        <f t="shared" ca="1" si="10"/>
        <v/>
      </c>
      <c r="AJ25" s="58"/>
      <c r="AK25" s="318"/>
      <c r="AL25" s="318"/>
      <c r="AM25" s="318"/>
      <c r="AN25" s="64"/>
      <c r="AO25" s="235">
        <f t="shared" si="2"/>
        <v>15</v>
      </c>
      <c r="AP25" s="442" t="str">
        <f t="shared" si="3"/>
        <v>Wed</v>
      </c>
      <c r="AQ25" s="515"/>
      <c r="AR25" s="68" t="str">
        <f t="shared" si="20"/>
        <v/>
      </c>
      <c r="AS25" s="63"/>
      <c r="AT25" s="67" t="str">
        <f t="shared" si="21"/>
        <v/>
      </c>
      <c r="AU25" s="87" t="str">
        <f t="shared" ca="1" si="11"/>
        <v/>
      </c>
      <c r="AV25" s="68" t="str">
        <f t="shared" si="21"/>
        <v/>
      </c>
      <c r="AW25" s="63"/>
      <c r="AX25" s="67" t="str">
        <f t="shared" si="22"/>
        <v/>
      </c>
      <c r="AY25" s="87" t="str">
        <f t="shared" ca="1" si="12"/>
        <v/>
      </c>
      <c r="AZ25" s="68" t="str">
        <f t="shared" si="23"/>
        <v/>
      </c>
      <c r="BA25" s="41"/>
      <c r="BB25" s="73" t="str">
        <f t="shared" si="24"/>
        <v/>
      </c>
      <c r="BC25" s="69" t="str">
        <f t="shared" ca="1" si="13"/>
        <v/>
      </c>
      <c r="BD25" s="68" t="str">
        <f t="shared" si="25"/>
        <v/>
      </c>
      <c r="BE25" s="63"/>
      <c r="BF25" s="701" t="str">
        <f t="shared" ca="1" si="29"/>
        <v/>
      </c>
      <c r="BG25" s="264">
        <f t="shared" si="14"/>
        <v>15</v>
      </c>
      <c r="BH25" s="63"/>
      <c r="BI25" s="64"/>
      <c r="BJ25" s="318"/>
      <c r="BK25" s="58"/>
      <c r="BL25" s="58"/>
      <c r="BM25" s="58"/>
      <c r="BN25" s="58"/>
      <c r="BO25" s="58"/>
      <c r="BP25" s="58"/>
      <c r="BQ25" s="58"/>
      <c r="BR25" s="58"/>
      <c r="BS25" s="64"/>
      <c r="BT25" s="58"/>
      <c r="BU25" s="64"/>
      <c r="BV25" s="264">
        <f t="shared" si="5"/>
        <v>15</v>
      </c>
      <c r="BW25" s="63"/>
      <c r="BX25" s="721" t="str">
        <f ca="1">IF(CELL("type",BW25)="l","",IF(BW25*($K25+$AQ25)=0,"",IF($AQ25&gt;0,+$AQ25*BW25*8.34,$K25*BW25*8.34)))</f>
        <v/>
      </c>
      <c r="BY25" s="63"/>
      <c r="BZ25" s="701" t="str">
        <f ca="1">IF(CELL("type",BY25)="l","",IF(BY25*($K25+$AQ25)=0,"",IF($AQ25&gt;0,+$AQ25*BY25*8.34,$K25*BY25*8.34)))</f>
        <v/>
      </c>
      <c r="CA25" s="58"/>
      <c r="CB25" s="354"/>
      <c r="CC25" s="58"/>
      <c r="CD25" s="62"/>
      <c r="CE25" s="62"/>
      <c r="CF25" s="354"/>
      <c r="CG25" s="58"/>
      <c r="CH25" s="354"/>
      <c r="CI25" s="59"/>
      <c r="CJ25" s="352"/>
      <c r="CK25" s="354"/>
      <c r="CL25" s="64"/>
      <c r="CM25" s="803">
        <f t="shared" si="6"/>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7"/>
        <v>Thu</v>
      </c>
      <c r="C26" s="40"/>
      <c r="D26" s="36"/>
      <c r="E26" s="36"/>
      <c r="F26" s="37"/>
      <c r="G26" s="38"/>
      <c r="H26" s="39"/>
      <c r="I26" s="40"/>
      <c r="J26" s="36"/>
      <c r="K26" s="41"/>
      <c r="L26" s="316"/>
      <c r="M26" s="40"/>
      <c r="N26" s="44" t="str">
        <f t="shared" ca="1" si="8"/>
        <v/>
      </c>
      <c r="O26" s="40"/>
      <c r="P26" s="44" t="str">
        <f t="shared" ca="1" si="0"/>
        <v/>
      </c>
      <c r="Q26" s="40"/>
      <c r="R26" s="40"/>
      <c r="S26" s="42"/>
      <c r="T26" s="238">
        <f t="shared" si="1"/>
        <v>16</v>
      </c>
      <c r="U26" s="41"/>
      <c r="V26" s="42"/>
      <c r="W26" s="40"/>
      <c r="X26" s="40"/>
      <c r="Y26" s="332" t="str">
        <f t="shared" si="9"/>
        <v/>
      </c>
      <c r="Z26" s="316"/>
      <c r="AA26" s="329"/>
      <c r="AB26" s="40"/>
      <c r="AC26" s="42"/>
      <c r="AD26" s="41"/>
      <c r="AE26" s="42"/>
      <c r="AF26" s="811"/>
      <c r="AG26" s="39"/>
      <c r="AH26" s="40"/>
      <c r="AI26" t="str">
        <f t="shared" ca="1" si="10"/>
        <v/>
      </c>
      <c r="AJ26" s="40"/>
      <c r="AK26" s="316"/>
      <c r="AL26" s="316"/>
      <c r="AM26" s="316"/>
      <c r="AN26" s="42"/>
      <c r="AO26" s="232">
        <f t="shared" si="2"/>
        <v>16</v>
      </c>
      <c r="AP26" s="441" t="str">
        <f t="shared" si="3"/>
        <v>Thu</v>
      </c>
      <c r="AQ26" s="722"/>
      <c r="AR26" s="56" t="str">
        <f t="shared" si="20"/>
        <v/>
      </c>
      <c r="AS26" s="41"/>
      <c r="AT26" s="44" t="str">
        <f t="shared" si="21"/>
        <v/>
      </c>
      <c r="AU26" s="46" t="str">
        <f t="shared" ca="1" si="11"/>
        <v/>
      </c>
      <c r="AV26" s="56" t="str">
        <f t="shared" si="21"/>
        <v/>
      </c>
      <c r="AW26" s="41"/>
      <c r="AX26" s="44" t="str">
        <f t="shared" si="22"/>
        <v/>
      </c>
      <c r="AY26" s="46" t="str">
        <f t="shared" ca="1" si="12"/>
        <v/>
      </c>
      <c r="AZ26" s="56" t="str">
        <f t="shared" si="23"/>
        <v/>
      </c>
      <c r="BA26" s="41"/>
      <c r="BB26" s="70" t="str">
        <f t="shared" si="24"/>
        <v/>
      </c>
      <c r="BC26" s="47" t="str">
        <f t="shared" ca="1" si="13"/>
        <v/>
      </c>
      <c r="BD26" s="56" t="str">
        <f t="shared" si="25"/>
        <v/>
      </c>
      <c r="BE26" s="41"/>
      <c r="BF26" s="698" t="str">
        <f t="shared" ca="1" si="29"/>
        <v/>
      </c>
      <c r="BG26" s="262">
        <f t="shared" si="14"/>
        <v>16</v>
      </c>
      <c r="BH26" s="41"/>
      <c r="BI26" s="42"/>
      <c r="BJ26" s="316"/>
      <c r="BK26" s="40"/>
      <c r="BL26" s="40"/>
      <c r="BM26" s="40"/>
      <c r="BN26" s="40"/>
      <c r="BO26" s="40"/>
      <c r="BP26" s="40"/>
      <c r="BQ26" s="40"/>
      <c r="BR26" s="40"/>
      <c r="BS26" s="42"/>
      <c r="BT26" s="40"/>
      <c r="BU26" s="42"/>
      <c r="BV26" s="262">
        <f t="shared" si="5"/>
        <v>16</v>
      </c>
      <c r="BW26" s="41"/>
      <c r="BX26" s="700" t="str">
        <f t="shared" ref="BX26:BX28" ca="1" si="32">IF(CELL("type",BW26)="l","",IF(BW26*($K26+$AQ26)=0,"",IF($AQ26&gt;0,+$AQ26*BW26*8.34,$K26*BW26*8.34)))</f>
        <v/>
      </c>
      <c r="BY26" s="39"/>
      <c r="BZ26" s="698" t="str">
        <f t="shared" ref="BZ26:BZ28" ca="1" si="33">IF(CELL("type",BY26)="l","",IF(BY26*($K26+$AQ26)=0,"",IF($AQ26&gt;0,+$AQ26*BY26*8.34,$K26*BY26*8.34)))</f>
        <v/>
      </c>
      <c r="CA26" s="40"/>
      <c r="CB26" s="34"/>
      <c r="CC26" s="40"/>
      <c r="CD26" s="39"/>
      <c r="CE26" s="39"/>
      <c r="CF26" s="34"/>
      <c r="CG26" s="40"/>
      <c r="CH26" s="34"/>
      <c r="CI26" s="36"/>
      <c r="CJ26" s="353"/>
      <c r="CK26" s="34"/>
      <c r="CL26" s="42"/>
      <c r="CM26" s="797">
        <f t="shared" si="6"/>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7"/>
        <v>Fri</v>
      </c>
      <c r="C27" s="48"/>
      <c r="D27" s="49"/>
      <c r="E27" s="49"/>
      <c r="F27" s="50"/>
      <c r="G27" s="51"/>
      <c r="H27" s="52"/>
      <c r="I27" s="48"/>
      <c r="J27" s="49"/>
      <c r="K27" s="53"/>
      <c r="L27" s="317"/>
      <c r="M27" s="48"/>
      <c r="N27" s="44" t="str">
        <f t="shared" ca="1" si="8"/>
        <v/>
      </c>
      <c r="O27" s="48"/>
      <c r="P27" s="44" t="str">
        <f t="shared" ca="1" si="0"/>
        <v/>
      </c>
      <c r="Q27" s="48"/>
      <c r="R27" s="48"/>
      <c r="S27" s="54"/>
      <c r="T27" s="240">
        <f t="shared" si="1"/>
        <v>17</v>
      </c>
      <c r="U27" s="53"/>
      <c r="V27" s="54"/>
      <c r="W27" s="48"/>
      <c r="X27" s="48"/>
      <c r="Y27" s="333" t="str">
        <f t="shared" si="9"/>
        <v/>
      </c>
      <c r="Z27" s="317"/>
      <c r="AA27" s="330"/>
      <c r="AB27" s="48"/>
      <c r="AC27" s="54"/>
      <c r="AD27" s="53"/>
      <c r="AE27" s="54"/>
      <c r="AF27" s="704"/>
      <c r="AG27" s="52"/>
      <c r="AH27" s="48"/>
      <c r="AI27" t="str">
        <f t="shared" ca="1" si="10"/>
        <v/>
      </c>
      <c r="AJ27" s="48"/>
      <c r="AK27" s="317"/>
      <c r="AL27" s="317"/>
      <c r="AM27" s="317"/>
      <c r="AN27" s="54"/>
      <c r="AO27" s="234">
        <f t="shared" si="2"/>
        <v>17</v>
      </c>
      <c r="AP27" s="441" t="str">
        <f t="shared" si="3"/>
        <v>Fri</v>
      </c>
      <c r="AQ27" s="41"/>
      <c r="AR27" s="45" t="str">
        <f t="shared" si="20"/>
        <v/>
      </c>
      <c r="AS27" s="53"/>
      <c r="AT27" s="71" t="str">
        <f t="shared" si="21"/>
        <v/>
      </c>
      <c r="AU27" s="46" t="str">
        <f ca="1">IF(CELL("type",AS27)="l","",IF(AS27*($K27+$AQ27)=0,"",IF($AQ27&gt;0,+$AQ27*AS27*8.34,$K27*AS27*8.34)))</f>
        <v/>
      </c>
      <c r="AV27" s="56" t="str">
        <f t="shared" si="21"/>
        <v/>
      </c>
      <c r="AW27" s="53"/>
      <c r="AX27" s="71" t="str">
        <f t="shared" si="22"/>
        <v/>
      </c>
      <c r="AY27" s="46" t="str">
        <f ca="1">IF(CELL("type",AW27)="l","",IF(AW27*($K27+$AQ27)=0,"",IF($AQ27&gt;0,+$AQ27*AW27*8.34,$K27*AW27*8.34)))</f>
        <v/>
      </c>
      <c r="AZ27" s="45" t="str">
        <f t="shared" si="23"/>
        <v/>
      </c>
      <c r="BA27" s="41"/>
      <c r="BB27" s="72" t="str">
        <f t="shared" si="24"/>
        <v/>
      </c>
      <c r="BC27" s="47" t="str">
        <f ca="1">IF(CELL("type",BA27)="l","",IF(BA27*($K27+$AQ27)=0,"",IF($AQ27&gt;0,+$AQ27*BA27*8.34,$K27*BA27*8.34)))</f>
        <v/>
      </c>
      <c r="BD27" s="45" t="str">
        <f t="shared" si="25"/>
        <v/>
      </c>
      <c r="BE27" s="53"/>
      <c r="BF27" s="698" t="str">
        <f t="shared" ca="1" si="29"/>
        <v/>
      </c>
      <c r="BG27" s="263">
        <f t="shared" si="14"/>
        <v>17</v>
      </c>
      <c r="BH27" s="53"/>
      <c r="BI27" s="54"/>
      <c r="BJ27" s="317"/>
      <c r="BK27" s="48"/>
      <c r="BL27" s="48"/>
      <c r="BM27" s="48"/>
      <c r="BN27" s="48"/>
      <c r="BO27" s="48"/>
      <c r="BP27" s="48"/>
      <c r="BQ27" s="48"/>
      <c r="BR27" s="48"/>
      <c r="BS27" s="54"/>
      <c r="BT27" s="48"/>
      <c r="BU27" s="54"/>
      <c r="BV27" s="263">
        <f t="shared" si="5"/>
        <v>17</v>
      </c>
      <c r="BW27" s="53"/>
      <c r="BX27" s="698" t="str">
        <f t="shared" ca="1" si="32"/>
        <v/>
      </c>
      <c r="BY27" s="52"/>
      <c r="BZ27" s="712" t="str">
        <f t="shared" ca="1" si="33"/>
        <v/>
      </c>
      <c r="CA27" s="48"/>
      <c r="CB27" s="34"/>
      <c r="CC27" s="48"/>
      <c r="CD27" s="39"/>
      <c r="CE27" s="39"/>
      <c r="CF27" s="34"/>
      <c r="CG27" s="48"/>
      <c r="CH27" s="34"/>
      <c r="CI27" s="49"/>
      <c r="CJ27" s="353"/>
      <c r="CK27" s="34"/>
      <c r="CL27" s="54"/>
      <c r="CM27" s="262">
        <f t="shared" si="6"/>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7"/>
        <v>Sat</v>
      </c>
      <c r="C28" s="48"/>
      <c r="D28" s="49"/>
      <c r="E28" s="49"/>
      <c r="F28" s="50"/>
      <c r="G28" s="51"/>
      <c r="H28" s="52"/>
      <c r="I28" s="48"/>
      <c r="J28" s="49"/>
      <c r="K28" s="53"/>
      <c r="L28" s="317"/>
      <c r="M28" s="48"/>
      <c r="N28" s="44" t="str">
        <f t="shared" ca="1" si="8"/>
        <v/>
      </c>
      <c r="O28" s="48"/>
      <c r="P28" s="44" t="str">
        <f t="shared" ca="1" si="0"/>
        <v/>
      </c>
      <c r="Q28" s="48"/>
      <c r="R28" s="48"/>
      <c r="S28" s="54"/>
      <c r="T28" s="240">
        <f t="shared" si="1"/>
        <v>18</v>
      </c>
      <c r="U28" s="53"/>
      <c r="V28" s="54"/>
      <c r="W28" s="48"/>
      <c r="X28" s="48"/>
      <c r="Y28" s="333" t="str">
        <f t="shared" si="9"/>
        <v/>
      </c>
      <c r="Z28" s="317"/>
      <c r="AA28" s="330"/>
      <c r="AB28" s="48"/>
      <c r="AC28" s="54"/>
      <c r="AD28" s="53"/>
      <c r="AE28" s="54"/>
      <c r="AF28" s="704"/>
      <c r="AG28" s="52"/>
      <c r="AH28" s="48"/>
      <c r="AI28" t="str">
        <f t="shared" ca="1" si="10"/>
        <v/>
      </c>
      <c r="AJ28" s="48"/>
      <c r="AK28" s="317"/>
      <c r="AL28" s="317"/>
      <c r="AM28" s="317"/>
      <c r="AN28" s="54"/>
      <c r="AO28" s="234">
        <f t="shared" si="2"/>
        <v>18</v>
      </c>
      <c r="AP28" s="441" t="str">
        <f t="shared" si="3"/>
        <v>Sat</v>
      </c>
      <c r="AQ28" s="41"/>
      <c r="AR28" s="45" t="str">
        <f t="shared" si="20"/>
        <v xml:space="preserve"> </v>
      </c>
      <c r="AS28" s="53"/>
      <c r="AT28" s="71" t="str">
        <f t="shared" si="21"/>
        <v xml:space="preserve"> </v>
      </c>
      <c r="AU28" s="46" t="str">
        <f t="shared" ca="1" si="11"/>
        <v/>
      </c>
      <c r="AV28" s="56" t="str">
        <f t="shared" ca="1" si="21"/>
        <v xml:space="preserve"> </v>
      </c>
      <c r="AW28" s="53"/>
      <c r="AX28" s="71" t="str">
        <f t="shared" si="22"/>
        <v xml:space="preserve"> </v>
      </c>
      <c r="AY28" s="46" t="str">
        <f t="shared" ca="1" si="12"/>
        <v/>
      </c>
      <c r="AZ28" s="45" t="str">
        <f t="shared" ca="1" si="23"/>
        <v xml:space="preserve"> </v>
      </c>
      <c r="BA28" s="41"/>
      <c r="BB28" s="72" t="str">
        <f t="shared" si="24"/>
        <v xml:space="preserve"> </v>
      </c>
      <c r="BC28" s="47" t="str">
        <f t="shared" ca="1" si="13"/>
        <v/>
      </c>
      <c r="BD28" s="45" t="str">
        <f t="shared" ca="1" si="25"/>
        <v xml:space="preserve"> </v>
      </c>
      <c r="BE28" s="53"/>
      <c r="BF28" s="698" t="str">
        <f t="shared" ca="1" si="29"/>
        <v/>
      </c>
      <c r="BG28" s="263">
        <f t="shared" si="14"/>
        <v>18</v>
      </c>
      <c r="BH28" s="53"/>
      <c r="BI28" s="54"/>
      <c r="BJ28" s="317"/>
      <c r="BK28" s="48"/>
      <c r="BL28" s="48"/>
      <c r="BM28" s="48"/>
      <c r="BN28" s="48"/>
      <c r="BO28" s="48"/>
      <c r="BP28" s="48"/>
      <c r="BQ28" s="48"/>
      <c r="BR28" s="48"/>
      <c r="BS28" s="54"/>
      <c r="BT28" s="48"/>
      <c r="BU28" s="54"/>
      <c r="BV28" s="263">
        <f t="shared" si="5"/>
        <v>18</v>
      </c>
      <c r="BW28" s="53"/>
      <c r="BX28" s="698" t="str">
        <f t="shared" ca="1" si="32"/>
        <v/>
      </c>
      <c r="BY28" s="52"/>
      <c r="BZ28" s="712" t="str">
        <f t="shared" ca="1" si="33"/>
        <v/>
      </c>
      <c r="CA28" s="48"/>
      <c r="CB28" s="34"/>
      <c r="CC28" s="48"/>
      <c r="CD28" s="39"/>
      <c r="CE28" s="39"/>
      <c r="CF28" s="34"/>
      <c r="CG28" s="48"/>
      <c r="CH28" s="34"/>
      <c r="CI28" s="49"/>
      <c r="CJ28" s="353"/>
      <c r="CK28" s="34"/>
      <c r="CL28" s="54"/>
      <c r="CM28" s="262">
        <f t="shared" si="6"/>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7"/>
        <v>Sun</v>
      </c>
      <c r="C29" s="48"/>
      <c r="D29" s="49"/>
      <c r="E29" s="49"/>
      <c r="F29" s="50"/>
      <c r="G29" s="51"/>
      <c r="H29" s="52"/>
      <c r="I29" s="48"/>
      <c r="J29" s="49"/>
      <c r="K29" s="53"/>
      <c r="L29" s="317"/>
      <c r="M29" s="48"/>
      <c r="N29" s="44" t="str">
        <f t="shared" ca="1" si="8"/>
        <v/>
      </c>
      <c r="O29" s="48"/>
      <c r="P29" s="44" t="str">
        <f t="shared" ca="1" si="0"/>
        <v/>
      </c>
      <c r="Q29" s="48"/>
      <c r="R29" s="48"/>
      <c r="S29" s="54"/>
      <c r="T29" s="240">
        <f t="shared" si="1"/>
        <v>19</v>
      </c>
      <c r="U29" s="53"/>
      <c r="V29" s="54"/>
      <c r="W29" s="48"/>
      <c r="X29" s="48"/>
      <c r="Y29" s="333" t="str">
        <f t="shared" si="9"/>
        <v/>
      </c>
      <c r="Z29" s="317"/>
      <c r="AA29" s="330"/>
      <c r="AB29" s="48"/>
      <c r="AC29" s="54"/>
      <c r="AD29" s="53"/>
      <c r="AE29" s="54"/>
      <c r="AF29" s="704"/>
      <c r="AG29" s="52"/>
      <c r="AH29" s="48"/>
      <c r="AI29" t="str">
        <f t="shared" ca="1" si="10"/>
        <v/>
      </c>
      <c r="AJ29" s="48"/>
      <c r="AK29" s="317"/>
      <c r="AL29" s="317"/>
      <c r="AM29" s="317"/>
      <c r="AN29" s="54"/>
      <c r="AO29" s="234">
        <f t="shared" si="2"/>
        <v>19</v>
      </c>
      <c r="AP29" s="441" t="str">
        <f t="shared" si="3"/>
        <v>Sun</v>
      </c>
      <c r="AQ29" s="41"/>
      <c r="AR29" s="45" t="str">
        <f t="shared" si="20"/>
        <v/>
      </c>
      <c r="AS29" s="53"/>
      <c r="AT29" s="71" t="str">
        <f t="shared" si="21"/>
        <v/>
      </c>
      <c r="AU29" s="46" t="str">
        <f t="shared" ca="1" si="11"/>
        <v/>
      </c>
      <c r="AV29" s="56" t="str">
        <f t="shared" si="21"/>
        <v/>
      </c>
      <c r="AW29" s="53"/>
      <c r="AX29" s="71" t="str">
        <f t="shared" si="22"/>
        <v/>
      </c>
      <c r="AY29" s="46" t="str">
        <f t="shared" ca="1" si="12"/>
        <v/>
      </c>
      <c r="AZ29" s="45" t="str">
        <f t="shared" si="23"/>
        <v/>
      </c>
      <c r="BA29" s="41"/>
      <c r="BB29" s="72" t="str">
        <f t="shared" si="24"/>
        <v/>
      </c>
      <c r="BC29" s="47" t="str">
        <f t="shared" ca="1" si="13"/>
        <v/>
      </c>
      <c r="BD29" s="45" t="str">
        <f t="shared" si="25"/>
        <v/>
      </c>
      <c r="BE29" s="53"/>
      <c r="BF29" s="698" t="str">
        <f t="shared" ca="1" si="29"/>
        <v/>
      </c>
      <c r="BG29" s="263">
        <f t="shared" si="14"/>
        <v>19</v>
      </c>
      <c r="BH29" s="53"/>
      <c r="BI29" s="54"/>
      <c r="BJ29" s="317"/>
      <c r="BK29" s="48"/>
      <c r="BL29" s="48"/>
      <c r="BM29" s="48"/>
      <c r="BN29" s="48"/>
      <c r="BO29" s="48"/>
      <c r="BP29" s="48"/>
      <c r="BQ29" s="48"/>
      <c r="BR29" s="48"/>
      <c r="BS29" s="54"/>
      <c r="BT29" s="48"/>
      <c r="BU29" s="54"/>
      <c r="BV29" s="263">
        <f t="shared" si="5"/>
        <v>19</v>
      </c>
      <c r="BW29" s="53"/>
      <c r="BX29" s="698" t="str">
        <f ca="1">IF(CELL("type",BW29)="l","",IF(BW29*($K29+$AQ29)=0,"",IF($AQ29&gt;0,+$AQ29*BW29*8.34,$K29*BW29*8.34)))</f>
        <v/>
      </c>
      <c r="BY29" s="52"/>
      <c r="BZ29" s="712" t="str">
        <f ca="1">IF(CELL("type",BY29)="l","",IF(BY29*($K29+$AQ29)=0,"",IF($AQ29&gt;0,+$AQ29*BY29*8.34,$K29*BY29*8.34)))</f>
        <v/>
      </c>
      <c r="CA29" s="48"/>
      <c r="CB29" s="34"/>
      <c r="CC29" s="48"/>
      <c r="CD29" s="39"/>
      <c r="CE29" s="39"/>
      <c r="CF29" s="34"/>
      <c r="CG29" s="48"/>
      <c r="CH29" s="34"/>
      <c r="CI29" s="49"/>
      <c r="CJ29" s="353"/>
      <c r="CK29" s="34"/>
      <c r="CL29" s="54"/>
      <c r="CM29" s="262">
        <f t="shared" si="6"/>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7"/>
        <v>Mon</v>
      </c>
      <c r="C30" s="58"/>
      <c r="D30" s="59"/>
      <c r="E30" s="59"/>
      <c r="F30" s="60"/>
      <c r="G30" s="61"/>
      <c r="H30" s="62"/>
      <c r="I30" s="58"/>
      <c r="J30" s="59"/>
      <c r="K30" s="63"/>
      <c r="L30" s="318"/>
      <c r="M30" s="58"/>
      <c r="N30" s="67" t="str">
        <f t="shared" ca="1" si="8"/>
        <v/>
      </c>
      <c r="O30" s="58"/>
      <c r="P30" s="67" t="str">
        <f t="shared" ca="1" si="0"/>
        <v/>
      </c>
      <c r="Q30" s="58"/>
      <c r="R30" s="58"/>
      <c r="S30" s="64"/>
      <c r="T30" s="242">
        <f t="shared" si="1"/>
        <v>20</v>
      </c>
      <c r="U30" s="63"/>
      <c r="V30" s="64"/>
      <c r="W30" s="58"/>
      <c r="X30" s="58"/>
      <c r="Y30" s="338" t="str">
        <f t="shared" si="9"/>
        <v/>
      </c>
      <c r="Z30" s="318"/>
      <c r="AA30" s="331"/>
      <c r="AB30" s="58"/>
      <c r="AC30" s="64"/>
      <c r="AD30" s="63"/>
      <c r="AE30" s="64"/>
      <c r="AF30" s="810"/>
      <c r="AG30" s="62"/>
      <c r="AH30" s="58"/>
      <c r="AI30" t="str">
        <f t="shared" ca="1" si="10"/>
        <v/>
      </c>
      <c r="AJ30" s="58"/>
      <c r="AK30" s="318"/>
      <c r="AL30" s="318"/>
      <c r="AM30" s="318"/>
      <c r="AN30" s="64"/>
      <c r="AO30" s="235">
        <f t="shared" si="2"/>
        <v>20</v>
      </c>
      <c r="AP30" s="442" t="str">
        <f t="shared" si="3"/>
        <v>Mon</v>
      </c>
      <c r="AQ30" s="515"/>
      <c r="AR30" s="68" t="str">
        <f t="shared" si="20"/>
        <v/>
      </c>
      <c r="AS30" s="63"/>
      <c r="AT30" s="67" t="str">
        <f t="shared" si="21"/>
        <v/>
      </c>
      <c r="AU30" s="87" t="str">
        <f t="shared" ca="1" si="11"/>
        <v/>
      </c>
      <c r="AV30" s="68" t="str">
        <f t="shared" si="21"/>
        <v/>
      </c>
      <c r="AW30" s="63"/>
      <c r="AX30" s="67" t="str">
        <f t="shared" si="22"/>
        <v/>
      </c>
      <c r="AY30" s="87" t="str">
        <f t="shared" ca="1" si="12"/>
        <v/>
      </c>
      <c r="AZ30" s="68" t="str">
        <f t="shared" si="23"/>
        <v/>
      </c>
      <c r="BA30" s="41"/>
      <c r="BB30" s="73" t="str">
        <f t="shared" si="24"/>
        <v/>
      </c>
      <c r="BC30" s="69" t="str">
        <f t="shared" ca="1" si="13"/>
        <v/>
      </c>
      <c r="BD30" s="68" t="str">
        <f t="shared" si="25"/>
        <v/>
      </c>
      <c r="BE30" s="63"/>
      <c r="BF30" s="701" t="str">
        <f t="shared" ca="1" si="29"/>
        <v/>
      </c>
      <c r="BG30" s="264">
        <f t="shared" si="14"/>
        <v>20</v>
      </c>
      <c r="BH30" s="63"/>
      <c r="BI30" s="64"/>
      <c r="BJ30" s="318"/>
      <c r="BK30" s="58"/>
      <c r="BL30" s="58"/>
      <c r="BM30" s="58"/>
      <c r="BN30" s="58"/>
      <c r="BO30" s="58"/>
      <c r="BP30" s="58"/>
      <c r="BQ30" s="58"/>
      <c r="BR30" s="58"/>
      <c r="BS30" s="64"/>
      <c r="BT30" s="58"/>
      <c r="BU30" s="64"/>
      <c r="BV30" s="264">
        <f t="shared" si="5"/>
        <v>20</v>
      </c>
      <c r="BW30" s="63"/>
      <c r="BX30" s="701" t="str">
        <f t="shared" ref="BX30:BX31" ca="1" si="34">IF(CELL("type",BW30)="l","",IF(BW30*($K30+$AQ30)=0,"",IF($AQ30&gt;0,+$AQ30*BW30*8.34,$K30*BW30*8.34)))</f>
        <v/>
      </c>
      <c r="BY30" s="63"/>
      <c r="BZ30" s="701" t="str">
        <f t="shared" ref="BZ30:BZ31" ca="1" si="35">IF(CELL("type",BY30)="l","",IF(BY30*($K30+$AQ30)=0,"",IF($AQ30&gt;0,+$AQ30*BY30*8.34,$K30*BY30*8.34)))</f>
        <v/>
      </c>
      <c r="CA30" s="58"/>
      <c r="CB30" s="354"/>
      <c r="CC30" s="58"/>
      <c r="CD30" s="62"/>
      <c r="CE30" s="62"/>
      <c r="CF30" s="354"/>
      <c r="CG30" s="58"/>
      <c r="CH30" s="354"/>
      <c r="CI30" s="59"/>
      <c r="CJ30" s="352"/>
      <c r="CK30" s="354"/>
      <c r="CL30" s="64"/>
      <c r="CM30" s="264">
        <f t="shared" si="6"/>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7"/>
        <v>Tue</v>
      </c>
      <c r="C31" s="40"/>
      <c r="D31" s="36"/>
      <c r="E31" s="36"/>
      <c r="F31" s="37"/>
      <c r="G31" s="38"/>
      <c r="H31" s="39"/>
      <c r="I31" s="40"/>
      <c r="J31" s="36"/>
      <c r="K31" s="41"/>
      <c r="L31" s="316"/>
      <c r="M31" s="40"/>
      <c r="N31" s="44" t="str">
        <f t="shared" ca="1" si="8"/>
        <v/>
      </c>
      <c r="O31" s="40"/>
      <c r="P31" s="44" t="str">
        <f t="shared" ca="1" si="0"/>
        <v/>
      </c>
      <c r="Q31" s="40"/>
      <c r="R31" s="40"/>
      <c r="S31" s="42"/>
      <c r="T31" s="238">
        <f t="shared" si="1"/>
        <v>21</v>
      </c>
      <c r="U31" s="41"/>
      <c r="V31" s="42"/>
      <c r="W31" s="40"/>
      <c r="X31" s="40"/>
      <c r="Y31" s="332" t="str">
        <f t="shared" si="9"/>
        <v/>
      </c>
      <c r="Z31" s="316"/>
      <c r="AA31" s="329"/>
      <c r="AB31" s="40"/>
      <c r="AC31" s="42"/>
      <c r="AD31" s="41"/>
      <c r="AE31" s="42"/>
      <c r="AF31" s="811"/>
      <c r="AG31" s="39"/>
      <c r="AH31" s="40"/>
      <c r="AI31" t="str">
        <f t="shared" ca="1" si="10"/>
        <v/>
      </c>
      <c r="AJ31" s="40"/>
      <c r="AK31" s="316"/>
      <c r="AL31" s="316"/>
      <c r="AM31" s="316"/>
      <c r="AN31" s="42"/>
      <c r="AO31" s="232">
        <f t="shared" si="2"/>
        <v>21</v>
      </c>
      <c r="AP31" s="441" t="str">
        <f t="shared" si="3"/>
        <v>Tue</v>
      </c>
      <c r="AQ31" s="722"/>
      <c r="AR31" s="56" t="str">
        <f t="shared" si="20"/>
        <v/>
      </c>
      <c r="AS31" s="41"/>
      <c r="AT31" s="44" t="str">
        <f t="shared" si="21"/>
        <v/>
      </c>
      <c r="AU31" s="46" t="str">
        <f ca="1">IF(CELL("type",AS31)="l","",IF(AS31*($K31+$AQ31)=0,"",IF($AQ31&gt;0,+$AQ31*AS31*8.34,$K31*AS31*8.34)))</f>
        <v/>
      </c>
      <c r="AV31" s="56" t="str">
        <f t="shared" si="21"/>
        <v/>
      </c>
      <c r="AW31" s="41"/>
      <c r="AX31" s="44" t="str">
        <f t="shared" si="22"/>
        <v/>
      </c>
      <c r="AY31" s="46" t="str">
        <f ca="1">IF(CELL("type",AW31)="l","",IF(AW31*($K31+$AQ31)=0,"",IF($AQ31&gt;0,+$AQ31*AW31*8.34,$K31*AW31*8.34)))</f>
        <v/>
      </c>
      <c r="AZ31" s="56" t="str">
        <f t="shared" si="23"/>
        <v/>
      </c>
      <c r="BA31" s="41"/>
      <c r="BB31" s="70" t="str">
        <f t="shared" si="24"/>
        <v/>
      </c>
      <c r="BC31" s="47" t="str">
        <f ca="1">IF(CELL("type",BA31)="l","",IF(BA31*($K31+$AQ31)=0,"",IF($AQ31&gt;0,+$AQ31*BA31*8.34,$K31*BA31*8.34)))</f>
        <v/>
      </c>
      <c r="BD31" s="56" t="str">
        <f t="shared" si="25"/>
        <v/>
      </c>
      <c r="BE31" s="41"/>
      <c r="BF31" s="698" t="str">
        <f t="shared" ref="BF31" ca="1" si="36">IF(CELL("type",BE31)="l","",IF(BE31*($K31+$AQ31)=0,"",IF($AQ31&gt;0,+$AQ31*BE31*8.34,$K31*BE31*8.34)))</f>
        <v/>
      </c>
      <c r="BG31" s="262">
        <f t="shared" si="14"/>
        <v>21</v>
      </c>
      <c r="BH31" s="41"/>
      <c r="BI31" s="42"/>
      <c r="BJ31" s="316"/>
      <c r="BK31" s="40"/>
      <c r="BL31" s="40"/>
      <c r="BM31" s="40"/>
      <c r="BN31" s="40"/>
      <c r="BO31" s="40"/>
      <c r="BP31" s="40"/>
      <c r="BQ31" s="40"/>
      <c r="BR31" s="40"/>
      <c r="BS31" s="42"/>
      <c r="BT31" s="40"/>
      <c r="BU31" s="42"/>
      <c r="BV31" s="262">
        <f t="shared" si="5"/>
        <v>21</v>
      </c>
      <c r="BW31" s="40"/>
      <c r="BX31" s="698" t="str">
        <f t="shared" ca="1" si="34"/>
        <v/>
      </c>
      <c r="BY31" s="39"/>
      <c r="BZ31" s="698" t="str">
        <f t="shared" ca="1" si="35"/>
        <v/>
      </c>
      <c r="CA31" s="40"/>
      <c r="CB31" s="34"/>
      <c r="CC31" s="40"/>
      <c r="CD31" s="39"/>
      <c r="CE31" s="39"/>
      <c r="CF31" s="34"/>
      <c r="CG31" s="40"/>
      <c r="CH31" s="34"/>
      <c r="CI31" s="36"/>
      <c r="CJ31" s="353"/>
      <c r="CK31" s="34"/>
      <c r="CL31" s="42"/>
      <c r="CM31" s="262">
        <f t="shared" si="6"/>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7"/>
        <v>Wed</v>
      </c>
      <c r="C32" s="48"/>
      <c r="D32" s="49"/>
      <c r="E32" s="49"/>
      <c r="F32" s="50"/>
      <c r="G32" s="51"/>
      <c r="H32" s="52"/>
      <c r="I32" s="48"/>
      <c r="J32" s="49"/>
      <c r="K32" s="53"/>
      <c r="L32" s="317"/>
      <c r="M32" s="48"/>
      <c r="N32" s="44" t="str">
        <f t="shared" ca="1" si="8"/>
        <v/>
      </c>
      <c r="O32" s="48"/>
      <c r="P32" s="44" t="str">
        <f t="shared" ca="1" si="0"/>
        <v/>
      </c>
      <c r="Q32" s="48"/>
      <c r="R32" s="48"/>
      <c r="S32" s="54"/>
      <c r="T32" s="240">
        <f t="shared" si="1"/>
        <v>22</v>
      </c>
      <c r="U32" s="53"/>
      <c r="V32" s="54"/>
      <c r="W32" s="48"/>
      <c r="X32" s="48"/>
      <c r="Y32" s="333" t="str">
        <f t="shared" si="9"/>
        <v/>
      </c>
      <c r="Z32" s="317"/>
      <c r="AA32" s="330"/>
      <c r="AB32" s="48"/>
      <c r="AC32" s="54"/>
      <c r="AD32" s="53"/>
      <c r="AE32" s="54"/>
      <c r="AF32" s="704"/>
      <c r="AG32" s="52"/>
      <c r="AH32" s="48"/>
      <c r="AI32" t="str">
        <f t="shared" ca="1" si="10"/>
        <v/>
      </c>
      <c r="AJ32" s="48"/>
      <c r="AK32" s="317"/>
      <c r="AL32" s="317"/>
      <c r="AM32" s="317"/>
      <c r="AN32" s="54"/>
      <c r="AO32" s="234">
        <f t="shared" si="2"/>
        <v>22</v>
      </c>
      <c r="AP32" s="441" t="str">
        <f t="shared" si="3"/>
        <v>Wed</v>
      </c>
      <c r="AQ32" s="41"/>
      <c r="AR32" s="45" t="str">
        <f t="shared" si="20"/>
        <v/>
      </c>
      <c r="AS32" s="53"/>
      <c r="AT32" s="71" t="str">
        <f t="shared" si="21"/>
        <v/>
      </c>
      <c r="AU32" s="46" t="str">
        <f t="shared" ca="1" si="11"/>
        <v/>
      </c>
      <c r="AV32" s="56" t="str">
        <f t="shared" si="21"/>
        <v/>
      </c>
      <c r="AW32" s="53"/>
      <c r="AX32" s="71" t="str">
        <f t="shared" si="22"/>
        <v/>
      </c>
      <c r="AY32" s="46" t="str">
        <f t="shared" ca="1" si="12"/>
        <v/>
      </c>
      <c r="AZ32" s="45" t="str">
        <f t="shared" si="23"/>
        <v/>
      </c>
      <c r="BA32" s="41"/>
      <c r="BB32" s="72" t="str">
        <f t="shared" si="24"/>
        <v/>
      </c>
      <c r="BC32" s="47" t="str">
        <f t="shared" ca="1" si="13"/>
        <v/>
      </c>
      <c r="BD32" s="45" t="str">
        <f t="shared" si="25"/>
        <v/>
      </c>
      <c r="BE32" s="53"/>
      <c r="BF32" s="698" t="str">
        <f ca="1">IF(CELL("type",BE32)="l","",IF(BE32*($K32+$AQ32)=0,"",IF($AQ32&gt;0,+$AQ32*BE32*8.34,$K32*BE32*8.34)))</f>
        <v/>
      </c>
      <c r="BG32" s="263">
        <f t="shared" si="14"/>
        <v>22</v>
      </c>
      <c r="BH32" s="53"/>
      <c r="BI32" s="54"/>
      <c r="BJ32" s="317"/>
      <c r="BK32" s="48"/>
      <c r="BL32" s="48"/>
      <c r="BM32" s="48"/>
      <c r="BN32" s="48"/>
      <c r="BO32" s="48"/>
      <c r="BP32" s="48"/>
      <c r="BQ32" s="48"/>
      <c r="BR32" s="48"/>
      <c r="BS32" s="54"/>
      <c r="BT32" s="48"/>
      <c r="BU32" s="54"/>
      <c r="BV32" s="263">
        <f t="shared" si="5"/>
        <v>22</v>
      </c>
      <c r="BW32" s="48"/>
      <c r="BX32" s="698" t="str">
        <f ca="1">IF(CELL("type",BW32)="l","",IF(BW32*($K32+$AQ32)=0,"",IF($AQ32&gt;0,+$AQ32*BW32*8.34,$K32*BW32*8.34)))</f>
        <v/>
      </c>
      <c r="BY32" s="52"/>
      <c r="BZ32" s="712" t="str">
        <f ca="1">IF(CELL("type",BY32)="l","",IF(BY32*($K32+$AQ32)=0,"",IF($AQ32&gt;0,+$AQ32*BY32*8.34,$K32*BY32*8.34)))</f>
        <v/>
      </c>
      <c r="CA32" s="48"/>
      <c r="CB32" s="34"/>
      <c r="CC32" s="48"/>
      <c r="CD32" s="39"/>
      <c r="CE32" s="39"/>
      <c r="CF32" s="34"/>
      <c r="CG32" s="48"/>
      <c r="CH32" s="34"/>
      <c r="CI32" s="49"/>
      <c r="CJ32" s="353"/>
      <c r="CK32" s="34"/>
      <c r="CL32" s="54"/>
      <c r="CM32" s="262">
        <f t="shared" si="6"/>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7"/>
        <v>Thu</v>
      </c>
      <c r="C33" s="48"/>
      <c r="D33" s="49"/>
      <c r="E33" s="49"/>
      <c r="F33" s="50"/>
      <c r="G33" s="51"/>
      <c r="H33" s="52"/>
      <c r="I33" s="48"/>
      <c r="J33" s="49"/>
      <c r="K33" s="53"/>
      <c r="L33" s="317"/>
      <c r="M33" s="48"/>
      <c r="N33" s="44" t="str">
        <f t="shared" ca="1" si="8"/>
        <v/>
      </c>
      <c r="O33" s="48"/>
      <c r="P33" s="44" t="str">
        <f t="shared" ca="1" si="0"/>
        <v/>
      </c>
      <c r="Q33" s="48"/>
      <c r="R33" s="48"/>
      <c r="S33" s="54"/>
      <c r="T33" s="240">
        <f t="shared" si="1"/>
        <v>23</v>
      </c>
      <c r="U33" s="53"/>
      <c r="V33" s="54"/>
      <c r="W33" s="48"/>
      <c r="X33" s="48"/>
      <c r="Y33" s="333" t="str">
        <f t="shared" si="9"/>
        <v/>
      </c>
      <c r="Z33" s="317"/>
      <c r="AA33" s="330"/>
      <c r="AB33" s="48"/>
      <c r="AC33" s="54"/>
      <c r="AD33" s="53"/>
      <c r="AE33" s="54"/>
      <c r="AF33" s="704"/>
      <c r="AG33" s="52"/>
      <c r="AH33" s="48"/>
      <c r="AI33" t="str">
        <f t="shared" ca="1" si="10"/>
        <v/>
      </c>
      <c r="AJ33" s="48"/>
      <c r="AK33" s="317"/>
      <c r="AL33" s="317"/>
      <c r="AM33" s="317"/>
      <c r="AN33" s="54"/>
      <c r="AO33" s="234">
        <f t="shared" si="2"/>
        <v>23</v>
      </c>
      <c r="AP33" s="441" t="str">
        <f t="shared" si="3"/>
        <v>Thu</v>
      </c>
      <c r="AQ33" s="41"/>
      <c r="AR33" s="45" t="str">
        <f t="shared" si="20"/>
        <v/>
      </c>
      <c r="AS33" s="53"/>
      <c r="AT33" s="71" t="str">
        <f t="shared" si="21"/>
        <v/>
      </c>
      <c r="AU33" s="46" t="str">
        <f t="shared" ca="1" si="11"/>
        <v/>
      </c>
      <c r="AV33" s="56" t="str">
        <f t="shared" si="21"/>
        <v/>
      </c>
      <c r="AW33" s="53"/>
      <c r="AX33" s="71" t="str">
        <f t="shared" si="22"/>
        <v/>
      </c>
      <c r="AY33" s="46" t="str">
        <f t="shared" ca="1" si="12"/>
        <v/>
      </c>
      <c r="AZ33" s="45" t="str">
        <f t="shared" si="23"/>
        <v/>
      </c>
      <c r="BA33" s="41"/>
      <c r="BB33" s="72" t="str">
        <f t="shared" si="24"/>
        <v/>
      </c>
      <c r="BC33" s="47" t="str">
        <f t="shared" ca="1" si="13"/>
        <v/>
      </c>
      <c r="BD33" s="45" t="str">
        <f t="shared" si="25"/>
        <v/>
      </c>
      <c r="BE33" s="53"/>
      <c r="BF33" s="698" t="str">
        <f t="shared" ref="BF33:BF35" ca="1" si="37">IF(CELL("type",BE33)="l","",IF(BE33*($K33+$AQ33)=0,"",IF($AQ33&gt;0,+$AQ33*BE33*8.34,$K33*BE33*8.34)))</f>
        <v/>
      </c>
      <c r="BG33" s="263">
        <f t="shared" si="14"/>
        <v>23</v>
      </c>
      <c r="BH33" s="53"/>
      <c r="BI33" s="54"/>
      <c r="BJ33" s="317"/>
      <c r="BK33" s="48"/>
      <c r="BL33" s="48"/>
      <c r="BM33" s="48"/>
      <c r="BN33" s="48"/>
      <c r="BO33" s="48"/>
      <c r="BP33" s="48"/>
      <c r="BQ33" s="48"/>
      <c r="BR33" s="48"/>
      <c r="BS33" s="54"/>
      <c r="BT33" s="48"/>
      <c r="BU33" s="54"/>
      <c r="BV33" s="263">
        <f t="shared" si="5"/>
        <v>23</v>
      </c>
      <c r="BW33" s="48"/>
      <c r="BX33" s="698" t="str">
        <f t="shared" ref="BX33:BX35" ca="1" si="38">IF(CELL("type",BW33)="l","",IF(BW33*($K33+$AQ33)=0,"",IF($AQ33&gt;0,+$AQ33*BW33*8.34,$K33*BW33*8.34)))</f>
        <v/>
      </c>
      <c r="BY33" s="52"/>
      <c r="BZ33" s="712" t="str">
        <f t="shared" ref="BZ33:BZ35" ca="1" si="39">IF(CELL("type",BY33)="l","",IF(BY33*($K33+$AQ33)=0,"",IF($AQ33&gt;0,+$AQ33*BY33*8.34,$K33*BY33*8.34)))</f>
        <v/>
      </c>
      <c r="CA33" s="48"/>
      <c r="CB33" s="34"/>
      <c r="CC33" s="48"/>
      <c r="CD33" s="39"/>
      <c r="CE33" s="39"/>
      <c r="CF33" s="34"/>
      <c r="CG33" s="48"/>
      <c r="CH33" s="34"/>
      <c r="CI33" s="49"/>
      <c r="CJ33" s="353"/>
      <c r="CK33" s="34"/>
      <c r="CL33" s="54"/>
      <c r="CM33" s="262">
        <f t="shared" si="6"/>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7"/>
        <v>Fri</v>
      </c>
      <c r="C34" s="48"/>
      <c r="D34" s="49"/>
      <c r="E34" s="49"/>
      <c r="F34" s="50"/>
      <c r="G34" s="51"/>
      <c r="H34" s="52"/>
      <c r="I34" s="48"/>
      <c r="J34" s="49"/>
      <c r="K34" s="53"/>
      <c r="L34" s="317"/>
      <c r="M34" s="48"/>
      <c r="N34" s="44" t="str">
        <f t="shared" ca="1" si="8"/>
        <v/>
      </c>
      <c r="O34" s="48"/>
      <c r="P34" s="44" t="str">
        <f t="shared" ca="1" si="0"/>
        <v/>
      </c>
      <c r="Q34" s="48"/>
      <c r="R34" s="48"/>
      <c r="S34" s="54"/>
      <c r="T34" s="240">
        <f t="shared" si="1"/>
        <v>24</v>
      </c>
      <c r="U34" s="53"/>
      <c r="V34" s="54"/>
      <c r="W34" s="48"/>
      <c r="X34" s="48"/>
      <c r="Y34" s="333" t="str">
        <f t="shared" si="9"/>
        <v/>
      </c>
      <c r="Z34" s="317"/>
      <c r="AA34" s="330"/>
      <c r="AB34" s="48"/>
      <c r="AC34" s="54"/>
      <c r="AD34" s="53"/>
      <c r="AE34" s="54"/>
      <c r="AF34" s="704"/>
      <c r="AG34" s="52"/>
      <c r="AH34" s="48"/>
      <c r="AI34" t="str">
        <f t="shared" ca="1" si="10"/>
        <v/>
      </c>
      <c r="AJ34" s="48"/>
      <c r="AK34" s="317"/>
      <c r="AL34" s="317"/>
      <c r="AM34" s="317"/>
      <c r="AN34" s="54"/>
      <c r="AO34" s="234">
        <f t="shared" si="2"/>
        <v>24</v>
      </c>
      <c r="AP34" s="441" t="str">
        <f t="shared" si="3"/>
        <v>Fri</v>
      </c>
      <c r="AQ34" s="41"/>
      <c r="AR34" s="45" t="str">
        <f t="shared" si="20"/>
        <v/>
      </c>
      <c r="AS34" s="53"/>
      <c r="AT34" s="71" t="str">
        <f t="shared" ref="AT34:AV40" si="40">IF(+$B34="Sat",IF(SUM(AS28:AS34)&gt;0,AVERAGE(AS28:AS34)," "),"")</f>
        <v/>
      </c>
      <c r="AU34" s="46" t="str">
        <f t="shared" ca="1" si="11"/>
        <v/>
      </c>
      <c r="AV34" s="56" t="str">
        <f t="shared" si="40"/>
        <v/>
      </c>
      <c r="AW34" s="53"/>
      <c r="AX34" s="71" t="str">
        <f t="shared" si="22"/>
        <v/>
      </c>
      <c r="AY34" s="46" t="str">
        <f t="shared" ca="1" si="12"/>
        <v/>
      </c>
      <c r="AZ34" s="45" t="str">
        <f t="shared" si="23"/>
        <v/>
      </c>
      <c r="BA34" s="41"/>
      <c r="BB34" s="72" t="str">
        <f t="shared" si="24"/>
        <v/>
      </c>
      <c r="BC34" s="47" t="str">
        <f t="shared" ca="1" si="13"/>
        <v/>
      </c>
      <c r="BD34" s="45" t="str">
        <f t="shared" si="25"/>
        <v/>
      </c>
      <c r="BE34" s="53"/>
      <c r="BF34" s="698" t="str">
        <f t="shared" ca="1" si="37"/>
        <v/>
      </c>
      <c r="BG34" s="263">
        <f t="shared" si="14"/>
        <v>24</v>
      </c>
      <c r="BH34" s="53"/>
      <c r="BI34" s="54"/>
      <c r="BJ34" s="317"/>
      <c r="BK34" s="48"/>
      <c r="BL34" s="48"/>
      <c r="BM34" s="48"/>
      <c r="BN34" s="48"/>
      <c r="BO34" s="48"/>
      <c r="BP34" s="48"/>
      <c r="BQ34" s="48"/>
      <c r="BR34" s="48"/>
      <c r="BS34" s="54"/>
      <c r="BT34" s="48"/>
      <c r="BU34" s="54"/>
      <c r="BV34" s="263">
        <f t="shared" si="5"/>
        <v>24</v>
      </c>
      <c r="BW34" s="48"/>
      <c r="BX34" s="698" t="str">
        <f t="shared" ca="1" si="38"/>
        <v/>
      </c>
      <c r="BY34" s="52"/>
      <c r="BZ34" s="712" t="str">
        <f t="shared" ca="1" si="39"/>
        <v/>
      </c>
      <c r="CA34" s="48"/>
      <c r="CB34" s="34"/>
      <c r="CC34" s="48"/>
      <c r="CD34" s="39"/>
      <c r="CE34" s="39"/>
      <c r="CF34" s="34"/>
      <c r="CG34" s="48"/>
      <c r="CH34" s="34"/>
      <c r="CI34" s="49"/>
      <c r="CJ34" s="353"/>
      <c r="CK34" s="34"/>
      <c r="CL34" s="54"/>
      <c r="CM34" s="262">
        <f t="shared" si="6"/>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7"/>
        <v>Sat</v>
      </c>
      <c r="C35" s="58"/>
      <c r="D35" s="59"/>
      <c r="E35" s="59"/>
      <c r="F35" s="60"/>
      <c r="G35" s="61"/>
      <c r="H35" s="62"/>
      <c r="I35" s="58"/>
      <c r="J35" s="59"/>
      <c r="K35" s="63"/>
      <c r="L35" s="318"/>
      <c r="M35" s="58"/>
      <c r="N35" s="67" t="str">
        <f t="shared" ca="1" si="8"/>
        <v/>
      </c>
      <c r="O35" s="58"/>
      <c r="P35" s="67" t="str">
        <f t="shared" ca="1" si="0"/>
        <v/>
      </c>
      <c r="Q35" s="58"/>
      <c r="R35" s="58"/>
      <c r="S35" s="64"/>
      <c r="T35" s="242">
        <f t="shared" si="1"/>
        <v>25</v>
      </c>
      <c r="U35" s="63"/>
      <c r="V35" s="64"/>
      <c r="W35" s="58"/>
      <c r="X35" s="58"/>
      <c r="Y35" s="338" t="str">
        <f t="shared" si="9"/>
        <v/>
      </c>
      <c r="Z35" s="318"/>
      <c r="AA35" s="331"/>
      <c r="AB35" s="58"/>
      <c r="AC35" s="64"/>
      <c r="AD35" s="63"/>
      <c r="AE35" s="64"/>
      <c r="AF35" s="810"/>
      <c r="AG35" s="62"/>
      <c r="AH35" s="58"/>
      <c r="AI35" t="str">
        <f t="shared" ca="1" si="10"/>
        <v/>
      </c>
      <c r="AJ35" s="58"/>
      <c r="AK35" s="318"/>
      <c r="AL35" s="318"/>
      <c r="AM35" s="318"/>
      <c r="AN35" s="64"/>
      <c r="AO35" s="235">
        <f t="shared" si="2"/>
        <v>25</v>
      </c>
      <c r="AP35" s="442" t="str">
        <f t="shared" si="3"/>
        <v>Sat</v>
      </c>
      <c r="AQ35" s="63"/>
      <c r="AR35" s="68" t="str">
        <f t="shared" si="20"/>
        <v xml:space="preserve"> </v>
      </c>
      <c r="AS35" s="63"/>
      <c r="AT35" s="67" t="str">
        <f t="shared" si="40"/>
        <v xml:space="preserve"> </v>
      </c>
      <c r="AU35" s="87" t="str">
        <f ca="1">IF(CELL("type",AS35)="l","",IF(AS35*($K35+$AQ35)=0,"",IF($AQ35&gt;0,+$AQ35*AS35*8.34,$K35*AS35*8.34)))</f>
        <v/>
      </c>
      <c r="AV35" s="68" t="str">
        <f t="shared" ca="1" si="40"/>
        <v xml:space="preserve"> </v>
      </c>
      <c r="AW35" s="63"/>
      <c r="AX35" s="67" t="str">
        <f t="shared" si="22"/>
        <v xml:space="preserve"> </v>
      </c>
      <c r="AY35" s="87" t="str">
        <f ca="1">IF(CELL("type",AW35)="l","",IF(AW35*($K35+$AQ35)=0,"",IF($AQ35&gt;0,+$AQ35*AW35*8.34,$K35*AW35*8.34)))</f>
        <v/>
      </c>
      <c r="AZ35" s="68" t="str">
        <f t="shared" ca="1" si="23"/>
        <v xml:space="preserve"> </v>
      </c>
      <c r="BA35" s="41"/>
      <c r="BB35" s="73" t="str">
        <f t="shared" si="24"/>
        <v xml:space="preserve"> </v>
      </c>
      <c r="BC35" s="69" t="str">
        <f ca="1">IF(CELL("type",BA35)="l","",IF(BA35*($K35+$AQ35)=0,"",IF($AQ35&gt;0,+$AQ35*BA35*8.34,$K35*BA35*8.34)))</f>
        <v/>
      </c>
      <c r="BD35" s="68" t="str">
        <f t="shared" ca="1" si="25"/>
        <v xml:space="preserve"> </v>
      </c>
      <c r="BE35" s="63"/>
      <c r="BF35" s="699" t="str">
        <f t="shared" ca="1" si="37"/>
        <v/>
      </c>
      <c r="BG35" s="264">
        <f t="shared" si="14"/>
        <v>25</v>
      </c>
      <c r="BH35" s="63"/>
      <c r="BI35" s="64"/>
      <c r="BJ35" s="318"/>
      <c r="BK35" s="58"/>
      <c r="BL35" s="58"/>
      <c r="BM35" s="58"/>
      <c r="BN35" s="58"/>
      <c r="BO35" s="58"/>
      <c r="BP35" s="58"/>
      <c r="BQ35" s="58"/>
      <c r="BR35" s="58"/>
      <c r="BS35" s="64"/>
      <c r="BT35" s="58"/>
      <c r="BU35" s="64"/>
      <c r="BV35" s="264">
        <f t="shared" si="5"/>
        <v>25</v>
      </c>
      <c r="BW35" s="58"/>
      <c r="BX35" s="701" t="str">
        <f t="shared" ca="1" si="38"/>
        <v/>
      </c>
      <c r="BY35" s="691"/>
      <c r="BZ35" s="701" t="str">
        <f t="shared" ca="1" si="39"/>
        <v/>
      </c>
      <c r="CA35" s="58"/>
      <c r="CB35" s="354"/>
      <c r="CC35" s="58"/>
      <c r="CD35" s="62"/>
      <c r="CE35" s="62"/>
      <c r="CF35" s="354"/>
      <c r="CG35" s="58"/>
      <c r="CH35" s="354"/>
      <c r="CI35" s="59"/>
      <c r="CJ35" s="352"/>
      <c r="CK35" s="354"/>
      <c r="CL35" s="64"/>
      <c r="CM35" s="264">
        <f t="shared" si="6"/>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7"/>
        <v>Sun</v>
      </c>
      <c r="C36" s="40"/>
      <c r="D36" s="36"/>
      <c r="E36" s="36"/>
      <c r="F36" s="37"/>
      <c r="G36" s="38"/>
      <c r="H36" s="39"/>
      <c r="I36" s="40"/>
      <c r="J36" s="36"/>
      <c r="K36" s="41"/>
      <c r="L36" s="316"/>
      <c r="M36" s="40"/>
      <c r="N36" s="44" t="str">
        <f t="shared" ca="1" si="8"/>
        <v/>
      </c>
      <c r="O36" s="40"/>
      <c r="P36" s="44" t="str">
        <f t="shared" ca="1" si="0"/>
        <v/>
      </c>
      <c r="Q36" s="40"/>
      <c r="R36" s="40"/>
      <c r="S36" s="42"/>
      <c r="T36" s="238">
        <f t="shared" si="1"/>
        <v>26</v>
      </c>
      <c r="U36" s="41"/>
      <c r="V36" s="42"/>
      <c r="W36" s="40"/>
      <c r="X36" s="40"/>
      <c r="Y36" s="332" t="str">
        <f t="shared" si="9"/>
        <v/>
      </c>
      <c r="Z36" s="316"/>
      <c r="AA36" s="329"/>
      <c r="AB36" s="40"/>
      <c r="AC36" s="42"/>
      <c r="AD36" s="41"/>
      <c r="AE36" s="42"/>
      <c r="AF36" s="811"/>
      <c r="AG36" s="39"/>
      <c r="AH36" s="40"/>
      <c r="AI36" t="str">
        <f t="shared" ca="1" si="10"/>
        <v/>
      </c>
      <c r="AJ36" s="40"/>
      <c r="AK36" s="316"/>
      <c r="AL36" s="316"/>
      <c r="AM36" s="316"/>
      <c r="AN36" s="42"/>
      <c r="AO36" s="232">
        <f t="shared" si="2"/>
        <v>26</v>
      </c>
      <c r="AP36" s="441" t="str">
        <f t="shared" si="3"/>
        <v>Sun</v>
      </c>
      <c r="AQ36" s="41"/>
      <c r="AR36" s="56" t="str">
        <f t="shared" si="20"/>
        <v/>
      </c>
      <c r="AS36" s="41"/>
      <c r="AT36" s="44" t="str">
        <f t="shared" si="40"/>
        <v/>
      </c>
      <c r="AU36" s="46" t="str">
        <f t="shared" ca="1" si="11"/>
        <v/>
      </c>
      <c r="AV36" s="56" t="str">
        <f t="shared" si="40"/>
        <v/>
      </c>
      <c r="AW36" s="41"/>
      <c r="AX36" s="44" t="str">
        <f t="shared" si="22"/>
        <v/>
      </c>
      <c r="AY36" s="46" t="str">
        <f t="shared" ca="1" si="12"/>
        <v/>
      </c>
      <c r="AZ36" s="56" t="str">
        <f t="shared" si="23"/>
        <v/>
      </c>
      <c r="BA36" s="41"/>
      <c r="BB36" s="70" t="str">
        <f t="shared" si="24"/>
        <v/>
      </c>
      <c r="BC36" s="47" t="str">
        <f t="shared" ca="1" si="13"/>
        <v/>
      </c>
      <c r="BD36" s="56" t="str">
        <f t="shared" si="25"/>
        <v/>
      </c>
      <c r="BE36" s="41"/>
      <c r="BF36" s="700" t="str">
        <f ca="1">IF(CELL("type",BE36)="l","",IF(BE36*($K36+$AQ36)=0,"",IF($AQ36&gt;0,+$AQ36*BE36*8.34,$K36*BE36*8.34)))</f>
        <v/>
      </c>
      <c r="BG36" s="262">
        <f t="shared" si="14"/>
        <v>26</v>
      </c>
      <c r="BH36" s="41"/>
      <c r="BI36" s="42"/>
      <c r="BJ36" s="316"/>
      <c r="BK36" s="40"/>
      <c r="BL36" s="40"/>
      <c r="BM36" s="40"/>
      <c r="BN36" s="40"/>
      <c r="BO36" s="40"/>
      <c r="BP36" s="40"/>
      <c r="BQ36" s="40"/>
      <c r="BR36" s="40"/>
      <c r="BS36" s="42"/>
      <c r="BT36" s="40"/>
      <c r="BU36" s="42"/>
      <c r="BV36" s="262">
        <f t="shared" si="5"/>
        <v>26</v>
      </c>
      <c r="BW36" s="40"/>
      <c r="BX36" s="698" t="str">
        <f ca="1">IF(CELL("type",BW36)="l","",IF(BW36*($K36+$AQ36)=0,"",IF($AQ36&gt;0,+$AQ36*BW36*8.34,$K36*BW36*8.34)))</f>
        <v/>
      </c>
      <c r="BY36" s="722"/>
      <c r="BZ36" s="698" t="str">
        <f ca="1">IF(CELL("type",BY36)="l","",IF(BY36*($K36+$AQ36)=0,"",IF($AQ36&gt;0,+$AQ36*BY36*8.34,$K36*BY36*8.34)))</f>
        <v/>
      </c>
      <c r="CA36" s="40"/>
      <c r="CB36" s="34"/>
      <c r="CC36" s="40"/>
      <c r="CD36" s="39"/>
      <c r="CE36" s="39"/>
      <c r="CF36" s="34"/>
      <c r="CG36" s="40"/>
      <c r="CH36" s="34"/>
      <c r="CI36" s="36"/>
      <c r="CJ36" s="353"/>
      <c r="CK36" s="34"/>
      <c r="CL36" s="42"/>
      <c r="CM36" s="262">
        <f t="shared" si="6"/>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7"/>
        <v>Mon</v>
      </c>
      <c r="C37" s="48"/>
      <c r="D37" s="49"/>
      <c r="E37" s="49"/>
      <c r="F37" s="50"/>
      <c r="G37" s="51"/>
      <c r="H37" s="52"/>
      <c r="I37" s="48"/>
      <c r="J37" s="49"/>
      <c r="K37" s="53"/>
      <c r="L37" s="317"/>
      <c r="M37" s="48"/>
      <c r="N37" s="44" t="str">
        <f t="shared" ca="1" si="8"/>
        <v/>
      </c>
      <c r="O37" s="48"/>
      <c r="P37" s="44" t="str">
        <f t="shared" ca="1" si="0"/>
        <v/>
      </c>
      <c r="Q37" s="48"/>
      <c r="R37" s="48"/>
      <c r="S37" s="54"/>
      <c r="T37" s="240">
        <f t="shared" si="1"/>
        <v>27</v>
      </c>
      <c r="U37" s="53"/>
      <c r="V37" s="54"/>
      <c r="W37" s="48"/>
      <c r="X37" s="48"/>
      <c r="Y37" s="333" t="str">
        <f t="shared" si="9"/>
        <v/>
      </c>
      <c r="Z37" s="317"/>
      <c r="AA37" s="330"/>
      <c r="AB37" s="48"/>
      <c r="AC37" s="54"/>
      <c r="AD37" s="53"/>
      <c r="AE37" s="54"/>
      <c r="AF37" s="704"/>
      <c r="AG37" s="52"/>
      <c r="AH37" s="48"/>
      <c r="AI37" t="str">
        <f t="shared" ca="1" si="10"/>
        <v/>
      </c>
      <c r="AJ37" s="48"/>
      <c r="AK37" s="317"/>
      <c r="AL37" s="317"/>
      <c r="AM37" s="317"/>
      <c r="AN37" s="54"/>
      <c r="AO37" s="234">
        <f t="shared" si="2"/>
        <v>27</v>
      </c>
      <c r="AP37" s="441" t="str">
        <f t="shared" si="3"/>
        <v>Mon</v>
      </c>
      <c r="AQ37" s="41"/>
      <c r="AR37" s="45" t="str">
        <f t="shared" si="20"/>
        <v/>
      </c>
      <c r="AS37" s="53"/>
      <c r="AT37" s="71" t="str">
        <f t="shared" si="40"/>
        <v/>
      </c>
      <c r="AU37" s="46" t="str">
        <f t="shared" ca="1" si="11"/>
        <v/>
      </c>
      <c r="AV37" s="56" t="str">
        <f t="shared" si="40"/>
        <v/>
      </c>
      <c r="AW37" s="53"/>
      <c r="AX37" s="71" t="str">
        <f t="shared" si="22"/>
        <v/>
      </c>
      <c r="AY37" s="46" t="str">
        <f t="shared" ca="1" si="12"/>
        <v/>
      </c>
      <c r="AZ37" s="45" t="str">
        <f t="shared" si="23"/>
        <v/>
      </c>
      <c r="BA37" s="41"/>
      <c r="BB37" s="72" t="str">
        <f t="shared" si="24"/>
        <v/>
      </c>
      <c r="BC37" s="47" t="str">
        <f t="shared" ca="1" si="13"/>
        <v/>
      </c>
      <c r="BD37" s="45" t="str">
        <f t="shared" si="25"/>
        <v/>
      </c>
      <c r="BE37" s="53"/>
      <c r="BF37" s="698" t="str">
        <f t="shared" ref="BF37:BF38" ca="1" si="41">IF(CELL("type",BE37)="l","",IF(BE37*($K37+$AQ37)=0,"",IF($AQ37&gt;0,+$AQ37*BE37*8.34,$K37*BE37*8.34)))</f>
        <v/>
      </c>
      <c r="BG37" s="263">
        <f t="shared" si="14"/>
        <v>27</v>
      </c>
      <c r="BH37" s="53"/>
      <c r="BI37" s="54"/>
      <c r="BJ37" s="317"/>
      <c r="BK37" s="48"/>
      <c r="BL37" s="48"/>
      <c r="BM37" s="48"/>
      <c r="BN37" s="48"/>
      <c r="BO37" s="48"/>
      <c r="BP37" s="48"/>
      <c r="BQ37" s="48"/>
      <c r="BR37" s="48"/>
      <c r="BS37" s="54"/>
      <c r="BT37" s="48"/>
      <c r="BU37" s="54"/>
      <c r="BV37" s="263">
        <f t="shared" si="5"/>
        <v>27</v>
      </c>
      <c r="BW37" s="48"/>
      <c r="BX37" s="698" t="str">
        <f t="shared" ref="BX37:BX38" ca="1" si="42">IF(CELL("type",BW37)="l","",IF(BW37*($K37+$AQ37)=0,"",IF($AQ37&gt;0,+$AQ37*BW37*8.34,$K37*BW37*8.34)))</f>
        <v/>
      </c>
      <c r="BY37" s="52"/>
      <c r="BZ37" s="712" t="str">
        <f t="shared" ref="BZ37:BZ38" ca="1" si="43">IF(CELL("type",BY37)="l","",IF(BY37*($K37+$AQ37)=0,"",IF($AQ37&gt;0,+$AQ37*BY37*8.34,$K37*BY37*8.34)))</f>
        <v/>
      </c>
      <c r="CA37" s="48"/>
      <c r="CB37" s="34"/>
      <c r="CC37" s="48"/>
      <c r="CD37" s="39"/>
      <c r="CE37" s="39"/>
      <c r="CF37" s="34"/>
      <c r="CG37" s="48"/>
      <c r="CH37" s="34"/>
      <c r="CI37" s="49"/>
      <c r="CJ37" s="353"/>
      <c r="CK37" s="34"/>
      <c r="CL37" s="54"/>
      <c r="CM37" s="262">
        <f t="shared" si="6"/>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7"/>
        <v>Tue</v>
      </c>
      <c r="C38" s="48"/>
      <c r="D38" s="49"/>
      <c r="E38" s="49"/>
      <c r="F38" s="50"/>
      <c r="G38" s="51"/>
      <c r="H38" s="52"/>
      <c r="I38" s="48"/>
      <c r="J38" s="49"/>
      <c r="K38" s="53"/>
      <c r="L38" s="317"/>
      <c r="M38" s="48"/>
      <c r="N38" s="44" t="str">
        <f t="shared" ca="1" si="8"/>
        <v/>
      </c>
      <c r="O38" s="48"/>
      <c r="P38" s="44" t="str">
        <f t="shared" ca="1" si="0"/>
        <v/>
      </c>
      <c r="Q38" s="48"/>
      <c r="R38" s="48"/>
      <c r="S38" s="54"/>
      <c r="T38" s="240">
        <f t="shared" si="1"/>
        <v>28</v>
      </c>
      <c r="U38" s="53"/>
      <c r="V38" s="54"/>
      <c r="W38" s="48"/>
      <c r="X38" s="48"/>
      <c r="Y38" s="333" t="str">
        <f t="shared" si="9"/>
        <v/>
      </c>
      <c r="Z38" s="317"/>
      <c r="AA38" s="330"/>
      <c r="AB38" s="48"/>
      <c r="AC38" s="54"/>
      <c r="AD38" s="53"/>
      <c r="AE38" s="54"/>
      <c r="AF38" s="704"/>
      <c r="AG38" s="52"/>
      <c r="AH38" s="48"/>
      <c r="AI38" t="str">
        <f t="shared" ca="1" si="10"/>
        <v/>
      </c>
      <c r="AJ38" s="48"/>
      <c r="AK38" s="317"/>
      <c r="AL38" s="317"/>
      <c r="AM38" s="317"/>
      <c r="AN38" s="54"/>
      <c r="AO38" s="234">
        <f t="shared" si="2"/>
        <v>28</v>
      </c>
      <c r="AP38" s="441" t="str">
        <f t="shared" si="3"/>
        <v>Tue</v>
      </c>
      <c r="AQ38" s="41"/>
      <c r="AR38" s="45" t="str">
        <f t="shared" si="20"/>
        <v/>
      </c>
      <c r="AS38" s="53"/>
      <c r="AT38" s="71" t="str">
        <f t="shared" si="40"/>
        <v/>
      </c>
      <c r="AU38" s="46" t="str">
        <f t="shared" ca="1" si="11"/>
        <v/>
      </c>
      <c r="AV38" s="56" t="str">
        <f t="shared" si="40"/>
        <v/>
      </c>
      <c r="AW38" s="53"/>
      <c r="AX38" s="71" t="str">
        <f t="shared" si="22"/>
        <v/>
      </c>
      <c r="AY38" s="46" t="str">
        <f t="shared" ca="1" si="12"/>
        <v/>
      </c>
      <c r="AZ38" s="45" t="str">
        <f t="shared" si="23"/>
        <v/>
      </c>
      <c r="BA38" s="41"/>
      <c r="BB38" s="72" t="str">
        <f t="shared" si="24"/>
        <v/>
      </c>
      <c r="BC38" s="47" t="str">
        <f t="shared" ca="1" si="13"/>
        <v/>
      </c>
      <c r="BD38" s="45" t="str">
        <f t="shared" si="25"/>
        <v/>
      </c>
      <c r="BE38" s="53"/>
      <c r="BF38" s="698" t="str">
        <f t="shared" ca="1" si="41"/>
        <v/>
      </c>
      <c r="BG38" s="263">
        <f t="shared" si="14"/>
        <v>28</v>
      </c>
      <c r="BH38" s="53"/>
      <c r="BI38" s="54"/>
      <c r="BJ38" s="317"/>
      <c r="BK38" s="48"/>
      <c r="BL38" s="48"/>
      <c r="BM38" s="48"/>
      <c r="BN38" s="48"/>
      <c r="BO38" s="48"/>
      <c r="BP38" s="48"/>
      <c r="BQ38" s="48"/>
      <c r="BR38" s="48"/>
      <c r="BS38" s="54"/>
      <c r="BT38" s="48"/>
      <c r="BU38" s="54"/>
      <c r="BV38" s="263">
        <f t="shared" si="5"/>
        <v>28</v>
      </c>
      <c r="BW38" s="48"/>
      <c r="BX38" s="698" t="str">
        <f t="shared" ca="1" si="42"/>
        <v/>
      </c>
      <c r="BY38" s="52"/>
      <c r="BZ38" s="712" t="str">
        <f t="shared" ca="1" si="43"/>
        <v/>
      </c>
      <c r="CA38" s="48"/>
      <c r="CB38" s="34"/>
      <c r="CC38" s="48"/>
      <c r="CD38" s="39"/>
      <c r="CE38" s="39"/>
      <c r="CF38" s="34"/>
      <c r="CG38" s="48"/>
      <c r="CH38" s="34"/>
      <c r="CI38" s="49"/>
      <c r="CJ38" s="353"/>
      <c r="CK38" s="34"/>
      <c r="CL38" s="54"/>
      <c r="CM38" s="262">
        <f t="shared" si="6"/>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7"/>
        <v>Wed</v>
      </c>
      <c r="C39" s="48"/>
      <c r="D39" s="49"/>
      <c r="E39" s="49"/>
      <c r="F39" s="50"/>
      <c r="G39" s="51"/>
      <c r="H39" s="52"/>
      <c r="I39" s="48"/>
      <c r="J39" s="49"/>
      <c r="K39" s="53"/>
      <c r="L39" s="317"/>
      <c r="M39" s="48"/>
      <c r="N39" s="44" t="str">
        <f t="shared" ca="1" si="8"/>
        <v/>
      </c>
      <c r="O39" s="48"/>
      <c r="P39" s="44" t="str">
        <f t="shared" ca="1" si="0"/>
        <v/>
      </c>
      <c r="Q39" s="48"/>
      <c r="R39" s="48"/>
      <c r="S39" s="54"/>
      <c r="T39" s="240">
        <f t="shared" si="1"/>
        <v>29</v>
      </c>
      <c r="U39" s="53"/>
      <c r="V39" s="54"/>
      <c r="W39" s="48"/>
      <c r="X39" s="48"/>
      <c r="Y39" s="333" t="str">
        <f t="shared" si="9"/>
        <v/>
      </c>
      <c r="Z39" s="317"/>
      <c r="AA39" s="330"/>
      <c r="AB39" s="48"/>
      <c r="AC39" s="54"/>
      <c r="AD39" s="53"/>
      <c r="AE39" s="54"/>
      <c r="AF39" s="704"/>
      <c r="AG39" s="52"/>
      <c r="AH39" s="48"/>
      <c r="AI39" t="str">
        <f t="shared" ca="1" si="10"/>
        <v/>
      </c>
      <c r="AJ39" s="48"/>
      <c r="AK39" s="317"/>
      <c r="AL39" s="317"/>
      <c r="AM39" s="317"/>
      <c r="AN39" s="54"/>
      <c r="AO39" s="234">
        <f t="shared" si="2"/>
        <v>29</v>
      </c>
      <c r="AP39" s="441" t="str">
        <f t="shared" si="3"/>
        <v>Wed</v>
      </c>
      <c r="AQ39" s="41"/>
      <c r="AR39" s="45" t="str">
        <f t="shared" si="20"/>
        <v/>
      </c>
      <c r="AS39" s="53"/>
      <c r="AT39" s="71" t="str">
        <f t="shared" si="40"/>
        <v/>
      </c>
      <c r="AU39" s="46" t="str">
        <f t="shared" ca="1" si="11"/>
        <v/>
      </c>
      <c r="AV39" s="56" t="str">
        <f t="shared" si="40"/>
        <v/>
      </c>
      <c r="AW39" s="53"/>
      <c r="AX39" s="71" t="str">
        <f t="shared" si="22"/>
        <v/>
      </c>
      <c r="AY39" s="46" t="str">
        <f t="shared" ca="1" si="12"/>
        <v/>
      </c>
      <c r="AZ39" s="45" t="str">
        <f t="shared" si="23"/>
        <v/>
      </c>
      <c r="BA39" s="41"/>
      <c r="BB39" s="72" t="str">
        <f t="shared" si="24"/>
        <v/>
      </c>
      <c r="BC39" s="47" t="str">
        <f t="shared" ca="1" si="13"/>
        <v/>
      </c>
      <c r="BD39" s="45" t="str">
        <f t="shared" si="25"/>
        <v/>
      </c>
      <c r="BE39" s="53"/>
      <c r="BF39" s="698" t="str">
        <f ca="1">IF(CELL("type",BE39)="l","",IF(BE39*($K39+$AQ39)=0,"",IF($AQ39&gt;0,+$AQ39*BE39*8.34,$K39*BE39*8.34)))</f>
        <v/>
      </c>
      <c r="BG39" s="263">
        <f t="shared" si="14"/>
        <v>29</v>
      </c>
      <c r="BH39" s="53"/>
      <c r="BI39" s="54"/>
      <c r="BJ39" s="317"/>
      <c r="BK39" s="48"/>
      <c r="BL39" s="48"/>
      <c r="BM39" s="48"/>
      <c r="BN39" s="48"/>
      <c r="BO39" s="48"/>
      <c r="BP39" s="48"/>
      <c r="BQ39" s="48"/>
      <c r="BR39" s="48"/>
      <c r="BS39" s="54"/>
      <c r="BT39" s="48"/>
      <c r="BU39" s="54"/>
      <c r="BV39" s="263">
        <f t="shared" si="5"/>
        <v>29</v>
      </c>
      <c r="BW39" s="48"/>
      <c r="BX39" s="698" t="str">
        <f ca="1">IF(CELL("type",BW39)="l","",IF(BW39*($K39+$AQ39)=0,"",IF($AQ39&gt;0,+$AQ39*BW39*8.34,$K39*BW39*8.34)))</f>
        <v/>
      </c>
      <c r="BY39" s="52"/>
      <c r="BZ39" s="712" t="str">
        <f ca="1">IF(CELL("type",BY39)="l","",IF(BY39*($K39+$AQ39)=0,"",IF($AQ39&gt;0,+$AQ39*BY39*8.34,$K39*BY39*8.34)))</f>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x14ac:dyDescent="0.2">
      <c r="A40" s="234">
        <v>30</v>
      </c>
      <c r="B40" s="233" t="str">
        <f t="shared" si="7"/>
        <v>Thu</v>
      </c>
      <c r="C40" s="48"/>
      <c r="D40" s="49"/>
      <c r="E40" s="49"/>
      <c r="F40" s="50"/>
      <c r="G40" s="51"/>
      <c r="H40" s="52"/>
      <c r="I40" s="48"/>
      <c r="J40" s="49"/>
      <c r="K40" s="53"/>
      <c r="L40" s="317"/>
      <c r="M40" s="48"/>
      <c r="N40" s="44" t="str">
        <f t="shared" ca="1" si="8"/>
        <v/>
      </c>
      <c r="O40" s="48"/>
      <c r="P40" s="44" t="str">
        <f t="shared" ca="1" si="0"/>
        <v/>
      </c>
      <c r="Q40" s="48"/>
      <c r="R40" s="48"/>
      <c r="S40" s="54"/>
      <c r="T40" s="240">
        <f t="shared" si="1"/>
        <v>30</v>
      </c>
      <c r="U40" s="53"/>
      <c r="V40" s="54"/>
      <c r="W40" s="48"/>
      <c r="X40" s="48"/>
      <c r="Y40" s="333" t="str">
        <f t="shared" si="9"/>
        <v/>
      </c>
      <c r="Z40" s="317"/>
      <c r="AA40" s="330"/>
      <c r="AB40" s="48"/>
      <c r="AC40" s="54"/>
      <c r="AD40" s="53"/>
      <c r="AE40" s="54"/>
      <c r="AF40" s="704"/>
      <c r="AG40" s="52"/>
      <c r="AH40" s="48"/>
      <c r="AI40" t="str">
        <f t="shared" ca="1" si="10"/>
        <v/>
      </c>
      <c r="AJ40" s="48"/>
      <c r="AK40" s="317"/>
      <c r="AL40" s="317"/>
      <c r="AM40" s="317"/>
      <c r="AN40" s="54"/>
      <c r="AO40" s="234">
        <f t="shared" si="2"/>
        <v>30</v>
      </c>
      <c r="AP40" s="441" t="str">
        <f t="shared" si="3"/>
        <v>Thu</v>
      </c>
      <c r="AQ40" s="41"/>
      <c r="AR40" s="45" t="str">
        <f t="shared" si="20"/>
        <v/>
      </c>
      <c r="AS40" s="53"/>
      <c r="AT40" s="71" t="str">
        <f t="shared" si="40"/>
        <v/>
      </c>
      <c r="AU40" s="46" t="str">
        <f t="shared" ca="1" si="11"/>
        <v/>
      </c>
      <c r="AV40" s="45" t="str">
        <f t="shared" si="40"/>
        <v/>
      </c>
      <c r="AW40" s="53"/>
      <c r="AX40" s="71" t="str">
        <f t="shared" si="22"/>
        <v/>
      </c>
      <c r="AY40" s="46" t="str">
        <f t="shared" ca="1" si="12"/>
        <v/>
      </c>
      <c r="AZ40" s="45" t="str">
        <f t="shared" si="23"/>
        <v/>
      </c>
      <c r="BA40" s="41"/>
      <c r="BB40" s="72" t="str">
        <f t="shared" si="24"/>
        <v/>
      </c>
      <c r="BC40" s="47" t="str">
        <f t="shared" ca="1" si="13"/>
        <v/>
      </c>
      <c r="BD40" s="45" t="str">
        <f t="shared" si="25"/>
        <v/>
      </c>
      <c r="BE40" s="53"/>
      <c r="BF40" s="698" t="str">
        <f t="shared" ref="BF40:BF41" ca="1" si="44">IF(CELL("type",BE40)="l","",IF(BE40*($K40+$AQ40)=0,"",IF($AQ40&gt;0,+$AQ40*BE40*8.34,$K40*BE40*8.34)))</f>
        <v/>
      </c>
      <c r="BG40" s="263">
        <f t="shared" si="14"/>
        <v>30</v>
      </c>
      <c r="BH40" s="53"/>
      <c r="BI40" s="54"/>
      <c r="BJ40" s="317"/>
      <c r="BK40" s="48"/>
      <c r="BL40" s="48"/>
      <c r="BM40" s="48"/>
      <c r="BN40" s="48"/>
      <c r="BO40" s="48"/>
      <c r="BP40" s="48"/>
      <c r="BQ40" s="48"/>
      <c r="BR40" s="48"/>
      <c r="BS40" s="54"/>
      <c r="BT40" s="48"/>
      <c r="BU40" s="54"/>
      <c r="BV40" s="263">
        <f t="shared" si="5"/>
        <v>30</v>
      </c>
      <c r="BW40" s="48"/>
      <c r="BX40" s="698" t="str">
        <f t="shared" ref="BX40:BX41" ca="1" si="45">IF(CELL("type",BW40)="l","",IF(BW40*($K40+$AQ40)=0,"",IF($AQ40&gt;0,+$AQ40*BW40*8.34,$K40*BW40*8.34)))</f>
        <v/>
      </c>
      <c r="BY40" s="52"/>
      <c r="BZ40" s="712" t="str">
        <f t="shared" ref="BZ40:BZ41" ca="1" si="46">IF(CELL("type",BY40)="l","",IF(BY40*($K40+$AQ40)=0,"",IF($AQ40&gt;0,+$AQ40*BY40*8.34,$K40*BY40*8.34)))</f>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Bot="1" x14ac:dyDescent="0.25">
      <c r="A41" s="235">
        <v>31</v>
      </c>
      <c r="B41" s="236" t="str">
        <f t="shared" si="7"/>
        <v>Fri</v>
      </c>
      <c r="C41" s="58"/>
      <c r="D41" s="59"/>
      <c r="E41" s="59"/>
      <c r="F41" s="60"/>
      <c r="G41" s="61"/>
      <c r="H41" s="62"/>
      <c r="I41" s="58"/>
      <c r="J41" s="59"/>
      <c r="K41" s="63"/>
      <c r="L41" s="318"/>
      <c r="M41" s="58"/>
      <c r="N41" s="67" t="str">
        <f t="shared" ca="1" si="8"/>
        <v/>
      </c>
      <c r="O41" s="58"/>
      <c r="P41" s="67" t="str">
        <f t="shared" ca="1" si="0"/>
        <v/>
      </c>
      <c r="Q41" s="58"/>
      <c r="R41" s="58"/>
      <c r="S41" s="64"/>
      <c r="T41" s="242">
        <f t="shared" si="1"/>
        <v>31</v>
      </c>
      <c r="U41" s="63"/>
      <c r="V41" s="64"/>
      <c r="W41" s="58"/>
      <c r="X41" s="58"/>
      <c r="Y41" s="338" t="str">
        <f t="shared" si="9"/>
        <v/>
      </c>
      <c r="Z41" s="318"/>
      <c r="AA41" s="331"/>
      <c r="AB41" s="58"/>
      <c r="AC41" s="64"/>
      <c r="AD41" s="63"/>
      <c r="AE41" s="64"/>
      <c r="AF41" s="810"/>
      <c r="AG41" s="62"/>
      <c r="AH41" s="58"/>
      <c r="AI41" t="str">
        <f t="shared" ca="1" si="10"/>
        <v/>
      </c>
      <c r="AJ41" s="58"/>
      <c r="AK41" s="318"/>
      <c r="AL41" s="318"/>
      <c r="AM41" s="318"/>
      <c r="AN41" s="64"/>
      <c r="AO41" s="235">
        <f t="shared" si="2"/>
        <v>31</v>
      </c>
      <c r="AP41" s="442" t="str">
        <f t="shared" si="3"/>
        <v>Fri</v>
      </c>
      <c r="AQ41" s="41"/>
      <c r="AR41" s="68" t="str">
        <f>IF(SUM(AQ35:AQ41)=0,"",IF(+$B41="Sat",AVERAGE(AQ35:AQ41),IF(+$B41="Fri",AVERAGE(AQ36:AQ41,Aug!AQ$11),IF(+$B41="Thu",AVERAGE(AQ37:AQ41,Aug!AQ$11:AQ$12),IF(+$B41="Wed",AVERAGE(AQ38:AQ41,Aug!AQ$11:AQ$13)," ")))))</f>
        <v/>
      </c>
      <c r="AS41" s="63"/>
      <c r="AT41" s="67" t="str">
        <f>IF(AND(+$B41="Sat",SUM(AS35:AS41)&gt;0),AVERAGE(AS35:AS41),IF(AND(+$B41="Fri",SUM(AS36:AS41,Aug!AS$11)&gt;0),AVERAGE(AS36:AS41,Aug!AS$11),IF(AND(+$B41="Thu",SUM(AS37:AS41,Aug!AS$11:AS$12)&gt;0),AVERAGE(AS37:AS41,Aug!AS$11:AS$12),IF(AND($B41="Wed",SUM(AS38:AS41,Aug!AS$11:AS$13)&gt;0),AVERAGE(AS38:AS41,Aug!AS$11:AS$13),""))))</f>
        <v/>
      </c>
      <c r="AU41" s="84" t="str">
        <f t="shared" ca="1" si="11"/>
        <v/>
      </c>
      <c r="AV41" s="68" t="str">
        <f ca="1">IF(AND(+$B41="Sat",SUM(AU35:AU41)&gt;0),AVERAGE(AU35:AU41),IF(AND(+$B41="Fri",SUM(AU36:AU41,Aug!AU$11)&gt;0),AVERAGE(AU36:AU41,Aug!AU$11),IF(AND(+$B41="Thu",SUM(AU37:AU41,Aug!AU$11:AU$12)&gt;0),AVERAGE(AU37:AU41,Aug!AU$11:AU$12),IF(AND($B41="Wed",SUM(AU38:AU41,Aug!AU$11:AU$13)&gt;0),AVERAGE(AU38:AU41,Aug!AU$11:AU$13),""))))</f>
        <v/>
      </c>
      <c r="AW41" s="448"/>
      <c r="AX41" s="67" t="str">
        <f>IF(AND(+$B41="Sat",SUM(AW35:AW41)&gt;0),AVERAGE(AW35:AW41),IF(AND(+$B41="Fri",SUM(AW36:AW41,Aug!AW$11)&gt;0),AVERAGE(AW36:AW41,Aug!AW$11),IF(AND(+$B41="Thu",SUM(AW37:AW41,Aug!AW$11:AW$12)&gt;0),AVERAGE(AW37:AW41,Aug!AW$11:AW$12),IF(AND($B41="Wed",SUM(AW38:AW41,Aug!AW$11:AW$13)&gt;0),AVERAGE(AW38:AW41,Aug!AW$11:AW$13),""))))</f>
        <v/>
      </c>
      <c r="AY41" s="84" t="str">
        <f t="shared" ca="1" si="12"/>
        <v/>
      </c>
      <c r="AZ41" s="68" t="str">
        <f ca="1">IF(AND(+$B41="Sat",SUM(AY35:AY41)&gt;0),AVERAGE(AY35:AY41),IF(AND(+$B41="Fri",SUM(AY36:AY41,Aug!AY$11)&gt;0),AVERAGE(AY36:AY41,Aug!AY$11),IF(AND(+$B41="Thu",SUM(AY37:AY41,Aug!AY$11:AY$12)&gt;0),AVERAGE(AY37:AY41,Aug!AY$11:AY$12),IF(AND($B41="Wed",SUM(AY38:AY41,Aug!AY$11:AY$13)&gt;0),AVERAGE(AY38:AY41,Aug!AY$11:AY$13),""))))</f>
        <v/>
      </c>
      <c r="BA41" s="41"/>
      <c r="BB41" s="67" t="str">
        <f>IF(AND(+$B41="Sat",SUM(BA35:BA41)&gt;0),AVERAGE(BA35:BA41),IF(AND(+$B41="Fri",SUM(BA36:BA41,Aug!BA$11)&gt;0),AVERAGE(BA36:BA41,Aug!BA$11),IF(AND(+$B41="Thu",SUM(BA37:BA41,Aug!BA$11:BA$12)&gt;0),AVERAGE(BA37:BA41,Aug!BA$11:BA$12),IF(AND($B41="Wed",SUM(BA38:BA41,Aug!BA$11:BA$13)&gt;0),AVERAGE(BA38:BA41,Aug!BA$11:BA$13),""))))</f>
        <v/>
      </c>
      <c r="BC41" s="84" t="str">
        <f t="shared" ca="1" si="13"/>
        <v/>
      </c>
      <c r="BD41" s="68" t="str">
        <f ca="1">IF(AND(+$B41="Sat",SUM(BC35:BC41)&gt;0),AVERAGE(BC35:BC41),IF(AND(+$B41="Fri",SUM(BC36:BC41,Aug!BC$11)&gt;0),AVERAGE(BC36:BC41,Aug!BC$11),IF(AND(+$B41="Thu",SUM(BC37:BC41,Aug!BC$11:BC$12)&gt;0),AVERAGE(BC37:BC41,Aug!BC$11:BC$12),IF(AND($B41="Wed",SUM(BC38:BC41,Aug!BC$11:BC$13)&gt;0),AVERAGE(BC38:BC41,Aug!BC$11:BC$13),""))))</f>
        <v/>
      </c>
      <c r="BE41" s="63"/>
      <c r="BF41" s="698" t="str">
        <f t="shared" ca="1" si="44"/>
        <v/>
      </c>
      <c r="BG41" s="264">
        <f>+A41</f>
        <v>31</v>
      </c>
      <c r="BH41" s="63"/>
      <c r="BI41" s="64"/>
      <c r="BJ41" s="318"/>
      <c r="BK41" s="58"/>
      <c r="BL41" s="58"/>
      <c r="BM41" s="58"/>
      <c r="BN41" s="58"/>
      <c r="BO41" s="58"/>
      <c r="BP41" s="58"/>
      <c r="BQ41" s="58"/>
      <c r="BR41" s="58"/>
      <c r="BS41" s="64"/>
      <c r="BT41" s="58"/>
      <c r="BU41" s="64"/>
      <c r="BV41" s="264">
        <f t="shared" si="5"/>
        <v>31</v>
      </c>
      <c r="BW41" s="62"/>
      <c r="BX41" s="701" t="str">
        <f t="shared" ca="1" si="45"/>
        <v/>
      </c>
      <c r="BY41" s="63"/>
      <c r="BZ41" s="701" t="str">
        <f t="shared" ca="1" si="46"/>
        <v/>
      </c>
      <c r="CA41" s="58"/>
      <c r="CB41" s="354"/>
      <c r="CC41" s="58"/>
      <c r="CD41" s="62"/>
      <c r="CE41" s="62"/>
      <c r="CF41" s="354"/>
      <c r="CG41" s="58"/>
      <c r="CH41" s="354"/>
      <c r="CI41" s="58"/>
      <c r="CJ41" s="354"/>
      <c r="CK41" s="354"/>
      <c r="CL41" s="64"/>
      <c r="CM41" s="263">
        <f>+A41</f>
        <v>31</v>
      </c>
      <c r="CN41" s="62"/>
      <c r="CO41" s="717"/>
      <c r="CP41" s="58"/>
      <c r="CQ41" s="717"/>
      <c r="CR41" s="62"/>
      <c r="CS41" s="354"/>
      <c r="CT41" s="58"/>
      <c r="CU41" s="62"/>
      <c r="CV41" s="62"/>
      <c r="CW41" s="354"/>
      <c r="CX41" s="58"/>
      <c r="CY41" s="354"/>
      <c r="CZ41" s="58"/>
      <c r="DA41" s="354"/>
      <c r="DB41" s="354"/>
      <c r="DC41" s="64"/>
    </row>
    <row r="42" spans="1:107" ht="15" customHeight="1" thickTop="1" thickBot="1" x14ac:dyDescent="0.25">
      <c r="A42" s="238" t="s">
        <v>142</v>
      </c>
      <c r="B42" s="239"/>
      <c r="C42" s="39"/>
      <c r="D42" s="771"/>
      <c r="E42" s="36"/>
      <c r="F42" s="772"/>
      <c r="G42" s="773"/>
      <c r="H42" s="3" t="str">
        <f>IF(SUM(H11:H41)&gt;0,AVERAGE(H11:H41)," ")</f>
        <v xml:space="preserve"> </v>
      </c>
      <c r="I42" s="44" t="str">
        <f>IF(SUM(I11:I41)&gt;0,AVERAGE(I11:I41)," ")</f>
        <v xml:space="preserve"> </v>
      </c>
      <c r="J42" s="70" t="str">
        <f>IF(SUM(J11:J41)&gt;0,AVERAGE(J11:J41)," ")</f>
        <v xml:space="preserve"> </v>
      </c>
      <c r="K42" s="43" t="str">
        <f>IF(SUM(K11:K41)&gt;0,AVERAGE(K11:K41)," ")</f>
        <v xml:space="preserve"> </v>
      </c>
      <c r="L42" s="774"/>
      <c r="M42" s="44" t="str">
        <f t="shared" ref="M42:AE42" si="47">IF(SUM(M11:M41)&gt;0,AVERAGE(M11:M41)," ")</f>
        <v xml:space="preserve"> </v>
      </c>
      <c r="N42" s="44" t="str">
        <f ca="1">IF(SUM(N11:N41)&gt;0,AVERAGE(N11:N41)," ")</f>
        <v xml:space="preserve"> </v>
      </c>
      <c r="O42" s="44" t="str">
        <f t="shared" si="47"/>
        <v xml:space="preserve"> </v>
      </c>
      <c r="P42" s="44" t="str">
        <f ca="1">IF(SUM(P11:P41)&gt;0,AVERAGE(P11:P41)," ")</f>
        <v xml:space="preserve"> </v>
      </c>
      <c r="Q42" s="44" t="str">
        <f t="shared" si="47"/>
        <v xml:space="preserve"> </v>
      </c>
      <c r="R42" s="44" t="str">
        <f t="shared" si="47"/>
        <v xml:space="preserve"> </v>
      </c>
      <c r="S42" s="56" t="str">
        <f t="shared" si="47"/>
        <v xml:space="preserve"> </v>
      </c>
      <c r="T42" s="238" t="s">
        <v>143</v>
      </c>
      <c r="U42" s="775" t="str">
        <f t="shared" si="47"/>
        <v xml:space="preserve"> </v>
      </c>
      <c r="V42" s="776" t="str">
        <f t="shared" si="47"/>
        <v xml:space="preserve"> </v>
      </c>
      <c r="W42" s="43" t="str">
        <f t="shared" si="47"/>
        <v xml:space="preserve"> </v>
      </c>
      <c r="X42" s="44" t="str">
        <f t="shared" si="47"/>
        <v xml:space="preserve"> </v>
      </c>
      <c r="Y42" s="44" t="str">
        <f t="shared" si="47"/>
        <v xml:space="preserve"> </v>
      </c>
      <c r="Z42" s="44" t="str">
        <f t="shared" si="47"/>
        <v xml:space="preserve"> </v>
      </c>
      <c r="AA42" s="44" t="str">
        <f t="shared" si="47"/>
        <v xml:space="preserve"> </v>
      </c>
      <c r="AB42" s="44" t="str">
        <f t="shared" si="47"/>
        <v xml:space="preserve"> </v>
      </c>
      <c r="AC42" s="56" t="str">
        <f t="shared" si="47"/>
        <v xml:space="preserve"> </v>
      </c>
      <c r="AD42" s="43" t="str">
        <f t="shared" si="47"/>
        <v xml:space="preserve"> </v>
      </c>
      <c r="AE42" s="56" t="str">
        <f t="shared" si="47"/>
        <v xml:space="preserve"> </v>
      </c>
      <c r="AF42" s="813"/>
      <c r="AG42" s="679" t="str">
        <f>IF(SUM(AG11:AG41)&gt;0,AVERAGE(AG11:AG41)," ")</f>
        <v xml:space="preserve"> </v>
      </c>
      <c r="AH42" s="794" t="str">
        <f>IF(SUM(AH11:AH41)&gt;0,AVERAGE(AH11:AH41)," ")</f>
        <v xml:space="preserve"> </v>
      </c>
      <c r="AI42" s="44"/>
      <c r="AJ42" s="888" t="str">
        <f ca="1">IF(SUM(AI11:AI41)&gt;0,GEOMEAN(AI11:AI41),"")</f>
        <v/>
      </c>
      <c r="AK42" s="319"/>
      <c r="AL42" s="319"/>
      <c r="AM42" s="753" t="str">
        <f>IF(SUM(AM11:AM41)&gt;0,AVERAGE(AM11:AM41)," ")</f>
        <v xml:space="preserve"> </v>
      </c>
      <c r="AN42" s="56" t="str">
        <f>IF(SUM(AN11:AN41)&gt;0,AVERAGE(AN11:AN41)," ")</f>
        <v xml:space="preserve"> </v>
      </c>
      <c r="AO42" s="1050" t="s">
        <v>144</v>
      </c>
      <c r="AP42" s="1156"/>
      <c r="AQ42" s="679" t="str">
        <f>IF(SUM(AQ11:AQ41)&gt;0,AVERAGE(AQ11:AQ41)," ")</f>
        <v xml:space="preserve"> </v>
      </c>
      <c r="AR42" s="786"/>
      <c r="AS42" s="727" t="str">
        <f>IF(SUM(AS11:AS41)&gt;0,AVERAGE(AS11:AS41)," ")</f>
        <v xml:space="preserve"> </v>
      </c>
      <c r="AT42" s="685"/>
      <c r="AU42" s="680" t="str">
        <f ca="1">IF(SUM(AU11:AU41)&gt;0,AVERAGE(AU11:AU41)," ")</f>
        <v xml:space="preserve"> </v>
      </c>
      <c r="AV42" s="737"/>
      <c r="AW42" s="736" t="str">
        <f>IF(SUM(AW11:AW41)&gt;0,AVERAGE(AW11:AW41)," ")</f>
        <v xml:space="preserve"> </v>
      </c>
      <c r="AX42" s="734"/>
      <c r="AY42" s="680" t="str">
        <f ca="1">IF(SUM(AY11:AY41)&gt;0,AVERAGE(AY11:AY41)," ")</f>
        <v xml:space="preserve"> </v>
      </c>
      <c r="AZ42" s="682"/>
      <c r="BA42" s="679" t="str">
        <f>IF(SUM(BA11:BA41)&gt;0,AVERAGE(BA11:BA41)," ")</f>
        <v xml:space="preserve"> </v>
      </c>
      <c r="BB42" s="682"/>
      <c r="BC42" s="680" t="str">
        <f ca="1">IF(SUM(BC11:BC41)&gt;0,AVERAGE(BC11:BC41)," ")</f>
        <v xml:space="preserve"> </v>
      </c>
      <c r="BD42" s="757"/>
      <c r="BE42" s="679" t="str">
        <f>IF(SUM(BE11:BE41)&gt;0,AVERAGE(BE11:BE41)," ")</f>
        <v xml:space="preserve"> </v>
      </c>
      <c r="BF42" s="781" t="str">
        <f ca="1">IF(SUM(BF11:BF41)&gt;0,AVERAGE(BF11:BF41)," ")</f>
        <v xml:space="preserve"> </v>
      </c>
      <c r="BG42" s="238" t="s">
        <v>143</v>
      </c>
      <c r="BH42" s="43" t="str">
        <f>IF(SUM(BH11:BH41)&gt;0,AVERAGE(BH11:BH41)," ")</f>
        <v xml:space="preserve"> </v>
      </c>
      <c r="BI42" s="56" t="str">
        <f>IF(SUM(BI11:BI41)&gt;0,AVERAGE(BI11:BI41)," ")</f>
        <v xml:space="preserve"> </v>
      </c>
      <c r="BJ42" s="75"/>
      <c r="BK42" s="44" t="str">
        <f t="shared" ref="BK42:BS42" si="48">IF(SUM(BK11:BK41)&gt;0,AVERAGE(BK11:BK41)," ")</f>
        <v xml:space="preserve"> </v>
      </c>
      <c r="BL42" s="332" t="str">
        <f t="shared" si="48"/>
        <v xml:space="preserve"> </v>
      </c>
      <c r="BM42" s="44" t="str">
        <f t="shared" si="48"/>
        <v xml:space="preserve"> </v>
      </c>
      <c r="BN42" s="332" t="str">
        <f t="shared" si="48"/>
        <v xml:space="preserve"> </v>
      </c>
      <c r="BO42" s="332" t="str">
        <f t="shared" si="48"/>
        <v xml:space="preserve"> </v>
      </c>
      <c r="BP42" s="332" t="str">
        <f t="shared" si="48"/>
        <v xml:space="preserve"> </v>
      </c>
      <c r="BQ42" s="332" t="str">
        <f t="shared" si="48"/>
        <v xml:space="preserve"> </v>
      </c>
      <c r="BR42" s="332" t="str">
        <f t="shared" si="48"/>
        <v xml:space="preserve"> </v>
      </c>
      <c r="BS42" s="56" t="str">
        <f t="shared" si="48"/>
        <v xml:space="preserve"> </v>
      </c>
      <c r="BT42" s="44" t="str">
        <f>IF(SUM(BT11:BT41)&gt;0,AVERAGE(BT11:BT41)," ")</f>
        <v xml:space="preserve"> </v>
      </c>
      <c r="BU42" s="56" t="str">
        <f>IF(SUM(BU11:BU41)&gt;0,AVERAGE(BU11:BU41)," ")</f>
        <v xml:space="preserve"> </v>
      </c>
      <c r="BV42" s="262" t="s">
        <v>144</v>
      </c>
      <c r="BW42" s="732" t="str">
        <f t="shared" ref="BW42:CK42" si="49">IF(SUM(BW11:BW41)&gt;0,AVERAGE(BW11:BW41)," ")</f>
        <v xml:space="preserve"> </v>
      </c>
      <c r="BX42" s="680" t="str">
        <f t="shared" ca="1" si="49"/>
        <v xml:space="preserve"> </v>
      </c>
      <c r="BY42" s="728" t="str">
        <f t="shared" si="49"/>
        <v xml:space="preserve"> </v>
      </c>
      <c r="BZ42" s="680" t="str">
        <f t="shared" ca="1" si="49"/>
        <v xml:space="preserve"> </v>
      </c>
      <c r="CA42" s="3" t="str">
        <f>IF(SUM(CA11:CA41)&gt;0,AVERAGE(CA11:CA41)," ")</f>
        <v xml:space="preserve"> </v>
      </c>
      <c r="CB42" s="46" t="str">
        <f t="shared" si="49"/>
        <v xml:space="preserve"> </v>
      </c>
      <c r="CC42" s="44" t="str">
        <f t="shared" si="49"/>
        <v xml:space="preserve"> </v>
      </c>
      <c r="CD42" s="44" t="str">
        <f t="shared" si="49"/>
        <v xml:space="preserve"> </v>
      </c>
      <c r="CE42" s="44" t="str">
        <f t="shared" si="49"/>
        <v xml:space="preserve"> </v>
      </c>
      <c r="CF42" s="47" t="str">
        <f t="shared" si="49"/>
        <v xml:space="preserve"> </v>
      </c>
      <c r="CG42" s="44" t="str">
        <f t="shared" si="49"/>
        <v xml:space="preserve"> </v>
      </c>
      <c r="CH42" s="46" t="str">
        <f t="shared" si="49"/>
        <v xml:space="preserve"> </v>
      </c>
      <c r="CI42" s="70" t="str">
        <f t="shared" si="49"/>
        <v xml:space="preserve"> </v>
      </c>
      <c r="CJ42" s="47" t="str">
        <f t="shared" si="49"/>
        <v xml:space="preserve"> </v>
      </c>
      <c r="CK42" s="46" t="str">
        <f t="shared" si="49"/>
        <v xml:space="preserve"> </v>
      </c>
      <c r="CL42" s="56" t="str">
        <f>IF(SUM(CL11:CL41)&gt;0,AVERAGE(CL11:CL41)," ")</f>
        <v xml:space="preserve"> </v>
      </c>
      <c r="CM42" s="238" t="s">
        <v>144</v>
      </c>
      <c r="CN42" s="43" t="str">
        <f t="shared" ref="CN42:CT42" si="50">IF(SUM(CN11:CN41)&gt;0,AVERAGE(CN11:CN41)," ")</f>
        <v xml:space="preserve"> </v>
      </c>
      <c r="CO42" s="135" t="str">
        <f t="shared" si="50"/>
        <v xml:space="preserve"> </v>
      </c>
      <c r="CP42" s="3" t="str">
        <f t="shared" si="50"/>
        <v xml:space="preserve"> </v>
      </c>
      <c r="CQ42" s="46" t="str">
        <f t="shared" si="50"/>
        <v xml:space="preserve"> </v>
      </c>
      <c r="CR42" s="44" t="str">
        <f t="shared" si="50"/>
        <v xml:space="preserve"> </v>
      </c>
      <c r="CS42" s="46" t="str">
        <f t="shared" si="50"/>
        <v xml:space="preserve"> </v>
      </c>
      <c r="CT42" s="44" t="str">
        <f t="shared" si="50"/>
        <v xml:space="preserve"> </v>
      </c>
      <c r="CU42" s="47" t="str">
        <f>IF(SUM(CU11:CU41)&gt;0,AVERAGE(CU11:CU41)," ")</f>
        <v xml:space="preserve"> </v>
      </c>
      <c r="CV42" s="44" t="str">
        <f>IF(SUM(CV11:CV41)&gt;0,AVERAGE(CV11:CV41)," ")</f>
        <v xml:space="preserve"> </v>
      </c>
      <c r="CW42" s="47" t="str">
        <f t="shared" ref="CW42:DB42" si="51">IF(SUM(CW11:CW41)&gt;0,AVERAGE(CW11:CW41)," ")</f>
        <v xml:space="preserve"> </v>
      </c>
      <c r="CX42" s="44" t="str">
        <f t="shared" si="51"/>
        <v xml:space="preserve"> </v>
      </c>
      <c r="CY42" s="46" t="str">
        <f t="shared" si="51"/>
        <v xml:space="preserve"> </v>
      </c>
      <c r="CZ42" s="70" t="str">
        <f t="shared" si="51"/>
        <v xml:space="preserve"> </v>
      </c>
      <c r="DA42" s="47" t="str">
        <f t="shared" si="51"/>
        <v xml:space="preserve"> </v>
      </c>
      <c r="DB42" s="46" t="str">
        <f t="shared" si="51"/>
        <v xml:space="preserve"> </v>
      </c>
      <c r="DC42" s="56" t="str">
        <f>IF(SUM(DC11:DC41)&gt;0,AVERAGE(DC11:DC41)," ")</f>
        <v xml:space="preserve"> </v>
      </c>
    </row>
    <row r="43" spans="1:107" ht="15" customHeight="1" thickTop="1" thickBot="1" x14ac:dyDescent="0.25">
      <c r="A43" s="240" t="s">
        <v>145</v>
      </c>
      <c r="B43" s="241"/>
      <c r="C43" s="78"/>
      <c r="D43" s="77"/>
      <c r="E43" s="72" t="str">
        <f>IF(SUM(E11:E41)&gt;0,MAX(E11:E41)," ")</f>
        <v xml:space="preserve"> </v>
      </c>
      <c r="F43" s="79"/>
      <c r="G43" s="80"/>
      <c r="H43" s="81" t="str">
        <f t="shared" ref="H43:W43" si="52">IF(SUM(H11:H41)&gt;0,MAX(H11:H41)," ")</f>
        <v xml:space="preserve"> </v>
      </c>
      <c r="I43" s="71" t="str">
        <f t="shared" si="52"/>
        <v xml:space="preserve"> </v>
      </c>
      <c r="J43" s="72" t="str">
        <f t="shared" si="52"/>
        <v xml:space="preserve"> </v>
      </c>
      <c r="K43" s="55" t="str">
        <f t="shared" si="52"/>
        <v xml:space="preserve"> </v>
      </c>
      <c r="L43" s="320" t="str">
        <f t="shared" si="52"/>
        <v xml:space="preserve"> </v>
      </c>
      <c r="M43" s="71" t="str">
        <f t="shared" si="52"/>
        <v xml:space="preserve"> </v>
      </c>
      <c r="N43" s="82" t="str">
        <f ca="1">IF(SUM(N11:N41)&gt;0,MAX(N11:N41)," ")</f>
        <v xml:space="preserve"> </v>
      </c>
      <c r="O43" s="71" t="str">
        <f t="shared" si="52"/>
        <v xml:space="preserve"> </v>
      </c>
      <c r="P43" s="82" t="str">
        <f ca="1">IF(SUM(P11:P41)&gt;0,MAX(P11:P41)," ")</f>
        <v xml:space="preserve"> </v>
      </c>
      <c r="Q43" s="71" t="str">
        <f t="shared" si="52"/>
        <v xml:space="preserve"> </v>
      </c>
      <c r="R43" s="71" t="str">
        <f t="shared" si="52"/>
        <v xml:space="preserve"> </v>
      </c>
      <c r="S43" s="45" t="str">
        <f t="shared" si="52"/>
        <v xml:space="preserve"> </v>
      </c>
      <c r="T43" s="240" t="s">
        <v>146</v>
      </c>
      <c r="U43" s="55" t="str">
        <f t="shared" si="52"/>
        <v xml:space="preserve"> </v>
      </c>
      <c r="V43" s="45" t="str">
        <f t="shared" si="52"/>
        <v xml:space="preserve"> </v>
      </c>
      <c r="W43" s="55" t="str">
        <f t="shared" si="52"/>
        <v xml:space="preserve"> </v>
      </c>
      <c r="X43" s="71" t="str">
        <f t="shared" ref="X43:AN43" si="53">IF(SUM(X11:X41)&gt;0,MAX(X11:X41)," ")</f>
        <v xml:space="preserve"> </v>
      </c>
      <c r="Y43" s="71" t="str">
        <f t="shared" si="53"/>
        <v xml:space="preserve"> </v>
      </c>
      <c r="Z43" s="71" t="str">
        <f t="shared" si="53"/>
        <v xml:space="preserve"> </v>
      </c>
      <c r="AA43" s="333" t="str">
        <f t="shared" si="53"/>
        <v xml:space="preserve"> </v>
      </c>
      <c r="AB43" s="71" t="str">
        <f t="shared" si="53"/>
        <v xml:space="preserve"> </v>
      </c>
      <c r="AC43" s="45" t="str">
        <f t="shared" si="53"/>
        <v xml:space="preserve"> </v>
      </c>
      <c r="AD43" s="55" t="str">
        <f t="shared" si="53"/>
        <v xml:space="preserve"> </v>
      </c>
      <c r="AE43" s="45" t="str">
        <f t="shared" si="53"/>
        <v xml:space="preserve"> </v>
      </c>
      <c r="AF43" s="706"/>
      <c r="AG43" s="728" t="str">
        <f>IF(SUM(AG11:AG41)&gt;0,MAX(AG11:AG41)," ")</f>
        <v xml:space="preserve"> </v>
      </c>
      <c r="AH43" s="679" t="str">
        <f>IF(SUM(AH11:AH41)&gt;0,MAX(AH11:AH41)," ")</f>
        <v xml:space="preserve"> </v>
      </c>
      <c r="AI43" s="71" t="str">
        <f ca="1">IF(AJ42&lt;&gt;"",MAX(AI11:AI41),"")</f>
        <v/>
      </c>
      <c r="AJ43" s="44" t="str">
        <f ca="1">IF(AI43=63200,"TNTC",AI43)</f>
        <v/>
      </c>
      <c r="AK43" s="1016" t="str">
        <f>IF(SUM(AK11:AL41)&gt;0,MAX(AK11:AL41)," ")</f>
        <v xml:space="preserve"> </v>
      </c>
      <c r="AL43" s="1017"/>
      <c r="AM43" s="725" t="str">
        <f t="shared" si="53"/>
        <v xml:space="preserve"> </v>
      </c>
      <c r="AN43" s="45" t="str">
        <f t="shared" si="53"/>
        <v xml:space="preserve"> </v>
      </c>
      <c r="AO43" s="1052" t="s">
        <v>147</v>
      </c>
      <c r="AP43" s="1053"/>
      <c r="AQ43" s="785" t="str">
        <f t="shared" ref="AQ43:BF43" si="54">IF(SUM(AQ11:AQ41)&gt;0,MAX(AQ11:AQ41)," ")</f>
        <v xml:space="preserve"> </v>
      </c>
      <c r="AR43" s="83" t="str">
        <f t="shared" si="54"/>
        <v xml:space="preserve"> </v>
      </c>
      <c r="AS43" s="43" t="str">
        <f t="shared" si="54"/>
        <v xml:space="preserve"> </v>
      </c>
      <c r="AT43" s="679" t="str">
        <f t="shared" si="54"/>
        <v xml:space="preserve"> </v>
      </c>
      <c r="AU43" s="687" t="str">
        <f t="shared" ca="1" si="54"/>
        <v xml:space="preserve"> </v>
      </c>
      <c r="AV43" s="728" t="str">
        <f t="shared" ca="1" si="54"/>
        <v xml:space="preserve"> </v>
      </c>
      <c r="AW43" s="735" t="str">
        <f t="shared" si="54"/>
        <v xml:space="preserve"> </v>
      </c>
      <c r="AX43" s="678" t="str">
        <f t="shared" si="54"/>
        <v xml:space="preserve"> </v>
      </c>
      <c r="AY43" s="730" t="str">
        <f t="shared" ca="1" si="54"/>
        <v xml:space="preserve"> </v>
      </c>
      <c r="AZ43" s="679" t="str">
        <f t="shared" ca="1" si="54"/>
        <v xml:space="preserve"> </v>
      </c>
      <c r="BA43" s="731" t="str">
        <f t="shared" si="54"/>
        <v xml:space="preserve"> </v>
      </c>
      <c r="BB43" s="732" t="str">
        <f t="shared" si="54"/>
        <v xml:space="preserve"> </v>
      </c>
      <c r="BC43" s="733" t="str">
        <f t="shared" ca="1" si="54"/>
        <v xml:space="preserve"> </v>
      </c>
      <c r="BD43" s="679" t="str">
        <f t="shared" ca="1" si="54"/>
        <v xml:space="preserve"> </v>
      </c>
      <c r="BE43" s="787" t="str">
        <f t="shared" si="54"/>
        <v xml:space="preserve"> </v>
      </c>
      <c r="BF43" s="788" t="str">
        <f t="shared" ca="1" si="54"/>
        <v xml:space="preserve"> </v>
      </c>
      <c r="BG43" s="240" t="s">
        <v>146</v>
      </c>
      <c r="BH43" s="55" t="str">
        <f>IF(SUM(BH11:BH41)&gt;0,MAX(BH11:BH41)," ")</f>
        <v xml:space="preserve"> </v>
      </c>
      <c r="BI43" s="45" t="str">
        <f t="shared" ref="BI43:BS43" si="55">IF(SUM(BI11:BI41)&gt;0,MAX(BI11:BI41)," ")</f>
        <v xml:space="preserve"> </v>
      </c>
      <c r="BJ43" s="55" t="str">
        <f t="shared" si="55"/>
        <v xml:space="preserve"> </v>
      </c>
      <c r="BK43" s="71" t="str">
        <f t="shared" si="55"/>
        <v xml:space="preserve"> </v>
      </c>
      <c r="BL43" s="71" t="str">
        <f t="shared" si="55"/>
        <v xml:space="preserve"> </v>
      </c>
      <c r="BM43" s="71" t="str">
        <f t="shared" si="55"/>
        <v xml:space="preserve"> </v>
      </c>
      <c r="BN43" s="71" t="str">
        <f t="shared" si="55"/>
        <v xml:space="preserve"> </v>
      </c>
      <c r="BO43" s="71" t="str">
        <f t="shared" si="55"/>
        <v xml:space="preserve"> </v>
      </c>
      <c r="BP43" s="71" t="str">
        <f t="shared" si="55"/>
        <v xml:space="preserve"> </v>
      </c>
      <c r="BQ43" s="71" t="str">
        <f t="shared" si="55"/>
        <v xml:space="preserve"> </v>
      </c>
      <c r="BR43" s="71" t="str">
        <f t="shared" si="55"/>
        <v xml:space="preserve"> </v>
      </c>
      <c r="BS43" s="45" t="str">
        <f t="shared" si="55"/>
        <v xml:space="preserve"> </v>
      </c>
      <c r="BT43" s="71" t="str">
        <f>IF(SUM(BT11:BT41)&gt;0,MAX(BT11:BT41)," ")</f>
        <v xml:space="preserve"> </v>
      </c>
      <c r="BU43" s="45" t="str">
        <f>IF(SUM(BU11:BU41)&gt;0,MAX(BU11:BU41)," ")</f>
        <v xml:space="preserve"> </v>
      </c>
      <c r="BV43" s="263" t="s">
        <v>147</v>
      </c>
      <c r="BW43" s="792" t="str">
        <f t="shared" ref="BW43:CK43" si="56">IF(SUM(BW11:BW41)&gt;0,MAX(BW11:BW41)," ")</f>
        <v xml:space="preserve"> </v>
      </c>
      <c r="BX43" s="793" t="str">
        <f t="shared" ca="1" si="56"/>
        <v xml:space="preserve"> </v>
      </c>
      <c r="BY43" s="792" t="str">
        <f t="shared" si="56"/>
        <v xml:space="preserve"> </v>
      </c>
      <c r="BZ43" s="793" t="str">
        <f t="shared" ca="1" si="56"/>
        <v xml:space="preserve"> </v>
      </c>
      <c r="CA43" s="508" t="str">
        <f t="shared" si="56"/>
        <v xml:space="preserve"> </v>
      </c>
      <c r="CB43" s="84" t="str">
        <f t="shared" si="56"/>
        <v xml:space="preserve"> </v>
      </c>
      <c r="CC43" s="82" t="str">
        <f t="shared" si="56"/>
        <v xml:space="preserve"> </v>
      </c>
      <c r="CD43" s="82" t="str">
        <f>IF(SUM(CD11:CD41)&gt;0,MAX(CD11:CD41)," ")</f>
        <v xml:space="preserve"> </v>
      </c>
      <c r="CE43" s="82" t="str">
        <f>IF(SUM(CE11:CE41)&gt;0,MAX(CE11:CE41)," ")</f>
        <v xml:space="preserve"> </v>
      </c>
      <c r="CF43" s="85" t="str">
        <f t="shared" si="56"/>
        <v xml:space="preserve"> </v>
      </c>
      <c r="CG43" s="82" t="str">
        <f t="shared" si="56"/>
        <v xml:space="preserve"> </v>
      </c>
      <c r="CH43" s="84" t="str">
        <f t="shared" si="56"/>
        <v xml:space="preserve"> </v>
      </c>
      <c r="CI43" s="86" t="str">
        <f t="shared" si="56"/>
        <v xml:space="preserve"> </v>
      </c>
      <c r="CJ43" s="85" t="str">
        <f t="shared" si="56"/>
        <v xml:space="preserve"> </v>
      </c>
      <c r="CK43" s="84" t="str">
        <f t="shared" si="56"/>
        <v xml:space="preserve"> </v>
      </c>
      <c r="CL43" s="83" t="str">
        <f>IF(SUM(CL11:CL41)&gt;0,MAX(CL11:CL41)," ")</f>
        <v xml:space="preserve"> </v>
      </c>
      <c r="CM43" s="240" t="s">
        <v>147</v>
      </c>
      <c r="CN43" s="55" t="str">
        <f t="shared" ref="CN43:CT43" si="57">IF(SUM(CN11:CN41)&gt;0,MAX(CN11:CN41)," ")</f>
        <v xml:space="preserve"> </v>
      </c>
      <c r="CO43" s="57" t="str">
        <f t="shared" si="57"/>
        <v xml:space="preserve"> </v>
      </c>
      <c r="CP43" s="508" t="str">
        <f t="shared" si="57"/>
        <v xml:space="preserve"> </v>
      </c>
      <c r="CQ43" s="84" t="str">
        <f t="shared" si="57"/>
        <v xml:space="preserve"> </v>
      </c>
      <c r="CR43" s="82" t="str">
        <f t="shared" si="57"/>
        <v xml:space="preserve"> </v>
      </c>
      <c r="CS43" s="84" t="str">
        <f t="shared" si="57"/>
        <v xml:space="preserve"> </v>
      </c>
      <c r="CT43" s="82" t="str">
        <f t="shared" si="57"/>
        <v xml:space="preserve"> </v>
      </c>
      <c r="CU43" s="85" t="str">
        <f>IF(SUM(CU11:CU41)&gt;0,MAX(CU11:CU41)," ")</f>
        <v xml:space="preserve"> </v>
      </c>
      <c r="CV43" s="82" t="str">
        <f>IF(SUM(CV11:CV41)&gt;0,MAX(CV11:CV41)," ")</f>
        <v xml:space="preserve"> </v>
      </c>
      <c r="CW43" s="85" t="str">
        <f t="shared" ref="CW43:DB43" si="58">IF(SUM(CW11:CW41)&gt;0,MAX(CW11:CW41)," ")</f>
        <v xml:space="preserve"> </v>
      </c>
      <c r="CX43" s="82" t="str">
        <f t="shared" si="58"/>
        <v xml:space="preserve"> </v>
      </c>
      <c r="CY43" s="84" t="str">
        <f t="shared" si="58"/>
        <v xml:space="preserve"> </v>
      </c>
      <c r="CZ43" s="86" t="str">
        <f t="shared" si="58"/>
        <v xml:space="preserve"> </v>
      </c>
      <c r="DA43" s="85" t="str">
        <f t="shared" si="58"/>
        <v xml:space="preserve"> </v>
      </c>
      <c r="DB43" s="84" t="str">
        <f t="shared" si="58"/>
        <v xml:space="preserve"> </v>
      </c>
      <c r="DC43" s="83" t="str">
        <f>IF(SUM(DC11:DC41)&gt;0,MAX(DC11:DC41)," ")</f>
        <v xml:space="preserve"> </v>
      </c>
    </row>
    <row r="44" spans="1:107" ht="15" customHeight="1" thickTop="1" thickBot="1" x14ac:dyDescent="0.25">
      <c r="A44" s="240" t="s">
        <v>148</v>
      </c>
      <c r="B44" s="241"/>
      <c r="C44" s="78"/>
      <c r="D44" s="77"/>
      <c r="E44" s="49"/>
      <c r="F44" s="79"/>
      <c r="G44" s="80"/>
      <c r="H44" s="502" t="str">
        <f>IF(SUM(H11:H41)&gt;0,MIN(H11:H41),"")</f>
        <v/>
      </c>
      <c r="I44" s="82" t="str">
        <f t="shared" ref="I44:W44" si="59">IF(SUM(I11:I41)&gt;0,MIN(I11:I41),"")</f>
        <v/>
      </c>
      <c r="J44" s="508" t="str">
        <f t="shared" si="59"/>
        <v/>
      </c>
      <c r="K44" s="450" t="str">
        <f t="shared" si="59"/>
        <v/>
      </c>
      <c r="L44" s="504" t="str">
        <f t="shared" si="59"/>
        <v/>
      </c>
      <c r="M44" s="82" t="str">
        <f t="shared" si="59"/>
        <v/>
      </c>
      <c r="N44" s="82" t="str">
        <f t="shared" ca="1" si="59"/>
        <v/>
      </c>
      <c r="O44" s="82" t="str">
        <f t="shared" si="59"/>
        <v/>
      </c>
      <c r="P44" s="82" t="str">
        <f t="shared" ca="1" si="59"/>
        <v/>
      </c>
      <c r="Q44" s="82" t="str">
        <f t="shared" si="59"/>
        <v/>
      </c>
      <c r="R44" s="82" t="str">
        <f t="shared" si="59"/>
        <v/>
      </c>
      <c r="S44" s="83" t="str">
        <f t="shared" si="59"/>
        <v/>
      </c>
      <c r="T44" s="446" t="s">
        <v>149</v>
      </c>
      <c r="U44" s="450" t="str">
        <f t="shared" si="59"/>
        <v/>
      </c>
      <c r="V44" s="83" t="str">
        <f t="shared" si="59"/>
        <v/>
      </c>
      <c r="W44" s="450" t="str">
        <f t="shared" si="59"/>
        <v/>
      </c>
      <c r="X44" s="82" t="str">
        <f t="shared" ref="X44:AN44" si="60">IF(SUM(X11:X41)&gt;0,MIN(X11:X41),"")</f>
        <v/>
      </c>
      <c r="Y44" s="82" t="str">
        <f t="shared" si="60"/>
        <v/>
      </c>
      <c r="Z44" s="82" t="str">
        <f t="shared" si="60"/>
        <v/>
      </c>
      <c r="AA44" s="505" t="str">
        <f t="shared" si="60"/>
        <v/>
      </c>
      <c r="AB44" s="82" t="str">
        <f t="shared" si="60"/>
        <v/>
      </c>
      <c r="AC44" s="83" t="str">
        <f t="shared" si="60"/>
        <v/>
      </c>
      <c r="AD44" s="450" t="str">
        <f t="shared" si="60"/>
        <v/>
      </c>
      <c r="AE44" s="83" t="str">
        <f t="shared" si="60"/>
        <v/>
      </c>
      <c r="AF44" s="707"/>
      <c r="AG44" s="795" t="str">
        <f>IF(SUM(AG11:AG41)&gt;0,MIN(AG11:AG41),"")</f>
        <v/>
      </c>
      <c r="AH44" s="784" t="str">
        <f>IF(SUM(AH11:AH41)&gt;0,MIN(AH11:AH41),"")</f>
        <v/>
      </c>
      <c r="AI44" s="72"/>
      <c r="AJ44" s="758" t="str">
        <f>IF(SUM(AJ11:AJ41)&gt;0,MIN(AJ11:AJ41),"")</f>
        <v/>
      </c>
      <c r="AK44" s="1016" t="str">
        <f>IF(SUM(AK11:AL41)&gt;0,MIN(AK11:AL41),"")</f>
        <v/>
      </c>
      <c r="AL44" s="1153"/>
      <c r="AM44" s="679" t="str">
        <f>IF(SUM(AM11:AM41)&gt;0,MIN(AM11:AM41),"")</f>
        <v/>
      </c>
      <c r="AN44" s="676" t="str">
        <f t="shared" si="60"/>
        <v/>
      </c>
      <c r="AO44" s="1060" t="s">
        <v>150</v>
      </c>
      <c r="AP44" s="1061"/>
      <c r="AQ44" s="707" t="str">
        <f t="shared" ref="AQ44:BF44" si="61">IF(SUM(AQ11:AQ41)&gt;0,MIN(AQ11:AQ41),"")</f>
        <v/>
      </c>
      <c r="AR44" s="752" t="str">
        <f>IF(SUM(AR11:AR41)&gt;0,MIN(AR11:AR41),"")</f>
        <v/>
      </c>
      <c r="AS44" s="707" t="str">
        <f t="shared" si="61"/>
        <v/>
      </c>
      <c r="AT44" s="756" t="str">
        <f t="shared" si="61"/>
        <v/>
      </c>
      <c r="AU44" s="743" t="str">
        <f t="shared" ca="1" si="61"/>
        <v/>
      </c>
      <c r="AV44" s="746" t="str">
        <f t="shared" ca="1" si="61"/>
        <v/>
      </c>
      <c r="AW44" s="707" t="str">
        <f t="shared" si="61"/>
        <v/>
      </c>
      <c r="AX44" s="755" t="str">
        <f t="shared" si="61"/>
        <v/>
      </c>
      <c r="AY44" s="743" t="str">
        <f t="shared" ca="1" si="61"/>
        <v/>
      </c>
      <c r="AZ44" s="746" t="str">
        <f t="shared" ca="1" si="61"/>
        <v/>
      </c>
      <c r="BA44" s="707" t="str">
        <f t="shared" si="61"/>
        <v/>
      </c>
      <c r="BB44" s="743" t="str">
        <f t="shared" si="61"/>
        <v/>
      </c>
      <c r="BC44" s="725" t="str">
        <f t="shared" ca="1" si="61"/>
        <v/>
      </c>
      <c r="BD44" s="746" t="str">
        <f t="shared" ca="1" si="61"/>
        <v/>
      </c>
      <c r="BE44" s="450" t="str">
        <f t="shared" si="61"/>
        <v/>
      </c>
      <c r="BF44" s="83" t="str">
        <f t="shared" ca="1" si="61"/>
        <v/>
      </c>
      <c r="BG44" s="446" t="s">
        <v>149</v>
      </c>
      <c r="BH44" s="707" t="str">
        <f t="shared" ref="BH44:BS44" si="62">IF(SUM(BH11:BH41)&gt;0,MIN(BH11:BH41),"")</f>
        <v/>
      </c>
      <c r="BI44" s="740" t="str">
        <f t="shared" si="62"/>
        <v/>
      </c>
      <c r="BJ44" s="707" t="str">
        <f t="shared" si="62"/>
        <v/>
      </c>
      <c r="BK44" s="725" t="str">
        <f t="shared" si="62"/>
        <v/>
      </c>
      <c r="BL44" s="725" t="str">
        <f t="shared" si="62"/>
        <v/>
      </c>
      <c r="BM44" s="725" t="str">
        <f t="shared" si="62"/>
        <v/>
      </c>
      <c r="BN44" s="725" t="str">
        <f t="shared" si="62"/>
        <v/>
      </c>
      <c r="BO44" s="725" t="str">
        <f t="shared" si="62"/>
        <v/>
      </c>
      <c r="BP44" s="725" t="str">
        <f t="shared" si="62"/>
        <v/>
      </c>
      <c r="BQ44" s="725" t="str">
        <f t="shared" si="62"/>
        <v/>
      </c>
      <c r="BR44" s="725" t="str">
        <f t="shared" si="62"/>
        <v/>
      </c>
      <c r="BS44" s="740" t="str">
        <f t="shared" si="62"/>
        <v/>
      </c>
      <c r="BT44" s="725" t="str">
        <f>IF(SUM(BT11:BT41)&gt;0,MIN(BT11:BT41),"")</f>
        <v/>
      </c>
      <c r="BU44" s="740" t="str">
        <f>IF(SUM(BU11:BU41)&gt;0,MIN(BU11:BU41),"")</f>
        <v/>
      </c>
      <c r="BV44" s="264" t="s">
        <v>150</v>
      </c>
      <c r="BW44" s="744" t="str">
        <f>IF(SUM(BW11:BW41)&gt;0,MIN(BW11:BW41),"")</f>
        <v/>
      </c>
      <c r="BX44" s="742" t="str">
        <f ca="1">IF(SUM(BX11:BX41)&gt;0,MIN(BX11:BX41),"")</f>
        <v/>
      </c>
      <c r="BY44" s="744" t="str">
        <f>IF(SUM(BY11:BY41)&gt;0,MIN(BY11:BY41),"")</f>
        <v/>
      </c>
      <c r="BZ44" s="742" t="str">
        <f ca="1">IF(SUM(BZ11:BZ41)&gt;0,MIN(BZ11:BZ41),"")</f>
        <v/>
      </c>
      <c r="CA44" s="754" t="str">
        <f t="shared" ref="CA44:CK44" si="63">IF(SUM(CA11:CA41)&gt;0,MIN(CA11:CA41),"")</f>
        <v/>
      </c>
      <c r="CB44" s="751" t="str">
        <f t="shared" si="63"/>
        <v/>
      </c>
      <c r="CC44" s="749" t="str">
        <f t="shared" si="63"/>
        <v/>
      </c>
      <c r="CD44" s="749" t="str">
        <f>IF(SUM(CD11:CD41)&gt;0,MIN(CD11:CD41),"")</f>
        <v/>
      </c>
      <c r="CE44" s="749" t="str">
        <f>IF(SUM(CE11:CE41)&gt;0,MIN(CE11:CE41),"")</f>
        <v/>
      </c>
      <c r="CF44" s="751" t="str">
        <f t="shared" si="63"/>
        <v/>
      </c>
      <c r="CG44" s="749" t="str">
        <f t="shared" si="63"/>
        <v/>
      </c>
      <c r="CH44" s="751" t="str">
        <f t="shared" si="63"/>
        <v/>
      </c>
      <c r="CI44" s="751" t="str">
        <f t="shared" si="63"/>
        <v/>
      </c>
      <c r="CJ44" s="749" t="str">
        <f t="shared" si="63"/>
        <v/>
      </c>
      <c r="CK44" s="751" t="str">
        <f t="shared" si="63"/>
        <v/>
      </c>
      <c r="CL44" s="750" t="str">
        <f>IF(SUM(CL11:CL41)&gt;0,MIN(CL11:CL41),"")</f>
        <v/>
      </c>
      <c r="CM44" s="446" t="s">
        <v>150</v>
      </c>
      <c r="CN44" s="744" t="str">
        <f t="shared" ref="CN44:CT44" si="64">IF(SUM(CN11:CN41)&gt;0,MIN(CN11:CN41),"")</f>
        <v/>
      </c>
      <c r="CO44" s="745" t="str">
        <f t="shared" si="64"/>
        <v/>
      </c>
      <c r="CP44" s="741" t="str">
        <f t="shared" si="64"/>
        <v/>
      </c>
      <c r="CQ44" s="743" t="str">
        <f t="shared" si="64"/>
        <v/>
      </c>
      <c r="CR44" s="725" t="str">
        <f t="shared" si="64"/>
        <v/>
      </c>
      <c r="CS44" s="743" t="str">
        <f t="shared" si="64"/>
        <v/>
      </c>
      <c r="CT44" s="725" t="str">
        <f t="shared" si="64"/>
        <v/>
      </c>
      <c r="CU44" s="743" t="str">
        <f>IF(SUM(CU11:CU41)&gt;0,MIN(CU11:CU41),"")</f>
        <v/>
      </c>
      <c r="CV44" s="725" t="str">
        <f>IF(SUM(CV11:CV41)&gt;0,MIN(CV11:CV41),"")</f>
        <v/>
      </c>
      <c r="CW44" s="743" t="str">
        <f t="shared" ref="CW44:DB44" si="65">IF(SUM(CW11:CW41)&gt;0,MIN(CW11:CW41),"")</f>
        <v/>
      </c>
      <c r="CX44" s="725" t="str">
        <f t="shared" si="65"/>
        <v/>
      </c>
      <c r="CY44" s="743" t="str">
        <f t="shared" si="65"/>
        <v/>
      </c>
      <c r="CZ44" s="743" t="str">
        <f t="shared" si="65"/>
        <v/>
      </c>
      <c r="DA44" s="725" t="str">
        <f t="shared" si="65"/>
        <v/>
      </c>
      <c r="DB44" s="743" t="str">
        <f t="shared" si="65"/>
        <v/>
      </c>
      <c r="DC44" s="740" t="str">
        <f>IF(SUM(DC11:DC41)&gt;0,MIN(DC11:DC41),"")</f>
        <v/>
      </c>
    </row>
    <row r="45" spans="1:107" ht="14.45" customHeight="1" thickTop="1" thickBot="1" x14ac:dyDescent="0.25">
      <c r="A45" s="527"/>
      <c r="B45" s="528"/>
      <c r="C45" s="528"/>
      <c r="D45" s="528"/>
      <c r="E45" s="529"/>
      <c r="F45" s="530"/>
      <c r="G45" s="531"/>
      <c r="H45" s="527"/>
      <c r="I45" s="528"/>
      <c r="J45" s="532"/>
      <c r="K45" s="528"/>
      <c r="L45" s="533"/>
      <c r="M45" s="528"/>
      <c r="N45" s="528"/>
      <c r="O45" s="528"/>
      <c r="P45" s="528"/>
      <c r="Q45" s="528"/>
      <c r="R45" s="528"/>
      <c r="S45" s="532"/>
      <c r="T45" s="1010" t="s">
        <v>151</v>
      </c>
      <c r="U45" s="1011"/>
      <c r="V45" s="1012"/>
      <c r="W45" s="528"/>
      <c r="X45" s="528"/>
      <c r="Y45" s="534"/>
      <c r="Z45" s="528"/>
      <c r="AA45" s="534"/>
      <c r="AB45" s="528"/>
      <c r="AC45" s="532"/>
      <c r="AD45" s="528"/>
      <c r="AE45" s="528"/>
      <c r="AF45" s="527"/>
      <c r="AG45" s="528"/>
      <c r="AH45" s="528"/>
      <c r="AI45" s="503"/>
      <c r="AJ45" s="888" t="str">
        <f ca="1">'E.coli Standalone Calculation'!N38</f>
        <v/>
      </c>
      <c r="AK45" s="535"/>
      <c r="AL45" s="536"/>
      <c r="AM45" s="738"/>
      <c r="AN45" s="532"/>
      <c r="AO45" s="1054"/>
      <c r="AP45" s="1055"/>
      <c r="AQ45" s="527"/>
      <c r="AR45" s="528"/>
      <c r="AS45" s="527"/>
      <c r="AT45" s="528"/>
      <c r="AU45" s="537"/>
      <c r="AV45" s="528"/>
      <c r="AW45" s="527"/>
      <c r="AX45" s="528"/>
      <c r="AY45" s="537"/>
      <c r="AZ45" s="528"/>
      <c r="BA45" s="527"/>
      <c r="BB45" s="537"/>
      <c r="BC45" s="528"/>
      <c r="BD45" s="528"/>
      <c r="BE45" s="527"/>
      <c r="BF45" s="532"/>
      <c r="BG45" s="538"/>
      <c r="BH45" s="527"/>
      <c r="BI45" s="532"/>
      <c r="BJ45" s="527"/>
      <c r="BK45" s="528"/>
      <c r="BL45" s="528"/>
      <c r="BM45" s="528"/>
      <c r="BN45" s="528"/>
      <c r="BO45" s="528"/>
      <c r="BP45" s="528"/>
      <c r="BQ45" s="528"/>
      <c r="BR45" s="528"/>
      <c r="BS45" s="532"/>
      <c r="BT45" s="527"/>
      <c r="BU45" s="532"/>
      <c r="BV45" s="557"/>
      <c r="BW45" s="551"/>
      <c r="BX45" s="677"/>
      <c r="BY45" s="677"/>
      <c r="BZ45" s="677"/>
      <c r="CA45" s="677"/>
      <c r="CB45" s="552"/>
      <c r="CC45" s="552"/>
      <c r="CD45" s="552"/>
      <c r="CE45" s="552"/>
      <c r="CF45" s="552"/>
      <c r="CG45" s="552"/>
      <c r="CH45" s="552"/>
      <c r="CI45" s="552"/>
      <c r="CJ45" s="552"/>
      <c r="CK45" s="552"/>
      <c r="CL45" s="553"/>
      <c r="CM45" s="557"/>
      <c r="CN45" s="551"/>
      <c r="CO45" s="552"/>
      <c r="CP45" s="552"/>
      <c r="CQ45" s="552"/>
      <c r="CR45" s="552"/>
      <c r="CS45" s="552"/>
      <c r="CT45" s="552"/>
      <c r="CU45" s="552"/>
      <c r="CV45" s="552"/>
      <c r="CW45" s="552"/>
      <c r="CX45" s="552"/>
      <c r="CY45" s="552"/>
      <c r="CZ45" s="552"/>
      <c r="DA45" s="552"/>
      <c r="DB45" s="552"/>
      <c r="DC45" s="553"/>
    </row>
    <row r="46" spans="1:107" ht="14.45" customHeight="1" thickTop="1" thickBot="1" x14ac:dyDescent="0.25">
      <c r="A46" s="539"/>
      <c r="B46" s="540"/>
      <c r="C46" s="540"/>
      <c r="D46" s="540"/>
      <c r="E46" s="541"/>
      <c r="F46" s="542"/>
      <c r="G46" s="541"/>
      <c r="H46" s="540"/>
      <c r="I46" s="540"/>
      <c r="J46" s="543"/>
      <c r="K46" s="540"/>
      <c r="L46" s="544"/>
      <c r="M46" s="540"/>
      <c r="N46" s="540"/>
      <c r="O46" s="540"/>
      <c r="P46" s="540"/>
      <c r="Q46" s="540"/>
      <c r="R46" s="540"/>
      <c r="S46" s="543"/>
      <c r="T46" s="1013" t="s">
        <v>152</v>
      </c>
      <c r="U46" s="1014"/>
      <c r="V46" s="1015"/>
      <c r="W46" s="545"/>
      <c r="X46" s="540"/>
      <c r="Y46" s="546"/>
      <c r="Z46" s="540"/>
      <c r="AA46" s="546"/>
      <c r="AB46" s="540"/>
      <c r="AC46" s="540"/>
      <c r="AD46" s="545"/>
      <c r="AE46" s="540"/>
      <c r="AF46" s="545"/>
      <c r="AG46" s="540"/>
      <c r="AH46" s="540"/>
      <c r="AI46" s="503"/>
      <c r="AJ46" s="889" t="str">
        <f ca="1">'E.coli Standalone Calculation'!N41</f>
        <v/>
      </c>
      <c r="AK46" s="547"/>
      <c r="AL46" s="548"/>
      <c r="AM46" s="540"/>
      <c r="AN46" s="543"/>
      <c r="AO46" s="1021"/>
      <c r="AP46" s="1022"/>
      <c r="AQ46" s="545"/>
      <c r="AR46" s="543"/>
      <c r="AS46" s="540"/>
      <c r="AT46" s="540"/>
      <c r="AU46" s="549"/>
      <c r="AV46" s="540"/>
      <c r="AW46" s="545"/>
      <c r="AX46" s="540"/>
      <c r="AY46" s="549"/>
      <c r="AZ46" s="543"/>
      <c r="BA46" s="540"/>
      <c r="BB46" s="549"/>
      <c r="BC46" s="540"/>
      <c r="BD46" s="540"/>
      <c r="BE46" s="545"/>
      <c r="BF46" s="543"/>
      <c r="BG46" s="550"/>
      <c r="BH46" s="545"/>
      <c r="BI46" s="543"/>
      <c r="BJ46" s="545"/>
      <c r="BK46" s="540"/>
      <c r="BL46" s="540"/>
      <c r="BM46" s="540"/>
      <c r="BN46" s="540"/>
      <c r="BO46" s="540"/>
      <c r="BP46" s="540"/>
      <c r="BQ46" s="540"/>
      <c r="BR46" s="540"/>
      <c r="BS46" s="543"/>
      <c r="BT46" s="545"/>
      <c r="BU46" s="543"/>
      <c r="BV46" s="558"/>
      <c r="BW46" s="554"/>
      <c r="BX46" s="555"/>
      <c r="BY46" s="555"/>
      <c r="BZ46" s="555"/>
      <c r="CA46" s="555"/>
      <c r="CB46" s="555"/>
      <c r="CC46" s="555"/>
      <c r="CD46" s="555"/>
      <c r="CE46" s="555"/>
      <c r="CF46" s="555"/>
      <c r="CG46" s="555"/>
      <c r="CH46" s="555"/>
      <c r="CI46" s="555"/>
      <c r="CJ46" s="555"/>
      <c r="CK46" s="555"/>
      <c r="CL46" s="556"/>
      <c r="CM46" s="558"/>
      <c r="CN46" s="554"/>
      <c r="CO46" s="555"/>
      <c r="CP46" s="555"/>
      <c r="CQ46" s="555"/>
      <c r="CR46" s="555"/>
      <c r="CS46" s="555"/>
      <c r="CT46" s="555"/>
      <c r="CU46" s="555"/>
      <c r="CV46" s="555"/>
      <c r="CW46" s="555"/>
      <c r="CX46" s="555"/>
      <c r="CY46" s="555"/>
      <c r="CZ46" s="555"/>
      <c r="DA46" s="555"/>
      <c r="DB46" s="555"/>
      <c r="DC46" s="556"/>
    </row>
    <row r="47" spans="1:107" ht="15" customHeight="1" thickBot="1" x14ac:dyDescent="0.25">
      <c r="A47" s="518" t="s">
        <v>153</v>
      </c>
      <c r="B47" s="244"/>
      <c r="C47" s="447"/>
      <c r="D47" s="127"/>
      <c r="E47" s="86">
        <f>COUNT(E11:E41)</f>
        <v>0</v>
      </c>
      <c r="F47" s="448">
        <f>COUNTA(F11:F41)</f>
        <v>0</v>
      </c>
      <c r="G47" s="449">
        <f>COUNTA(G11:G41)</f>
        <v>0</v>
      </c>
      <c r="H47" s="516">
        <f>COUNT(H11:H41)</f>
        <v>0</v>
      </c>
      <c r="I47" s="507">
        <f t="shared" ref="I47:BD47" si="66">COUNT(I11:I41)</f>
        <v>0</v>
      </c>
      <c r="J47" s="506">
        <f t="shared" si="66"/>
        <v>0</v>
      </c>
      <c r="K47" s="516">
        <f t="shared" si="66"/>
        <v>0</v>
      </c>
      <c r="L47" s="507">
        <f t="shared" si="66"/>
        <v>0</v>
      </c>
      <c r="M47" s="507">
        <f t="shared" si="66"/>
        <v>0</v>
      </c>
      <c r="N47" s="507">
        <f t="shared" ca="1" si="66"/>
        <v>0</v>
      </c>
      <c r="O47" s="507">
        <f t="shared" si="66"/>
        <v>0</v>
      </c>
      <c r="P47" s="507">
        <f t="shared" ca="1" si="66"/>
        <v>0</v>
      </c>
      <c r="Q47" s="507">
        <f t="shared" si="66"/>
        <v>0</v>
      </c>
      <c r="R47" s="507">
        <f t="shared" si="66"/>
        <v>0</v>
      </c>
      <c r="S47" s="506">
        <f t="shared" si="66"/>
        <v>0</v>
      </c>
      <c r="T47" s="259" t="s">
        <v>154</v>
      </c>
      <c r="U47" s="511">
        <f t="shared" si="66"/>
        <v>0</v>
      </c>
      <c r="V47" s="121">
        <f t="shared" si="66"/>
        <v>0</v>
      </c>
      <c r="W47" s="511">
        <f>COUNT(W11:W41)</f>
        <v>0</v>
      </c>
      <c r="X47" s="74">
        <f t="shared" si="66"/>
        <v>0</v>
      </c>
      <c r="Y47" s="74">
        <f t="shared" si="66"/>
        <v>0</v>
      </c>
      <c r="Z47" s="74">
        <f t="shared" si="66"/>
        <v>0</v>
      </c>
      <c r="AA47" s="74">
        <f t="shared" si="66"/>
        <v>0</v>
      </c>
      <c r="AB47" s="74">
        <f t="shared" si="66"/>
        <v>0</v>
      </c>
      <c r="AC47" s="121">
        <f t="shared" si="66"/>
        <v>0</v>
      </c>
      <c r="AD47" s="511">
        <f t="shared" si="66"/>
        <v>0</v>
      </c>
      <c r="AE47" s="121">
        <f t="shared" si="66"/>
        <v>0</v>
      </c>
      <c r="AF47" s="710"/>
      <c r="AG47" s="74">
        <f t="shared" ref="AG47:AN47" si="67">COUNT(AG11:AG41)</f>
        <v>0</v>
      </c>
      <c r="AH47" s="74">
        <f t="shared" si="67"/>
        <v>0</v>
      </c>
      <c r="AI47" s="73"/>
      <c r="AJ47" s="67">
        <f ca="1">COUNT(AI11:AI41)</f>
        <v>0</v>
      </c>
      <c r="AK47" s="999">
        <f>COUNT(AK11:AL41)</f>
        <v>0</v>
      </c>
      <c r="AL47" s="1000"/>
      <c r="AM47" s="74">
        <f t="shared" si="67"/>
        <v>0</v>
      </c>
      <c r="AN47" s="121">
        <f t="shared" si="67"/>
        <v>0</v>
      </c>
      <c r="AO47" s="1018" t="s">
        <v>154</v>
      </c>
      <c r="AP47" s="1019"/>
      <c r="AQ47" s="511">
        <f t="shared" si="66"/>
        <v>0</v>
      </c>
      <c r="AR47" s="121">
        <f t="shared" si="66"/>
        <v>0</v>
      </c>
      <c r="AS47" s="511">
        <f t="shared" si="66"/>
        <v>0</v>
      </c>
      <c r="AT47" s="74">
        <f t="shared" si="66"/>
        <v>0</v>
      </c>
      <c r="AU47" s="74">
        <f t="shared" ca="1" si="66"/>
        <v>0</v>
      </c>
      <c r="AV47" s="121">
        <f t="shared" ca="1" si="66"/>
        <v>0</v>
      </c>
      <c r="AW47" s="511">
        <f t="shared" si="66"/>
        <v>0</v>
      </c>
      <c r="AX47" s="74">
        <f t="shared" si="66"/>
        <v>0</v>
      </c>
      <c r="AY47" s="74">
        <f t="shared" ca="1" si="66"/>
        <v>0</v>
      </c>
      <c r="AZ47" s="121">
        <f t="shared" ca="1" si="66"/>
        <v>0</v>
      </c>
      <c r="BA47" s="511">
        <f t="shared" si="66"/>
        <v>0</v>
      </c>
      <c r="BB47" s="74">
        <f t="shared" si="66"/>
        <v>0</v>
      </c>
      <c r="BC47" s="74">
        <f t="shared" ca="1" si="66"/>
        <v>0</v>
      </c>
      <c r="BD47" s="121">
        <f t="shared" ca="1" si="66"/>
        <v>0</v>
      </c>
      <c r="BE47" s="513">
        <f>COUNT(BE11:BE41)</f>
        <v>0</v>
      </c>
      <c r="BF47" s="121">
        <f ca="1">COUNT(BF11:BF41)</f>
        <v>0</v>
      </c>
      <c r="BG47" s="514" t="s">
        <v>154</v>
      </c>
      <c r="BH47" s="513">
        <f>COUNT(BH11:BH41)</f>
        <v>0</v>
      </c>
      <c r="BI47" s="121">
        <f t="shared" ref="BI47:BS47" si="68">COUNT(BI11:BI41)</f>
        <v>0</v>
      </c>
      <c r="BJ47" s="511">
        <f t="shared" si="68"/>
        <v>0</v>
      </c>
      <c r="BK47" s="74">
        <f t="shared" si="68"/>
        <v>0</v>
      </c>
      <c r="BL47" s="74">
        <f t="shared" si="68"/>
        <v>0</v>
      </c>
      <c r="BM47" s="74">
        <f t="shared" si="68"/>
        <v>0</v>
      </c>
      <c r="BN47" s="74">
        <f t="shared" si="68"/>
        <v>0</v>
      </c>
      <c r="BO47" s="74">
        <f t="shared" si="68"/>
        <v>0</v>
      </c>
      <c r="BP47" s="74">
        <f t="shared" si="68"/>
        <v>0</v>
      </c>
      <c r="BQ47" s="74">
        <f t="shared" si="68"/>
        <v>0</v>
      </c>
      <c r="BR47" s="74">
        <f t="shared" si="68"/>
        <v>0</v>
      </c>
      <c r="BS47" s="121">
        <f t="shared" si="68"/>
        <v>0</v>
      </c>
      <c r="BT47" s="74">
        <f>COUNT(BT11:BT41)</f>
        <v>0</v>
      </c>
      <c r="BU47" s="121">
        <f>COUNT(BU11:BU41)</f>
        <v>0</v>
      </c>
      <c r="BV47" s="265" t="s">
        <v>154</v>
      </c>
      <c r="BW47" s="693">
        <f t="shared" ref="BW47:CK47" si="69">COUNT(BW11:BW41)</f>
        <v>0</v>
      </c>
      <c r="BX47" s="695">
        <f t="shared" ca="1" si="69"/>
        <v>0</v>
      </c>
      <c r="BY47" s="693">
        <f t="shared" si="69"/>
        <v>0</v>
      </c>
      <c r="BZ47" s="696">
        <f t="shared" ca="1" si="69"/>
        <v>0</v>
      </c>
      <c r="CA47" s="692">
        <f t="shared" si="69"/>
        <v>0</v>
      </c>
      <c r="CB47" s="74">
        <f t="shared" si="69"/>
        <v>0</v>
      </c>
      <c r="CC47" s="74">
        <f t="shared" si="69"/>
        <v>0</v>
      </c>
      <c r="CD47" s="74">
        <f>COUNT(CD11:CD41)</f>
        <v>0</v>
      </c>
      <c r="CE47" s="74">
        <f>COUNT(CE11:CE41)</f>
        <v>0</v>
      </c>
      <c r="CF47" s="74">
        <f t="shared" si="69"/>
        <v>0</v>
      </c>
      <c r="CG47" s="74">
        <f t="shared" si="69"/>
        <v>0</v>
      </c>
      <c r="CH47" s="74">
        <f t="shared" si="69"/>
        <v>0</v>
      </c>
      <c r="CI47" s="74">
        <f t="shared" si="69"/>
        <v>0</v>
      </c>
      <c r="CJ47" s="74">
        <f t="shared" si="69"/>
        <v>0</v>
      </c>
      <c r="CK47" s="74">
        <f t="shared" si="69"/>
        <v>0</v>
      </c>
      <c r="CL47" s="121">
        <f>COUNT(CL11:CL41)</f>
        <v>0</v>
      </c>
      <c r="CM47" s="514" t="s">
        <v>154</v>
      </c>
      <c r="CN47" s="693">
        <f t="shared" ref="CN47:CT47" si="70">COUNT(CN11:CN41)</f>
        <v>0</v>
      </c>
      <c r="CO47" s="695">
        <f t="shared" si="70"/>
        <v>0</v>
      </c>
      <c r="CP47" s="720">
        <f t="shared" si="70"/>
        <v>0</v>
      </c>
      <c r="CQ47" s="74">
        <f t="shared" si="70"/>
        <v>0</v>
      </c>
      <c r="CR47" s="74">
        <f t="shared" si="70"/>
        <v>0</v>
      </c>
      <c r="CS47" s="74">
        <f t="shared" si="70"/>
        <v>0</v>
      </c>
      <c r="CT47" s="74">
        <f t="shared" si="70"/>
        <v>0</v>
      </c>
      <c r="CU47" s="74">
        <f>COUNT(CU11:CU41)</f>
        <v>0</v>
      </c>
      <c r="CV47" s="74">
        <f>COUNT(CV11:CV41)</f>
        <v>0</v>
      </c>
      <c r="CW47" s="74">
        <f t="shared" ref="CW47:DB47" si="71">COUNT(CW11:CW41)</f>
        <v>0</v>
      </c>
      <c r="CX47" s="74">
        <f t="shared" si="71"/>
        <v>0</v>
      </c>
      <c r="CY47" s="74">
        <f t="shared" si="71"/>
        <v>0</v>
      </c>
      <c r="CZ47" s="74">
        <f t="shared" si="71"/>
        <v>0</v>
      </c>
      <c r="DA47" s="74">
        <f t="shared" si="71"/>
        <v>0</v>
      </c>
      <c r="DB47" s="74">
        <f t="shared" si="71"/>
        <v>0</v>
      </c>
      <c r="DC47" s="121">
        <f>COUNT(DC11:DC41)</f>
        <v>0</v>
      </c>
    </row>
    <row r="48" spans="1:107" ht="13.5" customHeight="1" thickBot="1" x14ac:dyDescent="0.3">
      <c r="A48" s="1108" t="s">
        <v>155</v>
      </c>
      <c r="B48" s="1109"/>
      <c r="C48" s="1109"/>
      <c r="D48" s="1109"/>
      <c r="E48" s="1109"/>
      <c r="F48" s="1109"/>
      <c r="G48" s="1109"/>
      <c r="H48" s="1109"/>
      <c r="I48" s="1109"/>
      <c r="J48" s="1110"/>
      <c r="K48" s="459" t="s">
        <v>156</v>
      </c>
      <c r="L48" s="227"/>
      <c r="M48" s="227"/>
      <c r="N48" s="227"/>
      <c r="O48" s="227"/>
      <c r="P48" s="461"/>
      <c r="Q48" s="460" t="s">
        <v>157</v>
      </c>
      <c r="R48" s="227"/>
      <c r="S48" s="253"/>
      <c r="T48" s="322" t="s">
        <v>158</v>
      </c>
      <c r="U48" s="227"/>
      <c r="V48" s="227"/>
      <c r="W48" s="227"/>
      <c r="X48" s="227"/>
      <c r="Y48" s="227"/>
      <c r="Z48" s="227"/>
      <c r="AA48" s="227"/>
      <c r="AB48" s="227"/>
      <c r="AC48" s="227"/>
      <c r="AD48" s="227"/>
      <c r="AE48" s="227"/>
      <c r="AF48" s="227"/>
      <c r="AG48" s="227"/>
      <c r="AH48" s="227"/>
      <c r="AI48" s="227"/>
      <c r="AJ48" s="227"/>
      <c r="AK48" s="227"/>
      <c r="AL48" s="227"/>
      <c r="AM48" s="227"/>
      <c r="AN48" s="253"/>
      <c r="AO48" s="220"/>
      <c r="AP48" s="220"/>
      <c r="AQ48" s="220"/>
      <c r="AR48" s="220"/>
      <c r="AS48" s="220"/>
      <c r="AT48" s="220"/>
      <c r="AU48" s="220"/>
      <c r="AV48" s="220"/>
      <c r="AW48" s="220"/>
      <c r="AX48" s="220"/>
      <c r="AY48" s="220"/>
      <c r="AZ48" s="220"/>
      <c r="BA48" s="220"/>
      <c r="BB48" s="220"/>
      <c r="BC48" s="220"/>
      <c r="BD48" s="220"/>
      <c r="BE48" s="220"/>
      <c r="BF48" s="220"/>
      <c r="BG48" s="220"/>
      <c r="BH48" s="220"/>
      <c r="BI48" s="220"/>
      <c r="BJ48" s="220"/>
      <c r="BK48" s="220"/>
      <c r="BL48" s="220"/>
      <c r="BM48" s="220"/>
      <c r="BN48" s="220"/>
      <c r="BO48" s="220"/>
      <c r="BP48" s="220"/>
      <c r="BQ48" s="220"/>
      <c r="BR48" s="220"/>
      <c r="BS48" s="220"/>
      <c r="BT48" s="220"/>
      <c r="BU48" s="220"/>
    </row>
    <row r="49" spans="1:107" ht="12" customHeight="1" x14ac:dyDescent="0.2">
      <c r="A49" s="1111"/>
      <c r="B49" s="1112"/>
      <c r="C49" s="1112"/>
      <c r="D49" s="1112"/>
      <c r="E49" s="1112"/>
      <c r="F49" s="1112"/>
      <c r="G49" s="1112"/>
      <c r="H49" s="1112"/>
      <c r="I49" s="1112"/>
      <c r="J49" s="1113"/>
      <c r="K49" s="950"/>
      <c r="L49" s="951"/>
      <c r="M49" s="951"/>
      <c r="N49" s="951"/>
      <c r="O49" s="951"/>
      <c r="P49" s="1023"/>
      <c r="Q49" s="956"/>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92" t="s">
        <v>159</v>
      </c>
      <c r="AR49" s="93"/>
      <c r="AS49" s="93"/>
      <c r="AT49" s="93"/>
      <c r="AU49" s="93"/>
      <c r="AV49" s="93"/>
      <c r="AW49" s="93"/>
      <c r="AX49" s="93"/>
      <c r="AY49" s="93"/>
      <c r="AZ49" s="93"/>
      <c r="BA49" s="94"/>
      <c r="BB49" s="326" t="s">
        <v>160</v>
      </c>
      <c r="BC49" s="227"/>
      <c r="BD49" s="253"/>
      <c r="BE49" s="220"/>
      <c r="BF49" s="220"/>
      <c r="BG49" s="220"/>
      <c r="BH49" s="971" t="s">
        <v>161</v>
      </c>
      <c r="BI49" s="972"/>
      <c r="BJ49" s="972"/>
      <c r="BK49" s="972"/>
      <c r="BL49" s="972"/>
      <c r="BM49" s="972"/>
      <c r="BN49" s="972"/>
      <c r="BO49" s="972"/>
      <c r="BP49" s="973"/>
      <c r="BQ49" s="220"/>
      <c r="BR49" s="220"/>
      <c r="BS49" s="220"/>
      <c r="BT49" s="220"/>
      <c r="BU49" s="220"/>
    </row>
    <row r="50" spans="1:107" x14ac:dyDescent="0.2">
      <c r="A50" s="1111"/>
      <c r="B50" s="1112"/>
      <c r="C50" s="1112"/>
      <c r="D50" s="1112"/>
      <c r="E50" s="1112"/>
      <c r="F50" s="1112"/>
      <c r="G50" s="1112"/>
      <c r="H50" s="1112"/>
      <c r="I50" s="1112"/>
      <c r="J50" s="1113"/>
      <c r="K50" s="1024"/>
      <c r="L50" s="951"/>
      <c r="M50" s="951"/>
      <c r="N50" s="951"/>
      <c r="O50" s="951"/>
      <c r="P50" s="1023"/>
      <c r="Q50" s="959"/>
      <c r="R50" s="957"/>
      <c r="S50" s="9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162</v>
      </c>
      <c r="AR50" s="241"/>
      <c r="AS50" s="270"/>
      <c r="AT50" s="275" t="s">
        <v>163</v>
      </c>
      <c r="AU50" s="276"/>
      <c r="AV50" s="275" t="s">
        <v>164</v>
      </c>
      <c r="AW50" s="276"/>
      <c r="AX50" s="277" t="s">
        <v>86</v>
      </c>
      <c r="AY50" s="278"/>
      <c r="AZ50" s="277" t="s">
        <v>87</v>
      </c>
      <c r="BA50" s="279"/>
      <c r="BB50" s="497" t="s">
        <v>165</v>
      </c>
      <c r="BC50" s="220"/>
      <c r="BD50" s="919">
        <f>IF(SUM(AQ11:AQ41)&gt;0,SUM(AQ11:AQ41),SUM(K11:K41))</f>
        <v>0</v>
      </c>
      <c r="BE50" s="220"/>
      <c r="BF50" s="220"/>
      <c r="BG50" s="220"/>
      <c r="BH50" s="974"/>
      <c r="BI50" s="975"/>
      <c r="BJ50" s="975"/>
      <c r="BK50" s="975"/>
      <c r="BL50" s="975"/>
      <c r="BM50" s="975"/>
      <c r="BN50" s="975"/>
      <c r="BO50" s="975"/>
      <c r="BP50" s="976"/>
      <c r="BQ50" s="220"/>
      <c r="BR50" s="220"/>
      <c r="BS50" s="220"/>
      <c r="BT50" s="220"/>
      <c r="BU50" s="220"/>
    </row>
    <row r="51" spans="1:107" ht="14.25" thickBot="1" x14ac:dyDescent="0.3">
      <c r="A51" s="1111"/>
      <c r="B51" s="1112"/>
      <c r="C51" s="1112"/>
      <c r="D51" s="1112"/>
      <c r="E51" s="1112"/>
      <c r="F51" s="1112"/>
      <c r="G51" s="1112"/>
      <c r="H51" s="1112"/>
      <c r="I51" s="1112"/>
      <c r="J51" s="1113"/>
      <c r="K51" s="947"/>
      <c r="L51" s="948"/>
      <c r="M51" s="948"/>
      <c r="N51" s="948"/>
      <c r="O51" s="948"/>
      <c r="P51" s="949"/>
      <c r="Q51" s="462"/>
      <c r="R51" s="257"/>
      <c r="S51" s="258"/>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
        <v>166</v>
      </c>
      <c r="AR51" s="271"/>
      <c r="AS51" s="272"/>
      <c r="AT51" s="103" t="str">
        <f>IF(U47=0," NA",(+M42-U42)/M42*100)</f>
        <v xml:space="preserve"> NA</v>
      </c>
      <c r="AU51" s="104"/>
      <c r="AV51" s="103" t="str">
        <f>IF(V47=0," NA",(+O42-V42)/O42*100)</f>
        <v xml:space="preserve"> NA</v>
      </c>
      <c r="AW51" s="104"/>
      <c r="AX51" s="105" t="s">
        <v>71</v>
      </c>
      <c r="AY51" s="106"/>
      <c r="AZ51" s="105" t="s">
        <v>71</v>
      </c>
      <c r="BA51" s="106"/>
      <c r="BB51" s="238"/>
      <c r="BC51" s="239"/>
      <c r="BD51" s="254"/>
      <c r="BE51" s="220"/>
      <c r="BF51" s="220"/>
      <c r="BG51" s="220"/>
      <c r="BH51" s="974"/>
      <c r="BI51" s="975"/>
      <c r="BJ51" s="975"/>
      <c r="BK51" s="975"/>
      <c r="BL51" s="975"/>
      <c r="BM51" s="975"/>
      <c r="BN51" s="975"/>
      <c r="BO51" s="975"/>
      <c r="BP51" s="976"/>
      <c r="BQ51" s="220"/>
      <c r="BR51" s="220"/>
      <c r="BS51" s="220"/>
      <c r="BT51" s="220"/>
      <c r="BU51" s="220"/>
    </row>
    <row r="52" spans="1:107" ht="13.5" x14ac:dyDescent="0.25">
      <c r="A52" s="1111"/>
      <c r="B52" s="1112"/>
      <c r="C52" s="1112"/>
      <c r="D52" s="1112"/>
      <c r="E52" s="1112"/>
      <c r="F52" s="1112"/>
      <c r="G52" s="1112"/>
      <c r="H52" s="1112"/>
      <c r="I52" s="1112"/>
      <c r="J52" s="1113"/>
      <c r="K52" s="459" t="s">
        <v>167</v>
      </c>
      <c r="L52" s="464"/>
      <c r="M52" s="227"/>
      <c r="N52" s="227"/>
      <c r="O52" s="227"/>
      <c r="P52" s="465"/>
      <c r="Q52" s="460" t="s">
        <v>157</v>
      </c>
      <c r="R52" s="227"/>
      <c r="S52" s="253"/>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IF(+AQ53="Tertiary Treatment","Secondary Treatment"," ")</f>
        <v>Secondary Treatment</v>
      </c>
      <c r="AR52" s="271"/>
      <c r="AS52" s="272"/>
      <c r="AT52" s="103" t="str">
        <f>IF(AD47=0," NA",IF(U47=0,(+M42-AD42)/M42*100,(+U42-AD42)/U42*100))</f>
        <v xml:space="preserve"> NA</v>
      </c>
      <c r="AU52" s="104"/>
      <c r="AV52" s="103" t="str">
        <f>IF(AE47=0," NA",IF(V47=0,(+O42-AE42)/O42*100,(+V42-AE42)/V42*100))</f>
        <v xml:space="preserve"> NA</v>
      </c>
      <c r="AW52" s="104"/>
      <c r="AX52" s="105" t="s">
        <v>168</v>
      </c>
      <c r="AY52" s="106"/>
      <c r="AZ52" s="105" t="s">
        <v>168</v>
      </c>
      <c r="BA52" s="106"/>
      <c r="BB52" s="1042" t="s">
        <v>169</v>
      </c>
      <c r="BC52" s="1043"/>
      <c r="BD52" s="1044"/>
      <c r="BE52" s="220"/>
      <c r="BF52" s="220"/>
      <c r="BG52" s="220"/>
      <c r="BH52" s="974"/>
      <c r="BI52" s="975"/>
      <c r="BJ52" s="975"/>
      <c r="BK52" s="975"/>
      <c r="BL52" s="975"/>
      <c r="BM52" s="975"/>
      <c r="BN52" s="975"/>
      <c r="BO52" s="975"/>
      <c r="BP52" s="976"/>
      <c r="BQ52" s="220"/>
      <c r="BR52" s="220"/>
      <c r="BS52" s="220"/>
      <c r="BT52" s="220"/>
      <c r="BU52" s="220"/>
    </row>
    <row r="53" spans="1:107" ht="13.5" x14ac:dyDescent="0.2">
      <c r="A53" s="1111"/>
      <c r="B53" s="1112"/>
      <c r="C53" s="1112"/>
      <c r="D53" s="1112"/>
      <c r="E53" s="1112"/>
      <c r="F53" s="1112"/>
      <c r="G53" s="1112"/>
      <c r="H53" s="1112"/>
      <c r="I53" s="1112"/>
      <c r="J53" s="1113"/>
      <c r="K53" s="466" t="s">
        <v>170</v>
      </c>
      <c r="L53" s="231"/>
      <c r="M53" s="231"/>
      <c r="N53" s="231"/>
      <c r="O53" s="231"/>
      <c r="P53" s="231"/>
      <c r="Q53" s="956"/>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9" t="str">
        <f>IF(AND(+U47+V47&gt;0,+AD47+AE47=0),"Secondary Treatment","Tertiary Treatment")</f>
        <v>Tertiary Treatment</v>
      </c>
      <c r="AR53" s="271"/>
      <c r="AS53" s="272"/>
      <c r="AT53" s="103" t="str">
        <f>IF(U47+AD47=0," NA",IF(AD47&gt;0,(+AD42-AS42)/AD42*100,(+U42-AS42)/U42*100))</f>
        <v xml:space="preserve"> NA</v>
      </c>
      <c r="AU53" s="104"/>
      <c r="AV53" s="103" t="str">
        <f>IF(V47+AE47=0," NA",IF(AE47&gt;0,(+AE42-AW42)/AE42*100,(+V42-AW42)/V42*100))</f>
        <v xml:space="preserve"> NA</v>
      </c>
      <c r="AW53" s="104"/>
      <c r="AX53" s="105" t="s">
        <v>168</v>
      </c>
      <c r="AY53" s="106"/>
      <c r="AZ53" s="105" t="s">
        <v>168</v>
      </c>
      <c r="BA53" s="106"/>
      <c r="BB53" s="498" t="s">
        <v>171</v>
      </c>
      <c r="BC53" s="220"/>
      <c r="BD53" s="107" t="str">
        <f>IF(AQ47+K47=0,"",IF(AQ47&gt;0,+AQ42/O4,K42/O4))</f>
        <v/>
      </c>
      <c r="BE53" s="220"/>
      <c r="BF53" s="220"/>
      <c r="BG53" s="220"/>
      <c r="BH53" s="974"/>
      <c r="BI53" s="975"/>
      <c r="BJ53" s="975"/>
      <c r="BK53" s="975"/>
      <c r="BL53" s="975"/>
      <c r="BM53" s="975"/>
      <c r="BN53" s="975"/>
      <c r="BO53" s="975"/>
      <c r="BP53" s="976"/>
      <c r="BQ53" s="220"/>
      <c r="BR53" s="220"/>
      <c r="BS53" s="220"/>
      <c r="BT53" s="220"/>
      <c r="BU53" s="220"/>
    </row>
    <row r="54" spans="1:107" ht="13.5" customHeight="1" thickBot="1" x14ac:dyDescent="0.25">
      <c r="A54" s="1111"/>
      <c r="B54" s="1112"/>
      <c r="C54" s="1112"/>
      <c r="D54" s="1112"/>
      <c r="E54" s="1112"/>
      <c r="F54" s="1112"/>
      <c r="G54" s="1112"/>
      <c r="H54" s="1112"/>
      <c r="I54" s="1112"/>
      <c r="J54" s="1113"/>
      <c r="K54" s="950"/>
      <c r="L54" s="951"/>
      <c r="M54" s="951"/>
      <c r="N54" s="951"/>
      <c r="O54" s="951"/>
      <c r="P54" s="952"/>
      <c r="Q54" s="959"/>
      <c r="R54" s="957"/>
      <c r="S54" s="958"/>
      <c r="T54" s="1025"/>
      <c r="U54" s="1026"/>
      <c r="V54" s="1026"/>
      <c r="W54" s="1026"/>
      <c r="X54" s="1026"/>
      <c r="Y54" s="1026"/>
      <c r="Z54" s="1026"/>
      <c r="AA54" s="1026"/>
      <c r="AB54" s="1026"/>
      <c r="AC54" s="1026"/>
      <c r="AD54" s="1026"/>
      <c r="AE54" s="1026"/>
      <c r="AF54" s="1026"/>
      <c r="AG54" s="1026"/>
      <c r="AH54" s="1026"/>
      <c r="AI54" s="1026"/>
      <c r="AJ54" s="1026"/>
      <c r="AK54" s="1026"/>
      <c r="AL54" s="1026"/>
      <c r="AM54" s="1026"/>
      <c r="AN54" s="1027"/>
      <c r="AO54" s="220"/>
      <c r="AP54" s="220"/>
      <c r="AQ54" s="265" t="s">
        <v>172</v>
      </c>
      <c r="AR54" s="273"/>
      <c r="AS54" s="274"/>
      <c r="AT54" s="111" t="str">
        <f>IF(M42=" "," NA",(+M42-AS42)/M42*100)</f>
        <v xml:space="preserve"> NA</v>
      </c>
      <c r="AU54" s="112"/>
      <c r="AV54" s="111" t="str">
        <f>IF(O42=" "," NA",(+O42-AW42)/O42*100)</f>
        <v xml:space="preserve"> NA</v>
      </c>
      <c r="AW54" s="112"/>
      <c r="AX54" s="111" t="str">
        <f>IF(R42=" "," NA",(+R42-BA42)/R42*100)</f>
        <v xml:space="preserve"> NA</v>
      </c>
      <c r="AY54" s="112"/>
      <c r="AZ54" s="111" t="str">
        <f>IF(Q42=" "," NA",(+Q42-BE42)/Q42*100)</f>
        <v xml:space="preserve"> NA</v>
      </c>
      <c r="BA54" s="113"/>
      <c r="BB54" s="259"/>
      <c r="BC54" s="251"/>
      <c r="BD54" s="261"/>
      <c r="BE54" s="220"/>
      <c r="BF54" s="220"/>
      <c r="BG54" s="220"/>
      <c r="BH54" s="977"/>
      <c r="BI54" s="978"/>
      <c r="BJ54" s="978"/>
      <c r="BK54" s="978"/>
      <c r="BL54" s="978"/>
      <c r="BM54" s="978"/>
      <c r="BN54" s="978"/>
      <c r="BO54" s="978"/>
      <c r="BP54" s="979"/>
      <c r="BQ54" s="220"/>
      <c r="BR54" s="220"/>
      <c r="BS54" s="220"/>
      <c r="BT54" s="220"/>
      <c r="BU54" s="220"/>
    </row>
    <row r="55" spans="1:107" ht="24" customHeight="1" thickBot="1" x14ac:dyDescent="0.25">
      <c r="A55" s="1114"/>
      <c r="B55" s="1115"/>
      <c r="C55" s="1115"/>
      <c r="D55" s="1115"/>
      <c r="E55" s="1115"/>
      <c r="F55" s="1115"/>
      <c r="G55" s="1115"/>
      <c r="H55" s="1115"/>
      <c r="I55" s="1115"/>
      <c r="J55" s="1116"/>
      <c r="K55" s="953"/>
      <c r="L55" s="954"/>
      <c r="M55" s="954"/>
      <c r="N55" s="954"/>
      <c r="O55" s="954"/>
      <c r="P55" s="955"/>
      <c r="Q55" s="463"/>
      <c r="R55" s="251"/>
      <c r="S55" s="261"/>
      <c r="T55" s="1028"/>
      <c r="U55" s="1029"/>
      <c r="V55" s="1029"/>
      <c r="W55" s="1029"/>
      <c r="X55" s="1029"/>
      <c r="Y55" s="1029"/>
      <c r="Z55" s="1029"/>
      <c r="AA55" s="1029"/>
      <c r="AB55" s="1029"/>
      <c r="AC55" s="1029"/>
      <c r="AD55" s="1029"/>
      <c r="AE55" s="1029"/>
      <c r="AF55" s="1029"/>
      <c r="AG55" s="1029"/>
      <c r="AH55" s="1029"/>
      <c r="AI55" s="1029"/>
      <c r="AJ55" s="1029"/>
      <c r="AK55" s="1029"/>
      <c r="AL55" s="1029"/>
      <c r="AM55" s="1029"/>
      <c r="AN55" s="1030"/>
      <c r="AO55" s="220"/>
      <c r="AP55" s="220"/>
      <c r="AQ55" s="1040" t="str">
        <f>IF(OR(Q42=" ",BE42=" ",LEFT(Q10,4)&lt;&gt;"Phos",LEFT(BE10,4)&lt;&gt;"Phos"),"","Phosphorus limit would be")</f>
        <v/>
      </c>
      <c r="AR55" s="1041"/>
      <c r="AS55" s="1041"/>
      <c r="AT55" s="1041"/>
      <c r="AU55" s="323" t="str">
        <f>IF(OR(Q42=" ",+BE42=" ",LEFT(Q10,4)&lt;&gt;"Phos",LEFT(BE10,4)&lt;&gt;"Phos"),"",IF(+Q42&gt;=5,1,IF(+Q42&gt;=4,80,IF(+Q42&gt;=3,75,IF(Q42&gt;=2,70,IF(Q42&gt;=1,65,60))))))</f>
        <v/>
      </c>
      <c r="AV55" s="323" t="str">
        <f>IF(OR(Q42=" ",+BE42=" ",LEFT(Q10,4)&lt;&gt;"Phos",LEFT(BE10,4)&lt;&gt;"Phos"),"",IF(+Q42&gt;=5,"mg/l.","% removal."))</f>
        <v/>
      </c>
      <c r="AW55" s="323"/>
      <c r="AX55" s="324" t="str">
        <f>IF(OR(Q42=" ",+BE42=" ",LEFT(Q10,4)&lt;&gt;"Phos",LEFT(BE10,4)&lt;&gt;"Phos"),"",IF(OR(AND(+Q42&gt;=5,BE42&gt;1),AND(+Q42&gt;=4,+Q42&lt;5,AZ54&lt;80),AND(+Q42&gt;=3,+Q42&lt;4,AZ54&lt;75),AND(+Q42&gt;=2,+Q42&lt;3,AZ54&lt;70),AND(+Q42&gt;=1,+Q42&lt;2,AZ54&lt;65),AND(+Q42&lt;1,AZ54&lt;60)),"(compliance not achieved)","(compliance achieved)"))</f>
        <v/>
      </c>
      <c r="AY55" s="323"/>
      <c r="AZ55" s="323"/>
      <c r="BA55" s="323"/>
      <c r="BB55" s="323"/>
      <c r="BC55" s="323"/>
      <c r="BD55" s="325"/>
      <c r="BE55" s="220"/>
      <c r="BF55" s="220"/>
      <c r="BG55" s="220"/>
      <c r="BH55" s="220"/>
      <c r="BI55" s="220"/>
      <c r="BJ55" s="220"/>
      <c r="BK55" s="220"/>
      <c r="BL55" s="220"/>
      <c r="BM55" s="220"/>
      <c r="BN55" s="220"/>
      <c r="BO55" s="220"/>
      <c r="BP55" s="220"/>
      <c r="BQ55" s="220"/>
      <c r="BR55" s="220"/>
      <c r="BS55" s="220"/>
      <c r="BT55" s="220"/>
      <c r="BU55" s="220"/>
    </row>
    <row r="56" spans="1:107" x14ac:dyDescent="0.2">
      <c r="A56" s="1020" t="s">
        <v>173</v>
      </c>
      <c r="B56" s="1020"/>
      <c r="C56" s="1020"/>
      <c r="D56" s="1020"/>
      <c r="E56" s="1020"/>
      <c r="F56" s="1020"/>
      <c r="G56" s="1020"/>
      <c r="H56" s="1020"/>
      <c r="I56" s="1020"/>
      <c r="J56" s="1020"/>
      <c r="K56" s="1020"/>
      <c r="L56" s="1020"/>
      <c r="M56" s="1020"/>
      <c r="N56" s="1020"/>
      <c r="O56" s="1020"/>
      <c r="P56" s="1020"/>
      <c r="Q56" s="1020"/>
      <c r="R56" s="1020"/>
      <c r="S56" s="1020"/>
      <c r="T56" s="1020" t="s">
        <v>174</v>
      </c>
      <c r="U56" s="1020"/>
      <c r="V56" s="1020"/>
      <c r="W56" s="1020"/>
      <c r="X56" s="1020"/>
      <c r="Y56" s="1020"/>
      <c r="Z56" s="1020"/>
      <c r="AA56" s="1020"/>
      <c r="AB56" s="1020"/>
      <c r="AC56" s="1020"/>
      <c r="AD56" s="1020"/>
      <c r="AE56" s="1020"/>
      <c r="AF56" s="1020"/>
      <c r="AG56" s="1020"/>
      <c r="AH56" s="1020"/>
      <c r="AI56" s="1020"/>
      <c r="AJ56" s="1020"/>
      <c r="AK56" s="1020"/>
      <c r="AL56" s="1020"/>
      <c r="AM56" s="1020"/>
      <c r="AN56" s="1020"/>
      <c r="AO56" s="935" t="s">
        <v>175</v>
      </c>
      <c r="AP56" s="935"/>
      <c r="AQ56" s="935"/>
      <c r="AR56" s="935"/>
      <c r="AS56" s="935"/>
      <c r="AT56" s="935"/>
      <c r="AU56" s="935"/>
      <c r="AV56" s="935"/>
      <c r="AW56" s="935"/>
      <c r="AX56" s="935"/>
      <c r="AY56" s="935"/>
      <c r="AZ56" s="935"/>
      <c r="BA56" s="935"/>
      <c r="BB56" s="935"/>
      <c r="BC56" s="935"/>
      <c r="BD56" s="935"/>
      <c r="BG56" s="935" t="s">
        <v>176</v>
      </c>
      <c r="BH56" s="935"/>
      <c r="BI56" s="935"/>
      <c r="BJ56" s="935"/>
      <c r="BK56" s="935"/>
      <c r="BL56" s="935"/>
      <c r="BM56" s="935"/>
      <c r="BN56" s="935"/>
      <c r="BO56" s="935"/>
      <c r="BP56" s="935"/>
      <c r="BQ56" s="935"/>
      <c r="BR56" s="935"/>
      <c r="BS56" s="935"/>
      <c r="BT56" s="935"/>
      <c r="BU56" s="935"/>
      <c r="BV56" s="935" t="s">
        <v>177</v>
      </c>
      <c r="BW56" s="935"/>
      <c r="BX56" s="935"/>
      <c r="BY56" s="935"/>
      <c r="BZ56" s="935"/>
      <c r="CA56" s="935"/>
      <c r="CB56" s="935"/>
      <c r="CC56" s="935"/>
      <c r="CD56" s="935"/>
      <c r="CE56" s="935"/>
      <c r="CF56" s="935"/>
      <c r="CG56" s="935"/>
      <c r="CH56" s="935"/>
      <c r="CI56" s="935"/>
      <c r="CJ56" s="935"/>
      <c r="CK56" s="935"/>
      <c r="CL56" s="935"/>
      <c r="CM56" s="935" t="s">
        <v>178</v>
      </c>
      <c r="CN56" s="935"/>
      <c r="CO56" s="935"/>
      <c r="CP56" s="935"/>
      <c r="CQ56" s="935"/>
      <c r="CR56" s="935"/>
      <c r="CS56" s="935"/>
      <c r="CT56" s="935"/>
      <c r="CU56" s="935"/>
      <c r="CV56" s="935"/>
      <c r="CW56" s="935"/>
      <c r="CX56" s="935"/>
      <c r="CY56" s="935"/>
      <c r="CZ56" s="935"/>
      <c r="DA56" s="935"/>
      <c r="DB56" s="935"/>
      <c r="DC56" s="935"/>
    </row>
    <row r="57" spans="1:107" x14ac:dyDescent="0.2">
      <c r="A57" s="936"/>
      <c r="B57" s="936"/>
      <c r="C57" s="936"/>
      <c r="D57" s="936"/>
      <c r="E57" s="936"/>
      <c r="F57" s="936"/>
      <c r="G57" s="936"/>
      <c r="H57" s="936"/>
      <c r="I57" s="936"/>
      <c r="J57" s="936"/>
      <c r="K57" s="936"/>
      <c r="L57" s="936"/>
      <c r="M57" s="936"/>
      <c r="N57" s="936"/>
      <c r="O57" s="936"/>
      <c r="P57" s="936"/>
      <c r="Q57" s="936"/>
      <c r="R57" s="936"/>
      <c r="S57" s="936"/>
      <c r="T57" s="936"/>
      <c r="U57" s="936"/>
      <c r="V57" s="936"/>
      <c r="W57" s="936"/>
      <c r="X57" s="936"/>
      <c r="Y57" s="936"/>
      <c r="Z57" s="936"/>
      <c r="AA57" s="936"/>
      <c r="AB57" s="936"/>
      <c r="AC57" s="936"/>
      <c r="AD57" s="936"/>
      <c r="AE57" s="936"/>
      <c r="AF57" s="936"/>
      <c r="AG57" s="936"/>
      <c r="AH57" s="936"/>
      <c r="AI57" s="936"/>
      <c r="AJ57" s="936"/>
      <c r="AK57" s="936"/>
      <c r="AL57" s="936"/>
      <c r="AM57" s="936"/>
      <c r="AN57" s="936"/>
      <c r="AO57" s="936"/>
      <c r="AP57" s="936"/>
      <c r="AQ57" s="936"/>
      <c r="AR57" s="936"/>
      <c r="AS57" s="936"/>
      <c r="AT57" s="936"/>
      <c r="AU57" s="936"/>
      <c r="AV57" s="936"/>
      <c r="AW57" s="936"/>
      <c r="AX57" s="936"/>
      <c r="AY57" s="936"/>
      <c r="AZ57" s="936"/>
      <c r="BA57" s="936"/>
      <c r="BB57" s="936"/>
      <c r="BC57" s="936"/>
      <c r="BD57" s="936"/>
      <c r="BE57" s="936"/>
      <c r="BF57" s="936"/>
      <c r="BG57" s="936"/>
      <c r="BH57" s="936"/>
      <c r="BI57" s="936"/>
      <c r="BJ57" s="936"/>
      <c r="BK57" s="936"/>
      <c r="BL57" s="936"/>
      <c r="BM57" s="936"/>
      <c r="BN57" s="936"/>
      <c r="BO57" s="936"/>
      <c r="BP57" s="936"/>
      <c r="BQ57" s="936"/>
      <c r="BR57" s="936"/>
      <c r="BS57" s="936"/>
      <c r="BT57" s="936"/>
      <c r="BU57" s="936"/>
      <c r="BV57" s="936"/>
      <c r="BW57" s="936"/>
      <c r="BX57" s="936"/>
      <c r="BY57" s="936"/>
      <c r="BZ57" s="936"/>
      <c r="CA57" s="936"/>
      <c r="CB57" s="936"/>
      <c r="CC57" s="936"/>
      <c r="CD57" s="936"/>
      <c r="CE57" s="936"/>
      <c r="CF57" s="936"/>
      <c r="CG57" s="936"/>
      <c r="CH57" s="936"/>
      <c r="CI57" s="936"/>
      <c r="CJ57" s="936"/>
      <c r="CK57" s="936"/>
      <c r="CL57" s="936"/>
    </row>
  </sheetData>
  <sheetProtection algorithmName="SHA-512" hashValue="jLBLhPtX5TXeOluOUICsj8x6rAJaLiRNjN8f3bJWe/sJVGFz9+0sGDxeV4kS1meZDCu3K1rwzDl8y+FA9kHpww==" saltValue="niCmvD0Nvw33lzjy4E1ovQ==" spinCount="100000" sheet="1" selectLockedCells="1"/>
  <mergeCells count="96">
    <mergeCell ref="CT6:DA7"/>
    <mergeCell ref="CN8:CN10"/>
    <mergeCell ref="CO8:CO10"/>
    <mergeCell ref="CP8:CP10"/>
    <mergeCell ref="CQ8:CQ10"/>
    <mergeCell ref="CR8:CR10"/>
    <mergeCell ref="CS8:CS10"/>
    <mergeCell ref="CT8:CT10"/>
    <mergeCell ref="DA8:DA10"/>
    <mergeCell ref="CU8:CU10"/>
    <mergeCell ref="CV8:CV10"/>
    <mergeCell ref="CW8:CW10"/>
    <mergeCell ref="CX8:CX10"/>
    <mergeCell ref="CY8:CY10"/>
    <mergeCell ref="CZ8:CZ10"/>
    <mergeCell ref="CM6:CN6"/>
    <mergeCell ref="M4:N4"/>
    <mergeCell ref="BN6:BS7"/>
    <mergeCell ref="AO6:AR6"/>
    <mergeCell ref="K7:N7"/>
    <mergeCell ref="K2:O2"/>
    <mergeCell ref="P2:R2"/>
    <mergeCell ref="Q4:S4"/>
    <mergeCell ref="AE6:AM7"/>
    <mergeCell ref="P6:Q6"/>
    <mergeCell ref="AX6:BC7"/>
    <mergeCell ref="K5:L5"/>
    <mergeCell ref="M5:Q5"/>
    <mergeCell ref="P7:Q7"/>
    <mergeCell ref="R7:S7"/>
    <mergeCell ref="R6:S6"/>
    <mergeCell ref="BV6:BW6"/>
    <mergeCell ref="CC6:CJ7"/>
    <mergeCell ref="CA8:CA10"/>
    <mergeCell ref="CB8:CB10"/>
    <mergeCell ref="CD8:CD10"/>
    <mergeCell ref="CI8:CI10"/>
    <mergeCell ref="CH8:CH10"/>
    <mergeCell ref="CG8:CG10"/>
    <mergeCell ref="BW9:BX9"/>
    <mergeCell ref="BY9:BZ9"/>
    <mergeCell ref="CJ8:CJ10"/>
    <mergeCell ref="CF8:CF10"/>
    <mergeCell ref="BV57:CL57"/>
    <mergeCell ref="A48:J55"/>
    <mergeCell ref="BG56:BU56"/>
    <mergeCell ref="A56:S56"/>
    <mergeCell ref="T56:AN56"/>
    <mergeCell ref="BH49:BP54"/>
    <mergeCell ref="BG57:BU57"/>
    <mergeCell ref="K49:P50"/>
    <mergeCell ref="Q49:S50"/>
    <mergeCell ref="K51:P51"/>
    <mergeCell ref="AO56:BD56"/>
    <mergeCell ref="A57:S57"/>
    <mergeCell ref="T57:AN57"/>
    <mergeCell ref="AO57:BF57"/>
    <mergeCell ref="BB52:BD52"/>
    <mergeCell ref="AQ55:AT55"/>
    <mergeCell ref="C8:C10"/>
    <mergeCell ref="Q53:S54"/>
    <mergeCell ref="K54:P55"/>
    <mergeCell ref="F8:F10"/>
    <mergeCell ref="G8:G10"/>
    <mergeCell ref="D8:D10"/>
    <mergeCell ref="AO44:AP44"/>
    <mergeCell ref="AK47:AL47"/>
    <mergeCell ref="T46:V46"/>
    <mergeCell ref="AO46:AP46"/>
    <mergeCell ref="AK43:AL43"/>
    <mergeCell ref="T45:V45"/>
    <mergeCell ref="AO47:AP47"/>
    <mergeCell ref="AK44:AL44"/>
    <mergeCell ref="AQ8:BD8"/>
    <mergeCell ref="CL8:CL10"/>
    <mergeCell ref="AO42:AP42"/>
    <mergeCell ref="AO43:AP43"/>
    <mergeCell ref="BW8:BZ8"/>
    <mergeCell ref="CE8:CE10"/>
    <mergeCell ref="CC8:CC10"/>
    <mergeCell ref="T49:AN55"/>
    <mergeCell ref="AO45:AP45"/>
    <mergeCell ref="CM56:DC56"/>
    <mergeCell ref="BM9:BM10"/>
    <mergeCell ref="BP9:BP10"/>
    <mergeCell ref="BO9:BO10"/>
    <mergeCell ref="BT9:BT10"/>
    <mergeCell ref="BN9:BN10"/>
    <mergeCell ref="BU9:BU10"/>
    <mergeCell ref="BS9:BS10"/>
    <mergeCell ref="CK8:CK10"/>
    <mergeCell ref="BR9:BR10"/>
    <mergeCell ref="DC8:DC10"/>
    <mergeCell ref="DB8:DB10"/>
    <mergeCell ref="BQ9:BQ10"/>
    <mergeCell ref="BV56:CL56"/>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8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C58"/>
  <sheetViews>
    <sheetView showGridLines="0" zoomScaleNormal="100" workbookViewId="0">
      <selection activeCell="T49" sqref="T49:AN55"/>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5703125" customWidth="1"/>
    <col min="34" max="34" width="6.5703125" customWidth="1"/>
    <col min="35" max="35" width="1.5703125" hidden="1" customWidth="1"/>
    <col min="37" max="39" width="5.7109375" customWidth="1"/>
    <col min="41" max="42" width="3.7109375" customWidth="1"/>
    <col min="43" max="44" width="7.7109375" customWidth="1"/>
    <col min="56" max="56" width="7.42578125" customWidth="1"/>
    <col min="58" max="58" width="5.7109375" customWidth="1"/>
    <col min="59" max="59" width="5.140625" customWidth="1"/>
    <col min="74" max="74" width="5.140625" customWidth="1"/>
    <col min="77" max="77" width="7.140625" customWidth="1"/>
    <col min="78" max="78" width="7.570312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+Jul!K2</f>
        <v>Exampleville</v>
      </c>
      <c r="L2" s="1046"/>
      <c r="M2" s="1046"/>
      <c r="N2" s="1046"/>
      <c r="O2" s="1047"/>
      <c r="P2" s="1131" t="str">
        <f>+Jul!P2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185</v>
      </c>
      <c r="L4" s="312"/>
      <c r="M4" s="1138">
        <f>+Jul!M4</f>
        <v>2026</v>
      </c>
      <c r="N4" s="1139"/>
      <c r="O4" s="862">
        <f>+Jul!O4</f>
        <v>1E-3</v>
      </c>
      <c r="P4" s="313" t="s">
        <v>51</v>
      </c>
      <c r="Q4" s="1066" t="str">
        <f>+Jul!Q4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CONCATENATE("8/1/",M4)</f>
        <v>8/1/2026</v>
      </c>
      <c r="K5" s="1056" t="s">
        <v>54</v>
      </c>
      <c r="L5" s="1057"/>
      <c r="M5" s="1142" t="str">
        <f>+Jul!M5</f>
        <v>wwtp@city.org</v>
      </c>
      <c r="N5" s="1142"/>
      <c r="O5" s="1142"/>
      <c r="P5" s="1142"/>
      <c r="Q5" s="1143"/>
      <c r="R5" s="864" t="str">
        <f>+Jul!R5</f>
        <v>001</v>
      </c>
      <c r="S5" s="864" t="str">
        <f>+Jul!S5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August</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August</v>
      </c>
      <c r="AV6" s="245"/>
      <c r="AW6" s="488">
        <f>+M4</f>
        <v>2026</v>
      </c>
      <c r="AX6" s="937"/>
      <c r="AY6" s="938"/>
      <c r="AZ6" s="938"/>
      <c r="BA6" s="938"/>
      <c r="BB6" s="938"/>
      <c r="BC6" s="938"/>
      <c r="BD6" s="220"/>
      <c r="BE6" s="257"/>
      <c r="BF6" s="257"/>
      <c r="BG6" s="458" t="str">
        <f>+K2</f>
        <v>Exampleville</v>
      </c>
      <c r="BH6" s="239"/>
      <c r="BI6" s="250" t="str">
        <f>+P2</f>
        <v>IN0000000</v>
      </c>
      <c r="BJ6" s="245"/>
      <c r="BK6" s="250" t="str">
        <f>+K4</f>
        <v>August</v>
      </c>
      <c r="BL6" s="245"/>
      <c r="BM6" s="488">
        <f>+M4</f>
        <v>2026</v>
      </c>
      <c r="BN6" s="937"/>
      <c r="BO6" s="942"/>
      <c r="BP6" s="942"/>
      <c r="BQ6" s="942"/>
      <c r="BR6" s="942"/>
      <c r="BS6" s="924"/>
      <c r="BT6" s="231"/>
      <c r="BU6" s="220"/>
      <c r="BV6" s="940" t="str">
        <f>+K2</f>
        <v>Exampleville</v>
      </c>
      <c r="BW6" s="1095"/>
      <c r="BX6" s="250" t="str">
        <f>+P2</f>
        <v>IN0000000</v>
      </c>
      <c r="BY6" s="245"/>
      <c r="BZ6" s="250" t="str">
        <f>+K4</f>
        <v>August</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August</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+Jul!K7</f>
        <v>Chris A. Operator</v>
      </c>
      <c r="L7" s="1063"/>
      <c r="M7" s="1063"/>
      <c r="N7" s="1063"/>
      <c r="O7" s="314" t="str">
        <f>+Jul!O7</f>
        <v>V</v>
      </c>
      <c r="P7" s="1071">
        <f>+Jul!P7</f>
        <v>9999</v>
      </c>
      <c r="Q7" s="1072"/>
      <c r="R7" s="1160">
        <f>+Jul!R7</f>
        <v>41820</v>
      </c>
      <c r="S7" s="1161"/>
      <c r="T7" s="472"/>
      <c r="U7" s="260"/>
      <c r="V7" s="260"/>
      <c r="W7" s="468"/>
      <c r="X7" s="251"/>
      <c r="Y7" s="251"/>
      <c r="Z7" s="251"/>
      <c r="AA7" s="251"/>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thickBot="1" x14ac:dyDescent="0.25">
      <c r="A8" s="614"/>
      <c r="B8" s="615"/>
      <c r="C8" s="1125" t="str">
        <f>+Jul!C8</f>
        <v>Man-Hours at Plant
(Plants less than 1 MGD only)</v>
      </c>
      <c r="D8" s="982" t="str">
        <f>+Jul!D8</f>
        <v>Air Temperature (optional)</v>
      </c>
      <c r="E8" s="281" t="s">
        <v>66</v>
      </c>
      <c r="F8" s="1004" t="str">
        <f>+Jul!F8</f>
        <v>Bypass At Plant Site
("x" If Occurred)</v>
      </c>
      <c r="G8" s="1007" t="str">
        <f>+Jul!G8</f>
        <v>Sanitary Sewer Overflow
("x" If Occurred)</v>
      </c>
      <c r="H8" s="616" t="s">
        <v>69</v>
      </c>
      <c r="I8" s="616"/>
      <c r="J8" s="616"/>
      <c r="K8" s="617" t="s">
        <v>70</v>
      </c>
      <c r="L8" s="616"/>
      <c r="M8" s="616"/>
      <c r="N8" s="616"/>
      <c r="O8" s="616"/>
      <c r="P8" s="616"/>
      <c r="Q8" s="616"/>
      <c r="R8" s="665"/>
      <c r="S8" s="666"/>
      <c r="T8" s="619" t="s">
        <v>71</v>
      </c>
      <c r="U8" s="617" t="s">
        <v>72</v>
      </c>
      <c r="V8" s="618"/>
      <c r="W8" s="620" t="s">
        <v>73</v>
      </c>
      <c r="X8" s="620"/>
      <c r="Y8" s="620"/>
      <c r="Z8" s="620"/>
      <c r="AA8" s="620"/>
      <c r="AB8" s="620"/>
      <c r="AC8" s="621"/>
      <c r="AD8" s="622" t="s">
        <v>74</v>
      </c>
      <c r="AE8" s="623"/>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667" t="s">
        <v>71</v>
      </c>
      <c r="BH8" s="617" t="str">
        <f>+Jul!BH8</f>
        <v>SLUDGE TO</v>
      </c>
      <c r="BI8" s="618"/>
      <c r="BJ8" s="136" t="str">
        <f>+Jul!BJ8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SUM(E11:E41)</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IF(+Jul!BE9&lt;&gt;"",+Jul!BE9,"")</f>
        <v>Phosphorus</v>
      </c>
      <c r="BF9" s="641"/>
      <c r="BG9" s="642"/>
      <c r="BH9" s="629" t="str">
        <f>+Jul!BH9</f>
        <v>DIGESTER</v>
      </c>
      <c r="BI9" s="626"/>
      <c r="BJ9" s="629" t="str">
        <f>+Jul!BJ9</f>
        <v>Anaerobic Only</v>
      </c>
      <c r="BK9" s="625"/>
      <c r="BL9" s="643"/>
      <c r="BM9" s="1117" t="str">
        <f>+Jul!BM9</f>
        <v>Supernatant Withdrawn 
hrs. or Gal. x 1000</v>
      </c>
      <c r="BN9" s="1117" t="str">
        <f>+Jul!BN9</f>
        <v>Supernatant BOD5 mg/l 
or  NH3-N mg/l</v>
      </c>
      <c r="BO9" s="1117" t="str">
        <f>+Jul!BO9</f>
        <v>Total Solids in Incoming Sludge - %</v>
      </c>
      <c r="BP9" s="1124" t="str">
        <f>+Jul!BP9</f>
        <v>Total Solids in Digested Sludge - %</v>
      </c>
      <c r="BQ9" s="1101" t="str">
        <f>+Jul!BQ9</f>
        <v>Volatile Solids in Incoming Sludge - %</v>
      </c>
      <c r="BR9" s="1101" t="str">
        <f>+Jul!BR9</f>
        <v>Volatile Solids in Digested Sludge - %</v>
      </c>
      <c r="BS9" s="1099" t="str">
        <f>+Jul!BS9</f>
        <v>Digested Sludge Withdrawn 
hrs. or Gal. x 1000</v>
      </c>
      <c r="BT9" s="1101">
        <f>+Jul!BT9</f>
        <v>0</v>
      </c>
      <c r="BU9" s="1099" t="str">
        <f>+Jul!BU9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+Jul!E10</f>
        <v>Precipitation - Inches</v>
      </c>
      <c r="F10" s="1006">
        <f>+Jan!F10</f>
        <v>0</v>
      </c>
      <c r="G10" s="1009">
        <f>+Jan!G10</f>
        <v>0</v>
      </c>
      <c r="H10" s="647" t="str">
        <f>+Jul!H10</f>
        <v>Chlorine - Lbs/day</v>
      </c>
      <c r="I10" s="648" t="str">
        <f>+Jul!I10</f>
        <v>Lbs/Day  or  Gal./Day</v>
      </c>
      <c r="J10" s="648" t="str">
        <f>+Jul!J10</f>
        <v>Lbs/Day  or  Gal./Day</v>
      </c>
      <c r="K10" s="649" t="str">
        <f>+Jul!K10</f>
        <v>Influent Flow Rate 
(if metered) MGD</v>
      </c>
      <c r="L10" s="650" t="str">
        <f>+Jul!L10</f>
        <v>pH</v>
      </c>
      <c r="M10" s="650" t="str">
        <f>+Jul!M10</f>
        <v>CBOD5 - mg/l</v>
      </c>
      <c r="N10" s="901" t="str">
        <f>+Jul!N10</f>
        <v>CBOD5 - lbs/day</v>
      </c>
      <c r="O10" s="650" t="str">
        <f>+Jul!O10</f>
        <v>Susp. Solids - mg/l</v>
      </c>
      <c r="P10" s="650" t="str">
        <f>+Jul!P10</f>
        <v>Susp. Solids - lbs/day</v>
      </c>
      <c r="Q10" s="650" t="str">
        <f>+Jul!Q10</f>
        <v xml:space="preserve">Phosphorus - mg/l </v>
      </c>
      <c r="R10" s="650" t="str">
        <f>+Jul!R10</f>
        <v>Ammonia - mg/l</v>
      </c>
      <c r="S10" s="651" t="str">
        <f>IF(+Jul!S10&lt;&gt;"",+Jul!S10,"")</f>
        <v/>
      </c>
      <c r="T10" s="652" t="s">
        <v>99</v>
      </c>
      <c r="U10" s="649" t="str">
        <f>+Jul!U10</f>
        <v>CBOD5 - mg/l</v>
      </c>
      <c r="V10" s="651" t="str">
        <f>+Jul!V10</f>
        <v>Susp. Solids - mg/l</v>
      </c>
      <c r="W10" s="653" t="str">
        <f>+Jul!W10</f>
        <v>Settleable Solids % in 30 minutes</v>
      </c>
      <c r="X10" s="650" t="str">
        <f>+Jul!X10</f>
        <v>Susp. Solids - mg/l</v>
      </c>
      <c r="Y10" s="654" t="str">
        <f>+Jul!Y10</f>
        <v>Sludge Vol. Index - ml/gm</v>
      </c>
      <c r="Z10" s="650" t="str">
        <f>+Jul!Z10</f>
        <v>Dissolved Oxygen - mg/l</v>
      </c>
      <c r="AA10" s="650" t="str">
        <f>+Jul!AA10</f>
        <v>Temperature - F</v>
      </c>
      <c r="AB10" s="650" t="str">
        <f>+Jul!AB10</f>
        <v>Volume - MG</v>
      </c>
      <c r="AC10" s="651" t="str">
        <f>+Jul!AC10</f>
        <v>Susp. Solids - mg/l</v>
      </c>
      <c r="AD10" s="649" t="str">
        <f>+Jul!AD10</f>
        <v>CBOD5 - mg/l</v>
      </c>
      <c r="AE10" s="651" t="str">
        <f>+Jul!AE10</f>
        <v>Susp. Solids - mg/l</v>
      </c>
      <c r="AF10" s="703"/>
      <c r="AG10" s="901" t="str">
        <f>+Jul!AG10</f>
        <v>Residual Chlorine - Final</v>
      </c>
      <c r="AH10" s="901" t="str">
        <f>+Jul!AH10</f>
        <v>Residual Chlorine - Contact Tank</v>
      </c>
      <c r="AI10" s="656"/>
      <c r="AJ10" s="650" t="str">
        <f>+Jul!AJ10</f>
        <v>E. Coli - colony/100 ml</v>
      </c>
      <c r="AK10" s="650" t="str">
        <f>+Jul!AK10</f>
        <v>pH - daily low 
(or single sample)</v>
      </c>
      <c r="AL10" s="650" t="str">
        <f>+Jul!AL10</f>
        <v>pH - daily high  
(if multiple samples)</v>
      </c>
      <c r="AM10" s="901" t="str">
        <f>+Jul!AM10</f>
        <v>Dissolved Oxygen - mg/l</v>
      </c>
      <c r="AN10" s="904" t="str">
        <f>+Jul!AN10</f>
        <v>Oil &amp; Grease (mg/l)</v>
      </c>
      <c r="AO10" s="657" t="s">
        <v>99</v>
      </c>
      <c r="AP10" s="658" t="s">
        <v>100</v>
      </c>
      <c r="AQ10" s="655" t="str">
        <f>+Jul!AQ10</f>
        <v>Effluent Flow Rate (MGD)</v>
      </c>
      <c r="AR10" s="651" t="str">
        <f>+Jul!AR10</f>
        <v>Effluent Flow
Weekly Average</v>
      </c>
      <c r="AS10" s="655" t="str">
        <f>+Jul!AS10</f>
        <v>CBOD5 - mg/l</v>
      </c>
      <c r="AT10" s="650" t="str">
        <f>+Jul!AT10</f>
        <v>CBOD5 - mg/l
Weekly Average</v>
      </c>
      <c r="AU10" s="659" t="str">
        <f>+Jul!AU10</f>
        <v>CBOD5 - lbs/day</v>
      </c>
      <c r="AV10" s="651" t="str">
        <f>+Jul!AV10</f>
        <v>CBOD5 - lbs/day
Weekly Average</v>
      </c>
      <c r="AW10" s="655" t="str">
        <f>+Jul!AW10</f>
        <v>Susp. Solids - mg/l</v>
      </c>
      <c r="AX10" s="650" t="str">
        <f>+Jul!AX10</f>
        <v>Susp. Solids - mg/l
Weekly Average</v>
      </c>
      <c r="AY10" s="660" t="str">
        <f>+Jul!AY10</f>
        <v>Susp. Solids - lbs/day</v>
      </c>
      <c r="AZ10" s="651" t="str">
        <f>+Jul!AZ10</f>
        <v>Susp. Solids - lbs/day
Weekly Average</v>
      </c>
      <c r="BA10" s="655" t="str">
        <f>+Jul!BA10</f>
        <v>Ammonia - mg/l</v>
      </c>
      <c r="BB10" s="661" t="str">
        <f>+Jul!BB10</f>
        <v>Ammonia - mg/l
Weekly Average</v>
      </c>
      <c r="BC10" s="660" t="str">
        <f>+Jul!BC10</f>
        <v>Ammonia - lbs/day</v>
      </c>
      <c r="BD10" s="651" t="str">
        <f>+Jul!BD10</f>
        <v>Ammonia - lbs/day
Weekly Average</v>
      </c>
      <c r="BE10" s="662" t="str">
        <f>IF(+Jul!BE10&lt;&gt;"",+Jul!BE10,"")</f>
        <v xml:space="preserve">Phosphorus - mg/l </v>
      </c>
      <c r="BF10" s="663" t="str">
        <f>IF(+Jul!BF10&lt;&gt;"",+Jul!BF10,"")</f>
        <v>Phosphorus - lbs/day</v>
      </c>
      <c r="BG10" s="664" t="s">
        <v>99</v>
      </c>
      <c r="BH10" s="649" t="str">
        <f>+Jul!BH10</f>
        <v>Primary Sludge
Gal. x 1000</v>
      </c>
      <c r="BI10" s="651" t="str">
        <f>+Jul!BI10</f>
        <v>Waste Act. Sludge
Gal. x 1000</v>
      </c>
      <c r="BJ10" s="649" t="str">
        <f>+Jul!BJ10</f>
        <v>pH</v>
      </c>
      <c r="BK10" s="650" t="str">
        <f>+Jul!BK10</f>
        <v>Gas Production  
Cubic Ft. x 1000</v>
      </c>
      <c r="BL10" s="650" t="str">
        <f>+Jul!BL10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Sat</v>
      </c>
      <c r="C11" s="34"/>
      <c r="D11" s="35"/>
      <c r="E11" s="36"/>
      <c r="F11" s="37"/>
      <c r="G11" s="38"/>
      <c r="H11" s="39"/>
      <c r="I11" s="40"/>
      <c r="J11" s="36"/>
      <c r="K11" s="41"/>
      <c r="L11" s="316"/>
      <c r="M11" s="40"/>
      <c r="N11" s="44" t="str">
        <f ca="1">IF(CELL("type",M11)="L","",IF(M11*($K11+$AQ11)=0,"",IF($K11&gt;0,+$K11*M11*8.34,$AQ11*M11*8.34)))</f>
        <v/>
      </c>
      <c r="O11" s="40"/>
      <c r="P11" s="44" t="str">
        <f t="shared" ref="P11:P41" ca="1" si="0">IF(CELL("type",O11)="L","",IF(O11*($K11+$AQ11)=0,"",IF($K11&gt;0,+$K11*O11*8.34,$AQ11*O11*8.34)))</f>
        <v/>
      </c>
      <c r="Q11" s="40"/>
      <c r="R11" s="40"/>
      <c r="S11" s="42"/>
      <c r="T11" s="238">
        <f t="shared" ref="T11:T41"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1" si="2">+A11</f>
        <v>1</v>
      </c>
      <c r="AP11" s="441" t="str">
        <f t="shared" ref="AP11:AP41" si="3">+B11</f>
        <v>Sat</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1"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1" si="6">TEXT(J$5 + A12-1,"DDD")</f>
        <v>Sun</v>
      </c>
      <c r="C12" s="48"/>
      <c r="D12" s="49"/>
      <c r="E12" s="49"/>
      <c r="F12" s="50"/>
      <c r="G12" s="51"/>
      <c r="H12" s="52"/>
      <c r="I12" s="48"/>
      <c r="J12" s="49"/>
      <c r="K12" s="53"/>
      <c r="L12" s="317"/>
      <c r="M12" s="48"/>
      <c r="N12" s="44" t="str">
        <f t="shared" ref="N12:N41" ca="1" si="7">IF(CELL("type",M12)="L","",IF(M12*(K12+AQ12)=0,"",IF(K12&gt;0,+K12*M12*8.34,AQ12*M12*8.34)))</f>
        <v/>
      </c>
      <c r="O12" s="48"/>
      <c r="P12" s="44" t="str">
        <f t="shared" ca="1" si="0"/>
        <v/>
      </c>
      <c r="Q12" s="48"/>
      <c r="R12" s="48"/>
      <c r="S12" s="54"/>
      <c r="T12" s="240">
        <f t="shared" si="1"/>
        <v>2</v>
      </c>
      <c r="U12" s="53"/>
      <c r="V12" s="54"/>
      <c r="W12" s="48"/>
      <c r="X12" s="48"/>
      <c r="Y12" s="332" t="str">
        <f t="shared" ref="Y12:Y41" si="8">IF(W12*X12=0,"",IF(W12&lt;100,W12*10000/X12,W12*1000/X12))</f>
        <v/>
      </c>
      <c r="Z12" s="317"/>
      <c r="AA12" s="330"/>
      <c r="AB12" s="48"/>
      <c r="AC12" s="54"/>
      <c r="AD12" s="53"/>
      <c r="AE12" s="54"/>
      <c r="AF12" s="704"/>
      <c r="AG12" s="52"/>
      <c r="AH12" s="48"/>
      <c r="AI12" t="str">
        <f t="shared" ref="AI12:AI41" ca="1" si="9">IF(CELL("type",AJ12)="b","",IF(AJ12="tntc",63200,IF(AJ12=0,1,AJ12)))</f>
        <v/>
      </c>
      <c r="AJ12" s="48"/>
      <c r="AK12" s="317"/>
      <c r="AL12" s="317"/>
      <c r="AM12" s="317"/>
      <c r="AN12" s="54"/>
      <c r="AO12" s="234">
        <f t="shared" si="2"/>
        <v>2</v>
      </c>
      <c r="AP12" s="441" t="str">
        <f t="shared" si="3"/>
        <v>Sun</v>
      </c>
      <c r="AQ12" s="53"/>
      <c r="AR12" s="45"/>
      <c r="AS12" s="53"/>
      <c r="AT12" s="71"/>
      <c r="AU12" s="57" t="str">
        <f t="shared" ref="AU12:AU41" ca="1" si="10">IF(CELL("type",AS12)="l","",IF(AS12*($K12+$AQ12)=0,"",IF($AQ12&gt;0,+$AQ12*AS12*8.34,$K12*AS12*8.34)))</f>
        <v/>
      </c>
      <c r="AV12" s="45"/>
      <c r="AW12" s="53"/>
      <c r="AX12" s="71"/>
      <c r="AY12" s="57" t="str">
        <f t="shared" ref="AY12:AY41" ca="1" si="11">IF(CELL("type",AW12)="l","",IF(AW12*($K12+$AQ12)=0,"",IF($AQ12&gt;0,+$AQ12*AW12*8.34,$K12*AW12*8.34)))</f>
        <v/>
      </c>
      <c r="AZ12" s="45"/>
      <c r="BA12" s="53"/>
      <c r="BB12" s="71"/>
      <c r="BC12" s="57" t="str">
        <f t="shared" ref="BC12:BC41" ca="1" si="12">IF(CELL("type",BA12)="l","",IF(BA12*($K12+$AQ12)=0,"",IF($AQ12&gt;0,+$AQ12*BA12*8.34,$K12*BA12*8.34)))</f>
        <v/>
      </c>
      <c r="BD12" s="45"/>
      <c r="BE12" s="53"/>
      <c r="BF12" s="698" t="str">
        <f t="shared" ref="BF12:BF14" ca="1" si="13">IF(CELL("type",BE12)="l","",IF(BE12*($K12+$AQ12)=0,"",IF($AQ12&gt;0,+$AQ12*BE12*8.34,$K12*BE12*8.34)))</f>
        <v/>
      </c>
      <c r="BG12" s="263">
        <f t="shared" ref="BG12:BG40" si="14">+A12</f>
        <v>2</v>
      </c>
      <c r="BH12" s="53"/>
      <c r="BI12" s="54"/>
      <c r="BJ12" s="317"/>
      <c r="BK12" s="48"/>
      <c r="BL12" s="48"/>
      <c r="BM12" s="48"/>
      <c r="BN12" s="48"/>
      <c r="BO12" s="48"/>
      <c r="BP12" s="48"/>
      <c r="BQ12" s="48"/>
      <c r="BR12" s="48"/>
      <c r="BS12" s="54"/>
      <c r="BT12" s="48"/>
      <c r="BU12" s="54"/>
      <c r="BV12" s="263">
        <f t="shared" si="4"/>
        <v>2</v>
      </c>
      <c r="BW12" s="48"/>
      <c r="BX12" s="698" t="str">
        <f t="shared" ref="BX12:BX14" ca="1" si="15">IF(CELL("type",BW12)="l","",IF(BW12*($K12+$AQ12)=0,"",IF($AQ12&gt;0,+$AQ12*BW12*8.34,$K12*BW12*8.34)))</f>
        <v/>
      </c>
      <c r="BY12" s="892"/>
      <c r="BZ12" s="712" t="str">
        <f t="shared" ref="BZ12:BZ14" ca="1" si="16">IF(CELL("type",BY12)="l","",IF(BY12*($K12+$AQ12)=0,"",IF($AQ12&gt;0,+$AQ12*BY12*8.34,$K12*BY12*8.34)))</f>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Mon</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Mon</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t="shared" ca="1" si="13"/>
        <v/>
      </c>
      <c r="BG13" s="263">
        <f t="shared" si="14"/>
        <v>3</v>
      </c>
      <c r="BH13" s="53"/>
      <c r="BI13" s="54"/>
      <c r="BJ13" s="317"/>
      <c r="BK13" s="48"/>
      <c r="BL13" s="48"/>
      <c r="BM13" s="48"/>
      <c r="BN13" s="48"/>
      <c r="BO13" s="48"/>
      <c r="BP13" s="48"/>
      <c r="BQ13" s="48"/>
      <c r="BR13" s="48"/>
      <c r="BS13" s="54"/>
      <c r="BT13" s="48"/>
      <c r="BU13" s="54"/>
      <c r="BV13" s="263">
        <f t="shared" si="4"/>
        <v>3</v>
      </c>
      <c r="BW13" s="48"/>
      <c r="BX13" s="698" t="str">
        <f t="shared" ca="1" si="15"/>
        <v/>
      </c>
      <c r="BY13" s="893"/>
      <c r="BZ13" s="712" t="str">
        <f t="shared" ca="1" si="16"/>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Tue</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Tue</v>
      </c>
      <c r="AQ14" s="53"/>
      <c r="AR14" s="45" t="str">
        <f>IF(+$B14="Sat",IF(SUM(AQ$11:AQ14)&gt;0,AVERAGE(AQ$11:AQ14,Jul!AQ39:AQ$41)," "),"")</f>
        <v/>
      </c>
      <c r="AS14" s="53"/>
      <c r="AT14" s="71" t="str">
        <f>IF(+$B14="Sat",IF(SUM(AS$11:AS14,Jul!AS39:AS$41)&gt;0,AVERAGE(AS$11:AS14,Jul!AS39:AS$41)," "),"")</f>
        <v/>
      </c>
      <c r="AU14" s="57" t="str">
        <f t="shared" ca="1" si="10"/>
        <v/>
      </c>
      <c r="AV14" s="56" t="str">
        <f>IF(+$B14="Sat",IF(SUM(AU$11:AU14,Jul!AU39:AU$41)&gt;0,AVERAGE(AU$11:AU14,Jul!AU39:AU$41)," "),"")</f>
        <v/>
      </c>
      <c r="AW14" s="53"/>
      <c r="AX14" s="71" t="str">
        <f>IF(+$B14="Sat",IF(SUM(AW$11:AW14,Jul!AW39:AW$41)&gt;0,AVERAGE(AW$11:AW14,Jul!AW39:AW$41)," "),"")</f>
        <v/>
      </c>
      <c r="AY14" s="57" t="str">
        <f t="shared" ca="1" si="11"/>
        <v/>
      </c>
      <c r="AZ14" s="56" t="str">
        <f>IF(+$B14="Sat",IF(SUM(AY$11:AY14,Jul!AY39:AY$41)&gt;0,AVERAGE(AY$11:AY14,Jul!AY39:AY$41)," "),"")</f>
        <v/>
      </c>
      <c r="BA14" s="53"/>
      <c r="BB14" s="71" t="str">
        <f>IF(+$B14="Sat",IF(SUM(BA$11:BA14,Jul!BA39:BA$41)&gt;0,AVERAGE(BA$11:BA14,Jul!BA39:BA$41)," "),"")</f>
        <v/>
      </c>
      <c r="BC14" s="57" t="str">
        <f t="shared" ca="1" si="12"/>
        <v/>
      </c>
      <c r="BD14" s="56" t="str">
        <f>IF(+$B14="Sat",IF(SUM(BC$11:BC14,Jul!BC39:BC$41)&gt;0,AVERAGE(BC$11:BC14,Jul!BC39:BC$41)," "),"")</f>
        <v/>
      </c>
      <c r="BE14" s="53"/>
      <c r="BF14" s="698" t="str">
        <f t="shared" ca="1" si="13"/>
        <v/>
      </c>
      <c r="BG14" s="263">
        <f t="shared" si="14"/>
        <v>4</v>
      </c>
      <c r="BH14" s="53"/>
      <c r="BI14" s="54"/>
      <c r="BJ14" s="317"/>
      <c r="BK14" s="48"/>
      <c r="BL14" s="48"/>
      <c r="BM14" s="48"/>
      <c r="BN14" s="48"/>
      <c r="BO14" s="48"/>
      <c r="BP14" s="48"/>
      <c r="BQ14" s="48"/>
      <c r="BR14" s="48"/>
      <c r="BS14" s="54"/>
      <c r="BT14" s="48"/>
      <c r="BU14" s="54"/>
      <c r="BV14" s="263">
        <f t="shared" si="4"/>
        <v>4</v>
      </c>
      <c r="BW14" s="48"/>
      <c r="BX14" s="698" t="str">
        <f t="shared" ca="1" si="15"/>
        <v/>
      </c>
      <c r="BY14" s="894"/>
      <c r="BZ14" s="712" t="str">
        <f t="shared" ca="1" si="16"/>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Wed</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0"/>
      <c r="AG15" s="62"/>
      <c r="AH15" s="58"/>
      <c r="AI15" t="str">
        <f t="shared" ca="1" si="9"/>
        <v/>
      </c>
      <c r="AJ15" s="58"/>
      <c r="AK15" s="318"/>
      <c r="AL15" s="318"/>
      <c r="AM15" s="318"/>
      <c r="AN15" s="64"/>
      <c r="AO15" s="235">
        <f t="shared" si="2"/>
        <v>5</v>
      </c>
      <c r="AP15" s="442" t="str">
        <f t="shared" si="3"/>
        <v>Wed</v>
      </c>
      <c r="AQ15" s="63"/>
      <c r="AR15" s="68" t="str">
        <f>IF(+$B15="Sat",IF(SUM(AQ$11:AQ15)&gt;0,AVERAGE(AQ$11:AQ15,Jul!AQ40:AQ$41)," "),"")</f>
        <v/>
      </c>
      <c r="AS15" s="63"/>
      <c r="AT15" s="67" t="str">
        <f>IF(+$B15="Sat",IF(SUM(AS$11:AS15,Jul!AS40:AS$41)&gt;0,AVERAGE(AS$11:AS15,Jul!AS40:AS$41)," "),"")</f>
        <v/>
      </c>
      <c r="AU15" s="69" t="str">
        <f ca="1">IF(CELL("type",AS15)="l","",IF(AS15*($K15+$AQ15)=0,"",IF($AQ15&gt;0,+$AQ15*AS15*8.34,$K15*AS15*8.34)))</f>
        <v/>
      </c>
      <c r="AV15" s="68" t="str">
        <f>IF(+$B15="Sat",IF(SUM(AU$11:AU15,Jul!AU40:AU$41)&gt;0,AVERAGE(AU$11:AU15,Jul!AU40:AU$41)," "),"")</f>
        <v/>
      </c>
      <c r="AW15" s="63"/>
      <c r="AX15" s="67" t="str">
        <f>IF(+$B15="Sat",IF(SUM(AW$11:AW15,Jul!AW40:AW$41)&gt;0,AVERAGE(AW$11:AW15,Jul!AW40:AW$41)," "),"")</f>
        <v/>
      </c>
      <c r="AY15" s="69" t="str">
        <f ca="1">IF(CELL("type",AW15)="l","",IF(AW15*($K15+$AQ15)=0,"",IF($AQ15&gt;0,+$AQ15*AW15*8.34,$K15*AW15*8.34)))</f>
        <v/>
      </c>
      <c r="AZ15" s="68" t="str">
        <f>IF(+$B15="Sat",IF(SUM(AY$11:AY15,Jul!AY40:AY$41)&gt;0,AVERAGE(AY$11:AY15,Jul!AY40:AY$41)," "),"")</f>
        <v/>
      </c>
      <c r="BA15" s="63"/>
      <c r="BB15" s="67" t="str">
        <f>IF(+$B15="Sat",IF(SUM(BA$11:BA15,Jul!BA40:BA$41)&gt;0,AVERAGE(BA$11:BA15,Jul!BA40:BA$41)," "),"")</f>
        <v/>
      </c>
      <c r="BC15" s="69" t="str">
        <f ca="1">IF(CELL("type",BA15)="l","",IF(BA15*($K15+$AQ15)=0,"",IF($AQ15&gt;0,+$AQ15*BA15*8.34,$K15*BA15*8.34)))</f>
        <v/>
      </c>
      <c r="BD15" s="68" t="str">
        <f>IF(+$B15="Sat",IF(SUM(BC$11:BC15,Jul!BC40:BC$41)&gt;0,AVERAGE(BC$11:BC15,Jul!BC40:BC$41)," "),"")</f>
        <v/>
      </c>
      <c r="BE15" s="63"/>
      <c r="BF15" s="701" t="str">
        <f ca="1">IF(CELL("type",BE15)="l","",IF(BE15*($K15+$AQ15)=0,"",IF($AQ15&gt;0,+$AQ15*BE15*8.34,$K15*BE15*8.34)))</f>
        <v/>
      </c>
      <c r="BG15" s="264">
        <f t="shared" si="14"/>
        <v>5</v>
      </c>
      <c r="BH15" s="63"/>
      <c r="BI15" s="64"/>
      <c r="BJ15" s="318"/>
      <c r="BK15" s="58"/>
      <c r="BL15" s="58"/>
      <c r="BM15" s="58"/>
      <c r="BN15" s="58"/>
      <c r="BO15" s="58"/>
      <c r="BP15" s="58"/>
      <c r="BQ15" s="58"/>
      <c r="BR15" s="58"/>
      <c r="BS15" s="64"/>
      <c r="BT15" s="58"/>
      <c r="BU15" s="64"/>
      <c r="BV15" s="264">
        <f t="shared" si="4"/>
        <v>5</v>
      </c>
      <c r="BW15" s="58"/>
      <c r="BX15" s="699" t="str">
        <f ca="1">IF(CELL("type",BW15)="l","",IF(BW15*($K15+$AQ15)=0,"",IF($AQ15&gt;0,+$AQ15*BW15*8.34,$K15*BW15*8.34)))</f>
        <v/>
      </c>
      <c r="BY15" s="63"/>
      <c r="BZ15" s="721" t="str">
        <f ca="1">IF(CELL("type",BY15)="l","",IF(BY15*($K15+$AQ15)=0,"",IF($AQ15&gt;0,+$AQ15*BY15*8.34,$K15*BY15*8.34)))</f>
        <v/>
      </c>
      <c r="CA15" s="58"/>
      <c r="CB15" s="352"/>
      <c r="CC15" s="58"/>
      <c r="CD15" s="58"/>
      <c r="CE15" s="58"/>
      <c r="CF15" s="352"/>
      <c r="CG15" s="58"/>
      <c r="CH15" s="352"/>
      <c r="CI15" s="58"/>
      <c r="CJ15" s="352"/>
      <c r="CK15" s="352"/>
      <c r="CL15" s="64"/>
      <c r="CM15" s="803">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Thu</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811"/>
      <c r="AG16" s="39"/>
      <c r="AH16" s="40"/>
      <c r="AI16" t="str">
        <f t="shared" ca="1" si="9"/>
        <v/>
      </c>
      <c r="AJ16" s="40"/>
      <c r="AK16" s="316"/>
      <c r="AL16" s="316"/>
      <c r="AM16" s="316"/>
      <c r="AN16" s="42"/>
      <c r="AO16" s="232">
        <f t="shared" si="2"/>
        <v>6</v>
      </c>
      <c r="AP16" s="441" t="str">
        <f t="shared" si="3"/>
        <v>Thu</v>
      </c>
      <c r="AQ16" s="41"/>
      <c r="AR16" s="56" t="str">
        <f>IF(+$B16="Sat",IF(SUM(AQ$11:AQ16)&gt;0,AVERAGE(AQ$11:AQ16,Jul!AQ41:AQ$41)," "),"")</f>
        <v/>
      </c>
      <c r="AS16" s="41"/>
      <c r="AT16" s="44" t="str">
        <f>IF(+$B16="Sat",IF(SUM(AS$11:AS16)&gt;0,AVERAGE(AS$11:AS16,Jul!AS41:AS$41)," "),"")</f>
        <v/>
      </c>
      <c r="AU16" s="46" t="str">
        <f t="shared" ca="1" si="10"/>
        <v/>
      </c>
      <c r="AV16" s="56" t="str">
        <f>IF(+$B16="Sat",IF(SUM(AU$11:AU16)&gt;0,AVERAGE(AU$11:AU16,Jul!AU41:AU$41)," "),"")</f>
        <v/>
      </c>
      <c r="AW16" s="41"/>
      <c r="AX16" s="44" t="str">
        <f>IF(+$B16="Sat",IF(SUM(AW$11:AW16)&gt;0,AVERAGE(AW$11:AW16,Jul!AW41:AW$41)," "),"")</f>
        <v/>
      </c>
      <c r="AY16" s="46" t="str">
        <f t="shared" ca="1" si="11"/>
        <v/>
      </c>
      <c r="AZ16" s="56" t="str">
        <f>IF(+$B16="Sat",IF(SUM(AY$11:AY16)&gt;0,AVERAGE(AY$11:AY16,Jul!AY41:AY$41)," "),"")</f>
        <v/>
      </c>
      <c r="BA16" s="41"/>
      <c r="BB16" s="70" t="str">
        <f>IF(+$B16="Sat",IF(SUM(BA$11:BA16)&gt;0,AVERAGE(BA$11:BA16,Jul!BA41:BA$41)," "),"")</f>
        <v/>
      </c>
      <c r="BC16" s="135" t="str">
        <f t="shared" ca="1" si="12"/>
        <v/>
      </c>
      <c r="BD16" s="56" t="str">
        <f>IF(+$B16="Sat",IF(SUM(BC$11:BC16)&gt;0,AVERAGE(BC$11:BC16,Jul!BC41:BC$41)," "),"")</f>
        <v/>
      </c>
      <c r="BE16" s="41"/>
      <c r="BF16" s="698" t="str">
        <f t="shared" ref="BF16:BF17" ca="1" si="17">IF(CELL("type",BE16)="l","",IF(BE16*($K16+$AQ16)=0,"",IF($AQ16&gt;0,+$AQ16*BE16*8.34,$K16*BE16*8.34)))</f>
        <v/>
      </c>
      <c r="BG16" s="262">
        <f t="shared" si="14"/>
        <v>6</v>
      </c>
      <c r="BH16" s="41"/>
      <c r="BI16" s="42"/>
      <c r="BJ16" s="316"/>
      <c r="BK16" s="40"/>
      <c r="BL16" s="40"/>
      <c r="BM16" s="40"/>
      <c r="BN16" s="40"/>
      <c r="BO16" s="40"/>
      <c r="BP16" s="40"/>
      <c r="BQ16" s="40"/>
      <c r="BR16" s="40"/>
      <c r="BS16" s="42"/>
      <c r="BT16" s="40"/>
      <c r="BU16" s="42"/>
      <c r="BV16" s="262">
        <f t="shared" si="4"/>
        <v>6</v>
      </c>
      <c r="BW16" s="40"/>
      <c r="BX16" s="700" t="str">
        <f t="shared" ref="BX16:BX17" ca="1" si="18">IF(CELL("type",BW16)="l","",IF(BW16*($K16+$AQ16)=0,"",IF($AQ16&gt;0,+$AQ16*BW16*8.34,$K16*BW16*8.34)))</f>
        <v/>
      </c>
      <c r="BY16" s="39"/>
      <c r="BZ16" s="700" t="str">
        <f t="shared" ref="BZ16:BZ17" ca="1" si="19">IF(CELL("type",BY16)="l","",IF(BY16*($K16+$AQ16)=0,"",IF($AQ16&gt;0,+$AQ16*BY16*8.34,$K16*BY16*8.34)))</f>
        <v/>
      </c>
      <c r="CA16" s="39"/>
      <c r="CB16" s="34"/>
      <c r="CC16" s="40"/>
      <c r="CD16" s="39"/>
      <c r="CE16" s="39"/>
      <c r="CF16" s="34"/>
      <c r="CG16" s="40"/>
      <c r="CH16" s="34"/>
      <c r="CI16" s="40"/>
      <c r="CJ16" s="34"/>
      <c r="CK16" s="34"/>
      <c r="CL16" s="42"/>
      <c r="CM16" s="797">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Fri</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Fri</v>
      </c>
      <c r="AQ17" s="53"/>
      <c r="AR17" s="45" t="str">
        <f>IF(+$B17="Sat",IF(SUM(AQ11:AQ17)&gt;0,AVERAGE(AQ11:AQ17)," "),"")</f>
        <v/>
      </c>
      <c r="AS17" s="53"/>
      <c r="AT17" s="71" t="str">
        <f>IF(+$B17="Sat",IF(SUM(AS11:AS17)&gt;0,AVERAGE(AS11:AS17)," "),"")</f>
        <v/>
      </c>
      <c r="AU17" s="46" t="str">
        <f t="shared" ca="1" si="10"/>
        <v/>
      </c>
      <c r="AV17" s="56" t="str">
        <f>IF(+$B17="Sat",IF(SUM(AU11:AU17)&gt;0,AVERAGE(AU11:AU17)," "),"")</f>
        <v/>
      </c>
      <c r="AW17" s="53"/>
      <c r="AX17" s="71" t="str">
        <f>IF(+$B17="Sat",IF(SUM(AW11:AW17)&gt;0,AVERAGE(AW11:AW17)," "),"")</f>
        <v/>
      </c>
      <c r="AY17" s="46" t="str">
        <f t="shared" ca="1" si="11"/>
        <v/>
      </c>
      <c r="AZ17" s="45" t="str">
        <f>IF(+$B17="Sat",IF(SUM(AY11:AY17)&gt;0,AVERAGE(AY11:AY17)," "),"")</f>
        <v/>
      </c>
      <c r="BA17" s="53"/>
      <c r="BB17" s="72" t="str">
        <f>IF(+$B17="Sat",IF(SUM(BA11:BA17)&gt;0,AVERAGE(BA11:BA17)," "),"")</f>
        <v/>
      </c>
      <c r="BC17" s="47" t="str">
        <f t="shared" ca="1" si="12"/>
        <v/>
      </c>
      <c r="BD17" s="45" t="str">
        <f>IF(+$B17="Sat",IF(SUM(BC11:BC17)&gt;0,AVERAGE(BC11:BC17)," "),"")</f>
        <v/>
      </c>
      <c r="BE17" s="53"/>
      <c r="BF17" s="698" t="str">
        <f t="shared" ca="1" si="17"/>
        <v/>
      </c>
      <c r="BG17" s="263">
        <f t="shared" si="14"/>
        <v>7</v>
      </c>
      <c r="BH17" s="53"/>
      <c r="BI17" s="54"/>
      <c r="BJ17" s="317"/>
      <c r="BK17" s="48"/>
      <c r="BL17" s="48"/>
      <c r="BM17" s="48"/>
      <c r="BN17" s="48"/>
      <c r="BO17" s="48"/>
      <c r="BP17" s="48"/>
      <c r="BQ17" s="48"/>
      <c r="BR17" s="48"/>
      <c r="BS17" s="54"/>
      <c r="BT17" s="48"/>
      <c r="BU17" s="54"/>
      <c r="BV17" s="263">
        <f t="shared" si="4"/>
        <v>7</v>
      </c>
      <c r="BW17" s="48"/>
      <c r="BX17" s="698" t="str">
        <f t="shared" ca="1" si="18"/>
        <v/>
      </c>
      <c r="BY17" s="52"/>
      <c r="BZ17" s="712" t="str">
        <f t="shared" ca="1" si="19"/>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Sat</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Sat</v>
      </c>
      <c r="AQ18" s="53"/>
      <c r="AR18" s="45" t="str">
        <f t="shared" ref="AR18:AR40" si="20">IF(+$B18="Sat",IF(SUM(AQ12:AQ18)&gt;0,AVERAGE(AQ12:AQ18)," "),"")</f>
        <v xml:space="preserve"> </v>
      </c>
      <c r="AS18" s="53"/>
      <c r="AT18" s="71" t="str">
        <f t="shared" ref="AT18:AV33" si="21">IF(+$B18="Sat",IF(SUM(AS12:AS18)&gt;0,AVERAGE(AS12:AS18)," "),"")</f>
        <v xml:space="preserve"> </v>
      </c>
      <c r="AU18" s="46" t="str">
        <f t="shared" ca="1" si="10"/>
        <v/>
      </c>
      <c r="AV18" s="56" t="str">
        <f t="shared" ca="1" si="21"/>
        <v xml:space="preserve"> </v>
      </c>
      <c r="AW18" s="53"/>
      <c r="AX18" s="71" t="str">
        <f t="shared" ref="AX18:AX40" si="22">IF(+$B18="Sat",IF(SUM(AW12:AW18)&gt;0,AVERAGE(AW12:AW18)," "),"")</f>
        <v xml:space="preserve"> </v>
      </c>
      <c r="AY18" s="46" t="str">
        <f t="shared" ca="1" si="11"/>
        <v/>
      </c>
      <c r="AZ18" s="45" t="str">
        <f t="shared" ref="AZ18:AZ40" ca="1" si="23">IF(+$B18="Sat",IF(SUM(AY12:AY18)&gt;0,AVERAGE(AY12:AY18)," "),"")</f>
        <v xml:space="preserve"> </v>
      </c>
      <c r="BA18" s="53"/>
      <c r="BB18" s="72" t="str">
        <f t="shared" ref="BB18:BB40" si="24">IF(+$B18="Sat",IF(SUM(BA12:BA18)&gt;0,AVERAGE(BA12:BA18)," "),"")</f>
        <v xml:space="preserve"> </v>
      </c>
      <c r="BC18" s="47" t="str">
        <f t="shared" ca="1" si="12"/>
        <v/>
      </c>
      <c r="BD18" s="45" t="str">
        <f t="shared" ref="BD18:BD40" ca="1" si="25">IF(+$B18="Sat",IF(SUM(BC12:BC18)&gt;0,AVERAGE(BC12:BC18)," "),"")</f>
        <v xml:space="preserve"> </v>
      </c>
      <c r="BE18" s="53"/>
      <c r="BF18" s="698" t="str">
        <f ca="1">IF(CELL("type",BE18)="l","",IF(BE18*($K18+$AQ18)=0,"",IF($AQ18&gt;0,+$AQ18*BE18*8.34,$K18*BE18*8.34)))</f>
        <v/>
      </c>
      <c r="BG18" s="263">
        <f t="shared" si="14"/>
        <v>8</v>
      </c>
      <c r="BH18" s="53"/>
      <c r="BI18" s="54"/>
      <c r="BJ18" s="317"/>
      <c r="BK18" s="48"/>
      <c r="BL18" s="48"/>
      <c r="BM18" s="48"/>
      <c r="BN18" s="48"/>
      <c r="BO18" s="48"/>
      <c r="BP18" s="48"/>
      <c r="BQ18" s="48"/>
      <c r="BR18" s="48"/>
      <c r="BS18" s="54"/>
      <c r="BT18" s="48"/>
      <c r="BU18" s="54"/>
      <c r="BV18" s="263">
        <f t="shared" si="4"/>
        <v>8</v>
      </c>
      <c r="BW18" s="48"/>
      <c r="BX18" s="698" t="str">
        <f ca="1">IF(CELL("type",BW18)="l","",IF(BW18*($K18+$AQ18)=0,"",IF($AQ18&gt;0,+$AQ18*BW18*8.34,$K18*BW18*8.34)))</f>
        <v/>
      </c>
      <c r="BY18" s="52"/>
      <c r="BZ18" s="712" t="str">
        <f ca="1">IF(CELL("type",BY18)="l","",IF(BY18*($K18+$AQ18)=0,"",IF($AQ18&gt;0,+$AQ18*BY18*8.34,$K18*BY18*8.34)))</f>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Sun</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Sun</v>
      </c>
      <c r="AQ19" s="53"/>
      <c r="AR19" s="45" t="str">
        <f t="shared" si="20"/>
        <v/>
      </c>
      <c r="AS19" s="53"/>
      <c r="AT19" s="71" t="str">
        <f t="shared" si="21"/>
        <v/>
      </c>
      <c r="AU19" s="46" t="str">
        <f ca="1">IF(CELL("type",AS19)="l","",IF(AS19*($K19+$AQ19)=0,"",IF($AQ19&gt;0,+$AQ19*AS19*8.34,$K19*AS19*8.34)))</f>
        <v/>
      </c>
      <c r="AV19" s="56" t="str">
        <f t="shared" si="21"/>
        <v/>
      </c>
      <c r="AW19" s="53"/>
      <c r="AX19" s="71" t="str">
        <f t="shared" si="22"/>
        <v/>
      </c>
      <c r="AY19" s="46" t="str">
        <f ca="1">IF(CELL("type",AW19)="l","",IF(AW19*($K19+$AQ19)=0,"",IF($AQ19&gt;0,+$AQ19*AW19*8.34,$K19*AW19*8.34)))</f>
        <v/>
      </c>
      <c r="AZ19" s="45" t="str">
        <f t="shared" si="23"/>
        <v/>
      </c>
      <c r="BA19" s="53"/>
      <c r="BB19" s="72" t="str">
        <f t="shared" si="24"/>
        <v/>
      </c>
      <c r="BC19" s="47" t="str">
        <f ca="1">IF(CELL("type",BA19)="l","",IF(BA19*($K19+$AQ19)=0,"",IF($AQ19&gt;0,+$AQ19*BA19*8.34,$K19*BA19*8.34)))</f>
        <v/>
      </c>
      <c r="BD19" s="45" t="str">
        <f t="shared" si="25"/>
        <v/>
      </c>
      <c r="BE19" s="53"/>
      <c r="BF19" s="698" t="str">
        <f t="shared" ref="BF19:BF21" ca="1" si="26">IF(CELL("type",BE19)="l","",IF(BE19*($K19+$AQ19)=0,"",IF($AQ19&gt;0,+$AQ19*BE19*8.34,$K19*BE19*8.34)))</f>
        <v/>
      </c>
      <c r="BG19" s="263">
        <f t="shared" si="14"/>
        <v>9</v>
      </c>
      <c r="BH19" s="53"/>
      <c r="BI19" s="54"/>
      <c r="BJ19" s="317"/>
      <c r="BK19" s="48"/>
      <c r="BL19" s="48"/>
      <c r="BM19" s="48"/>
      <c r="BN19" s="48"/>
      <c r="BO19" s="48"/>
      <c r="BP19" s="48"/>
      <c r="BQ19" s="48"/>
      <c r="BR19" s="48"/>
      <c r="BS19" s="54"/>
      <c r="BT19" s="48"/>
      <c r="BU19" s="54"/>
      <c r="BV19" s="263">
        <f t="shared" si="4"/>
        <v>9</v>
      </c>
      <c r="BW19" s="48"/>
      <c r="BX19" s="698" t="str">
        <f t="shared" ref="BX19:BX21" ca="1" si="27">IF(CELL("type",BW19)="l","",IF(BW19*($K19+$AQ19)=0,"",IF($AQ19&gt;0,+$AQ19*BW19*8.34,$K19*BW19*8.34)))</f>
        <v/>
      </c>
      <c r="BY19" s="52"/>
      <c r="BZ19" s="712" t="str">
        <f t="shared" ref="BZ19:BZ21" ca="1" si="28">IF(CELL("type",BY19)="l","",IF(BY19*($K19+$AQ19)=0,"",IF($AQ19&gt;0,+$AQ19*BY19*8.34,$K19*BY19*8.34)))</f>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Mon</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0"/>
      <c r="AG20" s="62"/>
      <c r="AH20" s="58"/>
      <c r="AI20" t="str">
        <f t="shared" ca="1" si="9"/>
        <v/>
      </c>
      <c r="AJ20" s="58"/>
      <c r="AK20" s="318"/>
      <c r="AL20" s="318"/>
      <c r="AM20" s="318"/>
      <c r="AN20" s="64"/>
      <c r="AO20" s="235">
        <f t="shared" si="2"/>
        <v>10</v>
      </c>
      <c r="AP20" s="442" t="str">
        <f t="shared" si="3"/>
        <v>Mon</v>
      </c>
      <c r="AQ20" s="63"/>
      <c r="AR20" s="68" t="str">
        <f t="shared" si="20"/>
        <v/>
      </c>
      <c r="AS20" s="63"/>
      <c r="AT20" s="67" t="str">
        <f t="shared" si="21"/>
        <v/>
      </c>
      <c r="AU20" s="87" t="str">
        <f t="shared" ca="1" si="10"/>
        <v/>
      </c>
      <c r="AV20" s="68" t="str">
        <f t="shared" si="21"/>
        <v/>
      </c>
      <c r="AW20" s="63"/>
      <c r="AX20" s="67" t="str">
        <f t="shared" si="22"/>
        <v/>
      </c>
      <c r="AY20" s="87" t="str">
        <f t="shared" ca="1" si="11"/>
        <v/>
      </c>
      <c r="AZ20" s="68" t="str">
        <f t="shared" si="23"/>
        <v/>
      </c>
      <c r="BA20" s="63"/>
      <c r="BB20" s="73" t="str">
        <f t="shared" si="24"/>
        <v/>
      </c>
      <c r="BC20" s="69" t="str">
        <f t="shared" ca="1" si="12"/>
        <v/>
      </c>
      <c r="BD20" s="68" t="str">
        <f t="shared" si="25"/>
        <v/>
      </c>
      <c r="BE20" s="63"/>
      <c r="BF20" s="699" t="str">
        <f t="shared" ca="1" si="26"/>
        <v/>
      </c>
      <c r="BG20" s="264">
        <f t="shared" si="14"/>
        <v>10</v>
      </c>
      <c r="BH20" s="63"/>
      <c r="BI20" s="64"/>
      <c r="BJ20" s="318"/>
      <c r="BK20" s="58"/>
      <c r="BL20" s="58"/>
      <c r="BM20" s="58"/>
      <c r="BN20" s="58"/>
      <c r="BO20" s="58"/>
      <c r="BP20" s="58"/>
      <c r="BQ20" s="58"/>
      <c r="BR20" s="58"/>
      <c r="BS20" s="64"/>
      <c r="BT20" s="58"/>
      <c r="BU20" s="64"/>
      <c r="BV20" s="264">
        <f t="shared" si="4"/>
        <v>10</v>
      </c>
      <c r="BW20" s="58"/>
      <c r="BX20" s="699" t="str">
        <f t="shared" ca="1" si="27"/>
        <v/>
      </c>
      <c r="BY20" s="63"/>
      <c r="BZ20" s="701" t="str">
        <f t="shared" ca="1" si="28"/>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Tue</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811"/>
      <c r="AG21" s="39"/>
      <c r="AH21" s="40"/>
      <c r="AI21" t="str">
        <f t="shared" ca="1" si="9"/>
        <v/>
      </c>
      <c r="AJ21" s="40"/>
      <c r="AK21" s="316"/>
      <c r="AL21" s="316"/>
      <c r="AM21" s="316"/>
      <c r="AN21" s="42"/>
      <c r="AO21" s="232">
        <f t="shared" si="2"/>
        <v>11</v>
      </c>
      <c r="AP21" s="441" t="str">
        <f t="shared" si="3"/>
        <v>Tue</v>
      </c>
      <c r="AQ21" s="41"/>
      <c r="AR21" s="56" t="str">
        <f t="shared" si="20"/>
        <v/>
      </c>
      <c r="AS21" s="41"/>
      <c r="AT21" s="44" t="str">
        <f t="shared" si="21"/>
        <v/>
      </c>
      <c r="AU21" s="46" t="str">
        <f t="shared" ca="1" si="10"/>
        <v/>
      </c>
      <c r="AV21" s="56" t="str">
        <f t="shared" si="21"/>
        <v/>
      </c>
      <c r="AW21" s="41"/>
      <c r="AX21" s="44" t="str">
        <f t="shared" si="22"/>
        <v/>
      </c>
      <c r="AY21" s="46" t="str">
        <f t="shared" ca="1" si="11"/>
        <v/>
      </c>
      <c r="AZ21" s="56" t="str">
        <f t="shared" si="23"/>
        <v/>
      </c>
      <c r="BA21" s="41"/>
      <c r="BB21" s="70" t="str">
        <f t="shared" si="24"/>
        <v/>
      </c>
      <c r="BC21" s="135" t="str">
        <f t="shared" ca="1" si="12"/>
        <v/>
      </c>
      <c r="BD21" s="56" t="str">
        <f t="shared" si="25"/>
        <v/>
      </c>
      <c r="BE21" s="41"/>
      <c r="BF21" s="700" t="str">
        <f t="shared" ca="1" si="26"/>
        <v/>
      </c>
      <c r="BG21" s="262">
        <f t="shared" si="14"/>
        <v>11</v>
      </c>
      <c r="BH21" s="41"/>
      <c r="BI21" s="42"/>
      <c r="BJ21" s="316"/>
      <c r="BK21" s="40"/>
      <c r="BL21" s="40"/>
      <c r="BM21" s="40"/>
      <c r="BN21" s="40"/>
      <c r="BO21" s="40"/>
      <c r="BP21" s="40"/>
      <c r="BQ21" s="40"/>
      <c r="BR21" s="40"/>
      <c r="BS21" s="42"/>
      <c r="BT21" s="40"/>
      <c r="BU21" s="42"/>
      <c r="BV21" s="262">
        <f t="shared" si="4"/>
        <v>11</v>
      </c>
      <c r="BW21" s="40"/>
      <c r="BX21" s="700" t="str">
        <f t="shared" ca="1" si="27"/>
        <v/>
      </c>
      <c r="BY21" s="39"/>
      <c r="BZ21" s="698" t="str">
        <f t="shared" ca="1" si="28"/>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Wed</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Wed</v>
      </c>
      <c r="AQ22" s="53"/>
      <c r="AR22" s="45" t="str">
        <f t="shared" si="20"/>
        <v/>
      </c>
      <c r="AS22" s="53"/>
      <c r="AT22" s="71" t="str">
        <f t="shared" si="21"/>
        <v/>
      </c>
      <c r="AU22" s="46" t="str">
        <f t="shared" ca="1" si="10"/>
        <v/>
      </c>
      <c r="AV22" s="56" t="str">
        <f t="shared" si="21"/>
        <v/>
      </c>
      <c r="AW22" s="53"/>
      <c r="AX22" s="71" t="str">
        <f t="shared" si="22"/>
        <v/>
      </c>
      <c r="AY22" s="46" t="str">
        <f t="shared" ca="1" si="11"/>
        <v/>
      </c>
      <c r="AZ22" s="45" t="str">
        <f t="shared" si="23"/>
        <v/>
      </c>
      <c r="BA22" s="53"/>
      <c r="BB22" s="72" t="str">
        <f t="shared" si="24"/>
        <v/>
      </c>
      <c r="BC22" s="47" t="str">
        <f t="shared" ca="1" si="12"/>
        <v/>
      </c>
      <c r="BD22" s="45" t="str">
        <f t="shared" si="25"/>
        <v/>
      </c>
      <c r="BE22" s="53"/>
      <c r="BF22" s="698" t="str">
        <f ca="1">IF(CELL("type",BE22)="l","",IF(BE22*($K22+$AQ22)=0,"",IF($AQ22&gt;0,+$AQ22*BE22*8.34,$K22*BE22*8.34)))</f>
        <v/>
      </c>
      <c r="BG22" s="263">
        <f t="shared" si="14"/>
        <v>12</v>
      </c>
      <c r="BH22" s="53"/>
      <c r="BI22" s="54"/>
      <c r="BJ22" s="317"/>
      <c r="BK22" s="48"/>
      <c r="BL22" s="48"/>
      <c r="BM22" s="48"/>
      <c r="BN22" s="48"/>
      <c r="BO22" s="48"/>
      <c r="BP22" s="48"/>
      <c r="BQ22" s="48"/>
      <c r="BR22" s="48"/>
      <c r="BS22" s="54"/>
      <c r="BT22" s="48"/>
      <c r="BU22" s="54"/>
      <c r="BV22" s="263">
        <f t="shared" si="4"/>
        <v>12</v>
      </c>
      <c r="BW22" s="48"/>
      <c r="BX22" s="698" t="str">
        <f ca="1">IF(CELL("type",BW22)="l","",IF(BW22*($K22+$AQ22)=0,"",IF($AQ22&gt;0,+$AQ22*BW22*8.34,$K22*BW22*8.34)))</f>
        <v/>
      </c>
      <c r="BY22" s="52"/>
      <c r="BZ22" s="712" t="str">
        <f ca="1">IF(CELL("type",BY22)="l","",IF(BY22*($K22+$AQ22)=0,"",IF($AQ22&gt;0,+$AQ22*BY22*8.34,$K22*BY22*8.34)))</f>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Thu</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Thu</v>
      </c>
      <c r="AQ23" s="53"/>
      <c r="AR23" s="45" t="str">
        <f t="shared" si="20"/>
        <v/>
      </c>
      <c r="AS23" s="53"/>
      <c r="AT23" s="71" t="str">
        <f t="shared" si="21"/>
        <v/>
      </c>
      <c r="AU23" s="46" t="str">
        <f ca="1">IF(CELL("type",AS23)="l","",IF(AS23*($K23+$AQ23)=0,"",IF($AQ23&gt;0,+$AQ23*AS23*8.34,$K23*AS23*8.34)))</f>
        <v/>
      </c>
      <c r="AV23" s="56" t="str">
        <f t="shared" si="21"/>
        <v/>
      </c>
      <c r="AW23" s="53"/>
      <c r="AX23" s="71" t="str">
        <f t="shared" si="22"/>
        <v/>
      </c>
      <c r="AY23" s="46" t="str">
        <f ca="1">IF(CELL("type",AW23)="l","",IF(AW23*($K23+$AQ23)=0,"",IF($AQ23&gt;0,+$AQ23*AW23*8.34,$K23*AW23*8.34)))</f>
        <v/>
      </c>
      <c r="AZ23" s="45" t="str">
        <f t="shared" si="23"/>
        <v/>
      </c>
      <c r="BA23" s="53"/>
      <c r="BB23" s="72" t="str">
        <f t="shared" si="24"/>
        <v/>
      </c>
      <c r="BC23" s="47" t="str">
        <f ca="1">IF(CELL("type",BA23)="l","",IF(BA23*($K23+$AQ23)=0,"",IF($AQ23&gt;0,+$AQ23*BA23*8.34,$K23*BA23*8.34)))</f>
        <v/>
      </c>
      <c r="BD23" s="45" t="str">
        <f t="shared" si="25"/>
        <v/>
      </c>
      <c r="BE23" s="53"/>
      <c r="BF23" s="698" t="str">
        <f t="shared" ref="BF23:BF24" ca="1" si="29">IF(CELL("type",BE23)="l","",IF(BE23*($K23+$AQ23)=0,"",IF($AQ23&gt;0,+$AQ23*BE23*8.34,$K23*BE23*8.34)))</f>
        <v/>
      </c>
      <c r="BG23" s="263">
        <f t="shared" si="14"/>
        <v>13</v>
      </c>
      <c r="BH23" s="53"/>
      <c r="BI23" s="54"/>
      <c r="BJ23" s="317"/>
      <c r="BK23" s="48"/>
      <c r="BL23" s="48"/>
      <c r="BM23" s="48"/>
      <c r="BN23" s="48"/>
      <c r="BO23" s="48"/>
      <c r="BP23" s="48"/>
      <c r="BQ23" s="48"/>
      <c r="BR23" s="48"/>
      <c r="BS23" s="54"/>
      <c r="BT23" s="48"/>
      <c r="BU23" s="54"/>
      <c r="BV23" s="263">
        <f t="shared" si="4"/>
        <v>13</v>
      </c>
      <c r="BW23" s="48"/>
      <c r="BX23" s="698" t="str">
        <f t="shared" ref="BX23:BX24" ca="1" si="30">IF(CELL("type",BW23)="l","",IF(BW23*($K23+$AQ23)=0,"",IF($AQ23&gt;0,+$AQ23*BW23*8.34,$K23*BW23*8.34)))</f>
        <v/>
      </c>
      <c r="BY23" s="52"/>
      <c r="BZ23" s="712" t="str">
        <f t="shared" ref="BZ23:BZ24" ca="1" si="31">IF(CELL("type",BY23)="l","",IF(BY23*($K23+$AQ23)=0,"",IF($AQ23&gt;0,+$AQ23*BY23*8.34,$K23*BY23*8.34)))</f>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Fri</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Fri</v>
      </c>
      <c r="AQ24" s="53"/>
      <c r="AR24" s="45" t="str">
        <f t="shared" si="20"/>
        <v/>
      </c>
      <c r="AS24" s="53"/>
      <c r="AT24" s="71" t="str">
        <f t="shared" si="21"/>
        <v/>
      </c>
      <c r="AU24" s="46" t="str">
        <f t="shared" ca="1" si="10"/>
        <v/>
      </c>
      <c r="AV24" s="56" t="str">
        <f t="shared" si="21"/>
        <v/>
      </c>
      <c r="AW24" s="53"/>
      <c r="AX24" s="71" t="str">
        <f t="shared" si="22"/>
        <v/>
      </c>
      <c r="AY24" s="46" t="str">
        <f t="shared" ca="1" si="11"/>
        <v/>
      </c>
      <c r="AZ24" s="45" t="str">
        <f t="shared" si="23"/>
        <v/>
      </c>
      <c r="BA24" s="53"/>
      <c r="BB24" s="72" t="str">
        <f t="shared" si="24"/>
        <v/>
      </c>
      <c r="BC24" s="47" t="str">
        <f t="shared" ca="1" si="12"/>
        <v/>
      </c>
      <c r="BD24" s="45" t="str">
        <f t="shared" si="25"/>
        <v/>
      </c>
      <c r="BE24" s="53"/>
      <c r="BF24" s="698" t="str">
        <f t="shared" ca="1" si="29"/>
        <v/>
      </c>
      <c r="BG24" s="263">
        <f t="shared" si="14"/>
        <v>14</v>
      </c>
      <c r="BH24" s="53"/>
      <c r="BI24" s="54"/>
      <c r="BJ24" s="317"/>
      <c r="BK24" s="48"/>
      <c r="BL24" s="48"/>
      <c r="BM24" s="48"/>
      <c r="BN24" s="48"/>
      <c r="BO24" s="48"/>
      <c r="BP24" s="48"/>
      <c r="BQ24" s="48"/>
      <c r="BR24" s="48"/>
      <c r="BS24" s="54"/>
      <c r="BT24" s="48"/>
      <c r="BU24" s="54"/>
      <c r="BV24" s="263">
        <f t="shared" si="4"/>
        <v>14</v>
      </c>
      <c r="BW24" s="48"/>
      <c r="BX24" s="698" t="str">
        <f t="shared" ca="1" si="30"/>
        <v/>
      </c>
      <c r="BY24" s="52"/>
      <c r="BZ24" s="712" t="str">
        <f t="shared" ca="1" si="31"/>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Sat</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2"/>
      <c r="AG25" s="62"/>
      <c r="AH25" s="58"/>
      <c r="AI25" t="str">
        <f t="shared" ca="1" si="9"/>
        <v/>
      </c>
      <c r="AJ25" s="58"/>
      <c r="AK25" s="318"/>
      <c r="AL25" s="318"/>
      <c r="AM25" s="318"/>
      <c r="AN25" s="64"/>
      <c r="AO25" s="235">
        <f t="shared" si="2"/>
        <v>15</v>
      </c>
      <c r="AP25" s="442" t="str">
        <f t="shared" si="3"/>
        <v>Sat</v>
      </c>
      <c r="AQ25" s="63"/>
      <c r="AR25" s="68" t="str">
        <f t="shared" si="20"/>
        <v xml:space="preserve"> </v>
      </c>
      <c r="AS25" s="63"/>
      <c r="AT25" s="67" t="str">
        <f t="shared" si="21"/>
        <v xml:space="preserve"> </v>
      </c>
      <c r="AU25" s="87" t="str">
        <f t="shared" ca="1" si="10"/>
        <v/>
      </c>
      <c r="AV25" s="68" t="str">
        <f t="shared" ca="1" si="21"/>
        <v xml:space="preserve"> </v>
      </c>
      <c r="AW25" s="63"/>
      <c r="AX25" s="67" t="str">
        <f t="shared" si="22"/>
        <v xml:space="preserve"> </v>
      </c>
      <c r="AY25" s="87" t="str">
        <f t="shared" ca="1" si="11"/>
        <v/>
      </c>
      <c r="AZ25" s="68" t="str">
        <f t="shared" ca="1" si="23"/>
        <v xml:space="preserve"> </v>
      </c>
      <c r="BA25" s="63"/>
      <c r="BB25" s="73" t="str">
        <f t="shared" si="24"/>
        <v xml:space="preserve"> </v>
      </c>
      <c r="BC25" s="69" t="str">
        <f t="shared" ca="1" si="12"/>
        <v/>
      </c>
      <c r="BD25" s="68" t="str">
        <f t="shared" ca="1" si="25"/>
        <v xml:space="preserve"> </v>
      </c>
      <c r="BE25" s="63"/>
      <c r="BF25" s="699" t="str">
        <f ca="1">IF(CELL("type",BE25)="l","",IF(BE25*($K25+$AQ25)=0,"",IF($AQ25&gt;0,+$AQ25*BE25*8.34,$K25*BE25*8.34)))</f>
        <v/>
      </c>
      <c r="BG25" s="264">
        <f t="shared" si="14"/>
        <v>15</v>
      </c>
      <c r="BH25" s="63"/>
      <c r="BI25" s="64"/>
      <c r="BJ25" s="318"/>
      <c r="BK25" s="58"/>
      <c r="BL25" s="58"/>
      <c r="BM25" s="58"/>
      <c r="BN25" s="58"/>
      <c r="BO25" s="58"/>
      <c r="BP25" s="58"/>
      <c r="BQ25" s="58"/>
      <c r="BR25" s="58"/>
      <c r="BS25" s="64"/>
      <c r="BT25" s="58"/>
      <c r="BU25" s="64"/>
      <c r="BV25" s="264">
        <f t="shared" si="4"/>
        <v>15</v>
      </c>
      <c r="BW25" s="58"/>
      <c r="BX25" s="721" t="str">
        <f ca="1">IF(CELL("type",BW25)="l","",IF(BW25*($K25+$AQ25)=0,"",IF($AQ25&gt;0,+$AQ25*BW25*8.34,$K25*BW25*8.34)))</f>
        <v/>
      </c>
      <c r="BY25" s="63"/>
      <c r="BZ25" s="701" t="str">
        <f ca="1">IF(CELL("type",BY25)="l","",IF(BY25*($K25+$AQ25)=0,"",IF($AQ25&gt;0,+$AQ25*BY25*8.34,$K25*BY25*8.34)))</f>
        <v/>
      </c>
      <c r="CA25" s="58"/>
      <c r="CB25" s="354"/>
      <c r="CC25" s="58"/>
      <c r="CD25" s="62"/>
      <c r="CE25" s="62"/>
      <c r="CF25" s="354"/>
      <c r="CG25" s="58"/>
      <c r="CH25" s="354"/>
      <c r="CI25" s="59"/>
      <c r="CJ25" s="352"/>
      <c r="CK25" s="354"/>
      <c r="CL25" s="64"/>
      <c r="CM25" s="803">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Sun</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704"/>
      <c r="AG26" s="39"/>
      <c r="AH26" s="40"/>
      <c r="AI26" t="str">
        <f t="shared" ca="1" si="9"/>
        <v/>
      </c>
      <c r="AJ26" s="40"/>
      <c r="AK26" s="316"/>
      <c r="AL26" s="316"/>
      <c r="AM26" s="316"/>
      <c r="AN26" s="42"/>
      <c r="AO26" s="232">
        <f t="shared" si="2"/>
        <v>16</v>
      </c>
      <c r="AP26" s="441" t="str">
        <f t="shared" si="3"/>
        <v>Sun</v>
      </c>
      <c r="AQ26" s="41"/>
      <c r="AR26" s="56" t="str">
        <f t="shared" si="20"/>
        <v/>
      </c>
      <c r="AS26" s="41"/>
      <c r="AT26" s="44" t="str">
        <f t="shared" si="21"/>
        <v/>
      </c>
      <c r="AU26" s="46" t="str">
        <f t="shared" ca="1" si="10"/>
        <v/>
      </c>
      <c r="AV26" s="56" t="str">
        <f t="shared" si="21"/>
        <v/>
      </c>
      <c r="AW26" s="41"/>
      <c r="AX26" s="44" t="str">
        <f t="shared" si="22"/>
        <v/>
      </c>
      <c r="AY26" s="46" t="str">
        <f t="shared" ca="1" si="11"/>
        <v/>
      </c>
      <c r="AZ26" s="56" t="str">
        <f t="shared" si="23"/>
        <v/>
      </c>
      <c r="BA26" s="41"/>
      <c r="BB26" s="70" t="str">
        <f t="shared" si="24"/>
        <v/>
      </c>
      <c r="BC26" s="47" t="str">
        <f t="shared" ca="1" si="12"/>
        <v/>
      </c>
      <c r="BD26" s="56" t="str">
        <f t="shared" si="25"/>
        <v/>
      </c>
      <c r="BE26" s="41"/>
      <c r="BF26" s="700" t="str">
        <f t="shared" ref="BF26:BF28" ca="1" si="32">IF(CELL("type",BE26)="l","",IF(BE26*($K26+$AQ26)=0,"",IF($AQ26&gt;0,+$AQ26*BE26*8.34,$K26*BE26*8.34)))</f>
        <v/>
      </c>
      <c r="BG26" s="262">
        <f t="shared" si="14"/>
        <v>16</v>
      </c>
      <c r="BH26" s="41"/>
      <c r="BI26" s="42"/>
      <c r="BJ26" s="316"/>
      <c r="BK26" s="40"/>
      <c r="BL26" s="40"/>
      <c r="BM26" s="40"/>
      <c r="BN26" s="40"/>
      <c r="BO26" s="40"/>
      <c r="BP26" s="40"/>
      <c r="BQ26" s="40"/>
      <c r="BR26" s="40"/>
      <c r="BS26" s="42"/>
      <c r="BT26" s="40"/>
      <c r="BU26" s="42"/>
      <c r="BV26" s="262">
        <f t="shared" si="4"/>
        <v>16</v>
      </c>
      <c r="BW26" s="40"/>
      <c r="BX26" s="700" t="str">
        <f t="shared" ref="BX26:BX28" ca="1" si="33">IF(CELL("type",BW26)="l","",IF(BW26*($K26+$AQ26)=0,"",IF($AQ26&gt;0,+$AQ26*BW26*8.34,$K26*BW26*8.34)))</f>
        <v/>
      </c>
      <c r="BY26" s="39"/>
      <c r="BZ26" s="698" t="str">
        <f t="shared" ref="BZ26:BZ28" ca="1" si="34">IF(CELL("type",BY26)="l","",IF(BY26*($K26+$AQ26)=0,"",IF($AQ26&gt;0,+$AQ26*BY26*8.34,$K26*BY26*8.34)))</f>
        <v/>
      </c>
      <c r="CA26" s="40"/>
      <c r="CB26" s="34"/>
      <c r="CC26" s="40"/>
      <c r="CD26" s="39"/>
      <c r="CE26" s="39"/>
      <c r="CF26" s="34"/>
      <c r="CG26" s="40"/>
      <c r="CH26" s="34"/>
      <c r="CI26" s="36"/>
      <c r="CJ26" s="353"/>
      <c r="CK26" s="34"/>
      <c r="CL26" s="42"/>
      <c r="CM26" s="797">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Mon</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Mon</v>
      </c>
      <c r="AQ27" s="53"/>
      <c r="AR27" s="45" t="str">
        <f t="shared" si="20"/>
        <v/>
      </c>
      <c r="AS27" s="53"/>
      <c r="AT27" s="71" t="str">
        <f t="shared" si="21"/>
        <v/>
      </c>
      <c r="AU27" s="46" t="str">
        <f ca="1">IF(CELL("type",AS27)="l","",IF(AS27*($K27+$AQ27)=0,"",IF($AQ27&gt;0,+$AQ27*AS27*8.34,$K27*AS27*8.34)))</f>
        <v/>
      </c>
      <c r="AV27" s="56" t="str">
        <f t="shared" si="21"/>
        <v/>
      </c>
      <c r="AW27" s="53"/>
      <c r="AX27" s="71" t="str">
        <f t="shared" si="22"/>
        <v/>
      </c>
      <c r="AY27" s="46" t="str">
        <f ca="1">IF(CELL("type",AW27)="l","",IF(AW27*($K27+$AQ27)=0,"",IF($AQ27&gt;0,+$AQ27*AW27*8.34,$K27*AW27*8.34)))</f>
        <v/>
      </c>
      <c r="AZ27" s="45" t="str">
        <f t="shared" si="23"/>
        <v/>
      </c>
      <c r="BA27" s="53"/>
      <c r="BB27" s="72" t="str">
        <f t="shared" si="24"/>
        <v/>
      </c>
      <c r="BC27" s="47" t="str">
        <f ca="1">IF(CELL("type",BA27)="l","",IF(BA27*($K27+$AQ27)=0,"",IF($AQ27&gt;0,+$AQ27*BA27*8.34,$K27*BA27*8.34)))</f>
        <v/>
      </c>
      <c r="BD27" s="45" t="str">
        <f t="shared" si="25"/>
        <v/>
      </c>
      <c r="BE27" s="53"/>
      <c r="BF27" s="698" t="str">
        <f t="shared" ca="1" si="32"/>
        <v/>
      </c>
      <c r="BG27" s="263">
        <f t="shared" si="14"/>
        <v>17</v>
      </c>
      <c r="BH27" s="53"/>
      <c r="BI27" s="54"/>
      <c r="BJ27" s="317"/>
      <c r="BK27" s="48"/>
      <c r="BL27" s="48"/>
      <c r="BM27" s="48"/>
      <c r="BN27" s="48"/>
      <c r="BO27" s="48"/>
      <c r="BP27" s="48"/>
      <c r="BQ27" s="48"/>
      <c r="BR27" s="48"/>
      <c r="BS27" s="54"/>
      <c r="BT27" s="48"/>
      <c r="BU27" s="54"/>
      <c r="BV27" s="263">
        <f t="shared" si="4"/>
        <v>17</v>
      </c>
      <c r="BW27" s="48"/>
      <c r="BX27" s="698" t="str">
        <f t="shared" ca="1" si="33"/>
        <v/>
      </c>
      <c r="BY27" s="52"/>
      <c r="BZ27" s="712" t="str">
        <f t="shared" ca="1" si="34"/>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Tue</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Tue</v>
      </c>
      <c r="AQ28" s="53"/>
      <c r="AR28" s="45" t="str">
        <f t="shared" si="20"/>
        <v/>
      </c>
      <c r="AS28" s="53"/>
      <c r="AT28" s="71" t="str">
        <f t="shared" si="21"/>
        <v/>
      </c>
      <c r="AU28" s="46" t="str">
        <f t="shared" ca="1" si="10"/>
        <v/>
      </c>
      <c r="AV28" s="56" t="str">
        <f t="shared" si="21"/>
        <v/>
      </c>
      <c r="AW28" s="53"/>
      <c r="AX28" s="71" t="str">
        <f t="shared" si="22"/>
        <v/>
      </c>
      <c r="AY28" s="46" t="str">
        <f t="shared" ca="1" si="11"/>
        <v/>
      </c>
      <c r="AZ28" s="45" t="str">
        <f t="shared" si="23"/>
        <v/>
      </c>
      <c r="BA28" s="53"/>
      <c r="BB28" s="72" t="str">
        <f t="shared" si="24"/>
        <v/>
      </c>
      <c r="BC28" s="47" t="str">
        <f t="shared" ca="1" si="12"/>
        <v/>
      </c>
      <c r="BD28" s="45" t="str">
        <f t="shared" si="25"/>
        <v/>
      </c>
      <c r="BE28" s="53"/>
      <c r="BF28" s="698" t="str">
        <f t="shared" ca="1" si="32"/>
        <v/>
      </c>
      <c r="BG28" s="263">
        <f t="shared" si="14"/>
        <v>18</v>
      </c>
      <c r="BH28" s="53"/>
      <c r="BI28" s="54"/>
      <c r="BJ28" s="317"/>
      <c r="BK28" s="48"/>
      <c r="BL28" s="48"/>
      <c r="BM28" s="48"/>
      <c r="BN28" s="48"/>
      <c r="BO28" s="48"/>
      <c r="BP28" s="48"/>
      <c r="BQ28" s="48"/>
      <c r="BR28" s="48"/>
      <c r="BS28" s="54"/>
      <c r="BT28" s="48"/>
      <c r="BU28" s="54"/>
      <c r="BV28" s="263">
        <f t="shared" si="4"/>
        <v>18</v>
      </c>
      <c r="BW28" s="48"/>
      <c r="BX28" s="698" t="str">
        <f t="shared" ca="1" si="33"/>
        <v/>
      </c>
      <c r="BY28" s="52"/>
      <c r="BZ28" s="712" t="str">
        <f t="shared" ca="1" si="34"/>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Wed</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Wed</v>
      </c>
      <c r="AQ29" s="53"/>
      <c r="AR29" s="45" t="str">
        <f t="shared" si="20"/>
        <v/>
      </c>
      <c r="AS29" s="53"/>
      <c r="AT29" s="71" t="str">
        <f t="shared" si="21"/>
        <v/>
      </c>
      <c r="AU29" s="46" t="str">
        <f t="shared" ca="1" si="10"/>
        <v/>
      </c>
      <c r="AV29" s="56" t="str">
        <f t="shared" si="21"/>
        <v/>
      </c>
      <c r="AW29" s="53"/>
      <c r="AX29" s="71" t="str">
        <f t="shared" si="22"/>
        <v/>
      </c>
      <c r="AY29" s="46" t="str">
        <f t="shared" ca="1" si="11"/>
        <v/>
      </c>
      <c r="AZ29" s="45" t="str">
        <f t="shared" si="23"/>
        <v/>
      </c>
      <c r="BA29" s="53"/>
      <c r="BB29" s="72" t="str">
        <f t="shared" si="24"/>
        <v/>
      </c>
      <c r="BC29" s="47" t="str">
        <f t="shared" ca="1" si="12"/>
        <v/>
      </c>
      <c r="BD29" s="45" t="str">
        <f t="shared" si="25"/>
        <v/>
      </c>
      <c r="BE29" s="53"/>
      <c r="BF29" s="698" t="str">
        <f ca="1">IF(CELL("type",BE29)="l","",IF(BE29*($K29+$AQ29)=0,"",IF($AQ29&gt;0,+$AQ29*BE29*8.34,$K29*BE29*8.34)))</f>
        <v/>
      </c>
      <c r="BG29" s="263">
        <f t="shared" si="14"/>
        <v>19</v>
      </c>
      <c r="BH29" s="53"/>
      <c r="BI29" s="54"/>
      <c r="BJ29" s="317"/>
      <c r="BK29" s="48"/>
      <c r="BL29" s="48"/>
      <c r="BM29" s="48"/>
      <c r="BN29" s="48"/>
      <c r="BO29" s="48"/>
      <c r="BP29" s="48"/>
      <c r="BQ29" s="48"/>
      <c r="BR29" s="48"/>
      <c r="BS29" s="54"/>
      <c r="BT29" s="48"/>
      <c r="BU29" s="54"/>
      <c r="BV29" s="263">
        <f t="shared" si="4"/>
        <v>19</v>
      </c>
      <c r="BW29" s="48"/>
      <c r="BX29" s="698" t="str">
        <f ca="1">IF(CELL("type",BW29)="l","",IF(BW29*($K29+$AQ29)=0,"",IF($AQ29&gt;0,+$AQ29*BW29*8.34,$K29*BW29*8.34)))</f>
        <v/>
      </c>
      <c r="BY29" s="52"/>
      <c r="BZ29" s="712" t="str">
        <f ca="1">IF(CELL("type",BY29)="l","",IF(BY29*($K29+$AQ29)=0,"",IF($AQ29&gt;0,+$AQ29*BY29*8.34,$K29*BY29*8.34)))</f>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Thu</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2"/>
      <c r="AG30" s="62"/>
      <c r="AH30" s="58"/>
      <c r="AI30" t="str">
        <f t="shared" ca="1" si="9"/>
        <v/>
      </c>
      <c r="AJ30" s="58"/>
      <c r="AK30" s="318"/>
      <c r="AL30" s="318"/>
      <c r="AM30" s="318"/>
      <c r="AN30" s="64"/>
      <c r="AO30" s="235">
        <f t="shared" si="2"/>
        <v>20</v>
      </c>
      <c r="AP30" s="442" t="str">
        <f t="shared" si="3"/>
        <v>Thu</v>
      </c>
      <c r="AQ30" s="63"/>
      <c r="AR30" s="68" t="str">
        <f t="shared" si="20"/>
        <v/>
      </c>
      <c r="AS30" s="63"/>
      <c r="AT30" s="67" t="str">
        <f t="shared" si="21"/>
        <v/>
      </c>
      <c r="AU30" s="87" t="str">
        <f t="shared" ca="1" si="10"/>
        <v/>
      </c>
      <c r="AV30" s="68" t="str">
        <f t="shared" si="21"/>
        <v/>
      </c>
      <c r="AW30" s="63"/>
      <c r="AX30" s="67" t="str">
        <f t="shared" si="22"/>
        <v/>
      </c>
      <c r="AY30" s="87" t="str">
        <f t="shared" ca="1" si="11"/>
        <v/>
      </c>
      <c r="AZ30" s="68" t="str">
        <f t="shared" si="23"/>
        <v/>
      </c>
      <c r="BA30" s="63"/>
      <c r="BB30" s="73" t="str">
        <f t="shared" si="24"/>
        <v/>
      </c>
      <c r="BC30" s="69" t="str">
        <f t="shared" ca="1" si="12"/>
        <v/>
      </c>
      <c r="BD30" s="68" t="str">
        <f t="shared" si="25"/>
        <v/>
      </c>
      <c r="BE30" s="63"/>
      <c r="BF30" s="701" t="str">
        <f t="shared" ref="BF30:BF31" ca="1" si="35">IF(CELL("type",BE30)="l","",IF(BE30*($K30+$AQ30)=0,"",IF($AQ30&gt;0,+$AQ30*BE30*8.34,$K30*BE30*8.34)))</f>
        <v/>
      </c>
      <c r="BG30" s="264">
        <f t="shared" si="14"/>
        <v>20</v>
      </c>
      <c r="BH30" s="63"/>
      <c r="BI30" s="64"/>
      <c r="BJ30" s="318"/>
      <c r="BK30" s="58"/>
      <c r="BL30" s="58"/>
      <c r="BM30" s="58"/>
      <c r="BN30" s="58"/>
      <c r="BO30" s="58"/>
      <c r="BP30" s="58"/>
      <c r="BQ30" s="58"/>
      <c r="BR30" s="58"/>
      <c r="BS30" s="64"/>
      <c r="BT30" s="58"/>
      <c r="BU30" s="64"/>
      <c r="BV30" s="264">
        <f t="shared" si="4"/>
        <v>20</v>
      </c>
      <c r="BW30" s="58"/>
      <c r="BX30" s="701" t="str">
        <f t="shared" ref="BX30:BX31" ca="1" si="36">IF(CELL("type",BW30)="l","",IF(BW30*($K30+$AQ30)=0,"",IF($AQ30&gt;0,+$AQ30*BW30*8.34,$K30*BW30*8.34)))</f>
        <v/>
      </c>
      <c r="BY30" s="63"/>
      <c r="BZ30" s="701" t="str">
        <f t="shared" ref="BZ30:BZ31" ca="1" si="37">IF(CELL("type",BY30)="l","",IF(BY30*($K30+$AQ30)=0,"",IF($AQ30&gt;0,+$AQ30*BY30*8.34,$K30*BY30*8.34)))</f>
        <v/>
      </c>
      <c r="CA30" s="58"/>
      <c r="CB30" s="354"/>
      <c r="CC30" s="58"/>
      <c r="CD30" s="62"/>
      <c r="CE30" s="62"/>
      <c r="CF30" s="354"/>
      <c r="CG30" s="58"/>
      <c r="CH30" s="354"/>
      <c r="CI30" s="59"/>
      <c r="CJ30" s="352"/>
      <c r="CK30" s="354"/>
      <c r="CL30" s="64"/>
      <c r="CM30" s="264">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Fri</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704"/>
      <c r="AG31" s="39"/>
      <c r="AH31" s="40"/>
      <c r="AI31" t="str">
        <f t="shared" ca="1" si="9"/>
        <v/>
      </c>
      <c r="AJ31" s="40"/>
      <c r="AK31" s="316"/>
      <c r="AL31" s="316"/>
      <c r="AM31" s="316"/>
      <c r="AN31" s="42"/>
      <c r="AO31" s="232">
        <f t="shared" si="2"/>
        <v>21</v>
      </c>
      <c r="AP31" s="441" t="str">
        <f t="shared" si="3"/>
        <v>Fri</v>
      </c>
      <c r="AQ31" s="41"/>
      <c r="AR31" s="56" t="str">
        <f t="shared" si="20"/>
        <v/>
      </c>
      <c r="AS31" s="41"/>
      <c r="AT31" s="44" t="str">
        <f t="shared" si="21"/>
        <v/>
      </c>
      <c r="AU31" s="46" t="str">
        <f ca="1">IF(CELL("type",AS31)="l","",IF(AS31*($K31+$AQ31)=0,"",IF($AQ31&gt;0,+$AQ31*AS31*8.34,$K31*AS31*8.34)))</f>
        <v/>
      </c>
      <c r="AV31" s="56" t="str">
        <f t="shared" si="21"/>
        <v/>
      </c>
      <c r="AW31" s="41"/>
      <c r="AX31" s="44" t="str">
        <f t="shared" si="22"/>
        <v/>
      </c>
      <c r="AY31" s="46" t="str">
        <f ca="1">IF(CELL("type",AW31)="l","",IF(AW31*($K31+$AQ31)=0,"",IF($AQ31&gt;0,+$AQ31*AW31*8.34,$K31*AW31*8.34)))</f>
        <v/>
      </c>
      <c r="AZ31" s="56" t="str">
        <f t="shared" si="23"/>
        <v/>
      </c>
      <c r="BA31" s="41"/>
      <c r="BB31" s="70" t="str">
        <f t="shared" si="24"/>
        <v/>
      </c>
      <c r="BC31" s="47" t="str">
        <f ca="1">IF(CELL("type",BA31)="l","",IF(BA31*($K31+$AQ31)=0,"",IF($AQ31&gt;0,+$AQ31*BA31*8.34,$K31*BA31*8.34)))</f>
        <v/>
      </c>
      <c r="BD31" s="56" t="str">
        <f t="shared" si="25"/>
        <v/>
      </c>
      <c r="BE31" s="41"/>
      <c r="BF31" s="698" t="str">
        <f t="shared" ca="1" si="35"/>
        <v/>
      </c>
      <c r="BG31" s="262">
        <f t="shared" si="14"/>
        <v>21</v>
      </c>
      <c r="BH31" s="41"/>
      <c r="BI31" s="42"/>
      <c r="BJ31" s="316"/>
      <c r="BK31" s="40"/>
      <c r="BL31" s="40"/>
      <c r="BM31" s="40"/>
      <c r="BN31" s="40"/>
      <c r="BO31" s="40"/>
      <c r="BP31" s="40"/>
      <c r="BQ31" s="40"/>
      <c r="BR31" s="40"/>
      <c r="BS31" s="42"/>
      <c r="BT31" s="40"/>
      <c r="BU31" s="42"/>
      <c r="BV31" s="262">
        <f t="shared" si="4"/>
        <v>21</v>
      </c>
      <c r="BW31" s="40"/>
      <c r="BX31" s="698" t="str">
        <f t="shared" ca="1" si="36"/>
        <v/>
      </c>
      <c r="BY31" s="39"/>
      <c r="BZ31" s="698" t="str">
        <f t="shared" ca="1" si="37"/>
        <v/>
      </c>
      <c r="CA31" s="40"/>
      <c r="CB31" s="34"/>
      <c r="CC31" s="40"/>
      <c r="CD31" s="39"/>
      <c r="CE31" s="39"/>
      <c r="CF31" s="34"/>
      <c r="CG31" s="40"/>
      <c r="CH31" s="34"/>
      <c r="CI31" s="36"/>
      <c r="CJ31" s="353"/>
      <c r="CK31" s="34"/>
      <c r="CL31" s="42"/>
      <c r="CM31" s="262">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Sat</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Sat</v>
      </c>
      <c r="AQ32" s="53"/>
      <c r="AR32" s="45" t="str">
        <f t="shared" si="20"/>
        <v xml:space="preserve"> </v>
      </c>
      <c r="AS32" s="53"/>
      <c r="AT32" s="71" t="str">
        <f t="shared" si="21"/>
        <v xml:space="preserve"> </v>
      </c>
      <c r="AU32" s="46" t="str">
        <f t="shared" ca="1" si="10"/>
        <v/>
      </c>
      <c r="AV32" s="56" t="str">
        <f t="shared" ca="1" si="21"/>
        <v xml:space="preserve"> </v>
      </c>
      <c r="AW32" s="53"/>
      <c r="AX32" s="71" t="str">
        <f t="shared" si="22"/>
        <v xml:space="preserve"> </v>
      </c>
      <c r="AY32" s="46" t="str">
        <f t="shared" ca="1" si="11"/>
        <v/>
      </c>
      <c r="AZ32" s="45" t="str">
        <f t="shared" ca="1" si="23"/>
        <v xml:space="preserve"> </v>
      </c>
      <c r="BA32" s="53"/>
      <c r="BB32" s="72" t="str">
        <f t="shared" si="24"/>
        <v xml:space="preserve"> </v>
      </c>
      <c r="BC32" s="47" t="str">
        <f t="shared" ca="1" si="12"/>
        <v/>
      </c>
      <c r="BD32" s="45" t="str">
        <f t="shared" ca="1" si="25"/>
        <v xml:space="preserve"> </v>
      </c>
      <c r="BE32" s="53"/>
      <c r="BF32" s="698" t="str">
        <f ca="1">IF(CELL("type",BE32)="l","",IF(BE32*($K32+$AQ32)=0,"",IF($AQ32&gt;0,+$AQ32*BE32*8.34,$K32*BE32*8.34)))</f>
        <v/>
      </c>
      <c r="BG32" s="263">
        <f t="shared" si="14"/>
        <v>22</v>
      </c>
      <c r="BH32" s="53"/>
      <c r="BI32" s="54"/>
      <c r="BJ32" s="317"/>
      <c r="BK32" s="48"/>
      <c r="BL32" s="48"/>
      <c r="BM32" s="48"/>
      <c r="BN32" s="48"/>
      <c r="BO32" s="48"/>
      <c r="BP32" s="48"/>
      <c r="BQ32" s="48"/>
      <c r="BR32" s="48"/>
      <c r="BS32" s="54"/>
      <c r="BT32" s="48"/>
      <c r="BU32" s="54"/>
      <c r="BV32" s="263">
        <f t="shared" si="4"/>
        <v>22</v>
      </c>
      <c r="BW32" s="48"/>
      <c r="BX32" s="698" t="str">
        <f ca="1">IF(CELL("type",BW32)="l","",IF(BW32*($K32+$AQ32)=0,"",IF($AQ32&gt;0,+$AQ32*BW32*8.34,$K32*BW32*8.34)))</f>
        <v/>
      </c>
      <c r="BY32" s="52"/>
      <c r="BZ32" s="712" t="str">
        <f ca="1">IF(CELL("type",BY32)="l","",IF(BY32*($K32+$AQ32)=0,"",IF($AQ32&gt;0,+$AQ32*BY32*8.34,$K32*BY32*8.34)))</f>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Sun</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Sun</v>
      </c>
      <c r="AQ33" s="53"/>
      <c r="AR33" s="45" t="str">
        <f t="shared" si="20"/>
        <v/>
      </c>
      <c r="AS33" s="53"/>
      <c r="AT33" s="71" t="str">
        <f t="shared" si="21"/>
        <v/>
      </c>
      <c r="AU33" s="46" t="str">
        <f t="shared" ca="1" si="10"/>
        <v/>
      </c>
      <c r="AV33" s="56" t="str">
        <f t="shared" si="21"/>
        <v/>
      </c>
      <c r="AW33" s="53"/>
      <c r="AX33" s="71" t="str">
        <f t="shared" si="22"/>
        <v/>
      </c>
      <c r="AY33" s="46" t="str">
        <f t="shared" ca="1" si="11"/>
        <v/>
      </c>
      <c r="AZ33" s="45" t="str">
        <f t="shared" si="23"/>
        <v/>
      </c>
      <c r="BA33" s="53"/>
      <c r="BB33" s="72" t="str">
        <f t="shared" si="24"/>
        <v/>
      </c>
      <c r="BC33" s="47" t="str">
        <f t="shared" ca="1" si="12"/>
        <v/>
      </c>
      <c r="BD33" s="45" t="str">
        <f t="shared" si="25"/>
        <v/>
      </c>
      <c r="BE33" s="53"/>
      <c r="BF33" s="698" t="str">
        <f t="shared" ref="BF33:BF35" ca="1" si="38">IF(CELL("type",BE33)="l","",IF(BE33*($K33+$AQ33)=0,"",IF($AQ33&gt;0,+$AQ33*BE33*8.34,$K33*BE33*8.34)))</f>
        <v/>
      </c>
      <c r="BG33" s="263">
        <f t="shared" si="14"/>
        <v>23</v>
      </c>
      <c r="BH33" s="53"/>
      <c r="BI33" s="54"/>
      <c r="BJ33" s="317"/>
      <c r="BK33" s="48"/>
      <c r="BL33" s="48"/>
      <c r="BM33" s="48"/>
      <c r="BN33" s="48"/>
      <c r="BO33" s="48"/>
      <c r="BP33" s="48"/>
      <c r="BQ33" s="48"/>
      <c r="BR33" s="48"/>
      <c r="BS33" s="54"/>
      <c r="BT33" s="48"/>
      <c r="BU33" s="54"/>
      <c r="BV33" s="263">
        <f t="shared" si="4"/>
        <v>23</v>
      </c>
      <c r="BW33" s="48"/>
      <c r="BX33" s="698" t="str">
        <f t="shared" ref="BX33:BX35" ca="1" si="39">IF(CELL("type",BW33)="l","",IF(BW33*($K33+$AQ33)=0,"",IF($AQ33&gt;0,+$AQ33*BW33*8.34,$K33*BW33*8.34)))</f>
        <v/>
      </c>
      <c r="BY33" s="52"/>
      <c r="BZ33" s="712" t="str">
        <f t="shared" ref="BZ33:BZ35" ca="1" si="40">IF(CELL("type",BY33)="l","",IF(BY33*($K33+$AQ33)=0,"",IF($AQ33&gt;0,+$AQ33*BY33*8.34,$K33*BY33*8.34)))</f>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Mon</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Mon</v>
      </c>
      <c r="AQ34" s="53"/>
      <c r="AR34" s="45" t="str">
        <f t="shared" si="20"/>
        <v/>
      </c>
      <c r="AS34" s="53"/>
      <c r="AT34" s="71" t="str">
        <f t="shared" ref="AT34:AV40" si="41">IF(+$B34="Sat",IF(SUM(AS28:AS34)&gt;0,AVERAGE(AS28:AS34)," "),"")</f>
        <v/>
      </c>
      <c r="AU34" s="46" t="str">
        <f t="shared" ca="1" si="10"/>
        <v/>
      </c>
      <c r="AV34" s="56" t="str">
        <f t="shared" si="41"/>
        <v/>
      </c>
      <c r="AW34" s="53"/>
      <c r="AX34" s="71" t="str">
        <f t="shared" si="22"/>
        <v/>
      </c>
      <c r="AY34" s="46" t="str">
        <f t="shared" ca="1" si="11"/>
        <v/>
      </c>
      <c r="AZ34" s="45" t="str">
        <f t="shared" si="23"/>
        <v/>
      </c>
      <c r="BA34" s="53"/>
      <c r="BB34" s="72" t="str">
        <f t="shared" si="24"/>
        <v/>
      </c>
      <c r="BC34" s="47" t="str">
        <f t="shared" ca="1" si="12"/>
        <v/>
      </c>
      <c r="BD34" s="45" t="str">
        <f t="shared" si="25"/>
        <v/>
      </c>
      <c r="BE34" s="53"/>
      <c r="BF34" s="698" t="str">
        <f t="shared" ca="1" si="38"/>
        <v/>
      </c>
      <c r="BG34" s="263">
        <f t="shared" si="14"/>
        <v>24</v>
      </c>
      <c r="BH34" s="53"/>
      <c r="BI34" s="54"/>
      <c r="BJ34" s="317"/>
      <c r="BK34" s="48"/>
      <c r="BL34" s="48"/>
      <c r="BM34" s="48"/>
      <c r="BN34" s="48"/>
      <c r="BO34" s="48"/>
      <c r="BP34" s="48"/>
      <c r="BQ34" s="48"/>
      <c r="BR34" s="48"/>
      <c r="BS34" s="54"/>
      <c r="BT34" s="48"/>
      <c r="BU34" s="54"/>
      <c r="BV34" s="263">
        <f t="shared" si="4"/>
        <v>24</v>
      </c>
      <c r="BW34" s="48"/>
      <c r="BX34" s="698" t="str">
        <f t="shared" ca="1" si="39"/>
        <v/>
      </c>
      <c r="BY34" s="52"/>
      <c r="BZ34" s="712" t="str">
        <f t="shared" ca="1" si="40"/>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Tue</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0"/>
      <c r="AG35" s="62"/>
      <c r="AH35" s="58"/>
      <c r="AI35" t="str">
        <f t="shared" ca="1" si="9"/>
        <v/>
      </c>
      <c r="AJ35" s="58"/>
      <c r="AK35" s="318"/>
      <c r="AL35" s="318"/>
      <c r="AM35" s="318"/>
      <c r="AN35" s="64"/>
      <c r="AO35" s="235">
        <f t="shared" si="2"/>
        <v>25</v>
      </c>
      <c r="AP35" s="442" t="str">
        <f t="shared" si="3"/>
        <v>Tue</v>
      </c>
      <c r="AQ35" s="63"/>
      <c r="AR35" s="68" t="str">
        <f t="shared" si="20"/>
        <v/>
      </c>
      <c r="AS35" s="63"/>
      <c r="AT35" s="67" t="str">
        <f t="shared" si="41"/>
        <v/>
      </c>
      <c r="AU35" s="87" t="str">
        <f ca="1">IF(CELL("type",AS35)="l","",IF(AS35*($K35+$AQ35)=0,"",IF($AQ35&gt;0,+$AQ35*AS35*8.34,$K35*AS35*8.34)))</f>
        <v/>
      </c>
      <c r="AV35" s="68" t="str">
        <f t="shared" si="41"/>
        <v/>
      </c>
      <c r="AW35" s="63"/>
      <c r="AX35" s="67" t="str">
        <f t="shared" si="22"/>
        <v/>
      </c>
      <c r="AY35" s="87" t="str">
        <f ca="1">IF(CELL("type",AW35)="l","",IF(AW35*($K35+$AQ35)=0,"",IF($AQ35&gt;0,+$AQ35*AW35*8.34,$K35*AW35*8.34)))</f>
        <v/>
      </c>
      <c r="AZ35" s="68" t="str">
        <f t="shared" si="23"/>
        <v/>
      </c>
      <c r="BA35" s="63"/>
      <c r="BB35" s="73" t="str">
        <f t="shared" si="24"/>
        <v/>
      </c>
      <c r="BC35" s="69" t="str">
        <f ca="1">IF(CELL("type",BA35)="l","",IF(BA35*($K35+$AQ35)=0,"",IF($AQ35&gt;0,+$AQ35*BA35*8.34,$K35*BA35*8.34)))</f>
        <v/>
      </c>
      <c r="BD35" s="68" t="str">
        <f t="shared" si="25"/>
        <v/>
      </c>
      <c r="BE35" s="63"/>
      <c r="BF35" s="699" t="str">
        <f t="shared" ca="1" si="38"/>
        <v/>
      </c>
      <c r="BG35" s="264">
        <f t="shared" si="14"/>
        <v>25</v>
      </c>
      <c r="BH35" s="63"/>
      <c r="BI35" s="64"/>
      <c r="BJ35" s="318"/>
      <c r="BK35" s="58"/>
      <c r="BL35" s="58"/>
      <c r="BM35" s="58"/>
      <c r="BN35" s="58"/>
      <c r="BO35" s="58"/>
      <c r="BP35" s="58"/>
      <c r="BQ35" s="58"/>
      <c r="BR35" s="58"/>
      <c r="BS35" s="64"/>
      <c r="BT35" s="58"/>
      <c r="BU35" s="64"/>
      <c r="BV35" s="264">
        <f t="shared" si="4"/>
        <v>25</v>
      </c>
      <c r="BW35" s="58"/>
      <c r="BX35" s="701" t="str">
        <f t="shared" ca="1" si="39"/>
        <v/>
      </c>
      <c r="BY35" s="691"/>
      <c r="BZ35" s="701" t="str">
        <f t="shared" ca="1" si="40"/>
        <v/>
      </c>
      <c r="CA35" s="58"/>
      <c r="CB35" s="354"/>
      <c r="CC35" s="58"/>
      <c r="CD35" s="62"/>
      <c r="CE35" s="62"/>
      <c r="CF35" s="354"/>
      <c r="CG35" s="58"/>
      <c r="CH35" s="354"/>
      <c r="CI35" s="59"/>
      <c r="CJ35" s="352"/>
      <c r="CK35" s="354"/>
      <c r="CL35" s="64"/>
      <c r="CM35" s="264">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Wed</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811"/>
      <c r="AG36" s="39"/>
      <c r="AH36" s="40"/>
      <c r="AI36" t="str">
        <f t="shared" ca="1" si="9"/>
        <v/>
      </c>
      <c r="AJ36" s="40"/>
      <c r="AK36" s="316"/>
      <c r="AL36" s="316"/>
      <c r="AM36" s="316"/>
      <c r="AN36" s="42"/>
      <c r="AO36" s="232">
        <f t="shared" si="2"/>
        <v>26</v>
      </c>
      <c r="AP36" s="441" t="str">
        <f t="shared" si="3"/>
        <v>Wed</v>
      </c>
      <c r="AQ36" s="41"/>
      <c r="AR36" s="56" t="str">
        <f t="shared" si="20"/>
        <v/>
      </c>
      <c r="AS36" s="41"/>
      <c r="AT36" s="44" t="str">
        <f t="shared" si="41"/>
        <v/>
      </c>
      <c r="AU36" s="46" t="str">
        <f t="shared" ca="1" si="10"/>
        <v/>
      </c>
      <c r="AV36" s="56" t="str">
        <f t="shared" si="41"/>
        <v/>
      </c>
      <c r="AW36" s="41"/>
      <c r="AX36" s="44" t="str">
        <f t="shared" si="22"/>
        <v/>
      </c>
      <c r="AY36" s="46" t="str">
        <f t="shared" ca="1" si="11"/>
        <v/>
      </c>
      <c r="AZ36" s="56" t="str">
        <f t="shared" si="23"/>
        <v/>
      </c>
      <c r="BA36" s="41"/>
      <c r="BB36" s="70" t="str">
        <f t="shared" si="24"/>
        <v/>
      </c>
      <c r="BC36" s="47" t="str">
        <f t="shared" ca="1" si="12"/>
        <v/>
      </c>
      <c r="BD36" s="56" t="str">
        <f t="shared" si="25"/>
        <v/>
      </c>
      <c r="BE36" s="41"/>
      <c r="BF36" s="700" t="str">
        <f ca="1">IF(CELL("type",BE36)="l","",IF(BE36*($K36+$AQ36)=0,"",IF($AQ36&gt;0,+$AQ36*BE36*8.34,$K36*BE36*8.34)))</f>
        <v/>
      </c>
      <c r="BG36" s="262">
        <f t="shared" si="14"/>
        <v>26</v>
      </c>
      <c r="BH36" s="41"/>
      <c r="BI36" s="42"/>
      <c r="BJ36" s="316"/>
      <c r="BK36" s="40"/>
      <c r="BL36" s="40"/>
      <c r="BM36" s="40"/>
      <c r="BN36" s="40"/>
      <c r="BO36" s="40"/>
      <c r="BP36" s="40"/>
      <c r="BQ36" s="40"/>
      <c r="BR36" s="40"/>
      <c r="BS36" s="42"/>
      <c r="BT36" s="40"/>
      <c r="BU36" s="42"/>
      <c r="BV36" s="262">
        <f t="shared" si="4"/>
        <v>26</v>
      </c>
      <c r="BW36" s="40"/>
      <c r="BX36" s="698" t="str">
        <f ca="1">IF(CELL("type",BW36)="l","",IF(BW36*($K36+$AQ36)=0,"",IF($AQ36&gt;0,+$AQ36*BW36*8.34,$K36*BW36*8.34)))</f>
        <v/>
      </c>
      <c r="BY36" s="722"/>
      <c r="BZ36" s="698" t="str">
        <f ca="1">IF(CELL("type",BY36)="l","",IF(BY36*($K36+$AQ36)=0,"",IF($AQ36&gt;0,+$AQ36*BY36*8.34,$K36*BY36*8.34)))</f>
        <v/>
      </c>
      <c r="CA36" s="40"/>
      <c r="CB36" s="34"/>
      <c r="CC36" s="40"/>
      <c r="CD36" s="39"/>
      <c r="CE36" s="39"/>
      <c r="CF36" s="34"/>
      <c r="CG36" s="40"/>
      <c r="CH36" s="34"/>
      <c r="CI36" s="36"/>
      <c r="CJ36" s="353"/>
      <c r="CK36" s="34"/>
      <c r="CL36" s="42"/>
      <c r="CM36" s="262">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Thu</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Thu</v>
      </c>
      <c r="AQ37" s="53"/>
      <c r="AR37" s="45" t="str">
        <f t="shared" si="20"/>
        <v/>
      </c>
      <c r="AS37" s="53"/>
      <c r="AT37" s="71" t="str">
        <f t="shared" si="41"/>
        <v/>
      </c>
      <c r="AU37" s="46" t="str">
        <f t="shared" ca="1" si="10"/>
        <v/>
      </c>
      <c r="AV37" s="56" t="str">
        <f t="shared" si="41"/>
        <v/>
      </c>
      <c r="AW37" s="53"/>
      <c r="AX37" s="71" t="str">
        <f t="shared" si="22"/>
        <v/>
      </c>
      <c r="AY37" s="46" t="str">
        <f t="shared" ca="1" si="11"/>
        <v/>
      </c>
      <c r="AZ37" s="45" t="str">
        <f t="shared" si="23"/>
        <v/>
      </c>
      <c r="BA37" s="53"/>
      <c r="BB37" s="72" t="str">
        <f t="shared" si="24"/>
        <v/>
      </c>
      <c r="BC37" s="47" t="str">
        <f t="shared" ca="1" si="12"/>
        <v/>
      </c>
      <c r="BD37" s="45" t="str">
        <f t="shared" si="25"/>
        <v/>
      </c>
      <c r="BE37" s="53"/>
      <c r="BF37" s="698" t="str">
        <f t="shared" ref="BF37:BF38" ca="1" si="42">IF(CELL("type",BE37)="l","",IF(BE37*($K37+$AQ37)=0,"",IF($AQ37&gt;0,+$AQ37*BE37*8.34,$K37*BE37*8.34)))</f>
        <v/>
      </c>
      <c r="BG37" s="263">
        <f t="shared" si="14"/>
        <v>27</v>
      </c>
      <c r="BH37" s="53"/>
      <c r="BI37" s="54"/>
      <c r="BJ37" s="317"/>
      <c r="BK37" s="48"/>
      <c r="BL37" s="48"/>
      <c r="BM37" s="48"/>
      <c r="BN37" s="48"/>
      <c r="BO37" s="48"/>
      <c r="BP37" s="48"/>
      <c r="BQ37" s="48"/>
      <c r="BR37" s="48"/>
      <c r="BS37" s="54"/>
      <c r="BT37" s="48"/>
      <c r="BU37" s="54"/>
      <c r="BV37" s="263">
        <f t="shared" si="4"/>
        <v>27</v>
      </c>
      <c r="BW37" s="48"/>
      <c r="BX37" s="698" t="str">
        <f t="shared" ref="BX37:BX38" ca="1" si="43">IF(CELL("type",BW37)="l","",IF(BW37*($K37+$AQ37)=0,"",IF($AQ37&gt;0,+$AQ37*BW37*8.34,$K37*BW37*8.34)))</f>
        <v/>
      </c>
      <c r="BY37" s="52"/>
      <c r="BZ37" s="712" t="str">
        <f t="shared" ref="BZ37:BZ38" ca="1" si="44">IF(CELL("type",BY37)="l","",IF(BY37*($K37+$AQ37)=0,"",IF($AQ37&gt;0,+$AQ37*BY37*8.34,$K37*BY37*8.34)))</f>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Fri</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Fri</v>
      </c>
      <c r="AQ38" s="53"/>
      <c r="AR38" s="45" t="str">
        <f t="shared" si="20"/>
        <v/>
      </c>
      <c r="AS38" s="53"/>
      <c r="AT38" s="71" t="str">
        <f t="shared" si="41"/>
        <v/>
      </c>
      <c r="AU38" s="46" t="str">
        <f t="shared" ca="1" si="10"/>
        <v/>
      </c>
      <c r="AV38" s="56" t="str">
        <f t="shared" si="41"/>
        <v/>
      </c>
      <c r="AW38" s="53"/>
      <c r="AX38" s="71" t="str">
        <f t="shared" si="22"/>
        <v/>
      </c>
      <c r="AY38" s="46" t="str">
        <f t="shared" ca="1" si="11"/>
        <v/>
      </c>
      <c r="AZ38" s="45" t="str">
        <f t="shared" si="23"/>
        <v/>
      </c>
      <c r="BA38" s="53"/>
      <c r="BB38" s="72" t="str">
        <f t="shared" si="24"/>
        <v/>
      </c>
      <c r="BC38" s="47" t="str">
        <f t="shared" ca="1" si="12"/>
        <v/>
      </c>
      <c r="BD38" s="45" t="str">
        <f t="shared" si="25"/>
        <v/>
      </c>
      <c r="BE38" s="53"/>
      <c r="BF38" s="698" t="str">
        <f t="shared" ca="1" si="42"/>
        <v/>
      </c>
      <c r="BG38" s="263">
        <f t="shared" si="14"/>
        <v>28</v>
      </c>
      <c r="BH38" s="53"/>
      <c r="BI38" s="54"/>
      <c r="BJ38" s="317"/>
      <c r="BK38" s="48"/>
      <c r="BL38" s="48"/>
      <c r="BM38" s="48"/>
      <c r="BN38" s="48"/>
      <c r="BO38" s="48"/>
      <c r="BP38" s="48"/>
      <c r="BQ38" s="48"/>
      <c r="BR38" s="48"/>
      <c r="BS38" s="54"/>
      <c r="BT38" s="48"/>
      <c r="BU38" s="54"/>
      <c r="BV38" s="263">
        <f t="shared" si="4"/>
        <v>28</v>
      </c>
      <c r="BW38" s="48"/>
      <c r="BX38" s="698" t="str">
        <f t="shared" ca="1" si="43"/>
        <v/>
      </c>
      <c r="BY38" s="52"/>
      <c r="BZ38" s="712" t="str">
        <f t="shared" ca="1" si="44"/>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Sat</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Sat</v>
      </c>
      <c r="AQ39" s="53"/>
      <c r="AR39" s="45" t="str">
        <f t="shared" si="20"/>
        <v xml:space="preserve"> </v>
      </c>
      <c r="AS39" s="53"/>
      <c r="AT39" s="71" t="str">
        <f t="shared" si="41"/>
        <v xml:space="preserve"> </v>
      </c>
      <c r="AU39" s="46" t="str">
        <f t="shared" ca="1" si="10"/>
        <v/>
      </c>
      <c r="AV39" s="56" t="str">
        <f t="shared" ca="1" si="41"/>
        <v xml:space="preserve"> </v>
      </c>
      <c r="AW39" s="53"/>
      <c r="AX39" s="71" t="str">
        <f t="shared" si="22"/>
        <v xml:space="preserve"> </v>
      </c>
      <c r="AY39" s="46" t="str">
        <f t="shared" ca="1" si="11"/>
        <v/>
      </c>
      <c r="AZ39" s="45" t="str">
        <f t="shared" ca="1" si="23"/>
        <v xml:space="preserve"> </v>
      </c>
      <c r="BA39" s="53"/>
      <c r="BB39" s="72" t="str">
        <f t="shared" si="24"/>
        <v xml:space="preserve"> </v>
      </c>
      <c r="BC39" s="47" t="str">
        <f t="shared" ca="1" si="12"/>
        <v/>
      </c>
      <c r="BD39" s="45" t="str">
        <f t="shared" ca="1" si="25"/>
        <v xml:space="preserve"> </v>
      </c>
      <c r="BE39" s="53"/>
      <c r="BF39" s="698" t="str">
        <f ca="1">IF(CELL("type",BE39)="l","",IF(BE39*($K39+$AQ39)=0,"",IF($AQ39&gt;0,+$AQ39*BE39*8.34,$K39*BE39*8.34)))</f>
        <v/>
      </c>
      <c r="BG39" s="263">
        <f t="shared" si="14"/>
        <v>29</v>
      </c>
      <c r="BH39" s="53"/>
      <c r="BI39" s="54"/>
      <c r="BJ39" s="317"/>
      <c r="BK39" s="48"/>
      <c r="BL39" s="48"/>
      <c r="BM39" s="48"/>
      <c r="BN39" s="48"/>
      <c r="BO39" s="48"/>
      <c r="BP39" s="48"/>
      <c r="BQ39" s="48"/>
      <c r="BR39" s="48"/>
      <c r="BS39" s="54"/>
      <c r="BT39" s="48"/>
      <c r="BU39" s="54"/>
      <c r="BV39" s="263">
        <f t="shared" si="4"/>
        <v>29</v>
      </c>
      <c r="BW39" s="48"/>
      <c r="BX39" s="698" t="str">
        <f ca="1">IF(CELL("type",BW39)="l","",IF(BW39*($K39+$AQ39)=0,"",IF($AQ39&gt;0,+$AQ39*BW39*8.34,$K39*BW39*8.34)))</f>
        <v/>
      </c>
      <c r="BY39" s="52"/>
      <c r="BZ39" s="712" t="str">
        <f ca="1">IF(CELL("type",BY39)="l","",IF(BY39*($K39+$AQ39)=0,"",IF($AQ39&gt;0,+$AQ39*BY39*8.34,$K39*BY39*8.34)))</f>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x14ac:dyDescent="0.2">
      <c r="A40" s="234">
        <v>30</v>
      </c>
      <c r="B40" s="233" t="str">
        <f t="shared" si="6"/>
        <v>Sun</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Sun</v>
      </c>
      <c r="AQ40" s="53"/>
      <c r="AR40" s="45" t="str">
        <f t="shared" si="20"/>
        <v/>
      </c>
      <c r="AS40" s="53"/>
      <c r="AT40" s="71" t="str">
        <f t="shared" si="41"/>
        <v/>
      </c>
      <c r="AU40" s="46" t="str">
        <f t="shared" ca="1" si="10"/>
        <v/>
      </c>
      <c r="AV40" s="45" t="str">
        <f t="shared" si="41"/>
        <v/>
      </c>
      <c r="AW40" s="53"/>
      <c r="AX40" s="71" t="str">
        <f t="shared" si="22"/>
        <v/>
      </c>
      <c r="AY40" s="46" t="str">
        <f t="shared" ca="1" si="11"/>
        <v/>
      </c>
      <c r="AZ40" s="45" t="str">
        <f t="shared" si="23"/>
        <v/>
      </c>
      <c r="BA40" s="53"/>
      <c r="BB40" s="72" t="str">
        <f t="shared" si="24"/>
        <v/>
      </c>
      <c r="BC40" s="47" t="str">
        <f t="shared" ca="1" si="12"/>
        <v/>
      </c>
      <c r="BD40" s="45" t="str">
        <f t="shared" si="25"/>
        <v/>
      </c>
      <c r="BE40" s="53"/>
      <c r="BF40" s="698" t="str">
        <f t="shared" ref="BF40:BF41" ca="1" si="45">IF(CELL("type",BE40)="l","",IF(BE40*($K40+$AQ40)=0,"",IF($AQ40&gt;0,+$AQ40*BE40*8.34,$K40*BE40*8.34)))</f>
        <v/>
      </c>
      <c r="BG40" s="263">
        <f t="shared" si="14"/>
        <v>30</v>
      </c>
      <c r="BH40" s="53"/>
      <c r="BI40" s="54"/>
      <c r="BJ40" s="317"/>
      <c r="BK40" s="48"/>
      <c r="BL40" s="48"/>
      <c r="BM40" s="48"/>
      <c r="BN40" s="48"/>
      <c r="BO40" s="48"/>
      <c r="BP40" s="48"/>
      <c r="BQ40" s="48"/>
      <c r="BR40" s="48"/>
      <c r="BS40" s="54"/>
      <c r="BT40" s="48"/>
      <c r="BU40" s="54"/>
      <c r="BV40" s="263">
        <f t="shared" si="4"/>
        <v>30</v>
      </c>
      <c r="BW40" s="48"/>
      <c r="BX40" s="698" t="str">
        <f t="shared" ref="BX40:BX41" ca="1" si="46">IF(CELL("type",BW40)="l","",IF(BW40*($K40+$AQ40)=0,"",IF($AQ40&gt;0,+$AQ40*BW40*8.34,$K40*BW40*8.34)))</f>
        <v/>
      </c>
      <c r="BY40" s="52"/>
      <c r="BZ40" s="712" t="str">
        <f t="shared" ref="BZ40:BZ41" ca="1" si="47">IF(CELL("type",BY40)="l","",IF(BY40*($K40+$AQ40)=0,"",IF($AQ40&gt;0,+$AQ40*BY40*8.34,$K40*BY40*8.34)))</f>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Bot="1" x14ac:dyDescent="0.25">
      <c r="A41" s="235">
        <v>31</v>
      </c>
      <c r="B41" s="236" t="str">
        <f t="shared" si="6"/>
        <v>Mon</v>
      </c>
      <c r="C41" s="58"/>
      <c r="D41" s="59"/>
      <c r="E41" s="59"/>
      <c r="F41" s="60"/>
      <c r="G41" s="61"/>
      <c r="H41" s="62"/>
      <c r="I41" s="58"/>
      <c r="J41" s="59"/>
      <c r="K41" s="63"/>
      <c r="L41" s="318"/>
      <c r="M41" s="58"/>
      <c r="N41" s="67" t="str">
        <f t="shared" ca="1" si="7"/>
        <v/>
      </c>
      <c r="O41" s="58"/>
      <c r="P41" s="67" t="str">
        <f t="shared" ca="1" si="0"/>
        <v/>
      </c>
      <c r="Q41" s="58"/>
      <c r="R41" s="58"/>
      <c r="S41" s="64"/>
      <c r="T41" s="242">
        <f t="shared" si="1"/>
        <v>31</v>
      </c>
      <c r="U41" s="63"/>
      <c r="V41" s="64"/>
      <c r="W41" s="58"/>
      <c r="X41" s="58"/>
      <c r="Y41" s="338" t="str">
        <f t="shared" si="8"/>
        <v/>
      </c>
      <c r="Z41" s="318"/>
      <c r="AA41" s="331"/>
      <c r="AB41" s="58"/>
      <c r="AC41" s="64"/>
      <c r="AD41" s="63"/>
      <c r="AE41" s="64"/>
      <c r="AF41" s="812"/>
      <c r="AG41" s="62"/>
      <c r="AH41" s="58"/>
      <c r="AI41" t="str">
        <f t="shared" ca="1" si="9"/>
        <v/>
      </c>
      <c r="AJ41" s="58"/>
      <c r="AK41" s="318"/>
      <c r="AL41" s="318"/>
      <c r="AM41" s="318"/>
      <c r="AN41" s="64"/>
      <c r="AO41" s="235">
        <f t="shared" si="2"/>
        <v>31</v>
      </c>
      <c r="AP41" s="442" t="str">
        <f t="shared" si="3"/>
        <v>Mon</v>
      </c>
      <c r="AQ41" s="63"/>
      <c r="AR41" s="68" t="str">
        <f>IF(SUM(AQ35:AQ41)=0,"",IF(+$B41="Sat",AVERAGE(AQ35:AQ41),IF(+$B41="Fri",AVERAGE(AQ36:AQ41,Sep!AQ$11),IF(+$B41="Thu",AVERAGE(AQ37:AQ41,Sep!AQ$11:AQ$12),IF(+$B41="Wed",AVERAGE(AQ38:AQ41,Sep!AQ$11:AQ$13)," ")))))</f>
        <v/>
      </c>
      <c r="AS41" s="63"/>
      <c r="AT41" s="67" t="str">
        <f>IF(AND(+$B41="Sat",SUM(AS35:AS41)&gt;0),AVERAGE(AS35:AS41),IF(AND(+$B41="Fri",SUM(AS36:AS41,Sep!AS$11)&gt;0),AVERAGE(AS36:AS41,Sep!AS$11),IF(AND(+$B41="Thu",SUM(AS37:AS41,Sep!AS$11:AS$12)&gt;0),AVERAGE(AS37:AS41,Sep!AS$11:AS$12),IF(AND($B41="Wed",SUM(AS38:AS41,Sep!AS$11:AS$13)&gt;0),AVERAGE(AS38:AS41,Sep!AS$11:AS$13),""))))</f>
        <v/>
      </c>
      <c r="AU41" s="87" t="str">
        <f t="shared" ca="1" si="10"/>
        <v/>
      </c>
      <c r="AV41" s="68" t="str">
        <f ca="1">IF(AND(+$B41="Sat",SUM(AU35:AU41)&gt;0),AVERAGE(AU35:AU41),IF(AND(+$B41="Fri",SUM(AU36:AU41,Sep!AU$11)&gt;0),AVERAGE(AU36:AU41,Sep!AU$11),IF(AND(+$B41="Thu",SUM(AU37:AU41,Sep!AU$11:AU$12)&gt;0),AVERAGE(AU37:AU41,Sep!AU$11:AU$12),IF(AND($B41="Wed",SUM(AU38:AU41,Sep!AU$11:AU$13)&gt;0),AVERAGE(AU38:AU41,Sep!AU$11:AU$13),""))))</f>
        <v/>
      </c>
      <c r="AW41" s="63"/>
      <c r="AX41" s="67" t="str">
        <f>IF(AND(+$B41="Sat",SUM(AW35:AW41)&gt;0),AVERAGE(AW35:AW41),IF(AND(+$B41="Fri",SUM(AW36:AW41,Sep!AW$11)&gt;0),AVERAGE(AW36:AW41,Sep!AW$11),IF(AND(+$B41="Thu",SUM(AW37:AW41,Sep!AW$11:AW$12)&gt;0),AVERAGE(AW37:AW41,Sep!AW$11:AW$12),IF(AND($B41="Wed",SUM(AW38:AW41,Sep!AW$11:AW$13)&gt;0),AVERAGE(AW38:AW41,Sep!AW$11:AW$13),""))))</f>
        <v/>
      </c>
      <c r="AY41" s="87" t="str">
        <f t="shared" ca="1" si="11"/>
        <v/>
      </c>
      <c r="AZ41" s="68" t="str">
        <f ca="1">IF(AND(+$B41="Sat",SUM(AY35:AY41)&gt;0),AVERAGE(AY35:AY41),IF(AND(+$B41="Fri",SUM(AY36:AY41,Sep!AY$11)&gt;0),AVERAGE(AY36:AY41,Sep!AY$11),IF(AND(+$B41="Thu",SUM(AY37:AY41,Sep!AY$11:AY$12)&gt;0),AVERAGE(AY37:AY41,Sep!AY$11:AY$12),IF(AND($B41="Wed",SUM(AY38:AY41,Sep!AY$11:AY$13)&gt;0),AVERAGE(AY38:AY41,Sep!AY$11:AY$13),""))))</f>
        <v/>
      </c>
      <c r="BA41" s="63"/>
      <c r="BB41" s="67" t="str">
        <f>IF(AND(+$B41="Sat",SUM(BA35:BA41)&gt;0),AVERAGE(BA35:BA41),IF(AND(+$B41="Fri",SUM(BA36:BA41,Sep!BA$11)&gt;0),AVERAGE(BA36:BA41,Sep!BA$11),IF(AND(+$B41="Thu",SUM(BA37:BA41,Sep!BA$11:BA$12)&gt;0),AVERAGE(BA37:BA41,Sep!BA$11:BA$12),IF(AND($B41="Wed",SUM(BA38:BA41,Sep!BA$11:BA$13)&gt;0),AVERAGE(BA38:BA41,Sep!BA$11:BA$13),""))))</f>
        <v/>
      </c>
      <c r="BC41" s="87" t="str">
        <f t="shared" ca="1" si="12"/>
        <v/>
      </c>
      <c r="BD41" s="68" t="str">
        <f ca="1">IF(AND(+$B41="Sat",SUM(BC35:BC41)&gt;0),AVERAGE(BC35:BC41),IF(AND(+$B41="Fri",SUM(BC36:BC41,Sep!BC$11)&gt;0),AVERAGE(BC36:BC41,Sep!BC$11),IF(AND(+$B41="Thu",SUM(BC37:BC41,Sep!BC$11:BC$12)&gt;0),AVERAGE(BC37:BC41,Sep!BC$11:BC$12),IF(AND($B41="Wed",SUM(BC38:BC41,Sep!BC$11:BC$13)&gt;0),AVERAGE(BC38:BC41,Sep!BC$11:BC$13),""))))</f>
        <v/>
      </c>
      <c r="BE41" s="63"/>
      <c r="BF41" s="698" t="str">
        <f t="shared" ca="1" si="45"/>
        <v/>
      </c>
      <c r="BG41" s="264">
        <f>+A41</f>
        <v>31</v>
      </c>
      <c r="BH41" s="63"/>
      <c r="BI41" s="64"/>
      <c r="BJ41" s="318"/>
      <c r="BK41" s="58"/>
      <c r="BL41" s="58"/>
      <c r="BM41" s="58"/>
      <c r="BN41" s="58"/>
      <c r="BO41" s="58"/>
      <c r="BP41" s="58"/>
      <c r="BQ41" s="58"/>
      <c r="BR41" s="58"/>
      <c r="BS41" s="64"/>
      <c r="BT41" s="58"/>
      <c r="BU41" s="64"/>
      <c r="BV41" s="796">
        <f t="shared" si="4"/>
        <v>31</v>
      </c>
      <c r="BW41" s="62"/>
      <c r="BX41" s="701" t="str">
        <f t="shared" ca="1" si="46"/>
        <v/>
      </c>
      <c r="BY41" s="63"/>
      <c r="BZ41" s="701" t="str">
        <f t="shared" ca="1" si="47"/>
        <v/>
      </c>
      <c r="CA41" s="58"/>
      <c r="CB41" s="354"/>
      <c r="CC41" s="58"/>
      <c r="CD41" s="62"/>
      <c r="CE41" s="62"/>
      <c r="CF41" s="354"/>
      <c r="CG41" s="58"/>
      <c r="CH41" s="354"/>
      <c r="CI41" s="58"/>
      <c r="CJ41" s="354"/>
      <c r="CK41" s="354"/>
      <c r="CL41" s="64"/>
      <c r="CM41" s="263">
        <f>+A41</f>
        <v>31</v>
      </c>
      <c r="CN41" s="62"/>
      <c r="CO41" s="717"/>
      <c r="CP41" s="58"/>
      <c r="CQ41" s="717"/>
      <c r="CR41" s="62"/>
      <c r="CS41" s="354"/>
      <c r="CT41" s="58"/>
      <c r="CU41" s="62"/>
      <c r="CV41" s="62"/>
      <c r="CW41" s="354"/>
      <c r="CX41" s="58"/>
      <c r="CY41" s="354"/>
      <c r="CZ41" s="58"/>
      <c r="DA41" s="354"/>
      <c r="DB41" s="354"/>
      <c r="DC41" s="64"/>
    </row>
    <row r="42" spans="1:107" ht="15" customHeight="1" thickTop="1" thickBot="1" x14ac:dyDescent="0.25">
      <c r="A42" s="238" t="s">
        <v>142</v>
      </c>
      <c r="B42" s="239"/>
      <c r="C42" s="39"/>
      <c r="D42" s="771"/>
      <c r="E42" s="36"/>
      <c r="F42" s="772"/>
      <c r="G42" s="773"/>
      <c r="H42" s="3" t="str">
        <f>IF(SUM(H11:H41)&gt;0,AVERAGE(H11:H41)," ")</f>
        <v xml:space="preserve"> </v>
      </c>
      <c r="I42" s="44" t="str">
        <f>IF(SUM(I11:I41)&gt;0,AVERAGE(I11:I41)," ")</f>
        <v xml:space="preserve"> </v>
      </c>
      <c r="J42" s="70" t="str">
        <f>IF(SUM(J11:J41)&gt;0,AVERAGE(J11:J41)," ")</f>
        <v xml:space="preserve"> </v>
      </c>
      <c r="K42" s="43" t="str">
        <f>IF(SUM(K11:K41)&gt;0,AVERAGE(K11:K41)," ")</f>
        <v xml:space="preserve"> </v>
      </c>
      <c r="L42" s="774"/>
      <c r="M42" s="44" t="str">
        <f t="shared" ref="M42:AE42" si="48">IF(SUM(M11:M41)&gt;0,AVERAGE(M11:M41)," ")</f>
        <v xml:space="preserve"> </v>
      </c>
      <c r="N42" s="44" t="str">
        <f ca="1">IF(SUM(N11:N41)&gt;0,AVERAGE(N11:N41)," ")</f>
        <v xml:space="preserve"> </v>
      </c>
      <c r="O42" s="44" t="str">
        <f t="shared" si="48"/>
        <v xml:space="preserve"> </v>
      </c>
      <c r="P42" s="44" t="str">
        <f ca="1">IF(SUM(P11:P41)&gt;0,AVERAGE(P11:P41)," ")</f>
        <v xml:space="preserve"> </v>
      </c>
      <c r="Q42" s="44" t="str">
        <f t="shared" si="48"/>
        <v xml:space="preserve"> </v>
      </c>
      <c r="R42" s="44" t="str">
        <f t="shared" si="48"/>
        <v xml:space="preserve"> </v>
      </c>
      <c r="S42" s="56" t="str">
        <f t="shared" si="48"/>
        <v xml:space="preserve"> </v>
      </c>
      <c r="T42" s="238" t="s">
        <v>143</v>
      </c>
      <c r="U42" s="775" t="str">
        <f t="shared" si="48"/>
        <v xml:space="preserve"> </v>
      </c>
      <c r="V42" s="776" t="str">
        <f t="shared" si="48"/>
        <v xml:space="preserve"> </v>
      </c>
      <c r="W42" s="43" t="str">
        <f t="shared" si="48"/>
        <v xml:space="preserve"> </v>
      </c>
      <c r="X42" s="44" t="str">
        <f t="shared" si="48"/>
        <v xml:space="preserve"> </v>
      </c>
      <c r="Y42" s="44" t="str">
        <f t="shared" si="48"/>
        <v xml:space="preserve"> </v>
      </c>
      <c r="Z42" s="44" t="str">
        <f t="shared" si="48"/>
        <v xml:space="preserve"> </v>
      </c>
      <c r="AA42" s="44" t="str">
        <f t="shared" si="48"/>
        <v xml:space="preserve"> </v>
      </c>
      <c r="AB42" s="44" t="str">
        <f t="shared" si="48"/>
        <v xml:space="preserve"> </v>
      </c>
      <c r="AC42" s="56" t="str">
        <f t="shared" si="48"/>
        <v xml:space="preserve"> </v>
      </c>
      <c r="AD42" s="43" t="str">
        <f t="shared" si="48"/>
        <v xml:space="preserve"> </v>
      </c>
      <c r="AE42" s="56" t="str">
        <f t="shared" si="48"/>
        <v xml:space="preserve"> </v>
      </c>
      <c r="AF42" s="705"/>
      <c r="AG42" s="679" t="str">
        <f>IF(SUM(AG11:AG41)&gt;0,AVERAGE(AG11:AG41)," ")</f>
        <v xml:space="preserve"> </v>
      </c>
      <c r="AH42" s="794" t="str">
        <f>IF(SUM(AH11:AH41)&gt;0,AVERAGE(AH11:AH41)," ")</f>
        <v xml:space="preserve"> </v>
      </c>
      <c r="AI42" s="44"/>
      <c r="AJ42" s="888" t="str">
        <f ca="1">IF(SUM(AI11:AI41)&gt;0,GEOMEAN(AI11:AI41),"")</f>
        <v/>
      </c>
      <c r="AK42" s="319"/>
      <c r="AL42" s="319"/>
      <c r="AM42" s="753" t="str">
        <f>IF(SUM(AM11:AM41)&gt;0,AVERAGE(AM11:AM41)," ")</f>
        <v xml:space="preserve"> </v>
      </c>
      <c r="AN42" s="56" t="str">
        <f>IF(SUM(AN11:AN41)&gt;0,AVERAGE(AN11:AN41)," ")</f>
        <v xml:space="preserve"> </v>
      </c>
      <c r="AO42" s="1050" t="s">
        <v>144</v>
      </c>
      <c r="AP42" s="1121"/>
      <c r="AQ42" s="679" t="str">
        <f>IF(SUM(AQ11:AQ41)&gt;0,AVERAGE(AQ11:AQ41)," ")</f>
        <v xml:space="preserve"> </v>
      </c>
      <c r="AR42" s="786"/>
      <c r="AS42" s="727" t="str">
        <f>IF(SUM(AS11:AS41)&gt;0,AVERAGE(AS11:AS41)," ")</f>
        <v xml:space="preserve"> </v>
      </c>
      <c r="AT42" s="685"/>
      <c r="AU42" s="680" t="str">
        <f ca="1">IF(SUM(AU11:AU41)&gt;0,AVERAGE(AU11:AU41)," ")</f>
        <v xml:space="preserve"> </v>
      </c>
      <c r="AV42" s="737"/>
      <c r="AW42" s="736" t="str">
        <f>IF(SUM(AW11:AW41)&gt;0,AVERAGE(AW11:AW41)," ")</f>
        <v xml:space="preserve"> </v>
      </c>
      <c r="AX42" s="734"/>
      <c r="AY42" s="680" t="str">
        <f ca="1">IF(SUM(AY11:AY41)&gt;0,AVERAGE(AY11:AY41)," ")</f>
        <v xml:space="preserve"> </v>
      </c>
      <c r="AZ42" s="682"/>
      <c r="BA42" s="679" t="str">
        <f>IF(SUM(BA11:BA41)&gt;0,AVERAGE(BA11:BA41)," ")</f>
        <v xml:space="preserve"> </v>
      </c>
      <c r="BB42" s="682"/>
      <c r="BC42" s="680" t="str">
        <f ca="1">IF(SUM(BC11:BC41)&gt;0,AVERAGE(BC11:BC41)," ")</f>
        <v xml:space="preserve"> </v>
      </c>
      <c r="BD42" s="757"/>
      <c r="BE42" s="679" t="str">
        <f>IF(SUM(BE11:BE41)&gt;0,AVERAGE(BE11:BE41)," ")</f>
        <v xml:space="preserve"> </v>
      </c>
      <c r="BF42" s="781" t="str">
        <f ca="1">IF(SUM(BF11:BF41)&gt;0,AVERAGE(BF11:BF41)," ")</f>
        <v xml:space="preserve"> </v>
      </c>
      <c r="BG42" s="238" t="s">
        <v>143</v>
      </c>
      <c r="BH42" s="43" t="str">
        <f>IF(SUM(BH11:BH41)&gt;0,AVERAGE(BH11:BH41)," ")</f>
        <v xml:space="preserve"> </v>
      </c>
      <c r="BI42" s="56" t="str">
        <f>IF(SUM(BI11:BI41)&gt;0,AVERAGE(BI11:BI41)," ")</f>
        <v xml:space="preserve"> </v>
      </c>
      <c r="BJ42" s="75"/>
      <c r="BK42" s="44" t="str">
        <f t="shared" ref="BK42:BS42" si="49">IF(SUM(BK11:BK41)&gt;0,AVERAGE(BK11:BK41)," ")</f>
        <v xml:space="preserve"> </v>
      </c>
      <c r="BL42" s="332" t="str">
        <f t="shared" si="49"/>
        <v xml:space="preserve"> </v>
      </c>
      <c r="BM42" s="44" t="str">
        <f t="shared" si="49"/>
        <v xml:space="preserve"> </v>
      </c>
      <c r="BN42" s="332" t="str">
        <f t="shared" si="49"/>
        <v xml:space="preserve"> </v>
      </c>
      <c r="BO42" s="332" t="str">
        <f t="shared" si="49"/>
        <v xml:space="preserve"> </v>
      </c>
      <c r="BP42" s="332" t="str">
        <f t="shared" si="49"/>
        <v xml:space="preserve"> </v>
      </c>
      <c r="BQ42" s="332" t="str">
        <f t="shared" si="49"/>
        <v xml:space="preserve"> </v>
      </c>
      <c r="BR42" s="332" t="str">
        <f t="shared" si="49"/>
        <v xml:space="preserve"> </v>
      </c>
      <c r="BS42" s="56" t="str">
        <f t="shared" si="49"/>
        <v xml:space="preserve"> </v>
      </c>
      <c r="BT42" s="44" t="str">
        <f>IF(SUM(BT11:BT41)&gt;0,AVERAGE(BT11:BT41)," ")</f>
        <v xml:space="preserve"> </v>
      </c>
      <c r="BU42" s="56" t="str">
        <f>IF(SUM(BU11:BU41)&gt;0,AVERAGE(BU11:BU41)," ")</f>
        <v xml:space="preserve"> </v>
      </c>
      <c r="BV42" s="797" t="s">
        <v>144</v>
      </c>
      <c r="BW42" s="732" t="str">
        <f t="shared" ref="BW42:CK42" si="50">IF(SUM(BW11:BW41)&gt;0,AVERAGE(BW11:BW41)," ")</f>
        <v xml:space="preserve"> </v>
      </c>
      <c r="BX42" s="680" t="str">
        <f t="shared" ca="1" si="50"/>
        <v xml:space="preserve"> </v>
      </c>
      <c r="BY42" s="728" t="str">
        <f t="shared" si="50"/>
        <v xml:space="preserve"> </v>
      </c>
      <c r="BZ42" s="791" t="str">
        <f t="shared" ca="1" si="50"/>
        <v xml:space="preserve"> </v>
      </c>
      <c r="CA42" s="790" t="str">
        <f>IF(SUM(CA11:CA41)&gt;0,AVERAGE(CA11:CA41)," ")</f>
        <v xml:space="preserve"> </v>
      </c>
      <c r="CB42" s="46" t="str">
        <f t="shared" si="50"/>
        <v xml:space="preserve"> </v>
      </c>
      <c r="CC42" s="44" t="str">
        <f t="shared" si="50"/>
        <v xml:space="preserve"> </v>
      </c>
      <c r="CD42" s="44" t="str">
        <f t="shared" si="50"/>
        <v xml:space="preserve"> </v>
      </c>
      <c r="CE42" s="44" t="str">
        <f t="shared" si="50"/>
        <v xml:space="preserve"> </v>
      </c>
      <c r="CF42" s="47" t="str">
        <f t="shared" si="50"/>
        <v xml:space="preserve"> </v>
      </c>
      <c r="CG42" s="44" t="str">
        <f t="shared" si="50"/>
        <v xml:space="preserve"> </v>
      </c>
      <c r="CH42" s="46" t="str">
        <f t="shared" si="50"/>
        <v xml:space="preserve"> </v>
      </c>
      <c r="CI42" s="70" t="str">
        <f t="shared" si="50"/>
        <v xml:space="preserve"> </v>
      </c>
      <c r="CJ42" s="47" t="str">
        <f t="shared" si="50"/>
        <v xml:space="preserve"> </v>
      </c>
      <c r="CK42" s="46" t="str">
        <f t="shared" si="50"/>
        <v xml:space="preserve"> </v>
      </c>
      <c r="CL42" s="56" t="str">
        <f>IF(SUM(CL11:CL41)&gt;0,AVERAGE(CL11:CL41)," ")</f>
        <v xml:space="preserve"> </v>
      </c>
      <c r="CM42" s="238" t="s">
        <v>144</v>
      </c>
      <c r="CN42" s="43" t="str">
        <f t="shared" ref="CN42:CT42" si="51">IF(SUM(CN11:CN41)&gt;0,AVERAGE(CN11:CN41)," ")</f>
        <v xml:space="preserve"> </v>
      </c>
      <c r="CO42" s="135" t="str">
        <f t="shared" si="51"/>
        <v xml:space="preserve"> </v>
      </c>
      <c r="CP42" s="3" t="str">
        <f t="shared" si="51"/>
        <v xml:space="preserve"> </v>
      </c>
      <c r="CQ42" s="46" t="str">
        <f t="shared" si="51"/>
        <v xml:space="preserve"> </v>
      </c>
      <c r="CR42" s="44" t="str">
        <f t="shared" si="51"/>
        <v xml:space="preserve"> </v>
      </c>
      <c r="CS42" s="46" t="str">
        <f t="shared" si="51"/>
        <v xml:space="preserve"> </v>
      </c>
      <c r="CT42" s="44" t="str">
        <f t="shared" si="51"/>
        <v xml:space="preserve"> </v>
      </c>
      <c r="CU42" s="47" t="str">
        <f>IF(SUM(CU11:CU41)&gt;0,AVERAGE(CU11:CU41)," ")</f>
        <v xml:space="preserve"> </v>
      </c>
      <c r="CV42" s="44" t="str">
        <f>IF(SUM(CV11:CV41)&gt;0,AVERAGE(CV11:CV41)," ")</f>
        <v xml:space="preserve"> </v>
      </c>
      <c r="CW42" s="47" t="str">
        <f t="shared" ref="CW42:DB42" si="52">IF(SUM(CW11:CW41)&gt;0,AVERAGE(CW11:CW41)," ")</f>
        <v xml:space="preserve"> </v>
      </c>
      <c r="CX42" s="44" t="str">
        <f t="shared" si="52"/>
        <v xml:space="preserve"> </v>
      </c>
      <c r="CY42" s="46" t="str">
        <f t="shared" si="52"/>
        <v xml:space="preserve"> </v>
      </c>
      <c r="CZ42" s="70" t="str">
        <f t="shared" si="52"/>
        <v xml:space="preserve"> </v>
      </c>
      <c r="DA42" s="47" t="str">
        <f t="shared" si="52"/>
        <v xml:space="preserve"> </v>
      </c>
      <c r="DB42" s="46" t="str">
        <f t="shared" si="52"/>
        <v xml:space="preserve"> </v>
      </c>
      <c r="DC42" s="56" t="str">
        <f>IF(SUM(DC11:DC41)&gt;0,AVERAGE(DC11:DC41)," ")</f>
        <v xml:space="preserve"> </v>
      </c>
    </row>
    <row r="43" spans="1:107" ht="15" customHeight="1" thickTop="1" thickBot="1" x14ac:dyDescent="0.25">
      <c r="A43" s="240" t="s">
        <v>145</v>
      </c>
      <c r="B43" s="241"/>
      <c r="C43" s="78"/>
      <c r="D43" s="77"/>
      <c r="E43" s="72" t="str">
        <f>IF(SUM(E11:E41)&gt;0,MAX(E11:E41)," ")</f>
        <v xml:space="preserve"> </v>
      </c>
      <c r="F43" s="79"/>
      <c r="G43" s="80"/>
      <c r="H43" s="81" t="str">
        <f t="shared" ref="H43:W43" si="53">IF(SUM(H11:H41)&gt;0,MAX(H11:H41)," ")</f>
        <v xml:space="preserve"> </v>
      </c>
      <c r="I43" s="71" t="str">
        <f t="shared" si="53"/>
        <v xml:space="preserve"> </v>
      </c>
      <c r="J43" s="72" t="str">
        <f t="shared" si="53"/>
        <v xml:space="preserve"> </v>
      </c>
      <c r="K43" s="55" t="str">
        <f t="shared" si="53"/>
        <v xml:space="preserve"> </v>
      </c>
      <c r="L43" s="320" t="str">
        <f t="shared" si="53"/>
        <v xml:space="preserve"> </v>
      </c>
      <c r="M43" s="71" t="str">
        <f t="shared" si="53"/>
        <v xml:space="preserve"> </v>
      </c>
      <c r="N43" s="82" t="str">
        <f ca="1">IF(SUM(N11:N41)&gt;0,MAX(N11:N41)," ")</f>
        <v xml:space="preserve"> </v>
      </c>
      <c r="O43" s="71" t="str">
        <f t="shared" si="53"/>
        <v xml:space="preserve"> </v>
      </c>
      <c r="P43" s="82" t="str">
        <f ca="1">IF(SUM(P11:P41)&gt;0,MAX(P11:P41)," ")</f>
        <v xml:space="preserve"> </v>
      </c>
      <c r="Q43" s="71" t="str">
        <f t="shared" si="53"/>
        <v xml:space="preserve"> </v>
      </c>
      <c r="R43" s="71" t="str">
        <f t="shared" si="53"/>
        <v xml:space="preserve"> </v>
      </c>
      <c r="S43" s="45" t="str">
        <f t="shared" si="53"/>
        <v xml:space="preserve"> </v>
      </c>
      <c r="T43" s="240" t="s">
        <v>146</v>
      </c>
      <c r="U43" s="55" t="str">
        <f t="shared" si="53"/>
        <v xml:space="preserve"> </v>
      </c>
      <c r="V43" s="45" t="str">
        <f t="shared" si="53"/>
        <v xml:space="preserve"> </v>
      </c>
      <c r="W43" s="55" t="str">
        <f t="shared" si="53"/>
        <v xml:space="preserve"> </v>
      </c>
      <c r="X43" s="71" t="str">
        <f t="shared" ref="X43:AN43" si="54">IF(SUM(X11:X41)&gt;0,MAX(X11:X41)," ")</f>
        <v xml:space="preserve"> </v>
      </c>
      <c r="Y43" s="71" t="str">
        <f t="shared" si="54"/>
        <v xml:space="preserve"> </v>
      </c>
      <c r="Z43" s="71" t="str">
        <f t="shared" si="54"/>
        <v xml:space="preserve"> </v>
      </c>
      <c r="AA43" s="333" t="str">
        <f t="shared" si="54"/>
        <v xml:space="preserve"> </v>
      </c>
      <c r="AB43" s="71" t="str">
        <f t="shared" si="54"/>
        <v xml:space="preserve"> </v>
      </c>
      <c r="AC43" s="45" t="str">
        <f t="shared" si="54"/>
        <v xml:space="preserve"> </v>
      </c>
      <c r="AD43" s="55" t="str">
        <f t="shared" si="54"/>
        <v xml:space="preserve"> </v>
      </c>
      <c r="AE43" s="45" t="str">
        <f t="shared" si="54"/>
        <v xml:space="preserve"> </v>
      </c>
      <c r="AF43" s="706"/>
      <c r="AG43" s="728" t="str">
        <f>IF(SUM(AG11:AG41)&gt;0,MAX(AG11:AG41)," ")</f>
        <v xml:space="preserve"> </v>
      </c>
      <c r="AH43" s="679" t="str">
        <f>IF(SUM(AH11:AH41)&gt;0,MAX(AH11:AH41)," ")</f>
        <v xml:space="preserve"> </v>
      </c>
      <c r="AI43" s="71" t="str">
        <f ca="1">IF(AJ42&lt;&gt;"",MAX(AI11:AI41),"")</f>
        <v/>
      </c>
      <c r="AJ43" s="44" t="str">
        <f ca="1">IF(AI43=63200,"TNTC",AI43)</f>
        <v/>
      </c>
      <c r="AK43" s="1016" t="str">
        <f>IF(SUM(AK11:AL41)&gt;0,MAX(AK11:AL41)," ")</f>
        <v xml:space="preserve"> </v>
      </c>
      <c r="AL43" s="1017"/>
      <c r="AM43" s="725" t="str">
        <f t="shared" si="54"/>
        <v xml:space="preserve"> </v>
      </c>
      <c r="AN43" s="45" t="str">
        <f t="shared" si="54"/>
        <v xml:space="preserve"> </v>
      </c>
      <c r="AO43" s="1052" t="s">
        <v>147</v>
      </c>
      <c r="AP43" s="1053"/>
      <c r="AQ43" s="785" t="str">
        <f t="shared" ref="AQ43:BF43" si="55">IF(SUM(AQ11:AQ41)&gt;0,MAX(AQ11:AQ41)," ")</f>
        <v xml:space="preserve"> </v>
      </c>
      <c r="AR43" s="83" t="str">
        <f t="shared" si="55"/>
        <v xml:space="preserve"> </v>
      </c>
      <c r="AS43" s="43" t="str">
        <f t="shared" si="55"/>
        <v xml:space="preserve"> </v>
      </c>
      <c r="AT43" s="679" t="str">
        <f t="shared" si="55"/>
        <v xml:space="preserve"> </v>
      </c>
      <c r="AU43" s="687" t="str">
        <f t="shared" ca="1" si="55"/>
        <v xml:space="preserve"> </v>
      </c>
      <c r="AV43" s="728" t="str">
        <f t="shared" ca="1" si="55"/>
        <v xml:space="preserve"> </v>
      </c>
      <c r="AW43" s="735" t="str">
        <f t="shared" si="55"/>
        <v xml:space="preserve"> </v>
      </c>
      <c r="AX43" s="678" t="str">
        <f t="shared" si="55"/>
        <v xml:space="preserve"> </v>
      </c>
      <c r="AY43" s="730" t="str">
        <f t="shared" ca="1" si="55"/>
        <v xml:space="preserve"> </v>
      </c>
      <c r="AZ43" s="679" t="str">
        <f t="shared" ca="1" si="55"/>
        <v xml:space="preserve"> </v>
      </c>
      <c r="BA43" s="731" t="str">
        <f t="shared" si="55"/>
        <v xml:space="preserve"> </v>
      </c>
      <c r="BB43" s="732" t="str">
        <f t="shared" si="55"/>
        <v xml:space="preserve"> </v>
      </c>
      <c r="BC43" s="733" t="str">
        <f t="shared" ca="1" si="55"/>
        <v xml:space="preserve"> </v>
      </c>
      <c r="BD43" s="679" t="str">
        <f t="shared" ca="1" si="55"/>
        <v xml:space="preserve"> </v>
      </c>
      <c r="BE43" s="787" t="str">
        <f t="shared" si="55"/>
        <v xml:space="preserve"> </v>
      </c>
      <c r="BF43" s="788" t="str">
        <f t="shared" ca="1" si="55"/>
        <v xml:space="preserve"> </v>
      </c>
      <c r="BG43" s="240" t="s">
        <v>146</v>
      </c>
      <c r="BH43" s="55" t="str">
        <f>IF(SUM(BH11:BH41)&gt;0,MAX(BH11:BH41)," ")</f>
        <v xml:space="preserve"> </v>
      </c>
      <c r="BI43" s="45" t="str">
        <f t="shared" ref="BI43:BS43" si="56">IF(SUM(BI11:BI41)&gt;0,MAX(BI11:BI41)," ")</f>
        <v xml:space="preserve"> </v>
      </c>
      <c r="BJ43" s="55" t="str">
        <f t="shared" si="56"/>
        <v xml:space="preserve"> </v>
      </c>
      <c r="BK43" s="71" t="str">
        <f t="shared" si="56"/>
        <v xml:space="preserve"> </v>
      </c>
      <c r="BL43" s="71" t="str">
        <f t="shared" si="56"/>
        <v xml:space="preserve"> </v>
      </c>
      <c r="BM43" s="71" t="str">
        <f t="shared" si="56"/>
        <v xml:space="preserve"> </v>
      </c>
      <c r="BN43" s="71" t="str">
        <f t="shared" si="56"/>
        <v xml:space="preserve"> </v>
      </c>
      <c r="BO43" s="71" t="str">
        <f t="shared" si="56"/>
        <v xml:space="preserve"> </v>
      </c>
      <c r="BP43" s="71" t="str">
        <f t="shared" si="56"/>
        <v xml:space="preserve"> </v>
      </c>
      <c r="BQ43" s="71" t="str">
        <f t="shared" si="56"/>
        <v xml:space="preserve"> </v>
      </c>
      <c r="BR43" s="71" t="str">
        <f t="shared" si="56"/>
        <v xml:space="preserve"> </v>
      </c>
      <c r="BS43" s="45" t="str">
        <f t="shared" si="56"/>
        <v xml:space="preserve"> </v>
      </c>
      <c r="BT43" s="71" t="str">
        <f>IF(SUM(BT11:BT41)&gt;0,MAX(BT11:BT41)," ")</f>
        <v xml:space="preserve"> </v>
      </c>
      <c r="BU43" s="45" t="str">
        <f>IF(SUM(BU11:BU41)&gt;0,MAX(BU11:BU41)," ")</f>
        <v xml:space="preserve"> </v>
      </c>
      <c r="BV43" s="263" t="s">
        <v>147</v>
      </c>
      <c r="BW43" s="792" t="str">
        <f t="shared" ref="BW43:CK43" si="57">IF(SUM(BW11:BW41)&gt;0,MAX(BW11:BW41)," ")</f>
        <v xml:space="preserve"> </v>
      </c>
      <c r="BX43" s="793" t="str">
        <f t="shared" ca="1" si="57"/>
        <v xml:space="preserve"> </v>
      </c>
      <c r="BY43" s="792" t="str">
        <f t="shared" si="57"/>
        <v xml:space="preserve"> </v>
      </c>
      <c r="BZ43" s="793" t="str">
        <f t="shared" ca="1" si="57"/>
        <v xml:space="preserve"> </v>
      </c>
      <c r="CA43" s="508" t="str">
        <f t="shared" si="57"/>
        <v xml:space="preserve"> </v>
      </c>
      <c r="CB43" s="84" t="str">
        <f t="shared" si="57"/>
        <v xml:space="preserve"> </v>
      </c>
      <c r="CC43" s="82" t="str">
        <f t="shared" si="57"/>
        <v xml:space="preserve"> </v>
      </c>
      <c r="CD43" s="82" t="str">
        <f>IF(SUM(CD11:CD41)&gt;0,MAX(CD11:CD41)," ")</f>
        <v xml:space="preserve"> </v>
      </c>
      <c r="CE43" s="82" t="str">
        <f>IF(SUM(CE11:CE41)&gt;0,MAX(CE11:CE41)," ")</f>
        <v xml:space="preserve"> </v>
      </c>
      <c r="CF43" s="85" t="str">
        <f t="shared" si="57"/>
        <v xml:space="preserve"> </v>
      </c>
      <c r="CG43" s="82" t="str">
        <f t="shared" si="57"/>
        <v xml:space="preserve"> </v>
      </c>
      <c r="CH43" s="84" t="str">
        <f t="shared" si="57"/>
        <v xml:space="preserve"> </v>
      </c>
      <c r="CI43" s="86" t="str">
        <f t="shared" si="57"/>
        <v xml:space="preserve"> </v>
      </c>
      <c r="CJ43" s="85" t="str">
        <f t="shared" si="57"/>
        <v xml:space="preserve"> </v>
      </c>
      <c r="CK43" s="84" t="str">
        <f t="shared" si="57"/>
        <v xml:space="preserve"> </v>
      </c>
      <c r="CL43" s="83" t="str">
        <f>IF(SUM(CL11:CL41)&gt;0,MAX(CL11:CL41)," ")</f>
        <v xml:space="preserve"> </v>
      </c>
      <c r="CM43" s="240" t="s">
        <v>147</v>
      </c>
      <c r="CN43" s="55" t="str">
        <f t="shared" ref="CN43:CT43" si="58">IF(SUM(CN11:CN41)&gt;0,MAX(CN11:CN41)," ")</f>
        <v xml:space="preserve"> </v>
      </c>
      <c r="CO43" s="57" t="str">
        <f t="shared" si="58"/>
        <v xml:space="preserve"> </v>
      </c>
      <c r="CP43" s="508" t="str">
        <f t="shared" si="58"/>
        <v xml:space="preserve"> </v>
      </c>
      <c r="CQ43" s="84" t="str">
        <f t="shared" si="58"/>
        <v xml:space="preserve"> </v>
      </c>
      <c r="CR43" s="82" t="str">
        <f t="shared" si="58"/>
        <v xml:space="preserve"> </v>
      </c>
      <c r="CS43" s="84" t="str">
        <f t="shared" si="58"/>
        <v xml:space="preserve"> </v>
      </c>
      <c r="CT43" s="82" t="str">
        <f t="shared" si="58"/>
        <v xml:space="preserve"> </v>
      </c>
      <c r="CU43" s="85" t="str">
        <f>IF(SUM(CU11:CU41)&gt;0,MAX(CU11:CU41)," ")</f>
        <v xml:space="preserve"> </v>
      </c>
      <c r="CV43" s="82" t="str">
        <f>IF(SUM(CV11:CV41)&gt;0,MAX(CV11:CV41)," ")</f>
        <v xml:space="preserve"> </v>
      </c>
      <c r="CW43" s="85" t="str">
        <f t="shared" ref="CW43:DB43" si="59">IF(SUM(CW11:CW41)&gt;0,MAX(CW11:CW41)," ")</f>
        <v xml:space="preserve"> </v>
      </c>
      <c r="CX43" s="82" t="str">
        <f t="shared" si="59"/>
        <v xml:space="preserve"> </v>
      </c>
      <c r="CY43" s="84" t="str">
        <f t="shared" si="59"/>
        <v xml:space="preserve"> </v>
      </c>
      <c r="CZ43" s="86" t="str">
        <f t="shared" si="59"/>
        <v xml:space="preserve"> </v>
      </c>
      <c r="DA43" s="85" t="str">
        <f t="shared" si="59"/>
        <v xml:space="preserve"> </v>
      </c>
      <c r="DB43" s="84" t="str">
        <f t="shared" si="59"/>
        <v xml:space="preserve"> </v>
      </c>
      <c r="DC43" s="83" t="str">
        <f>IF(SUM(DC11:DC41)&gt;0,MAX(DC11:DC41)," ")</f>
        <v xml:space="preserve"> </v>
      </c>
    </row>
    <row r="44" spans="1:107" ht="15" customHeight="1" thickTop="1" thickBot="1" x14ac:dyDescent="0.25">
      <c r="A44" s="240" t="s">
        <v>148</v>
      </c>
      <c r="B44" s="241"/>
      <c r="C44" s="78"/>
      <c r="D44" s="77"/>
      <c r="E44" s="49"/>
      <c r="F44" s="79"/>
      <c r="G44" s="80"/>
      <c r="H44" s="502" t="str">
        <f>IF(SUM(H11:H41)&gt;0,MIN(H11:H41),"")</f>
        <v/>
      </c>
      <c r="I44" s="82" t="str">
        <f t="shared" ref="I44:W44" si="60">IF(SUM(I11:I41)&gt;0,MIN(I11:I41),"")</f>
        <v/>
      </c>
      <c r="J44" s="508" t="str">
        <f t="shared" si="60"/>
        <v/>
      </c>
      <c r="K44" s="450" t="str">
        <f t="shared" si="60"/>
        <v/>
      </c>
      <c r="L44" s="504" t="str">
        <f t="shared" si="60"/>
        <v/>
      </c>
      <c r="M44" s="82" t="str">
        <f t="shared" si="60"/>
        <v/>
      </c>
      <c r="N44" s="82" t="str">
        <f t="shared" ca="1" si="60"/>
        <v/>
      </c>
      <c r="O44" s="82" t="str">
        <f t="shared" si="60"/>
        <v/>
      </c>
      <c r="P44" s="82" t="str">
        <f t="shared" ca="1" si="60"/>
        <v/>
      </c>
      <c r="Q44" s="82" t="str">
        <f t="shared" si="60"/>
        <v/>
      </c>
      <c r="R44" s="82" t="str">
        <f t="shared" si="60"/>
        <v/>
      </c>
      <c r="S44" s="83" t="str">
        <f t="shared" si="60"/>
        <v/>
      </c>
      <c r="T44" s="446" t="s">
        <v>149</v>
      </c>
      <c r="U44" s="450" t="str">
        <f t="shared" si="60"/>
        <v/>
      </c>
      <c r="V44" s="83" t="str">
        <f t="shared" si="60"/>
        <v/>
      </c>
      <c r="W44" s="450" t="str">
        <f t="shared" si="60"/>
        <v/>
      </c>
      <c r="X44" s="82" t="str">
        <f t="shared" ref="X44:AN44" si="61">IF(SUM(X11:X41)&gt;0,MIN(X11:X41),"")</f>
        <v/>
      </c>
      <c r="Y44" s="82" t="str">
        <f t="shared" si="61"/>
        <v/>
      </c>
      <c r="Z44" s="82" t="str">
        <f t="shared" si="61"/>
        <v/>
      </c>
      <c r="AA44" s="505" t="str">
        <f t="shared" si="61"/>
        <v/>
      </c>
      <c r="AB44" s="82" t="str">
        <f t="shared" si="61"/>
        <v/>
      </c>
      <c r="AC44" s="83" t="str">
        <f t="shared" si="61"/>
        <v/>
      </c>
      <c r="AD44" s="450" t="str">
        <f t="shared" si="61"/>
        <v/>
      </c>
      <c r="AE44" s="83" t="str">
        <f t="shared" si="61"/>
        <v/>
      </c>
      <c r="AF44" s="707"/>
      <c r="AG44" s="795" t="str">
        <f>IF(SUM(AG11:AG41)&gt;0,MIN(AG11:AG41),"")</f>
        <v/>
      </c>
      <c r="AH44" s="784" t="str">
        <f>IF(SUM(AH11:AH41)&gt;0,MIN(AH11:AH41),"")</f>
        <v/>
      </c>
      <c r="AI44" s="72"/>
      <c r="AJ44" s="758" t="str">
        <f>IF(SUM(AJ11:AJ41)&gt;0,MIN(AJ11:AJ41),"")</f>
        <v/>
      </c>
      <c r="AK44" s="997" t="str">
        <f>IF(SUM(AK11:AL41)&gt;0,MIN(AK11:AL41),"")</f>
        <v/>
      </c>
      <c r="AL44" s="998"/>
      <c r="AM44" s="679" t="str">
        <f>IF(SUM(AM11:AM41)&gt;0,MIN(AM11:AM41),"")</f>
        <v/>
      </c>
      <c r="AN44" s="676" t="str">
        <f t="shared" si="61"/>
        <v/>
      </c>
      <c r="AO44" s="1060" t="s">
        <v>150</v>
      </c>
      <c r="AP44" s="1061"/>
      <c r="AQ44" s="707" t="str">
        <f t="shared" ref="AQ44:BF44" si="62">IF(SUM(AQ11:AQ41)&gt;0,MIN(AQ11:AQ41),"")</f>
        <v/>
      </c>
      <c r="AR44" s="740" t="str">
        <f t="shared" si="62"/>
        <v/>
      </c>
      <c r="AS44" s="707" t="str">
        <f t="shared" si="62"/>
        <v/>
      </c>
      <c r="AT44" s="725" t="str">
        <f t="shared" si="62"/>
        <v/>
      </c>
      <c r="AU44" s="743" t="str">
        <f t="shared" ca="1" si="62"/>
        <v/>
      </c>
      <c r="AV44" s="740" t="str">
        <f t="shared" ca="1" si="62"/>
        <v/>
      </c>
      <c r="AW44" s="707" t="str">
        <f t="shared" si="62"/>
        <v/>
      </c>
      <c r="AX44" s="725" t="str">
        <f t="shared" si="62"/>
        <v/>
      </c>
      <c r="AY44" s="743" t="str">
        <f t="shared" ca="1" si="62"/>
        <v/>
      </c>
      <c r="AZ44" s="740" t="str">
        <f t="shared" ca="1" si="62"/>
        <v/>
      </c>
      <c r="BA44" s="707" t="str">
        <f t="shared" si="62"/>
        <v/>
      </c>
      <c r="BB44" s="743" t="str">
        <f t="shared" si="62"/>
        <v/>
      </c>
      <c r="BC44" s="725" t="str">
        <f t="shared" ca="1" si="62"/>
        <v/>
      </c>
      <c r="BD44" s="740" t="str">
        <f t="shared" ca="1" si="62"/>
        <v/>
      </c>
      <c r="BE44" s="450" t="str">
        <f t="shared" si="62"/>
        <v/>
      </c>
      <c r="BF44" s="83" t="str">
        <f t="shared" ca="1" si="62"/>
        <v/>
      </c>
      <c r="BG44" s="446" t="s">
        <v>149</v>
      </c>
      <c r="BH44" s="707" t="str">
        <f t="shared" ref="BH44:BS44" si="63">IF(SUM(BH11:BH41)&gt;0,MIN(BH11:BH41),"")</f>
        <v/>
      </c>
      <c r="BI44" s="740" t="str">
        <f t="shared" si="63"/>
        <v/>
      </c>
      <c r="BJ44" s="707" t="str">
        <f t="shared" si="63"/>
        <v/>
      </c>
      <c r="BK44" s="725" t="str">
        <f t="shared" si="63"/>
        <v/>
      </c>
      <c r="BL44" s="725" t="str">
        <f t="shared" si="63"/>
        <v/>
      </c>
      <c r="BM44" s="725" t="str">
        <f t="shared" si="63"/>
        <v/>
      </c>
      <c r="BN44" s="725" t="str">
        <f t="shared" si="63"/>
        <v/>
      </c>
      <c r="BO44" s="725" t="str">
        <f t="shared" si="63"/>
        <v/>
      </c>
      <c r="BP44" s="725" t="str">
        <f t="shared" si="63"/>
        <v/>
      </c>
      <c r="BQ44" s="725" t="str">
        <f t="shared" si="63"/>
        <v/>
      </c>
      <c r="BR44" s="725" t="str">
        <f t="shared" si="63"/>
        <v/>
      </c>
      <c r="BS44" s="740" t="str">
        <f t="shared" si="63"/>
        <v/>
      </c>
      <c r="BT44" s="725" t="str">
        <f>IF(SUM(BT11:BT41)&gt;0,MIN(BT11:BT41),"")</f>
        <v/>
      </c>
      <c r="BU44" s="740" t="str">
        <f>IF(SUM(BU11:BU41)&gt;0,MIN(BU11:BU41),"")</f>
        <v/>
      </c>
      <c r="BV44" s="264" t="s">
        <v>150</v>
      </c>
      <c r="BW44" s="744" t="str">
        <f>IF(SUM(BW11:BW41)&gt;0,MIN(BW11:BW41),"")</f>
        <v/>
      </c>
      <c r="BX44" s="742" t="str">
        <f ca="1">IF(SUM(BX11:BX41)&gt;0,MIN(BX11:BX41),"")</f>
        <v/>
      </c>
      <c r="BY44" s="741" t="str">
        <f>IF(SUM(BY11:BY41)&gt;0,MIN(BY11:BY41),"")</f>
        <v/>
      </c>
      <c r="BZ44" s="742" t="str">
        <f ca="1">IF(SUM(BZ11:BZ41)&gt;0,MIN(BZ11:BZ41),"")</f>
        <v/>
      </c>
      <c r="CA44" s="754" t="str">
        <f t="shared" ref="CA44:CK44" si="64">IF(SUM(CA11:CA41)&gt;0,MIN(CA11:CA41),"")</f>
        <v/>
      </c>
      <c r="CB44" s="751" t="str">
        <f t="shared" si="64"/>
        <v/>
      </c>
      <c r="CC44" s="749" t="str">
        <f t="shared" si="64"/>
        <v/>
      </c>
      <c r="CD44" s="749" t="str">
        <f>IF(SUM(CD11:CD41)&gt;0,MIN(CD11:CD41),"")</f>
        <v/>
      </c>
      <c r="CE44" s="749" t="str">
        <f>IF(SUM(CE11:CE41)&gt;0,MIN(CE11:CE41),"")</f>
        <v/>
      </c>
      <c r="CF44" s="751" t="str">
        <f t="shared" si="64"/>
        <v/>
      </c>
      <c r="CG44" s="749" t="str">
        <f t="shared" si="64"/>
        <v/>
      </c>
      <c r="CH44" s="751" t="str">
        <f t="shared" si="64"/>
        <v/>
      </c>
      <c r="CI44" s="751" t="str">
        <f t="shared" si="64"/>
        <v/>
      </c>
      <c r="CJ44" s="749" t="str">
        <f t="shared" si="64"/>
        <v/>
      </c>
      <c r="CK44" s="751" t="str">
        <f t="shared" si="64"/>
        <v/>
      </c>
      <c r="CL44" s="750" t="str">
        <f>IF(SUM(CL11:CL41)&gt;0,MIN(CL11:CL41),"")</f>
        <v/>
      </c>
      <c r="CM44" s="446" t="s">
        <v>150</v>
      </c>
      <c r="CN44" s="744" t="str">
        <f t="shared" ref="CN44:CT44" si="65">IF(SUM(CN11:CN41)&gt;0,MIN(CN11:CN41),"")</f>
        <v/>
      </c>
      <c r="CO44" s="745" t="str">
        <f t="shared" si="65"/>
        <v/>
      </c>
      <c r="CP44" s="741" t="str">
        <f t="shared" si="65"/>
        <v/>
      </c>
      <c r="CQ44" s="743" t="str">
        <f t="shared" si="65"/>
        <v/>
      </c>
      <c r="CR44" s="725" t="str">
        <f t="shared" si="65"/>
        <v/>
      </c>
      <c r="CS44" s="743" t="str">
        <f t="shared" si="65"/>
        <v/>
      </c>
      <c r="CT44" s="725" t="str">
        <f t="shared" si="65"/>
        <v/>
      </c>
      <c r="CU44" s="743" t="str">
        <f>IF(SUM(CU11:CU41)&gt;0,MIN(CU11:CU41),"")</f>
        <v/>
      </c>
      <c r="CV44" s="725" t="str">
        <f>IF(SUM(CV11:CV41)&gt;0,MIN(CV11:CV41),"")</f>
        <v/>
      </c>
      <c r="CW44" s="743" t="str">
        <f t="shared" ref="CW44:DB44" si="66">IF(SUM(CW11:CW41)&gt;0,MIN(CW11:CW41),"")</f>
        <v/>
      </c>
      <c r="CX44" s="725" t="str">
        <f t="shared" si="66"/>
        <v/>
      </c>
      <c r="CY44" s="743" t="str">
        <f t="shared" si="66"/>
        <v/>
      </c>
      <c r="CZ44" s="743" t="str">
        <f t="shared" si="66"/>
        <v/>
      </c>
      <c r="DA44" s="725" t="str">
        <f t="shared" si="66"/>
        <v/>
      </c>
      <c r="DB44" s="743" t="str">
        <f t="shared" si="66"/>
        <v/>
      </c>
      <c r="DC44" s="740" t="str">
        <f>IF(SUM(DC11:DC41)&gt;0,MIN(DC11:DC41),"")</f>
        <v/>
      </c>
    </row>
    <row r="45" spans="1:107" ht="14.45" customHeight="1" thickTop="1" thickBot="1" x14ac:dyDescent="0.25">
      <c r="A45" s="527"/>
      <c r="B45" s="528"/>
      <c r="C45" s="528"/>
      <c r="D45" s="528"/>
      <c r="E45" s="529"/>
      <c r="F45" s="530"/>
      <c r="G45" s="531"/>
      <c r="H45" s="527"/>
      <c r="I45" s="528"/>
      <c r="J45" s="532"/>
      <c r="K45" s="528"/>
      <c r="L45" s="533"/>
      <c r="M45" s="528"/>
      <c r="N45" s="528"/>
      <c r="O45" s="528"/>
      <c r="P45" s="528"/>
      <c r="Q45" s="528"/>
      <c r="R45" s="528"/>
      <c r="S45" s="532"/>
      <c r="T45" s="1010" t="s">
        <v>151</v>
      </c>
      <c r="U45" s="1011"/>
      <c r="V45" s="1012"/>
      <c r="W45" s="528"/>
      <c r="X45" s="528"/>
      <c r="Y45" s="534"/>
      <c r="Z45" s="528"/>
      <c r="AA45" s="534"/>
      <c r="AB45" s="528"/>
      <c r="AC45" s="532"/>
      <c r="AD45" s="528"/>
      <c r="AE45" s="528"/>
      <c r="AF45" s="527"/>
      <c r="AG45" s="528"/>
      <c r="AH45" s="528"/>
      <c r="AI45" s="503"/>
      <c r="AJ45" s="888" t="str">
        <f ca="1">'E.coli Standalone Calculation'!O38</f>
        <v/>
      </c>
      <c r="AK45" s="535"/>
      <c r="AL45" s="536"/>
      <c r="AM45" s="677"/>
      <c r="AN45" s="532"/>
      <c r="AO45" s="1054"/>
      <c r="AP45" s="1055"/>
      <c r="AQ45" s="527"/>
      <c r="AR45" s="528"/>
      <c r="AS45" s="527"/>
      <c r="AT45" s="528"/>
      <c r="AU45" s="537"/>
      <c r="AV45" s="528"/>
      <c r="AW45" s="527"/>
      <c r="AX45" s="528"/>
      <c r="AY45" s="537"/>
      <c r="AZ45" s="528"/>
      <c r="BA45" s="527"/>
      <c r="BB45" s="537"/>
      <c r="BC45" s="528"/>
      <c r="BD45" s="528"/>
      <c r="BE45" s="527"/>
      <c r="BF45" s="532"/>
      <c r="BG45" s="538"/>
      <c r="BH45" s="527"/>
      <c r="BI45" s="532"/>
      <c r="BJ45" s="527"/>
      <c r="BK45" s="528"/>
      <c r="BL45" s="528"/>
      <c r="BM45" s="528"/>
      <c r="BN45" s="528"/>
      <c r="BO45" s="528"/>
      <c r="BP45" s="528"/>
      <c r="BQ45" s="528"/>
      <c r="BR45" s="528"/>
      <c r="BS45" s="532"/>
      <c r="BT45" s="527"/>
      <c r="BU45" s="532"/>
      <c r="BV45" s="557"/>
      <c r="BW45" s="551"/>
      <c r="BX45" s="677"/>
      <c r="BY45" s="552"/>
      <c r="BZ45" s="677"/>
      <c r="CA45" s="677"/>
      <c r="CB45" s="552"/>
      <c r="CC45" s="552"/>
      <c r="CD45" s="552"/>
      <c r="CE45" s="552"/>
      <c r="CF45" s="552"/>
      <c r="CG45" s="552"/>
      <c r="CH45" s="552"/>
      <c r="CI45" s="552"/>
      <c r="CJ45" s="552"/>
      <c r="CK45" s="552"/>
      <c r="CL45" s="553"/>
      <c r="CM45" s="557"/>
      <c r="CN45" s="551"/>
      <c r="CO45" s="552"/>
      <c r="CP45" s="552"/>
      <c r="CQ45" s="552"/>
      <c r="CR45" s="552"/>
      <c r="CS45" s="552"/>
      <c r="CT45" s="552"/>
      <c r="CU45" s="552"/>
      <c r="CV45" s="552"/>
      <c r="CW45" s="552"/>
      <c r="CX45" s="552"/>
      <c r="CY45" s="552"/>
      <c r="CZ45" s="552"/>
      <c r="DA45" s="552"/>
      <c r="DB45" s="552"/>
      <c r="DC45" s="553"/>
    </row>
    <row r="46" spans="1:107" ht="14.45" customHeight="1" thickTop="1" thickBot="1" x14ac:dyDescent="0.25">
      <c r="A46" s="539"/>
      <c r="B46" s="540"/>
      <c r="C46" s="540"/>
      <c r="D46" s="540"/>
      <c r="E46" s="541"/>
      <c r="F46" s="542"/>
      <c r="G46" s="541"/>
      <c r="H46" s="540"/>
      <c r="I46" s="540"/>
      <c r="J46" s="543"/>
      <c r="K46" s="540"/>
      <c r="L46" s="544"/>
      <c r="M46" s="540"/>
      <c r="N46" s="540"/>
      <c r="O46" s="540"/>
      <c r="P46" s="540"/>
      <c r="Q46" s="540"/>
      <c r="R46" s="540"/>
      <c r="S46" s="543"/>
      <c r="T46" s="1013" t="s">
        <v>152</v>
      </c>
      <c r="U46" s="1014"/>
      <c r="V46" s="1015"/>
      <c r="W46" s="545"/>
      <c r="X46" s="540"/>
      <c r="Y46" s="546"/>
      <c r="Z46" s="540"/>
      <c r="AA46" s="546"/>
      <c r="AB46" s="540"/>
      <c r="AC46" s="540"/>
      <c r="AD46" s="545"/>
      <c r="AE46" s="540"/>
      <c r="AF46" s="545"/>
      <c r="AG46" s="540"/>
      <c r="AH46" s="540"/>
      <c r="AI46" s="503"/>
      <c r="AJ46" s="889" t="str">
        <f ca="1">'E.coli Standalone Calculation'!O41</f>
        <v/>
      </c>
      <c r="AK46" s="547"/>
      <c r="AL46" s="548"/>
      <c r="AM46" s="540"/>
      <c r="AN46" s="543"/>
      <c r="AO46" s="1021"/>
      <c r="AP46" s="1022"/>
      <c r="AQ46" s="545"/>
      <c r="AR46" s="543"/>
      <c r="AS46" s="540"/>
      <c r="AT46" s="540"/>
      <c r="AU46" s="549"/>
      <c r="AV46" s="540"/>
      <c r="AW46" s="545"/>
      <c r="AX46" s="540"/>
      <c r="AY46" s="549"/>
      <c r="AZ46" s="543"/>
      <c r="BA46" s="540"/>
      <c r="BB46" s="549"/>
      <c r="BC46" s="540"/>
      <c r="BD46" s="540"/>
      <c r="BE46" s="545"/>
      <c r="BF46" s="543"/>
      <c r="BG46" s="550"/>
      <c r="BH46" s="545"/>
      <c r="BI46" s="543"/>
      <c r="BJ46" s="545"/>
      <c r="BK46" s="540"/>
      <c r="BL46" s="540"/>
      <c r="BM46" s="540"/>
      <c r="BN46" s="540"/>
      <c r="BO46" s="540"/>
      <c r="BP46" s="540"/>
      <c r="BQ46" s="540"/>
      <c r="BR46" s="540"/>
      <c r="BS46" s="543"/>
      <c r="BT46" s="545"/>
      <c r="BU46" s="543"/>
      <c r="BV46" s="558"/>
      <c r="BW46" s="554"/>
      <c r="BX46" s="555"/>
      <c r="BY46" s="555"/>
      <c r="BZ46" s="555"/>
      <c r="CA46" s="555"/>
      <c r="CB46" s="555"/>
      <c r="CC46" s="555"/>
      <c r="CD46" s="555"/>
      <c r="CE46" s="555"/>
      <c r="CF46" s="555"/>
      <c r="CG46" s="555"/>
      <c r="CH46" s="555"/>
      <c r="CI46" s="555"/>
      <c r="CJ46" s="555"/>
      <c r="CK46" s="555"/>
      <c r="CL46" s="556"/>
      <c r="CM46" s="558"/>
      <c r="CN46" s="554"/>
      <c r="CO46" s="555"/>
      <c r="CP46" s="555"/>
      <c r="CQ46" s="555"/>
      <c r="CR46" s="555"/>
      <c r="CS46" s="555"/>
      <c r="CT46" s="555"/>
      <c r="CU46" s="555"/>
      <c r="CV46" s="555"/>
      <c r="CW46" s="555"/>
      <c r="CX46" s="555"/>
      <c r="CY46" s="555"/>
      <c r="CZ46" s="555"/>
      <c r="DA46" s="555"/>
      <c r="DB46" s="555"/>
      <c r="DC46" s="556"/>
    </row>
    <row r="47" spans="1:107" ht="15" customHeight="1" thickBot="1" x14ac:dyDescent="0.25">
      <c r="A47" s="518" t="s">
        <v>153</v>
      </c>
      <c r="B47" s="244"/>
      <c r="C47" s="447"/>
      <c r="D47" s="127"/>
      <c r="E47" s="86">
        <f>COUNT(E11:E41)</f>
        <v>0</v>
      </c>
      <c r="F47" s="448">
        <f>COUNTA(F11:F41)</f>
        <v>0</v>
      </c>
      <c r="G47" s="449">
        <f>COUNTA(G11:G41)</f>
        <v>0</v>
      </c>
      <c r="H47" s="516">
        <f>COUNT(H11:H41)</f>
        <v>0</v>
      </c>
      <c r="I47" s="507">
        <f t="shared" ref="I47:BD47" si="67">COUNT(I11:I41)</f>
        <v>0</v>
      </c>
      <c r="J47" s="506">
        <f t="shared" si="67"/>
        <v>0</v>
      </c>
      <c r="K47" s="516">
        <f t="shared" si="67"/>
        <v>0</v>
      </c>
      <c r="L47" s="507">
        <f t="shared" si="67"/>
        <v>0</v>
      </c>
      <c r="M47" s="507">
        <f t="shared" si="67"/>
        <v>0</v>
      </c>
      <c r="N47" s="507">
        <f t="shared" ca="1" si="67"/>
        <v>0</v>
      </c>
      <c r="O47" s="507">
        <f t="shared" si="67"/>
        <v>0</v>
      </c>
      <c r="P47" s="507">
        <f t="shared" ca="1" si="67"/>
        <v>0</v>
      </c>
      <c r="Q47" s="507">
        <f t="shared" si="67"/>
        <v>0</v>
      </c>
      <c r="R47" s="507">
        <f t="shared" si="67"/>
        <v>0</v>
      </c>
      <c r="S47" s="506">
        <f t="shared" si="67"/>
        <v>0</v>
      </c>
      <c r="T47" s="259" t="s">
        <v>154</v>
      </c>
      <c r="U47" s="511">
        <f t="shared" si="67"/>
        <v>0</v>
      </c>
      <c r="V47" s="121">
        <f t="shared" si="67"/>
        <v>0</v>
      </c>
      <c r="W47" s="511">
        <f>COUNT(W11:W41)</f>
        <v>0</v>
      </c>
      <c r="X47" s="74">
        <f t="shared" si="67"/>
        <v>0</v>
      </c>
      <c r="Y47" s="74">
        <f t="shared" si="67"/>
        <v>0</v>
      </c>
      <c r="Z47" s="74">
        <f t="shared" si="67"/>
        <v>0</v>
      </c>
      <c r="AA47" s="74">
        <f t="shared" si="67"/>
        <v>0</v>
      </c>
      <c r="AB47" s="74">
        <f t="shared" si="67"/>
        <v>0</v>
      </c>
      <c r="AC47" s="121">
        <f t="shared" si="67"/>
        <v>0</v>
      </c>
      <c r="AD47" s="511">
        <f t="shared" si="67"/>
        <v>0</v>
      </c>
      <c r="AE47" s="121">
        <f t="shared" si="67"/>
        <v>0</v>
      </c>
      <c r="AF47" s="710"/>
      <c r="AG47" s="74">
        <f t="shared" ref="AG47:AN47" si="68">COUNT(AG11:AG41)</f>
        <v>0</v>
      </c>
      <c r="AH47" s="74">
        <f t="shared" si="68"/>
        <v>0</v>
      </c>
      <c r="AI47" s="73"/>
      <c r="AJ47" s="67">
        <f ca="1">COUNT(AI11:AI41)</f>
        <v>0</v>
      </c>
      <c r="AK47" s="999">
        <f>COUNT(AK11:AL41)</f>
        <v>0</v>
      </c>
      <c r="AL47" s="1000"/>
      <c r="AM47" s="74">
        <f t="shared" si="68"/>
        <v>0</v>
      </c>
      <c r="AN47" s="121">
        <f t="shared" si="68"/>
        <v>0</v>
      </c>
      <c r="AO47" s="1018" t="s">
        <v>154</v>
      </c>
      <c r="AP47" s="1019"/>
      <c r="AQ47" s="511">
        <f t="shared" si="67"/>
        <v>0</v>
      </c>
      <c r="AR47" s="121">
        <f t="shared" si="67"/>
        <v>0</v>
      </c>
      <c r="AS47" s="511">
        <f t="shared" si="67"/>
        <v>0</v>
      </c>
      <c r="AT47" s="74">
        <f t="shared" si="67"/>
        <v>0</v>
      </c>
      <c r="AU47" s="74">
        <f t="shared" ca="1" si="67"/>
        <v>0</v>
      </c>
      <c r="AV47" s="121">
        <f t="shared" ca="1" si="67"/>
        <v>0</v>
      </c>
      <c r="AW47" s="511">
        <f t="shared" si="67"/>
        <v>0</v>
      </c>
      <c r="AX47" s="74">
        <f t="shared" si="67"/>
        <v>0</v>
      </c>
      <c r="AY47" s="74">
        <f t="shared" ca="1" si="67"/>
        <v>0</v>
      </c>
      <c r="AZ47" s="121">
        <f t="shared" ca="1" si="67"/>
        <v>0</v>
      </c>
      <c r="BA47" s="511">
        <f t="shared" si="67"/>
        <v>0</v>
      </c>
      <c r="BB47" s="74">
        <f t="shared" si="67"/>
        <v>0</v>
      </c>
      <c r="BC47" s="74">
        <f t="shared" ca="1" si="67"/>
        <v>0</v>
      </c>
      <c r="BD47" s="121">
        <f t="shared" ca="1" si="67"/>
        <v>0</v>
      </c>
      <c r="BE47" s="513">
        <f>COUNT(BE11:BE41)</f>
        <v>0</v>
      </c>
      <c r="BF47" s="121">
        <f ca="1">COUNT(BF11:BF41)</f>
        <v>0</v>
      </c>
      <c r="BG47" s="514" t="s">
        <v>154</v>
      </c>
      <c r="BH47" s="513">
        <f>COUNT(BH11:BH41)</f>
        <v>0</v>
      </c>
      <c r="BI47" s="121">
        <f t="shared" ref="BI47:BS47" si="69">COUNT(BI11:BI41)</f>
        <v>0</v>
      </c>
      <c r="BJ47" s="511">
        <f t="shared" si="69"/>
        <v>0</v>
      </c>
      <c r="BK47" s="74">
        <f t="shared" si="69"/>
        <v>0</v>
      </c>
      <c r="BL47" s="74">
        <f t="shared" si="69"/>
        <v>0</v>
      </c>
      <c r="BM47" s="74">
        <f t="shared" si="69"/>
        <v>0</v>
      </c>
      <c r="BN47" s="74">
        <f t="shared" si="69"/>
        <v>0</v>
      </c>
      <c r="BO47" s="74">
        <f t="shared" si="69"/>
        <v>0</v>
      </c>
      <c r="BP47" s="74">
        <f t="shared" si="69"/>
        <v>0</v>
      </c>
      <c r="BQ47" s="74">
        <f t="shared" si="69"/>
        <v>0</v>
      </c>
      <c r="BR47" s="74">
        <f t="shared" si="69"/>
        <v>0</v>
      </c>
      <c r="BS47" s="121">
        <f t="shared" si="69"/>
        <v>0</v>
      </c>
      <c r="BT47" s="74">
        <f>COUNT(BT11:BT41)</f>
        <v>0</v>
      </c>
      <c r="BU47" s="121">
        <f>COUNT(BU11:BU41)</f>
        <v>0</v>
      </c>
      <c r="BV47" s="265" t="s">
        <v>154</v>
      </c>
      <c r="BW47" s="693">
        <f t="shared" ref="BW47:CK47" si="70">COUNT(BW11:BW41)</f>
        <v>0</v>
      </c>
      <c r="BX47" s="695">
        <f t="shared" ca="1" si="70"/>
        <v>0</v>
      </c>
      <c r="BY47" s="693">
        <f t="shared" si="70"/>
        <v>0</v>
      </c>
      <c r="BZ47" s="696">
        <f t="shared" ca="1" si="70"/>
        <v>0</v>
      </c>
      <c r="CA47" s="692">
        <f t="shared" si="70"/>
        <v>0</v>
      </c>
      <c r="CB47" s="74">
        <f t="shared" si="70"/>
        <v>0</v>
      </c>
      <c r="CC47" s="74">
        <f t="shared" si="70"/>
        <v>0</v>
      </c>
      <c r="CD47" s="74">
        <f>COUNT(CD11:CD41)</f>
        <v>0</v>
      </c>
      <c r="CE47" s="74">
        <f>COUNT(CE11:CE41)</f>
        <v>0</v>
      </c>
      <c r="CF47" s="74">
        <f t="shared" si="70"/>
        <v>0</v>
      </c>
      <c r="CG47" s="74">
        <f t="shared" si="70"/>
        <v>0</v>
      </c>
      <c r="CH47" s="74">
        <f t="shared" si="70"/>
        <v>0</v>
      </c>
      <c r="CI47" s="74">
        <f t="shared" si="70"/>
        <v>0</v>
      </c>
      <c r="CJ47" s="74">
        <f t="shared" si="70"/>
        <v>0</v>
      </c>
      <c r="CK47" s="74">
        <f t="shared" si="70"/>
        <v>0</v>
      </c>
      <c r="CL47" s="121">
        <f>COUNT(CL11:CL41)</f>
        <v>0</v>
      </c>
      <c r="CM47" s="514" t="s">
        <v>154</v>
      </c>
      <c r="CN47" s="693">
        <f t="shared" ref="CN47:CT47" si="71">COUNT(CN11:CN41)</f>
        <v>0</v>
      </c>
      <c r="CO47" s="695">
        <f t="shared" si="71"/>
        <v>0</v>
      </c>
      <c r="CP47" s="720">
        <f t="shared" si="71"/>
        <v>0</v>
      </c>
      <c r="CQ47" s="74">
        <f t="shared" si="71"/>
        <v>0</v>
      </c>
      <c r="CR47" s="74">
        <f t="shared" si="71"/>
        <v>0</v>
      </c>
      <c r="CS47" s="74">
        <f t="shared" si="71"/>
        <v>0</v>
      </c>
      <c r="CT47" s="74">
        <f t="shared" si="71"/>
        <v>0</v>
      </c>
      <c r="CU47" s="74">
        <f>COUNT(CU11:CU41)</f>
        <v>0</v>
      </c>
      <c r="CV47" s="74">
        <f>COUNT(CV11:CV41)</f>
        <v>0</v>
      </c>
      <c r="CW47" s="74">
        <f t="shared" ref="CW47:DB47" si="72">COUNT(CW11:CW41)</f>
        <v>0</v>
      </c>
      <c r="CX47" s="74">
        <f t="shared" si="72"/>
        <v>0</v>
      </c>
      <c r="CY47" s="74">
        <f t="shared" si="72"/>
        <v>0</v>
      </c>
      <c r="CZ47" s="74">
        <f t="shared" si="72"/>
        <v>0</v>
      </c>
      <c r="DA47" s="74">
        <f t="shared" si="72"/>
        <v>0</v>
      </c>
      <c r="DB47" s="74">
        <f t="shared" si="72"/>
        <v>0</v>
      </c>
      <c r="DC47" s="121">
        <f>COUNT(DC11:DC41)</f>
        <v>0</v>
      </c>
    </row>
    <row r="48" spans="1:107" ht="17.25" customHeight="1" thickBot="1" x14ac:dyDescent="0.3">
      <c r="A48" s="1108" t="s">
        <v>155</v>
      </c>
      <c r="B48" s="1109"/>
      <c r="C48" s="1109"/>
      <c r="D48" s="1109"/>
      <c r="E48" s="1109"/>
      <c r="F48" s="1109"/>
      <c r="G48" s="1109"/>
      <c r="H48" s="1109"/>
      <c r="I48" s="1109"/>
      <c r="J48" s="1110"/>
      <c r="K48" s="459" t="s">
        <v>156</v>
      </c>
      <c r="L48" s="227"/>
      <c r="M48" s="227"/>
      <c r="N48" s="227"/>
      <c r="O48" s="227"/>
      <c r="P48" s="461"/>
      <c r="Q48" s="460" t="s">
        <v>157</v>
      </c>
      <c r="R48" s="227"/>
      <c r="S48" s="253"/>
      <c r="T48" s="322" t="s">
        <v>158</v>
      </c>
      <c r="U48" s="227"/>
      <c r="V48" s="227"/>
      <c r="W48" s="227"/>
      <c r="X48" s="227"/>
      <c r="Y48" s="227"/>
      <c r="Z48" s="227"/>
      <c r="AA48" s="227"/>
      <c r="AB48" s="227"/>
      <c r="AC48" s="227"/>
      <c r="AD48" s="227"/>
      <c r="AE48" s="227"/>
      <c r="AF48" s="227"/>
      <c r="AG48" s="227"/>
      <c r="AH48" s="227"/>
      <c r="AI48" s="227"/>
      <c r="AJ48" s="227"/>
      <c r="AK48" s="227"/>
      <c r="AL48" s="227"/>
      <c r="AM48" s="227"/>
      <c r="AN48" s="253"/>
      <c r="AO48" s="220"/>
      <c r="AP48" s="220"/>
      <c r="AQ48" s="220"/>
      <c r="AR48" s="220"/>
      <c r="AS48" s="220"/>
      <c r="AT48" s="220"/>
      <c r="AU48" s="220"/>
      <c r="AV48" s="220"/>
      <c r="AW48" s="220"/>
      <c r="AX48" s="220"/>
      <c r="AY48" s="220"/>
      <c r="AZ48" s="220"/>
      <c r="BA48" s="220"/>
      <c r="BB48" s="220"/>
      <c r="BC48" s="220"/>
      <c r="BD48" s="220"/>
      <c r="BE48" s="220"/>
      <c r="BF48" s="220"/>
      <c r="BG48" s="220"/>
      <c r="BH48" s="220"/>
      <c r="BI48" s="220"/>
      <c r="BJ48" s="220"/>
      <c r="BK48" s="220"/>
      <c r="BL48" s="220"/>
      <c r="BM48" s="220"/>
      <c r="BN48" s="220"/>
      <c r="BO48" s="220"/>
      <c r="BP48" s="220"/>
      <c r="BQ48" s="220"/>
      <c r="BR48" s="220"/>
      <c r="BS48" s="220"/>
      <c r="BT48" s="220"/>
      <c r="BU48" s="220"/>
    </row>
    <row r="49" spans="1:107" x14ac:dyDescent="0.2">
      <c r="A49" s="1111"/>
      <c r="B49" s="1112"/>
      <c r="C49" s="1112"/>
      <c r="D49" s="1112"/>
      <c r="E49" s="1112"/>
      <c r="F49" s="1112"/>
      <c r="G49" s="1112"/>
      <c r="H49" s="1112"/>
      <c r="I49" s="1112"/>
      <c r="J49" s="1113"/>
      <c r="K49" s="950"/>
      <c r="L49" s="951"/>
      <c r="M49" s="951"/>
      <c r="N49" s="951"/>
      <c r="O49" s="951"/>
      <c r="P49" s="1023"/>
      <c r="Q49" s="956"/>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92" t="s">
        <v>159</v>
      </c>
      <c r="AR49" s="93"/>
      <c r="AS49" s="93"/>
      <c r="AT49" s="93"/>
      <c r="AU49" s="93"/>
      <c r="AV49" s="93"/>
      <c r="AW49" s="93"/>
      <c r="AX49" s="93"/>
      <c r="AY49" s="93"/>
      <c r="AZ49" s="93"/>
      <c r="BA49" s="94"/>
      <c r="BB49" s="326" t="s">
        <v>160</v>
      </c>
      <c r="BC49" s="227"/>
      <c r="BD49" s="253"/>
      <c r="BE49" s="220"/>
      <c r="BF49" s="220"/>
      <c r="BG49" s="220"/>
      <c r="BH49" s="971" t="s">
        <v>161</v>
      </c>
      <c r="BI49" s="972"/>
      <c r="BJ49" s="972"/>
      <c r="BK49" s="972"/>
      <c r="BL49" s="972"/>
      <c r="BM49" s="972"/>
      <c r="BN49" s="972"/>
      <c r="BO49" s="972"/>
      <c r="BP49" s="973"/>
      <c r="BQ49" s="220"/>
      <c r="BR49" s="220"/>
      <c r="BS49" s="220"/>
      <c r="BT49" s="220"/>
      <c r="BU49" s="220"/>
    </row>
    <row r="50" spans="1:107" x14ac:dyDescent="0.2">
      <c r="A50" s="1111"/>
      <c r="B50" s="1112"/>
      <c r="C50" s="1112"/>
      <c r="D50" s="1112"/>
      <c r="E50" s="1112"/>
      <c r="F50" s="1112"/>
      <c r="G50" s="1112"/>
      <c r="H50" s="1112"/>
      <c r="I50" s="1112"/>
      <c r="J50" s="1113"/>
      <c r="K50" s="1024"/>
      <c r="L50" s="951"/>
      <c r="M50" s="951"/>
      <c r="N50" s="951"/>
      <c r="O50" s="951"/>
      <c r="P50" s="1023"/>
      <c r="Q50" s="959"/>
      <c r="R50" s="957"/>
      <c r="S50" s="9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162</v>
      </c>
      <c r="AR50" s="241"/>
      <c r="AS50" s="270"/>
      <c r="AT50" s="275" t="s">
        <v>163</v>
      </c>
      <c r="AU50" s="276"/>
      <c r="AV50" s="275" t="s">
        <v>164</v>
      </c>
      <c r="AW50" s="276"/>
      <c r="AX50" s="277" t="s">
        <v>86</v>
      </c>
      <c r="AY50" s="278"/>
      <c r="AZ50" s="277" t="s">
        <v>87</v>
      </c>
      <c r="BA50" s="279"/>
      <c r="BB50" s="497" t="s">
        <v>165</v>
      </c>
      <c r="BC50" s="220"/>
      <c r="BD50" s="919">
        <f>IF(SUM(AQ11:AQ41)&gt;0,SUM(AQ11:AQ41),SUM(K11:K41))</f>
        <v>0</v>
      </c>
      <c r="BE50" s="220"/>
      <c r="BF50" s="220"/>
      <c r="BG50" s="220"/>
      <c r="BH50" s="974"/>
      <c r="BI50" s="975"/>
      <c r="BJ50" s="975"/>
      <c r="BK50" s="975"/>
      <c r="BL50" s="975"/>
      <c r="BM50" s="975"/>
      <c r="BN50" s="975"/>
      <c r="BO50" s="975"/>
      <c r="BP50" s="976"/>
      <c r="BQ50" s="220"/>
      <c r="BR50" s="220"/>
      <c r="BS50" s="220"/>
      <c r="BT50" s="220"/>
      <c r="BU50" s="220"/>
    </row>
    <row r="51" spans="1:107" ht="14.25" thickBot="1" x14ac:dyDescent="0.3">
      <c r="A51" s="1111"/>
      <c r="B51" s="1112"/>
      <c r="C51" s="1112"/>
      <c r="D51" s="1112"/>
      <c r="E51" s="1112"/>
      <c r="F51" s="1112"/>
      <c r="G51" s="1112"/>
      <c r="H51" s="1112"/>
      <c r="I51" s="1112"/>
      <c r="J51" s="1113"/>
      <c r="K51" s="947"/>
      <c r="L51" s="948"/>
      <c r="M51" s="948"/>
      <c r="N51" s="948"/>
      <c r="O51" s="948"/>
      <c r="P51" s="949"/>
      <c r="Q51" s="462"/>
      <c r="R51" s="257"/>
      <c r="S51" s="258"/>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
        <v>166</v>
      </c>
      <c r="AR51" s="271"/>
      <c r="AS51" s="272"/>
      <c r="AT51" s="103" t="str">
        <f>IF(U47=0," NA",(+M42-U42)/M42*100)</f>
        <v xml:space="preserve"> NA</v>
      </c>
      <c r="AU51" s="104"/>
      <c r="AV51" s="103" t="str">
        <f>IF(V47=0," NA",(+O42-V42)/O42*100)</f>
        <v xml:space="preserve"> NA</v>
      </c>
      <c r="AW51" s="104"/>
      <c r="AX51" s="105" t="s">
        <v>71</v>
      </c>
      <c r="AY51" s="106"/>
      <c r="AZ51" s="105" t="s">
        <v>71</v>
      </c>
      <c r="BA51" s="106"/>
      <c r="BB51" s="238"/>
      <c r="BC51" s="239"/>
      <c r="BD51" s="254"/>
      <c r="BE51" s="220"/>
      <c r="BF51" s="220"/>
      <c r="BG51" s="220"/>
      <c r="BH51" s="974"/>
      <c r="BI51" s="975"/>
      <c r="BJ51" s="975"/>
      <c r="BK51" s="975"/>
      <c r="BL51" s="975"/>
      <c r="BM51" s="975"/>
      <c r="BN51" s="975"/>
      <c r="BO51" s="975"/>
      <c r="BP51" s="976"/>
      <c r="BQ51" s="220"/>
      <c r="BR51" s="220"/>
      <c r="BS51" s="220"/>
      <c r="BT51" s="220"/>
      <c r="BU51" s="220"/>
    </row>
    <row r="52" spans="1:107" ht="13.5" x14ac:dyDescent="0.25">
      <c r="A52" s="1111"/>
      <c r="B52" s="1112"/>
      <c r="C52" s="1112"/>
      <c r="D52" s="1112"/>
      <c r="E52" s="1112"/>
      <c r="F52" s="1112"/>
      <c r="G52" s="1112"/>
      <c r="H52" s="1112"/>
      <c r="I52" s="1112"/>
      <c r="J52" s="1113"/>
      <c r="K52" s="459" t="s">
        <v>167</v>
      </c>
      <c r="L52" s="464"/>
      <c r="M52" s="227"/>
      <c r="N52" s="227"/>
      <c r="O52" s="227"/>
      <c r="P52" s="465"/>
      <c r="Q52" s="460" t="s">
        <v>157</v>
      </c>
      <c r="R52" s="227"/>
      <c r="S52" s="253"/>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IF(+AQ53="Tertiary Treatment","Secondary Treatment"," ")</f>
        <v>Secondary Treatment</v>
      </c>
      <c r="AR52" s="271"/>
      <c r="AS52" s="272"/>
      <c r="AT52" s="103" t="str">
        <f>IF(AD47=0," NA",IF(U47=0,(+M42-AD42)/M42*100,(+U42-AD42)/U42*100))</f>
        <v xml:space="preserve"> NA</v>
      </c>
      <c r="AU52" s="104"/>
      <c r="AV52" s="103" t="str">
        <f>IF(AE47=0," NA",IF(V47=0,(+O42-AE42)/O42*100,(+V42-AE42)/V42*100))</f>
        <v xml:space="preserve"> NA</v>
      </c>
      <c r="AW52" s="104"/>
      <c r="AX52" s="105" t="s">
        <v>168</v>
      </c>
      <c r="AY52" s="106"/>
      <c r="AZ52" s="105" t="s">
        <v>168</v>
      </c>
      <c r="BA52" s="106"/>
      <c r="BB52" s="1042" t="s">
        <v>169</v>
      </c>
      <c r="BC52" s="1043"/>
      <c r="BD52" s="1044"/>
      <c r="BE52" s="220"/>
      <c r="BF52" s="220"/>
      <c r="BG52" s="220"/>
      <c r="BH52" s="974"/>
      <c r="BI52" s="975"/>
      <c r="BJ52" s="975"/>
      <c r="BK52" s="975"/>
      <c r="BL52" s="975"/>
      <c r="BM52" s="975"/>
      <c r="BN52" s="975"/>
      <c r="BO52" s="975"/>
      <c r="BP52" s="976"/>
      <c r="BQ52" s="220"/>
      <c r="BR52" s="220"/>
      <c r="BS52" s="220"/>
      <c r="BT52" s="220"/>
      <c r="BU52" s="220"/>
    </row>
    <row r="53" spans="1:107" ht="13.5" x14ac:dyDescent="0.2">
      <c r="A53" s="1111"/>
      <c r="B53" s="1112"/>
      <c r="C53" s="1112"/>
      <c r="D53" s="1112"/>
      <c r="E53" s="1112"/>
      <c r="F53" s="1112"/>
      <c r="G53" s="1112"/>
      <c r="H53" s="1112"/>
      <c r="I53" s="1112"/>
      <c r="J53" s="1113"/>
      <c r="K53" s="466" t="s">
        <v>170</v>
      </c>
      <c r="L53" s="231"/>
      <c r="M53" s="231"/>
      <c r="N53" s="231"/>
      <c r="O53" s="231"/>
      <c r="P53" s="231"/>
      <c r="Q53" s="956"/>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9" t="str">
        <f>IF(AND(+U47+V47&gt;0,+AD47+AE47=0),"Secondary Treatment","Tertiary Treatment")</f>
        <v>Tertiary Treatment</v>
      </c>
      <c r="AR53" s="271"/>
      <c r="AS53" s="272"/>
      <c r="AT53" s="103" t="str">
        <f>IF(U47+AD47=0," NA",IF(AD47&gt;0,(+AD42-AS42)/AD42*100,(+U42-AS42)/U42*100))</f>
        <v xml:space="preserve"> NA</v>
      </c>
      <c r="AU53" s="104"/>
      <c r="AV53" s="103" t="str">
        <f>IF(V47+AE47=0," NA",IF(AE47&gt;0,(+AE42-AW42)/AE42*100,(+V42-AW42)/V42*100))</f>
        <v xml:space="preserve"> NA</v>
      </c>
      <c r="AW53" s="104"/>
      <c r="AX53" s="105" t="s">
        <v>168</v>
      </c>
      <c r="AY53" s="106"/>
      <c r="AZ53" s="105" t="s">
        <v>168</v>
      </c>
      <c r="BA53" s="106"/>
      <c r="BB53" s="498" t="s">
        <v>171</v>
      </c>
      <c r="BC53" s="220"/>
      <c r="BD53" s="107" t="str">
        <f>IF(AQ47+K47=0,"",IF(AQ47&gt;0,+AQ42/O4,K42/O4))</f>
        <v/>
      </c>
      <c r="BE53" s="220"/>
      <c r="BF53" s="220"/>
      <c r="BG53" s="220"/>
      <c r="BH53" s="974"/>
      <c r="BI53" s="975"/>
      <c r="BJ53" s="975"/>
      <c r="BK53" s="975"/>
      <c r="BL53" s="975"/>
      <c r="BM53" s="975"/>
      <c r="BN53" s="975"/>
      <c r="BO53" s="975"/>
      <c r="BP53" s="976"/>
      <c r="BQ53" s="220"/>
      <c r="BR53" s="220"/>
      <c r="BS53" s="220"/>
      <c r="BT53" s="220"/>
      <c r="BU53" s="220"/>
    </row>
    <row r="54" spans="1:107" ht="13.5" customHeight="1" thickBot="1" x14ac:dyDescent="0.25">
      <c r="A54" s="1111"/>
      <c r="B54" s="1112"/>
      <c r="C54" s="1112"/>
      <c r="D54" s="1112"/>
      <c r="E54" s="1112"/>
      <c r="F54" s="1112"/>
      <c r="G54" s="1112"/>
      <c r="H54" s="1112"/>
      <c r="I54" s="1112"/>
      <c r="J54" s="1113"/>
      <c r="K54" s="950"/>
      <c r="L54" s="951"/>
      <c r="M54" s="951"/>
      <c r="N54" s="951"/>
      <c r="O54" s="951"/>
      <c r="P54" s="952"/>
      <c r="Q54" s="959"/>
      <c r="R54" s="957"/>
      <c r="S54" s="958"/>
      <c r="T54" s="1025"/>
      <c r="U54" s="1026"/>
      <c r="V54" s="1026"/>
      <c r="W54" s="1026"/>
      <c r="X54" s="1026"/>
      <c r="Y54" s="1026"/>
      <c r="Z54" s="1026"/>
      <c r="AA54" s="1026"/>
      <c r="AB54" s="1026"/>
      <c r="AC54" s="1026"/>
      <c r="AD54" s="1026"/>
      <c r="AE54" s="1026"/>
      <c r="AF54" s="1026"/>
      <c r="AG54" s="1026"/>
      <c r="AH54" s="1026"/>
      <c r="AI54" s="1026"/>
      <c r="AJ54" s="1026"/>
      <c r="AK54" s="1026"/>
      <c r="AL54" s="1026"/>
      <c r="AM54" s="1026"/>
      <c r="AN54" s="1027"/>
      <c r="AO54" s="220"/>
      <c r="AP54" s="220"/>
      <c r="AQ54" s="265" t="s">
        <v>172</v>
      </c>
      <c r="AR54" s="273"/>
      <c r="AS54" s="274"/>
      <c r="AT54" s="111" t="str">
        <f>IF(M42=" "," NA",(+M42-AS42)/M42*100)</f>
        <v xml:space="preserve"> NA</v>
      </c>
      <c r="AU54" s="112"/>
      <c r="AV54" s="111" t="str">
        <f>IF(O42=" "," NA",(+O42-AW42)/O42*100)</f>
        <v xml:space="preserve"> NA</v>
      </c>
      <c r="AW54" s="112"/>
      <c r="AX54" s="111" t="str">
        <f>IF(R42=" "," NA",(+R42-BA42)/R42*100)</f>
        <v xml:space="preserve"> NA</v>
      </c>
      <c r="AY54" s="112"/>
      <c r="AZ54" s="111" t="str">
        <f>IF(Q42=" "," NA",(+Q42-BE42)/Q42*100)</f>
        <v xml:space="preserve"> NA</v>
      </c>
      <c r="BA54" s="113"/>
      <c r="BB54" s="259"/>
      <c r="BC54" s="251"/>
      <c r="BD54" s="261"/>
      <c r="BE54" s="220"/>
      <c r="BF54" s="220"/>
      <c r="BG54" s="220"/>
      <c r="BH54" s="977"/>
      <c r="BI54" s="978"/>
      <c r="BJ54" s="978"/>
      <c r="BK54" s="978"/>
      <c r="BL54" s="978"/>
      <c r="BM54" s="978"/>
      <c r="BN54" s="978"/>
      <c r="BO54" s="978"/>
      <c r="BP54" s="979"/>
      <c r="BQ54" s="220"/>
      <c r="BR54" s="220"/>
      <c r="BS54" s="220"/>
      <c r="BT54" s="220"/>
      <c r="BU54" s="220"/>
    </row>
    <row r="55" spans="1:107" ht="22.5" customHeight="1" thickBot="1" x14ac:dyDescent="0.25">
      <c r="A55" s="1114"/>
      <c r="B55" s="1115"/>
      <c r="C55" s="1115"/>
      <c r="D55" s="1115"/>
      <c r="E55" s="1115"/>
      <c r="F55" s="1115"/>
      <c r="G55" s="1115"/>
      <c r="H55" s="1115"/>
      <c r="I55" s="1115"/>
      <c r="J55" s="1116"/>
      <c r="K55" s="953"/>
      <c r="L55" s="954"/>
      <c r="M55" s="954"/>
      <c r="N55" s="954"/>
      <c r="O55" s="954"/>
      <c r="P55" s="955"/>
      <c r="Q55" s="463"/>
      <c r="R55" s="251"/>
      <c r="S55" s="261"/>
      <c r="T55" s="1028"/>
      <c r="U55" s="1029"/>
      <c r="V55" s="1029"/>
      <c r="W55" s="1029"/>
      <c r="X55" s="1029"/>
      <c r="Y55" s="1029"/>
      <c r="Z55" s="1029"/>
      <c r="AA55" s="1029"/>
      <c r="AB55" s="1029"/>
      <c r="AC55" s="1029"/>
      <c r="AD55" s="1029"/>
      <c r="AE55" s="1029"/>
      <c r="AF55" s="1029"/>
      <c r="AG55" s="1029"/>
      <c r="AH55" s="1029"/>
      <c r="AI55" s="1029"/>
      <c r="AJ55" s="1029"/>
      <c r="AK55" s="1029"/>
      <c r="AL55" s="1029"/>
      <c r="AM55" s="1029"/>
      <c r="AN55" s="1030"/>
      <c r="AO55" s="220"/>
      <c r="AP55" s="220"/>
      <c r="AQ55" s="1040" t="str">
        <f>IF(OR(Q42=" ",BE42=" ",LEFT(Q10,4)&lt;&gt;"Phos",LEFT(BE10,4)&lt;&gt;"Phos"),"","Phosphorus limit would be")</f>
        <v/>
      </c>
      <c r="AR55" s="1041"/>
      <c r="AS55" s="1041"/>
      <c r="AT55" s="1041"/>
      <c r="AU55" s="323" t="str">
        <f>IF(OR(Q42=" ",+BE42=" ",LEFT(Q10,4)&lt;&gt;"Phos",LEFT(BE10,4)&lt;&gt;"Phos"),"",IF(+Q42&gt;=5,1,IF(+Q42&gt;=4,80,IF(+Q42&gt;=3,75,IF(Q42&gt;=2,70,IF(Q42&gt;=1,65,60))))))</f>
        <v/>
      </c>
      <c r="AV55" s="323" t="str">
        <f>IF(OR(Q42=" ",+BE42=" ",LEFT(Q10,4)&lt;&gt;"Phos",LEFT(BE10,4)&lt;&gt;"Phos"),"",IF(+Q42&gt;=5,"mg/l.","% removal."))</f>
        <v/>
      </c>
      <c r="AW55" s="323"/>
      <c r="AX55" s="324" t="str">
        <f>IF(OR(Q42=" ",+BE42=" ",LEFT(Q10,4)&lt;&gt;"Phos",LEFT(BE10,4)&lt;&gt;"Phos"),"",IF(OR(AND(+Q42&gt;=5,BE42&gt;1),AND(+Q42&gt;=4,+Q42&lt;5,AZ54&lt;80),AND(+Q42&gt;=3,+Q42&lt;4,AZ54&lt;75),AND(+Q42&gt;=2,+Q42&lt;3,AZ54&lt;70),AND(+Q42&gt;=1,+Q42&lt;2,AZ54&lt;65),AND(+Q42&lt;1,AZ54&lt;60)),"(compliance not achieved)","(compliance achieved)"))</f>
        <v/>
      </c>
      <c r="AY55" s="323"/>
      <c r="AZ55" s="323"/>
      <c r="BA55" s="323"/>
      <c r="BB55" s="323"/>
      <c r="BC55" s="323"/>
      <c r="BD55" s="325"/>
      <c r="BE55" s="220"/>
      <c r="BF55" s="220"/>
      <c r="BG55" s="220"/>
      <c r="BH55" s="220"/>
      <c r="BI55" s="220"/>
      <c r="BJ55" s="220"/>
      <c r="BK55" s="220"/>
      <c r="BL55" s="220"/>
      <c r="BM55" s="220"/>
      <c r="BN55" s="220"/>
      <c r="BO55" s="220"/>
      <c r="BP55" s="220"/>
      <c r="BQ55" s="220"/>
      <c r="BR55" s="220"/>
      <c r="BS55" s="220"/>
      <c r="BT55" s="220"/>
      <c r="BU55" s="220"/>
    </row>
    <row r="56" spans="1:107" x14ac:dyDescent="0.2">
      <c r="A56" s="1020" t="s">
        <v>173</v>
      </c>
      <c r="B56" s="1020"/>
      <c r="C56" s="1020"/>
      <c r="D56" s="1020"/>
      <c r="E56" s="1020"/>
      <c r="F56" s="1020"/>
      <c r="G56" s="1020"/>
      <c r="H56" s="1020"/>
      <c r="I56" s="1020"/>
      <c r="J56" s="1020"/>
      <c r="K56" s="1020"/>
      <c r="L56" s="1020"/>
      <c r="M56" s="1020"/>
      <c r="N56" s="1020"/>
      <c r="O56" s="1020"/>
      <c r="P56" s="1020"/>
      <c r="Q56" s="1020"/>
      <c r="R56" s="1020"/>
      <c r="S56" s="1020"/>
      <c r="T56" s="1020" t="s">
        <v>174</v>
      </c>
      <c r="U56" s="1020"/>
      <c r="V56" s="1020"/>
      <c r="W56" s="1020"/>
      <c r="X56" s="1020"/>
      <c r="Y56" s="1020"/>
      <c r="Z56" s="1020"/>
      <c r="AA56" s="1020"/>
      <c r="AB56" s="1020"/>
      <c r="AC56" s="1020"/>
      <c r="AD56" s="1020"/>
      <c r="AE56" s="1020"/>
      <c r="AF56" s="1020"/>
      <c r="AG56" s="1020"/>
      <c r="AH56" s="1020"/>
      <c r="AI56" s="1020"/>
      <c r="AJ56" s="1020"/>
      <c r="AK56" s="1020"/>
      <c r="AL56" s="1020"/>
      <c r="AM56" s="1020"/>
      <c r="AN56" s="1020"/>
      <c r="AO56" s="935" t="s">
        <v>175</v>
      </c>
      <c r="AP56" s="935"/>
      <c r="AQ56" s="935"/>
      <c r="AR56" s="935"/>
      <c r="AS56" s="935"/>
      <c r="AT56" s="935"/>
      <c r="AU56" s="935"/>
      <c r="AV56" s="935"/>
      <c r="AW56" s="935"/>
      <c r="AX56" s="935"/>
      <c r="AY56" s="935"/>
      <c r="AZ56" s="935"/>
      <c r="BA56" s="935"/>
      <c r="BB56" s="935"/>
      <c r="BC56" s="935"/>
      <c r="BD56" s="935"/>
      <c r="BG56" s="935" t="s">
        <v>176</v>
      </c>
      <c r="BH56" s="935"/>
      <c r="BI56" s="935"/>
      <c r="BJ56" s="935"/>
      <c r="BK56" s="935"/>
      <c r="BL56" s="935"/>
      <c r="BM56" s="935"/>
      <c r="BN56" s="935"/>
      <c r="BO56" s="935"/>
      <c r="BP56" s="935"/>
      <c r="BQ56" s="935"/>
      <c r="BR56" s="935"/>
      <c r="BS56" s="935"/>
      <c r="BT56" s="935"/>
      <c r="BU56" s="935"/>
      <c r="BV56" s="935" t="s">
        <v>177</v>
      </c>
      <c r="BW56" s="935"/>
      <c r="BX56" s="935"/>
      <c r="BY56" s="935"/>
      <c r="BZ56" s="935"/>
      <c r="CA56" s="935"/>
      <c r="CB56" s="935"/>
      <c r="CC56" s="935"/>
      <c r="CD56" s="935"/>
      <c r="CE56" s="935"/>
      <c r="CF56" s="935"/>
      <c r="CG56" s="935"/>
      <c r="CH56" s="935"/>
      <c r="CI56" s="935"/>
      <c r="CJ56" s="935"/>
      <c r="CK56" s="935"/>
      <c r="CL56" s="935"/>
      <c r="CM56" s="935" t="s">
        <v>178</v>
      </c>
      <c r="CN56" s="935"/>
      <c r="CO56" s="935"/>
      <c r="CP56" s="935"/>
      <c r="CQ56" s="935"/>
      <c r="CR56" s="935"/>
      <c r="CS56" s="935"/>
      <c r="CT56" s="935"/>
      <c r="CU56" s="935"/>
      <c r="CV56" s="935"/>
      <c r="CW56" s="935"/>
      <c r="CX56" s="935"/>
      <c r="CY56" s="935"/>
      <c r="CZ56" s="935"/>
      <c r="DA56" s="935"/>
      <c r="DB56" s="935"/>
      <c r="DC56" s="935"/>
    </row>
    <row r="57" spans="1:107" x14ac:dyDescent="0.2">
      <c r="AO57" s="935"/>
      <c r="AP57" s="935"/>
      <c r="AQ57" s="935"/>
      <c r="AR57" s="935"/>
      <c r="AS57" s="935"/>
      <c r="AT57" s="935"/>
      <c r="AU57" s="935"/>
      <c r="AV57" s="935"/>
      <c r="AW57" s="935"/>
      <c r="AX57" s="935"/>
      <c r="AY57" s="935"/>
      <c r="AZ57" s="935"/>
      <c r="BA57" s="935"/>
      <c r="BB57" s="935"/>
      <c r="BC57" s="935"/>
      <c r="BD57" s="935"/>
      <c r="BE57" s="935"/>
      <c r="BF57" s="935"/>
      <c r="BG57" s="935"/>
      <c r="BH57" s="935"/>
      <c r="BI57" s="935"/>
      <c r="BJ57" s="935"/>
      <c r="BK57" s="935"/>
      <c r="BL57" s="935"/>
      <c r="BM57" s="935"/>
      <c r="BN57" s="935"/>
      <c r="BO57" s="935"/>
      <c r="BP57" s="935"/>
      <c r="BQ57" s="935"/>
      <c r="BR57" s="935"/>
      <c r="BS57" s="935"/>
      <c r="BT57" s="935"/>
      <c r="BU57" s="935"/>
    </row>
    <row r="58" spans="1:107" x14ac:dyDescent="0.2">
      <c r="A58" s="936"/>
      <c r="B58" s="936"/>
      <c r="C58" s="936"/>
      <c r="D58" s="936"/>
      <c r="E58" s="936"/>
      <c r="F58" s="936"/>
      <c r="G58" s="936"/>
      <c r="H58" s="936"/>
      <c r="I58" s="936"/>
      <c r="J58" s="936"/>
      <c r="K58" s="936"/>
      <c r="L58" s="936"/>
      <c r="M58" s="936"/>
      <c r="N58" s="936"/>
      <c r="O58" s="936"/>
      <c r="P58" s="936"/>
      <c r="Q58" s="936"/>
      <c r="R58" s="936"/>
      <c r="S58" s="936"/>
      <c r="T58" s="936"/>
      <c r="U58" s="936"/>
      <c r="V58" s="936"/>
      <c r="W58" s="936"/>
      <c r="X58" s="936"/>
      <c r="Y58" s="936"/>
      <c r="Z58" s="936"/>
      <c r="AA58" s="936"/>
      <c r="AB58" s="936"/>
      <c r="AC58" s="936"/>
      <c r="AD58" s="936"/>
      <c r="AE58" s="936"/>
      <c r="AF58" s="936"/>
      <c r="AG58" s="936"/>
      <c r="AH58" s="936"/>
      <c r="AI58" s="936"/>
      <c r="AJ58" s="936"/>
      <c r="AK58" s="936"/>
      <c r="AL58" s="936"/>
      <c r="AM58" s="936"/>
      <c r="AN58" s="936"/>
      <c r="AO58" s="936"/>
      <c r="AP58" s="936"/>
      <c r="AQ58" s="936"/>
      <c r="AR58" s="936"/>
      <c r="AS58" s="936"/>
      <c r="AT58" s="936"/>
      <c r="AU58" s="936"/>
      <c r="AV58" s="936"/>
      <c r="AW58" s="936"/>
      <c r="AX58" s="936"/>
      <c r="AY58" s="936"/>
      <c r="AZ58" s="936"/>
      <c r="BA58" s="936"/>
      <c r="BB58" s="936"/>
      <c r="BC58" s="936"/>
      <c r="BD58" s="936"/>
      <c r="BE58" s="936"/>
      <c r="BF58" s="936"/>
      <c r="BG58" s="936"/>
      <c r="BH58" s="936"/>
      <c r="BI58" s="936"/>
      <c r="BJ58" s="936"/>
      <c r="BK58" s="936"/>
      <c r="BL58" s="936"/>
      <c r="BM58" s="936"/>
      <c r="BN58" s="936"/>
      <c r="BO58" s="936"/>
      <c r="BP58" s="936"/>
      <c r="BQ58" s="936"/>
      <c r="BR58" s="936"/>
      <c r="BS58" s="936"/>
      <c r="BT58" s="936"/>
      <c r="BU58" s="936"/>
      <c r="BV58" s="936"/>
      <c r="BW58" s="936"/>
      <c r="BX58" s="936"/>
      <c r="BY58" s="936"/>
      <c r="BZ58" s="936"/>
      <c r="CA58" s="936"/>
      <c r="CB58" s="936"/>
      <c r="CC58" s="936"/>
      <c r="CD58" s="936"/>
      <c r="CE58" s="936"/>
      <c r="CF58" s="936"/>
      <c r="CG58" s="936"/>
      <c r="CH58" s="936"/>
      <c r="CI58" s="936"/>
      <c r="CJ58" s="936"/>
      <c r="CK58" s="936"/>
      <c r="CL58" s="936"/>
    </row>
  </sheetData>
  <sheetProtection algorithmName="SHA-512" hashValue="F7U6EcpfeCGUN+X7pZxDhryV6VAriMDRnhFd2GyepBTphfHMWtcn7Z592ItRxOdSh1/HIV9QsjCPGANPkTNe+g==" saltValue="mt6jM2KdXNNmvSJKZVm46Q==" spinCount="100000" sheet="1" selectLockedCells="1"/>
  <mergeCells count="98">
    <mergeCell ref="DB8:DB10"/>
    <mergeCell ref="DC8:DC10"/>
    <mergeCell ref="CU8:CU10"/>
    <mergeCell ref="CV8:CV10"/>
    <mergeCell ref="CW8:CW10"/>
    <mergeCell ref="CX8:CX10"/>
    <mergeCell ref="CY8:CY10"/>
    <mergeCell ref="CZ8:CZ10"/>
    <mergeCell ref="DA8:DA10"/>
    <mergeCell ref="CT6:DA7"/>
    <mergeCell ref="CN8:CN10"/>
    <mergeCell ref="CO8:CO10"/>
    <mergeCell ref="CP8:CP10"/>
    <mergeCell ref="CQ8:CQ10"/>
    <mergeCell ref="CR8:CR10"/>
    <mergeCell ref="CS8:CS10"/>
    <mergeCell ref="CT8:CT10"/>
    <mergeCell ref="CM6:CN6"/>
    <mergeCell ref="AE6:AM7"/>
    <mergeCell ref="K7:N7"/>
    <mergeCell ref="P7:Q7"/>
    <mergeCell ref="R7:S7"/>
    <mergeCell ref="BV6:BW6"/>
    <mergeCell ref="CK8:CK10"/>
    <mergeCell ref="CL8:CL10"/>
    <mergeCell ref="BN6:BS7"/>
    <mergeCell ref="AO6:AR6"/>
    <mergeCell ref="AX6:BC7"/>
    <mergeCell ref="BO9:BO10"/>
    <mergeCell ref="CC6:CJ7"/>
    <mergeCell ref="CD8:CD10"/>
    <mergeCell ref="CE8:CE10"/>
    <mergeCell ref="CA8:CA10"/>
    <mergeCell ref="CB8:CB10"/>
    <mergeCell ref="CI8:CI10"/>
    <mergeCell ref="CJ8:CJ10"/>
    <mergeCell ref="CH8:CH10"/>
    <mergeCell ref="BT9:BT10"/>
    <mergeCell ref="CG8:CG10"/>
    <mergeCell ref="K2:O2"/>
    <mergeCell ref="P2:R2"/>
    <mergeCell ref="Q4:S4"/>
    <mergeCell ref="P6:Q6"/>
    <mergeCell ref="R6:S6"/>
    <mergeCell ref="M4:N4"/>
    <mergeCell ref="K5:L5"/>
    <mergeCell ref="M5:Q5"/>
    <mergeCell ref="C8:C10"/>
    <mergeCell ref="F8:F10"/>
    <mergeCell ref="G8:G10"/>
    <mergeCell ref="D8:D10"/>
    <mergeCell ref="AK47:AL47"/>
    <mergeCell ref="AK43:AL43"/>
    <mergeCell ref="T45:V45"/>
    <mergeCell ref="AK44:AL44"/>
    <mergeCell ref="T46:V46"/>
    <mergeCell ref="CF8:CF10"/>
    <mergeCell ref="CC8:CC10"/>
    <mergeCell ref="BU9:BU10"/>
    <mergeCell ref="BY9:BZ9"/>
    <mergeCell ref="BR9:BR10"/>
    <mergeCell ref="BP9:BP10"/>
    <mergeCell ref="BQ9:BQ10"/>
    <mergeCell ref="AO47:AP47"/>
    <mergeCell ref="BW9:BX9"/>
    <mergeCell ref="AQ8:BD8"/>
    <mergeCell ref="BW8:BZ8"/>
    <mergeCell ref="BS9:BS10"/>
    <mergeCell ref="BM9:BM10"/>
    <mergeCell ref="BN9:BN10"/>
    <mergeCell ref="AO42:AP42"/>
    <mergeCell ref="AO43:AP43"/>
    <mergeCell ref="T58:AN58"/>
    <mergeCell ref="AO58:BF58"/>
    <mergeCell ref="BG58:BU58"/>
    <mergeCell ref="BG57:BU57"/>
    <mergeCell ref="AO44:AP44"/>
    <mergeCell ref="AO45:AP45"/>
    <mergeCell ref="AO46:AP46"/>
    <mergeCell ref="AO57:BF57"/>
    <mergeCell ref="BB52:BD52"/>
    <mergeCell ref="AQ55:AT55"/>
    <mergeCell ref="CM56:DC56"/>
    <mergeCell ref="BV56:CL56"/>
    <mergeCell ref="BV58:CL58"/>
    <mergeCell ref="K51:P51"/>
    <mergeCell ref="Q53:S54"/>
    <mergeCell ref="K54:P55"/>
    <mergeCell ref="BG56:BU56"/>
    <mergeCell ref="A56:S56"/>
    <mergeCell ref="T56:AN56"/>
    <mergeCell ref="A48:J55"/>
    <mergeCell ref="Q49:S50"/>
    <mergeCell ref="K49:P50"/>
    <mergeCell ref="BH49:BP54"/>
    <mergeCell ref="AO56:BD56"/>
    <mergeCell ref="T49:AN55"/>
    <mergeCell ref="A58:S58"/>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9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C57"/>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42578125" customWidth="1"/>
    <col min="34" max="34" width="6.5703125" customWidth="1"/>
    <col min="35" max="35" width="2.42578125" hidden="1" customWidth="1"/>
    <col min="37" max="39" width="5.7109375" customWidth="1"/>
    <col min="41" max="42" width="3.7109375" customWidth="1"/>
    <col min="43" max="44" width="7.7109375" customWidth="1"/>
    <col min="56" max="56" width="7.140625" customWidth="1"/>
    <col min="57" max="58" width="5.7109375" customWidth="1"/>
    <col min="59" max="59" width="5.140625" customWidth="1"/>
    <col min="74" max="74" width="5.140625" customWidth="1"/>
    <col min="77" max="77" width="8" customWidth="1"/>
    <col min="78" max="78" width="7.710937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+Aug!K2</f>
        <v>Exampleville</v>
      </c>
      <c r="L2" s="1046"/>
      <c r="M2" s="1046"/>
      <c r="N2" s="1046"/>
      <c r="O2" s="1047"/>
      <c r="P2" s="1131" t="str">
        <f>+Aug!P2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186</v>
      </c>
      <c r="L4" s="312"/>
      <c r="M4" s="1138">
        <f>+Aug!M4</f>
        <v>2026</v>
      </c>
      <c r="N4" s="1139"/>
      <c r="O4" s="862">
        <f>+Aug!O4</f>
        <v>1E-3</v>
      </c>
      <c r="P4" s="313" t="s">
        <v>51</v>
      </c>
      <c r="Q4" s="1066" t="str">
        <f>+Aug!Q4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CONCATENATE("9/1/",M4)</f>
        <v>9/1/2026</v>
      </c>
      <c r="K5" s="1056" t="s">
        <v>54</v>
      </c>
      <c r="L5" s="1057"/>
      <c r="M5" s="1142" t="str">
        <f>+Aug!M5</f>
        <v>wwtp@city.org</v>
      </c>
      <c r="N5" s="1142"/>
      <c r="O5" s="1142"/>
      <c r="P5" s="1142"/>
      <c r="Q5" s="1143"/>
      <c r="R5" s="864" t="str">
        <f>+Aug!R5</f>
        <v>001</v>
      </c>
      <c r="S5" s="864" t="str">
        <f>+Aug!S5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September</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September</v>
      </c>
      <c r="AV6" s="245"/>
      <c r="AW6" s="488">
        <f>+M4</f>
        <v>2026</v>
      </c>
      <c r="AX6" s="937"/>
      <c r="AY6" s="938"/>
      <c r="AZ6" s="938"/>
      <c r="BA6" s="938"/>
      <c r="BB6" s="938"/>
      <c r="BC6" s="938"/>
      <c r="BD6" s="220"/>
      <c r="BE6" s="257"/>
      <c r="BF6" s="257"/>
      <c r="BG6" s="458" t="str">
        <f>+K2</f>
        <v>Exampleville</v>
      </c>
      <c r="BH6" s="239"/>
      <c r="BI6" s="250" t="str">
        <f>+P2</f>
        <v>IN0000000</v>
      </c>
      <c r="BJ6" s="245"/>
      <c r="BK6" s="250" t="str">
        <f>+K4</f>
        <v>September</v>
      </c>
      <c r="BL6" s="245"/>
      <c r="BM6" s="488">
        <f>+M4</f>
        <v>2026</v>
      </c>
      <c r="BN6" s="937"/>
      <c r="BO6" s="942"/>
      <c r="BP6" s="942"/>
      <c r="BQ6" s="942"/>
      <c r="BR6" s="942"/>
      <c r="BS6" s="924"/>
      <c r="BT6" s="231"/>
      <c r="BU6" s="220"/>
      <c r="BV6" s="940" t="str">
        <f>+K2</f>
        <v>Exampleville</v>
      </c>
      <c r="BW6" s="1095"/>
      <c r="BX6" s="250" t="str">
        <f>+P2</f>
        <v>IN0000000</v>
      </c>
      <c r="BY6" s="245"/>
      <c r="BZ6" s="250" t="str">
        <f>+K4</f>
        <v>September</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September</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+Aug!K7</f>
        <v>Chris A. Operator</v>
      </c>
      <c r="L7" s="1063"/>
      <c r="M7" s="1063"/>
      <c r="N7" s="1063"/>
      <c r="O7" s="314" t="str">
        <f>+Aug!O7</f>
        <v>V</v>
      </c>
      <c r="P7" s="1071">
        <f>+Aug!P7</f>
        <v>9999</v>
      </c>
      <c r="Q7" s="1072"/>
      <c r="R7" s="1069">
        <f>+Aug!R7</f>
        <v>41820</v>
      </c>
      <c r="S7" s="1070"/>
      <c r="T7" s="472"/>
      <c r="U7" s="260"/>
      <c r="V7" s="260"/>
      <c r="W7" s="468"/>
      <c r="X7" s="251"/>
      <c r="Y7" s="251"/>
      <c r="Z7" s="251"/>
      <c r="AA7" s="251"/>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43"/>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thickBot="1" x14ac:dyDescent="0.25">
      <c r="A8" s="614"/>
      <c r="B8" s="615"/>
      <c r="C8" s="1125" t="str">
        <f>+Aug!C8</f>
        <v>Man-Hours at Plant
(Plants less than 1 MGD only)</v>
      </c>
      <c r="D8" s="982" t="str">
        <f>+Aug!D8</f>
        <v>Air Temperature (optional)</v>
      </c>
      <c r="E8" s="281" t="s">
        <v>66</v>
      </c>
      <c r="F8" s="1004" t="str">
        <f>+Aug!F8</f>
        <v>Bypass At Plant Site
("x" If Occurred)</v>
      </c>
      <c r="G8" s="1007" t="str">
        <f>+Aug!G8</f>
        <v>Sanitary Sewer Overflow
("x" If Occurred)</v>
      </c>
      <c r="H8" s="616" t="s">
        <v>69</v>
      </c>
      <c r="I8" s="616"/>
      <c r="J8" s="616"/>
      <c r="K8" s="617" t="s">
        <v>70</v>
      </c>
      <c r="L8" s="616"/>
      <c r="M8" s="616"/>
      <c r="N8" s="616"/>
      <c r="O8" s="616"/>
      <c r="P8" s="616"/>
      <c r="Q8" s="616"/>
      <c r="R8" s="616"/>
      <c r="S8" s="618"/>
      <c r="T8" s="619" t="s">
        <v>71</v>
      </c>
      <c r="U8" s="617" t="s">
        <v>72</v>
      </c>
      <c r="V8" s="618"/>
      <c r="W8" s="668" t="s">
        <v>73</v>
      </c>
      <c r="X8" s="620"/>
      <c r="Y8" s="620"/>
      <c r="Z8" s="620"/>
      <c r="AA8" s="620"/>
      <c r="AB8" s="620"/>
      <c r="AC8" s="621"/>
      <c r="AD8" s="622" t="s">
        <v>74</v>
      </c>
      <c r="AE8" s="623"/>
      <c r="AF8" s="624" t="s">
        <v>75</v>
      </c>
      <c r="AG8" s="702"/>
      <c r="AH8" s="456"/>
      <c r="AI8" s="456"/>
      <c r="AJ8" s="456"/>
      <c r="AK8" s="456"/>
      <c r="AL8" s="456"/>
      <c r="AM8" s="456"/>
      <c r="AN8" s="452"/>
      <c r="AO8" s="434" t="s">
        <v>71</v>
      </c>
      <c r="AP8" s="435"/>
      <c r="AQ8" s="1163" t="s">
        <v>75</v>
      </c>
      <c r="AR8" s="1164"/>
      <c r="AS8" s="1164"/>
      <c r="AT8" s="1164"/>
      <c r="AU8" s="1164"/>
      <c r="AV8" s="1164"/>
      <c r="AW8" s="1164"/>
      <c r="AX8" s="1164"/>
      <c r="AY8" s="1164"/>
      <c r="AZ8" s="1164"/>
      <c r="BA8" s="1164"/>
      <c r="BB8" s="1164"/>
      <c r="BC8" s="1164"/>
      <c r="BD8" s="1164"/>
      <c r="BE8" s="451"/>
      <c r="BF8" s="452"/>
      <c r="BG8" s="266" t="s">
        <v>71</v>
      </c>
      <c r="BH8" s="617" t="str">
        <f>+Aug!BH8</f>
        <v>SLUDGE TO</v>
      </c>
      <c r="BI8" s="618"/>
      <c r="BJ8" s="669" t="str">
        <f>+Aug!BJ8</f>
        <v>DIGESTER OPERATION</v>
      </c>
      <c r="BK8" s="620"/>
      <c r="BL8" s="620"/>
      <c r="BM8" s="620"/>
      <c r="BN8" s="625"/>
      <c r="BO8" s="670"/>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SUM(E11:E40)</f>
        <v>0</v>
      </c>
      <c r="F9" s="1005">
        <f>+Jan!F9</f>
        <v>0</v>
      </c>
      <c r="G9" s="1008">
        <f>+Jan!G9</f>
        <v>0</v>
      </c>
      <c r="H9" s="625" t="s">
        <v>79</v>
      </c>
      <c r="I9" s="625"/>
      <c r="J9" s="625"/>
      <c r="K9" s="629" t="s">
        <v>71</v>
      </c>
      <c r="L9" s="625"/>
      <c r="M9" s="625"/>
      <c r="N9" s="625"/>
      <c r="O9" s="625"/>
      <c r="P9" s="625"/>
      <c r="Q9" s="625"/>
      <c r="R9" s="625"/>
      <c r="S9" s="626"/>
      <c r="T9" s="255" t="s">
        <v>71</v>
      </c>
      <c r="U9" s="629" t="s">
        <v>80</v>
      </c>
      <c r="V9" s="626"/>
      <c r="W9" s="671"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IF(+Aug!BE9&lt;&gt;"",+Aug!BE9,"")</f>
        <v>Phosphorus</v>
      </c>
      <c r="BF9" s="641"/>
      <c r="BG9" s="642"/>
      <c r="BH9" s="629" t="str">
        <f>+Aug!BH9</f>
        <v>DIGESTER</v>
      </c>
      <c r="BI9" s="626"/>
      <c r="BJ9" s="629" t="str">
        <f>+Aug!BJ9</f>
        <v>Anaerobic Only</v>
      </c>
      <c r="BK9" s="625"/>
      <c r="BL9" s="643"/>
      <c r="BM9" s="1117" t="str">
        <f>+Aug!BM9</f>
        <v>Supernatant Withdrawn 
hrs. or Gal. x 1000</v>
      </c>
      <c r="BN9" s="1117" t="str">
        <f>+Aug!BN9</f>
        <v>Supernatant BOD5 mg/l 
or  NH3-N mg/l</v>
      </c>
      <c r="BO9" s="1117" t="str">
        <f>+Aug!BO9</f>
        <v>Total Solids in Incoming Sludge - %</v>
      </c>
      <c r="BP9" s="1124" t="str">
        <f>+Aug!BP9</f>
        <v>Total Solids in Digested Sludge - %</v>
      </c>
      <c r="BQ9" s="1101" t="str">
        <f>+Aug!BQ9</f>
        <v>Volatile Solids in Incoming Sludge - %</v>
      </c>
      <c r="BR9" s="1101" t="str">
        <f>+Aug!BR9</f>
        <v>Volatile Solids in Digested Sludge - %</v>
      </c>
      <c r="BS9" s="1099" t="str">
        <f>+Aug!BS9</f>
        <v>Digested Sludge Withdrawn 
hrs. or Gal. x 1000</v>
      </c>
      <c r="BT9" s="1101">
        <f>+Aug!BT9</f>
        <v>0</v>
      </c>
      <c r="BU9" s="1099" t="str">
        <f>+Aug!BU9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+Aug!E10</f>
        <v>Precipitation - Inches</v>
      </c>
      <c r="F10" s="1006">
        <f>+Jan!F10</f>
        <v>0</v>
      </c>
      <c r="G10" s="1009">
        <f>+Jan!G10</f>
        <v>0</v>
      </c>
      <c r="H10" s="647" t="str">
        <f>+Aug!H10</f>
        <v>Chlorine - Lbs/day</v>
      </c>
      <c r="I10" s="648" t="str">
        <f>+Aug!I10</f>
        <v>Lbs/Day  or  Gal./Day</v>
      </c>
      <c r="J10" s="648" t="str">
        <f>+Aug!J10</f>
        <v>Lbs/Day  or  Gal./Day</v>
      </c>
      <c r="K10" s="649" t="str">
        <f>+Aug!K10</f>
        <v>Influent Flow Rate 
(if metered) MGD</v>
      </c>
      <c r="L10" s="650" t="str">
        <f>+Aug!L10</f>
        <v>pH</v>
      </c>
      <c r="M10" s="650" t="str">
        <f>+Aug!M10</f>
        <v>CBOD5 - mg/l</v>
      </c>
      <c r="N10" s="901" t="str">
        <f>+Aug!N10</f>
        <v>CBOD5 - lbs/day</v>
      </c>
      <c r="O10" s="650" t="str">
        <f>+Aug!O10</f>
        <v>Susp. Solids - mg/l</v>
      </c>
      <c r="P10" s="650" t="str">
        <f>+Aug!P10</f>
        <v>Susp. Solids - lbs/day</v>
      </c>
      <c r="Q10" s="650" t="str">
        <f>+Aug!Q10</f>
        <v xml:space="preserve">Phosphorus - mg/l </v>
      </c>
      <c r="R10" s="650" t="str">
        <f>+Aug!R10</f>
        <v>Ammonia - mg/l</v>
      </c>
      <c r="S10" s="651" t="str">
        <f>IF(+Aug!S10&lt;&gt;"",+Aug!S10,"")</f>
        <v/>
      </c>
      <c r="T10" s="652" t="s">
        <v>99</v>
      </c>
      <c r="U10" s="649" t="str">
        <f>+Aug!U10</f>
        <v>CBOD5 - mg/l</v>
      </c>
      <c r="V10" s="651" t="str">
        <f>+Aug!V10</f>
        <v>Susp. Solids - mg/l</v>
      </c>
      <c r="W10" s="653" t="str">
        <f>+Aug!W10</f>
        <v>Settleable Solids % in 30 minutes</v>
      </c>
      <c r="X10" s="650" t="str">
        <f>+Aug!X10</f>
        <v>Susp. Solids - mg/l</v>
      </c>
      <c r="Y10" s="654" t="str">
        <f>+Aug!Y10</f>
        <v>Sludge Vol. Index - ml/gm</v>
      </c>
      <c r="Z10" s="650" t="str">
        <f>+Aug!Z10</f>
        <v>Dissolved Oxygen - mg/l</v>
      </c>
      <c r="AA10" s="650" t="str">
        <f>+Aug!AA10</f>
        <v>Temperature - F</v>
      </c>
      <c r="AB10" s="650" t="str">
        <f>+Aug!AB10</f>
        <v>Volume - MG</v>
      </c>
      <c r="AC10" s="651" t="str">
        <f>+Aug!AC10</f>
        <v>Susp. Solids - mg/l</v>
      </c>
      <c r="AD10" s="649" t="str">
        <f>+Aug!AD10</f>
        <v>CBOD5 - mg/l</v>
      </c>
      <c r="AE10" s="651" t="str">
        <f>+Aug!AE10</f>
        <v>Susp. Solids - mg/l</v>
      </c>
      <c r="AF10" s="703"/>
      <c r="AG10" s="901" t="str">
        <f>+Aug!AG10</f>
        <v>Residual Chlorine - Final</v>
      </c>
      <c r="AH10" s="901" t="str">
        <f>+Aug!AH10</f>
        <v>Residual Chlorine - Contact Tank</v>
      </c>
      <c r="AI10" s="656"/>
      <c r="AJ10" s="650" t="str">
        <f>+Aug!AJ10</f>
        <v>E. Coli - colony/100 ml</v>
      </c>
      <c r="AK10" s="650" t="str">
        <f>+Aug!AK10</f>
        <v>pH - daily low 
(or single sample)</v>
      </c>
      <c r="AL10" s="650" t="str">
        <f>+Aug!AL10</f>
        <v>pH - daily high  
(if multiple samples)</v>
      </c>
      <c r="AM10" s="901" t="str">
        <f>+Aug!AM10</f>
        <v>Dissolved Oxygen - mg/l</v>
      </c>
      <c r="AN10" s="904" t="str">
        <f>+Aug!AN10</f>
        <v>Oil &amp; Grease (mg/l)</v>
      </c>
      <c r="AO10" s="657" t="s">
        <v>99</v>
      </c>
      <c r="AP10" s="658" t="s">
        <v>100</v>
      </c>
      <c r="AQ10" s="655" t="str">
        <f>+Aug!AQ10</f>
        <v>Effluent Flow Rate (MGD)</v>
      </c>
      <c r="AR10" s="651" t="str">
        <f>+Aug!AR10</f>
        <v>Effluent Flow
Weekly Average</v>
      </c>
      <c r="AS10" s="655" t="str">
        <f>+Aug!AS10</f>
        <v>CBOD5 - mg/l</v>
      </c>
      <c r="AT10" s="650" t="str">
        <f>+Aug!AT10</f>
        <v>CBOD5 - mg/l
Weekly Average</v>
      </c>
      <c r="AU10" s="659" t="str">
        <f>+Aug!AU10</f>
        <v>CBOD5 - lbs/day</v>
      </c>
      <c r="AV10" s="651" t="str">
        <f>+Aug!AV10</f>
        <v>CBOD5 - lbs/day
Weekly Average</v>
      </c>
      <c r="AW10" s="655" t="str">
        <f>+Aug!AW10</f>
        <v>Susp. Solids - mg/l</v>
      </c>
      <c r="AX10" s="650" t="str">
        <f>+Aug!AX10</f>
        <v>Susp. Solids - mg/l
Weekly Average</v>
      </c>
      <c r="AY10" s="660" t="str">
        <f>+Aug!AY10</f>
        <v>Susp. Solids - lbs/day</v>
      </c>
      <c r="AZ10" s="651" t="str">
        <f>+Aug!AZ10</f>
        <v>Susp. Solids - lbs/day
Weekly Average</v>
      </c>
      <c r="BA10" s="655" t="str">
        <f>+Aug!BA10</f>
        <v>Ammonia - mg/l</v>
      </c>
      <c r="BB10" s="661" t="str">
        <f>+Aug!BB10</f>
        <v>Ammonia - mg/l
Weekly Average</v>
      </c>
      <c r="BC10" s="660" t="str">
        <f>+Aug!BC10</f>
        <v>Ammonia - lbs/day</v>
      </c>
      <c r="BD10" s="651" t="str">
        <f>+Aug!BD10</f>
        <v>Ammonia - lbs/day
Weekly Average</v>
      </c>
      <c r="BE10" s="662" t="str">
        <f>IF(+Aug!BE10&lt;&gt;"",+Aug!BE10,"")</f>
        <v xml:space="preserve">Phosphorus - mg/l </v>
      </c>
      <c r="BF10" s="663" t="str">
        <f>IF(+Aug!BF10&lt;&gt;"",+Aug!BF10,"")</f>
        <v>Phosphorus - lbs/day</v>
      </c>
      <c r="BG10" s="664" t="s">
        <v>99</v>
      </c>
      <c r="BH10" s="649" t="str">
        <f>+Aug!BH10</f>
        <v>Primary Sludge
Gal. x 1000</v>
      </c>
      <c r="BI10" s="651" t="str">
        <f>+Aug!BI10</f>
        <v>Waste Act. Sludge
Gal. x 1000</v>
      </c>
      <c r="BJ10" s="649" t="str">
        <f>+Aug!BJ10</f>
        <v>pH</v>
      </c>
      <c r="BK10" s="650" t="str">
        <f>+Aug!BK10</f>
        <v>Gas Production  
Cubic Ft. x 1000</v>
      </c>
      <c r="BL10" s="650" t="str">
        <f>+Aug!BL10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Tue</v>
      </c>
      <c r="C11" s="34"/>
      <c r="D11" s="35"/>
      <c r="E11" s="36"/>
      <c r="F11" s="37"/>
      <c r="G11" s="38"/>
      <c r="H11" s="39"/>
      <c r="I11" s="40"/>
      <c r="J11" s="36"/>
      <c r="K11" s="41"/>
      <c r="L11" s="316"/>
      <c r="M11" s="40"/>
      <c r="N11" s="44" t="str">
        <f ca="1">IF(CELL("type",M11)="L","",IF(M11*($K11+$AQ11)=0,"",IF($K11&gt;0,+$K11*M11*8.34,$AQ11*M11*8.34)))</f>
        <v/>
      </c>
      <c r="O11" s="40"/>
      <c r="P11" s="44" t="str">
        <f t="shared" ref="P11:P40" ca="1" si="0">IF(CELL("type",O11)="L","",IF(O11*($K11+$AQ11)=0,"",IF($K11&gt;0,+$K11*O11*8.34,$AQ11*O11*8.34)))</f>
        <v/>
      </c>
      <c r="Q11" s="40"/>
      <c r="R11" s="40"/>
      <c r="S11" s="42"/>
      <c r="T11" s="238">
        <f t="shared" ref="T11:T40"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0" si="2">+A11</f>
        <v>1</v>
      </c>
      <c r="AP11" s="441" t="str">
        <f t="shared" ref="AP11:AP40" si="3">+B11</f>
        <v>Tue</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0"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0" si="6">TEXT(J$5 + A12-1,"DDD")</f>
        <v>Wed</v>
      </c>
      <c r="C12" s="48"/>
      <c r="D12" s="49"/>
      <c r="E12" s="49"/>
      <c r="F12" s="50"/>
      <c r="G12" s="51"/>
      <c r="H12" s="52"/>
      <c r="I12" s="48"/>
      <c r="J12" s="49"/>
      <c r="K12" s="53"/>
      <c r="L12" s="317"/>
      <c r="M12" s="48"/>
      <c r="N12" s="44" t="str">
        <f t="shared" ref="N12:N40" ca="1" si="7">IF(CELL("type",M12)="L","",IF(M12*(K12+AQ12)=0,"",IF(K12&gt;0,+K12*M12*8.34,AQ12*M12*8.34)))</f>
        <v/>
      </c>
      <c r="O12" s="48"/>
      <c r="P12" s="44" t="str">
        <f t="shared" ca="1" si="0"/>
        <v/>
      </c>
      <c r="Q12" s="48"/>
      <c r="R12" s="48"/>
      <c r="S12" s="54"/>
      <c r="T12" s="240">
        <f t="shared" si="1"/>
        <v>2</v>
      </c>
      <c r="U12" s="53"/>
      <c r="V12" s="54"/>
      <c r="W12" s="48"/>
      <c r="X12" s="48"/>
      <c r="Y12" s="332" t="str">
        <f t="shared" ref="Y12:Y40" si="8">IF(W12*X12=0,"",IF(W12&lt;100,W12*10000/X12,W12*1000/X12))</f>
        <v/>
      </c>
      <c r="Z12" s="317"/>
      <c r="AA12" s="330"/>
      <c r="AB12" s="48"/>
      <c r="AC12" s="54"/>
      <c r="AD12" s="53"/>
      <c r="AE12" s="54"/>
      <c r="AF12" s="704"/>
      <c r="AG12" s="52"/>
      <c r="AH12" s="48"/>
      <c r="AI12" t="str">
        <f t="shared" ref="AI12:AI40" ca="1" si="9">IF(CELL("type",AJ12)="b","",IF(AJ12="tntc",63200,IF(AJ12=0,1,AJ12)))</f>
        <v/>
      </c>
      <c r="AJ12" s="48"/>
      <c r="AK12" s="317"/>
      <c r="AL12" s="317"/>
      <c r="AM12" s="317"/>
      <c r="AN12" s="54"/>
      <c r="AO12" s="234">
        <f t="shared" si="2"/>
        <v>2</v>
      </c>
      <c r="AP12" s="441" t="str">
        <f t="shared" si="3"/>
        <v>Wed</v>
      </c>
      <c r="AQ12" s="53"/>
      <c r="AR12" s="45"/>
      <c r="AS12" s="53"/>
      <c r="AT12" s="71"/>
      <c r="AU12" s="57" t="str">
        <f t="shared" ref="AU12:AU40" ca="1" si="10">IF(CELL("type",AS12)="l","",IF(AS12*($K12+$AQ12)=0,"",IF($AQ12&gt;0,+$AQ12*AS12*8.34,$K12*AS12*8.34)))</f>
        <v/>
      </c>
      <c r="AV12" s="45"/>
      <c r="AW12" s="53"/>
      <c r="AX12" s="71"/>
      <c r="AY12" s="57" t="str">
        <f t="shared" ref="AY12:AY40" ca="1" si="11">IF(CELL("type",AW12)="l","",IF(AW12*($K12+$AQ12)=0,"",IF($AQ12&gt;0,+$AQ12*AW12*8.34,$K12*AW12*8.34)))</f>
        <v/>
      </c>
      <c r="AZ12" s="45"/>
      <c r="BA12" s="53"/>
      <c r="BB12" s="71"/>
      <c r="BC12" s="57" t="str">
        <f t="shared" ref="BC12:BC40" ca="1" si="12">IF(CELL("type",BA12)="l","",IF(BA12*($K12+$AQ12)=0,"",IF($AQ12&gt;0,+$AQ12*BA12*8.34,$K12*BA12*8.34)))</f>
        <v/>
      </c>
      <c r="BD12" s="45"/>
      <c r="BE12" s="53"/>
      <c r="BF12" s="698" t="str">
        <f t="shared" ref="BF12:BF13" ca="1" si="13">IF(CELL("type",BE12)="l","",IF(BE12*($K12+$AQ12)=0,"",IF($AQ12&gt;0,+$AQ12*BE12*8.34,$K12*BE12*8.34)))</f>
        <v/>
      </c>
      <c r="BG12" s="263">
        <f t="shared" ref="BG12:BG40" si="14">+A12</f>
        <v>2</v>
      </c>
      <c r="BH12" s="53"/>
      <c r="BI12" s="54"/>
      <c r="BJ12" s="317"/>
      <c r="BK12" s="48"/>
      <c r="BL12" s="48"/>
      <c r="BM12" s="48"/>
      <c r="BN12" s="48"/>
      <c r="BO12" s="48"/>
      <c r="BP12" s="48"/>
      <c r="BQ12" s="48"/>
      <c r="BR12" s="48"/>
      <c r="BS12" s="54"/>
      <c r="BT12" s="48"/>
      <c r="BU12" s="54"/>
      <c r="BV12" s="263">
        <f t="shared" si="4"/>
        <v>2</v>
      </c>
      <c r="BW12" s="48"/>
      <c r="BX12" s="698" t="str">
        <f t="shared" ref="BX12:BX40" ca="1" si="15">IF(CELL("type",BW12)="l","",IF(BW12*($K12+$AQ12)=0,"",IF($AQ12&gt;0,+$AQ12*BW12*8.34,$K12*BW12*8.34)))</f>
        <v/>
      </c>
      <c r="BY12" s="892"/>
      <c r="BZ12" s="698" t="str">
        <f t="shared" ref="BZ12:BZ40" ca="1" si="16">IF(CELL("type",BY12)="l","",IF(BY12*($K12+$AQ12)=0,"",IF($AQ12&gt;0,+$AQ12*BY12*8.34,$K12*BY12*8.34)))</f>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Thu</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Thu</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t="shared" ca="1" si="13"/>
        <v/>
      </c>
      <c r="BG13" s="263">
        <f t="shared" si="14"/>
        <v>3</v>
      </c>
      <c r="BH13" s="53"/>
      <c r="BI13" s="54"/>
      <c r="BJ13" s="317"/>
      <c r="BK13" s="48"/>
      <c r="BL13" s="48"/>
      <c r="BM13" s="48"/>
      <c r="BN13" s="48"/>
      <c r="BO13" s="48"/>
      <c r="BP13" s="48"/>
      <c r="BQ13" s="48"/>
      <c r="BR13" s="48"/>
      <c r="BS13" s="54"/>
      <c r="BT13" s="48"/>
      <c r="BU13" s="54"/>
      <c r="BV13" s="263">
        <f t="shared" si="4"/>
        <v>3</v>
      </c>
      <c r="BW13" s="48"/>
      <c r="BX13" s="698" t="str">
        <f t="shared" ca="1" si="15"/>
        <v/>
      </c>
      <c r="BY13" s="893"/>
      <c r="BZ13" s="698" t="str">
        <f t="shared" ca="1" si="16"/>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Fri</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Fri</v>
      </c>
      <c r="AQ14" s="53"/>
      <c r="AR14" s="45" t="str">
        <f>IF(+$B14="Sat",IF(SUM(AQ$11:AQ14)&gt;0,AVERAGE(AQ$11:AQ14,Aug!AQ39:AQ$41)," "),"")</f>
        <v/>
      </c>
      <c r="AS14" s="53"/>
      <c r="AT14" s="71" t="str">
        <f>IF(+$B14="Sat",IF(SUM(AS$11:AS14,Aug!AS39:AS$41)&gt;0,AVERAGE(AS$11:AS14,Aug!AS39:AS$41)," "),"")</f>
        <v/>
      </c>
      <c r="AU14" s="57" t="str">
        <f t="shared" ca="1" si="10"/>
        <v/>
      </c>
      <c r="AV14" s="56" t="str">
        <f>IF(+$B14="Sat",IF(SUM(AU$11:AU14,Aug!AU39:AU$41)&gt;0,AVERAGE(AU$11:AU14,Aug!AU39:AU$41)," "),"")</f>
        <v/>
      </c>
      <c r="AW14" s="53"/>
      <c r="AX14" s="71" t="str">
        <f>IF(+$B14="Sat",IF(SUM(AW$11:AW14,Aug!AW39:AW$41)&gt;0,AVERAGE(AW$11:AW14,Aug!AW39:AW$41)," "),"")</f>
        <v/>
      </c>
      <c r="AY14" s="57" t="str">
        <f t="shared" ca="1" si="11"/>
        <v/>
      </c>
      <c r="AZ14" s="56" t="str">
        <f>IF(+$B14="Sat",IF(SUM(AY$11:AY14,Aug!AY39:AY$41)&gt;0,AVERAGE(AY$11:AY14,Aug!AY39:AY$41)," "),"")</f>
        <v/>
      </c>
      <c r="BA14" s="53"/>
      <c r="BB14" s="71" t="str">
        <f>IF(+$B14="Sat",IF(SUM(BA$11:BA14,Aug!BA39:BA$41)&gt;0,AVERAGE(BA$11:BA14,Aug!BA39:BA$41)," "),"")</f>
        <v/>
      </c>
      <c r="BC14" s="57" t="str">
        <f t="shared" ca="1" si="12"/>
        <v/>
      </c>
      <c r="BD14" s="56" t="str">
        <f>IF(+$B14="Sat",IF(SUM(BC$11:BC14,Aug!BC39:BC$41)&gt;0,AVERAGE(BC$11:BC14,Aug!BC39:BC$41)," "),"")</f>
        <v/>
      </c>
      <c r="BE14" s="53"/>
      <c r="BF14" s="698" t="str">
        <f ca="1">IF(CELL("type",BE14)="l","",IF(BE14*($K14+$AQ14)=0,"",IF($AQ14&gt;0,+$AQ14*BE14*8.34,$K14*BE14*8.34)))</f>
        <v/>
      </c>
      <c r="BG14" s="263">
        <f t="shared" si="14"/>
        <v>4</v>
      </c>
      <c r="BH14" s="53"/>
      <c r="BI14" s="54"/>
      <c r="BJ14" s="317"/>
      <c r="BK14" s="48"/>
      <c r="BL14" s="48"/>
      <c r="BM14" s="48"/>
      <c r="BN14" s="48"/>
      <c r="BO14" s="48"/>
      <c r="BP14" s="48"/>
      <c r="BQ14" s="48"/>
      <c r="BR14" s="48"/>
      <c r="BS14" s="54"/>
      <c r="BT14" s="48"/>
      <c r="BU14" s="54"/>
      <c r="BV14" s="263">
        <f t="shared" si="4"/>
        <v>4</v>
      </c>
      <c r="BW14" s="48"/>
      <c r="BX14" s="698" t="str">
        <f t="shared" ca="1" si="15"/>
        <v/>
      </c>
      <c r="BY14" s="894"/>
      <c r="BZ14" s="698" t="str">
        <f t="shared" ca="1" si="16"/>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Sat</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2"/>
      <c r="AG15" s="62"/>
      <c r="AH15" s="58"/>
      <c r="AI15" t="str">
        <f t="shared" ca="1" si="9"/>
        <v/>
      </c>
      <c r="AJ15" s="58"/>
      <c r="AK15" s="318"/>
      <c r="AL15" s="318"/>
      <c r="AM15" s="318"/>
      <c r="AN15" s="64"/>
      <c r="AO15" s="235">
        <f t="shared" si="2"/>
        <v>5</v>
      </c>
      <c r="AP15" s="442" t="str">
        <f t="shared" si="3"/>
        <v>Sat</v>
      </c>
      <c r="AQ15" s="63"/>
      <c r="AR15" s="68" t="str">
        <f>IF(+$B15="Sat",IF(SUM(AQ$11:AQ15)&gt;0,AVERAGE(AQ$11:AQ15,Aug!AQ40:AQ$41)," "),"")</f>
        <v xml:space="preserve"> </v>
      </c>
      <c r="AS15" s="63"/>
      <c r="AT15" s="67" t="str">
        <f>IF(+$B15="Sat",IF(SUM(AS$11:AS15,Aug!AS40:AS$41)&gt;0,AVERAGE(AS$11:AS15,Aug!AS40:AS$41)," "),"")</f>
        <v xml:space="preserve"> </v>
      </c>
      <c r="AU15" s="69" t="str">
        <f ca="1">IF(CELL("type",AS15)="l","",IF(AS15*($K15+$AQ15)=0,"",IF($AQ15&gt;0,+$AQ15*AS15*8.34,$K15*AS15*8.34)))</f>
        <v/>
      </c>
      <c r="AV15" s="68" t="str">
        <f ca="1">IF(+$B15="Sat",IF(SUM(AU$11:AU15,Aug!AU40:AU$41)&gt;0,AVERAGE(AU$11:AU15,Aug!AU40:AU$41)," "),"")</f>
        <v xml:space="preserve"> </v>
      </c>
      <c r="AW15" s="63"/>
      <c r="AX15" s="67" t="str">
        <f>IF(+$B15="Sat",IF(SUM(AW$11:AW15,Aug!AW40:AW$41)&gt;0,AVERAGE(AW$11:AW15,Aug!AW40:AW$41)," "),"")</f>
        <v xml:space="preserve"> </v>
      </c>
      <c r="AY15" s="69" t="str">
        <f ca="1">IF(CELL("type",AW15)="l","",IF(AW15*($K15+$AQ15)=0,"",IF($AQ15&gt;0,+$AQ15*AW15*8.34,$K15*AW15*8.34)))</f>
        <v/>
      </c>
      <c r="AZ15" s="68" t="str">
        <f ca="1">IF(+$B15="Sat",IF(SUM(AY$11:AY15,Aug!AY40:AY$41)&gt;0,AVERAGE(AY$11:AY15,Aug!AY40:AY$41)," "),"")</f>
        <v xml:space="preserve"> </v>
      </c>
      <c r="BA15" s="63"/>
      <c r="BB15" s="67" t="str">
        <f>IF(+$B15="Sat",IF(SUM(BA$11:BA15,Aug!BA40:BA$41)&gt;0,AVERAGE(BA$11:BA15,Aug!BA40:BA$41)," "),"")</f>
        <v xml:space="preserve"> </v>
      </c>
      <c r="BC15" s="69" t="str">
        <f ca="1">IF(CELL("type",BA15)="l","",IF(BA15*($K15+$AQ15)=0,"",IF($AQ15&gt;0,+$AQ15*BA15*8.34,$K15*BA15*8.34)))</f>
        <v/>
      </c>
      <c r="BD15" s="68" t="str">
        <f ca="1">IF(+$B15="Sat",IF(SUM(BC$11:BC15,Aug!BC40:BC$41)&gt;0,AVERAGE(BC$11:BC15,Aug!BC40:BC$41)," "),"")</f>
        <v xml:space="preserve"> </v>
      </c>
      <c r="BE15" s="63"/>
      <c r="BF15" s="721" t="str">
        <f t="shared" ref="BF15:BF40" ca="1" si="17">IF(CELL("type",BE15)="l","",IF(BE15*($K15+$AQ15)=0,"",IF($AQ15&gt;0,+$AQ15*BE15*8.34,$K15*BE15*8.34)))</f>
        <v/>
      </c>
      <c r="BG15" s="264">
        <f t="shared" si="14"/>
        <v>5</v>
      </c>
      <c r="BH15" s="63"/>
      <c r="BI15" s="64"/>
      <c r="BJ15" s="318"/>
      <c r="BK15" s="58"/>
      <c r="BL15" s="58"/>
      <c r="BM15" s="58"/>
      <c r="BN15" s="58"/>
      <c r="BO15" s="58"/>
      <c r="BP15" s="58"/>
      <c r="BQ15" s="58"/>
      <c r="BR15" s="58"/>
      <c r="BS15" s="64"/>
      <c r="BT15" s="58"/>
      <c r="BU15" s="64"/>
      <c r="BV15" s="264">
        <f t="shared" si="4"/>
        <v>5</v>
      </c>
      <c r="BW15" s="58"/>
      <c r="BX15" s="701" t="str">
        <f t="shared" ca="1" si="15"/>
        <v/>
      </c>
      <c r="BY15" s="63"/>
      <c r="BZ15" s="701" t="str">
        <f t="shared" ca="1" si="16"/>
        <v/>
      </c>
      <c r="CA15" s="58"/>
      <c r="CB15" s="352"/>
      <c r="CC15" s="58"/>
      <c r="CD15" s="58"/>
      <c r="CE15" s="58"/>
      <c r="CF15" s="352"/>
      <c r="CG15" s="58"/>
      <c r="CH15" s="352"/>
      <c r="CI15" s="58"/>
      <c r="CJ15" s="352"/>
      <c r="CK15" s="352"/>
      <c r="CL15" s="64"/>
      <c r="CM15" s="803">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Sun</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704"/>
      <c r="AG16" s="39"/>
      <c r="AH16" s="40"/>
      <c r="AI16" t="str">
        <f t="shared" ca="1" si="9"/>
        <v/>
      </c>
      <c r="AJ16" s="40"/>
      <c r="AK16" s="316"/>
      <c r="AL16" s="316"/>
      <c r="AM16" s="316"/>
      <c r="AN16" s="42"/>
      <c r="AO16" s="232">
        <f t="shared" si="2"/>
        <v>6</v>
      </c>
      <c r="AP16" s="441" t="str">
        <f t="shared" si="3"/>
        <v>Sun</v>
      </c>
      <c r="AQ16" s="41"/>
      <c r="AR16" s="56" t="str">
        <f>IF(+$B16="Sat",IF(SUM(AQ$11:AQ16)&gt;0,AVERAGE(AQ$11:AQ16,Aug!AQ41:AQ$41)," "),"")</f>
        <v/>
      </c>
      <c r="AS16" s="41"/>
      <c r="AT16" s="44" t="str">
        <f>IF(+$B16="Sat",IF(SUM(AS$11:AS16)&gt;0,AVERAGE(AS$11:AS16,Aug!AS41:AS$41)," "),"")</f>
        <v/>
      </c>
      <c r="AU16" s="46" t="str">
        <f t="shared" ca="1" si="10"/>
        <v/>
      </c>
      <c r="AV16" s="56" t="str">
        <f>IF(+$B16="Sat",IF(SUM(AU$11:AU16)&gt;0,AVERAGE(AU$11:AU16,Aug!AU41:AU$41)," "),"")</f>
        <v/>
      </c>
      <c r="AW16" s="41"/>
      <c r="AX16" s="44" t="str">
        <f>IF(+$B16="Sat",IF(SUM(AW$11:AW16)&gt;0,AVERAGE(AW$11:AW16,Aug!AW41:AW$41)," "),"")</f>
        <v/>
      </c>
      <c r="AY16" s="46" t="str">
        <f t="shared" ca="1" si="11"/>
        <v/>
      </c>
      <c r="AZ16" s="56" t="str">
        <f>IF(+$B16="Sat",IF(SUM(AY$11:AY16)&gt;0,AVERAGE(AY$11:AY16,Aug!AY41:AY$41)," "),"")</f>
        <v/>
      </c>
      <c r="BA16" s="41"/>
      <c r="BB16" s="70" t="str">
        <f>IF(+$B16="Sat",IF(SUM(BA$11:BA16)&gt;0,AVERAGE(BA$11:BA16,Aug!BA41:BA$41)," "),"")</f>
        <v/>
      </c>
      <c r="BC16" s="135" t="str">
        <f t="shared" ca="1" si="12"/>
        <v/>
      </c>
      <c r="BD16" s="56" t="str">
        <f>IF(+$B16="Sat",IF(SUM(BC$11:BC16)&gt;0,AVERAGE(BC$11:BC16,Aug!BC41:BC$41)," "),"")</f>
        <v/>
      </c>
      <c r="BE16" s="41"/>
      <c r="BF16" s="700" t="str">
        <f t="shared" ca="1" si="17"/>
        <v/>
      </c>
      <c r="BG16" s="262">
        <f t="shared" si="14"/>
        <v>6</v>
      </c>
      <c r="BH16" s="41"/>
      <c r="BI16" s="42"/>
      <c r="BJ16" s="316"/>
      <c r="BK16" s="40"/>
      <c r="BL16" s="40"/>
      <c r="BM16" s="40"/>
      <c r="BN16" s="40"/>
      <c r="BO16" s="40"/>
      <c r="BP16" s="40"/>
      <c r="BQ16" s="40"/>
      <c r="BR16" s="40"/>
      <c r="BS16" s="42"/>
      <c r="BT16" s="40"/>
      <c r="BU16" s="42"/>
      <c r="BV16" s="262">
        <f t="shared" si="4"/>
        <v>6</v>
      </c>
      <c r="BW16" s="40"/>
      <c r="BX16" s="698" t="str">
        <f t="shared" ca="1" si="15"/>
        <v/>
      </c>
      <c r="BY16" s="39"/>
      <c r="BZ16" s="698" t="str">
        <f t="shared" ca="1" si="16"/>
        <v/>
      </c>
      <c r="CA16" s="39"/>
      <c r="CB16" s="34"/>
      <c r="CC16" s="40"/>
      <c r="CD16" s="39"/>
      <c r="CE16" s="39"/>
      <c r="CF16" s="34"/>
      <c r="CG16" s="40"/>
      <c r="CH16" s="34"/>
      <c r="CI16" s="40"/>
      <c r="CJ16" s="34"/>
      <c r="CK16" s="34"/>
      <c r="CL16" s="42"/>
      <c r="CM16" s="797">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Mon</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Mon</v>
      </c>
      <c r="AQ17" s="53"/>
      <c r="AR17" s="45" t="str">
        <f>IF(+$B17="Sat",IF(SUM(AQ11:AQ17)&gt;0,AVERAGE(AQ11:AQ17)," "),"")</f>
        <v/>
      </c>
      <c r="AS17" s="53"/>
      <c r="AT17" s="71" t="str">
        <f>IF(+$B17="Sat",IF(SUM(AS11:AS17)&gt;0,AVERAGE(AS11:AS17)," "),"")</f>
        <v/>
      </c>
      <c r="AU17" s="46" t="str">
        <f t="shared" ca="1" si="10"/>
        <v/>
      </c>
      <c r="AV17" s="56" t="str">
        <f>IF(+$B17="Sat",IF(SUM(AU11:AU17)&gt;0,AVERAGE(AU11:AU17)," "),"")</f>
        <v/>
      </c>
      <c r="AW17" s="53"/>
      <c r="AX17" s="71" t="str">
        <f>IF(+$B17="Sat",IF(SUM(AW11:AW17)&gt;0,AVERAGE(AW11:AW17)," "),"")</f>
        <v/>
      </c>
      <c r="AY17" s="46" t="str">
        <f t="shared" ca="1" si="11"/>
        <v/>
      </c>
      <c r="AZ17" s="45" t="str">
        <f>IF(+$B17="Sat",IF(SUM(AY11:AY17)&gt;0,AVERAGE(AY11:AY17)," "),"")</f>
        <v/>
      </c>
      <c r="BA17" s="53"/>
      <c r="BB17" s="72" t="str">
        <f>IF(+$B17="Sat",IF(SUM(BA11:BA17)&gt;0,AVERAGE(BA11:BA17)," "),"")</f>
        <v/>
      </c>
      <c r="BC17" s="47" t="str">
        <f t="shared" ca="1" si="12"/>
        <v/>
      </c>
      <c r="BD17" s="45" t="str">
        <f>IF(+$B17="Sat",IF(SUM(BC11:BC17)&gt;0,AVERAGE(BC11:BC17)," "),"")</f>
        <v/>
      </c>
      <c r="BE17" s="53"/>
      <c r="BF17" s="698" t="str">
        <f t="shared" ca="1" si="17"/>
        <v/>
      </c>
      <c r="BG17" s="263">
        <f t="shared" si="14"/>
        <v>7</v>
      </c>
      <c r="BH17" s="53"/>
      <c r="BI17" s="54"/>
      <c r="BJ17" s="317"/>
      <c r="BK17" s="48"/>
      <c r="BL17" s="48"/>
      <c r="BM17" s="48"/>
      <c r="BN17" s="48"/>
      <c r="BO17" s="48"/>
      <c r="BP17" s="48"/>
      <c r="BQ17" s="48"/>
      <c r="BR17" s="48"/>
      <c r="BS17" s="54"/>
      <c r="BT17" s="48"/>
      <c r="BU17" s="54"/>
      <c r="BV17" s="263">
        <f t="shared" si="4"/>
        <v>7</v>
      </c>
      <c r="BW17" s="48"/>
      <c r="BX17" s="698" t="str">
        <f t="shared" ca="1" si="15"/>
        <v/>
      </c>
      <c r="BY17" s="52"/>
      <c r="BZ17" s="698" t="str">
        <f t="shared" ca="1" si="16"/>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Tue</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Tue</v>
      </c>
      <c r="AQ18" s="53"/>
      <c r="AR18" s="45" t="str">
        <f t="shared" ref="AR18:AR39" si="18">IF(+$B18="Sat",IF(SUM(AQ12:AQ18)&gt;0,AVERAGE(AQ12:AQ18)," "),"")</f>
        <v/>
      </c>
      <c r="AS18" s="53"/>
      <c r="AT18" s="71" t="str">
        <f t="shared" ref="AT18:AV33" si="19">IF(+$B18="Sat",IF(SUM(AS12:AS18)&gt;0,AVERAGE(AS12:AS18)," "),"")</f>
        <v/>
      </c>
      <c r="AU18" s="46" t="str">
        <f t="shared" ca="1" si="10"/>
        <v/>
      </c>
      <c r="AV18" s="56" t="str">
        <f t="shared" si="19"/>
        <v/>
      </c>
      <c r="AW18" s="53"/>
      <c r="AX18" s="71" t="str">
        <f t="shared" ref="AX18:AX39" si="20">IF(+$B18="Sat",IF(SUM(AW12:AW18)&gt;0,AVERAGE(AW12:AW18)," "),"")</f>
        <v/>
      </c>
      <c r="AY18" s="46" t="str">
        <f t="shared" ca="1" si="11"/>
        <v/>
      </c>
      <c r="AZ18" s="45" t="str">
        <f t="shared" ref="AZ18:AZ39" si="21">IF(+$B18="Sat",IF(SUM(AY12:AY18)&gt;0,AVERAGE(AY12:AY18)," "),"")</f>
        <v/>
      </c>
      <c r="BA18" s="53"/>
      <c r="BB18" s="72" t="str">
        <f t="shared" ref="BB18:BB39" si="22">IF(+$B18="Sat",IF(SUM(BA12:BA18)&gt;0,AVERAGE(BA12:BA18)," "),"")</f>
        <v/>
      </c>
      <c r="BC18" s="47" t="str">
        <f t="shared" ca="1" si="12"/>
        <v/>
      </c>
      <c r="BD18" s="45" t="str">
        <f t="shared" ref="BD18:BD39" si="23">IF(+$B18="Sat",IF(SUM(BC12:BC18)&gt;0,AVERAGE(BC12:BC18)," "),"")</f>
        <v/>
      </c>
      <c r="BE18" s="53"/>
      <c r="BF18" s="698" t="str">
        <f t="shared" ca="1" si="17"/>
        <v/>
      </c>
      <c r="BG18" s="263">
        <f t="shared" si="14"/>
        <v>8</v>
      </c>
      <c r="BH18" s="53"/>
      <c r="BI18" s="54"/>
      <c r="BJ18" s="317"/>
      <c r="BK18" s="48"/>
      <c r="BL18" s="48"/>
      <c r="BM18" s="48"/>
      <c r="BN18" s="48"/>
      <c r="BO18" s="48"/>
      <c r="BP18" s="48"/>
      <c r="BQ18" s="48"/>
      <c r="BR18" s="48"/>
      <c r="BS18" s="54"/>
      <c r="BT18" s="48"/>
      <c r="BU18" s="54"/>
      <c r="BV18" s="263">
        <f t="shared" si="4"/>
        <v>8</v>
      </c>
      <c r="BW18" s="48"/>
      <c r="BX18" s="698" t="str">
        <f t="shared" ca="1" si="15"/>
        <v/>
      </c>
      <c r="BY18" s="52"/>
      <c r="BZ18" s="698" t="str">
        <f t="shared" ca="1" si="16"/>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Wed</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Wed</v>
      </c>
      <c r="AQ19" s="53"/>
      <c r="AR19" s="45" t="str">
        <f t="shared" si="18"/>
        <v/>
      </c>
      <c r="AS19" s="53"/>
      <c r="AT19" s="71" t="str">
        <f t="shared" si="19"/>
        <v/>
      </c>
      <c r="AU19" s="46" t="str">
        <f ca="1">IF(CELL("type",AS19)="l","",IF(AS19*($K19+$AQ19)=0,"",IF($AQ19&gt;0,+$AQ19*AS19*8.34,$K19*AS19*8.34)))</f>
        <v/>
      </c>
      <c r="AV19" s="56" t="str">
        <f t="shared" si="19"/>
        <v/>
      </c>
      <c r="AW19" s="53"/>
      <c r="AX19" s="71" t="str">
        <f t="shared" si="20"/>
        <v/>
      </c>
      <c r="AY19" s="46" t="str">
        <f ca="1">IF(CELL("type",AW19)="l","",IF(AW19*($K19+$AQ19)=0,"",IF($AQ19&gt;0,+$AQ19*AW19*8.34,$K19*AW19*8.34)))</f>
        <v/>
      </c>
      <c r="AZ19" s="45" t="str">
        <f t="shared" si="21"/>
        <v/>
      </c>
      <c r="BA19" s="53"/>
      <c r="BB19" s="72" t="str">
        <f t="shared" si="22"/>
        <v/>
      </c>
      <c r="BC19" s="47" t="str">
        <f ca="1">IF(CELL("type",BA19)="l","",IF(BA19*($K19+$AQ19)=0,"",IF($AQ19&gt;0,+$AQ19*BA19*8.34,$K19*BA19*8.34)))</f>
        <v/>
      </c>
      <c r="BD19" s="45" t="str">
        <f t="shared" si="23"/>
        <v/>
      </c>
      <c r="BE19" s="53"/>
      <c r="BF19" s="698" t="str">
        <f t="shared" ca="1" si="17"/>
        <v/>
      </c>
      <c r="BG19" s="263">
        <f t="shared" si="14"/>
        <v>9</v>
      </c>
      <c r="BH19" s="53"/>
      <c r="BI19" s="54"/>
      <c r="BJ19" s="317"/>
      <c r="BK19" s="48"/>
      <c r="BL19" s="48"/>
      <c r="BM19" s="48"/>
      <c r="BN19" s="48"/>
      <c r="BO19" s="48"/>
      <c r="BP19" s="48"/>
      <c r="BQ19" s="48"/>
      <c r="BR19" s="48"/>
      <c r="BS19" s="54"/>
      <c r="BT19" s="48"/>
      <c r="BU19" s="54"/>
      <c r="BV19" s="263">
        <f t="shared" si="4"/>
        <v>9</v>
      </c>
      <c r="BW19" s="48"/>
      <c r="BX19" s="698" t="str">
        <f t="shared" ca="1" si="15"/>
        <v/>
      </c>
      <c r="BY19" s="52"/>
      <c r="BZ19" s="698" t="str">
        <f t="shared" ca="1" si="16"/>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Thu</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0"/>
      <c r="AG20" s="62"/>
      <c r="AH20" s="58"/>
      <c r="AI20" t="str">
        <f t="shared" ca="1" si="9"/>
        <v/>
      </c>
      <c r="AJ20" s="58"/>
      <c r="AK20" s="318"/>
      <c r="AL20" s="318"/>
      <c r="AM20" s="318"/>
      <c r="AN20" s="64"/>
      <c r="AO20" s="235">
        <f t="shared" si="2"/>
        <v>10</v>
      </c>
      <c r="AP20" s="442" t="str">
        <f t="shared" si="3"/>
        <v>Thu</v>
      </c>
      <c r="AQ20" s="63"/>
      <c r="AR20" s="68" t="str">
        <f t="shared" si="18"/>
        <v/>
      </c>
      <c r="AS20" s="63"/>
      <c r="AT20" s="67" t="str">
        <f t="shared" si="19"/>
        <v/>
      </c>
      <c r="AU20" s="87" t="str">
        <f t="shared" ca="1" si="10"/>
        <v/>
      </c>
      <c r="AV20" s="68" t="str">
        <f t="shared" si="19"/>
        <v/>
      </c>
      <c r="AW20" s="63"/>
      <c r="AX20" s="67" t="str">
        <f t="shared" si="20"/>
        <v/>
      </c>
      <c r="AY20" s="87" t="str">
        <f t="shared" ca="1" si="11"/>
        <v/>
      </c>
      <c r="AZ20" s="68" t="str">
        <f t="shared" si="21"/>
        <v/>
      </c>
      <c r="BA20" s="63"/>
      <c r="BB20" s="73" t="str">
        <f t="shared" si="22"/>
        <v/>
      </c>
      <c r="BC20" s="69" t="str">
        <f t="shared" ca="1" si="12"/>
        <v/>
      </c>
      <c r="BD20" s="68" t="str">
        <f t="shared" si="23"/>
        <v/>
      </c>
      <c r="BE20" s="63"/>
      <c r="BF20" s="699" t="str">
        <f t="shared" ca="1" si="17"/>
        <v/>
      </c>
      <c r="BG20" s="264">
        <f t="shared" si="14"/>
        <v>10</v>
      </c>
      <c r="BH20" s="63"/>
      <c r="BI20" s="64"/>
      <c r="BJ20" s="318"/>
      <c r="BK20" s="58"/>
      <c r="BL20" s="58"/>
      <c r="BM20" s="58"/>
      <c r="BN20" s="58"/>
      <c r="BO20" s="58"/>
      <c r="BP20" s="58"/>
      <c r="BQ20" s="58"/>
      <c r="BR20" s="58"/>
      <c r="BS20" s="64"/>
      <c r="BT20" s="58"/>
      <c r="BU20" s="64"/>
      <c r="BV20" s="264">
        <f t="shared" si="4"/>
        <v>10</v>
      </c>
      <c r="BW20" s="58"/>
      <c r="BX20" s="701" t="str">
        <f t="shared" ca="1" si="15"/>
        <v/>
      </c>
      <c r="BY20" s="63"/>
      <c r="BZ20" s="699" t="str">
        <f t="shared" ca="1" si="16"/>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Fri</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811"/>
      <c r="AG21" s="39"/>
      <c r="AH21" s="40"/>
      <c r="AI21" t="str">
        <f t="shared" ca="1" si="9"/>
        <v/>
      </c>
      <c r="AJ21" s="40"/>
      <c r="AK21" s="316"/>
      <c r="AL21" s="316"/>
      <c r="AM21" s="316"/>
      <c r="AN21" s="42"/>
      <c r="AO21" s="232">
        <f t="shared" si="2"/>
        <v>11</v>
      </c>
      <c r="AP21" s="441" t="str">
        <f t="shared" si="3"/>
        <v>Fri</v>
      </c>
      <c r="AQ21" s="41"/>
      <c r="AR21" s="56" t="str">
        <f t="shared" si="18"/>
        <v/>
      </c>
      <c r="AS21" s="41"/>
      <c r="AT21" s="44" t="str">
        <f t="shared" si="19"/>
        <v/>
      </c>
      <c r="AU21" s="46" t="str">
        <f t="shared" ca="1" si="10"/>
        <v/>
      </c>
      <c r="AV21" s="56" t="str">
        <f t="shared" si="19"/>
        <v/>
      </c>
      <c r="AW21" s="41"/>
      <c r="AX21" s="44" t="str">
        <f t="shared" si="20"/>
        <v/>
      </c>
      <c r="AY21" s="46" t="str">
        <f t="shared" ca="1" si="11"/>
        <v/>
      </c>
      <c r="AZ21" s="56" t="str">
        <f t="shared" si="21"/>
        <v/>
      </c>
      <c r="BA21" s="41"/>
      <c r="BB21" s="70" t="str">
        <f t="shared" si="22"/>
        <v/>
      </c>
      <c r="BC21" s="135" t="str">
        <f t="shared" ca="1" si="12"/>
        <v/>
      </c>
      <c r="BD21" s="56" t="str">
        <f t="shared" si="23"/>
        <v/>
      </c>
      <c r="BE21" s="41"/>
      <c r="BF21" s="700" t="str">
        <f t="shared" ca="1" si="17"/>
        <v/>
      </c>
      <c r="BG21" s="262">
        <f t="shared" si="14"/>
        <v>11</v>
      </c>
      <c r="BH21" s="41"/>
      <c r="BI21" s="42"/>
      <c r="BJ21" s="316"/>
      <c r="BK21" s="40"/>
      <c r="BL21" s="40"/>
      <c r="BM21" s="40"/>
      <c r="BN21" s="40"/>
      <c r="BO21" s="40"/>
      <c r="BP21" s="40"/>
      <c r="BQ21" s="40"/>
      <c r="BR21" s="40"/>
      <c r="BS21" s="42"/>
      <c r="BT21" s="40"/>
      <c r="BU21" s="42"/>
      <c r="BV21" s="262">
        <f t="shared" si="4"/>
        <v>11</v>
      </c>
      <c r="BW21" s="40"/>
      <c r="BX21" s="698" t="str">
        <f t="shared" ca="1" si="15"/>
        <v/>
      </c>
      <c r="BY21" s="39"/>
      <c r="BZ21" s="700" t="str">
        <f t="shared" ca="1" si="16"/>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Sat</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Sat</v>
      </c>
      <c r="AQ22" s="53"/>
      <c r="AR22" s="45" t="str">
        <f t="shared" si="18"/>
        <v xml:space="preserve"> </v>
      </c>
      <c r="AS22" s="53"/>
      <c r="AT22" s="71" t="str">
        <f t="shared" si="19"/>
        <v xml:space="preserve"> </v>
      </c>
      <c r="AU22" s="46" t="str">
        <f t="shared" ca="1" si="10"/>
        <v/>
      </c>
      <c r="AV22" s="56" t="str">
        <f t="shared" ca="1" si="19"/>
        <v xml:space="preserve"> </v>
      </c>
      <c r="AW22" s="53"/>
      <c r="AX22" s="71" t="str">
        <f t="shared" si="20"/>
        <v xml:space="preserve"> </v>
      </c>
      <c r="AY22" s="46" t="str">
        <f t="shared" ca="1" si="11"/>
        <v/>
      </c>
      <c r="AZ22" s="45" t="str">
        <f t="shared" ca="1" si="21"/>
        <v xml:space="preserve"> </v>
      </c>
      <c r="BA22" s="53"/>
      <c r="BB22" s="72" t="str">
        <f t="shared" si="22"/>
        <v xml:space="preserve"> </v>
      </c>
      <c r="BC22" s="47" t="str">
        <f t="shared" ca="1" si="12"/>
        <v/>
      </c>
      <c r="BD22" s="45" t="str">
        <f t="shared" ca="1" si="23"/>
        <v xml:space="preserve"> </v>
      </c>
      <c r="BE22" s="53"/>
      <c r="BF22" s="698" t="str">
        <f t="shared" ca="1" si="17"/>
        <v/>
      </c>
      <c r="BG22" s="263">
        <f t="shared" si="14"/>
        <v>12</v>
      </c>
      <c r="BH22" s="53"/>
      <c r="BI22" s="54"/>
      <c r="BJ22" s="317"/>
      <c r="BK22" s="48"/>
      <c r="BL22" s="48"/>
      <c r="BM22" s="48"/>
      <c r="BN22" s="48"/>
      <c r="BO22" s="48"/>
      <c r="BP22" s="48"/>
      <c r="BQ22" s="48"/>
      <c r="BR22" s="48"/>
      <c r="BS22" s="54"/>
      <c r="BT22" s="48"/>
      <c r="BU22" s="54"/>
      <c r="BV22" s="263">
        <f t="shared" si="4"/>
        <v>12</v>
      </c>
      <c r="BW22" s="48"/>
      <c r="BX22" s="698" t="str">
        <f t="shared" ca="1" si="15"/>
        <v/>
      </c>
      <c r="BY22" s="52"/>
      <c r="BZ22" s="698" t="str">
        <f t="shared" ca="1" si="16"/>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Sun</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Sun</v>
      </c>
      <c r="AQ23" s="53"/>
      <c r="AR23" s="45" t="str">
        <f t="shared" si="18"/>
        <v/>
      </c>
      <c r="AS23" s="53"/>
      <c r="AT23" s="71" t="str">
        <f t="shared" si="19"/>
        <v/>
      </c>
      <c r="AU23" s="46" t="str">
        <f ca="1">IF(CELL("type",AS23)="l","",IF(AS23*($K23+$AQ23)=0,"",IF($AQ23&gt;0,+$AQ23*AS23*8.34,$K23*AS23*8.34)))</f>
        <v/>
      </c>
      <c r="AV23" s="56" t="str">
        <f t="shared" si="19"/>
        <v/>
      </c>
      <c r="AW23" s="53"/>
      <c r="AX23" s="71" t="str">
        <f t="shared" si="20"/>
        <v/>
      </c>
      <c r="AY23" s="46" t="str">
        <f ca="1">IF(CELL("type",AW23)="l","",IF(AW23*($K23+$AQ23)=0,"",IF($AQ23&gt;0,+$AQ23*AW23*8.34,$K23*AW23*8.34)))</f>
        <v/>
      </c>
      <c r="AZ23" s="45" t="str">
        <f t="shared" si="21"/>
        <v/>
      </c>
      <c r="BA23" s="53"/>
      <c r="BB23" s="72" t="str">
        <f t="shared" si="22"/>
        <v/>
      </c>
      <c r="BC23" s="47" t="str">
        <f ca="1">IF(CELL("type",BA23)="l","",IF(BA23*($K23+$AQ23)=0,"",IF($AQ23&gt;0,+$AQ23*BA23*8.34,$K23*BA23*8.34)))</f>
        <v/>
      </c>
      <c r="BD23" s="45" t="str">
        <f t="shared" si="23"/>
        <v/>
      </c>
      <c r="BE23" s="53"/>
      <c r="BF23" s="698" t="str">
        <f t="shared" ca="1" si="17"/>
        <v/>
      </c>
      <c r="BG23" s="263">
        <f t="shared" si="14"/>
        <v>13</v>
      </c>
      <c r="BH23" s="53"/>
      <c r="BI23" s="54"/>
      <c r="BJ23" s="317"/>
      <c r="BK23" s="48"/>
      <c r="BL23" s="48"/>
      <c r="BM23" s="48"/>
      <c r="BN23" s="48"/>
      <c r="BO23" s="48"/>
      <c r="BP23" s="48"/>
      <c r="BQ23" s="48"/>
      <c r="BR23" s="48"/>
      <c r="BS23" s="54"/>
      <c r="BT23" s="48"/>
      <c r="BU23" s="54"/>
      <c r="BV23" s="263">
        <f t="shared" si="4"/>
        <v>13</v>
      </c>
      <c r="BW23" s="48"/>
      <c r="BX23" s="698" t="str">
        <f t="shared" ca="1" si="15"/>
        <v/>
      </c>
      <c r="BY23" s="52"/>
      <c r="BZ23" s="698" t="str">
        <f t="shared" ca="1" si="16"/>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Mon</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Mon</v>
      </c>
      <c r="AQ24" s="53"/>
      <c r="AR24" s="45" t="str">
        <f t="shared" si="18"/>
        <v/>
      </c>
      <c r="AS24" s="53"/>
      <c r="AT24" s="71" t="str">
        <f t="shared" si="19"/>
        <v/>
      </c>
      <c r="AU24" s="46" t="str">
        <f t="shared" ca="1" si="10"/>
        <v/>
      </c>
      <c r="AV24" s="56" t="str">
        <f t="shared" si="19"/>
        <v/>
      </c>
      <c r="AW24" s="53"/>
      <c r="AX24" s="71" t="str">
        <f t="shared" si="20"/>
        <v/>
      </c>
      <c r="AY24" s="46" t="str">
        <f t="shared" ca="1" si="11"/>
        <v/>
      </c>
      <c r="AZ24" s="45" t="str">
        <f t="shared" si="21"/>
        <v/>
      </c>
      <c r="BA24" s="53"/>
      <c r="BB24" s="72" t="str">
        <f t="shared" si="22"/>
        <v/>
      </c>
      <c r="BC24" s="47" t="str">
        <f t="shared" ca="1" si="12"/>
        <v/>
      </c>
      <c r="BD24" s="45" t="str">
        <f t="shared" si="23"/>
        <v/>
      </c>
      <c r="BE24" s="53"/>
      <c r="BF24" s="698" t="str">
        <f t="shared" ca="1" si="17"/>
        <v/>
      </c>
      <c r="BG24" s="263">
        <f t="shared" si="14"/>
        <v>14</v>
      </c>
      <c r="BH24" s="53"/>
      <c r="BI24" s="54"/>
      <c r="BJ24" s="317"/>
      <c r="BK24" s="48"/>
      <c r="BL24" s="48"/>
      <c r="BM24" s="48"/>
      <c r="BN24" s="48"/>
      <c r="BO24" s="48"/>
      <c r="BP24" s="48"/>
      <c r="BQ24" s="48"/>
      <c r="BR24" s="48"/>
      <c r="BS24" s="54"/>
      <c r="BT24" s="48"/>
      <c r="BU24" s="54"/>
      <c r="BV24" s="263">
        <f t="shared" si="4"/>
        <v>14</v>
      </c>
      <c r="BW24" s="48"/>
      <c r="BX24" s="698" t="str">
        <f t="shared" ca="1" si="15"/>
        <v/>
      </c>
      <c r="BY24" s="52"/>
      <c r="BZ24" s="698" t="str">
        <f t="shared" ca="1" si="16"/>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Tue</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2"/>
      <c r="AG25" s="62"/>
      <c r="AH25" s="58"/>
      <c r="AI25" t="str">
        <f t="shared" ca="1" si="9"/>
        <v/>
      </c>
      <c r="AJ25" s="58"/>
      <c r="AK25" s="318"/>
      <c r="AL25" s="318"/>
      <c r="AM25" s="318"/>
      <c r="AN25" s="64"/>
      <c r="AO25" s="235">
        <f t="shared" si="2"/>
        <v>15</v>
      </c>
      <c r="AP25" s="442" t="str">
        <f t="shared" si="3"/>
        <v>Tue</v>
      </c>
      <c r="AQ25" s="63"/>
      <c r="AR25" s="68" t="str">
        <f t="shared" si="18"/>
        <v/>
      </c>
      <c r="AS25" s="63"/>
      <c r="AT25" s="67" t="str">
        <f t="shared" si="19"/>
        <v/>
      </c>
      <c r="AU25" s="87" t="str">
        <f t="shared" ca="1" si="10"/>
        <v/>
      </c>
      <c r="AV25" s="68" t="str">
        <f t="shared" si="19"/>
        <v/>
      </c>
      <c r="AW25" s="63"/>
      <c r="AX25" s="67" t="str">
        <f t="shared" si="20"/>
        <v/>
      </c>
      <c r="AY25" s="87" t="str">
        <f t="shared" ca="1" si="11"/>
        <v/>
      </c>
      <c r="AZ25" s="68" t="str">
        <f t="shared" si="21"/>
        <v/>
      </c>
      <c r="BA25" s="63"/>
      <c r="BB25" s="73" t="str">
        <f t="shared" si="22"/>
        <v/>
      </c>
      <c r="BC25" s="69" t="str">
        <f t="shared" ca="1" si="12"/>
        <v/>
      </c>
      <c r="BD25" s="68" t="str">
        <f t="shared" si="23"/>
        <v/>
      </c>
      <c r="BE25" s="63"/>
      <c r="BF25" s="701" t="str">
        <f t="shared" ca="1" si="17"/>
        <v/>
      </c>
      <c r="BG25" s="264">
        <f t="shared" si="14"/>
        <v>15</v>
      </c>
      <c r="BH25" s="63"/>
      <c r="BI25" s="64"/>
      <c r="BJ25" s="318"/>
      <c r="BK25" s="58"/>
      <c r="BL25" s="58"/>
      <c r="BM25" s="58"/>
      <c r="BN25" s="58"/>
      <c r="BO25" s="58"/>
      <c r="BP25" s="58"/>
      <c r="BQ25" s="58"/>
      <c r="BR25" s="58"/>
      <c r="BS25" s="64"/>
      <c r="BT25" s="58"/>
      <c r="BU25" s="64"/>
      <c r="BV25" s="264">
        <f t="shared" si="4"/>
        <v>15</v>
      </c>
      <c r="BW25" s="58"/>
      <c r="BX25" s="699" t="str">
        <f t="shared" ca="1" si="15"/>
        <v/>
      </c>
      <c r="BY25" s="63"/>
      <c r="BZ25" s="699" t="str">
        <f t="shared" ca="1" si="16"/>
        <v/>
      </c>
      <c r="CA25" s="58"/>
      <c r="CB25" s="354"/>
      <c r="CC25" s="58"/>
      <c r="CD25" s="62"/>
      <c r="CE25" s="62"/>
      <c r="CF25" s="354"/>
      <c r="CG25" s="58"/>
      <c r="CH25" s="354"/>
      <c r="CI25" s="59"/>
      <c r="CJ25" s="352"/>
      <c r="CK25" s="354"/>
      <c r="CL25" s="64"/>
      <c r="CM25" s="803">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Wed</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704"/>
      <c r="AG26" s="39"/>
      <c r="AH26" s="40"/>
      <c r="AI26" t="str">
        <f t="shared" ca="1" si="9"/>
        <v/>
      </c>
      <c r="AJ26" s="40"/>
      <c r="AK26" s="316"/>
      <c r="AL26" s="316"/>
      <c r="AM26" s="316"/>
      <c r="AN26" s="42"/>
      <c r="AO26" s="232">
        <f t="shared" si="2"/>
        <v>16</v>
      </c>
      <c r="AP26" s="441" t="str">
        <f t="shared" si="3"/>
        <v>Wed</v>
      </c>
      <c r="AQ26" s="41"/>
      <c r="AR26" s="56" t="str">
        <f t="shared" si="18"/>
        <v/>
      </c>
      <c r="AS26" s="41"/>
      <c r="AT26" s="44" t="str">
        <f t="shared" si="19"/>
        <v/>
      </c>
      <c r="AU26" s="46" t="str">
        <f t="shared" ca="1" si="10"/>
        <v/>
      </c>
      <c r="AV26" s="56" t="str">
        <f t="shared" si="19"/>
        <v/>
      </c>
      <c r="AW26" s="41"/>
      <c r="AX26" s="44" t="str">
        <f t="shared" si="20"/>
        <v/>
      </c>
      <c r="AY26" s="46" t="str">
        <f t="shared" ca="1" si="11"/>
        <v/>
      </c>
      <c r="AZ26" s="56" t="str">
        <f t="shared" si="21"/>
        <v/>
      </c>
      <c r="BA26" s="41"/>
      <c r="BB26" s="70" t="str">
        <f t="shared" si="22"/>
        <v/>
      </c>
      <c r="BC26" s="47" t="str">
        <f t="shared" ca="1" si="12"/>
        <v/>
      </c>
      <c r="BD26" s="56" t="str">
        <f t="shared" si="23"/>
        <v/>
      </c>
      <c r="BE26" s="41"/>
      <c r="BF26" s="698" t="str">
        <f t="shared" ca="1" si="17"/>
        <v/>
      </c>
      <c r="BG26" s="262">
        <f t="shared" si="14"/>
        <v>16</v>
      </c>
      <c r="BH26" s="41"/>
      <c r="BI26" s="42"/>
      <c r="BJ26" s="316"/>
      <c r="BK26" s="40"/>
      <c r="BL26" s="40"/>
      <c r="BM26" s="40"/>
      <c r="BN26" s="40"/>
      <c r="BO26" s="40"/>
      <c r="BP26" s="40"/>
      <c r="BQ26" s="40"/>
      <c r="BR26" s="40"/>
      <c r="BS26" s="42"/>
      <c r="BT26" s="40"/>
      <c r="BU26" s="42"/>
      <c r="BV26" s="262">
        <f t="shared" si="4"/>
        <v>16</v>
      </c>
      <c r="BW26" s="40"/>
      <c r="BX26" s="700" t="str">
        <f t="shared" ca="1" si="15"/>
        <v/>
      </c>
      <c r="BY26" s="39"/>
      <c r="BZ26" s="700" t="str">
        <f t="shared" ca="1" si="16"/>
        <v/>
      </c>
      <c r="CA26" s="40"/>
      <c r="CB26" s="34"/>
      <c r="CC26" s="40"/>
      <c r="CD26" s="39"/>
      <c r="CE26" s="39"/>
      <c r="CF26" s="34"/>
      <c r="CG26" s="40"/>
      <c r="CH26" s="34"/>
      <c r="CI26" s="36"/>
      <c r="CJ26" s="353"/>
      <c r="CK26" s="34"/>
      <c r="CL26" s="42"/>
      <c r="CM26" s="797">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Thu</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Thu</v>
      </c>
      <c r="AQ27" s="53"/>
      <c r="AR27" s="45" t="str">
        <f t="shared" si="18"/>
        <v/>
      </c>
      <c r="AS27" s="53"/>
      <c r="AT27" s="71" t="str">
        <f t="shared" si="19"/>
        <v/>
      </c>
      <c r="AU27" s="46" t="str">
        <f ca="1">IF(CELL("type",AS27)="l","",IF(AS27*($K27+$AQ27)=0,"",IF($AQ27&gt;0,+$AQ27*AS27*8.34,$K27*AS27*8.34)))</f>
        <v/>
      </c>
      <c r="AV27" s="56" t="str">
        <f t="shared" si="19"/>
        <v/>
      </c>
      <c r="AW27" s="53"/>
      <c r="AX27" s="71" t="str">
        <f t="shared" si="20"/>
        <v/>
      </c>
      <c r="AY27" s="46" t="str">
        <f ca="1">IF(CELL("type",AW27)="l","",IF(AW27*($K27+$AQ27)=0,"",IF($AQ27&gt;0,+$AQ27*AW27*8.34,$K27*AW27*8.34)))</f>
        <v/>
      </c>
      <c r="AZ27" s="45" t="str">
        <f t="shared" si="21"/>
        <v/>
      </c>
      <c r="BA27" s="53"/>
      <c r="BB27" s="72" t="str">
        <f t="shared" si="22"/>
        <v/>
      </c>
      <c r="BC27" s="47" t="str">
        <f ca="1">IF(CELL("type",BA27)="l","",IF(BA27*($K27+$AQ27)=0,"",IF($AQ27&gt;0,+$AQ27*BA27*8.34,$K27*BA27*8.34)))</f>
        <v/>
      </c>
      <c r="BD27" s="45" t="str">
        <f t="shared" si="23"/>
        <v/>
      </c>
      <c r="BE27" s="53"/>
      <c r="BF27" s="698" t="str">
        <f t="shared" ca="1" si="17"/>
        <v/>
      </c>
      <c r="BG27" s="263">
        <f t="shared" si="14"/>
        <v>17</v>
      </c>
      <c r="BH27" s="53"/>
      <c r="BI27" s="54"/>
      <c r="BJ27" s="317"/>
      <c r="BK27" s="48"/>
      <c r="BL27" s="48"/>
      <c r="BM27" s="48"/>
      <c r="BN27" s="48"/>
      <c r="BO27" s="48"/>
      <c r="BP27" s="48"/>
      <c r="BQ27" s="48"/>
      <c r="BR27" s="48"/>
      <c r="BS27" s="54"/>
      <c r="BT27" s="48"/>
      <c r="BU27" s="54"/>
      <c r="BV27" s="263">
        <f t="shared" si="4"/>
        <v>17</v>
      </c>
      <c r="BW27" s="48"/>
      <c r="BX27" s="698" t="str">
        <f t="shared" ca="1" si="15"/>
        <v/>
      </c>
      <c r="BY27" s="52"/>
      <c r="BZ27" s="698" t="str">
        <f t="shared" ca="1" si="16"/>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Fri</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Fri</v>
      </c>
      <c r="AQ28" s="53"/>
      <c r="AR28" s="45" t="str">
        <f t="shared" si="18"/>
        <v/>
      </c>
      <c r="AS28" s="53"/>
      <c r="AT28" s="71" t="str">
        <f t="shared" si="19"/>
        <v/>
      </c>
      <c r="AU28" s="46" t="str">
        <f t="shared" ca="1" si="10"/>
        <v/>
      </c>
      <c r="AV28" s="56" t="str">
        <f t="shared" si="19"/>
        <v/>
      </c>
      <c r="AW28" s="53"/>
      <c r="AX28" s="71" t="str">
        <f t="shared" si="20"/>
        <v/>
      </c>
      <c r="AY28" s="46" t="str">
        <f t="shared" ca="1" si="11"/>
        <v/>
      </c>
      <c r="AZ28" s="45" t="str">
        <f t="shared" si="21"/>
        <v/>
      </c>
      <c r="BA28" s="53"/>
      <c r="BB28" s="72" t="str">
        <f t="shared" si="22"/>
        <v/>
      </c>
      <c r="BC28" s="47" t="str">
        <f t="shared" ca="1" si="12"/>
        <v/>
      </c>
      <c r="BD28" s="45" t="str">
        <f t="shared" si="23"/>
        <v/>
      </c>
      <c r="BE28" s="53"/>
      <c r="BF28" s="698" t="str">
        <f t="shared" ca="1" si="17"/>
        <v/>
      </c>
      <c r="BG28" s="263">
        <f t="shared" si="14"/>
        <v>18</v>
      </c>
      <c r="BH28" s="53"/>
      <c r="BI28" s="54"/>
      <c r="BJ28" s="317"/>
      <c r="BK28" s="48"/>
      <c r="BL28" s="48"/>
      <c r="BM28" s="48"/>
      <c r="BN28" s="48"/>
      <c r="BO28" s="48"/>
      <c r="BP28" s="48"/>
      <c r="BQ28" s="48"/>
      <c r="BR28" s="48"/>
      <c r="BS28" s="54"/>
      <c r="BT28" s="48"/>
      <c r="BU28" s="54"/>
      <c r="BV28" s="263">
        <f t="shared" si="4"/>
        <v>18</v>
      </c>
      <c r="BW28" s="48"/>
      <c r="BX28" s="698" t="str">
        <f t="shared" ca="1" si="15"/>
        <v/>
      </c>
      <c r="BY28" s="52"/>
      <c r="BZ28" s="698" t="str">
        <f t="shared" ca="1" si="16"/>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Sat</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Sat</v>
      </c>
      <c r="AQ29" s="53"/>
      <c r="AR29" s="45" t="str">
        <f t="shared" si="18"/>
        <v xml:space="preserve"> </v>
      </c>
      <c r="AS29" s="53"/>
      <c r="AT29" s="71" t="str">
        <f t="shared" si="19"/>
        <v xml:space="preserve"> </v>
      </c>
      <c r="AU29" s="46" t="str">
        <f t="shared" ca="1" si="10"/>
        <v/>
      </c>
      <c r="AV29" s="56" t="str">
        <f t="shared" ca="1" si="19"/>
        <v xml:space="preserve"> </v>
      </c>
      <c r="AW29" s="53"/>
      <c r="AX29" s="71" t="str">
        <f t="shared" si="20"/>
        <v xml:space="preserve"> </v>
      </c>
      <c r="AY29" s="46" t="str">
        <f t="shared" ca="1" si="11"/>
        <v/>
      </c>
      <c r="AZ29" s="45" t="str">
        <f t="shared" ca="1" si="21"/>
        <v xml:space="preserve"> </v>
      </c>
      <c r="BA29" s="53"/>
      <c r="BB29" s="72" t="str">
        <f t="shared" si="22"/>
        <v xml:space="preserve"> </v>
      </c>
      <c r="BC29" s="47" t="str">
        <f t="shared" ca="1" si="12"/>
        <v/>
      </c>
      <c r="BD29" s="45" t="str">
        <f t="shared" ca="1" si="23"/>
        <v xml:space="preserve"> </v>
      </c>
      <c r="BE29" s="53"/>
      <c r="BF29" s="698" t="str">
        <f t="shared" ca="1" si="17"/>
        <v/>
      </c>
      <c r="BG29" s="263">
        <f t="shared" si="14"/>
        <v>19</v>
      </c>
      <c r="BH29" s="53"/>
      <c r="BI29" s="54"/>
      <c r="BJ29" s="317"/>
      <c r="BK29" s="48"/>
      <c r="BL29" s="48"/>
      <c r="BM29" s="48"/>
      <c r="BN29" s="48"/>
      <c r="BO29" s="48"/>
      <c r="BP29" s="48"/>
      <c r="BQ29" s="48"/>
      <c r="BR29" s="48"/>
      <c r="BS29" s="54"/>
      <c r="BT29" s="48"/>
      <c r="BU29" s="54"/>
      <c r="BV29" s="263">
        <f t="shared" si="4"/>
        <v>19</v>
      </c>
      <c r="BW29" s="48"/>
      <c r="BX29" s="698" t="str">
        <f t="shared" ca="1" si="15"/>
        <v/>
      </c>
      <c r="BY29" s="52"/>
      <c r="BZ29" s="698" t="str">
        <f t="shared" ca="1" si="16"/>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Sun</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0"/>
      <c r="AG30" s="62"/>
      <c r="AH30" s="58"/>
      <c r="AI30" t="str">
        <f t="shared" ca="1" si="9"/>
        <v/>
      </c>
      <c r="AJ30" s="58"/>
      <c r="AK30" s="318"/>
      <c r="AL30" s="318"/>
      <c r="AM30" s="318"/>
      <c r="AN30" s="64"/>
      <c r="AO30" s="235">
        <f t="shared" si="2"/>
        <v>20</v>
      </c>
      <c r="AP30" s="442" t="str">
        <f t="shared" si="3"/>
        <v>Sun</v>
      </c>
      <c r="AQ30" s="63"/>
      <c r="AR30" s="68" t="str">
        <f t="shared" si="18"/>
        <v/>
      </c>
      <c r="AS30" s="63"/>
      <c r="AT30" s="67" t="str">
        <f t="shared" si="19"/>
        <v/>
      </c>
      <c r="AU30" s="87" t="str">
        <f t="shared" ca="1" si="10"/>
        <v/>
      </c>
      <c r="AV30" s="68" t="str">
        <f t="shared" si="19"/>
        <v/>
      </c>
      <c r="AW30" s="63"/>
      <c r="AX30" s="67" t="str">
        <f t="shared" si="20"/>
        <v/>
      </c>
      <c r="AY30" s="87" t="str">
        <f t="shared" ca="1" si="11"/>
        <v/>
      </c>
      <c r="AZ30" s="68" t="str">
        <f t="shared" si="21"/>
        <v/>
      </c>
      <c r="BA30" s="63"/>
      <c r="BB30" s="73" t="str">
        <f t="shared" si="22"/>
        <v/>
      </c>
      <c r="BC30" s="69" t="str">
        <f t="shared" ca="1" si="12"/>
        <v/>
      </c>
      <c r="BD30" s="68" t="str">
        <f t="shared" si="23"/>
        <v/>
      </c>
      <c r="BE30" s="63"/>
      <c r="BF30" s="701" t="str">
        <f t="shared" ca="1" si="17"/>
        <v/>
      </c>
      <c r="BG30" s="264">
        <f t="shared" si="14"/>
        <v>20</v>
      </c>
      <c r="BH30" s="63"/>
      <c r="BI30" s="64"/>
      <c r="BJ30" s="318"/>
      <c r="BK30" s="58"/>
      <c r="BL30" s="58"/>
      <c r="BM30" s="58"/>
      <c r="BN30" s="58"/>
      <c r="BO30" s="58"/>
      <c r="BP30" s="58"/>
      <c r="BQ30" s="58"/>
      <c r="BR30" s="58"/>
      <c r="BS30" s="64"/>
      <c r="BT30" s="58"/>
      <c r="BU30" s="64"/>
      <c r="BV30" s="264">
        <f t="shared" si="4"/>
        <v>20</v>
      </c>
      <c r="BW30" s="726"/>
      <c r="BX30" s="699" t="str">
        <f t="shared" ca="1" si="15"/>
        <v/>
      </c>
      <c r="BY30" s="726"/>
      <c r="BZ30" s="699" t="str">
        <f t="shared" ca="1" si="16"/>
        <v/>
      </c>
      <c r="CA30" s="58"/>
      <c r="CB30" s="354"/>
      <c r="CC30" s="58"/>
      <c r="CD30" s="62"/>
      <c r="CE30" s="62"/>
      <c r="CF30" s="354"/>
      <c r="CG30" s="58"/>
      <c r="CH30" s="354"/>
      <c r="CI30" s="59"/>
      <c r="CJ30" s="352"/>
      <c r="CK30" s="354"/>
      <c r="CL30" s="64"/>
      <c r="CM30" s="803">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Mon</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811"/>
      <c r="AG31" s="39"/>
      <c r="AH31" s="40"/>
      <c r="AI31" t="str">
        <f t="shared" ca="1" si="9"/>
        <v/>
      </c>
      <c r="AJ31" s="40"/>
      <c r="AK31" s="316"/>
      <c r="AL31" s="316"/>
      <c r="AM31" s="316"/>
      <c r="AN31" s="42"/>
      <c r="AO31" s="232">
        <f t="shared" si="2"/>
        <v>21</v>
      </c>
      <c r="AP31" s="441" t="str">
        <f t="shared" si="3"/>
        <v>Mon</v>
      </c>
      <c r="AQ31" s="41"/>
      <c r="AR31" s="56" t="str">
        <f t="shared" si="18"/>
        <v/>
      </c>
      <c r="AS31" s="41"/>
      <c r="AT31" s="44" t="str">
        <f t="shared" si="19"/>
        <v/>
      </c>
      <c r="AU31" s="46" t="str">
        <f ca="1">IF(CELL("type",AS31)="l","",IF(AS31*($K31+$AQ31)=0,"",IF($AQ31&gt;0,+$AQ31*AS31*8.34,$K31*AS31*8.34)))</f>
        <v/>
      </c>
      <c r="AV31" s="56" t="str">
        <f t="shared" si="19"/>
        <v/>
      </c>
      <c r="AW31" s="41"/>
      <c r="AX31" s="44" t="str">
        <f t="shared" si="20"/>
        <v/>
      </c>
      <c r="AY31" s="46" t="str">
        <f ca="1">IF(CELL("type",AW31)="l","",IF(AW31*($K31+$AQ31)=0,"",IF($AQ31&gt;0,+$AQ31*AW31*8.34,$K31*AW31*8.34)))</f>
        <v/>
      </c>
      <c r="AZ31" s="56" t="str">
        <f t="shared" si="21"/>
        <v/>
      </c>
      <c r="BA31" s="41"/>
      <c r="BB31" s="70" t="str">
        <f t="shared" si="22"/>
        <v/>
      </c>
      <c r="BC31" s="47" t="str">
        <f ca="1">IF(CELL("type",BA31)="l","",IF(BA31*($K31+$AQ31)=0,"",IF($AQ31&gt;0,+$AQ31*BA31*8.34,$K31*BA31*8.34)))</f>
        <v/>
      </c>
      <c r="BD31" s="56" t="str">
        <f t="shared" si="23"/>
        <v/>
      </c>
      <c r="BE31" s="41"/>
      <c r="BF31" s="698" t="str">
        <f t="shared" ca="1" si="17"/>
        <v/>
      </c>
      <c r="BG31" s="262">
        <f t="shared" si="14"/>
        <v>21</v>
      </c>
      <c r="BH31" s="41"/>
      <c r="BI31" s="42"/>
      <c r="BJ31" s="316"/>
      <c r="BK31" s="40"/>
      <c r="BL31" s="40"/>
      <c r="BM31" s="40"/>
      <c r="BN31" s="40"/>
      <c r="BO31" s="40"/>
      <c r="BP31" s="40"/>
      <c r="BQ31" s="40"/>
      <c r="BR31" s="40"/>
      <c r="BS31" s="42"/>
      <c r="BT31" s="40"/>
      <c r="BU31" s="42"/>
      <c r="BV31" s="262">
        <f t="shared" si="4"/>
        <v>21</v>
      </c>
      <c r="BW31" s="40"/>
      <c r="BX31" s="700" t="str">
        <f t="shared" ca="1" si="15"/>
        <v/>
      </c>
      <c r="BY31" s="39"/>
      <c r="BZ31" s="700" t="str">
        <f t="shared" ca="1" si="16"/>
        <v/>
      </c>
      <c r="CA31" s="40"/>
      <c r="CB31" s="34"/>
      <c r="CC31" s="40"/>
      <c r="CD31" s="39"/>
      <c r="CE31" s="39"/>
      <c r="CF31" s="34"/>
      <c r="CG31" s="40"/>
      <c r="CH31" s="34"/>
      <c r="CI31" s="36"/>
      <c r="CJ31" s="353"/>
      <c r="CK31" s="34"/>
      <c r="CL31" s="42"/>
      <c r="CM31" s="797">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Tue</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Tue</v>
      </c>
      <c r="AQ32" s="53"/>
      <c r="AR32" s="45" t="str">
        <f t="shared" si="18"/>
        <v/>
      </c>
      <c r="AS32" s="53"/>
      <c r="AT32" s="71" t="str">
        <f t="shared" si="19"/>
        <v/>
      </c>
      <c r="AU32" s="46" t="str">
        <f t="shared" ca="1" si="10"/>
        <v/>
      </c>
      <c r="AV32" s="56" t="str">
        <f t="shared" si="19"/>
        <v/>
      </c>
      <c r="AW32" s="53"/>
      <c r="AX32" s="71" t="str">
        <f t="shared" si="20"/>
        <v/>
      </c>
      <c r="AY32" s="46" t="str">
        <f t="shared" ca="1" si="11"/>
        <v/>
      </c>
      <c r="AZ32" s="45" t="str">
        <f t="shared" si="21"/>
        <v/>
      </c>
      <c r="BA32" s="53"/>
      <c r="BB32" s="72" t="str">
        <f t="shared" si="22"/>
        <v/>
      </c>
      <c r="BC32" s="47" t="str">
        <f t="shared" ca="1" si="12"/>
        <v/>
      </c>
      <c r="BD32" s="45" t="str">
        <f t="shared" si="23"/>
        <v/>
      </c>
      <c r="BE32" s="53"/>
      <c r="BF32" s="698" t="str">
        <f t="shared" ca="1" si="17"/>
        <v/>
      </c>
      <c r="BG32" s="263">
        <f t="shared" si="14"/>
        <v>22</v>
      </c>
      <c r="BH32" s="53"/>
      <c r="BI32" s="54"/>
      <c r="BJ32" s="317"/>
      <c r="BK32" s="48"/>
      <c r="BL32" s="48"/>
      <c r="BM32" s="48"/>
      <c r="BN32" s="48"/>
      <c r="BO32" s="48"/>
      <c r="BP32" s="48"/>
      <c r="BQ32" s="48"/>
      <c r="BR32" s="48"/>
      <c r="BS32" s="54"/>
      <c r="BT32" s="48"/>
      <c r="BU32" s="54"/>
      <c r="BV32" s="263">
        <f t="shared" si="4"/>
        <v>22</v>
      </c>
      <c r="BW32" s="48"/>
      <c r="BX32" s="698" t="str">
        <f t="shared" ca="1" si="15"/>
        <v/>
      </c>
      <c r="BY32" s="52"/>
      <c r="BZ32" s="698" t="str">
        <f t="shared" ca="1" si="16"/>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Wed</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Wed</v>
      </c>
      <c r="AQ33" s="53"/>
      <c r="AR33" s="45" t="str">
        <f t="shared" si="18"/>
        <v/>
      </c>
      <c r="AS33" s="53"/>
      <c r="AT33" s="71" t="str">
        <f t="shared" si="19"/>
        <v/>
      </c>
      <c r="AU33" s="46" t="str">
        <f t="shared" ca="1" si="10"/>
        <v/>
      </c>
      <c r="AV33" s="56" t="str">
        <f t="shared" si="19"/>
        <v/>
      </c>
      <c r="AW33" s="53"/>
      <c r="AX33" s="71" t="str">
        <f t="shared" si="20"/>
        <v/>
      </c>
      <c r="AY33" s="46" t="str">
        <f t="shared" ca="1" si="11"/>
        <v/>
      </c>
      <c r="AZ33" s="45" t="str">
        <f t="shared" si="21"/>
        <v/>
      </c>
      <c r="BA33" s="53"/>
      <c r="BB33" s="72" t="str">
        <f t="shared" si="22"/>
        <v/>
      </c>
      <c r="BC33" s="47" t="str">
        <f t="shared" ca="1" si="12"/>
        <v/>
      </c>
      <c r="BD33" s="45" t="str">
        <f t="shared" si="23"/>
        <v/>
      </c>
      <c r="BE33" s="53"/>
      <c r="BF33" s="698" t="str">
        <f t="shared" ca="1" si="17"/>
        <v/>
      </c>
      <c r="BG33" s="263">
        <f t="shared" si="14"/>
        <v>23</v>
      </c>
      <c r="BH33" s="53"/>
      <c r="BI33" s="54"/>
      <c r="BJ33" s="317"/>
      <c r="BK33" s="48"/>
      <c r="BL33" s="48"/>
      <c r="BM33" s="48"/>
      <c r="BN33" s="48"/>
      <c r="BO33" s="48"/>
      <c r="BP33" s="48"/>
      <c r="BQ33" s="48"/>
      <c r="BR33" s="48"/>
      <c r="BS33" s="54"/>
      <c r="BT33" s="48"/>
      <c r="BU33" s="54"/>
      <c r="BV33" s="263">
        <f t="shared" si="4"/>
        <v>23</v>
      </c>
      <c r="BW33" s="48"/>
      <c r="BX33" s="698" t="str">
        <f t="shared" ca="1" si="15"/>
        <v/>
      </c>
      <c r="BY33" s="52"/>
      <c r="BZ33" s="698" t="str">
        <f t="shared" ca="1" si="16"/>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Thu</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Thu</v>
      </c>
      <c r="AQ34" s="53"/>
      <c r="AR34" s="45" t="str">
        <f t="shared" si="18"/>
        <v/>
      </c>
      <c r="AS34" s="53"/>
      <c r="AT34" s="71" t="str">
        <f t="shared" ref="AT34:AV39" si="24">IF(+$B34="Sat",IF(SUM(AS28:AS34)&gt;0,AVERAGE(AS28:AS34)," "),"")</f>
        <v/>
      </c>
      <c r="AU34" s="46" t="str">
        <f t="shared" ca="1" si="10"/>
        <v/>
      </c>
      <c r="AV34" s="56" t="str">
        <f t="shared" si="24"/>
        <v/>
      </c>
      <c r="AW34" s="53"/>
      <c r="AX34" s="71" t="str">
        <f t="shared" si="20"/>
        <v/>
      </c>
      <c r="AY34" s="46" t="str">
        <f t="shared" ca="1" si="11"/>
        <v/>
      </c>
      <c r="AZ34" s="45" t="str">
        <f t="shared" si="21"/>
        <v/>
      </c>
      <c r="BA34" s="53"/>
      <c r="BB34" s="72" t="str">
        <f t="shared" si="22"/>
        <v/>
      </c>
      <c r="BC34" s="47" t="str">
        <f t="shared" ca="1" si="12"/>
        <v/>
      </c>
      <c r="BD34" s="45" t="str">
        <f t="shared" si="23"/>
        <v/>
      </c>
      <c r="BE34" s="53"/>
      <c r="BF34" s="698" t="str">
        <f t="shared" ca="1" si="17"/>
        <v/>
      </c>
      <c r="BG34" s="263">
        <f t="shared" si="14"/>
        <v>24</v>
      </c>
      <c r="BH34" s="53"/>
      <c r="BI34" s="54"/>
      <c r="BJ34" s="317"/>
      <c r="BK34" s="48"/>
      <c r="BL34" s="48"/>
      <c r="BM34" s="48"/>
      <c r="BN34" s="48"/>
      <c r="BO34" s="48"/>
      <c r="BP34" s="48"/>
      <c r="BQ34" s="48"/>
      <c r="BR34" s="48"/>
      <c r="BS34" s="54"/>
      <c r="BT34" s="48"/>
      <c r="BU34" s="54"/>
      <c r="BV34" s="263">
        <f t="shared" si="4"/>
        <v>24</v>
      </c>
      <c r="BW34" s="48"/>
      <c r="BX34" s="698" t="str">
        <f t="shared" ca="1" si="15"/>
        <v/>
      </c>
      <c r="BY34" s="52"/>
      <c r="BZ34" s="698" t="str">
        <f t="shared" ca="1" si="16"/>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Fri</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0"/>
      <c r="AG35" s="62"/>
      <c r="AH35" s="58"/>
      <c r="AI35" t="str">
        <f t="shared" ca="1" si="9"/>
        <v/>
      </c>
      <c r="AJ35" s="58"/>
      <c r="AK35" s="318"/>
      <c r="AL35" s="318"/>
      <c r="AM35" s="318"/>
      <c r="AN35" s="64"/>
      <c r="AO35" s="235">
        <f t="shared" si="2"/>
        <v>25</v>
      </c>
      <c r="AP35" s="442" t="str">
        <f t="shared" si="3"/>
        <v>Fri</v>
      </c>
      <c r="AQ35" s="63"/>
      <c r="AR35" s="68" t="str">
        <f t="shared" si="18"/>
        <v/>
      </c>
      <c r="AS35" s="63"/>
      <c r="AT35" s="67" t="str">
        <f t="shared" si="24"/>
        <v/>
      </c>
      <c r="AU35" s="87" t="str">
        <f ca="1">IF(CELL("type",AS35)="l","",IF(AS35*($K35+$AQ35)=0,"",IF($AQ35&gt;0,+$AQ35*AS35*8.34,$K35*AS35*8.34)))</f>
        <v/>
      </c>
      <c r="AV35" s="68" t="str">
        <f t="shared" si="24"/>
        <v/>
      </c>
      <c r="AW35" s="63"/>
      <c r="AX35" s="67" t="str">
        <f t="shared" si="20"/>
        <v/>
      </c>
      <c r="AY35" s="87" t="str">
        <f ca="1">IF(CELL("type",AW35)="l","",IF(AW35*($K35+$AQ35)=0,"",IF($AQ35&gt;0,+$AQ35*AW35*8.34,$K35*AW35*8.34)))</f>
        <v/>
      </c>
      <c r="AZ35" s="68" t="str">
        <f t="shared" si="21"/>
        <v/>
      </c>
      <c r="BA35" s="63"/>
      <c r="BB35" s="73" t="str">
        <f t="shared" si="22"/>
        <v/>
      </c>
      <c r="BC35" s="69" t="str">
        <f ca="1">IF(CELL("type",BA35)="l","",IF(BA35*($K35+$AQ35)=0,"",IF($AQ35&gt;0,+$AQ35*BA35*8.34,$K35*BA35*8.34)))</f>
        <v/>
      </c>
      <c r="BD35" s="68" t="str">
        <f t="shared" si="23"/>
        <v/>
      </c>
      <c r="BE35" s="63"/>
      <c r="BF35" s="699" t="str">
        <f t="shared" ca="1" si="17"/>
        <v/>
      </c>
      <c r="BG35" s="264">
        <f t="shared" si="14"/>
        <v>25</v>
      </c>
      <c r="BH35" s="63"/>
      <c r="BI35" s="64"/>
      <c r="BJ35" s="318"/>
      <c r="BK35" s="58"/>
      <c r="BL35" s="58"/>
      <c r="BM35" s="58"/>
      <c r="BN35" s="58"/>
      <c r="BO35" s="58"/>
      <c r="BP35" s="58"/>
      <c r="BQ35" s="58"/>
      <c r="BR35" s="58"/>
      <c r="BS35" s="64"/>
      <c r="BT35" s="58"/>
      <c r="BU35" s="64"/>
      <c r="BV35" s="264">
        <f t="shared" si="4"/>
        <v>25</v>
      </c>
      <c r="BW35" s="58"/>
      <c r="BX35" s="701" t="str">
        <f t="shared" ca="1" si="15"/>
        <v/>
      </c>
      <c r="BY35" s="691"/>
      <c r="BZ35" s="698" t="str">
        <f t="shared" ca="1" si="16"/>
        <v/>
      </c>
      <c r="CA35" s="58"/>
      <c r="CB35" s="354"/>
      <c r="CC35" s="58"/>
      <c r="CD35" s="62"/>
      <c r="CE35" s="62"/>
      <c r="CF35" s="354"/>
      <c r="CG35" s="58"/>
      <c r="CH35" s="354"/>
      <c r="CI35" s="59"/>
      <c r="CJ35" s="352"/>
      <c r="CK35" s="354"/>
      <c r="CL35" s="64"/>
      <c r="CM35" s="803">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Sat</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811"/>
      <c r="AG36" s="39"/>
      <c r="AH36" s="40"/>
      <c r="AI36" t="str">
        <f t="shared" ca="1" si="9"/>
        <v/>
      </c>
      <c r="AJ36" s="40"/>
      <c r="AK36" s="316"/>
      <c r="AL36" s="316"/>
      <c r="AM36" s="316"/>
      <c r="AN36" s="42"/>
      <c r="AO36" s="232">
        <f t="shared" si="2"/>
        <v>26</v>
      </c>
      <c r="AP36" s="441" t="str">
        <f t="shared" si="3"/>
        <v>Sat</v>
      </c>
      <c r="AQ36" s="41"/>
      <c r="AR36" s="56" t="str">
        <f t="shared" si="18"/>
        <v xml:space="preserve"> </v>
      </c>
      <c r="AS36" s="41"/>
      <c r="AT36" s="44" t="str">
        <f t="shared" si="24"/>
        <v xml:space="preserve"> </v>
      </c>
      <c r="AU36" s="46" t="str">
        <f t="shared" ca="1" si="10"/>
        <v/>
      </c>
      <c r="AV36" s="56" t="str">
        <f t="shared" ca="1" si="24"/>
        <v xml:space="preserve"> </v>
      </c>
      <c r="AW36" s="41"/>
      <c r="AX36" s="44" t="str">
        <f t="shared" si="20"/>
        <v xml:space="preserve"> </v>
      </c>
      <c r="AY36" s="46" t="str">
        <f t="shared" ca="1" si="11"/>
        <v/>
      </c>
      <c r="AZ36" s="56" t="str">
        <f t="shared" ca="1" si="21"/>
        <v xml:space="preserve"> </v>
      </c>
      <c r="BA36" s="41"/>
      <c r="BB36" s="70" t="str">
        <f t="shared" si="22"/>
        <v xml:space="preserve"> </v>
      </c>
      <c r="BC36" s="47" t="str">
        <f t="shared" ca="1" si="12"/>
        <v/>
      </c>
      <c r="BD36" s="56" t="str">
        <f t="shared" ca="1" si="23"/>
        <v xml:space="preserve"> </v>
      </c>
      <c r="BE36" s="41"/>
      <c r="BF36" s="700" t="str">
        <f t="shared" ca="1" si="17"/>
        <v/>
      </c>
      <c r="BG36" s="262">
        <f t="shared" si="14"/>
        <v>26</v>
      </c>
      <c r="BH36" s="41"/>
      <c r="BI36" s="42"/>
      <c r="BJ36" s="316"/>
      <c r="BK36" s="40"/>
      <c r="BL36" s="40"/>
      <c r="BM36" s="40"/>
      <c r="BN36" s="40"/>
      <c r="BO36" s="40"/>
      <c r="BP36" s="40"/>
      <c r="BQ36" s="40"/>
      <c r="BR36" s="40"/>
      <c r="BS36" s="42"/>
      <c r="BT36" s="40"/>
      <c r="BU36" s="42"/>
      <c r="BV36" s="262">
        <f t="shared" si="4"/>
        <v>26</v>
      </c>
      <c r="BW36" s="40"/>
      <c r="BX36" s="698" t="str">
        <f t="shared" ca="1" si="15"/>
        <v/>
      </c>
      <c r="BY36" s="722"/>
      <c r="BZ36" s="698" t="str">
        <f t="shared" ca="1" si="16"/>
        <v/>
      </c>
      <c r="CA36" s="40"/>
      <c r="CB36" s="34"/>
      <c r="CC36" s="40"/>
      <c r="CD36" s="39"/>
      <c r="CE36" s="39"/>
      <c r="CF36" s="34"/>
      <c r="CG36" s="40"/>
      <c r="CH36" s="34"/>
      <c r="CI36" s="36"/>
      <c r="CJ36" s="353"/>
      <c r="CK36" s="34"/>
      <c r="CL36" s="42"/>
      <c r="CM36" s="797">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Sun</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Sun</v>
      </c>
      <c r="AQ37" s="53"/>
      <c r="AR37" s="45" t="str">
        <f t="shared" si="18"/>
        <v/>
      </c>
      <c r="AS37" s="53"/>
      <c r="AT37" s="71" t="str">
        <f t="shared" si="24"/>
        <v/>
      </c>
      <c r="AU37" s="46" t="str">
        <f t="shared" ca="1" si="10"/>
        <v/>
      </c>
      <c r="AV37" s="56" t="str">
        <f t="shared" si="24"/>
        <v/>
      </c>
      <c r="AW37" s="53"/>
      <c r="AX37" s="71" t="str">
        <f t="shared" si="20"/>
        <v/>
      </c>
      <c r="AY37" s="46" t="str">
        <f t="shared" ca="1" si="11"/>
        <v/>
      </c>
      <c r="AZ37" s="45" t="str">
        <f t="shared" si="21"/>
        <v/>
      </c>
      <c r="BA37" s="53"/>
      <c r="BB37" s="72" t="str">
        <f t="shared" si="22"/>
        <v/>
      </c>
      <c r="BC37" s="47" t="str">
        <f t="shared" ca="1" si="12"/>
        <v/>
      </c>
      <c r="BD37" s="45" t="str">
        <f t="shared" si="23"/>
        <v/>
      </c>
      <c r="BE37" s="53"/>
      <c r="BF37" s="698" t="str">
        <f t="shared" ca="1" si="17"/>
        <v/>
      </c>
      <c r="BG37" s="263">
        <f t="shared" si="14"/>
        <v>27</v>
      </c>
      <c r="BH37" s="53"/>
      <c r="BI37" s="54"/>
      <c r="BJ37" s="317"/>
      <c r="BK37" s="48"/>
      <c r="BL37" s="48"/>
      <c r="BM37" s="48"/>
      <c r="BN37" s="48"/>
      <c r="BO37" s="48"/>
      <c r="BP37" s="48"/>
      <c r="BQ37" s="48"/>
      <c r="BR37" s="48"/>
      <c r="BS37" s="54"/>
      <c r="BT37" s="48"/>
      <c r="BU37" s="54"/>
      <c r="BV37" s="263">
        <f t="shared" si="4"/>
        <v>27</v>
      </c>
      <c r="BW37" s="48"/>
      <c r="BX37" s="698" t="str">
        <f t="shared" ca="1" si="15"/>
        <v/>
      </c>
      <c r="BY37" s="52"/>
      <c r="BZ37" s="698" t="str">
        <f t="shared" ca="1" si="16"/>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Mon</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Mon</v>
      </c>
      <c r="AQ38" s="53"/>
      <c r="AR38" s="45" t="str">
        <f t="shared" si="18"/>
        <v/>
      </c>
      <c r="AS38" s="53"/>
      <c r="AT38" s="71" t="str">
        <f t="shared" si="24"/>
        <v/>
      </c>
      <c r="AU38" s="46" t="str">
        <f t="shared" ca="1" si="10"/>
        <v/>
      </c>
      <c r="AV38" s="56" t="str">
        <f t="shared" si="24"/>
        <v/>
      </c>
      <c r="AW38" s="53"/>
      <c r="AX38" s="71" t="str">
        <f t="shared" si="20"/>
        <v/>
      </c>
      <c r="AY38" s="46" t="str">
        <f t="shared" ca="1" si="11"/>
        <v/>
      </c>
      <c r="AZ38" s="45" t="str">
        <f t="shared" si="21"/>
        <v/>
      </c>
      <c r="BA38" s="53"/>
      <c r="BB38" s="72" t="str">
        <f t="shared" si="22"/>
        <v/>
      </c>
      <c r="BC38" s="47" t="str">
        <f t="shared" ca="1" si="12"/>
        <v/>
      </c>
      <c r="BD38" s="45" t="str">
        <f t="shared" si="23"/>
        <v/>
      </c>
      <c r="BE38" s="53"/>
      <c r="BF38" s="698" t="str">
        <f t="shared" ca="1" si="17"/>
        <v/>
      </c>
      <c r="BG38" s="263">
        <f t="shared" si="14"/>
        <v>28</v>
      </c>
      <c r="BH38" s="53"/>
      <c r="BI38" s="54"/>
      <c r="BJ38" s="317"/>
      <c r="BK38" s="48"/>
      <c r="BL38" s="48"/>
      <c r="BM38" s="48"/>
      <c r="BN38" s="48"/>
      <c r="BO38" s="48"/>
      <c r="BP38" s="48"/>
      <c r="BQ38" s="48"/>
      <c r="BR38" s="48"/>
      <c r="BS38" s="54"/>
      <c r="BT38" s="48"/>
      <c r="BU38" s="54"/>
      <c r="BV38" s="263">
        <f t="shared" si="4"/>
        <v>28</v>
      </c>
      <c r="BW38" s="48"/>
      <c r="BX38" s="698" t="str">
        <f t="shared" ca="1" si="15"/>
        <v/>
      </c>
      <c r="BY38" s="52"/>
      <c r="BZ38" s="698" t="str">
        <f t="shared" ca="1" si="16"/>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Tue</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Tue</v>
      </c>
      <c r="AQ39" s="53"/>
      <c r="AR39" s="45" t="str">
        <f t="shared" si="18"/>
        <v/>
      </c>
      <c r="AS39" s="53"/>
      <c r="AT39" s="71" t="str">
        <f t="shared" si="24"/>
        <v/>
      </c>
      <c r="AU39" s="46" t="str">
        <f t="shared" ca="1" si="10"/>
        <v/>
      </c>
      <c r="AV39" s="56" t="str">
        <f t="shared" si="24"/>
        <v/>
      </c>
      <c r="AW39" s="53"/>
      <c r="AX39" s="71" t="str">
        <f t="shared" si="20"/>
        <v/>
      </c>
      <c r="AY39" s="46" t="str">
        <f t="shared" ca="1" si="11"/>
        <v/>
      </c>
      <c r="AZ39" s="45" t="str">
        <f t="shared" si="21"/>
        <v/>
      </c>
      <c r="BA39" s="53"/>
      <c r="BB39" s="72" t="str">
        <f t="shared" si="22"/>
        <v/>
      </c>
      <c r="BC39" s="47" t="str">
        <f t="shared" ca="1" si="12"/>
        <v/>
      </c>
      <c r="BD39" s="45" t="str">
        <f t="shared" si="23"/>
        <v/>
      </c>
      <c r="BE39" s="53"/>
      <c r="BF39" s="698" t="str">
        <f t="shared" ca="1" si="17"/>
        <v/>
      </c>
      <c r="BG39" s="263">
        <f t="shared" si="14"/>
        <v>29</v>
      </c>
      <c r="BH39" s="53"/>
      <c r="BI39" s="54"/>
      <c r="BJ39" s="317"/>
      <c r="BK39" s="48"/>
      <c r="BL39" s="48"/>
      <c r="BM39" s="48"/>
      <c r="BN39" s="48"/>
      <c r="BO39" s="48"/>
      <c r="BP39" s="48"/>
      <c r="BQ39" s="48"/>
      <c r="BR39" s="48"/>
      <c r="BS39" s="54"/>
      <c r="BT39" s="48"/>
      <c r="BU39" s="54"/>
      <c r="BV39" s="263">
        <f t="shared" si="4"/>
        <v>29</v>
      </c>
      <c r="BW39" s="48"/>
      <c r="BX39" s="698" t="str">
        <f t="shared" ca="1" si="15"/>
        <v/>
      </c>
      <c r="BY39" s="52"/>
      <c r="BZ39" s="698" t="str">
        <f t="shared" ca="1" si="16"/>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thickBot="1" x14ac:dyDescent="0.25">
      <c r="A40" s="234">
        <v>30</v>
      </c>
      <c r="B40" s="233" t="str">
        <f t="shared" si="6"/>
        <v>Wed</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Wed</v>
      </c>
      <c r="AQ40" s="53"/>
      <c r="AR40" s="45" t="str">
        <f>IF(SUM(AQ34:AQ40)=0,"",IF(+$B40="Sat",AVERAGE(AQ34:AQ40),IF(+$B40="Fri",AVERAGE(AQ35:AQ40,Oct!AQ$11),IF(+$B40="Thu",AVERAGE(AQ36:AQ40,Oct!AQ$11:AQ$12),IF(+$B40="Wed",AVERAGE(AQ37:AQ40,Oct!AQ$11:AQ$13)," ")))))</f>
        <v/>
      </c>
      <c r="AS40" s="53"/>
      <c r="AT40" s="71" t="str">
        <f>IF(AND(+$B40="Sat",SUM(AS34:AS40)&gt;0),AVERAGE(AS34:AS40),IF(AND(+$B40="Fri",SUM(AS35:AS40,Oct!AS$11)&gt;0),AVERAGE(AS35:AS40,Oct!AS$11),IF(AND(+$B40="Thu",SUM(AS36:AS40,Oct!AS$11:AS$12)&gt;0),AVERAGE(AS36:AS40,Oct!AS$11:AS$12),IF(AND(+$B40="Wed",SUM(AS37:AS40,Oct!AS$11:AS$13)&gt;0),AVERAGE(AS37:AS40,Oct!AS$11:AS$13),""))))</f>
        <v/>
      </c>
      <c r="AU40" s="46" t="str">
        <f t="shared" ca="1" si="10"/>
        <v/>
      </c>
      <c r="AV40" s="45" t="str">
        <f ca="1">IF(AND(+$B40="Sat",SUM(AU34:AU40)&gt;0),AVERAGE(AU34:AU40),IF(AND(+$B40="Fri",SUM(AU35:AU40,Oct!AU$11)&gt;0),AVERAGE(AU35:AU40,Oct!AU$11),IF(AND(+$B40="Thu",SUM(AU36:AU40,Oct!AU$11:AU$12)&gt;0),AVERAGE(AU36:AU40,Oct!AU$11:AU$12),IF(AND(+$B40="Wed",SUM(AU37:AU40,Oct!AU$11:AU$13)&gt;0),AVERAGE(AU37:AU40,Oct!AU$11:AU$13),""))))</f>
        <v/>
      </c>
      <c r="AW40" s="53"/>
      <c r="AX40" s="71" t="str">
        <f>IF(AND(+$B40="Sat",SUM(AW34:AW40)&gt;0),AVERAGE(AW34:AW40),IF(AND(+$B40="Fri",SUM(AW35:AW40,Oct!AW$11)&gt;0),AVERAGE(AW35:AW40,Oct!AW$11),IF(AND(+$B40="Thu",SUM(AW36:AW40,Oct!AW$11:AW$12)&gt;0),AVERAGE(AW36:AW40,Oct!AW$11:AW$12),IF(AND(+$B40="Wed",SUM(AW37:AW40,Oct!AW$11:AW$13)&gt;0),AVERAGE(AW37:AW40,Oct!AW$11:AW$13),""))))</f>
        <v/>
      </c>
      <c r="AY40" s="46" t="str">
        <f t="shared" ca="1" si="11"/>
        <v/>
      </c>
      <c r="AZ40" s="45" t="str">
        <f ca="1">IF(AND(+$B40="Sat",SUM(AY34:AY40)&gt;0),AVERAGE(AY34:AY40),IF(AND(+$B40="Fri",SUM(AY35:AY40,Oct!AY$11)&gt;0),AVERAGE(AY35:AY40,Oct!AY$11),IF(AND(+$B40="Thu",SUM(AY36:AY40,Oct!AY$11:AY$12)&gt;0),AVERAGE(AY36:AY40,Oct!AY$11:AY$12),IF(AND(+$B40="Wed",SUM(AY37:AY40,Oct!AY$11:AY$13)&gt;0),AVERAGE(AY37:AY40,Oct!AY$11:AY$13),""))))</f>
        <v/>
      </c>
      <c r="BA40" s="53"/>
      <c r="BB40" s="71" t="str">
        <f>IF(AND(+$B40="Sat",SUM(BA34:BA40)&gt;0),AVERAGE(BA34:BA40),IF(AND(+$B40="Fri",SUM(BA35:BA40,Oct!BA$11)&gt;0),AVERAGE(BA35:BA40,Oct!BA$11),IF(AND(+$B40="Thu",SUM(BA36:BA40,Oct!BA$11:BA$12)&gt;0),AVERAGE(BA36:BA40,Oct!BA$11:BA$12),IF(AND(+$B40="Wed",SUM(BA37:BA40,Oct!BA$11:BA$13)&gt;0),AVERAGE(BA37:BA40,Oct!BA$11:BA$13),""))))</f>
        <v/>
      </c>
      <c r="BC40" s="46" t="str">
        <f t="shared" ca="1" si="12"/>
        <v/>
      </c>
      <c r="BD40" s="45" t="str">
        <f ca="1">IF(AND(+$B40="Sat",SUM(BC34:BC40)&gt;0),AVERAGE(BC34:BC40),IF(AND(+$B40="Fri",SUM(BC35:BC40,Oct!BC$11)&gt;0),AVERAGE(BC35:BC40,Oct!BC$11),IF(AND(+$B40="Thu",SUM(BC36:BC40,Oct!BC$11:BC$12)&gt;0),AVERAGE(BC36:BC40,Oct!BC$11:BC$12),IF(AND(+$B40="Wed",SUM(BC37:BC40,Oct!BC$11:BC$13)&gt;0),AVERAGE(BC37:BC40,Oct!BC$11:BC$13),""))))</f>
        <v/>
      </c>
      <c r="BE40" s="53"/>
      <c r="BF40" s="698" t="str">
        <f t="shared" ca="1" si="17"/>
        <v/>
      </c>
      <c r="BG40" s="263">
        <f t="shared" si="14"/>
        <v>30</v>
      </c>
      <c r="BH40" s="53"/>
      <c r="BI40" s="54"/>
      <c r="BJ40" s="317"/>
      <c r="BK40" s="48"/>
      <c r="BL40" s="48"/>
      <c r="BM40" s="48"/>
      <c r="BN40" s="48"/>
      <c r="BO40" s="48"/>
      <c r="BP40" s="48"/>
      <c r="BQ40" s="48"/>
      <c r="BR40" s="48"/>
      <c r="BS40" s="54"/>
      <c r="BT40" s="48"/>
      <c r="BU40" s="54"/>
      <c r="BV40" s="263">
        <f t="shared" si="4"/>
        <v>30</v>
      </c>
      <c r="BW40" s="48"/>
      <c r="BX40" s="698" t="str">
        <f t="shared" ca="1" si="15"/>
        <v/>
      </c>
      <c r="BY40" s="52"/>
      <c r="BZ40" s="698" t="str">
        <f t="shared" ca="1" si="16"/>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Top="1" thickBot="1" x14ac:dyDescent="0.25">
      <c r="A41" s="238" t="s">
        <v>142</v>
      </c>
      <c r="B41" s="239"/>
      <c r="C41" s="39"/>
      <c r="D41" s="771"/>
      <c r="E41" s="36"/>
      <c r="F41" s="772"/>
      <c r="G41" s="773"/>
      <c r="H41" s="3" t="str">
        <f>IF(SUM(H11:H40)&gt;0,AVERAGE(H11:H40)," ")</f>
        <v xml:space="preserve"> </v>
      </c>
      <c r="I41" s="44" t="str">
        <f>IF(SUM(I11:I40)&gt;0,AVERAGE(I11:I40)," ")</f>
        <v xml:space="preserve"> </v>
      </c>
      <c r="J41" s="70" t="str">
        <f>IF(SUM(J11:J40)&gt;0,AVERAGE(J11:J40)," ")</f>
        <v xml:space="preserve"> </v>
      </c>
      <c r="K41" s="43" t="str">
        <f>IF(SUM(K11:K40)&gt;0,AVERAGE(K11:K40)," ")</f>
        <v xml:space="preserve"> </v>
      </c>
      <c r="L41" s="774"/>
      <c r="M41" s="44" t="str">
        <f t="shared" ref="M41:S41" si="25">IF(SUM(M11:M40)&gt;0,AVERAGE(M11:M40)," ")</f>
        <v xml:space="preserve"> </v>
      </c>
      <c r="N41" s="44" t="str">
        <f t="shared" ca="1" si="25"/>
        <v xml:space="preserve"> </v>
      </c>
      <c r="O41" s="44" t="str">
        <f t="shared" si="25"/>
        <v xml:space="preserve"> </v>
      </c>
      <c r="P41" s="44" t="str">
        <f t="shared" ca="1" si="25"/>
        <v xml:space="preserve"> </v>
      </c>
      <c r="Q41" s="44" t="str">
        <f t="shared" si="25"/>
        <v xml:space="preserve"> </v>
      </c>
      <c r="R41" s="44" t="str">
        <f t="shared" si="25"/>
        <v xml:space="preserve"> </v>
      </c>
      <c r="S41" s="56" t="str">
        <f t="shared" si="25"/>
        <v xml:space="preserve"> </v>
      </c>
      <c r="T41" s="238" t="s">
        <v>143</v>
      </c>
      <c r="U41" s="775" t="str">
        <f t="shared" ref="U41:AE41" si="26">IF(SUM(U11:U40)&gt;0,AVERAGE(U11:U40)," ")</f>
        <v xml:space="preserve"> </v>
      </c>
      <c r="V41" s="776" t="str">
        <f t="shared" si="26"/>
        <v xml:space="preserve"> </v>
      </c>
      <c r="W41" s="43" t="str">
        <f t="shared" si="26"/>
        <v xml:space="preserve"> </v>
      </c>
      <c r="X41" s="44" t="str">
        <f t="shared" si="26"/>
        <v xml:space="preserve"> </v>
      </c>
      <c r="Y41" s="44" t="str">
        <f t="shared" si="26"/>
        <v xml:space="preserve"> </v>
      </c>
      <c r="Z41" s="44" t="str">
        <f t="shared" si="26"/>
        <v xml:space="preserve"> </v>
      </c>
      <c r="AA41" s="44" t="str">
        <f t="shared" si="26"/>
        <v xml:space="preserve"> </v>
      </c>
      <c r="AB41" s="44" t="str">
        <f t="shared" si="26"/>
        <v xml:space="preserve"> </v>
      </c>
      <c r="AC41" s="56" t="str">
        <f t="shared" si="26"/>
        <v xml:space="preserve"> </v>
      </c>
      <c r="AD41" s="43" t="str">
        <f t="shared" si="26"/>
        <v xml:space="preserve"> </v>
      </c>
      <c r="AE41" s="56" t="str">
        <f t="shared" si="26"/>
        <v xml:space="preserve"> </v>
      </c>
      <c r="AF41" s="705"/>
      <c r="AG41" s="679" t="str">
        <f>IF(SUM(AG11:AG40)&gt;0,AVERAGE(AG11:AG40)," ")</f>
        <v xml:space="preserve"> </v>
      </c>
      <c r="AH41" s="794" t="str">
        <f>IF(SUM(AH11:AH40)&gt;0,AVERAGE(AH11:AH40)," ")</f>
        <v xml:space="preserve"> </v>
      </c>
      <c r="AI41" s="44"/>
      <c r="AJ41" s="888" t="str">
        <f ca="1">IF(SUM(AI11:AI40)&gt;0,GEOMEAN(AI11:AI40),"")</f>
        <v/>
      </c>
      <c r="AK41" s="319"/>
      <c r="AL41" s="319"/>
      <c r="AM41" s="753" t="str">
        <f>IF(SUM(AM11:AM40)&gt;0,AVERAGE(AM11:AM40)," ")</f>
        <v xml:space="preserve"> </v>
      </c>
      <c r="AN41" s="56" t="str">
        <f>IF(SUM(AN11:AN40)&gt;0,AVERAGE(AN11:AN40)," ")</f>
        <v xml:space="preserve"> </v>
      </c>
      <c r="AO41" s="1050" t="s">
        <v>144</v>
      </c>
      <c r="AP41" s="1121"/>
      <c r="AQ41" s="679" t="str">
        <f>IF(SUM(AQ11:AQ40)&gt;0,AVERAGE(AQ11:AQ40)," ")</f>
        <v xml:space="preserve"> </v>
      </c>
      <c r="AR41" s="786"/>
      <c r="AS41" s="727" t="str">
        <f>IF(SUM(AS11:AS40)&gt;0,AVERAGE(AS11:AS40)," ")</f>
        <v xml:space="preserve"> </v>
      </c>
      <c r="AT41" s="685"/>
      <c r="AU41" s="680" t="str">
        <f ca="1">IF(SUM(AU11:AU40)&gt;0,AVERAGE(AU11:AU40)," ")</f>
        <v xml:space="preserve"> </v>
      </c>
      <c r="AV41" s="737"/>
      <c r="AW41" s="736" t="str">
        <f>IF(SUM(AW11:AW40)&gt;0,AVERAGE(AW11:AW40)," ")</f>
        <v xml:space="preserve"> </v>
      </c>
      <c r="AX41" s="734"/>
      <c r="AY41" s="680" t="str">
        <f ca="1">IF(SUM(AY11:AY40)&gt;0,AVERAGE(AY11:AY40)," ")</f>
        <v xml:space="preserve"> </v>
      </c>
      <c r="AZ41" s="682"/>
      <c r="BA41" s="679" t="str">
        <f>IF(SUM(BA11:BA40)&gt;0,AVERAGE(BA11:BA40)," ")</f>
        <v xml:space="preserve"> </v>
      </c>
      <c r="BB41" s="682"/>
      <c r="BC41" s="680" t="str">
        <f ca="1">IF(SUM(BC11:BC40)&gt;0,AVERAGE(BC11:BC40)," ")</f>
        <v xml:space="preserve"> </v>
      </c>
      <c r="BD41" s="757"/>
      <c r="BE41" s="679" t="str">
        <f>IF(SUM(BE11:BE40)&gt;0,AVERAGE(BE11:BE40)," ")</f>
        <v xml:space="preserve"> </v>
      </c>
      <c r="BF41" s="781" t="str">
        <f ca="1">IF(SUM(BF11:BF40)&gt;0,AVERAGE(BF11:BF40)," ")</f>
        <v xml:space="preserve"> </v>
      </c>
      <c r="BG41" s="238" t="s">
        <v>143</v>
      </c>
      <c r="BH41" s="43" t="str">
        <f>IF(SUM(BH11:BH40)&gt;0,AVERAGE(BH11:BH40)," ")</f>
        <v xml:space="preserve"> </v>
      </c>
      <c r="BI41" s="56" t="str">
        <f>IF(SUM(BI11:BI40)&gt;0,AVERAGE(BI11:BI40)," ")</f>
        <v xml:space="preserve"> </v>
      </c>
      <c r="BJ41" s="75"/>
      <c r="BK41" s="44" t="str">
        <f t="shared" ref="BK41:BU41" si="27">IF(SUM(BK11:BK40)&gt;0,AVERAGE(BK11:BK40)," ")</f>
        <v xml:space="preserve"> </v>
      </c>
      <c r="BL41" s="332" t="str">
        <f t="shared" si="27"/>
        <v xml:space="preserve"> </v>
      </c>
      <c r="BM41" s="44" t="str">
        <f t="shared" si="27"/>
        <v xml:space="preserve"> </v>
      </c>
      <c r="BN41" s="332" t="str">
        <f t="shared" si="27"/>
        <v xml:space="preserve"> </v>
      </c>
      <c r="BO41" s="332" t="str">
        <f t="shared" si="27"/>
        <v xml:space="preserve"> </v>
      </c>
      <c r="BP41" s="332" t="str">
        <f t="shared" si="27"/>
        <v xml:space="preserve"> </v>
      </c>
      <c r="BQ41" s="332" t="str">
        <f t="shared" si="27"/>
        <v xml:space="preserve"> </v>
      </c>
      <c r="BR41" s="332" t="str">
        <f t="shared" si="27"/>
        <v xml:space="preserve"> </v>
      </c>
      <c r="BS41" s="56" t="str">
        <f t="shared" si="27"/>
        <v xml:space="preserve"> </v>
      </c>
      <c r="BT41" s="44" t="str">
        <f t="shared" si="27"/>
        <v xml:space="preserve"> </v>
      </c>
      <c r="BU41" s="56" t="str">
        <f t="shared" si="27"/>
        <v xml:space="preserve"> </v>
      </c>
      <c r="BV41" s="262" t="s">
        <v>144</v>
      </c>
      <c r="BW41" s="732" t="str">
        <f t="shared" ref="BW41:CL41" si="28">IF(SUM(BW11:BW40)&gt;0,AVERAGE(BW11:BW40)," ")</f>
        <v xml:space="preserve"> </v>
      </c>
      <c r="BX41" s="680" t="str">
        <f t="shared" ca="1" si="28"/>
        <v xml:space="preserve"> </v>
      </c>
      <c r="BY41" s="728" t="str">
        <f t="shared" si="28"/>
        <v xml:space="preserve"> </v>
      </c>
      <c r="BZ41" s="791" t="str">
        <f t="shared" ca="1" si="28"/>
        <v xml:space="preserve"> </v>
      </c>
      <c r="CA41" s="790" t="str">
        <f t="shared" si="28"/>
        <v xml:space="preserve"> </v>
      </c>
      <c r="CB41" s="46" t="str">
        <f t="shared" si="28"/>
        <v xml:space="preserve"> </v>
      </c>
      <c r="CC41" s="44" t="str">
        <f t="shared" si="28"/>
        <v xml:space="preserve"> </v>
      </c>
      <c r="CD41" s="44" t="str">
        <f t="shared" si="28"/>
        <v xml:space="preserve"> </v>
      </c>
      <c r="CE41" s="44" t="str">
        <f t="shared" si="28"/>
        <v xml:space="preserve"> </v>
      </c>
      <c r="CF41" s="47" t="str">
        <f t="shared" si="28"/>
        <v xml:space="preserve"> </v>
      </c>
      <c r="CG41" s="44" t="str">
        <f t="shared" si="28"/>
        <v xml:space="preserve"> </v>
      </c>
      <c r="CH41" s="46" t="str">
        <f t="shared" si="28"/>
        <v xml:space="preserve"> </v>
      </c>
      <c r="CI41" s="70" t="str">
        <f t="shared" si="28"/>
        <v xml:space="preserve"> </v>
      </c>
      <c r="CJ41" s="47" t="str">
        <f t="shared" si="28"/>
        <v xml:space="preserve"> </v>
      </c>
      <c r="CK41" s="46" t="str">
        <f t="shared" si="28"/>
        <v xml:space="preserve"> </v>
      </c>
      <c r="CL41" s="56" t="str">
        <f t="shared" si="28"/>
        <v xml:space="preserve"> </v>
      </c>
      <c r="CM41" s="238" t="s">
        <v>144</v>
      </c>
      <c r="CN41" s="43" t="str">
        <f t="shared" ref="CN41:DC41" si="29">IF(SUM(CN11:CN40)&gt;0,AVERAGE(CN11:CN40)," ")</f>
        <v xml:space="preserve"> </v>
      </c>
      <c r="CO41" s="135" t="str">
        <f t="shared" si="29"/>
        <v xml:space="preserve"> </v>
      </c>
      <c r="CP41" s="3" t="str">
        <f t="shared" si="29"/>
        <v xml:space="preserve"> </v>
      </c>
      <c r="CQ41" s="46" t="str">
        <f t="shared" si="29"/>
        <v xml:space="preserve"> </v>
      </c>
      <c r="CR41" s="44" t="str">
        <f t="shared" si="29"/>
        <v xml:space="preserve"> </v>
      </c>
      <c r="CS41" s="46" t="str">
        <f t="shared" si="29"/>
        <v xml:space="preserve"> </v>
      </c>
      <c r="CT41" s="44" t="str">
        <f t="shared" si="29"/>
        <v xml:space="preserve"> </v>
      </c>
      <c r="CU41" s="47" t="str">
        <f t="shared" si="29"/>
        <v xml:space="preserve"> </v>
      </c>
      <c r="CV41" s="44" t="str">
        <f t="shared" si="29"/>
        <v xml:space="preserve"> </v>
      </c>
      <c r="CW41" s="47" t="str">
        <f t="shared" si="29"/>
        <v xml:space="preserve"> </v>
      </c>
      <c r="CX41" s="44" t="str">
        <f t="shared" si="29"/>
        <v xml:space="preserve"> </v>
      </c>
      <c r="CY41" s="46" t="str">
        <f t="shared" si="29"/>
        <v xml:space="preserve"> </v>
      </c>
      <c r="CZ41" s="70" t="str">
        <f t="shared" si="29"/>
        <v xml:space="preserve"> </v>
      </c>
      <c r="DA41" s="47" t="str">
        <f t="shared" si="29"/>
        <v xml:space="preserve"> </v>
      </c>
      <c r="DB41" s="46" t="str">
        <f t="shared" si="29"/>
        <v xml:space="preserve"> </v>
      </c>
      <c r="DC41" s="56" t="str">
        <f t="shared" si="29"/>
        <v xml:space="preserve"> </v>
      </c>
    </row>
    <row r="42" spans="1:107" ht="15" customHeight="1" thickTop="1" thickBot="1" x14ac:dyDescent="0.25">
      <c r="A42" s="240" t="s">
        <v>145</v>
      </c>
      <c r="B42" s="241"/>
      <c r="C42" s="78"/>
      <c r="D42" s="77"/>
      <c r="E42" s="72" t="str">
        <f>IF(SUM(E11:E40)&gt;0,MAX(E11:E40)," ")</f>
        <v xml:space="preserve"> </v>
      </c>
      <c r="F42" s="79"/>
      <c r="G42" s="80"/>
      <c r="H42" s="81" t="str">
        <f t="shared" ref="H42:S42" si="30">IF(SUM(H11:H40)&gt;0,MAX(H11:H40)," ")</f>
        <v xml:space="preserve"> </v>
      </c>
      <c r="I42" s="71" t="str">
        <f t="shared" si="30"/>
        <v xml:space="preserve"> </v>
      </c>
      <c r="J42" s="72" t="str">
        <f t="shared" si="30"/>
        <v xml:space="preserve"> </v>
      </c>
      <c r="K42" s="55" t="str">
        <f t="shared" si="30"/>
        <v xml:space="preserve"> </v>
      </c>
      <c r="L42" s="320" t="str">
        <f t="shared" si="30"/>
        <v xml:space="preserve"> </v>
      </c>
      <c r="M42" s="71" t="str">
        <f t="shared" si="30"/>
        <v xml:space="preserve"> </v>
      </c>
      <c r="N42" s="82" t="str">
        <f t="shared" ca="1" si="30"/>
        <v xml:space="preserve"> </v>
      </c>
      <c r="O42" s="71" t="str">
        <f t="shared" si="30"/>
        <v xml:space="preserve"> </v>
      </c>
      <c r="P42" s="82" t="str">
        <f t="shared" ca="1" si="30"/>
        <v xml:space="preserve"> </v>
      </c>
      <c r="Q42" s="71" t="str">
        <f t="shared" si="30"/>
        <v xml:space="preserve"> </v>
      </c>
      <c r="R42" s="71" t="str">
        <f t="shared" si="30"/>
        <v xml:space="preserve"> </v>
      </c>
      <c r="S42" s="45" t="str">
        <f t="shared" si="30"/>
        <v xml:space="preserve"> </v>
      </c>
      <c r="T42" s="240" t="s">
        <v>146</v>
      </c>
      <c r="U42" s="55" t="str">
        <f t="shared" ref="U42:AE42" si="31">IF(SUM(U11:U40)&gt;0,MAX(U11:U40)," ")</f>
        <v xml:space="preserve"> </v>
      </c>
      <c r="V42" s="45" t="str">
        <f t="shared" si="31"/>
        <v xml:space="preserve"> </v>
      </c>
      <c r="W42" s="55" t="str">
        <f t="shared" si="31"/>
        <v xml:space="preserve"> </v>
      </c>
      <c r="X42" s="71" t="str">
        <f t="shared" si="31"/>
        <v xml:space="preserve"> </v>
      </c>
      <c r="Y42" s="71" t="str">
        <f t="shared" si="31"/>
        <v xml:space="preserve"> </v>
      </c>
      <c r="Z42" s="71" t="str">
        <f t="shared" si="31"/>
        <v xml:space="preserve"> </v>
      </c>
      <c r="AA42" s="333" t="str">
        <f t="shared" si="31"/>
        <v xml:space="preserve"> </v>
      </c>
      <c r="AB42" s="71" t="str">
        <f t="shared" si="31"/>
        <v xml:space="preserve"> </v>
      </c>
      <c r="AC42" s="45" t="str">
        <f t="shared" si="31"/>
        <v xml:space="preserve"> </v>
      </c>
      <c r="AD42" s="55" t="str">
        <f t="shared" si="31"/>
        <v xml:space="preserve"> </v>
      </c>
      <c r="AE42" s="45" t="str">
        <f t="shared" si="31"/>
        <v xml:space="preserve"> </v>
      </c>
      <c r="AF42" s="706"/>
      <c r="AG42" s="728" t="str">
        <f>IF(SUM(AG11:AG40)&gt;0,MAX(AG11:AG40)," ")</f>
        <v xml:space="preserve"> </v>
      </c>
      <c r="AH42" s="679" t="str">
        <f>IF(SUM(AH11:AH40)&gt;0,MAX(AH11:AH40)," ")</f>
        <v xml:space="preserve"> </v>
      </c>
      <c r="AI42" s="71" t="str">
        <f ca="1">IF(AJ41&lt;&gt;"",MAX(AI11:AI40),"")</f>
        <v/>
      </c>
      <c r="AJ42" s="44" t="str">
        <f ca="1">IF(AI42=63200,"TNTC",AI42)</f>
        <v/>
      </c>
      <c r="AK42" s="1016" t="str">
        <f>IF(SUM(AK11:AL40)&gt;0,MAX(AK11:AL40)," ")</f>
        <v xml:space="preserve"> </v>
      </c>
      <c r="AL42" s="1017"/>
      <c r="AM42" s="725" t="str">
        <f>IF(SUM(AM11:AM40)&gt;0,MAX(AM11:AM40)," ")</f>
        <v xml:space="preserve"> </v>
      </c>
      <c r="AN42" s="45" t="str">
        <f>IF(SUM(AN11:AN40)&gt;0,MAX(AN11:AN40)," ")</f>
        <v xml:space="preserve"> </v>
      </c>
      <c r="AO42" s="1052" t="s">
        <v>147</v>
      </c>
      <c r="AP42" s="1053"/>
      <c r="AQ42" s="785" t="str">
        <f t="shared" ref="AQ42:BF42" si="32">IF(SUM(AQ11:AQ40)&gt;0,MAX(AQ11:AQ40)," ")</f>
        <v xml:space="preserve"> </v>
      </c>
      <c r="AR42" s="83" t="str">
        <f t="shared" si="32"/>
        <v xml:space="preserve"> </v>
      </c>
      <c r="AS42" s="43" t="str">
        <f t="shared" si="32"/>
        <v xml:space="preserve"> </v>
      </c>
      <c r="AT42" s="679" t="str">
        <f t="shared" si="32"/>
        <v xml:space="preserve"> </v>
      </c>
      <c r="AU42" s="687" t="str">
        <f t="shared" ca="1" si="32"/>
        <v xml:space="preserve"> </v>
      </c>
      <c r="AV42" s="728" t="str">
        <f t="shared" ca="1" si="32"/>
        <v xml:space="preserve"> </v>
      </c>
      <c r="AW42" s="735" t="str">
        <f t="shared" si="32"/>
        <v xml:space="preserve"> </v>
      </c>
      <c r="AX42" s="678" t="str">
        <f t="shared" si="32"/>
        <v xml:space="preserve"> </v>
      </c>
      <c r="AY42" s="730" t="str">
        <f t="shared" ca="1" si="32"/>
        <v xml:space="preserve"> </v>
      </c>
      <c r="AZ42" s="679" t="str">
        <f t="shared" ca="1" si="32"/>
        <v xml:space="preserve"> </v>
      </c>
      <c r="BA42" s="731" t="str">
        <f t="shared" si="32"/>
        <v xml:space="preserve"> </v>
      </c>
      <c r="BB42" s="732" t="str">
        <f t="shared" si="32"/>
        <v xml:space="preserve"> </v>
      </c>
      <c r="BC42" s="733" t="str">
        <f t="shared" ca="1" si="32"/>
        <v xml:space="preserve"> </v>
      </c>
      <c r="BD42" s="679" t="str">
        <f t="shared" ca="1" si="32"/>
        <v xml:space="preserve"> </v>
      </c>
      <c r="BE42" s="787" t="str">
        <f t="shared" si="32"/>
        <v xml:space="preserve"> </v>
      </c>
      <c r="BF42" s="788" t="str">
        <f t="shared" ca="1" si="32"/>
        <v xml:space="preserve"> </v>
      </c>
      <c r="BG42" s="240" t="s">
        <v>146</v>
      </c>
      <c r="BH42" s="55" t="str">
        <f t="shared" ref="BH42:BU42" si="33">IF(SUM(BH11:BH40)&gt;0,MAX(BH11:BH40)," ")</f>
        <v xml:space="preserve"> </v>
      </c>
      <c r="BI42" s="45" t="str">
        <f t="shared" si="33"/>
        <v xml:space="preserve"> </v>
      </c>
      <c r="BJ42" s="55" t="str">
        <f t="shared" si="33"/>
        <v xml:space="preserve"> </v>
      </c>
      <c r="BK42" s="71" t="str">
        <f t="shared" si="33"/>
        <v xml:space="preserve"> </v>
      </c>
      <c r="BL42" s="71" t="str">
        <f t="shared" si="33"/>
        <v xml:space="preserve"> </v>
      </c>
      <c r="BM42" s="71" t="str">
        <f t="shared" si="33"/>
        <v xml:space="preserve"> </v>
      </c>
      <c r="BN42" s="71" t="str">
        <f t="shared" si="33"/>
        <v xml:space="preserve"> </v>
      </c>
      <c r="BO42" s="71" t="str">
        <f t="shared" si="33"/>
        <v xml:space="preserve"> </v>
      </c>
      <c r="BP42" s="71" t="str">
        <f t="shared" si="33"/>
        <v xml:space="preserve"> </v>
      </c>
      <c r="BQ42" s="71" t="str">
        <f t="shared" si="33"/>
        <v xml:space="preserve"> </v>
      </c>
      <c r="BR42" s="71" t="str">
        <f t="shared" si="33"/>
        <v xml:space="preserve"> </v>
      </c>
      <c r="BS42" s="45" t="str">
        <f t="shared" si="33"/>
        <v xml:space="preserve"> </v>
      </c>
      <c r="BT42" s="71" t="str">
        <f t="shared" si="33"/>
        <v xml:space="preserve"> </v>
      </c>
      <c r="BU42" s="45" t="str">
        <f t="shared" si="33"/>
        <v xml:space="preserve"> </v>
      </c>
      <c r="BV42" s="263" t="s">
        <v>147</v>
      </c>
      <c r="BW42" s="792" t="str">
        <f t="shared" ref="BW42:CL42" si="34">IF(SUM(BW11:BW40)&gt;0,MAX(BW11:BW40)," ")</f>
        <v xml:space="preserve"> </v>
      </c>
      <c r="BX42" s="793" t="str">
        <f t="shared" ca="1" si="34"/>
        <v xml:space="preserve"> </v>
      </c>
      <c r="BY42" s="792" t="str">
        <f t="shared" si="34"/>
        <v xml:space="preserve"> </v>
      </c>
      <c r="BZ42" s="793" t="str">
        <f t="shared" ca="1" si="34"/>
        <v xml:space="preserve"> </v>
      </c>
      <c r="CA42" s="508" t="str">
        <f t="shared" si="34"/>
        <v xml:space="preserve"> </v>
      </c>
      <c r="CB42" s="84" t="str">
        <f t="shared" si="34"/>
        <v xml:space="preserve"> </v>
      </c>
      <c r="CC42" s="82" t="str">
        <f t="shared" si="34"/>
        <v xml:space="preserve"> </v>
      </c>
      <c r="CD42" s="82" t="str">
        <f t="shared" si="34"/>
        <v xml:space="preserve"> </v>
      </c>
      <c r="CE42" s="82" t="str">
        <f t="shared" si="34"/>
        <v xml:space="preserve"> </v>
      </c>
      <c r="CF42" s="85" t="str">
        <f t="shared" si="34"/>
        <v xml:space="preserve"> </v>
      </c>
      <c r="CG42" s="82" t="str">
        <f t="shared" si="34"/>
        <v xml:space="preserve"> </v>
      </c>
      <c r="CH42" s="84" t="str">
        <f t="shared" si="34"/>
        <v xml:space="preserve"> </v>
      </c>
      <c r="CI42" s="86" t="str">
        <f t="shared" si="34"/>
        <v xml:space="preserve"> </v>
      </c>
      <c r="CJ42" s="85" t="str">
        <f t="shared" si="34"/>
        <v xml:space="preserve"> </v>
      </c>
      <c r="CK42" s="84" t="str">
        <f t="shared" si="34"/>
        <v xml:space="preserve"> </v>
      </c>
      <c r="CL42" s="83" t="str">
        <f t="shared" si="34"/>
        <v xml:space="preserve"> </v>
      </c>
      <c r="CM42" s="240" t="s">
        <v>147</v>
      </c>
      <c r="CN42" s="55" t="str">
        <f t="shared" ref="CN42:DC42" si="35">IF(SUM(CN11:CN40)&gt;0,MAX(CN11:CN40)," ")</f>
        <v xml:space="preserve"> </v>
      </c>
      <c r="CO42" s="57" t="str">
        <f t="shared" si="35"/>
        <v xml:space="preserve"> </v>
      </c>
      <c r="CP42" s="508" t="str">
        <f t="shared" si="35"/>
        <v xml:space="preserve"> </v>
      </c>
      <c r="CQ42" s="84" t="str">
        <f t="shared" si="35"/>
        <v xml:space="preserve"> </v>
      </c>
      <c r="CR42" s="82" t="str">
        <f t="shared" si="35"/>
        <v xml:space="preserve"> </v>
      </c>
      <c r="CS42" s="84" t="str">
        <f t="shared" si="35"/>
        <v xml:space="preserve"> </v>
      </c>
      <c r="CT42" s="82" t="str">
        <f t="shared" si="35"/>
        <v xml:space="preserve"> </v>
      </c>
      <c r="CU42" s="85" t="str">
        <f t="shared" si="35"/>
        <v xml:space="preserve"> </v>
      </c>
      <c r="CV42" s="82" t="str">
        <f t="shared" si="35"/>
        <v xml:space="preserve"> </v>
      </c>
      <c r="CW42" s="85" t="str">
        <f t="shared" si="35"/>
        <v xml:space="preserve"> </v>
      </c>
      <c r="CX42" s="82" t="str">
        <f t="shared" si="35"/>
        <v xml:space="preserve"> </v>
      </c>
      <c r="CY42" s="84" t="str">
        <f t="shared" si="35"/>
        <v xml:space="preserve"> </v>
      </c>
      <c r="CZ42" s="86" t="str">
        <f t="shared" si="35"/>
        <v xml:space="preserve"> </v>
      </c>
      <c r="DA42" s="85" t="str">
        <f t="shared" si="35"/>
        <v xml:space="preserve"> </v>
      </c>
      <c r="DB42" s="84" t="str">
        <f t="shared" si="35"/>
        <v xml:space="preserve"> </v>
      </c>
      <c r="DC42" s="83" t="str">
        <f t="shared" si="35"/>
        <v xml:space="preserve"> </v>
      </c>
    </row>
    <row r="43" spans="1:107" ht="15" customHeight="1" thickTop="1" thickBot="1" x14ac:dyDescent="0.25">
      <c r="A43" s="240" t="s">
        <v>148</v>
      </c>
      <c r="B43" s="241"/>
      <c r="C43" s="78"/>
      <c r="D43" s="77"/>
      <c r="E43" s="49"/>
      <c r="F43" s="79"/>
      <c r="G43" s="80"/>
      <c r="H43" s="502" t="str">
        <f t="shared" ref="H43:S43" si="36">IF(SUM(H11:H40)&gt;0,MIN(H11:H40),"")</f>
        <v/>
      </c>
      <c r="I43" s="82" t="str">
        <f t="shared" si="36"/>
        <v/>
      </c>
      <c r="J43" s="508" t="str">
        <f t="shared" si="36"/>
        <v/>
      </c>
      <c r="K43" s="450" t="str">
        <f t="shared" si="36"/>
        <v/>
      </c>
      <c r="L43" s="504" t="str">
        <f t="shared" si="36"/>
        <v/>
      </c>
      <c r="M43" s="82" t="str">
        <f t="shared" si="36"/>
        <v/>
      </c>
      <c r="N43" s="82" t="str">
        <f t="shared" ca="1" si="36"/>
        <v/>
      </c>
      <c r="O43" s="82" t="str">
        <f t="shared" si="36"/>
        <v/>
      </c>
      <c r="P43" s="82" t="str">
        <f t="shared" ca="1" si="36"/>
        <v/>
      </c>
      <c r="Q43" s="82" t="str">
        <f t="shared" si="36"/>
        <v/>
      </c>
      <c r="R43" s="82" t="str">
        <f t="shared" si="36"/>
        <v/>
      </c>
      <c r="S43" s="83" t="str">
        <f t="shared" si="36"/>
        <v/>
      </c>
      <c r="T43" s="446" t="s">
        <v>149</v>
      </c>
      <c r="U43" s="450" t="str">
        <f t="shared" ref="U43:AE43" si="37">IF(SUM(U11:U40)&gt;0,MIN(U11:U40),"")</f>
        <v/>
      </c>
      <c r="V43" s="83" t="str">
        <f t="shared" si="37"/>
        <v/>
      </c>
      <c r="W43" s="450" t="str">
        <f t="shared" si="37"/>
        <v/>
      </c>
      <c r="X43" s="82" t="str">
        <f t="shared" si="37"/>
        <v/>
      </c>
      <c r="Y43" s="82" t="str">
        <f t="shared" si="37"/>
        <v/>
      </c>
      <c r="Z43" s="82" t="str">
        <f t="shared" si="37"/>
        <v/>
      </c>
      <c r="AA43" s="505" t="str">
        <f t="shared" si="37"/>
        <v/>
      </c>
      <c r="AB43" s="82" t="str">
        <f t="shared" si="37"/>
        <v/>
      </c>
      <c r="AC43" s="83" t="str">
        <f t="shared" si="37"/>
        <v/>
      </c>
      <c r="AD43" s="450" t="str">
        <f t="shared" si="37"/>
        <v/>
      </c>
      <c r="AE43" s="83" t="str">
        <f t="shared" si="37"/>
        <v/>
      </c>
      <c r="AF43" s="707"/>
      <c r="AG43" s="795" t="str">
        <f>IF(SUM(AG11:AG40)&gt;0,MIN(AG11:AG40),"")</f>
        <v/>
      </c>
      <c r="AH43" s="784" t="str">
        <f>IF(SUM(AH11:AH40)&gt;0,MIN(AH11:AH40),"")</f>
        <v/>
      </c>
      <c r="AI43" s="72"/>
      <c r="AJ43" s="758" t="str">
        <f>IF(SUM(AJ11:AJ40)&gt;0,MIN(AJ11:AJ40),"")</f>
        <v/>
      </c>
      <c r="AK43" s="1016" t="str">
        <f>IF(SUM(AK11:AL40)&gt;0,MIN(AK11:AL40),"")</f>
        <v/>
      </c>
      <c r="AL43" s="1153"/>
      <c r="AM43" s="679" t="str">
        <f>IF(SUM(AM11:AM40)&gt;0,MIN(AM11:AM40),"")</f>
        <v/>
      </c>
      <c r="AN43" s="739" t="str">
        <f>IF(SUM(AN11:AN40)&gt;0,MIN(AN11:AN40),"")</f>
        <v/>
      </c>
      <c r="AO43" s="1060" t="s">
        <v>150</v>
      </c>
      <c r="AP43" s="1061"/>
      <c r="AQ43" s="707" t="str">
        <f t="shared" ref="AQ43:BF43" si="38">IF(SUM(AQ11:AQ40)&gt;0,MIN(AQ11:AQ40),"")</f>
        <v/>
      </c>
      <c r="AR43" s="740" t="str">
        <f t="shared" si="38"/>
        <v/>
      </c>
      <c r="AS43" s="707" t="str">
        <f t="shared" si="38"/>
        <v/>
      </c>
      <c r="AT43" s="725" t="str">
        <f t="shared" si="38"/>
        <v/>
      </c>
      <c r="AU43" s="743" t="str">
        <f t="shared" ca="1" si="38"/>
        <v/>
      </c>
      <c r="AV43" s="740" t="str">
        <f t="shared" ca="1" si="38"/>
        <v/>
      </c>
      <c r="AW43" s="707" t="str">
        <f t="shared" si="38"/>
        <v/>
      </c>
      <c r="AX43" s="725" t="str">
        <f t="shared" si="38"/>
        <v/>
      </c>
      <c r="AY43" s="743" t="str">
        <f t="shared" ca="1" si="38"/>
        <v/>
      </c>
      <c r="AZ43" s="740" t="str">
        <f t="shared" ca="1" si="38"/>
        <v/>
      </c>
      <c r="BA43" s="707" t="str">
        <f t="shared" si="38"/>
        <v/>
      </c>
      <c r="BB43" s="743" t="str">
        <f t="shared" si="38"/>
        <v/>
      </c>
      <c r="BC43" s="725" t="str">
        <f t="shared" ca="1" si="38"/>
        <v/>
      </c>
      <c r="BD43" s="740" t="str">
        <f t="shared" ca="1" si="38"/>
        <v/>
      </c>
      <c r="BE43" s="450" t="str">
        <f t="shared" si="38"/>
        <v/>
      </c>
      <c r="BF43" s="83" t="str">
        <f t="shared" ca="1" si="38"/>
        <v/>
      </c>
      <c r="BG43" s="446" t="s">
        <v>149</v>
      </c>
      <c r="BH43" s="707" t="str">
        <f t="shared" ref="BH43:BU43" si="39">IF(SUM(BH11:BH40)&gt;0,MIN(BH11:BH40),"")</f>
        <v/>
      </c>
      <c r="BI43" s="740" t="str">
        <f t="shared" si="39"/>
        <v/>
      </c>
      <c r="BJ43" s="707" t="str">
        <f t="shared" si="39"/>
        <v/>
      </c>
      <c r="BK43" s="725" t="str">
        <f t="shared" si="39"/>
        <v/>
      </c>
      <c r="BL43" s="725" t="str">
        <f t="shared" si="39"/>
        <v/>
      </c>
      <c r="BM43" s="725" t="str">
        <f t="shared" si="39"/>
        <v/>
      </c>
      <c r="BN43" s="725" t="str">
        <f t="shared" si="39"/>
        <v/>
      </c>
      <c r="BO43" s="725" t="str">
        <f t="shared" si="39"/>
        <v/>
      </c>
      <c r="BP43" s="725" t="str">
        <f t="shared" si="39"/>
        <v/>
      </c>
      <c r="BQ43" s="725" t="str">
        <f t="shared" si="39"/>
        <v/>
      </c>
      <c r="BR43" s="725" t="str">
        <f t="shared" si="39"/>
        <v/>
      </c>
      <c r="BS43" s="740" t="str">
        <f t="shared" si="39"/>
        <v/>
      </c>
      <c r="BT43" s="725" t="str">
        <f t="shared" si="39"/>
        <v/>
      </c>
      <c r="BU43" s="740" t="str">
        <f t="shared" si="39"/>
        <v/>
      </c>
      <c r="BV43" s="264" t="s">
        <v>150</v>
      </c>
      <c r="BW43" s="744" t="str">
        <f t="shared" ref="BW43:CL43" si="40">IF(SUM(BW11:BW40)&gt;0,MIN(BW11:BW40),"")</f>
        <v/>
      </c>
      <c r="BX43" s="742" t="str">
        <f t="shared" ca="1" si="40"/>
        <v/>
      </c>
      <c r="BY43" s="744" t="str">
        <f t="shared" si="40"/>
        <v/>
      </c>
      <c r="BZ43" s="742" t="str">
        <f t="shared" ca="1" si="40"/>
        <v/>
      </c>
      <c r="CA43" s="754" t="str">
        <f t="shared" si="40"/>
        <v/>
      </c>
      <c r="CB43" s="751" t="str">
        <f t="shared" si="40"/>
        <v/>
      </c>
      <c r="CC43" s="749" t="str">
        <f t="shared" si="40"/>
        <v/>
      </c>
      <c r="CD43" s="749" t="str">
        <f t="shared" si="40"/>
        <v/>
      </c>
      <c r="CE43" s="749" t="str">
        <f t="shared" si="40"/>
        <v/>
      </c>
      <c r="CF43" s="751" t="str">
        <f t="shared" si="40"/>
        <v/>
      </c>
      <c r="CG43" s="749" t="str">
        <f t="shared" si="40"/>
        <v/>
      </c>
      <c r="CH43" s="751" t="str">
        <f t="shared" si="40"/>
        <v/>
      </c>
      <c r="CI43" s="751" t="str">
        <f t="shared" si="40"/>
        <v/>
      </c>
      <c r="CJ43" s="749" t="str">
        <f t="shared" si="40"/>
        <v/>
      </c>
      <c r="CK43" s="751" t="str">
        <f t="shared" si="40"/>
        <v/>
      </c>
      <c r="CL43" s="750" t="str">
        <f t="shared" si="40"/>
        <v/>
      </c>
      <c r="CM43" s="446" t="s">
        <v>150</v>
      </c>
      <c r="CN43" s="744" t="str">
        <f t="shared" ref="CN43:DC43" si="41">IF(SUM(CN11:CN40)&gt;0,MIN(CN11:CN40),"")</f>
        <v/>
      </c>
      <c r="CO43" s="745" t="str">
        <f t="shared" si="41"/>
        <v/>
      </c>
      <c r="CP43" s="741" t="str">
        <f t="shared" si="41"/>
        <v/>
      </c>
      <c r="CQ43" s="743" t="str">
        <f t="shared" si="41"/>
        <v/>
      </c>
      <c r="CR43" s="725" t="str">
        <f t="shared" si="41"/>
        <v/>
      </c>
      <c r="CS43" s="743" t="str">
        <f t="shared" si="41"/>
        <v/>
      </c>
      <c r="CT43" s="725" t="str">
        <f t="shared" si="41"/>
        <v/>
      </c>
      <c r="CU43" s="743" t="str">
        <f t="shared" si="41"/>
        <v/>
      </c>
      <c r="CV43" s="725" t="str">
        <f t="shared" si="41"/>
        <v/>
      </c>
      <c r="CW43" s="743" t="str">
        <f t="shared" si="41"/>
        <v/>
      </c>
      <c r="CX43" s="725" t="str">
        <f t="shared" si="41"/>
        <v/>
      </c>
      <c r="CY43" s="743" t="str">
        <f t="shared" si="41"/>
        <v/>
      </c>
      <c r="CZ43" s="743" t="str">
        <f t="shared" si="41"/>
        <v/>
      </c>
      <c r="DA43" s="725" t="str">
        <f t="shared" si="41"/>
        <v/>
      </c>
      <c r="DB43" s="743" t="str">
        <f t="shared" si="41"/>
        <v/>
      </c>
      <c r="DC43" s="740" t="str">
        <f t="shared" si="41"/>
        <v/>
      </c>
    </row>
    <row r="44" spans="1:107" ht="14.45" customHeight="1" thickTop="1" thickBot="1" x14ac:dyDescent="0.25">
      <c r="A44" s="527"/>
      <c r="B44" s="528"/>
      <c r="C44" s="528"/>
      <c r="D44" s="528"/>
      <c r="E44" s="529"/>
      <c r="F44" s="530"/>
      <c r="G44" s="531"/>
      <c r="H44" s="527"/>
      <c r="I44" s="528"/>
      <c r="J44" s="532"/>
      <c r="K44" s="528"/>
      <c r="L44" s="533"/>
      <c r="M44" s="528"/>
      <c r="N44" s="528"/>
      <c r="O44" s="528"/>
      <c r="P44" s="528"/>
      <c r="Q44" s="528"/>
      <c r="R44" s="528"/>
      <c r="S44" s="532"/>
      <c r="T44" s="1010" t="s">
        <v>151</v>
      </c>
      <c r="U44" s="1011"/>
      <c r="V44" s="1012"/>
      <c r="W44" s="528"/>
      <c r="X44" s="528"/>
      <c r="Y44" s="534"/>
      <c r="Z44" s="528"/>
      <c r="AA44" s="534"/>
      <c r="AB44" s="528"/>
      <c r="AC44" s="532"/>
      <c r="AD44" s="528"/>
      <c r="AE44" s="528"/>
      <c r="AF44" s="527"/>
      <c r="AG44" s="528"/>
      <c r="AH44" s="528"/>
      <c r="AI44" s="503"/>
      <c r="AJ44" s="888" t="str">
        <f ca="1">'E.coli Standalone Calculation'!P38</f>
        <v/>
      </c>
      <c r="AK44" s="535"/>
      <c r="AL44" s="536"/>
      <c r="AM44" s="677"/>
      <c r="AN44" s="532"/>
      <c r="AO44" s="1054"/>
      <c r="AP44" s="1055"/>
      <c r="AQ44" s="527"/>
      <c r="AR44" s="528"/>
      <c r="AS44" s="527"/>
      <c r="AT44" s="528"/>
      <c r="AU44" s="537"/>
      <c r="AV44" s="528"/>
      <c r="AW44" s="527"/>
      <c r="AX44" s="528"/>
      <c r="AY44" s="537"/>
      <c r="AZ44" s="528"/>
      <c r="BA44" s="527"/>
      <c r="BB44" s="537"/>
      <c r="BC44" s="528"/>
      <c r="BD44" s="528"/>
      <c r="BE44" s="527"/>
      <c r="BF44" s="532"/>
      <c r="BG44" s="538"/>
      <c r="BH44" s="527"/>
      <c r="BI44" s="532"/>
      <c r="BJ44" s="527"/>
      <c r="BK44" s="528"/>
      <c r="BL44" s="528"/>
      <c r="BM44" s="528"/>
      <c r="BN44" s="528"/>
      <c r="BO44" s="528"/>
      <c r="BP44" s="528"/>
      <c r="BQ44" s="528"/>
      <c r="BR44" s="528"/>
      <c r="BS44" s="532"/>
      <c r="BT44" s="527"/>
      <c r="BU44" s="532"/>
      <c r="BV44" s="557"/>
      <c r="BW44" s="551"/>
      <c r="BX44" s="677"/>
      <c r="BY44" s="677"/>
      <c r="BZ44" s="677"/>
      <c r="CA44" s="677"/>
      <c r="CB44" s="552"/>
      <c r="CC44" s="552"/>
      <c r="CD44" s="552"/>
      <c r="CE44" s="552"/>
      <c r="CF44" s="552"/>
      <c r="CG44" s="552"/>
      <c r="CH44" s="552"/>
      <c r="CI44" s="552"/>
      <c r="CJ44" s="552"/>
      <c r="CK44" s="552"/>
      <c r="CL44" s="553"/>
      <c r="CM44" s="557"/>
      <c r="CN44" s="551"/>
      <c r="CO44" s="552"/>
      <c r="CP44" s="552"/>
      <c r="CQ44" s="552"/>
      <c r="CR44" s="552"/>
      <c r="CS44" s="552"/>
      <c r="CT44" s="552"/>
      <c r="CU44" s="552"/>
      <c r="CV44" s="552"/>
      <c r="CW44" s="552"/>
      <c r="CX44" s="552"/>
      <c r="CY44" s="552"/>
      <c r="CZ44" s="552"/>
      <c r="DA44" s="552"/>
      <c r="DB44" s="552"/>
      <c r="DC44" s="553"/>
    </row>
    <row r="45" spans="1:107" ht="14.45" customHeight="1" thickTop="1" thickBot="1" x14ac:dyDescent="0.25">
      <c r="A45" s="539"/>
      <c r="B45" s="540"/>
      <c r="C45" s="540"/>
      <c r="D45" s="540"/>
      <c r="E45" s="541"/>
      <c r="F45" s="542"/>
      <c r="G45" s="541"/>
      <c r="H45" s="540"/>
      <c r="I45" s="540"/>
      <c r="J45" s="543"/>
      <c r="K45" s="540"/>
      <c r="L45" s="544"/>
      <c r="M45" s="540"/>
      <c r="N45" s="540"/>
      <c r="O45" s="540"/>
      <c r="P45" s="540"/>
      <c r="Q45" s="540"/>
      <c r="R45" s="540"/>
      <c r="S45" s="543"/>
      <c r="T45" s="1013" t="s">
        <v>152</v>
      </c>
      <c r="U45" s="1014"/>
      <c r="V45" s="1015"/>
      <c r="W45" s="545"/>
      <c r="X45" s="540"/>
      <c r="Y45" s="546"/>
      <c r="Z45" s="540"/>
      <c r="AA45" s="546"/>
      <c r="AB45" s="540"/>
      <c r="AC45" s="540"/>
      <c r="AD45" s="545"/>
      <c r="AE45" s="540"/>
      <c r="AF45" s="545"/>
      <c r="AG45" s="540"/>
      <c r="AH45" s="540"/>
      <c r="AI45" s="503"/>
      <c r="AJ45" s="889" t="str">
        <f ca="1">'E.coli Standalone Calculation'!P41</f>
        <v/>
      </c>
      <c r="AK45" s="547"/>
      <c r="AL45" s="548"/>
      <c r="AM45" s="540"/>
      <c r="AN45" s="543"/>
      <c r="AO45" s="1021"/>
      <c r="AP45" s="1022"/>
      <c r="AQ45" s="545"/>
      <c r="AR45" s="543"/>
      <c r="AS45" s="540"/>
      <c r="AT45" s="540"/>
      <c r="AU45" s="549"/>
      <c r="AV45" s="540"/>
      <c r="AW45" s="545"/>
      <c r="AX45" s="540"/>
      <c r="AY45" s="549"/>
      <c r="AZ45" s="543"/>
      <c r="BA45" s="540"/>
      <c r="BB45" s="549"/>
      <c r="BC45" s="540"/>
      <c r="BD45" s="540"/>
      <c r="BE45" s="545"/>
      <c r="BF45" s="543"/>
      <c r="BG45" s="550"/>
      <c r="BH45" s="545"/>
      <c r="BI45" s="543"/>
      <c r="BJ45" s="545"/>
      <c r="BK45" s="540"/>
      <c r="BL45" s="540"/>
      <c r="BM45" s="540"/>
      <c r="BN45" s="540"/>
      <c r="BO45" s="540"/>
      <c r="BP45" s="540"/>
      <c r="BQ45" s="540"/>
      <c r="BR45" s="540"/>
      <c r="BS45" s="543"/>
      <c r="BT45" s="545"/>
      <c r="BU45" s="543"/>
      <c r="BV45" s="558"/>
      <c r="BW45" s="554"/>
      <c r="BX45" s="555"/>
      <c r="BY45" s="555"/>
      <c r="BZ45" s="555"/>
      <c r="CA45" s="555"/>
      <c r="CB45" s="555"/>
      <c r="CC45" s="555"/>
      <c r="CD45" s="555"/>
      <c r="CE45" s="555"/>
      <c r="CF45" s="555"/>
      <c r="CG45" s="555"/>
      <c r="CH45" s="555"/>
      <c r="CI45" s="555"/>
      <c r="CJ45" s="555"/>
      <c r="CK45" s="555"/>
      <c r="CL45" s="556"/>
      <c r="CM45" s="558"/>
      <c r="CN45" s="554"/>
      <c r="CO45" s="555"/>
      <c r="CP45" s="555"/>
      <c r="CQ45" s="555"/>
      <c r="CR45" s="555"/>
      <c r="CS45" s="555"/>
      <c r="CT45" s="555"/>
      <c r="CU45" s="555"/>
      <c r="CV45" s="555"/>
      <c r="CW45" s="555"/>
      <c r="CX45" s="555"/>
      <c r="CY45" s="555"/>
      <c r="CZ45" s="555"/>
      <c r="DA45" s="555"/>
      <c r="DB45" s="555"/>
      <c r="DC45" s="556"/>
    </row>
    <row r="46" spans="1:107" ht="15" customHeight="1" thickBot="1" x14ac:dyDescent="0.25">
      <c r="A46" s="518" t="s">
        <v>153</v>
      </c>
      <c r="B46" s="244"/>
      <c r="C46" s="447"/>
      <c r="D46" s="127"/>
      <c r="E46" s="86">
        <f>COUNT(E11:E40)</f>
        <v>0</v>
      </c>
      <c r="F46" s="448">
        <f>COUNTA(F11:F40)</f>
        <v>0</v>
      </c>
      <c r="G46" s="449">
        <f>COUNTA(G11:G40)</f>
        <v>0</v>
      </c>
      <c r="H46" s="516">
        <f t="shared" ref="H46:S46" si="42">COUNT(H11:H40)</f>
        <v>0</v>
      </c>
      <c r="I46" s="507">
        <f t="shared" si="42"/>
        <v>0</v>
      </c>
      <c r="J46" s="506">
        <f t="shared" si="42"/>
        <v>0</v>
      </c>
      <c r="K46" s="516">
        <f t="shared" si="42"/>
        <v>0</v>
      </c>
      <c r="L46" s="507">
        <f t="shared" si="42"/>
        <v>0</v>
      </c>
      <c r="M46" s="507">
        <f t="shared" si="42"/>
        <v>0</v>
      </c>
      <c r="N46" s="507">
        <f t="shared" ca="1" si="42"/>
        <v>0</v>
      </c>
      <c r="O46" s="507">
        <f t="shared" si="42"/>
        <v>0</v>
      </c>
      <c r="P46" s="507">
        <f t="shared" ca="1" si="42"/>
        <v>0</v>
      </c>
      <c r="Q46" s="507">
        <f t="shared" si="42"/>
        <v>0</v>
      </c>
      <c r="R46" s="507">
        <f t="shared" si="42"/>
        <v>0</v>
      </c>
      <c r="S46" s="506">
        <f t="shared" si="42"/>
        <v>0</v>
      </c>
      <c r="T46" s="259" t="s">
        <v>154</v>
      </c>
      <c r="U46" s="511">
        <f t="shared" ref="U46:AE46" si="43">COUNT(U11:U40)</f>
        <v>0</v>
      </c>
      <c r="V46" s="121">
        <f t="shared" si="43"/>
        <v>0</v>
      </c>
      <c r="W46" s="511">
        <f t="shared" si="43"/>
        <v>0</v>
      </c>
      <c r="X46" s="74">
        <f t="shared" si="43"/>
        <v>0</v>
      </c>
      <c r="Y46" s="74">
        <f t="shared" si="43"/>
        <v>0</v>
      </c>
      <c r="Z46" s="74">
        <f t="shared" si="43"/>
        <v>0</v>
      </c>
      <c r="AA46" s="74">
        <f t="shared" si="43"/>
        <v>0</v>
      </c>
      <c r="AB46" s="74">
        <f t="shared" si="43"/>
        <v>0</v>
      </c>
      <c r="AC46" s="121">
        <f t="shared" si="43"/>
        <v>0</v>
      </c>
      <c r="AD46" s="511">
        <f t="shared" si="43"/>
        <v>0</v>
      </c>
      <c r="AE46" s="121">
        <f t="shared" si="43"/>
        <v>0</v>
      </c>
      <c r="AF46" s="710"/>
      <c r="AG46" s="74">
        <f>COUNT(AG11:AG40)</f>
        <v>0</v>
      </c>
      <c r="AH46" s="74">
        <f>COUNT(AH11:AH40)</f>
        <v>0</v>
      </c>
      <c r="AI46" s="73"/>
      <c r="AJ46" s="67">
        <f ca="1">COUNT(AI11:AI40)</f>
        <v>0</v>
      </c>
      <c r="AK46" s="999">
        <f>COUNT(AK11:AL40)</f>
        <v>0</v>
      </c>
      <c r="AL46" s="1000"/>
      <c r="AM46" s="74">
        <f>COUNT(AM11:AM40)</f>
        <v>0</v>
      </c>
      <c r="AN46" s="121">
        <f>COUNT(AN11:AN40)</f>
        <v>0</v>
      </c>
      <c r="AO46" s="1018" t="s">
        <v>154</v>
      </c>
      <c r="AP46" s="1019"/>
      <c r="AQ46" s="511">
        <f t="shared" ref="AQ46:BF46" si="44">COUNT(AQ11:AQ40)</f>
        <v>0</v>
      </c>
      <c r="AR46" s="121">
        <f t="shared" si="44"/>
        <v>0</v>
      </c>
      <c r="AS46" s="511">
        <f t="shared" si="44"/>
        <v>0</v>
      </c>
      <c r="AT46" s="74">
        <f t="shared" si="44"/>
        <v>0</v>
      </c>
      <c r="AU46" s="74">
        <f t="shared" ca="1" si="44"/>
        <v>0</v>
      </c>
      <c r="AV46" s="121">
        <f t="shared" ca="1" si="44"/>
        <v>0</v>
      </c>
      <c r="AW46" s="511">
        <f t="shared" si="44"/>
        <v>0</v>
      </c>
      <c r="AX46" s="74">
        <f t="shared" si="44"/>
        <v>0</v>
      </c>
      <c r="AY46" s="74">
        <f t="shared" ca="1" si="44"/>
        <v>0</v>
      </c>
      <c r="AZ46" s="121">
        <f t="shared" ca="1" si="44"/>
        <v>0</v>
      </c>
      <c r="BA46" s="511">
        <f t="shared" si="44"/>
        <v>0</v>
      </c>
      <c r="BB46" s="74">
        <f t="shared" si="44"/>
        <v>0</v>
      </c>
      <c r="BC46" s="74">
        <f t="shared" ca="1" si="44"/>
        <v>0</v>
      </c>
      <c r="BD46" s="121">
        <f t="shared" ca="1" si="44"/>
        <v>0</v>
      </c>
      <c r="BE46" s="513">
        <f t="shared" si="44"/>
        <v>0</v>
      </c>
      <c r="BF46" s="121">
        <f t="shared" ca="1" si="44"/>
        <v>0</v>
      </c>
      <c r="BG46" s="514" t="s">
        <v>154</v>
      </c>
      <c r="BH46" s="513">
        <f t="shared" ref="BH46:BU46" si="45">COUNT(BH11:BH40)</f>
        <v>0</v>
      </c>
      <c r="BI46" s="121">
        <f t="shared" si="45"/>
        <v>0</v>
      </c>
      <c r="BJ46" s="511">
        <f t="shared" si="45"/>
        <v>0</v>
      </c>
      <c r="BK46" s="74">
        <f t="shared" si="45"/>
        <v>0</v>
      </c>
      <c r="BL46" s="74">
        <f t="shared" si="45"/>
        <v>0</v>
      </c>
      <c r="BM46" s="74">
        <f t="shared" si="45"/>
        <v>0</v>
      </c>
      <c r="BN46" s="74">
        <f t="shared" si="45"/>
        <v>0</v>
      </c>
      <c r="BO46" s="74">
        <f t="shared" si="45"/>
        <v>0</v>
      </c>
      <c r="BP46" s="74">
        <f t="shared" si="45"/>
        <v>0</v>
      </c>
      <c r="BQ46" s="74">
        <f t="shared" si="45"/>
        <v>0</v>
      </c>
      <c r="BR46" s="74">
        <f t="shared" si="45"/>
        <v>0</v>
      </c>
      <c r="BS46" s="121">
        <f t="shared" si="45"/>
        <v>0</v>
      </c>
      <c r="BT46" s="74">
        <f t="shared" si="45"/>
        <v>0</v>
      </c>
      <c r="BU46" s="121">
        <f t="shared" si="45"/>
        <v>0</v>
      </c>
      <c r="BV46" s="265" t="s">
        <v>154</v>
      </c>
      <c r="BW46" s="693">
        <f t="shared" ref="BW46:CL46" si="46">COUNT(BW11:BW40)</f>
        <v>0</v>
      </c>
      <c r="BX46" s="695">
        <f t="shared" ca="1" si="46"/>
        <v>0</v>
      </c>
      <c r="BY46" s="693">
        <f t="shared" si="46"/>
        <v>0</v>
      </c>
      <c r="BZ46" s="696">
        <f t="shared" ca="1" si="46"/>
        <v>0</v>
      </c>
      <c r="CA46" s="692">
        <f t="shared" si="46"/>
        <v>0</v>
      </c>
      <c r="CB46" s="74">
        <f t="shared" si="46"/>
        <v>0</v>
      </c>
      <c r="CC46" s="74">
        <f t="shared" si="46"/>
        <v>0</v>
      </c>
      <c r="CD46" s="74">
        <f t="shared" si="46"/>
        <v>0</v>
      </c>
      <c r="CE46" s="74">
        <f t="shared" si="46"/>
        <v>0</v>
      </c>
      <c r="CF46" s="74">
        <f t="shared" si="46"/>
        <v>0</v>
      </c>
      <c r="CG46" s="74">
        <f t="shared" si="46"/>
        <v>0</v>
      </c>
      <c r="CH46" s="74">
        <f t="shared" si="46"/>
        <v>0</v>
      </c>
      <c r="CI46" s="74">
        <f t="shared" si="46"/>
        <v>0</v>
      </c>
      <c r="CJ46" s="74">
        <f t="shared" si="46"/>
        <v>0</v>
      </c>
      <c r="CK46" s="74">
        <f t="shared" si="46"/>
        <v>0</v>
      </c>
      <c r="CL46" s="121">
        <f t="shared" si="46"/>
        <v>0</v>
      </c>
      <c r="CM46" s="514" t="s">
        <v>154</v>
      </c>
      <c r="CN46" s="693">
        <f t="shared" ref="CN46:DC46" si="47">COUNT(CN11:CN40)</f>
        <v>0</v>
      </c>
      <c r="CO46" s="695">
        <f t="shared" si="47"/>
        <v>0</v>
      </c>
      <c r="CP46" s="720">
        <f t="shared" si="47"/>
        <v>0</v>
      </c>
      <c r="CQ46" s="74">
        <f t="shared" si="47"/>
        <v>0</v>
      </c>
      <c r="CR46" s="74">
        <f t="shared" si="47"/>
        <v>0</v>
      </c>
      <c r="CS46" s="74">
        <f t="shared" si="47"/>
        <v>0</v>
      </c>
      <c r="CT46" s="74">
        <f t="shared" si="47"/>
        <v>0</v>
      </c>
      <c r="CU46" s="74">
        <f t="shared" si="47"/>
        <v>0</v>
      </c>
      <c r="CV46" s="74">
        <f t="shared" si="47"/>
        <v>0</v>
      </c>
      <c r="CW46" s="74">
        <f t="shared" si="47"/>
        <v>0</v>
      </c>
      <c r="CX46" s="74">
        <f t="shared" si="47"/>
        <v>0</v>
      </c>
      <c r="CY46" s="74">
        <f t="shared" si="47"/>
        <v>0</v>
      </c>
      <c r="CZ46" s="74">
        <f t="shared" si="47"/>
        <v>0</v>
      </c>
      <c r="DA46" s="74">
        <f t="shared" si="47"/>
        <v>0</v>
      </c>
      <c r="DB46" s="74">
        <f t="shared" si="47"/>
        <v>0</v>
      </c>
      <c r="DC46" s="121">
        <f t="shared" si="47"/>
        <v>0</v>
      </c>
    </row>
    <row r="47" spans="1:107" ht="17.25" customHeight="1" thickBot="1" x14ac:dyDescent="0.3">
      <c r="A47" s="1108" t="s">
        <v>155</v>
      </c>
      <c r="B47" s="1109"/>
      <c r="C47" s="1109"/>
      <c r="D47" s="1109"/>
      <c r="E47" s="1109"/>
      <c r="F47" s="1109"/>
      <c r="G47" s="1109"/>
      <c r="H47" s="1109"/>
      <c r="I47" s="1109"/>
      <c r="J47" s="1110"/>
      <c r="K47" s="459" t="s">
        <v>156</v>
      </c>
      <c r="L47" s="227"/>
      <c r="M47" s="227"/>
      <c r="N47" s="227"/>
      <c r="O47" s="227"/>
      <c r="P47" s="461"/>
      <c r="Q47" s="460" t="s">
        <v>157</v>
      </c>
      <c r="R47" s="227"/>
      <c r="S47" s="253"/>
      <c r="T47" s="322" t="s">
        <v>158</v>
      </c>
      <c r="U47" s="227"/>
      <c r="V47" s="227"/>
      <c r="W47" s="227"/>
      <c r="X47" s="227"/>
      <c r="Y47" s="227"/>
      <c r="Z47" s="227"/>
      <c r="AA47" s="227"/>
      <c r="AB47" s="227"/>
      <c r="AC47" s="227"/>
      <c r="AD47" s="227"/>
      <c r="AE47" s="227"/>
      <c r="AF47" s="227"/>
      <c r="AG47" s="227"/>
      <c r="AH47" s="227"/>
      <c r="AI47" s="227"/>
      <c r="AJ47" s="227"/>
      <c r="AK47" s="227"/>
      <c r="AL47" s="227"/>
      <c r="AM47" s="227"/>
      <c r="AN47" s="253"/>
      <c r="AO47" s="220"/>
      <c r="AP47" s="220"/>
      <c r="AQ47" s="220"/>
      <c r="AR47" s="220"/>
      <c r="AS47" s="220"/>
      <c r="AT47" s="220"/>
      <c r="AU47" s="220"/>
      <c r="AV47" s="220"/>
      <c r="AW47" s="220"/>
      <c r="AX47" s="220"/>
      <c r="AY47" s="220"/>
      <c r="AZ47" s="220"/>
      <c r="BA47" s="220"/>
      <c r="BB47" s="220"/>
      <c r="BC47" s="220"/>
      <c r="BD47" s="220"/>
      <c r="BE47" s="220"/>
      <c r="BF47" s="220"/>
      <c r="BG47" s="220"/>
      <c r="BH47" s="220"/>
      <c r="BI47" s="220"/>
      <c r="BJ47" s="220"/>
      <c r="BK47" s="220"/>
      <c r="BL47" s="220"/>
      <c r="BM47" s="220"/>
      <c r="BN47" s="220"/>
      <c r="BO47" s="220"/>
      <c r="BP47" s="220"/>
      <c r="BQ47" s="220"/>
      <c r="BR47" s="220"/>
      <c r="BS47" s="220"/>
      <c r="BT47" s="220"/>
      <c r="BU47" s="220"/>
    </row>
    <row r="48" spans="1:107" x14ac:dyDescent="0.2">
      <c r="A48" s="1111"/>
      <c r="B48" s="1112"/>
      <c r="C48" s="1112"/>
      <c r="D48" s="1112"/>
      <c r="E48" s="1112"/>
      <c r="F48" s="1112"/>
      <c r="G48" s="1112"/>
      <c r="H48" s="1112"/>
      <c r="I48" s="1112"/>
      <c r="J48" s="1113"/>
      <c r="K48" s="950"/>
      <c r="L48" s="951"/>
      <c r="M48" s="951"/>
      <c r="N48" s="951"/>
      <c r="O48" s="951"/>
      <c r="P48" s="1023"/>
      <c r="Q48" s="956"/>
      <c r="R48" s="957"/>
      <c r="S48" s="958"/>
      <c r="T48" s="1025"/>
      <c r="U48" s="1026"/>
      <c r="V48" s="1026"/>
      <c r="W48" s="1026"/>
      <c r="X48" s="1026"/>
      <c r="Y48" s="1026"/>
      <c r="Z48" s="1026"/>
      <c r="AA48" s="1026"/>
      <c r="AB48" s="1026"/>
      <c r="AC48" s="1026"/>
      <c r="AD48" s="1026"/>
      <c r="AE48" s="1026"/>
      <c r="AF48" s="1026"/>
      <c r="AG48" s="1026"/>
      <c r="AH48" s="1026"/>
      <c r="AI48" s="1026"/>
      <c r="AJ48" s="1026"/>
      <c r="AK48" s="1026"/>
      <c r="AL48" s="1026"/>
      <c r="AM48" s="1026"/>
      <c r="AN48" s="1027"/>
      <c r="AO48" s="220"/>
      <c r="AP48" s="220"/>
      <c r="AQ48" s="92" t="s">
        <v>159</v>
      </c>
      <c r="AR48" s="93"/>
      <c r="AS48" s="93"/>
      <c r="AT48" s="93"/>
      <c r="AU48" s="93"/>
      <c r="AV48" s="93"/>
      <c r="AW48" s="93"/>
      <c r="AX48" s="93"/>
      <c r="AY48" s="93"/>
      <c r="AZ48" s="93"/>
      <c r="BA48" s="94"/>
      <c r="BB48" s="326" t="s">
        <v>160</v>
      </c>
      <c r="BC48" s="227"/>
      <c r="BD48" s="253"/>
      <c r="BE48" s="220"/>
      <c r="BF48" s="220"/>
      <c r="BG48" s="220"/>
      <c r="BH48" s="971" t="s">
        <v>161</v>
      </c>
      <c r="BI48" s="972"/>
      <c r="BJ48" s="972"/>
      <c r="BK48" s="972"/>
      <c r="BL48" s="972"/>
      <c r="BM48" s="972"/>
      <c r="BN48" s="972"/>
      <c r="BO48" s="972"/>
      <c r="BP48" s="973"/>
      <c r="BQ48" s="220"/>
      <c r="BR48" s="220"/>
      <c r="BS48" s="220"/>
      <c r="BT48" s="220"/>
      <c r="BU48" s="220"/>
    </row>
    <row r="49" spans="1:107" x14ac:dyDescent="0.2">
      <c r="A49" s="1111"/>
      <c r="B49" s="1112"/>
      <c r="C49" s="1112"/>
      <c r="D49" s="1112"/>
      <c r="E49" s="1112"/>
      <c r="F49" s="1112"/>
      <c r="G49" s="1112"/>
      <c r="H49" s="1112"/>
      <c r="I49" s="1112"/>
      <c r="J49" s="1113"/>
      <c r="K49" s="1024"/>
      <c r="L49" s="951"/>
      <c r="M49" s="951"/>
      <c r="N49" s="951"/>
      <c r="O49" s="951"/>
      <c r="P49" s="1023"/>
      <c r="Q49" s="959"/>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269" t="s">
        <v>162</v>
      </c>
      <c r="AR49" s="241"/>
      <c r="AS49" s="270"/>
      <c r="AT49" s="275" t="s">
        <v>163</v>
      </c>
      <c r="AU49" s="276"/>
      <c r="AV49" s="275" t="s">
        <v>164</v>
      </c>
      <c r="AW49" s="276"/>
      <c r="AX49" s="277" t="s">
        <v>86</v>
      </c>
      <c r="AY49" s="278"/>
      <c r="AZ49" s="277" t="s">
        <v>87</v>
      </c>
      <c r="BA49" s="279"/>
      <c r="BB49" s="497" t="s">
        <v>165</v>
      </c>
      <c r="BC49" s="220"/>
      <c r="BD49" s="919">
        <f>IF(SUM(AQ11:AQ40)&gt;0,SUM(AQ11:AQ40),SUM(K11:K40))</f>
        <v>0</v>
      </c>
      <c r="BE49" s="220"/>
      <c r="BF49" s="220"/>
      <c r="BG49" s="220"/>
      <c r="BH49" s="974"/>
      <c r="BI49" s="975"/>
      <c r="BJ49" s="975"/>
      <c r="BK49" s="975"/>
      <c r="BL49" s="975"/>
      <c r="BM49" s="975"/>
      <c r="BN49" s="975"/>
      <c r="BO49" s="975"/>
      <c r="BP49" s="976"/>
      <c r="BQ49" s="220"/>
      <c r="BR49" s="220"/>
      <c r="BS49" s="220"/>
      <c r="BT49" s="220"/>
      <c r="BU49" s="220"/>
    </row>
    <row r="50" spans="1:107" ht="14.25" thickBot="1" x14ac:dyDescent="0.3">
      <c r="A50" s="1111"/>
      <c r="B50" s="1112"/>
      <c r="C50" s="1112"/>
      <c r="D50" s="1112"/>
      <c r="E50" s="1112"/>
      <c r="F50" s="1112"/>
      <c r="G50" s="1112"/>
      <c r="H50" s="1112"/>
      <c r="I50" s="1112"/>
      <c r="J50" s="1113"/>
      <c r="K50" s="947"/>
      <c r="L50" s="948"/>
      <c r="M50" s="948"/>
      <c r="N50" s="948"/>
      <c r="O50" s="948"/>
      <c r="P50" s="949"/>
      <c r="Q50" s="462"/>
      <c r="R50" s="257"/>
      <c r="S50" s="2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166</v>
      </c>
      <c r="AR50" s="271"/>
      <c r="AS50" s="272"/>
      <c r="AT50" s="103" t="str">
        <f>IF(U46=0," NA",(+M41-U41)/M41*100)</f>
        <v xml:space="preserve"> NA</v>
      </c>
      <c r="AU50" s="104"/>
      <c r="AV50" s="103" t="str">
        <f>IF(V46=0," NA",(+O41-V41)/O41*100)</f>
        <v xml:space="preserve"> NA</v>
      </c>
      <c r="AW50" s="104"/>
      <c r="AX50" s="105" t="s">
        <v>71</v>
      </c>
      <c r="AY50" s="106"/>
      <c r="AZ50" s="105" t="s">
        <v>71</v>
      </c>
      <c r="BA50" s="106"/>
      <c r="BB50" s="238"/>
      <c r="BC50" s="239"/>
      <c r="BD50" s="254"/>
      <c r="BE50" s="220"/>
      <c r="BF50" s="220"/>
      <c r="BG50" s="220"/>
      <c r="BH50" s="974"/>
      <c r="BI50" s="975"/>
      <c r="BJ50" s="975"/>
      <c r="BK50" s="975"/>
      <c r="BL50" s="975"/>
      <c r="BM50" s="975"/>
      <c r="BN50" s="975"/>
      <c r="BO50" s="975"/>
      <c r="BP50" s="976"/>
      <c r="BQ50" s="220"/>
      <c r="BR50" s="220"/>
      <c r="BS50" s="220"/>
      <c r="BT50" s="220"/>
      <c r="BU50" s="220"/>
    </row>
    <row r="51" spans="1:107" ht="13.5" x14ac:dyDescent="0.25">
      <c r="A51" s="1111"/>
      <c r="B51" s="1112"/>
      <c r="C51" s="1112"/>
      <c r="D51" s="1112"/>
      <c r="E51" s="1112"/>
      <c r="F51" s="1112"/>
      <c r="G51" s="1112"/>
      <c r="H51" s="1112"/>
      <c r="I51" s="1112"/>
      <c r="J51" s="1113"/>
      <c r="K51" s="459" t="s">
        <v>167</v>
      </c>
      <c r="L51" s="464"/>
      <c r="M51" s="227"/>
      <c r="N51" s="227"/>
      <c r="O51" s="227"/>
      <c r="P51" s="465"/>
      <c r="Q51" s="460" t="s">
        <v>157</v>
      </c>
      <c r="R51" s="227"/>
      <c r="S51" s="253"/>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tr">
        <f>IF(+AQ52="Tertiary Treatment","Secondary Treatment"," ")</f>
        <v>Secondary Treatment</v>
      </c>
      <c r="AR51" s="271"/>
      <c r="AS51" s="272"/>
      <c r="AT51" s="103" t="str">
        <f>IF(AD46=0," NA",IF(U46=0,(+M41-AD41)/M41*100,(+U41-AD41)/U41*100))</f>
        <v xml:space="preserve"> NA</v>
      </c>
      <c r="AU51" s="104"/>
      <c r="AV51" s="103" t="str">
        <f>IF(AE46=0," NA",IF(V46=0,(+O41-AE41)/O41*100,(+V41-AE41)/V41*100))</f>
        <v xml:space="preserve"> NA</v>
      </c>
      <c r="AW51" s="104"/>
      <c r="AX51" s="105" t="s">
        <v>168</v>
      </c>
      <c r="AY51" s="106"/>
      <c r="AZ51" s="105" t="s">
        <v>168</v>
      </c>
      <c r="BA51" s="106"/>
      <c r="BB51" s="1042" t="s">
        <v>169</v>
      </c>
      <c r="BC51" s="1043"/>
      <c r="BD51" s="1044"/>
      <c r="BE51" s="220"/>
      <c r="BF51" s="220"/>
      <c r="BG51" s="220"/>
      <c r="BH51" s="974"/>
      <c r="BI51" s="975"/>
      <c r="BJ51" s="975"/>
      <c r="BK51" s="975"/>
      <c r="BL51" s="975"/>
      <c r="BM51" s="975"/>
      <c r="BN51" s="975"/>
      <c r="BO51" s="975"/>
      <c r="BP51" s="976"/>
      <c r="BQ51" s="220"/>
      <c r="BR51" s="220"/>
      <c r="BS51" s="220"/>
      <c r="BT51" s="220"/>
      <c r="BU51" s="220"/>
    </row>
    <row r="52" spans="1:107" ht="13.5" x14ac:dyDescent="0.2">
      <c r="A52" s="1111"/>
      <c r="B52" s="1112"/>
      <c r="C52" s="1112"/>
      <c r="D52" s="1112"/>
      <c r="E52" s="1112"/>
      <c r="F52" s="1112"/>
      <c r="G52" s="1112"/>
      <c r="H52" s="1112"/>
      <c r="I52" s="1112"/>
      <c r="J52" s="1113"/>
      <c r="K52" s="466" t="s">
        <v>170</v>
      </c>
      <c r="L52" s="231"/>
      <c r="M52" s="231"/>
      <c r="N52" s="231"/>
      <c r="O52" s="231"/>
      <c r="P52" s="231"/>
      <c r="Q52" s="956"/>
      <c r="R52" s="957"/>
      <c r="S52" s="958"/>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IF(AND(+U46+V46&gt;0,+AD46+AE46=0),"Secondary Treatment","Tertiary Treatment")</f>
        <v>Tertiary Treatment</v>
      </c>
      <c r="AR52" s="271"/>
      <c r="AS52" s="272"/>
      <c r="AT52" s="103" t="str">
        <f>IF(U46+AD46=0," NA",IF(AD46&gt;0,(+AD41-AS41)/AD41*100,(+U41-AS41)/U41*100))</f>
        <v xml:space="preserve"> NA</v>
      </c>
      <c r="AU52" s="104"/>
      <c r="AV52" s="103" t="str">
        <f>IF(V46+AE46=0," NA",IF(AE46&gt;0,(+AE41-AW41)/AE41*100,(+V41-AW41)/V41*100))</f>
        <v xml:space="preserve"> NA</v>
      </c>
      <c r="AW52" s="104"/>
      <c r="AX52" s="105" t="s">
        <v>168</v>
      </c>
      <c r="AY52" s="106"/>
      <c r="AZ52" s="105" t="s">
        <v>168</v>
      </c>
      <c r="BA52" s="106"/>
      <c r="BB52" s="498" t="s">
        <v>171</v>
      </c>
      <c r="BC52" s="220"/>
      <c r="BD52" s="107" t="str">
        <f>IF(AQ46+K46=0,"",IF(AQ46&gt;0,+AQ41/O4,K41/O4))</f>
        <v/>
      </c>
      <c r="BE52" s="220"/>
      <c r="BF52" s="220"/>
      <c r="BG52" s="220"/>
      <c r="BH52" s="974"/>
      <c r="BI52" s="975"/>
      <c r="BJ52" s="975"/>
      <c r="BK52" s="975"/>
      <c r="BL52" s="975"/>
      <c r="BM52" s="975"/>
      <c r="BN52" s="975"/>
      <c r="BO52" s="975"/>
      <c r="BP52" s="976"/>
      <c r="BQ52" s="220"/>
      <c r="BR52" s="220"/>
      <c r="BS52" s="220"/>
      <c r="BT52" s="220"/>
      <c r="BU52" s="220"/>
    </row>
    <row r="53" spans="1:107" ht="13.5" customHeight="1" thickBot="1" x14ac:dyDescent="0.25">
      <c r="A53" s="1111"/>
      <c r="B53" s="1112"/>
      <c r="C53" s="1112"/>
      <c r="D53" s="1112"/>
      <c r="E53" s="1112"/>
      <c r="F53" s="1112"/>
      <c r="G53" s="1112"/>
      <c r="H53" s="1112"/>
      <c r="I53" s="1112"/>
      <c r="J53" s="1113"/>
      <c r="K53" s="950"/>
      <c r="L53" s="951"/>
      <c r="M53" s="951"/>
      <c r="N53" s="951"/>
      <c r="O53" s="951"/>
      <c r="P53" s="952"/>
      <c r="Q53" s="959"/>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5" t="s">
        <v>172</v>
      </c>
      <c r="AR53" s="273"/>
      <c r="AS53" s="274"/>
      <c r="AT53" s="111" t="str">
        <f>IF(M41=" "," NA",(+M41-AS41)/M41*100)</f>
        <v xml:space="preserve"> NA</v>
      </c>
      <c r="AU53" s="112"/>
      <c r="AV53" s="111" t="str">
        <f>IF(O41=" "," NA",(+O41-AW41)/O41*100)</f>
        <v xml:space="preserve"> NA</v>
      </c>
      <c r="AW53" s="112"/>
      <c r="AX53" s="111" t="str">
        <f>IF(R41=" "," NA",(+R41-BA41)/R41*100)</f>
        <v xml:space="preserve"> NA</v>
      </c>
      <c r="AY53" s="112"/>
      <c r="AZ53" s="111" t="str">
        <f>IF(Q41=" "," NA",(+Q41-BE41)/Q41*100)</f>
        <v xml:space="preserve"> NA</v>
      </c>
      <c r="BA53" s="113"/>
      <c r="BB53" s="259"/>
      <c r="BC53" s="251"/>
      <c r="BD53" s="261"/>
      <c r="BE53" s="220"/>
      <c r="BF53" s="220"/>
      <c r="BG53" s="220"/>
      <c r="BH53" s="977"/>
      <c r="BI53" s="978"/>
      <c r="BJ53" s="978"/>
      <c r="BK53" s="978"/>
      <c r="BL53" s="978"/>
      <c r="BM53" s="978"/>
      <c r="BN53" s="978"/>
      <c r="BO53" s="978"/>
      <c r="BP53" s="979"/>
      <c r="BQ53" s="220"/>
      <c r="BR53" s="220"/>
      <c r="BS53" s="220"/>
      <c r="BT53" s="220"/>
      <c r="BU53" s="220"/>
    </row>
    <row r="54" spans="1:107" ht="19.5" customHeight="1" thickBot="1" x14ac:dyDescent="0.25">
      <c r="A54" s="1114"/>
      <c r="B54" s="1115"/>
      <c r="C54" s="1115"/>
      <c r="D54" s="1115"/>
      <c r="E54" s="1115"/>
      <c r="F54" s="1115"/>
      <c r="G54" s="1115"/>
      <c r="H54" s="1115"/>
      <c r="I54" s="1115"/>
      <c r="J54" s="1116"/>
      <c r="K54" s="953"/>
      <c r="L54" s="954"/>
      <c r="M54" s="954"/>
      <c r="N54" s="954"/>
      <c r="O54" s="954"/>
      <c r="P54" s="955"/>
      <c r="Q54" s="463"/>
      <c r="R54" s="251"/>
      <c r="S54" s="261"/>
      <c r="T54" s="1028"/>
      <c r="U54" s="1029"/>
      <c r="V54" s="1029"/>
      <c r="W54" s="1029"/>
      <c r="X54" s="1029"/>
      <c r="Y54" s="1029"/>
      <c r="Z54" s="1029"/>
      <c r="AA54" s="1029"/>
      <c r="AB54" s="1029"/>
      <c r="AC54" s="1029"/>
      <c r="AD54" s="1029"/>
      <c r="AE54" s="1029"/>
      <c r="AF54" s="1029"/>
      <c r="AG54" s="1029"/>
      <c r="AH54" s="1029"/>
      <c r="AI54" s="1029"/>
      <c r="AJ54" s="1029"/>
      <c r="AK54" s="1029"/>
      <c r="AL54" s="1029"/>
      <c r="AM54" s="1029"/>
      <c r="AN54" s="1030"/>
      <c r="AO54" s="220"/>
      <c r="AP54" s="220"/>
      <c r="AQ54" s="1040" t="str">
        <f>IF(OR(Q41=" ",BE41=" ",LEFT(Q10,4)&lt;&gt;"Phos",LEFT(BE10,4)&lt;&gt;"Phos"),"","Phosphorus limit would be")</f>
        <v/>
      </c>
      <c r="AR54" s="1041"/>
      <c r="AS54" s="1041"/>
      <c r="AT54" s="1041"/>
      <c r="AU54" s="323" t="str">
        <f>IF(OR(Q41=" ",+BE41=" ",LEFT(Q10,4)&lt;&gt;"Phos",LEFT(BE10,4)&lt;&gt;"Phos"),"",IF(+Q41&gt;=5,1,IF(+Q41&gt;=4,80,IF(+Q41&gt;=3,75,IF(Q41&gt;=2,70,IF(Q41&gt;=1,65,60))))))</f>
        <v/>
      </c>
      <c r="AV54" s="323" t="str">
        <f>IF(OR(Q41=" ",+BE41=" ",LEFT(Q10,4)&lt;&gt;"Phos",LEFT(BE10,4)&lt;&gt;"Phos"),"",IF(+Q41&gt;=5,"mg/l.","% removal."))</f>
        <v/>
      </c>
      <c r="AW54" s="323"/>
      <c r="AX54" s="324" t="str">
        <f>IF(OR(Q41=" ",+BE41=" ",LEFT(Q10,4)&lt;&gt;"Phos",LEFT(BE10,4)&lt;&gt;"Phos"),"",IF(OR(AND(+Q41&gt;=5,BE41&gt;1),AND(+Q41&gt;=4,+Q41&lt;5,AZ53&lt;80),AND(+Q41&gt;=3,+Q41&lt;4,AZ53&lt;75),AND(+Q41&gt;=2,+Q41&lt;3,AZ53&lt;70),AND(+Q41&gt;=1,+Q41&lt;2,AZ53&lt;65),AND(+Q41&lt;1,AZ53&lt;60)),"(compliance not achieved)","(compliance achieved)"))</f>
        <v/>
      </c>
      <c r="AY54" s="323"/>
      <c r="AZ54" s="323"/>
      <c r="BA54" s="323"/>
      <c r="BB54" s="323"/>
      <c r="BC54" s="323"/>
      <c r="BD54" s="325"/>
      <c r="BE54" s="220"/>
      <c r="BF54" s="220"/>
      <c r="BG54" s="220"/>
      <c r="BH54" s="220"/>
      <c r="BI54" s="220"/>
      <c r="BJ54" s="220"/>
      <c r="BK54" s="220"/>
      <c r="BL54" s="220"/>
      <c r="BM54" s="220"/>
      <c r="BN54" s="220"/>
      <c r="BO54" s="220"/>
      <c r="BP54" s="220"/>
      <c r="BQ54" s="220"/>
      <c r="BR54" s="220"/>
      <c r="BS54" s="220"/>
      <c r="BT54" s="220"/>
      <c r="BU54" s="220"/>
    </row>
    <row r="55" spans="1:107" x14ac:dyDescent="0.2">
      <c r="A55" s="1020" t="s">
        <v>173</v>
      </c>
      <c r="B55" s="1020"/>
      <c r="C55" s="1020"/>
      <c r="D55" s="1020"/>
      <c r="E55" s="1020"/>
      <c r="F55" s="1020"/>
      <c r="G55" s="1020"/>
      <c r="H55" s="1020"/>
      <c r="I55" s="1020"/>
      <c r="J55" s="1020"/>
      <c r="K55" s="1020"/>
      <c r="L55" s="1020"/>
      <c r="M55" s="1020"/>
      <c r="N55" s="1020"/>
      <c r="O55" s="1020"/>
      <c r="P55" s="1020"/>
      <c r="Q55" s="1020"/>
      <c r="R55" s="1020"/>
      <c r="S55" s="1020"/>
      <c r="T55" s="1020" t="s">
        <v>174</v>
      </c>
      <c r="U55" s="1020"/>
      <c r="V55" s="1020"/>
      <c r="W55" s="1020"/>
      <c r="X55" s="1020"/>
      <c r="Y55" s="1020"/>
      <c r="Z55" s="1020"/>
      <c r="AA55" s="1020"/>
      <c r="AB55" s="1020"/>
      <c r="AC55" s="1020"/>
      <c r="AD55" s="1020"/>
      <c r="AE55" s="1020"/>
      <c r="AF55" s="1020"/>
      <c r="AG55" s="1020"/>
      <c r="AH55" s="1020"/>
      <c r="AI55" s="1020"/>
      <c r="AJ55" s="1020"/>
      <c r="AK55" s="1020"/>
      <c r="AL55" s="1020"/>
      <c r="AM55" s="1020"/>
      <c r="AN55" s="1020"/>
      <c r="AO55" s="935" t="s">
        <v>175</v>
      </c>
      <c r="AP55" s="935"/>
      <c r="AQ55" s="935"/>
      <c r="AR55" s="935"/>
      <c r="AS55" s="935"/>
      <c r="AT55" s="935"/>
      <c r="AU55" s="935"/>
      <c r="AV55" s="935"/>
      <c r="AW55" s="935"/>
      <c r="AX55" s="935"/>
      <c r="AY55" s="935"/>
      <c r="AZ55" s="935"/>
      <c r="BA55" s="935"/>
      <c r="BB55" s="935"/>
      <c r="BC55" s="935"/>
      <c r="BD55" s="935"/>
      <c r="BG55" s="935" t="s">
        <v>176</v>
      </c>
      <c r="BH55" s="935"/>
      <c r="BI55" s="935"/>
      <c r="BJ55" s="935"/>
      <c r="BK55" s="935"/>
      <c r="BL55" s="935"/>
      <c r="BM55" s="935"/>
      <c r="BN55" s="935"/>
      <c r="BO55" s="935"/>
      <c r="BP55" s="935"/>
      <c r="BQ55" s="935"/>
      <c r="BR55" s="935"/>
      <c r="BS55" s="935"/>
      <c r="BT55" s="935"/>
      <c r="BU55" s="935"/>
      <c r="BV55" s="935" t="s">
        <v>177</v>
      </c>
      <c r="BW55" s="935"/>
      <c r="BX55" s="935"/>
      <c r="BY55" s="935"/>
      <c r="BZ55" s="935"/>
      <c r="CA55" s="935"/>
      <c r="CB55" s="935"/>
      <c r="CC55" s="935"/>
      <c r="CD55" s="935"/>
      <c r="CE55" s="935"/>
      <c r="CF55" s="935"/>
      <c r="CG55" s="935"/>
      <c r="CH55" s="935"/>
      <c r="CI55" s="935"/>
      <c r="CJ55" s="935"/>
      <c r="CK55" s="935"/>
      <c r="CL55" s="935"/>
      <c r="CM55" s="935" t="s">
        <v>178</v>
      </c>
      <c r="CN55" s="935"/>
      <c r="CO55" s="935"/>
      <c r="CP55" s="935"/>
      <c r="CQ55" s="935"/>
      <c r="CR55" s="935"/>
      <c r="CS55" s="935"/>
      <c r="CT55" s="935"/>
      <c r="CU55" s="935"/>
      <c r="CV55" s="935"/>
      <c r="CW55" s="935"/>
      <c r="CX55" s="935"/>
      <c r="CY55" s="935"/>
      <c r="CZ55" s="935"/>
      <c r="DA55" s="935"/>
      <c r="DB55" s="935"/>
      <c r="DC55" s="935"/>
    </row>
    <row r="57" spans="1:107" x14ac:dyDescent="0.2">
      <c r="A57" s="936"/>
      <c r="B57" s="936"/>
      <c r="C57" s="936"/>
      <c r="D57" s="936"/>
      <c r="E57" s="936"/>
      <c r="F57" s="936"/>
      <c r="G57" s="936"/>
      <c r="H57" s="936"/>
      <c r="I57" s="936"/>
      <c r="J57" s="936"/>
      <c r="K57" s="936"/>
      <c r="L57" s="936"/>
      <c r="M57" s="936"/>
      <c r="N57" s="936"/>
      <c r="O57" s="936"/>
      <c r="P57" s="936"/>
      <c r="Q57" s="936"/>
      <c r="R57" s="936"/>
      <c r="S57" s="936"/>
      <c r="T57" s="1162"/>
      <c r="U57" s="1162"/>
      <c r="V57" s="1162"/>
      <c r="W57" s="1162"/>
      <c r="X57" s="1162"/>
      <c r="Y57" s="1162"/>
      <c r="Z57" s="1162"/>
      <c r="AA57" s="1162"/>
      <c r="AB57" s="1162"/>
      <c r="AC57" s="1162"/>
      <c r="AD57" s="1162"/>
      <c r="AE57" s="1162"/>
      <c r="AF57" s="1162"/>
      <c r="AG57" s="1162"/>
      <c r="AH57" s="1162"/>
      <c r="AI57" s="1162"/>
      <c r="AJ57" s="1162"/>
      <c r="AK57" s="1162"/>
      <c r="AL57" s="1162"/>
      <c r="AM57" s="1162"/>
      <c r="AN57" s="1162"/>
      <c r="AO57" s="936"/>
      <c r="AP57" s="936"/>
      <c r="AQ57" s="936"/>
      <c r="AR57" s="936"/>
      <c r="AS57" s="936"/>
      <c r="AT57" s="936"/>
      <c r="AU57" s="936"/>
      <c r="AV57" s="936"/>
      <c r="AW57" s="936"/>
      <c r="AX57" s="936"/>
      <c r="AY57" s="936"/>
      <c r="AZ57" s="936"/>
      <c r="BA57" s="936"/>
      <c r="BB57" s="936"/>
      <c r="BC57" s="936"/>
      <c r="BD57" s="936"/>
      <c r="BE57" s="936"/>
      <c r="BF57" s="936"/>
      <c r="BG57" s="936"/>
      <c r="BH57" s="936"/>
      <c r="BI57" s="936"/>
      <c r="BJ57" s="936"/>
      <c r="BK57" s="936"/>
      <c r="BL57" s="936"/>
      <c r="BM57" s="936"/>
      <c r="BN57" s="936"/>
      <c r="BO57" s="936"/>
      <c r="BP57" s="936"/>
      <c r="BQ57" s="936"/>
      <c r="BR57" s="936"/>
      <c r="BS57" s="936"/>
      <c r="BT57" s="936"/>
      <c r="BU57" s="936"/>
      <c r="BV57" s="936"/>
      <c r="BW57" s="936"/>
      <c r="BX57" s="936"/>
      <c r="BY57" s="936"/>
      <c r="BZ57" s="936"/>
      <c r="CA57" s="936"/>
      <c r="CB57" s="936"/>
      <c r="CC57" s="936"/>
      <c r="CD57" s="936"/>
      <c r="CE57" s="936"/>
      <c r="CF57" s="936"/>
      <c r="CG57" s="936"/>
      <c r="CH57" s="936"/>
      <c r="CI57" s="936"/>
      <c r="CJ57" s="936"/>
      <c r="CK57" s="936"/>
      <c r="CL57" s="936"/>
      <c r="CM57" s="936"/>
      <c r="CN57" s="936"/>
    </row>
  </sheetData>
  <sheetProtection algorithmName="SHA-512" hashValue="fGYNVq7uDpP+rmduYbT8KECuPB411POLqrwdUN6fBFFW3GVb1uBkZ7cM8Ax/L6F7qaMfnfneZchuUKjIIJGSlQ==" saltValue="xCZ8DugRYcOy8OyUsMGzFA==" spinCount="100000" sheet="1" selectLockedCells="1"/>
  <mergeCells count="96">
    <mergeCell ref="DB8:DB10"/>
    <mergeCell ref="DC8:DC10"/>
    <mergeCell ref="BY9:BZ9"/>
    <mergeCell ref="CU8:CU10"/>
    <mergeCell ref="CV8:CV10"/>
    <mergeCell ref="CW8:CW10"/>
    <mergeCell ref="CX8:CX10"/>
    <mergeCell ref="CY8:CY10"/>
    <mergeCell ref="CZ8:CZ10"/>
    <mergeCell ref="BN6:BS7"/>
    <mergeCell ref="BQ9:BQ10"/>
    <mergeCell ref="BM9:BM10"/>
    <mergeCell ref="CM6:CN6"/>
    <mergeCell ref="CT6:DA7"/>
    <mergeCell ref="CN8:CN10"/>
    <mergeCell ref="CO8:CO10"/>
    <mergeCell ref="CP8:CP10"/>
    <mergeCell ref="CQ8:CQ10"/>
    <mergeCell ref="CR8:CR10"/>
    <mergeCell ref="CS8:CS10"/>
    <mergeCell ref="CT8:CT10"/>
    <mergeCell ref="DA8:DA10"/>
    <mergeCell ref="BV6:BW6"/>
    <mergeCell ref="BU9:BU10"/>
    <mergeCell ref="BS9:BS10"/>
    <mergeCell ref="R7:S7"/>
    <mergeCell ref="AE6:AM7"/>
    <mergeCell ref="AO42:AP42"/>
    <mergeCell ref="AO43:AP43"/>
    <mergeCell ref="AO6:AR6"/>
    <mergeCell ref="AQ8:BD8"/>
    <mergeCell ref="AX6:BC7"/>
    <mergeCell ref="AK42:AL42"/>
    <mergeCell ref="K2:O2"/>
    <mergeCell ref="P2:R2"/>
    <mergeCell ref="Q4:S4"/>
    <mergeCell ref="P6:Q6"/>
    <mergeCell ref="R6:S6"/>
    <mergeCell ref="K5:L5"/>
    <mergeCell ref="M4:N4"/>
    <mergeCell ref="M5:Q5"/>
    <mergeCell ref="BO9:BO10"/>
    <mergeCell ref="AK46:AL46"/>
    <mergeCell ref="AO41:AP41"/>
    <mergeCell ref="C8:C10"/>
    <mergeCell ref="F8:F10"/>
    <mergeCell ref="G8:G10"/>
    <mergeCell ref="D8:D10"/>
    <mergeCell ref="AO46:AP46"/>
    <mergeCell ref="AO45:AP45"/>
    <mergeCell ref="AK43:AL43"/>
    <mergeCell ref="T44:V44"/>
    <mergeCell ref="AO44:AP44"/>
    <mergeCell ref="K7:N7"/>
    <mergeCell ref="BN9:BN10"/>
    <mergeCell ref="T45:V45"/>
    <mergeCell ref="CC6:CJ7"/>
    <mergeCell ref="CA8:CA10"/>
    <mergeCell ref="CB8:CB10"/>
    <mergeCell ref="CC8:CC10"/>
    <mergeCell ref="CF8:CF10"/>
    <mergeCell ref="CE8:CE10"/>
    <mergeCell ref="CJ8:CJ10"/>
    <mergeCell ref="BW9:BX9"/>
    <mergeCell ref="BW8:BZ8"/>
    <mergeCell ref="BP9:BP10"/>
    <mergeCell ref="BT9:BT10"/>
    <mergeCell ref="P7:Q7"/>
    <mergeCell ref="CD8:CD10"/>
    <mergeCell ref="BV57:CN57"/>
    <mergeCell ref="A57:S57"/>
    <mergeCell ref="T57:AN57"/>
    <mergeCell ref="AO57:BF57"/>
    <mergeCell ref="BG57:BU57"/>
    <mergeCell ref="BR9:BR10"/>
    <mergeCell ref="CK8:CK10"/>
    <mergeCell ref="CL8:CL10"/>
    <mergeCell ref="CG8:CG10"/>
    <mergeCell ref="CH8:CH10"/>
    <mergeCell ref="CI8:CI10"/>
    <mergeCell ref="CM55:DC55"/>
    <mergeCell ref="K48:P49"/>
    <mergeCell ref="Q48:S49"/>
    <mergeCell ref="K50:P50"/>
    <mergeCell ref="Q52:S53"/>
    <mergeCell ref="K53:P54"/>
    <mergeCell ref="BG55:BU55"/>
    <mergeCell ref="BV55:CL55"/>
    <mergeCell ref="A55:S55"/>
    <mergeCell ref="T55:AN55"/>
    <mergeCell ref="AQ54:AT54"/>
    <mergeCell ref="AO55:BD55"/>
    <mergeCell ref="A47:J54"/>
    <mergeCell ref="T48:AN54"/>
    <mergeCell ref="BH48:BP53"/>
    <mergeCell ref="BB51:BD51"/>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A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C58"/>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140625" customWidth="1"/>
    <col min="34" max="34" width="6.5703125" customWidth="1"/>
    <col min="35" max="35" width="2.7109375" hidden="1" customWidth="1"/>
    <col min="37" max="39" width="5.7109375" customWidth="1"/>
    <col min="41" max="42" width="3.7109375" customWidth="1"/>
    <col min="43" max="44" width="7.7109375" customWidth="1"/>
    <col min="56" max="56" width="7.28515625" customWidth="1"/>
    <col min="58" max="58" width="5.7109375" customWidth="1"/>
    <col min="59" max="59" width="5.140625" customWidth="1"/>
    <col min="74" max="74" width="5.14062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+Sep!K2</f>
        <v>Exampleville</v>
      </c>
      <c r="L2" s="1046"/>
      <c r="M2" s="1046"/>
      <c r="N2" s="1046"/>
      <c r="O2" s="1047"/>
      <c r="P2" s="1131" t="str">
        <f>+Sep!P2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187</v>
      </c>
      <c r="L4" s="312"/>
      <c r="M4" s="1138">
        <f>+Sep!M4</f>
        <v>2026</v>
      </c>
      <c r="N4" s="1139"/>
      <c r="O4" s="862">
        <f>+Sep!O4</f>
        <v>1E-3</v>
      </c>
      <c r="P4" s="313" t="s">
        <v>51</v>
      </c>
      <c r="Q4" s="1066" t="str">
        <f>+Sep!Q4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CONCATENATE("10/1/",M4)</f>
        <v>10/1/2026</v>
      </c>
      <c r="K5" s="1056" t="s">
        <v>54</v>
      </c>
      <c r="L5" s="1057"/>
      <c r="M5" s="1142" t="str">
        <f>+Sep!M5</f>
        <v>wwtp@city.org</v>
      </c>
      <c r="N5" s="1142"/>
      <c r="O5" s="1142"/>
      <c r="P5" s="1142"/>
      <c r="Q5" s="1143"/>
      <c r="R5" s="864" t="str">
        <f>+Sep!R5</f>
        <v>001</v>
      </c>
      <c r="S5" s="864" t="str">
        <f>+Sep!S5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October</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October</v>
      </c>
      <c r="AV6" s="245"/>
      <c r="AW6" s="488">
        <f>+M4</f>
        <v>2026</v>
      </c>
      <c r="AX6" s="937"/>
      <c r="AY6" s="938"/>
      <c r="AZ6" s="938"/>
      <c r="BA6" s="938"/>
      <c r="BB6" s="938"/>
      <c r="BC6" s="938"/>
      <c r="BD6" s="220"/>
      <c r="BE6" s="257"/>
      <c r="BF6" s="257"/>
      <c r="BG6" s="458" t="str">
        <f>+K2</f>
        <v>Exampleville</v>
      </c>
      <c r="BH6" s="239"/>
      <c r="BI6" s="250" t="str">
        <f>+P2</f>
        <v>IN0000000</v>
      </c>
      <c r="BJ6" s="245"/>
      <c r="BK6" s="250" t="str">
        <f>+K4</f>
        <v>October</v>
      </c>
      <c r="BL6" s="245"/>
      <c r="BM6" s="488">
        <f>+M4</f>
        <v>2026</v>
      </c>
      <c r="BN6" s="937"/>
      <c r="BO6" s="942"/>
      <c r="BP6" s="942"/>
      <c r="BQ6" s="942"/>
      <c r="BR6" s="942"/>
      <c r="BS6" s="924"/>
      <c r="BT6" s="231"/>
      <c r="BU6" s="220"/>
      <c r="BV6" s="940" t="str">
        <f>+K2</f>
        <v>Exampleville</v>
      </c>
      <c r="BW6" s="1095"/>
      <c r="BX6" s="250" t="str">
        <f>+P2</f>
        <v>IN0000000</v>
      </c>
      <c r="BY6" s="245"/>
      <c r="BZ6" s="250" t="str">
        <f>+K4</f>
        <v>October</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October</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+Sep!K7</f>
        <v>Chris A. Operator</v>
      </c>
      <c r="L7" s="1063"/>
      <c r="M7" s="1063"/>
      <c r="N7" s="1063"/>
      <c r="O7" s="314" t="str">
        <f>+Sep!O7</f>
        <v>V</v>
      </c>
      <c r="P7" s="1071">
        <f>+Sep!P7</f>
        <v>9999</v>
      </c>
      <c r="Q7" s="1072"/>
      <c r="R7" s="1069">
        <f>+Sep!R7</f>
        <v>41820</v>
      </c>
      <c r="S7" s="1070"/>
      <c r="T7" s="472"/>
      <c r="U7" s="260"/>
      <c r="V7" s="260"/>
      <c r="W7" s="468"/>
      <c r="X7" s="251"/>
      <c r="Y7" s="251"/>
      <c r="Z7" s="251"/>
      <c r="AA7" s="243"/>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283"/>
      <c r="B8" s="284"/>
      <c r="C8" s="1001" t="str">
        <f>+Sep!C8</f>
        <v>Man-Hours at Plant
(Plants less than 1 MGD only)</v>
      </c>
      <c r="D8" s="965" t="str">
        <f>+Sep!D8</f>
        <v>Air Temperature (optional)</v>
      </c>
      <c r="E8" s="281" t="s">
        <v>66</v>
      </c>
      <c r="F8" s="1166" t="str">
        <f>+Sep!F8</f>
        <v>Bypass At Plant Site
("x" If Occurred)</v>
      </c>
      <c r="G8" s="1169" t="str">
        <f>+Sep!G8</f>
        <v>Sanitary Sewer Overflow
("x" If Occurred)</v>
      </c>
      <c r="H8" s="5" t="s">
        <v>69</v>
      </c>
      <c r="I8" s="5"/>
      <c r="J8" s="5"/>
      <c r="K8" s="6" t="s">
        <v>70</v>
      </c>
      <c r="L8" s="5"/>
      <c r="M8" s="5"/>
      <c r="N8" s="5"/>
      <c r="O8" s="5"/>
      <c r="P8" s="5"/>
      <c r="Q8" s="5"/>
      <c r="R8" s="5"/>
      <c r="S8" s="7"/>
      <c r="T8" s="289" t="s">
        <v>71</v>
      </c>
      <c r="U8" s="6" t="s">
        <v>72</v>
      </c>
      <c r="V8" s="7"/>
      <c r="W8" s="8" t="s">
        <v>73</v>
      </c>
      <c r="X8" s="8"/>
      <c r="Y8" s="8"/>
      <c r="Z8" s="8"/>
      <c r="AA8" s="8"/>
      <c r="AB8" s="8"/>
      <c r="AC8" s="9"/>
      <c r="AD8" s="453" t="s">
        <v>74</v>
      </c>
      <c r="AE8" s="454"/>
      <c r="AF8" s="455" t="s">
        <v>75</v>
      </c>
      <c r="AG8" s="708"/>
      <c r="AH8" s="456"/>
      <c r="AI8" s="456"/>
      <c r="AJ8" s="456"/>
      <c r="AK8" s="456"/>
      <c r="AL8" s="456"/>
      <c r="AM8" s="456"/>
      <c r="AN8" s="452"/>
      <c r="AO8" s="434" t="s">
        <v>71</v>
      </c>
      <c r="AP8" s="435"/>
      <c r="AQ8" s="1073" t="s">
        <v>75</v>
      </c>
      <c r="AR8" s="1074"/>
      <c r="AS8" s="1074"/>
      <c r="AT8" s="1074"/>
      <c r="AU8" s="1074"/>
      <c r="AV8" s="1074"/>
      <c r="AW8" s="1074"/>
      <c r="AX8" s="1133"/>
      <c r="AY8" s="1133"/>
      <c r="AZ8" s="1133"/>
      <c r="BA8" s="1133"/>
      <c r="BB8" s="1133"/>
      <c r="BC8" s="1133"/>
      <c r="BD8" s="1133"/>
      <c r="BE8" s="451"/>
      <c r="BF8" s="452"/>
      <c r="BG8" s="266" t="s">
        <v>71</v>
      </c>
      <c r="BH8" s="6" t="str">
        <f>+Sep!BH8</f>
        <v>SLUDGE TO</v>
      </c>
      <c r="BI8" s="7"/>
      <c r="BJ8" s="10" t="str">
        <f>+Sep!BJ8</f>
        <v>DIGESTER OPERATION</v>
      </c>
      <c r="BK8" s="8"/>
      <c r="BL8" s="8"/>
      <c r="BM8" s="8"/>
      <c r="BN8" s="11"/>
      <c r="BO8" s="11"/>
      <c r="BP8" s="11"/>
      <c r="BQ8" s="11"/>
      <c r="BR8" s="11"/>
      <c r="BS8" s="12"/>
      <c r="BT8" s="11"/>
      <c r="BU8" s="12"/>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285"/>
      <c r="B9" s="286"/>
      <c r="C9" s="1002">
        <f>+Jan!C9</f>
        <v>0</v>
      </c>
      <c r="D9" s="983"/>
      <c r="E9" s="282">
        <f>SUM(E11:E41)</f>
        <v>0</v>
      </c>
      <c r="F9" s="1167">
        <f>+Jan!F9</f>
        <v>0</v>
      </c>
      <c r="G9" s="1170">
        <f>+Jan!G9</f>
        <v>0</v>
      </c>
      <c r="H9" s="11" t="s">
        <v>79</v>
      </c>
      <c r="I9" s="11"/>
      <c r="J9" s="11"/>
      <c r="K9" s="14" t="s">
        <v>71</v>
      </c>
      <c r="L9" s="11"/>
      <c r="M9" s="11"/>
      <c r="N9" s="11"/>
      <c r="O9" s="11"/>
      <c r="P9" s="11"/>
      <c r="Q9" s="11"/>
      <c r="R9" s="11"/>
      <c r="S9" s="12"/>
      <c r="T9" s="290" t="s">
        <v>71</v>
      </c>
      <c r="U9" s="14" t="s">
        <v>80</v>
      </c>
      <c r="V9" s="12"/>
      <c r="W9" s="15" t="s">
        <v>81</v>
      </c>
      <c r="X9" s="16"/>
      <c r="Y9" s="16"/>
      <c r="Z9" s="17"/>
      <c r="AA9" s="16"/>
      <c r="AB9" s="293" t="s">
        <v>82</v>
      </c>
      <c r="AC9" s="19"/>
      <c r="AD9" s="20" t="s">
        <v>80</v>
      </c>
      <c r="AE9" s="12"/>
      <c r="AF9" s="14" t="s">
        <v>71</v>
      </c>
      <c r="AG9" s="11"/>
      <c r="AH9" s="11"/>
      <c r="AI9" s="11"/>
      <c r="AJ9" s="11"/>
      <c r="AK9" s="11"/>
      <c r="AL9" s="11"/>
      <c r="AM9" s="11"/>
      <c r="AN9" s="12"/>
      <c r="AO9" s="436"/>
      <c r="AP9" s="437"/>
      <c r="AQ9" s="118" t="s">
        <v>83</v>
      </c>
      <c r="AR9" s="119"/>
      <c r="AS9" s="118" t="s">
        <v>84</v>
      </c>
      <c r="AT9" s="120"/>
      <c r="AU9" s="120"/>
      <c r="AV9" s="122"/>
      <c r="AW9" s="118" t="s">
        <v>85</v>
      </c>
      <c r="AX9" s="120"/>
      <c r="AY9" s="120"/>
      <c r="AZ9" s="122"/>
      <c r="BA9" s="118" t="s">
        <v>86</v>
      </c>
      <c r="BB9" s="120"/>
      <c r="BC9" s="120"/>
      <c r="BD9" s="122"/>
      <c r="BE9" s="130" t="str">
        <f>IF(+Sep!BE9&lt;&gt;"",+Sep!BE9,"")</f>
        <v>Phosphorus</v>
      </c>
      <c r="BF9" s="131"/>
      <c r="BG9" s="267"/>
      <c r="BH9" s="14" t="str">
        <f>+Sep!BH9</f>
        <v>DIGESTER</v>
      </c>
      <c r="BI9" s="12"/>
      <c r="BJ9" s="14" t="str">
        <f>+Sep!BJ9</f>
        <v>Anaerobic Only</v>
      </c>
      <c r="BK9" s="11"/>
      <c r="BL9" s="21"/>
      <c r="BM9" s="1172" t="str">
        <f>+Sep!BM9</f>
        <v>Supernatant Withdrawn 
hrs. or Gal. x 1000</v>
      </c>
      <c r="BN9" s="1172" t="str">
        <f>+Sep!BN9</f>
        <v>Supernatant BOD5 mg/l 
or  NH3-N mg/l</v>
      </c>
      <c r="BO9" s="1172" t="str">
        <f>+Sep!BO9</f>
        <v>Total Solids in Incoming Sludge - %</v>
      </c>
      <c r="BP9" s="1173" t="str">
        <f>+Sep!BP9</f>
        <v>Total Solids in Digested Sludge - %</v>
      </c>
      <c r="BQ9" s="1174" t="str">
        <f>+Sep!BQ9</f>
        <v>Volatile Solids in Incoming Sludge - %</v>
      </c>
      <c r="BR9" s="1174" t="str">
        <f>+Sep!BR9</f>
        <v>Volatile Solids in Digested Sludge - %</v>
      </c>
      <c r="BS9" s="1165" t="str">
        <f>+Sep!BS9</f>
        <v>Digested Sludge Withdrawn 
hrs. or Gal. x 1000</v>
      </c>
      <c r="BT9" s="1174">
        <f>+Sep!BT9</f>
        <v>0</v>
      </c>
      <c r="BU9" s="1165" t="str">
        <f>+Sep!BU9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287" t="s">
        <v>99</v>
      </c>
      <c r="B10" s="288" t="s">
        <v>100</v>
      </c>
      <c r="C10" s="1003">
        <f>+Jan!C10</f>
        <v>0</v>
      </c>
      <c r="D10" s="984"/>
      <c r="E10" s="292" t="str">
        <f>+Sep!E10</f>
        <v>Precipitation - Inches</v>
      </c>
      <c r="F10" s="1168">
        <f>+Jan!F10</f>
        <v>0</v>
      </c>
      <c r="G10" s="1171">
        <f>+Jan!G10</f>
        <v>0</v>
      </c>
      <c r="H10" s="23" t="str">
        <f>+Sep!H10</f>
        <v>Chlorine - Lbs/day</v>
      </c>
      <c r="I10" s="125" t="str">
        <f>+Sep!I10</f>
        <v>Lbs/Day  or  Gal./Day</v>
      </c>
      <c r="J10" s="125" t="str">
        <f>+Sep!J10</f>
        <v>Lbs/Day  or  Gal./Day</v>
      </c>
      <c r="K10" s="25" t="str">
        <f>+Sep!K10</f>
        <v>Influent Flow Rate 
(if metered) MGD</v>
      </c>
      <c r="L10" s="24" t="str">
        <f>+Sep!L10</f>
        <v>pH</v>
      </c>
      <c r="M10" s="24" t="str">
        <f>+Sep!M10</f>
        <v>CBOD5 - mg/l</v>
      </c>
      <c r="N10" s="899" t="str">
        <f>+Sep!N10</f>
        <v>CBOD5 - lbs/day</v>
      </c>
      <c r="O10" s="24" t="str">
        <f>+Sep!O10</f>
        <v>Susp. Solids - mg/l</v>
      </c>
      <c r="P10" s="24" t="str">
        <f>+Sep!P10</f>
        <v>Susp. Solids - lbs/day</v>
      </c>
      <c r="Q10" s="24" t="str">
        <f>+Sep!Q10</f>
        <v xml:space="preserve">Phosphorus - mg/l </v>
      </c>
      <c r="R10" s="24" t="str">
        <f>+Sep!R10</f>
        <v>Ammonia - mg/l</v>
      </c>
      <c r="S10" s="26" t="str">
        <f>IF(+Sep!S10&lt;&gt;"",+Sep!S10,"")</f>
        <v/>
      </c>
      <c r="T10" s="291" t="s">
        <v>99</v>
      </c>
      <c r="U10" s="25" t="str">
        <f>+Sep!U10</f>
        <v>CBOD5 - mg/l</v>
      </c>
      <c r="V10" s="26" t="str">
        <f>+Sep!V10</f>
        <v>Susp. Solids - mg/l</v>
      </c>
      <c r="W10" s="27" t="str">
        <f>+Sep!W10</f>
        <v>Settleable Solids % in 30 minutes</v>
      </c>
      <c r="X10" s="24" t="str">
        <f>+Sep!X10</f>
        <v>Susp. Solids - mg/l</v>
      </c>
      <c r="Y10" s="28" t="str">
        <f>+Sep!Y10</f>
        <v>Sludge Vol. Index - ml/gm</v>
      </c>
      <c r="Z10" s="24" t="str">
        <f>+Sep!Z10</f>
        <v>Dissolved Oxygen - mg/l</v>
      </c>
      <c r="AA10" s="24" t="str">
        <f>+Sep!AA10</f>
        <v>Temperature - F</v>
      </c>
      <c r="AB10" s="24" t="str">
        <f>+Sep!AB10</f>
        <v>Volume - MG</v>
      </c>
      <c r="AC10" s="26" t="str">
        <f>+Sep!AC10</f>
        <v>Susp. Solids - mg/l</v>
      </c>
      <c r="AD10" s="25" t="str">
        <f>+Sep!AD10</f>
        <v>CBOD5 - mg/l</v>
      </c>
      <c r="AE10" s="26" t="str">
        <f>+Sep!AE10</f>
        <v>Susp. Solids - mg/l</v>
      </c>
      <c r="AF10" s="804"/>
      <c r="AG10" s="24" t="str">
        <f>+Sep!AG10</f>
        <v>Residual Chlorine - Final</v>
      </c>
      <c r="AH10" s="899" t="str">
        <f>+Sep!AH10</f>
        <v>Residual Chlorine - Contact Tank</v>
      </c>
      <c r="AI10" s="22"/>
      <c r="AJ10" s="24" t="str">
        <f>+Sep!AJ10</f>
        <v>E. Coli - colony/100 ml</v>
      </c>
      <c r="AK10" s="24" t="str">
        <f>+Sep!AK10</f>
        <v>pH - daily low 
(or single sample)</v>
      </c>
      <c r="AL10" s="24" t="str">
        <f>+Sep!AL10</f>
        <v>pH - daily high  
(if multiple samples)</v>
      </c>
      <c r="AM10" s="899" t="str">
        <f>+Sep!AM10</f>
        <v>Dissolved Oxygen - mg/l</v>
      </c>
      <c r="AN10" s="906" t="str">
        <f>+Sep!AN10</f>
        <v>Oil &amp; Grease (mg/l)</v>
      </c>
      <c r="AO10" s="438" t="s">
        <v>99</v>
      </c>
      <c r="AP10" s="439" t="s">
        <v>100</v>
      </c>
      <c r="AQ10" s="907" t="str">
        <f>+Sep!AQ10</f>
        <v>Effluent Flow Rate (MGD)</v>
      </c>
      <c r="AR10" s="26" t="str">
        <f>+Sep!AR10</f>
        <v>Effluent Flow
Weekly Average</v>
      </c>
      <c r="AS10" s="907" t="str">
        <f>+Sep!AS10</f>
        <v>CBOD5 - mg/l</v>
      </c>
      <c r="AT10" s="24" t="str">
        <f>+Sep!AT10</f>
        <v>CBOD5 - mg/l
Weekly Average</v>
      </c>
      <c r="AU10" s="31" t="str">
        <f>+Sep!AU10</f>
        <v>CBOD5 - lbs/day</v>
      </c>
      <c r="AV10" s="26" t="str">
        <f>+Sep!AV10</f>
        <v>CBOD5 - lbs/day
Weekly Average</v>
      </c>
      <c r="AW10" s="907" t="str">
        <f>+Sep!AW10</f>
        <v>Susp. Solids - mg/l</v>
      </c>
      <c r="AX10" s="24" t="str">
        <f>+Sep!AX10</f>
        <v>Susp. Solids - mg/l
Weekly Average</v>
      </c>
      <c r="AY10" s="32" t="str">
        <f>+Sep!AY10</f>
        <v>Susp. Solids - lbs/day</v>
      </c>
      <c r="AZ10" s="26" t="str">
        <f>+Sep!AZ10</f>
        <v>Susp. Solids - lbs/day
Weekly Average</v>
      </c>
      <c r="BA10" s="907" t="str">
        <f>+Sep!BA10</f>
        <v>Ammonia - mg/l</v>
      </c>
      <c r="BB10" s="33" t="str">
        <f>+Sep!BB10</f>
        <v>Ammonia - mg/l
Weekly Average</v>
      </c>
      <c r="BC10" s="32" t="str">
        <f>+Sep!BC10</f>
        <v>Ammonia - lbs/day</v>
      </c>
      <c r="BD10" s="26" t="str">
        <f>+Sep!BD10</f>
        <v>Ammonia - lbs/day
Weekly Average</v>
      </c>
      <c r="BE10" s="132" t="str">
        <f>IF(+Sep!BE10&lt;&gt;"",+Sep!BE10,"")</f>
        <v xml:space="preserve">Phosphorus - mg/l </v>
      </c>
      <c r="BF10" s="133" t="str">
        <f>IF(+Sep!BF10&lt;&gt;"",+Sep!BF10,"")</f>
        <v>Phosphorus - lbs/day</v>
      </c>
      <c r="BG10" s="268" t="s">
        <v>99</v>
      </c>
      <c r="BH10" s="25" t="str">
        <f>+Sep!BH10</f>
        <v>Primary Sludge
Gal. x 1000</v>
      </c>
      <c r="BI10" s="26" t="str">
        <f>+Sep!BI10</f>
        <v>Waste Act. Sludge
Gal. x 1000</v>
      </c>
      <c r="BJ10" s="25" t="str">
        <f>+Sep!BJ10</f>
        <v>pH</v>
      </c>
      <c r="BK10" s="24" t="str">
        <f>+Sep!BK10</f>
        <v>Gas Production  
Cubic Ft. x 1000</v>
      </c>
      <c r="BL10" s="24" t="str">
        <f>+Sep!BL10</f>
        <v>Temperature - F</v>
      </c>
      <c r="BM10" s="1118"/>
      <c r="BN10" s="1118"/>
      <c r="BO10" s="984"/>
      <c r="BP10" s="984"/>
      <c r="BQ10" s="984"/>
      <c r="BR10" s="984"/>
      <c r="BS10" s="981"/>
      <c r="BT10" s="984"/>
      <c r="BU10" s="981"/>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Thu</v>
      </c>
      <c r="C11" s="34"/>
      <c r="D11" s="35"/>
      <c r="E11" s="36"/>
      <c r="F11" s="37"/>
      <c r="G11" s="38"/>
      <c r="H11" s="39"/>
      <c r="I11" s="40"/>
      <c r="J11" s="36"/>
      <c r="K11" s="41"/>
      <c r="L11" s="316"/>
      <c r="M11" s="40"/>
      <c r="N11" s="44" t="str">
        <f ca="1">IF(CELL("type",M11)="L","",IF(M11*($K11+$AQ11)=0,"",IF($K11&gt;0,+$K11*M11*8.34,$AQ11*M11*8.34)))</f>
        <v/>
      </c>
      <c r="O11" s="40"/>
      <c r="P11" s="44" t="str">
        <f t="shared" ref="P11:P41" ca="1" si="0">IF(CELL("type",O11)="L","",IF(O11*($K11+$AQ11)=0,"",IF($K11&gt;0,+$K11*O11*8.34,$AQ11*O11*8.34)))</f>
        <v/>
      </c>
      <c r="Q11" s="40"/>
      <c r="R11" s="40"/>
      <c r="S11" s="42"/>
      <c r="T11" s="238">
        <f t="shared" ref="T11:T41"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1" si="2">+A11</f>
        <v>1</v>
      </c>
      <c r="AP11" s="441" t="str">
        <f t="shared" ref="AP11:AP41" si="3">+B11</f>
        <v>Thu</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1"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1" si="6">TEXT(J$5 + A12-1,"DDD")</f>
        <v>Fri</v>
      </c>
      <c r="C12" s="48"/>
      <c r="D12" s="49"/>
      <c r="E12" s="49"/>
      <c r="F12" s="50"/>
      <c r="G12" s="51"/>
      <c r="H12" s="52"/>
      <c r="I12" s="48"/>
      <c r="J12" s="49"/>
      <c r="K12" s="53"/>
      <c r="L12" s="317"/>
      <c r="M12" s="48"/>
      <c r="N12" s="44" t="str">
        <f t="shared" ref="N12:N41" ca="1" si="7">IF(CELL("type",M12)="L","",IF(M12*(K12+AQ12)=0,"",IF(K12&gt;0,+K12*M12*8.34,AQ12*M12*8.34)))</f>
        <v/>
      </c>
      <c r="O12" s="48"/>
      <c r="P12" s="44" t="str">
        <f t="shared" ca="1" si="0"/>
        <v/>
      </c>
      <c r="Q12" s="48"/>
      <c r="R12" s="48"/>
      <c r="S12" s="54"/>
      <c r="T12" s="240">
        <f t="shared" si="1"/>
        <v>2</v>
      </c>
      <c r="U12" s="53"/>
      <c r="V12" s="54"/>
      <c r="W12" s="48"/>
      <c r="X12" s="48"/>
      <c r="Y12" s="332" t="str">
        <f t="shared" ref="Y12:Y41" si="8">IF(W12*X12=0,"",IF(W12&lt;100,W12*10000/X12,W12*1000/X12))</f>
        <v/>
      </c>
      <c r="Z12" s="317"/>
      <c r="AA12" s="330"/>
      <c r="AB12" s="48"/>
      <c r="AC12" s="54"/>
      <c r="AD12" s="53"/>
      <c r="AE12" s="54"/>
      <c r="AF12" s="704"/>
      <c r="AG12" s="52"/>
      <c r="AH12" s="48"/>
      <c r="AI12" t="str">
        <f t="shared" ref="AI12:AI41" ca="1" si="9">IF(CELL("type",AJ12)="b","",IF(AJ12="tntc",63200,IF(AJ12=0,1,AJ12)))</f>
        <v/>
      </c>
      <c r="AJ12" s="48"/>
      <c r="AK12" s="317"/>
      <c r="AL12" s="317"/>
      <c r="AM12" s="317"/>
      <c r="AN12" s="54"/>
      <c r="AO12" s="234">
        <f t="shared" si="2"/>
        <v>2</v>
      </c>
      <c r="AP12" s="441" t="str">
        <f t="shared" si="3"/>
        <v>Fri</v>
      </c>
      <c r="AQ12" s="53"/>
      <c r="AR12" s="45"/>
      <c r="AS12" s="53"/>
      <c r="AT12" s="71"/>
      <c r="AU12" s="57" t="str">
        <f t="shared" ref="AU12:AU41" ca="1" si="10">IF(CELL("type",AS12)="l","",IF(AS12*($K12+$AQ12)=0,"",IF($AQ12&gt;0,+$AQ12*AS12*8.34,$K12*AS12*8.34)))</f>
        <v/>
      </c>
      <c r="AV12" s="45"/>
      <c r="AW12" s="53"/>
      <c r="AX12" s="71"/>
      <c r="AY12" s="57" t="str">
        <f t="shared" ref="AY12:AY41" ca="1" si="11">IF(CELL("type",AW12)="l","",IF(AW12*($K12+$AQ12)=0,"",IF($AQ12&gt;0,+$AQ12*AW12*8.34,$K12*AW12*8.34)))</f>
        <v/>
      </c>
      <c r="AZ12" s="45"/>
      <c r="BA12" s="53"/>
      <c r="BB12" s="71"/>
      <c r="BC12" s="57" t="str">
        <f t="shared" ref="BC12:BC41" ca="1" si="12">IF(CELL("type",BA12)="l","",IF(BA12*($K12+$AQ12)=0,"",IF($AQ12&gt;0,+$AQ12*BA12*8.34,$K12*BA12*8.34)))</f>
        <v/>
      </c>
      <c r="BD12" s="45"/>
      <c r="BE12" s="53"/>
      <c r="BF12" s="698" t="str">
        <f t="shared" ref="BF12:BF14" ca="1" si="13">IF(CELL("type",BE12)="l","",IF(BE12*($K12+$AQ12)=0,"",IF($AQ12&gt;0,+$AQ12*BE12*8.34,$K12*BE12*8.34)))</f>
        <v/>
      </c>
      <c r="BG12" s="263">
        <f t="shared" ref="BG12:BG40" si="14">+A12</f>
        <v>2</v>
      </c>
      <c r="BH12" s="53"/>
      <c r="BI12" s="54"/>
      <c r="BJ12" s="317"/>
      <c r="BK12" s="48"/>
      <c r="BL12" s="48"/>
      <c r="BM12" s="48"/>
      <c r="BN12" s="48"/>
      <c r="BO12" s="48"/>
      <c r="BP12" s="48"/>
      <c r="BQ12" s="48"/>
      <c r="BR12" s="48"/>
      <c r="BS12" s="54"/>
      <c r="BT12" s="48"/>
      <c r="BU12" s="54"/>
      <c r="BV12" s="263">
        <f t="shared" si="4"/>
        <v>2</v>
      </c>
      <c r="BW12" s="48"/>
      <c r="BX12" s="698" t="str">
        <f t="shared" ref="BX12:BX14" ca="1" si="15">IF(CELL("type",BW12)="l","",IF(BW12*($K12+$AQ12)=0,"",IF($AQ12&gt;0,+$AQ12*BW12*8.34,$K12*BW12*8.34)))</f>
        <v/>
      </c>
      <c r="BY12" s="892"/>
      <c r="BZ12" s="712" t="str">
        <f t="shared" ref="BZ12:BZ14" ca="1" si="16">IF(CELL("type",BY12)="l","",IF(BY12*($K12+$AQ12)=0,"",IF($AQ12&gt;0,+$AQ12*BY12*8.34,$K12*BY12*8.34)))</f>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Sat</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Sat</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t="shared" ca="1" si="13"/>
        <v/>
      </c>
      <c r="BG13" s="263">
        <f t="shared" si="14"/>
        <v>3</v>
      </c>
      <c r="BH13" s="53"/>
      <c r="BI13" s="54"/>
      <c r="BJ13" s="317"/>
      <c r="BK13" s="48"/>
      <c r="BL13" s="48"/>
      <c r="BM13" s="48"/>
      <c r="BN13" s="48"/>
      <c r="BO13" s="48"/>
      <c r="BP13" s="48"/>
      <c r="BQ13" s="48"/>
      <c r="BR13" s="48"/>
      <c r="BS13" s="54"/>
      <c r="BT13" s="48"/>
      <c r="BU13" s="54"/>
      <c r="BV13" s="263">
        <f t="shared" si="4"/>
        <v>3</v>
      </c>
      <c r="BW13" s="48"/>
      <c r="BX13" s="698" t="str">
        <f t="shared" ca="1" si="15"/>
        <v/>
      </c>
      <c r="BY13" s="893"/>
      <c r="BZ13" s="712" t="str">
        <f t="shared" ca="1" si="16"/>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Sun</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Sun</v>
      </c>
      <c r="AQ14" s="53"/>
      <c r="AR14" s="45" t="str">
        <f>IF(+$B14="Sat",IF(SUM(AQ$11:AQ14)&gt;0,AVERAGE(AQ$11:AQ14,Sep!AQ38:AQ$40)," "),"")</f>
        <v/>
      </c>
      <c r="AS14" s="53"/>
      <c r="AT14" s="71" t="str">
        <f>IF(+$B14="Sat",IF(SUM(AS$11:AS14,Sep!AS38:AS$40)&gt;0,AVERAGE(AS$11:AS14,Sep!AS38:AS$40)," "),"")</f>
        <v/>
      </c>
      <c r="AU14" s="57" t="str">
        <f t="shared" ca="1" si="10"/>
        <v/>
      </c>
      <c r="AV14" s="56" t="str">
        <f>IF(+$B14="Sat",IF(SUM(AU$11:AU14,Sep!AU38:AU$40)&gt;0,AVERAGE(AU$11:AU14,Sep!AU38:AU$40)," "),"")</f>
        <v/>
      </c>
      <c r="AW14" s="53"/>
      <c r="AX14" s="71" t="str">
        <f>IF(+$B14="Sat",IF(SUM(AW$11:AW14,Sep!AW38:AW$40)&gt;0,AVERAGE(AW$11:AW14,Sep!AW38:AW$40)," "),"")</f>
        <v/>
      </c>
      <c r="AY14" s="57" t="str">
        <f t="shared" ca="1" si="11"/>
        <v/>
      </c>
      <c r="AZ14" s="56" t="str">
        <f>IF(+$B14="Sat",IF(SUM(AY$11:AY14,Sep!AY38:AY$40)&gt;0,AVERAGE(AY$11:AY14,Sep!AY38:AY$40)," "),"")</f>
        <v/>
      </c>
      <c r="BA14" s="53"/>
      <c r="BB14" s="71" t="str">
        <f>IF(+$B14="Sat",IF(SUM(BA$11:BA14,Sep!BA38:BA$40)&gt;0,AVERAGE(BA$11:BA14,Sep!BA38:BA$40)," "),"")</f>
        <v/>
      </c>
      <c r="BC14" s="57" t="str">
        <f t="shared" ca="1" si="12"/>
        <v/>
      </c>
      <c r="BD14" s="56" t="str">
        <f>IF(+$B14="Sat",IF(SUM(BC$11:BC14,Sep!BC38:BC$40)&gt;0,AVERAGE(BC$11:BC14,Sep!BC38:BC$40)," "),"")</f>
        <v/>
      </c>
      <c r="BE14" s="53"/>
      <c r="BF14" s="698" t="str">
        <f t="shared" ca="1" si="13"/>
        <v/>
      </c>
      <c r="BG14" s="263">
        <f t="shared" si="14"/>
        <v>4</v>
      </c>
      <c r="BH14" s="53"/>
      <c r="BI14" s="54"/>
      <c r="BJ14" s="317"/>
      <c r="BK14" s="48"/>
      <c r="BL14" s="48"/>
      <c r="BM14" s="48"/>
      <c r="BN14" s="48"/>
      <c r="BO14" s="48"/>
      <c r="BP14" s="48"/>
      <c r="BQ14" s="48"/>
      <c r="BR14" s="48"/>
      <c r="BS14" s="54"/>
      <c r="BT14" s="48"/>
      <c r="BU14" s="54"/>
      <c r="BV14" s="263">
        <f t="shared" si="4"/>
        <v>4</v>
      </c>
      <c r="BW14" s="48"/>
      <c r="BX14" s="698" t="str">
        <f t="shared" ca="1" si="15"/>
        <v/>
      </c>
      <c r="BY14" s="894"/>
      <c r="BZ14" s="712" t="str">
        <f t="shared" ca="1" si="16"/>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Mon</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0"/>
      <c r="AG15" s="62"/>
      <c r="AH15" s="58"/>
      <c r="AI15" t="str">
        <f t="shared" ca="1" si="9"/>
        <v/>
      </c>
      <c r="AJ15" s="58"/>
      <c r="AK15" s="318"/>
      <c r="AL15" s="318"/>
      <c r="AM15" s="318"/>
      <c r="AN15" s="64"/>
      <c r="AO15" s="235">
        <f t="shared" si="2"/>
        <v>5</v>
      </c>
      <c r="AP15" s="442" t="str">
        <f t="shared" si="3"/>
        <v>Mon</v>
      </c>
      <c r="AQ15" s="63"/>
      <c r="AR15" s="68" t="str">
        <f>IF(+$B15="Sat",IF(SUM(AQ$11:AQ15)&gt;0,AVERAGE(AQ$11:AQ15,Sep!AQ39:AQ$40)," "),"")</f>
        <v/>
      </c>
      <c r="AS15" s="63"/>
      <c r="AT15" s="67" t="str">
        <f>IF(+$B15="Sat",IF(SUM(AS$11:AS15,Sep!AS39:AS$40)&gt;0,AVERAGE(AS$11:AS15,Sep!AS39:AS$40)," "),"")</f>
        <v/>
      </c>
      <c r="AU15" s="69" t="str">
        <f ca="1">IF(CELL("type",AS15)="l","",IF(AS15*($K15+$AQ15)=0,"",IF($AQ15&gt;0,+$AQ15*AS15*8.34,$K15*AS15*8.34)))</f>
        <v/>
      </c>
      <c r="AV15" s="68" t="str">
        <f>IF(+$B15="Sat",IF(SUM(AU$11:AU15,Sep!AU39:AU$40)&gt;0,AVERAGE(AU$11:AU15,Sep!AU39:AU$40)," "),"")</f>
        <v/>
      </c>
      <c r="AW15" s="63"/>
      <c r="AX15" s="67" t="str">
        <f>IF(+$B15="Sat",IF(SUM(AW$11:AW15,Sep!AW39:AW$40)&gt;0,AVERAGE(AW$11:AW15,Sep!AW39:AW$40)," "),"")</f>
        <v/>
      </c>
      <c r="AY15" s="69" t="str">
        <f ca="1">IF(CELL("type",AW15)="l","",IF(AW15*($K15+$AQ15)=0,"",IF($AQ15&gt;0,+$AQ15*AW15*8.34,$K15*AW15*8.34)))</f>
        <v/>
      </c>
      <c r="AZ15" s="68" t="str">
        <f>IF(+$B15="Sat",IF(SUM(AY$11:AY15,Sep!AY39:AY$40)&gt;0,AVERAGE(AY$11:AY15,Sep!AY39:AY$40)," "),"")</f>
        <v/>
      </c>
      <c r="BA15" s="63"/>
      <c r="BB15" s="67" t="str">
        <f>IF(+$B15="Sat",IF(SUM(BA$11:BA15,Sep!BA39:BA$40)&gt;0,AVERAGE(BA$11:BA15,Sep!BA39:BA$40)," "),"")</f>
        <v/>
      </c>
      <c r="BC15" s="69" t="str">
        <f ca="1">IF(CELL("type",BA15)="l","",IF(BA15*($K15+$AQ15)=0,"",IF($AQ15&gt;0,+$AQ15*BA15*8.34,$K15*BA15*8.34)))</f>
        <v/>
      </c>
      <c r="BD15" s="68" t="str">
        <f>IF(+$B15="Sat",IF(SUM(BC$11:BC15,Sep!BC39:BC$40)&gt;0,AVERAGE(BC$11:BC15,Sep!BC39:BC$40)," "),"")</f>
        <v/>
      </c>
      <c r="BE15" s="63"/>
      <c r="BF15" s="699" t="str">
        <f ca="1">IF(CELL("type",BE15)="l","",IF(BE15*($K15+$AQ15)=0,"",IF($AQ15&gt;0,+$AQ15*BE15*8.34,$K15*BE15*8.34)))</f>
        <v/>
      </c>
      <c r="BG15" s="264">
        <f t="shared" si="14"/>
        <v>5</v>
      </c>
      <c r="BH15" s="63"/>
      <c r="BI15" s="64"/>
      <c r="BJ15" s="318"/>
      <c r="BK15" s="58"/>
      <c r="BL15" s="58"/>
      <c r="BM15" s="58"/>
      <c r="BN15" s="58"/>
      <c r="BO15" s="58"/>
      <c r="BP15" s="58"/>
      <c r="BQ15" s="58"/>
      <c r="BR15" s="58"/>
      <c r="BS15" s="64"/>
      <c r="BT15" s="58"/>
      <c r="BU15" s="64"/>
      <c r="BV15" s="264">
        <f t="shared" si="4"/>
        <v>5</v>
      </c>
      <c r="BW15" s="58"/>
      <c r="BX15" s="699" t="str">
        <f ca="1">IF(CELL("type",BW15)="l","",IF(BW15*($K15+$AQ15)=0,"",IF($AQ15&gt;0,+$AQ15*BW15*8.34,$K15*BW15*8.34)))</f>
        <v/>
      </c>
      <c r="BY15" s="63"/>
      <c r="BZ15" s="721" t="str">
        <f ca="1">IF(CELL("type",BY15)="l","",IF(BY15*($K15+$AQ15)=0,"",IF($AQ15&gt;0,+$AQ15*BY15*8.34,$K15*BY15*8.34)))</f>
        <v/>
      </c>
      <c r="CA15" s="58"/>
      <c r="CB15" s="352"/>
      <c r="CC15" s="58"/>
      <c r="CD15" s="58"/>
      <c r="CE15" s="58"/>
      <c r="CF15" s="352"/>
      <c r="CG15" s="58"/>
      <c r="CH15" s="352"/>
      <c r="CI15" s="58"/>
      <c r="CJ15" s="352"/>
      <c r="CK15" s="352"/>
      <c r="CL15" s="64"/>
      <c r="CM15" s="803">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Tue</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811"/>
      <c r="AG16" s="39"/>
      <c r="AH16" s="40"/>
      <c r="AI16" t="str">
        <f t="shared" ca="1" si="9"/>
        <v/>
      </c>
      <c r="AJ16" s="40"/>
      <c r="AK16" s="316"/>
      <c r="AL16" s="316"/>
      <c r="AM16" s="316"/>
      <c r="AN16" s="42"/>
      <c r="AO16" s="232">
        <f t="shared" si="2"/>
        <v>6</v>
      </c>
      <c r="AP16" s="441" t="str">
        <f t="shared" si="3"/>
        <v>Tue</v>
      </c>
      <c r="AQ16" s="41"/>
      <c r="AR16" s="56" t="str">
        <f>IF(+$B16="Sat",IF(SUM(AQ$11:AQ16)&gt;0,AVERAGE(AQ$11:AQ16,Sep!AQ40:AQ$40)," "),"")</f>
        <v/>
      </c>
      <c r="AS16" s="41"/>
      <c r="AT16" s="44" t="str">
        <f>IF(+$B16="Sat",IF(SUM(AS$11:AS16)&gt;0,AVERAGE(AS$11:AS16,Sep!AS40:AS$40)," "),"")</f>
        <v/>
      </c>
      <c r="AU16" s="46" t="str">
        <f t="shared" ca="1" si="10"/>
        <v/>
      </c>
      <c r="AV16" s="56" t="str">
        <f>IF(+$B16="Sat",IF(SUM(AU$11:AU16)&gt;0,AVERAGE(AU$11:AU16,Sep!AU40:AU$40)," "),"")</f>
        <v/>
      </c>
      <c r="AW16" s="41"/>
      <c r="AX16" s="44" t="str">
        <f>IF(+$B16="Sat",IF(SUM(AW$11:AW16)&gt;0,AVERAGE(AW$11:AW16,Sep!AW40:AW$40)," "),"")</f>
        <v/>
      </c>
      <c r="AY16" s="46" t="str">
        <f t="shared" ca="1" si="11"/>
        <v/>
      </c>
      <c r="AZ16" s="56" t="str">
        <f>IF(+$B16="Sat",IF(SUM(AY$11:AY16)&gt;0,AVERAGE(AY$11:AY16,Sep!AY40:AY$40)," "),"")</f>
        <v/>
      </c>
      <c r="BA16" s="41"/>
      <c r="BB16" s="70" t="str">
        <f>IF(+$B16="Sat",IF(SUM(BA$11:BA16)&gt;0,AVERAGE(BA$11:BA16,Sep!BA40:BA$40)," "),"")</f>
        <v/>
      </c>
      <c r="BC16" s="135" t="str">
        <f t="shared" ca="1" si="12"/>
        <v/>
      </c>
      <c r="BD16" s="56" t="str">
        <f>IF(+$B16="Sat",IF(SUM(BC$11:BC16)&gt;0,AVERAGE(BC$11:BC16,Sep!BC40:BC$40)," "),"")</f>
        <v/>
      </c>
      <c r="BE16" s="41"/>
      <c r="BF16" s="700" t="str">
        <f t="shared" ref="BF16:BF17" ca="1" si="17">IF(CELL("type",BE16)="l","",IF(BE16*($K16+$AQ16)=0,"",IF($AQ16&gt;0,+$AQ16*BE16*8.34,$K16*BE16*8.34)))</f>
        <v/>
      </c>
      <c r="BG16" s="262">
        <f t="shared" si="14"/>
        <v>6</v>
      </c>
      <c r="BH16" s="41"/>
      <c r="BI16" s="42"/>
      <c r="BJ16" s="316"/>
      <c r="BK16" s="40"/>
      <c r="BL16" s="40"/>
      <c r="BM16" s="40"/>
      <c r="BN16" s="40"/>
      <c r="BO16" s="40"/>
      <c r="BP16" s="40"/>
      <c r="BQ16" s="40"/>
      <c r="BR16" s="40"/>
      <c r="BS16" s="42"/>
      <c r="BT16" s="40"/>
      <c r="BU16" s="42"/>
      <c r="BV16" s="262">
        <f t="shared" si="4"/>
        <v>6</v>
      </c>
      <c r="BW16" s="40"/>
      <c r="BX16" s="700" t="str">
        <f t="shared" ref="BX16:BX17" ca="1" si="18">IF(CELL("type",BW16)="l","",IF(BW16*($K16+$AQ16)=0,"",IF($AQ16&gt;0,+$AQ16*BW16*8.34,$K16*BW16*8.34)))</f>
        <v/>
      </c>
      <c r="BY16" s="39"/>
      <c r="BZ16" s="700" t="str">
        <f t="shared" ref="BZ16:BZ17" ca="1" si="19">IF(CELL("type",BY16)="l","",IF(BY16*($K16+$AQ16)=0,"",IF($AQ16&gt;0,+$AQ16*BY16*8.34,$K16*BY16*8.34)))</f>
        <v/>
      </c>
      <c r="CA16" s="39"/>
      <c r="CB16" s="34"/>
      <c r="CC16" s="40"/>
      <c r="CD16" s="39"/>
      <c r="CE16" s="39"/>
      <c r="CF16" s="34"/>
      <c r="CG16" s="40"/>
      <c r="CH16" s="34"/>
      <c r="CI16" s="40"/>
      <c r="CJ16" s="34"/>
      <c r="CK16" s="34"/>
      <c r="CL16" s="42"/>
      <c r="CM16" s="797">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Wed</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Wed</v>
      </c>
      <c r="AQ17" s="53"/>
      <c r="AR17" s="45" t="str">
        <f>IF(+$B17="Sat",IF(SUM(AQ11:AQ17)&gt;0,AVERAGE(AQ11:AQ17)," "),"")</f>
        <v/>
      </c>
      <c r="AS17" s="53"/>
      <c r="AT17" s="71" t="str">
        <f>IF(+$B17="Sat",IF(SUM(AS11:AS17)&gt;0,AVERAGE(AS11:AS17)," "),"")</f>
        <v/>
      </c>
      <c r="AU17" s="46" t="str">
        <f t="shared" ca="1" si="10"/>
        <v/>
      </c>
      <c r="AV17" s="56" t="str">
        <f>IF(+$B17="Sat",IF(SUM(AU11:AU17)&gt;0,AVERAGE(AU11:AU17)," "),"")</f>
        <v/>
      </c>
      <c r="AW17" s="53"/>
      <c r="AX17" s="71" t="str">
        <f>IF(+$B17="Sat",IF(SUM(AW11:AW17)&gt;0,AVERAGE(AW11:AW17)," "),"")</f>
        <v/>
      </c>
      <c r="AY17" s="46" t="str">
        <f t="shared" ca="1" si="11"/>
        <v/>
      </c>
      <c r="AZ17" s="45" t="str">
        <f>IF(+$B17="Sat",IF(SUM(AY11:AY17)&gt;0,AVERAGE(AY11:AY17)," "),"")</f>
        <v/>
      </c>
      <c r="BA17" s="53"/>
      <c r="BB17" s="72" t="str">
        <f>IF(+$B17="Sat",IF(SUM(BA11:BA17)&gt;0,AVERAGE(BA11:BA17)," "),"")</f>
        <v/>
      </c>
      <c r="BC17" s="47" t="str">
        <f t="shared" ca="1" si="12"/>
        <v/>
      </c>
      <c r="BD17" s="45" t="str">
        <f>IF(+$B17="Sat",IF(SUM(BC11:BC17)&gt;0,AVERAGE(BC11:BC17)," "),"")</f>
        <v/>
      </c>
      <c r="BE17" s="53"/>
      <c r="BF17" s="698" t="str">
        <f t="shared" ca="1" si="17"/>
        <v/>
      </c>
      <c r="BG17" s="263">
        <f t="shared" si="14"/>
        <v>7</v>
      </c>
      <c r="BH17" s="53"/>
      <c r="BI17" s="54"/>
      <c r="BJ17" s="317"/>
      <c r="BK17" s="48"/>
      <c r="BL17" s="48"/>
      <c r="BM17" s="48"/>
      <c r="BN17" s="48"/>
      <c r="BO17" s="48"/>
      <c r="BP17" s="48"/>
      <c r="BQ17" s="48"/>
      <c r="BR17" s="48"/>
      <c r="BS17" s="54"/>
      <c r="BT17" s="48"/>
      <c r="BU17" s="54"/>
      <c r="BV17" s="263">
        <f t="shared" si="4"/>
        <v>7</v>
      </c>
      <c r="BW17" s="48"/>
      <c r="BX17" s="698" t="str">
        <f t="shared" ca="1" si="18"/>
        <v/>
      </c>
      <c r="BY17" s="52"/>
      <c r="BZ17" s="712" t="str">
        <f t="shared" ca="1" si="19"/>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Thu</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Thu</v>
      </c>
      <c r="AQ18" s="53"/>
      <c r="AR18" s="45" t="str">
        <f t="shared" ref="AR18:AR40" si="20">IF(+$B18="Sat",IF(SUM(AQ12:AQ18)&gt;0,AVERAGE(AQ12:AQ18)," "),"")</f>
        <v/>
      </c>
      <c r="AS18" s="53"/>
      <c r="AT18" s="71" t="str">
        <f t="shared" ref="AT18:AV33" si="21">IF(+$B18="Sat",IF(SUM(AS12:AS18)&gt;0,AVERAGE(AS12:AS18)," "),"")</f>
        <v/>
      </c>
      <c r="AU18" s="46" t="str">
        <f t="shared" ca="1" si="10"/>
        <v/>
      </c>
      <c r="AV18" s="56" t="str">
        <f t="shared" si="21"/>
        <v/>
      </c>
      <c r="AW18" s="53"/>
      <c r="AX18" s="71" t="str">
        <f t="shared" ref="AX18:AX40" si="22">IF(+$B18="Sat",IF(SUM(AW12:AW18)&gt;0,AVERAGE(AW12:AW18)," "),"")</f>
        <v/>
      </c>
      <c r="AY18" s="46" t="str">
        <f t="shared" ca="1" si="11"/>
        <v/>
      </c>
      <c r="AZ18" s="45" t="str">
        <f t="shared" ref="AZ18:AZ40" si="23">IF(+$B18="Sat",IF(SUM(AY12:AY18)&gt;0,AVERAGE(AY12:AY18)," "),"")</f>
        <v/>
      </c>
      <c r="BA18" s="53"/>
      <c r="BB18" s="72" t="str">
        <f t="shared" ref="BB18:BB40" si="24">IF(+$B18="Sat",IF(SUM(BA12:BA18)&gt;0,AVERAGE(BA12:BA18)," "),"")</f>
        <v/>
      </c>
      <c r="BC18" s="47" t="str">
        <f t="shared" ca="1" si="12"/>
        <v/>
      </c>
      <c r="BD18" s="45" t="str">
        <f t="shared" ref="BD18:BD40" si="25">IF(+$B18="Sat",IF(SUM(BC12:BC18)&gt;0,AVERAGE(BC12:BC18)," "),"")</f>
        <v/>
      </c>
      <c r="BE18" s="53"/>
      <c r="BF18" s="698" t="str">
        <f ca="1">IF(CELL("type",BE18)="l","",IF(BE18*($K18+$AQ18)=0,"",IF($AQ18&gt;0,+$AQ18*BE18*8.34,$K18*BE18*8.34)))</f>
        <v/>
      </c>
      <c r="BG18" s="263">
        <f t="shared" si="14"/>
        <v>8</v>
      </c>
      <c r="BH18" s="53"/>
      <c r="BI18" s="54"/>
      <c r="BJ18" s="317"/>
      <c r="BK18" s="48"/>
      <c r="BL18" s="48"/>
      <c r="BM18" s="48"/>
      <c r="BN18" s="48"/>
      <c r="BO18" s="48"/>
      <c r="BP18" s="48"/>
      <c r="BQ18" s="48"/>
      <c r="BR18" s="48"/>
      <c r="BS18" s="54"/>
      <c r="BT18" s="48"/>
      <c r="BU18" s="54"/>
      <c r="BV18" s="263">
        <f t="shared" si="4"/>
        <v>8</v>
      </c>
      <c r="BW18" s="48"/>
      <c r="BX18" s="698" t="str">
        <f ca="1">IF(CELL("type",BW18)="l","",IF(BW18*($K18+$AQ18)=0,"",IF($AQ18&gt;0,+$AQ18*BW18*8.34,$K18*BW18*8.34)))</f>
        <v/>
      </c>
      <c r="BY18" s="52"/>
      <c r="BZ18" s="712" t="str">
        <f ca="1">IF(CELL("type",BY18)="l","",IF(BY18*($K18+$AQ18)=0,"",IF($AQ18&gt;0,+$AQ18*BY18*8.34,$K18*BY18*8.34)))</f>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Fri</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Fri</v>
      </c>
      <c r="AQ19" s="53"/>
      <c r="AR19" s="45" t="str">
        <f t="shared" si="20"/>
        <v/>
      </c>
      <c r="AS19" s="53"/>
      <c r="AT19" s="71" t="str">
        <f t="shared" si="21"/>
        <v/>
      </c>
      <c r="AU19" s="46" t="str">
        <f ca="1">IF(CELL("type",AS19)="l","",IF(AS19*($K19+$AQ19)=0,"",IF($AQ19&gt;0,+$AQ19*AS19*8.34,$K19*AS19*8.34)))</f>
        <v/>
      </c>
      <c r="AV19" s="56" t="str">
        <f t="shared" si="21"/>
        <v/>
      </c>
      <c r="AW19" s="53"/>
      <c r="AX19" s="71" t="str">
        <f t="shared" si="22"/>
        <v/>
      </c>
      <c r="AY19" s="46" t="str">
        <f ca="1">IF(CELL("type",AW19)="l","",IF(AW19*($K19+$AQ19)=0,"",IF($AQ19&gt;0,+$AQ19*AW19*8.34,$K19*AW19*8.34)))</f>
        <v/>
      </c>
      <c r="AZ19" s="45" t="str">
        <f t="shared" si="23"/>
        <v/>
      </c>
      <c r="BA19" s="53"/>
      <c r="BB19" s="72" t="str">
        <f t="shared" si="24"/>
        <v/>
      </c>
      <c r="BC19" s="47" t="str">
        <f ca="1">IF(CELL("type",BA19)="l","",IF(BA19*($K19+$AQ19)=0,"",IF($AQ19&gt;0,+$AQ19*BA19*8.34,$K19*BA19*8.34)))</f>
        <v/>
      </c>
      <c r="BD19" s="45" t="str">
        <f t="shared" si="25"/>
        <v/>
      </c>
      <c r="BE19" s="53"/>
      <c r="BF19" s="698" t="str">
        <f t="shared" ref="BF19:BF21" ca="1" si="26">IF(CELL("type",BE19)="l","",IF(BE19*($K19+$AQ19)=0,"",IF($AQ19&gt;0,+$AQ19*BE19*8.34,$K19*BE19*8.34)))</f>
        <v/>
      </c>
      <c r="BG19" s="263">
        <f t="shared" si="14"/>
        <v>9</v>
      </c>
      <c r="BH19" s="53"/>
      <c r="BI19" s="54"/>
      <c r="BJ19" s="317"/>
      <c r="BK19" s="48"/>
      <c r="BL19" s="48"/>
      <c r="BM19" s="48"/>
      <c r="BN19" s="48"/>
      <c r="BO19" s="48"/>
      <c r="BP19" s="48"/>
      <c r="BQ19" s="48"/>
      <c r="BR19" s="48"/>
      <c r="BS19" s="54"/>
      <c r="BT19" s="48"/>
      <c r="BU19" s="54"/>
      <c r="BV19" s="263">
        <f t="shared" si="4"/>
        <v>9</v>
      </c>
      <c r="BW19" s="48"/>
      <c r="BX19" s="698" t="str">
        <f t="shared" ref="BX19:BX21" ca="1" si="27">IF(CELL("type",BW19)="l","",IF(BW19*($K19+$AQ19)=0,"",IF($AQ19&gt;0,+$AQ19*BW19*8.34,$K19*BW19*8.34)))</f>
        <v/>
      </c>
      <c r="BY19" s="52"/>
      <c r="BZ19" s="712" t="str">
        <f t="shared" ref="BZ19:BZ21" ca="1" si="28">IF(CELL("type",BY19)="l","",IF(BY19*($K19+$AQ19)=0,"",IF($AQ19&gt;0,+$AQ19*BY19*8.34,$K19*BY19*8.34)))</f>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Sat</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2"/>
      <c r="AG20" s="62"/>
      <c r="AH20" s="58"/>
      <c r="AI20" t="str">
        <f t="shared" ca="1" si="9"/>
        <v/>
      </c>
      <c r="AJ20" s="58"/>
      <c r="AK20" s="318"/>
      <c r="AL20" s="318"/>
      <c r="AM20" s="318"/>
      <c r="AN20" s="64"/>
      <c r="AO20" s="235">
        <f t="shared" si="2"/>
        <v>10</v>
      </c>
      <c r="AP20" s="442" t="str">
        <f t="shared" si="3"/>
        <v>Sat</v>
      </c>
      <c r="AQ20" s="63"/>
      <c r="AR20" s="68" t="str">
        <f t="shared" si="20"/>
        <v xml:space="preserve"> </v>
      </c>
      <c r="AS20" s="63"/>
      <c r="AT20" s="67" t="str">
        <f t="shared" si="21"/>
        <v xml:space="preserve"> </v>
      </c>
      <c r="AU20" s="87" t="str">
        <f t="shared" ca="1" si="10"/>
        <v/>
      </c>
      <c r="AV20" s="68" t="str">
        <f t="shared" ca="1" si="21"/>
        <v xml:space="preserve"> </v>
      </c>
      <c r="AW20" s="63"/>
      <c r="AX20" s="67" t="str">
        <f t="shared" si="22"/>
        <v xml:space="preserve"> </v>
      </c>
      <c r="AY20" s="87" t="str">
        <f t="shared" ca="1" si="11"/>
        <v/>
      </c>
      <c r="AZ20" s="68" t="str">
        <f t="shared" ca="1" si="23"/>
        <v xml:space="preserve"> </v>
      </c>
      <c r="BA20" s="63"/>
      <c r="BB20" s="73" t="str">
        <f t="shared" si="24"/>
        <v xml:space="preserve"> </v>
      </c>
      <c r="BC20" s="69" t="str">
        <f t="shared" ca="1" si="12"/>
        <v/>
      </c>
      <c r="BD20" s="68" t="str">
        <f t="shared" ca="1" si="25"/>
        <v xml:space="preserve"> </v>
      </c>
      <c r="BE20" s="63"/>
      <c r="BF20" s="701" t="str">
        <f t="shared" ca="1" si="26"/>
        <v/>
      </c>
      <c r="BG20" s="264">
        <f t="shared" si="14"/>
        <v>10</v>
      </c>
      <c r="BH20" s="63"/>
      <c r="BI20" s="64"/>
      <c r="BJ20" s="318"/>
      <c r="BK20" s="58"/>
      <c r="BL20" s="58"/>
      <c r="BM20" s="58"/>
      <c r="BN20" s="58"/>
      <c r="BO20" s="58"/>
      <c r="BP20" s="58"/>
      <c r="BQ20" s="58"/>
      <c r="BR20" s="58"/>
      <c r="BS20" s="64"/>
      <c r="BT20" s="58"/>
      <c r="BU20" s="64"/>
      <c r="BV20" s="264">
        <f t="shared" si="4"/>
        <v>10</v>
      </c>
      <c r="BW20" s="58"/>
      <c r="BX20" s="699" t="str">
        <f t="shared" ca="1" si="27"/>
        <v/>
      </c>
      <c r="BY20" s="63"/>
      <c r="BZ20" s="701" t="str">
        <f t="shared" ca="1" si="28"/>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Sun</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704"/>
      <c r="AG21" s="39"/>
      <c r="AH21" s="40"/>
      <c r="AI21" t="str">
        <f t="shared" ca="1" si="9"/>
        <v/>
      </c>
      <c r="AJ21" s="40"/>
      <c r="AK21" s="316"/>
      <c r="AL21" s="316"/>
      <c r="AM21" s="316"/>
      <c r="AN21" s="42"/>
      <c r="AO21" s="232">
        <f t="shared" si="2"/>
        <v>11</v>
      </c>
      <c r="AP21" s="441" t="str">
        <f t="shared" si="3"/>
        <v>Sun</v>
      </c>
      <c r="AQ21" s="41"/>
      <c r="AR21" s="56" t="str">
        <f t="shared" si="20"/>
        <v/>
      </c>
      <c r="AS21" s="41"/>
      <c r="AT21" s="44" t="str">
        <f t="shared" si="21"/>
        <v/>
      </c>
      <c r="AU21" s="46" t="str">
        <f t="shared" ca="1" si="10"/>
        <v/>
      </c>
      <c r="AV21" s="56" t="str">
        <f t="shared" si="21"/>
        <v/>
      </c>
      <c r="AW21" s="41"/>
      <c r="AX21" s="44" t="str">
        <f t="shared" si="22"/>
        <v/>
      </c>
      <c r="AY21" s="46" t="str">
        <f t="shared" ca="1" si="11"/>
        <v/>
      </c>
      <c r="AZ21" s="56" t="str">
        <f t="shared" si="23"/>
        <v/>
      </c>
      <c r="BA21" s="41"/>
      <c r="BB21" s="70" t="str">
        <f t="shared" si="24"/>
        <v/>
      </c>
      <c r="BC21" s="135" t="str">
        <f t="shared" ca="1" si="12"/>
        <v/>
      </c>
      <c r="BD21" s="56" t="str">
        <f t="shared" si="25"/>
        <v/>
      </c>
      <c r="BE21" s="41"/>
      <c r="BF21" s="698" t="str">
        <f t="shared" ca="1" si="26"/>
        <v/>
      </c>
      <c r="BG21" s="262">
        <f t="shared" si="14"/>
        <v>11</v>
      </c>
      <c r="BH21" s="41"/>
      <c r="BI21" s="42"/>
      <c r="BJ21" s="316"/>
      <c r="BK21" s="40"/>
      <c r="BL21" s="40"/>
      <c r="BM21" s="40"/>
      <c r="BN21" s="40"/>
      <c r="BO21" s="40"/>
      <c r="BP21" s="40"/>
      <c r="BQ21" s="40"/>
      <c r="BR21" s="40"/>
      <c r="BS21" s="42"/>
      <c r="BT21" s="40"/>
      <c r="BU21" s="42"/>
      <c r="BV21" s="262">
        <f t="shared" si="4"/>
        <v>11</v>
      </c>
      <c r="BW21" s="40"/>
      <c r="BX21" s="700" t="str">
        <f t="shared" ca="1" si="27"/>
        <v/>
      </c>
      <c r="BY21" s="39"/>
      <c r="BZ21" s="698" t="str">
        <f t="shared" ca="1" si="28"/>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Mon</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Mon</v>
      </c>
      <c r="AQ22" s="53"/>
      <c r="AR22" s="45" t="str">
        <f t="shared" si="20"/>
        <v/>
      </c>
      <c r="AS22" s="53"/>
      <c r="AT22" s="71" t="str">
        <f t="shared" si="21"/>
        <v/>
      </c>
      <c r="AU22" s="46" t="str">
        <f t="shared" ca="1" si="10"/>
        <v/>
      </c>
      <c r="AV22" s="56" t="str">
        <f t="shared" si="21"/>
        <v/>
      </c>
      <c r="AW22" s="53"/>
      <c r="AX22" s="71" t="str">
        <f t="shared" si="22"/>
        <v/>
      </c>
      <c r="AY22" s="46" t="str">
        <f t="shared" ca="1" si="11"/>
        <v/>
      </c>
      <c r="AZ22" s="45" t="str">
        <f t="shared" si="23"/>
        <v/>
      </c>
      <c r="BA22" s="53"/>
      <c r="BB22" s="72" t="str">
        <f t="shared" si="24"/>
        <v/>
      </c>
      <c r="BC22" s="47" t="str">
        <f t="shared" ca="1" si="12"/>
        <v/>
      </c>
      <c r="BD22" s="45" t="str">
        <f t="shared" si="25"/>
        <v/>
      </c>
      <c r="BE22" s="53"/>
      <c r="BF22" s="698" t="str">
        <f ca="1">IF(CELL("type",BE22)="l","",IF(BE22*($K22+$AQ22)=0,"",IF($AQ22&gt;0,+$AQ22*BE22*8.34,$K22*BE22*8.34)))</f>
        <v/>
      </c>
      <c r="BG22" s="263">
        <f t="shared" si="14"/>
        <v>12</v>
      </c>
      <c r="BH22" s="53"/>
      <c r="BI22" s="54"/>
      <c r="BJ22" s="317"/>
      <c r="BK22" s="48"/>
      <c r="BL22" s="48"/>
      <c r="BM22" s="48"/>
      <c r="BN22" s="48"/>
      <c r="BO22" s="48"/>
      <c r="BP22" s="48"/>
      <c r="BQ22" s="48"/>
      <c r="BR22" s="48"/>
      <c r="BS22" s="54"/>
      <c r="BT22" s="48"/>
      <c r="BU22" s="54"/>
      <c r="BV22" s="263">
        <f t="shared" si="4"/>
        <v>12</v>
      </c>
      <c r="BW22" s="48"/>
      <c r="BX22" s="698" t="str">
        <f ca="1">IF(CELL("type",BW22)="l","",IF(BW22*($K22+$AQ22)=0,"",IF($AQ22&gt;0,+$AQ22*BW22*8.34,$K22*BW22*8.34)))</f>
        <v/>
      </c>
      <c r="BY22" s="52"/>
      <c r="BZ22" s="712" t="str">
        <f ca="1">IF(CELL("type",BY22)="l","",IF(BY22*($K22+$AQ22)=0,"",IF($AQ22&gt;0,+$AQ22*BY22*8.34,$K22*BY22*8.34)))</f>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Tue</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Tue</v>
      </c>
      <c r="AQ23" s="53"/>
      <c r="AR23" s="45" t="str">
        <f t="shared" si="20"/>
        <v/>
      </c>
      <c r="AS23" s="53"/>
      <c r="AT23" s="71" t="str">
        <f t="shared" si="21"/>
        <v/>
      </c>
      <c r="AU23" s="46" t="str">
        <f ca="1">IF(CELL("type",AS23)="l","",IF(AS23*($K23+$AQ23)=0,"",IF($AQ23&gt;0,+$AQ23*AS23*8.34,$K23*AS23*8.34)))</f>
        <v/>
      </c>
      <c r="AV23" s="56" t="str">
        <f t="shared" si="21"/>
        <v/>
      </c>
      <c r="AW23" s="53"/>
      <c r="AX23" s="71" t="str">
        <f t="shared" si="22"/>
        <v/>
      </c>
      <c r="AY23" s="46" t="str">
        <f ca="1">IF(CELL("type",AW23)="l","",IF(AW23*($K23+$AQ23)=0,"",IF($AQ23&gt;0,+$AQ23*AW23*8.34,$K23*AW23*8.34)))</f>
        <v/>
      </c>
      <c r="AZ23" s="45" t="str">
        <f t="shared" si="23"/>
        <v/>
      </c>
      <c r="BA23" s="53"/>
      <c r="BB23" s="72" t="str">
        <f t="shared" si="24"/>
        <v/>
      </c>
      <c r="BC23" s="47" t="str">
        <f ca="1">IF(CELL("type",BA23)="l","",IF(BA23*($K23+$AQ23)=0,"",IF($AQ23&gt;0,+$AQ23*BA23*8.34,$K23*BA23*8.34)))</f>
        <v/>
      </c>
      <c r="BD23" s="45" t="str">
        <f t="shared" si="25"/>
        <v/>
      </c>
      <c r="BE23" s="53"/>
      <c r="BF23" s="698" t="str">
        <f t="shared" ref="BF23:BF24" ca="1" si="29">IF(CELL("type",BE23)="l","",IF(BE23*($K23+$AQ23)=0,"",IF($AQ23&gt;0,+$AQ23*BE23*8.34,$K23*BE23*8.34)))</f>
        <v/>
      </c>
      <c r="BG23" s="263">
        <f t="shared" si="14"/>
        <v>13</v>
      </c>
      <c r="BH23" s="53"/>
      <c r="BI23" s="54"/>
      <c r="BJ23" s="317"/>
      <c r="BK23" s="48"/>
      <c r="BL23" s="48"/>
      <c r="BM23" s="48"/>
      <c r="BN23" s="48"/>
      <c r="BO23" s="48"/>
      <c r="BP23" s="48"/>
      <c r="BQ23" s="48"/>
      <c r="BR23" s="48"/>
      <c r="BS23" s="54"/>
      <c r="BT23" s="48"/>
      <c r="BU23" s="54"/>
      <c r="BV23" s="263">
        <f t="shared" si="4"/>
        <v>13</v>
      </c>
      <c r="BW23" s="48"/>
      <c r="BX23" s="698" t="str">
        <f t="shared" ref="BX23:BX24" ca="1" si="30">IF(CELL("type",BW23)="l","",IF(BW23*($K23+$AQ23)=0,"",IF($AQ23&gt;0,+$AQ23*BW23*8.34,$K23*BW23*8.34)))</f>
        <v/>
      </c>
      <c r="BY23" s="52"/>
      <c r="BZ23" s="712" t="str">
        <f t="shared" ref="BZ23:BZ24" ca="1" si="31">IF(CELL("type",BY23)="l","",IF(BY23*($K23+$AQ23)=0,"",IF($AQ23&gt;0,+$AQ23*BY23*8.34,$K23*BY23*8.34)))</f>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Wed</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Wed</v>
      </c>
      <c r="AQ24" s="53"/>
      <c r="AR24" s="45" t="str">
        <f t="shared" si="20"/>
        <v/>
      </c>
      <c r="AS24" s="53"/>
      <c r="AT24" s="71" t="str">
        <f t="shared" si="21"/>
        <v/>
      </c>
      <c r="AU24" s="46" t="str">
        <f t="shared" ca="1" si="10"/>
        <v/>
      </c>
      <c r="AV24" s="56" t="str">
        <f t="shared" si="21"/>
        <v/>
      </c>
      <c r="AW24" s="53"/>
      <c r="AX24" s="71" t="str">
        <f t="shared" si="22"/>
        <v/>
      </c>
      <c r="AY24" s="46" t="str">
        <f t="shared" ca="1" si="11"/>
        <v/>
      </c>
      <c r="AZ24" s="45" t="str">
        <f t="shared" si="23"/>
        <v/>
      </c>
      <c r="BA24" s="53"/>
      <c r="BB24" s="72" t="str">
        <f t="shared" si="24"/>
        <v/>
      </c>
      <c r="BC24" s="47" t="str">
        <f t="shared" ca="1" si="12"/>
        <v/>
      </c>
      <c r="BD24" s="45" t="str">
        <f t="shared" si="25"/>
        <v/>
      </c>
      <c r="BE24" s="53"/>
      <c r="BF24" s="698" t="str">
        <f t="shared" ca="1" si="29"/>
        <v/>
      </c>
      <c r="BG24" s="263">
        <f t="shared" si="14"/>
        <v>14</v>
      </c>
      <c r="BH24" s="53"/>
      <c r="BI24" s="54"/>
      <c r="BJ24" s="317"/>
      <c r="BK24" s="48"/>
      <c r="BL24" s="48"/>
      <c r="BM24" s="48"/>
      <c r="BN24" s="48"/>
      <c r="BO24" s="48"/>
      <c r="BP24" s="48"/>
      <c r="BQ24" s="48"/>
      <c r="BR24" s="48"/>
      <c r="BS24" s="54"/>
      <c r="BT24" s="48"/>
      <c r="BU24" s="54"/>
      <c r="BV24" s="263">
        <f t="shared" si="4"/>
        <v>14</v>
      </c>
      <c r="BW24" s="48"/>
      <c r="BX24" s="698" t="str">
        <f t="shared" ca="1" si="30"/>
        <v/>
      </c>
      <c r="BY24" s="52"/>
      <c r="BZ24" s="712" t="str">
        <f t="shared" ca="1" si="31"/>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Thu</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0"/>
      <c r="AG25" s="62"/>
      <c r="AH25" s="58"/>
      <c r="AI25" t="str">
        <f t="shared" ca="1" si="9"/>
        <v/>
      </c>
      <c r="AJ25" s="58"/>
      <c r="AK25" s="318"/>
      <c r="AL25" s="318"/>
      <c r="AM25" s="318"/>
      <c r="AN25" s="64"/>
      <c r="AO25" s="235">
        <f t="shared" si="2"/>
        <v>15</v>
      </c>
      <c r="AP25" s="442" t="str">
        <f t="shared" si="3"/>
        <v>Thu</v>
      </c>
      <c r="AQ25" s="63"/>
      <c r="AR25" s="68" t="str">
        <f t="shared" si="20"/>
        <v/>
      </c>
      <c r="AS25" s="63"/>
      <c r="AT25" s="67" t="str">
        <f t="shared" si="21"/>
        <v/>
      </c>
      <c r="AU25" s="87" t="str">
        <f t="shared" ca="1" si="10"/>
        <v/>
      </c>
      <c r="AV25" s="68" t="str">
        <f t="shared" si="21"/>
        <v/>
      </c>
      <c r="AW25" s="63"/>
      <c r="AX25" s="67" t="str">
        <f t="shared" si="22"/>
        <v/>
      </c>
      <c r="AY25" s="87" t="str">
        <f t="shared" ca="1" si="11"/>
        <v/>
      </c>
      <c r="AZ25" s="68" t="str">
        <f t="shared" si="23"/>
        <v/>
      </c>
      <c r="BA25" s="63"/>
      <c r="BB25" s="73" t="str">
        <f t="shared" si="24"/>
        <v/>
      </c>
      <c r="BC25" s="69" t="str">
        <f t="shared" ca="1" si="12"/>
        <v/>
      </c>
      <c r="BD25" s="68" t="str">
        <f t="shared" si="25"/>
        <v/>
      </c>
      <c r="BE25" s="63"/>
      <c r="BF25" s="699" t="str">
        <f ca="1">IF(CELL("type",BE25)="l","",IF(BE25*($K25+$AQ25)=0,"",IF($AQ25&gt;0,+$AQ25*BE25*8.34,$K25*BE25*8.34)))</f>
        <v/>
      </c>
      <c r="BG25" s="264">
        <f t="shared" si="14"/>
        <v>15</v>
      </c>
      <c r="BH25" s="63"/>
      <c r="BI25" s="64"/>
      <c r="BJ25" s="318"/>
      <c r="BK25" s="58"/>
      <c r="BL25" s="58"/>
      <c r="BM25" s="58"/>
      <c r="BN25" s="58"/>
      <c r="BO25" s="58"/>
      <c r="BP25" s="58"/>
      <c r="BQ25" s="58"/>
      <c r="BR25" s="58"/>
      <c r="BS25" s="64"/>
      <c r="BT25" s="58"/>
      <c r="BU25" s="64"/>
      <c r="BV25" s="264">
        <f t="shared" si="4"/>
        <v>15</v>
      </c>
      <c r="BW25" s="58"/>
      <c r="BX25" s="721" t="str">
        <f ca="1">IF(CELL("type",BW25)="l","",IF(BW25*($K25+$AQ25)=0,"",IF($AQ25&gt;0,+$AQ25*BW25*8.34,$K25*BW25*8.34)))</f>
        <v/>
      </c>
      <c r="BY25" s="63"/>
      <c r="BZ25" s="701" t="str">
        <f ca="1">IF(CELL("type",BY25)="l","",IF(BY25*($K25+$AQ25)=0,"",IF($AQ25&gt;0,+$AQ25*BY25*8.34,$K25*BY25*8.34)))</f>
        <v/>
      </c>
      <c r="CA25" s="58"/>
      <c r="CB25" s="354"/>
      <c r="CC25" s="58"/>
      <c r="CD25" s="62"/>
      <c r="CE25" s="62"/>
      <c r="CF25" s="354"/>
      <c r="CG25" s="58"/>
      <c r="CH25" s="354"/>
      <c r="CI25" s="59"/>
      <c r="CJ25" s="352"/>
      <c r="CK25" s="354"/>
      <c r="CL25" s="64"/>
      <c r="CM25" s="803">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Fri</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811"/>
      <c r="AG26" s="39"/>
      <c r="AH26" s="40"/>
      <c r="AI26" t="str">
        <f t="shared" ca="1" si="9"/>
        <v/>
      </c>
      <c r="AJ26" s="40"/>
      <c r="AK26" s="316"/>
      <c r="AL26" s="316"/>
      <c r="AM26" s="316"/>
      <c r="AN26" s="42"/>
      <c r="AO26" s="232">
        <f t="shared" si="2"/>
        <v>16</v>
      </c>
      <c r="AP26" s="441" t="str">
        <f t="shared" si="3"/>
        <v>Fri</v>
      </c>
      <c r="AQ26" s="41"/>
      <c r="AR26" s="56" t="str">
        <f t="shared" si="20"/>
        <v/>
      </c>
      <c r="AS26" s="41"/>
      <c r="AT26" s="44" t="str">
        <f t="shared" si="21"/>
        <v/>
      </c>
      <c r="AU26" s="46" t="str">
        <f t="shared" ca="1" si="10"/>
        <v/>
      </c>
      <c r="AV26" s="56" t="str">
        <f t="shared" si="21"/>
        <v/>
      </c>
      <c r="AW26" s="41"/>
      <c r="AX26" s="44" t="str">
        <f t="shared" si="22"/>
        <v/>
      </c>
      <c r="AY26" s="46" t="str">
        <f t="shared" ca="1" si="11"/>
        <v/>
      </c>
      <c r="AZ26" s="56" t="str">
        <f t="shared" si="23"/>
        <v/>
      </c>
      <c r="BA26" s="41"/>
      <c r="BB26" s="70" t="str">
        <f t="shared" si="24"/>
        <v/>
      </c>
      <c r="BC26" s="47" t="str">
        <f t="shared" ca="1" si="12"/>
        <v/>
      </c>
      <c r="BD26" s="56" t="str">
        <f t="shared" si="25"/>
        <v/>
      </c>
      <c r="BE26" s="41"/>
      <c r="BF26" s="700" t="str">
        <f t="shared" ref="BF26:BF28" ca="1" si="32">IF(CELL("type",BE26)="l","",IF(BE26*($K26+$AQ26)=0,"",IF($AQ26&gt;0,+$AQ26*BE26*8.34,$K26*BE26*8.34)))</f>
        <v/>
      </c>
      <c r="BG26" s="262">
        <f t="shared" si="14"/>
        <v>16</v>
      </c>
      <c r="BH26" s="41"/>
      <c r="BI26" s="42"/>
      <c r="BJ26" s="316"/>
      <c r="BK26" s="40"/>
      <c r="BL26" s="40"/>
      <c r="BM26" s="40"/>
      <c r="BN26" s="40"/>
      <c r="BO26" s="40"/>
      <c r="BP26" s="40"/>
      <c r="BQ26" s="40"/>
      <c r="BR26" s="40"/>
      <c r="BS26" s="42"/>
      <c r="BT26" s="40"/>
      <c r="BU26" s="42"/>
      <c r="BV26" s="262">
        <f t="shared" si="4"/>
        <v>16</v>
      </c>
      <c r="BW26" s="40"/>
      <c r="BX26" s="700" t="str">
        <f t="shared" ref="BX26:BX28" ca="1" si="33">IF(CELL("type",BW26)="l","",IF(BW26*($K26+$AQ26)=0,"",IF($AQ26&gt;0,+$AQ26*BW26*8.34,$K26*BW26*8.34)))</f>
        <v/>
      </c>
      <c r="BY26" s="39"/>
      <c r="BZ26" s="698" t="str">
        <f t="shared" ref="BZ26:BZ28" ca="1" si="34">IF(CELL("type",BY26)="l","",IF(BY26*($K26+$AQ26)=0,"",IF($AQ26&gt;0,+$AQ26*BY26*8.34,$K26*BY26*8.34)))</f>
        <v/>
      </c>
      <c r="CA26" s="40"/>
      <c r="CB26" s="34"/>
      <c r="CC26" s="40"/>
      <c r="CD26" s="39"/>
      <c r="CE26" s="39"/>
      <c r="CF26" s="34"/>
      <c r="CG26" s="40"/>
      <c r="CH26" s="34"/>
      <c r="CI26" s="36"/>
      <c r="CJ26" s="353"/>
      <c r="CK26" s="34"/>
      <c r="CL26" s="42"/>
      <c r="CM26" s="797">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Sat</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Sat</v>
      </c>
      <c r="AQ27" s="53"/>
      <c r="AR27" s="45" t="str">
        <f t="shared" si="20"/>
        <v xml:space="preserve"> </v>
      </c>
      <c r="AS27" s="53"/>
      <c r="AT27" s="71" t="str">
        <f t="shared" si="21"/>
        <v xml:space="preserve"> </v>
      </c>
      <c r="AU27" s="46" t="str">
        <f ca="1">IF(CELL("type",AS27)="l","",IF(AS27*($K27+$AQ27)=0,"",IF($AQ27&gt;0,+$AQ27*AS27*8.34,$K27*AS27*8.34)))</f>
        <v/>
      </c>
      <c r="AV27" s="56" t="str">
        <f t="shared" ca="1" si="21"/>
        <v xml:space="preserve"> </v>
      </c>
      <c r="AW27" s="53"/>
      <c r="AX27" s="71" t="str">
        <f t="shared" si="22"/>
        <v xml:space="preserve"> </v>
      </c>
      <c r="AY27" s="46" t="str">
        <f ca="1">IF(CELL("type",AW27)="l","",IF(AW27*($K27+$AQ27)=0,"",IF($AQ27&gt;0,+$AQ27*AW27*8.34,$K27*AW27*8.34)))</f>
        <v/>
      </c>
      <c r="AZ27" s="45" t="str">
        <f t="shared" ca="1" si="23"/>
        <v xml:space="preserve"> </v>
      </c>
      <c r="BA27" s="53"/>
      <c r="BB27" s="72" t="str">
        <f t="shared" si="24"/>
        <v xml:space="preserve"> </v>
      </c>
      <c r="BC27" s="47" t="str">
        <f ca="1">IF(CELL("type",BA27)="l","",IF(BA27*($K27+$AQ27)=0,"",IF($AQ27&gt;0,+$AQ27*BA27*8.34,$K27*BA27*8.34)))</f>
        <v/>
      </c>
      <c r="BD27" s="45" t="str">
        <f t="shared" ca="1" si="25"/>
        <v xml:space="preserve"> </v>
      </c>
      <c r="BE27" s="53"/>
      <c r="BF27" s="698" t="str">
        <f t="shared" ca="1" si="32"/>
        <v/>
      </c>
      <c r="BG27" s="263">
        <f t="shared" si="14"/>
        <v>17</v>
      </c>
      <c r="BH27" s="53"/>
      <c r="BI27" s="54"/>
      <c r="BJ27" s="317"/>
      <c r="BK27" s="48"/>
      <c r="BL27" s="48"/>
      <c r="BM27" s="48"/>
      <c r="BN27" s="48"/>
      <c r="BO27" s="48"/>
      <c r="BP27" s="48"/>
      <c r="BQ27" s="48"/>
      <c r="BR27" s="48"/>
      <c r="BS27" s="54"/>
      <c r="BT27" s="48"/>
      <c r="BU27" s="54"/>
      <c r="BV27" s="263">
        <f t="shared" si="4"/>
        <v>17</v>
      </c>
      <c r="BW27" s="48"/>
      <c r="BX27" s="698" t="str">
        <f t="shared" ca="1" si="33"/>
        <v/>
      </c>
      <c r="BY27" s="52"/>
      <c r="BZ27" s="712" t="str">
        <f t="shared" ca="1" si="34"/>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Sun</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Sun</v>
      </c>
      <c r="AQ28" s="53"/>
      <c r="AR28" s="45" t="str">
        <f t="shared" si="20"/>
        <v/>
      </c>
      <c r="AS28" s="53"/>
      <c r="AT28" s="71" t="str">
        <f t="shared" si="21"/>
        <v/>
      </c>
      <c r="AU28" s="46" t="str">
        <f t="shared" ca="1" si="10"/>
        <v/>
      </c>
      <c r="AV28" s="56" t="str">
        <f t="shared" si="21"/>
        <v/>
      </c>
      <c r="AW28" s="53"/>
      <c r="AX28" s="71" t="str">
        <f t="shared" si="22"/>
        <v/>
      </c>
      <c r="AY28" s="46" t="str">
        <f t="shared" ca="1" si="11"/>
        <v/>
      </c>
      <c r="AZ28" s="45" t="str">
        <f t="shared" si="23"/>
        <v/>
      </c>
      <c r="BA28" s="53"/>
      <c r="BB28" s="72" t="str">
        <f t="shared" si="24"/>
        <v/>
      </c>
      <c r="BC28" s="47" t="str">
        <f t="shared" ca="1" si="12"/>
        <v/>
      </c>
      <c r="BD28" s="45" t="str">
        <f t="shared" si="25"/>
        <v/>
      </c>
      <c r="BE28" s="53"/>
      <c r="BF28" s="698" t="str">
        <f t="shared" ca="1" si="32"/>
        <v/>
      </c>
      <c r="BG28" s="263">
        <f t="shared" si="14"/>
        <v>18</v>
      </c>
      <c r="BH28" s="53"/>
      <c r="BI28" s="54"/>
      <c r="BJ28" s="317"/>
      <c r="BK28" s="48"/>
      <c r="BL28" s="48"/>
      <c r="BM28" s="48"/>
      <c r="BN28" s="48"/>
      <c r="BO28" s="48"/>
      <c r="BP28" s="48"/>
      <c r="BQ28" s="48"/>
      <c r="BR28" s="48"/>
      <c r="BS28" s="54"/>
      <c r="BT28" s="48"/>
      <c r="BU28" s="54"/>
      <c r="BV28" s="263">
        <f t="shared" si="4"/>
        <v>18</v>
      </c>
      <c r="BW28" s="48"/>
      <c r="BX28" s="698" t="str">
        <f t="shared" ca="1" si="33"/>
        <v/>
      </c>
      <c r="BY28" s="52"/>
      <c r="BZ28" s="712" t="str">
        <f t="shared" ca="1" si="34"/>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Mon</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Mon</v>
      </c>
      <c r="AQ29" s="53"/>
      <c r="AR29" s="45" t="str">
        <f t="shared" si="20"/>
        <v/>
      </c>
      <c r="AS29" s="53"/>
      <c r="AT29" s="71" t="str">
        <f t="shared" si="21"/>
        <v/>
      </c>
      <c r="AU29" s="46" t="str">
        <f t="shared" ca="1" si="10"/>
        <v/>
      </c>
      <c r="AV29" s="56" t="str">
        <f t="shared" si="21"/>
        <v/>
      </c>
      <c r="AW29" s="53"/>
      <c r="AX29" s="71" t="str">
        <f t="shared" si="22"/>
        <v/>
      </c>
      <c r="AY29" s="46" t="str">
        <f t="shared" ca="1" si="11"/>
        <v/>
      </c>
      <c r="AZ29" s="45" t="str">
        <f t="shared" si="23"/>
        <v/>
      </c>
      <c r="BA29" s="53"/>
      <c r="BB29" s="72" t="str">
        <f t="shared" si="24"/>
        <v/>
      </c>
      <c r="BC29" s="47" t="str">
        <f t="shared" ca="1" si="12"/>
        <v/>
      </c>
      <c r="BD29" s="45" t="str">
        <f t="shared" si="25"/>
        <v/>
      </c>
      <c r="BE29" s="53"/>
      <c r="BF29" s="698" t="str">
        <f ca="1">IF(CELL("type",BE29)="l","",IF(BE29*($K29+$AQ29)=0,"",IF($AQ29&gt;0,+$AQ29*BE29*8.34,$K29*BE29*8.34)))</f>
        <v/>
      </c>
      <c r="BG29" s="263">
        <f t="shared" si="14"/>
        <v>19</v>
      </c>
      <c r="BH29" s="53"/>
      <c r="BI29" s="54"/>
      <c r="BJ29" s="317"/>
      <c r="BK29" s="48"/>
      <c r="BL29" s="48"/>
      <c r="BM29" s="48"/>
      <c r="BN29" s="48"/>
      <c r="BO29" s="48"/>
      <c r="BP29" s="48"/>
      <c r="BQ29" s="48"/>
      <c r="BR29" s="48"/>
      <c r="BS29" s="54"/>
      <c r="BT29" s="48"/>
      <c r="BU29" s="54"/>
      <c r="BV29" s="263">
        <f t="shared" si="4"/>
        <v>19</v>
      </c>
      <c r="BW29" s="48"/>
      <c r="BX29" s="698" t="str">
        <f ca="1">IF(CELL("type",BW29)="l","",IF(BW29*($K29+$AQ29)=0,"",IF($AQ29&gt;0,+$AQ29*BW29*8.34,$K29*BW29*8.34)))</f>
        <v/>
      </c>
      <c r="BY29" s="52"/>
      <c r="BZ29" s="712" t="str">
        <f ca="1">IF(CELL("type",BY29)="l","",IF(BY29*($K29+$AQ29)=0,"",IF($AQ29&gt;0,+$AQ29*BY29*8.34,$K29*BY29*8.34)))</f>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Tue</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0"/>
      <c r="AG30" s="62"/>
      <c r="AH30" s="58"/>
      <c r="AI30" t="str">
        <f t="shared" ca="1" si="9"/>
        <v/>
      </c>
      <c r="AJ30" s="58"/>
      <c r="AK30" s="318"/>
      <c r="AL30" s="318"/>
      <c r="AM30" s="318"/>
      <c r="AN30" s="64"/>
      <c r="AO30" s="235">
        <f t="shared" si="2"/>
        <v>20</v>
      </c>
      <c r="AP30" s="442" t="str">
        <f t="shared" si="3"/>
        <v>Tue</v>
      </c>
      <c r="AQ30" s="63"/>
      <c r="AR30" s="68" t="str">
        <f t="shared" si="20"/>
        <v/>
      </c>
      <c r="AS30" s="63"/>
      <c r="AT30" s="67" t="str">
        <f t="shared" si="21"/>
        <v/>
      </c>
      <c r="AU30" s="87" t="str">
        <f t="shared" ca="1" si="10"/>
        <v/>
      </c>
      <c r="AV30" s="68" t="str">
        <f t="shared" si="21"/>
        <v/>
      </c>
      <c r="AW30" s="63"/>
      <c r="AX30" s="67" t="str">
        <f t="shared" si="22"/>
        <v/>
      </c>
      <c r="AY30" s="87" t="str">
        <f t="shared" ca="1" si="11"/>
        <v/>
      </c>
      <c r="AZ30" s="68" t="str">
        <f t="shared" si="23"/>
        <v/>
      </c>
      <c r="BA30" s="63"/>
      <c r="BB30" s="73" t="str">
        <f t="shared" si="24"/>
        <v/>
      </c>
      <c r="BC30" s="69" t="str">
        <f t="shared" ca="1" si="12"/>
        <v/>
      </c>
      <c r="BD30" s="68" t="str">
        <f t="shared" si="25"/>
        <v/>
      </c>
      <c r="BE30" s="63"/>
      <c r="BF30" s="699" t="str">
        <f t="shared" ref="BF30:BF31" ca="1" si="35">IF(CELL("type",BE30)="l","",IF(BE30*($K30+$AQ30)=0,"",IF($AQ30&gt;0,+$AQ30*BE30*8.34,$K30*BE30*8.34)))</f>
        <v/>
      </c>
      <c r="BG30" s="264">
        <f t="shared" si="14"/>
        <v>20</v>
      </c>
      <c r="BH30" s="63"/>
      <c r="BI30" s="64"/>
      <c r="BJ30" s="318"/>
      <c r="BK30" s="58"/>
      <c r="BL30" s="58"/>
      <c r="BM30" s="58"/>
      <c r="BN30" s="58"/>
      <c r="BO30" s="58"/>
      <c r="BP30" s="58"/>
      <c r="BQ30" s="58"/>
      <c r="BR30" s="58"/>
      <c r="BS30" s="64"/>
      <c r="BT30" s="58"/>
      <c r="BU30" s="64"/>
      <c r="BV30" s="264">
        <f t="shared" si="4"/>
        <v>20</v>
      </c>
      <c r="BW30" s="58"/>
      <c r="BX30" s="701" t="str">
        <f t="shared" ref="BX30:BX31" ca="1" si="36">IF(CELL("type",BW30)="l","",IF(BW30*($K30+$AQ30)=0,"",IF($AQ30&gt;0,+$AQ30*BW30*8.34,$K30*BW30*8.34)))</f>
        <v/>
      </c>
      <c r="BY30" s="63"/>
      <c r="BZ30" s="701" t="str">
        <f t="shared" ref="BZ30:BZ31" ca="1" si="37">IF(CELL("type",BY30)="l","",IF(BY30*($K30+$AQ30)=0,"",IF($AQ30&gt;0,+$AQ30*BY30*8.34,$K30*BY30*8.34)))</f>
        <v/>
      </c>
      <c r="CA30" s="58"/>
      <c r="CB30" s="354"/>
      <c r="CC30" s="58"/>
      <c r="CD30" s="62"/>
      <c r="CE30" s="62"/>
      <c r="CF30" s="354"/>
      <c r="CG30" s="58"/>
      <c r="CH30" s="354"/>
      <c r="CI30" s="59"/>
      <c r="CJ30" s="352"/>
      <c r="CK30" s="354"/>
      <c r="CL30" s="64"/>
      <c r="CM30" s="264">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Wed</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811"/>
      <c r="AG31" s="39"/>
      <c r="AH31" s="40"/>
      <c r="AI31" t="str">
        <f t="shared" ca="1" si="9"/>
        <v/>
      </c>
      <c r="AJ31" s="40"/>
      <c r="AK31" s="316"/>
      <c r="AL31" s="316"/>
      <c r="AM31" s="316"/>
      <c r="AN31" s="42"/>
      <c r="AO31" s="232">
        <f t="shared" si="2"/>
        <v>21</v>
      </c>
      <c r="AP31" s="441" t="str">
        <f t="shared" si="3"/>
        <v>Wed</v>
      </c>
      <c r="AQ31" s="41"/>
      <c r="AR31" s="56" t="str">
        <f t="shared" si="20"/>
        <v/>
      </c>
      <c r="AS31" s="41"/>
      <c r="AT31" s="44" t="str">
        <f t="shared" si="21"/>
        <v/>
      </c>
      <c r="AU31" s="46" t="str">
        <f ca="1">IF(CELL("type",AS31)="l","",IF(AS31*($K31+$AQ31)=0,"",IF($AQ31&gt;0,+$AQ31*AS31*8.34,$K31*AS31*8.34)))</f>
        <v/>
      </c>
      <c r="AV31" s="56" t="str">
        <f t="shared" si="21"/>
        <v/>
      </c>
      <c r="AW31" s="41"/>
      <c r="AX31" s="44" t="str">
        <f t="shared" si="22"/>
        <v/>
      </c>
      <c r="AY31" s="46" t="str">
        <f ca="1">IF(CELL("type",AW31)="l","",IF(AW31*($K31+$AQ31)=0,"",IF($AQ31&gt;0,+$AQ31*AW31*8.34,$K31*AW31*8.34)))</f>
        <v/>
      </c>
      <c r="AZ31" s="56" t="str">
        <f t="shared" si="23"/>
        <v/>
      </c>
      <c r="BA31" s="41"/>
      <c r="BB31" s="70" t="str">
        <f t="shared" si="24"/>
        <v/>
      </c>
      <c r="BC31" s="47" t="str">
        <f ca="1">IF(CELL("type",BA31)="l","",IF(BA31*($K31+$AQ31)=0,"",IF($AQ31&gt;0,+$AQ31*BA31*8.34,$K31*BA31*8.34)))</f>
        <v/>
      </c>
      <c r="BD31" s="56" t="str">
        <f t="shared" si="25"/>
        <v/>
      </c>
      <c r="BE31" s="41"/>
      <c r="BF31" s="700" t="str">
        <f t="shared" ca="1" si="35"/>
        <v/>
      </c>
      <c r="BG31" s="262">
        <f t="shared" si="14"/>
        <v>21</v>
      </c>
      <c r="BH31" s="41"/>
      <c r="BI31" s="42"/>
      <c r="BJ31" s="316"/>
      <c r="BK31" s="40"/>
      <c r="BL31" s="40"/>
      <c r="BM31" s="40"/>
      <c r="BN31" s="40"/>
      <c r="BO31" s="40"/>
      <c r="BP31" s="40"/>
      <c r="BQ31" s="40"/>
      <c r="BR31" s="40"/>
      <c r="BS31" s="42"/>
      <c r="BT31" s="40"/>
      <c r="BU31" s="42"/>
      <c r="BV31" s="262">
        <f t="shared" si="4"/>
        <v>21</v>
      </c>
      <c r="BW31" s="40"/>
      <c r="BX31" s="698" t="str">
        <f t="shared" ca="1" si="36"/>
        <v/>
      </c>
      <c r="BY31" s="39"/>
      <c r="BZ31" s="698" t="str">
        <f t="shared" ca="1" si="37"/>
        <v/>
      </c>
      <c r="CA31" s="40"/>
      <c r="CB31" s="34"/>
      <c r="CC31" s="40"/>
      <c r="CD31" s="39"/>
      <c r="CE31" s="39"/>
      <c r="CF31" s="34"/>
      <c r="CG31" s="40"/>
      <c r="CH31" s="34"/>
      <c r="CI31" s="36"/>
      <c r="CJ31" s="353"/>
      <c r="CK31" s="34"/>
      <c r="CL31" s="42"/>
      <c r="CM31" s="262">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Thu</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Thu</v>
      </c>
      <c r="AQ32" s="53"/>
      <c r="AR32" s="45" t="str">
        <f t="shared" si="20"/>
        <v/>
      </c>
      <c r="AS32" s="53"/>
      <c r="AT32" s="71" t="str">
        <f t="shared" si="21"/>
        <v/>
      </c>
      <c r="AU32" s="46" t="str">
        <f t="shared" ca="1" si="10"/>
        <v/>
      </c>
      <c r="AV32" s="56" t="str">
        <f t="shared" si="21"/>
        <v/>
      </c>
      <c r="AW32" s="53"/>
      <c r="AX32" s="71" t="str">
        <f t="shared" si="22"/>
        <v/>
      </c>
      <c r="AY32" s="46" t="str">
        <f t="shared" ca="1" si="11"/>
        <v/>
      </c>
      <c r="AZ32" s="45" t="str">
        <f t="shared" si="23"/>
        <v/>
      </c>
      <c r="BA32" s="53"/>
      <c r="BB32" s="72" t="str">
        <f t="shared" si="24"/>
        <v/>
      </c>
      <c r="BC32" s="47" t="str">
        <f t="shared" ca="1" si="12"/>
        <v/>
      </c>
      <c r="BD32" s="45" t="str">
        <f t="shared" si="25"/>
        <v/>
      </c>
      <c r="BE32" s="53"/>
      <c r="BF32" s="698" t="str">
        <f ca="1">IF(CELL("type",BE32)="l","",IF(BE32*($K32+$AQ32)=0,"",IF($AQ32&gt;0,+$AQ32*BE32*8.34,$K32*BE32*8.34)))</f>
        <v/>
      </c>
      <c r="BG32" s="263">
        <f t="shared" si="14"/>
        <v>22</v>
      </c>
      <c r="BH32" s="53"/>
      <c r="BI32" s="54"/>
      <c r="BJ32" s="317"/>
      <c r="BK32" s="48"/>
      <c r="BL32" s="48"/>
      <c r="BM32" s="48"/>
      <c r="BN32" s="48"/>
      <c r="BO32" s="48"/>
      <c r="BP32" s="48"/>
      <c r="BQ32" s="48"/>
      <c r="BR32" s="48"/>
      <c r="BS32" s="54"/>
      <c r="BT32" s="48"/>
      <c r="BU32" s="54"/>
      <c r="BV32" s="263">
        <f t="shared" si="4"/>
        <v>22</v>
      </c>
      <c r="BW32" s="48"/>
      <c r="BX32" s="698" t="str">
        <f ca="1">IF(CELL("type",BW32)="l","",IF(BW32*($K32+$AQ32)=0,"",IF($AQ32&gt;0,+$AQ32*BW32*8.34,$K32*BW32*8.34)))</f>
        <v/>
      </c>
      <c r="BY32" s="52"/>
      <c r="BZ32" s="712" t="str">
        <f ca="1">IF(CELL("type",BY32)="l","",IF(BY32*($K32+$AQ32)=0,"",IF($AQ32&gt;0,+$AQ32*BY32*8.34,$K32*BY32*8.34)))</f>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Fri</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Fri</v>
      </c>
      <c r="AQ33" s="53"/>
      <c r="AR33" s="45" t="str">
        <f t="shared" si="20"/>
        <v/>
      </c>
      <c r="AS33" s="53"/>
      <c r="AT33" s="71" t="str">
        <f t="shared" si="21"/>
        <v/>
      </c>
      <c r="AU33" s="46" t="str">
        <f t="shared" ca="1" si="10"/>
        <v/>
      </c>
      <c r="AV33" s="56" t="str">
        <f t="shared" si="21"/>
        <v/>
      </c>
      <c r="AW33" s="53"/>
      <c r="AX33" s="71" t="str">
        <f t="shared" si="22"/>
        <v/>
      </c>
      <c r="AY33" s="46" t="str">
        <f t="shared" ca="1" si="11"/>
        <v/>
      </c>
      <c r="AZ33" s="45" t="str">
        <f t="shared" si="23"/>
        <v/>
      </c>
      <c r="BA33" s="53"/>
      <c r="BB33" s="72" t="str">
        <f t="shared" si="24"/>
        <v/>
      </c>
      <c r="BC33" s="47" t="str">
        <f t="shared" ca="1" si="12"/>
        <v/>
      </c>
      <c r="BD33" s="45" t="str">
        <f t="shared" si="25"/>
        <v/>
      </c>
      <c r="BE33" s="53"/>
      <c r="BF33" s="698" t="str">
        <f t="shared" ref="BF33:BF35" ca="1" si="38">IF(CELL("type",BE33)="l","",IF(BE33*($K33+$AQ33)=0,"",IF($AQ33&gt;0,+$AQ33*BE33*8.34,$K33*BE33*8.34)))</f>
        <v/>
      </c>
      <c r="BG33" s="263">
        <f t="shared" si="14"/>
        <v>23</v>
      </c>
      <c r="BH33" s="53"/>
      <c r="BI33" s="54"/>
      <c r="BJ33" s="317"/>
      <c r="BK33" s="48"/>
      <c r="BL33" s="48"/>
      <c r="BM33" s="48"/>
      <c r="BN33" s="48"/>
      <c r="BO33" s="48"/>
      <c r="BP33" s="48"/>
      <c r="BQ33" s="48"/>
      <c r="BR33" s="48"/>
      <c r="BS33" s="54"/>
      <c r="BT33" s="48"/>
      <c r="BU33" s="54"/>
      <c r="BV33" s="263">
        <f t="shared" si="4"/>
        <v>23</v>
      </c>
      <c r="BW33" s="48"/>
      <c r="BX33" s="698" t="str">
        <f t="shared" ref="BX33:BX35" ca="1" si="39">IF(CELL("type",BW33)="l","",IF(BW33*($K33+$AQ33)=0,"",IF($AQ33&gt;0,+$AQ33*BW33*8.34,$K33*BW33*8.34)))</f>
        <v/>
      </c>
      <c r="BY33" s="52"/>
      <c r="BZ33" s="712" t="str">
        <f t="shared" ref="BZ33:BZ35" ca="1" si="40">IF(CELL("type",BY33)="l","",IF(BY33*($K33+$AQ33)=0,"",IF($AQ33&gt;0,+$AQ33*BY33*8.34,$K33*BY33*8.34)))</f>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Sat</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Sat</v>
      </c>
      <c r="AQ34" s="53"/>
      <c r="AR34" s="45" t="str">
        <f t="shared" si="20"/>
        <v xml:space="preserve"> </v>
      </c>
      <c r="AS34" s="53"/>
      <c r="AT34" s="71" t="str">
        <f t="shared" ref="AT34:AV40" si="41">IF(+$B34="Sat",IF(SUM(AS28:AS34)&gt;0,AVERAGE(AS28:AS34)," "),"")</f>
        <v xml:space="preserve"> </v>
      </c>
      <c r="AU34" s="46" t="str">
        <f t="shared" ca="1" si="10"/>
        <v/>
      </c>
      <c r="AV34" s="56" t="str">
        <f t="shared" ca="1" si="41"/>
        <v xml:space="preserve"> </v>
      </c>
      <c r="AW34" s="53"/>
      <c r="AX34" s="71" t="str">
        <f t="shared" si="22"/>
        <v xml:space="preserve"> </v>
      </c>
      <c r="AY34" s="46" t="str">
        <f t="shared" ca="1" si="11"/>
        <v/>
      </c>
      <c r="AZ34" s="45" t="str">
        <f t="shared" ca="1" si="23"/>
        <v xml:space="preserve"> </v>
      </c>
      <c r="BA34" s="53"/>
      <c r="BB34" s="72" t="str">
        <f t="shared" si="24"/>
        <v xml:space="preserve"> </v>
      </c>
      <c r="BC34" s="47" t="str">
        <f t="shared" ca="1" si="12"/>
        <v/>
      </c>
      <c r="BD34" s="45" t="str">
        <f t="shared" ca="1" si="25"/>
        <v xml:space="preserve"> </v>
      </c>
      <c r="BE34" s="53"/>
      <c r="BF34" s="698" t="str">
        <f t="shared" ca="1" si="38"/>
        <v/>
      </c>
      <c r="BG34" s="263">
        <f t="shared" si="14"/>
        <v>24</v>
      </c>
      <c r="BH34" s="53"/>
      <c r="BI34" s="54"/>
      <c r="BJ34" s="317"/>
      <c r="BK34" s="48"/>
      <c r="BL34" s="48"/>
      <c r="BM34" s="48"/>
      <c r="BN34" s="48"/>
      <c r="BO34" s="48"/>
      <c r="BP34" s="48"/>
      <c r="BQ34" s="48"/>
      <c r="BR34" s="48"/>
      <c r="BS34" s="54"/>
      <c r="BT34" s="48"/>
      <c r="BU34" s="54"/>
      <c r="BV34" s="263">
        <f t="shared" si="4"/>
        <v>24</v>
      </c>
      <c r="BW34" s="48"/>
      <c r="BX34" s="698" t="str">
        <f t="shared" ca="1" si="39"/>
        <v/>
      </c>
      <c r="BY34" s="52"/>
      <c r="BZ34" s="712" t="str">
        <f t="shared" ca="1" si="40"/>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Sun</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0"/>
      <c r="AG35" s="62"/>
      <c r="AH35" s="58"/>
      <c r="AI35" t="str">
        <f t="shared" ca="1" si="9"/>
        <v/>
      </c>
      <c r="AJ35" s="58"/>
      <c r="AK35" s="318"/>
      <c r="AL35" s="318"/>
      <c r="AM35" s="318"/>
      <c r="AN35" s="64"/>
      <c r="AO35" s="235">
        <f t="shared" si="2"/>
        <v>25</v>
      </c>
      <c r="AP35" s="442" t="str">
        <f t="shared" si="3"/>
        <v>Sun</v>
      </c>
      <c r="AQ35" s="63"/>
      <c r="AR35" s="68" t="str">
        <f t="shared" si="20"/>
        <v/>
      </c>
      <c r="AS35" s="63"/>
      <c r="AT35" s="67" t="str">
        <f t="shared" si="41"/>
        <v/>
      </c>
      <c r="AU35" s="87" t="str">
        <f ca="1">IF(CELL("type",AS35)="l","",IF(AS35*($K35+$AQ35)=0,"",IF($AQ35&gt;0,+$AQ35*AS35*8.34,$K35*AS35*8.34)))</f>
        <v/>
      </c>
      <c r="AV35" s="68" t="str">
        <f t="shared" si="41"/>
        <v/>
      </c>
      <c r="AW35" s="63"/>
      <c r="AX35" s="67" t="str">
        <f t="shared" si="22"/>
        <v/>
      </c>
      <c r="AY35" s="87" t="str">
        <f ca="1">IF(CELL("type",AW35)="l","",IF(AW35*($K35+$AQ35)=0,"",IF($AQ35&gt;0,+$AQ35*AW35*8.34,$K35*AW35*8.34)))</f>
        <v/>
      </c>
      <c r="AZ35" s="68" t="str">
        <f t="shared" si="23"/>
        <v/>
      </c>
      <c r="BA35" s="63"/>
      <c r="BB35" s="73" t="str">
        <f t="shared" si="24"/>
        <v/>
      </c>
      <c r="BC35" s="69" t="str">
        <f ca="1">IF(CELL("type",BA35)="l","",IF(BA35*($K35+$AQ35)=0,"",IF($AQ35&gt;0,+$AQ35*BA35*8.34,$K35*BA35*8.34)))</f>
        <v/>
      </c>
      <c r="BD35" s="68" t="str">
        <f t="shared" si="25"/>
        <v/>
      </c>
      <c r="BE35" s="63"/>
      <c r="BF35" s="699" t="str">
        <f t="shared" ca="1" si="38"/>
        <v/>
      </c>
      <c r="BG35" s="264">
        <f t="shared" si="14"/>
        <v>25</v>
      </c>
      <c r="BH35" s="63"/>
      <c r="BI35" s="64"/>
      <c r="BJ35" s="318"/>
      <c r="BK35" s="58"/>
      <c r="BL35" s="58"/>
      <c r="BM35" s="58"/>
      <c r="BN35" s="58"/>
      <c r="BO35" s="58"/>
      <c r="BP35" s="58"/>
      <c r="BQ35" s="58"/>
      <c r="BR35" s="58"/>
      <c r="BS35" s="64"/>
      <c r="BT35" s="58"/>
      <c r="BU35" s="64"/>
      <c r="BV35" s="264">
        <f t="shared" si="4"/>
        <v>25</v>
      </c>
      <c r="BW35" s="58"/>
      <c r="BX35" s="701" t="str">
        <f t="shared" ca="1" si="39"/>
        <v/>
      </c>
      <c r="BY35" s="691"/>
      <c r="BZ35" s="701" t="str">
        <f t="shared" ca="1" si="40"/>
        <v/>
      </c>
      <c r="CA35" s="58"/>
      <c r="CB35" s="354"/>
      <c r="CC35" s="58"/>
      <c r="CD35" s="62"/>
      <c r="CE35" s="62"/>
      <c r="CF35" s="354"/>
      <c r="CG35" s="58"/>
      <c r="CH35" s="354"/>
      <c r="CI35" s="59"/>
      <c r="CJ35" s="352"/>
      <c r="CK35" s="354"/>
      <c r="CL35" s="64"/>
      <c r="CM35" s="264">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Mon</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811"/>
      <c r="AG36" s="39"/>
      <c r="AH36" s="40"/>
      <c r="AI36" t="str">
        <f t="shared" ca="1" si="9"/>
        <v/>
      </c>
      <c r="AJ36" s="40"/>
      <c r="AK36" s="316"/>
      <c r="AL36" s="316"/>
      <c r="AM36" s="316"/>
      <c r="AN36" s="42"/>
      <c r="AO36" s="232">
        <f t="shared" si="2"/>
        <v>26</v>
      </c>
      <c r="AP36" s="441" t="str">
        <f t="shared" si="3"/>
        <v>Mon</v>
      </c>
      <c r="AQ36" s="41"/>
      <c r="AR36" s="56" t="str">
        <f t="shared" si="20"/>
        <v/>
      </c>
      <c r="AS36" s="41"/>
      <c r="AT36" s="44" t="str">
        <f t="shared" si="41"/>
        <v/>
      </c>
      <c r="AU36" s="46" t="str">
        <f t="shared" ca="1" si="10"/>
        <v/>
      </c>
      <c r="AV36" s="56" t="str">
        <f t="shared" si="41"/>
        <v/>
      </c>
      <c r="AW36" s="41"/>
      <c r="AX36" s="44" t="str">
        <f t="shared" si="22"/>
        <v/>
      </c>
      <c r="AY36" s="46" t="str">
        <f t="shared" ca="1" si="11"/>
        <v/>
      </c>
      <c r="AZ36" s="56" t="str">
        <f t="shared" si="23"/>
        <v/>
      </c>
      <c r="BA36" s="41"/>
      <c r="BB36" s="70" t="str">
        <f t="shared" si="24"/>
        <v/>
      </c>
      <c r="BC36" s="47" t="str">
        <f t="shared" ca="1" si="12"/>
        <v/>
      </c>
      <c r="BD36" s="56" t="str">
        <f t="shared" si="25"/>
        <v/>
      </c>
      <c r="BE36" s="41"/>
      <c r="BF36" s="700" t="str">
        <f ca="1">IF(CELL("type",BE36)="l","",IF(BE36*($K36+$AQ36)=0,"",IF($AQ36&gt;0,+$AQ36*BE36*8.34,$K36*BE36*8.34)))</f>
        <v/>
      </c>
      <c r="BG36" s="262">
        <f t="shared" si="14"/>
        <v>26</v>
      </c>
      <c r="BH36" s="41"/>
      <c r="BI36" s="42"/>
      <c r="BJ36" s="316"/>
      <c r="BK36" s="40"/>
      <c r="BL36" s="40"/>
      <c r="BM36" s="40"/>
      <c r="BN36" s="40"/>
      <c r="BO36" s="40"/>
      <c r="BP36" s="40"/>
      <c r="BQ36" s="40"/>
      <c r="BR36" s="40"/>
      <c r="BS36" s="42"/>
      <c r="BT36" s="40"/>
      <c r="BU36" s="42"/>
      <c r="BV36" s="262">
        <f t="shared" si="4"/>
        <v>26</v>
      </c>
      <c r="BW36" s="40"/>
      <c r="BX36" s="698" t="str">
        <f ca="1">IF(CELL("type",BW36)="l","",IF(BW36*($K36+$AQ36)=0,"",IF($AQ36&gt;0,+$AQ36*BW36*8.34,$K36*BW36*8.34)))</f>
        <v/>
      </c>
      <c r="BY36" s="722"/>
      <c r="BZ36" s="698" t="str">
        <f ca="1">IF(CELL("type",BY36)="l","",IF(BY36*($K36+$AQ36)=0,"",IF($AQ36&gt;0,+$AQ36*BY36*8.34,$K36*BY36*8.34)))</f>
        <v/>
      </c>
      <c r="CA36" s="40"/>
      <c r="CB36" s="34"/>
      <c r="CC36" s="40"/>
      <c r="CD36" s="39"/>
      <c r="CE36" s="39"/>
      <c r="CF36" s="34"/>
      <c r="CG36" s="40"/>
      <c r="CH36" s="34"/>
      <c r="CI36" s="36"/>
      <c r="CJ36" s="353"/>
      <c r="CK36" s="34"/>
      <c r="CL36" s="42"/>
      <c r="CM36" s="797">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Tue</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Tue</v>
      </c>
      <c r="AQ37" s="53"/>
      <c r="AR37" s="45" t="str">
        <f t="shared" si="20"/>
        <v/>
      </c>
      <c r="AS37" s="53"/>
      <c r="AT37" s="71" t="str">
        <f t="shared" si="41"/>
        <v/>
      </c>
      <c r="AU37" s="46" t="str">
        <f t="shared" ca="1" si="10"/>
        <v/>
      </c>
      <c r="AV37" s="56" t="str">
        <f t="shared" si="41"/>
        <v/>
      </c>
      <c r="AW37" s="53"/>
      <c r="AX37" s="71" t="str">
        <f t="shared" si="22"/>
        <v/>
      </c>
      <c r="AY37" s="46" t="str">
        <f t="shared" ca="1" si="11"/>
        <v/>
      </c>
      <c r="AZ37" s="45" t="str">
        <f t="shared" si="23"/>
        <v/>
      </c>
      <c r="BA37" s="53"/>
      <c r="BB37" s="72" t="str">
        <f t="shared" si="24"/>
        <v/>
      </c>
      <c r="BC37" s="47" t="str">
        <f t="shared" ca="1" si="12"/>
        <v/>
      </c>
      <c r="BD37" s="45" t="str">
        <f t="shared" si="25"/>
        <v/>
      </c>
      <c r="BE37" s="53"/>
      <c r="BF37" s="698" t="str">
        <f t="shared" ref="BF37:BF38" ca="1" si="42">IF(CELL("type",BE37)="l","",IF(BE37*($K37+$AQ37)=0,"",IF($AQ37&gt;0,+$AQ37*BE37*8.34,$K37*BE37*8.34)))</f>
        <v/>
      </c>
      <c r="BG37" s="263">
        <f t="shared" si="14"/>
        <v>27</v>
      </c>
      <c r="BH37" s="53"/>
      <c r="BI37" s="54"/>
      <c r="BJ37" s="317"/>
      <c r="BK37" s="48"/>
      <c r="BL37" s="48"/>
      <c r="BM37" s="48"/>
      <c r="BN37" s="48"/>
      <c r="BO37" s="48"/>
      <c r="BP37" s="48"/>
      <c r="BQ37" s="48"/>
      <c r="BR37" s="48"/>
      <c r="BS37" s="54"/>
      <c r="BT37" s="48"/>
      <c r="BU37" s="54"/>
      <c r="BV37" s="263">
        <f t="shared" si="4"/>
        <v>27</v>
      </c>
      <c r="BW37" s="48"/>
      <c r="BX37" s="698" t="str">
        <f t="shared" ref="BX37:BX38" ca="1" si="43">IF(CELL("type",BW37)="l","",IF(BW37*($K37+$AQ37)=0,"",IF($AQ37&gt;0,+$AQ37*BW37*8.34,$K37*BW37*8.34)))</f>
        <v/>
      </c>
      <c r="BY37" s="52"/>
      <c r="BZ37" s="712" t="str">
        <f t="shared" ref="BZ37:BZ38" ca="1" si="44">IF(CELL("type",BY37)="l","",IF(BY37*($K37+$AQ37)=0,"",IF($AQ37&gt;0,+$AQ37*BY37*8.34,$K37*BY37*8.34)))</f>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Wed</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Wed</v>
      </c>
      <c r="AQ38" s="53"/>
      <c r="AR38" s="45" t="str">
        <f t="shared" si="20"/>
        <v/>
      </c>
      <c r="AS38" s="53"/>
      <c r="AT38" s="71" t="str">
        <f t="shared" si="41"/>
        <v/>
      </c>
      <c r="AU38" s="46" t="str">
        <f t="shared" ca="1" si="10"/>
        <v/>
      </c>
      <c r="AV38" s="56" t="str">
        <f t="shared" si="41"/>
        <v/>
      </c>
      <c r="AW38" s="53"/>
      <c r="AX38" s="71" t="str">
        <f t="shared" si="22"/>
        <v/>
      </c>
      <c r="AY38" s="46" t="str">
        <f t="shared" ca="1" si="11"/>
        <v/>
      </c>
      <c r="AZ38" s="45" t="str">
        <f t="shared" si="23"/>
        <v/>
      </c>
      <c r="BA38" s="53"/>
      <c r="BB38" s="72" t="str">
        <f t="shared" si="24"/>
        <v/>
      </c>
      <c r="BC38" s="47" t="str">
        <f t="shared" ca="1" si="12"/>
        <v/>
      </c>
      <c r="BD38" s="45" t="str">
        <f t="shared" si="25"/>
        <v/>
      </c>
      <c r="BE38" s="53"/>
      <c r="BF38" s="698" t="str">
        <f t="shared" ca="1" si="42"/>
        <v/>
      </c>
      <c r="BG38" s="263">
        <f t="shared" si="14"/>
        <v>28</v>
      </c>
      <c r="BH38" s="53"/>
      <c r="BI38" s="54"/>
      <c r="BJ38" s="317"/>
      <c r="BK38" s="48"/>
      <c r="BL38" s="48"/>
      <c r="BM38" s="48"/>
      <c r="BN38" s="48"/>
      <c r="BO38" s="48"/>
      <c r="BP38" s="48"/>
      <c r="BQ38" s="48"/>
      <c r="BR38" s="48"/>
      <c r="BS38" s="54"/>
      <c r="BT38" s="48"/>
      <c r="BU38" s="54"/>
      <c r="BV38" s="263">
        <f t="shared" si="4"/>
        <v>28</v>
      </c>
      <c r="BW38" s="48"/>
      <c r="BX38" s="698" t="str">
        <f t="shared" ca="1" si="43"/>
        <v/>
      </c>
      <c r="BY38" s="52"/>
      <c r="BZ38" s="712" t="str">
        <f t="shared" ca="1" si="44"/>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Thu</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Thu</v>
      </c>
      <c r="AQ39" s="53"/>
      <c r="AR39" s="45" t="str">
        <f t="shared" si="20"/>
        <v/>
      </c>
      <c r="AS39" s="53"/>
      <c r="AT39" s="71" t="str">
        <f t="shared" si="41"/>
        <v/>
      </c>
      <c r="AU39" s="46" t="str">
        <f t="shared" ca="1" si="10"/>
        <v/>
      </c>
      <c r="AV39" s="56" t="str">
        <f t="shared" si="41"/>
        <v/>
      </c>
      <c r="AW39" s="53"/>
      <c r="AX39" s="71" t="str">
        <f t="shared" si="22"/>
        <v/>
      </c>
      <c r="AY39" s="46" t="str">
        <f t="shared" ca="1" si="11"/>
        <v/>
      </c>
      <c r="AZ39" s="45" t="str">
        <f t="shared" si="23"/>
        <v/>
      </c>
      <c r="BA39" s="53"/>
      <c r="BB39" s="72" t="str">
        <f t="shared" si="24"/>
        <v/>
      </c>
      <c r="BC39" s="47" t="str">
        <f t="shared" ca="1" si="12"/>
        <v/>
      </c>
      <c r="BD39" s="45" t="str">
        <f t="shared" si="25"/>
        <v/>
      </c>
      <c r="BE39" s="53"/>
      <c r="BF39" s="698" t="str">
        <f ca="1">IF(CELL("type",BE39)="l","",IF(BE39*($K39+$AQ39)=0,"",IF($AQ39&gt;0,+$AQ39*BE39*8.34,$K39*BE39*8.34)))</f>
        <v/>
      </c>
      <c r="BG39" s="263">
        <f t="shared" si="14"/>
        <v>29</v>
      </c>
      <c r="BH39" s="53"/>
      <c r="BI39" s="54"/>
      <c r="BJ39" s="317"/>
      <c r="BK39" s="48"/>
      <c r="BL39" s="48"/>
      <c r="BM39" s="48"/>
      <c r="BN39" s="48"/>
      <c r="BO39" s="48"/>
      <c r="BP39" s="48"/>
      <c r="BQ39" s="48"/>
      <c r="BR39" s="48"/>
      <c r="BS39" s="54"/>
      <c r="BT39" s="48"/>
      <c r="BU39" s="54"/>
      <c r="BV39" s="263">
        <f t="shared" si="4"/>
        <v>29</v>
      </c>
      <c r="BW39" s="48"/>
      <c r="BX39" s="698" t="str">
        <f ca="1">IF(CELL("type",BW39)="l","",IF(BW39*($K39+$AQ39)=0,"",IF($AQ39&gt;0,+$AQ39*BW39*8.34,$K39*BW39*8.34)))</f>
        <v/>
      </c>
      <c r="BY39" s="52"/>
      <c r="BZ39" s="712" t="str">
        <f ca="1">IF(CELL("type",BY39)="l","",IF(BY39*($K39+$AQ39)=0,"",IF($AQ39&gt;0,+$AQ39*BY39*8.34,$K39*BY39*8.34)))</f>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x14ac:dyDescent="0.2">
      <c r="A40" s="234">
        <v>30</v>
      </c>
      <c r="B40" s="233" t="str">
        <f t="shared" si="6"/>
        <v>Fri</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Fri</v>
      </c>
      <c r="AQ40" s="53"/>
      <c r="AR40" s="45" t="str">
        <f t="shared" si="20"/>
        <v/>
      </c>
      <c r="AS40" s="53"/>
      <c r="AT40" s="71" t="str">
        <f t="shared" si="41"/>
        <v/>
      </c>
      <c r="AU40" s="46" t="str">
        <f t="shared" ca="1" si="10"/>
        <v/>
      </c>
      <c r="AV40" s="45" t="str">
        <f t="shared" si="41"/>
        <v/>
      </c>
      <c r="AW40" s="53"/>
      <c r="AX40" s="71" t="str">
        <f t="shared" si="22"/>
        <v/>
      </c>
      <c r="AY40" s="46" t="str">
        <f t="shared" ca="1" si="11"/>
        <v/>
      </c>
      <c r="AZ40" s="45" t="str">
        <f t="shared" si="23"/>
        <v/>
      </c>
      <c r="BA40" s="53"/>
      <c r="BB40" s="72" t="str">
        <f t="shared" si="24"/>
        <v/>
      </c>
      <c r="BC40" s="47" t="str">
        <f t="shared" ca="1" si="12"/>
        <v/>
      </c>
      <c r="BD40" s="45" t="str">
        <f t="shared" si="25"/>
        <v/>
      </c>
      <c r="BE40" s="53"/>
      <c r="BF40" s="698" t="str">
        <f t="shared" ref="BF40:BF41" ca="1" si="45">IF(CELL("type",BE40)="l","",IF(BE40*($K40+$AQ40)=0,"",IF($AQ40&gt;0,+$AQ40*BE40*8.34,$K40*BE40*8.34)))</f>
        <v/>
      </c>
      <c r="BG40" s="263">
        <f t="shared" si="14"/>
        <v>30</v>
      </c>
      <c r="BH40" s="53"/>
      <c r="BI40" s="54"/>
      <c r="BJ40" s="317"/>
      <c r="BK40" s="48"/>
      <c r="BL40" s="48"/>
      <c r="BM40" s="48"/>
      <c r="BN40" s="48"/>
      <c r="BO40" s="48"/>
      <c r="BP40" s="48"/>
      <c r="BQ40" s="48"/>
      <c r="BR40" s="48"/>
      <c r="BS40" s="54"/>
      <c r="BT40" s="48"/>
      <c r="BU40" s="54"/>
      <c r="BV40" s="263">
        <f t="shared" si="4"/>
        <v>30</v>
      </c>
      <c r="BW40" s="48"/>
      <c r="BX40" s="698" t="str">
        <f t="shared" ref="BX40:BX41" ca="1" si="46">IF(CELL("type",BW40)="l","",IF(BW40*($K40+$AQ40)=0,"",IF($AQ40&gt;0,+$AQ40*BW40*8.34,$K40*BW40*8.34)))</f>
        <v/>
      </c>
      <c r="BY40" s="52"/>
      <c r="BZ40" s="712" t="str">
        <f t="shared" ref="BZ40:BZ41" ca="1" si="47">IF(CELL("type",BY40)="l","",IF(BY40*($K40+$AQ40)=0,"",IF($AQ40&gt;0,+$AQ40*BY40*8.34,$K40*BY40*8.34)))</f>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Bot="1" x14ac:dyDescent="0.25">
      <c r="A41" s="235">
        <v>31</v>
      </c>
      <c r="B41" s="236" t="str">
        <f t="shared" si="6"/>
        <v>Sat</v>
      </c>
      <c r="C41" s="58"/>
      <c r="D41" s="59"/>
      <c r="E41" s="59"/>
      <c r="F41" s="60"/>
      <c r="G41" s="61"/>
      <c r="H41" s="62"/>
      <c r="I41" s="58"/>
      <c r="J41" s="59"/>
      <c r="K41" s="63"/>
      <c r="L41" s="318"/>
      <c r="M41" s="58"/>
      <c r="N41" s="67" t="str">
        <f t="shared" ca="1" si="7"/>
        <v/>
      </c>
      <c r="O41" s="58"/>
      <c r="P41" s="67" t="str">
        <f t="shared" ca="1" si="0"/>
        <v/>
      </c>
      <c r="Q41" s="58"/>
      <c r="R41" s="58"/>
      <c r="S41" s="64"/>
      <c r="T41" s="242">
        <f t="shared" si="1"/>
        <v>31</v>
      </c>
      <c r="U41" s="63"/>
      <c r="V41" s="64"/>
      <c r="W41" s="58"/>
      <c r="X41" s="58"/>
      <c r="Y41" s="338" t="str">
        <f t="shared" si="8"/>
        <v/>
      </c>
      <c r="Z41" s="318"/>
      <c r="AA41" s="331"/>
      <c r="AB41" s="58"/>
      <c r="AC41" s="64"/>
      <c r="AD41" s="63"/>
      <c r="AE41" s="64"/>
      <c r="AF41" s="810"/>
      <c r="AG41" s="62"/>
      <c r="AH41" s="58"/>
      <c r="AI41" t="str">
        <f t="shared" ca="1" si="9"/>
        <v/>
      </c>
      <c r="AJ41" s="58"/>
      <c r="AK41" s="318"/>
      <c r="AL41" s="318"/>
      <c r="AM41" s="318"/>
      <c r="AN41" s="64"/>
      <c r="AO41" s="235">
        <f t="shared" si="2"/>
        <v>31</v>
      </c>
      <c r="AP41" s="442" t="str">
        <f t="shared" si="3"/>
        <v>Sat</v>
      </c>
      <c r="AQ41" s="63"/>
      <c r="AR41" s="68" t="str">
        <f>IF(SUM(AQ35:AQ41)=0,"",IF(+$B41="Sat",AVERAGE(AQ35:AQ41),IF(+$B41="Fri",AVERAGE(AQ36:AQ41,Nov!AQ$11),IF(+$B41="Thu",AVERAGE(AQ37:AQ41,Nov!AQ$11:AQ$12),IF(+$B41="Wed",AVERAGE(AQ38:AQ41,Nov!AQ$11:AQ$13)," ")))))</f>
        <v/>
      </c>
      <c r="AS41" s="63"/>
      <c r="AT41" s="67" t="str">
        <f>IF(AND(+$B41="Sat",SUM(AS35:AS41)&gt;0),AVERAGE(AS35:AS41),IF(AND(+$B41="Fri",SUM(AS36:AS41,Nov!AS$11)&gt;0),AVERAGE(AS36:AS41,Nov!AS$11),IF(AND(+$B41="Thu",SUM(AS37:AS41,Nov!AS$11:AS$12)&gt;0),AVERAGE(AS37:AS41,Nov!AS$11:AS$12),IF(AND($B41="Wed",SUM(AS38:AS41,Nov!AS$11:AS$13)&gt;0),AVERAGE(AS38:AS41,Nov!AS$11:AS$13),""))))</f>
        <v/>
      </c>
      <c r="AU41" s="87" t="str">
        <f t="shared" ca="1" si="10"/>
        <v/>
      </c>
      <c r="AV41" s="68" t="str">
        <f ca="1">IF(AND(+$B41="Sat",SUM(AU35:AU41)&gt;0),AVERAGE(AU35:AU41),IF(AND(+$B41="Fri",SUM(AU36:AU41,Nov!AU$11)&gt;0),AVERAGE(AU36:AU41,Nov!AU$11),IF(AND(+$B41="Thu",SUM(AU37:AU41,Nov!AU$11:AU$12)&gt;0),AVERAGE(AU37:AU41,Nov!AU$11:AU$12),IF(AND($B41="Wed",SUM(AU38:AU41,Nov!AU$11:AU$13)&gt;0),AVERAGE(AU38:AU41,Nov!AU$11:AU$13),""))))</f>
        <v/>
      </c>
      <c r="AW41" s="63"/>
      <c r="AX41" s="67" t="str">
        <f>IF(AND(+$B41="Sat",SUM(AW35:AW41)&gt;0),AVERAGE(AW35:AW41),IF(AND(+$B41="Fri",SUM(AW36:AW41,Nov!AW$11)&gt;0),AVERAGE(AW36:AW41,Nov!AW$11),IF(AND(+$B41="Thu",SUM(AW37:AW41,Nov!AW$11:AW$12)&gt;0),AVERAGE(AW37:AW41,Nov!AW$11:AW$12),IF(AND($B41="Wed",SUM(AW38:AW41,Nov!AW$11:AW$13)&gt;0),AVERAGE(AW38:AW41,Nov!AW$11:AW$13),""))))</f>
        <v/>
      </c>
      <c r="AY41" s="87" t="str">
        <f t="shared" ca="1" si="11"/>
        <v/>
      </c>
      <c r="AZ41" s="68" t="str">
        <f ca="1">IF(AND(+$B41="Sat",SUM(AY35:AY41)&gt;0),AVERAGE(AY35:AY41),IF(AND(+$B41="Fri",SUM(AY36:AY41,Nov!AY$11)&gt;0),AVERAGE(AY36:AY41,Nov!AY$11),IF(AND(+$B41="Thu",SUM(AY37:AY41,Nov!AY$11:AY$12)&gt;0),AVERAGE(AY37:AY41,Nov!AY$11:AY$12),IF(AND($B41="Wed",SUM(AY38:AY41,Nov!AY$11:AY$13)&gt;0),AVERAGE(AY38:AY41,Nov!AY$11:AY$13),""))))</f>
        <v/>
      </c>
      <c r="BA41" s="63"/>
      <c r="BB41" s="67" t="str">
        <f>IF(AND(+$B41="Sat",SUM(BA35:BA41)&gt;0),AVERAGE(BA35:BA41),IF(AND(+$B41="Fri",SUM(BA36:BA41,Nov!BA$11)&gt;0),AVERAGE(BA36:BA41,Nov!BA$11),IF(AND(+$B41="Thu",SUM(BA37:BA41,Nov!BA$11:BA$12)&gt;0),AVERAGE(BA37:BA41,Nov!BA$11:BA$12),IF(AND($B41="Wed",SUM(BA38:BA41,Nov!BA$11:BA$13)&gt;0),AVERAGE(BA38:BA41,Nov!BA$11:BA$13),""))))</f>
        <v/>
      </c>
      <c r="BC41" s="87" t="str">
        <f t="shared" ca="1" si="12"/>
        <v/>
      </c>
      <c r="BD41" s="68" t="str">
        <f ca="1">IF(AND(+$B41="Sat",SUM(BC35:BC41)&gt;0),AVERAGE(BC35:BC41),IF(AND(+$B41="Fri",SUM(BC36:BC41,Nov!BC$11)&gt;0),AVERAGE(BC36:BC41,Nov!BC$11),IF(AND(+$B41="Thu",SUM(BC37:BC41,Nov!BC$11:BC$12)&gt;0),AVERAGE(BC37:BC41,Nov!BC$11:BC$12),IF(AND($B41="Wed",SUM(BC38:BC41,Nov!BC$11:BC$13)&gt;0),AVERAGE(BC38:BC41,Nov!BC$11:BC$13),""))))</f>
        <v/>
      </c>
      <c r="BE41" s="63"/>
      <c r="BF41" s="698" t="str">
        <f t="shared" ca="1" si="45"/>
        <v/>
      </c>
      <c r="BG41" s="264">
        <f>+A41</f>
        <v>31</v>
      </c>
      <c r="BH41" s="63"/>
      <c r="BI41" s="64"/>
      <c r="BJ41" s="318"/>
      <c r="BK41" s="58"/>
      <c r="BL41" s="58"/>
      <c r="BM41" s="58"/>
      <c r="BN41" s="58"/>
      <c r="BO41" s="58"/>
      <c r="BP41" s="58"/>
      <c r="BQ41" s="58"/>
      <c r="BR41" s="58"/>
      <c r="BS41" s="64"/>
      <c r="BT41" s="58"/>
      <c r="BU41" s="64"/>
      <c r="BV41" s="796">
        <f t="shared" si="4"/>
        <v>31</v>
      </c>
      <c r="BW41" s="62"/>
      <c r="BX41" s="701" t="str">
        <f t="shared" ca="1" si="46"/>
        <v/>
      </c>
      <c r="BY41" s="63"/>
      <c r="BZ41" s="701" t="str">
        <f t="shared" ca="1" si="47"/>
        <v/>
      </c>
      <c r="CA41" s="58"/>
      <c r="CB41" s="354"/>
      <c r="CC41" s="58"/>
      <c r="CD41" s="62"/>
      <c r="CE41" s="62"/>
      <c r="CF41" s="354"/>
      <c r="CG41" s="58"/>
      <c r="CH41" s="354"/>
      <c r="CI41" s="58"/>
      <c r="CJ41" s="354"/>
      <c r="CK41" s="354"/>
      <c r="CL41" s="64"/>
      <c r="CM41" s="263">
        <f>+A41</f>
        <v>31</v>
      </c>
      <c r="CN41" s="62"/>
      <c r="CO41" s="717"/>
      <c r="CP41" s="58"/>
      <c r="CQ41" s="717"/>
      <c r="CR41" s="62"/>
      <c r="CS41" s="354"/>
      <c r="CT41" s="58"/>
      <c r="CU41" s="62"/>
      <c r="CV41" s="62"/>
      <c r="CW41" s="354"/>
      <c r="CX41" s="58"/>
      <c r="CY41" s="354"/>
      <c r="CZ41" s="58"/>
      <c r="DA41" s="354"/>
      <c r="DB41" s="354"/>
      <c r="DC41" s="64"/>
    </row>
    <row r="42" spans="1:107" ht="15" customHeight="1" thickTop="1" thickBot="1" x14ac:dyDescent="0.25">
      <c r="A42" s="238" t="s">
        <v>142</v>
      </c>
      <c r="B42" s="239"/>
      <c r="C42" s="39"/>
      <c r="D42" s="771"/>
      <c r="E42" s="36"/>
      <c r="F42" s="772"/>
      <c r="G42" s="773"/>
      <c r="H42" s="3" t="str">
        <f>IF(SUM(H11:H41)&gt;0,AVERAGE(H11:H41)," ")</f>
        <v xml:space="preserve"> </v>
      </c>
      <c r="I42" s="44" t="str">
        <f>IF(SUM(I11:I41)&gt;0,AVERAGE(I11:I41)," ")</f>
        <v xml:space="preserve"> </v>
      </c>
      <c r="J42" s="70" t="str">
        <f>IF(SUM(J11:J41)&gt;0,AVERAGE(J11:J41)," ")</f>
        <v xml:space="preserve"> </v>
      </c>
      <c r="K42" s="43" t="str">
        <f>IF(SUM(K11:K41)&gt;0,AVERAGE(K11:K41)," ")</f>
        <v xml:space="preserve"> </v>
      </c>
      <c r="L42" s="774"/>
      <c r="M42" s="44" t="str">
        <f t="shared" ref="M42:AE42" si="48">IF(SUM(M11:M41)&gt;0,AVERAGE(M11:M41)," ")</f>
        <v xml:space="preserve"> </v>
      </c>
      <c r="N42" s="44" t="str">
        <f ca="1">IF(SUM(N11:N41)&gt;0,AVERAGE(N11:N41)," ")</f>
        <v xml:space="preserve"> </v>
      </c>
      <c r="O42" s="44" t="str">
        <f t="shared" si="48"/>
        <v xml:space="preserve"> </v>
      </c>
      <c r="P42" s="44" t="str">
        <f ca="1">IF(SUM(P11:P41)&gt;0,AVERAGE(P11:P41)," ")</f>
        <v xml:space="preserve"> </v>
      </c>
      <c r="Q42" s="44" t="str">
        <f t="shared" si="48"/>
        <v xml:space="preserve"> </v>
      </c>
      <c r="R42" s="44" t="str">
        <f t="shared" si="48"/>
        <v xml:space="preserve"> </v>
      </c>
      <c r="S42" s="56" t="str">
        <f t="shared" si="48"/>
        <v xml:space="preserve"> </v>
      </c>
      <c r="T42" s="238" t="s">
        <v>143</v>
      </c>
      <c r="U42" s="775" t="str">
        <f t="shared" si="48"/>
        <v xml:space="preserve"> </v>
      </c>
      <c r="V42" s="776" t="str">
        <f t="shared" si="48"/>
        <v xml:space="preserve"> </v>
      </c>
      <c r="W42" s="43" t="str">
        <f t="shared" si="48"/>
        <v xml:space="preserve"> </v>
      </c>
      <c r="X42" s="44" t="str">
        <f t="shared" si="48"/>
        <v xml:space="preserve"> </v>
      </c>
      <c r="Y42" s="44" t="str">
        <f t="shared" si="48"/>
        <v xml:space="preserve"> </v>
      </c>
      <c r="Z42" s="44" t="str">
        <f t="shared" si="48"/>
        <v xml:space="preserve"> </v>
      </c>
      <c r="AA42" s="44" t="str">
        <f t="shared" si="48"/>
        <v xml:space="preserve"> </v>
      </c>
      <c r="AB42" s="44" t="str">
        <f t="shared" si="48"/>
        <v xml:space="preserve"> </v>
      </c>
      <c r="AC42" s="56" t="str">
        <f t="shared" si="48"/>
        <v xml:space="preserve"> </v>
      </c>
      <c r="AD42" s="43" t="str">
        <f t="shared" si="48"/>
        <v xml:space="preserve"> </v>
      </c>
      <c r="AE42" s="56" t="str">
        <f t="shared" si="48"/>
        <v xml:space="preserve"> </v>
      </c>
      <c r="AF42" s="813"/>
      <c r="AG42" s="679" t="str">
        <f>IF(SUM(AG11:AG41)&gt;0,AVERAGE(AG11:AG41)," ")</f>
        <v xml:space="preserve"> </v>
      </c>
      <c r="AH42" s="794" t="str">
        <f>IF(SUM(AH11:AH41)&gt;0,AVERAGE(AH11:AH41)," ")</f>
        <v xml:space="preserve"> </v>
      </c>
      <c r="AI42" s="44"/>
      <c r="AJ42" s="888" t="str">
        <f ca="1">IF(SUM(AI11:AI41)&gt;0,GEOMEAN(AI11:AI41),"")</f>
        <v/>
      </c>
      <c r="AK42" s="319"/>
      <c r="AL42" s="319"/>
      <c r="AM42" s="753" t="str">
        <f>IF(SUM(AM11:AM41)&gt;0,AVERAGE(AM11:AM41)," ")</f>
        <v xml:space="preserve"> </v>
      </c>
      <c r="AN42" s="56" t="str">
        <f>IF(SUM(AN11:AN41)&gt;0,AVERAGE(AN11:AN41)," ")</f>
        <v xml:space="preserve"> </v>
      </c>
      <c r="AO42" s="1050" t="s">
        <v>144</v>
      </c>
      <c r="AP42" s="1121"/>
      <c r="AQ42" s="679" t="str">
        <f>IF(SUM(AQ11:AQ41)&gt;0,AVERAGE(AQ11:AQ41)," ")</f>
        <v xml:space="preserve"> </v>
      </c>
      <c r="AR42" s="786"/>
      <c r="AS42" s="727" t="str">
        <f>IF(SUM(AS11:AS41)&gt;0,AVERAGE(AS11:AS41)," ")</f>
        <v xml:space="preserve"> </v>
      </c>
      <c r="AT42" s="685"/>
      <c r="AU42" s="680" t="str">
        <f ca="1">IF(SUM(AU11:AU41)&gt;0,AVERAGE(AU11:AU41)," ")</f>
        <v xml:space="preserve"> </v>
      </c>
      <c r="AV42" s="737"/>
      <c r="AW42" s="736" t="str">
        <f>IF(SUM(AW11:AW41)&gt;0,AVERAGE(AW11:AW41)," ")</f>
        <v xml:space="preserve"> </v>
      </c>
      <c r="AX42" s="734"/>
      <c r="AY42" s="680" t="str">
        <f ca="1">IF(SUM(AY11:AY41)&gt;0,AVERAGE(AY11:AY41)," ")</f>
        <v xml:space="preserve"> </v>
      </c>
      <c r="AZ42" s="682"/>
      <c r="BA42" s="679" t="str">
        <f>IF(SUM(BA11:BA41)&gt;0,AVERAGE(BA11:BA41)," ")</f>
        <v xml:space="preserve"> </v>
      </c>
      <c r="BB42" s="682"/>
      <c r="BC42" s="680" t="str">
        <f ca="1">IF(SUM(BC11:BC41)&gt;0,AVERAGE(BC11:BC41)," ")</f>
        <v xml:space="preserve"> </v>
      </c>
      <c r="BD42" s="757"/>
      <c r="BE42" s="679" t="str">
        <f>IF(SUM(BE11:BE41)&gt;0,AVERAGE(BE11:BE41)," ")</f>
        <v xml:space="preserve"> </v>
      </c>
      <c r="BF42" s="781" t="str">
        <f ca="1">IF(SUM(BF11:BF41)&gt;0,AVERAGE(BF11:BF41)," ")</f>
        <v xml:space="preserve"> </v>
      </c>
      <c r="BG42" s="238" t="s">
        <v>143</v>
      </c>
      <c r="BH42" s="43" t="str">
        <f>IF(SUM(BH11:BH41)&gt;0,AVERAGE(BH11:BH41)," ")</f>
        <v xml:space="preserve"> </v>
      </c>
      <c r="BI42" s="56" t="str">
        <f>IF(SUM(BI11:BI41)&gt;0,AVERAGE(BI11:BI41)," ")</f>
        <v xml:space="preserve"> </v>
      </c>
      <c r="BJ42" s="75"/>
      <c r="BK42" s="44" t="str">
        <f t="shared" ref="BK42:BS42" si="49">IF(SUM(BK11:BK41)&gt;0,AVERAGE(BK11:BK41)," ")</f>
        <v xml:space="preserve"> </v>
      </c>
      <c r="BL42" s="332" t="str">
        <f t="shared" si="49"/>
        <v xml:space="preserve"> </v>
      </c>
      <c r="BM42" s="44" t="str">
        <f t="shared" si="49"/>
        <v xml:space="preserve"> </v>
      </c>
      <c r="BN42" s="332" t="str">
        <f t="shared" si="49"/>
        <v xml:space="preserve"> </v>
      </c>
      <c r="BO42" s="332" t="str">
        <f t="shared" si="49"/>
        <v xml:space="preserve"> </v>
      </c>
      <c r="BP42" s="332" t="str">
        <f t="shared" si="49"/>
        <v xml:space="preserve"> </v>
      </c>
      <c r="BQ42" s="332" t="str">
        <f t="shared" si="49"/>
        <v xml:space="preserve"> </v>
      </c>
      <c r="BR42" s="332" t="str">
        <f t="shared" si="49"/>
        <v xml:space="preserve"> </v>
      </c>
      <c r="BS42" s="56" t="str">
        <f t="shared" si="49"/>
        <v xml:space="preserve"> </v>
      </c>
      <c r="BT42" s="44" t="str">
        <f>IF(SUM(BT11:BT41)&gt;0,AVERAGE(BT11:BT41)," ")</f>
        <v xml:space="preserve"> </v>
      </c>
      <c r="BU42" s="56" t="str">
        <f>IF(SUM(BU11:BU41)&gt;0,AVERAGE(BU11:BU41)," ")</f>
        <v xml:space="preserve"> </v>
      </c>
      <c r="BV42" s="797" t="s">
        <v>144</v>
      </c>
      <c r="BW42" s="732" t="str">
        <f t="shared" ref="BW42:CK42" si="50">IF(SUM(BW11:BW41)&gt;0,AVERAGE(BW11:BW41)," ")</f>
        <v xml:space="preserve"> </v>
      </c>
      <c r="BX42" s="680" t="str">
        <f t="shared" ca="1" si="50"/>
        <v xml:space="preserve"> </v>
      </c>
      <c r="BY42" s="728" t="str">
        <f t="shared" si="50"/>
        <v xml:space="preserve"> </v>
      </c>
      <c r="BZ42" s="791" t="str">
        <f t="shared" ca="1" si="50"/>
        <v xml:space="preserve"> </v>
      </c>
      <c r="CA42" s="790" t="str">
        <f>IF(SUM(CA11:CA41)&gt;0,AVERAGE(CA11:CA41)," ")</f>
        <v xml:space="preserve"> </v>
      </c>
      <c r="CB42" s="46" t="str">
        <f t="shared" si="50"/>
        <v xml:space="preserve"> </v>
      </c>
      <c r="CC42" s="44" t="str">
        <f t="shared" si="50"/>
        <v xml:space="preserve"> </v>
      </c>
      <c r="CD42" s="44" t="str">
        <f t="shared" si="50"/>
        <v xml:space="preserve"> </v>
      </c>
      <c r="CE42" s="44" t="str">
        <f t="shared" si="50"/>
        <v xml:space="preserve"> </v>
      </c>
      <c r="CF42" s="47" t="str">
        <f t="shared" si="50"/>
        <v xml:space="preserve"> </v>
      </c>
      <c r="CG42" s="44" t="str">
        <f t="shared" si="50"/>
        <v xml:space="preserve"> </v>
      </c>
      <c r="CH42" s="46" t="str">
        <f t="shared" si="50"/>
        <v xml:space="preserve"> </v>
      </c>
      <c r="CI42" s="70" t="str">
        <f t="shared" si="50"/>
        <v xml:space="preserve"> </v>
      </c>
      <c r="CJ42" s="47" t="str">
        <f t="shared" si="50"/>
        <v xml:space="preserve"> </v>
      </c>
      <c r="CK42" s="46" t="str">
        <f t="shared" si="50"/>
        <v xml:space="preserve"> </v>
      </c>
      <c r="CL42" s="56" t="str">
        <f>IF(SUM(CL11:CL41)&gt;0,AVERAGE(CL11:CL41)," ")</f>
        <v xml:space="preserve"> </v>
      </c>
      <c r="CM42" s="238" t="s">
        <v>144</v>
      </c>
      <c r="CN42" s="43" t="str">
        <f t="shared" ref="CN42:CT42" si="51">IF(SUM(CN11:CN41)&gt;0,AVERAGE(CN11:CN41)," ")</f>
        <v xml:space="preserve"> </v>
      </c>
      <c r="CO42" s="135" t="str">
        <f t="shared" si="51"/>
        <v xml:space="preserve"> </v>
      </c>
      <c r="CP42" s="3" t="str">
        <f t="shared" si="51"/>
        <v xml:space="preserve"> </v>
      </c>
      <c r="CQ42" s="46" t="str">
        <f t="shared" si="51"/>
        <v xml:space="preserve"> </v>
      </c>
      <c r="CR42" s="44" t="str">
        <f t="shared" si="51"/>
        <v xml:space="preserve"> </v>
      </c>
      <c r="CS42" s="46" t="str">
        <f t="shared" si="51"/>
        <v xml:space="preserve"> </v>
      </c>
      <c r="CT42" s="44" t="str">
        <f t="shared" si="51"/>
        <v xml:space="preserve"> </v>
      </c>
      <c r="CU42" s="47" t="str">
        <f>IF(SUM(CU11:CU41)&gt;0,AVERAGE(CU11:CU41)," ")</f>
        <v xml:space="preserve"> </v>
      </c>
      <c r="CV42" s="44" t="str">
        <f>IF(SUM(CV11:CV41)&gt;0,AVERAGE(CV11:CV41)," ")</f>
        <v xml:space="preserve"> </v>
      </c>
      <c r="CW42" s="47" t="str">
        <f t="shared" ref="CW42:DB42" si="52">IF(SUM(CW11:CW41)&gt;0,AVERAGE(CW11:CW41)," ")</f>
        <v xml:space="preserve"> </v>
      </c>
      <c r="CX42" s="44" t="str">
        <f t="shared" si="52"/>
        <v xml:space="preserve"> </v>
      </c>
      <c r="CY42" s="46" t="str">
        <f t="shared" si="52"/>
        <v xml:space="preserve"> </v>
      </c>
      <c r="CZ42" s="70" t="str">
        <f t="shared" si="52"/>
        <v xml:space="preserve"> </v>
      </c>
      <c r="DA42" s="47" t="str">
        <f t="shared" si="52"/>
        <v xml:space="preserve"> </v>
      </c>
      <c r="DB42" s="46" t="str">
        <f t="shared" si="52"/>
        <v xml:space="preserve"> </v>
      </c>
      <c r="DC42" s="56" t="str">
        <f>IF(SUM(DC11:DC41)&gt;0,AVERAGE(DC11:DC41)," ")</f>
        <v xml:space="preserve"> </v>
      </c>
    </row>
    <row r="43" spans="1:107" ht="15" customHeight="1" thickTop="1" thickBot="1" x14ac:dyDescent="0.25">
      <c r="A43" s="240" t="s">
        <v>145</v>
      </c>
      <c r="B43" s="241"/>
      <c r="C43" s="78"/>
      <c r="D43" s="77"/>
      <c r="E43" s="72" t="str">
        <f>IF(SUM(E11:E41)&gt;0,MAX(E11:E41)," ")</f>
        <v xml:space="preserve"> </v>
      </c>
      <c r="F43" s="79"/>
      <c r="G43" s="80"/>
      <c r="H43" s="81" t="str">
        <f t="shared" ref="H43:W43" si="53">IF(SUM(H11:H41)&gt;0,MAX(H11:H41)," ")</f>
        <v xml:space="preserve"> </v>
      </c>
      <c r="I43" s="71" t="str">
        <f t="shared" si="53"/>
        <v xml:space="preserve"> </v>
      </c>
      <c r="J43" s="72" t="str">
        <f t="shared" si="53"/>
        <v xml:space="preserve"> </v>
      </c>
      <c r="K43" s="55" t="str">
        <f t="shared" si="53"/>
        <v xml:space="preserve"> </v>
      </c>
      <c r="L43" s="320" t="str">
        <f t="shared" si="53"/>
        <v xml:space="preserve"> </v>
      </c>
      <c r="M43" s="71" t="str">
        <f t="shared" si="53"/>
        <v xml:space="preserve"> </v>
      </c>
      <c r="N43" s="82" t="str">
        <f ca="1">IF(SUM(N11:N41)&gt;0,MAX(N11:N41)," ")</f>
        <v xml:space="preserve"> </v>
      </c>
      <c r="O43" s="71" t="str">
        <f t="shared" si="53"/>
        <v xml:space="preserve"> </v>
      </c>
      <c r="P43" s="82" t="str">
        <f ca="1">IF(SUM(P11:P41)&gt;0,MAX(P11:P41)," ")</f>
        <v xml:space="preserve"> </v>
      </c>
      <c r="Q43" s="71" t="str">
        <f t="shared" si="53"/>
        <v xml:space="preserve"> </v>
      </c>
      <c r="R43" s="71" t="str">
        <f t="shared" si="53"/>
        <v xml:space="preserve"> </v>
      </c>
      <c r="S43" s="45" t="str">
        <f t="shared" si="53"/>
        <v xml:space="preserve"> </v>
      </c>
      <c r="T43" s="240" t="s">
        <v>146</v>
      </c>
      <c r="U43" s="55" t="str">
        <f t="shared" si="53"/>
        <v xml:space="preserve"> </v>
      </c>
      <c r="V43" s="45" t="str">
        <f t="shared" si="53"/>
        <v xml:space="preserve"> </v>
      </c>
      <c r="W43" s="55" t="str">
        <f t="shared" si="53"/>
        <v xml:space="preserve"> </v>
      </c>
      <c r="X43" s="71" t="str">
        <f t="shared" ref="X43:AN43" si="54">IF(SUM(X11:X41)&gt;0,MAX(X11:X41)," ")</f>
        <v xml:space="preserve"> </v>
      </c>
      <c r="Y43" s="71" t="str">
        <f t="shared" si="54"/>
        <v xml:space="preserve"> </v>
      </c>
      <c r="Z43" s="71" t="str">
        <f t="shared" si="54"/>
        <v xml:space="preserve"> </v>
      </c>
      <c r="AA43" s="333" t="str">
        <f t="shared" si="54"/>
        <v xml:space="preserve"> </v>
      </c>
      <c r="AB43" s="71" t="str">
        <f t="shared" si="54"/>
        <v xml:space="preserve"> </v>
      </c>
      <c r="AC43" s="45" t="str">
        <f t="shared" si="54"/>
        <v xml:space="preserve"> </v>
      </c>
      <c r="AD43" s="55" t="str">
        <f t="shared" si="54"/>
        <v xml:space="preserve"> </v>
      </c>
      <c r="AE43" s="45" t="str">
        <f t="shared" si="54"/>
        <v xml:space="preserve"> </v>
      </c>
      <c r="AF43" s="706"/>
      <c r="AG43" s="728" t="str">
        <f>IF(SUM(AG11:AG41)&gt;0,MAX(AG11:AG41)," ")</f>
        <v xml:space="preserve"> </v>
      </c>
      <c r="AH43" s="679" t="str">
        <f>IF(SUM(AH11:AH41)&gt;0,MAX(AH11:AH41)," ")</f>
        <v xml:space="preserve"> </v>
      </c>
      <c r="AI43" s="71" t="str">
        <f ca="1">IF(AJ42&lt;&gt;"",MAX(AI11:AI41),"")</f>
        <v/>
      </c>
      <c r="AJ43" s="44" t="str">
        <f ca="1">IF(AI43=63200,"TNTC",AI43)</f>
        <v/>
      </c>
      <c r="AK43" s="1016" t="str">
        <f>IF(SUM(AK11:AL41)&gt;0,MAX(AK11:AL41)," ")</f>
        <v xml:space="preserve"> </v>
      </c>
      <c r="AL43" s="1017"/>
      <c r="AM43" s="725" t="str">
        <f t="shared" si="54"/>
        <v xml:space="preserve"> </v>
      </c>
      <c r="AN43" s="45" t="str">
        <f t="shared" si="54"/>
        <v xml:space="preserve"> </v>
      </c>
      <c r="AO43" s="1052" t="s">
        <v>147</v>
      </c>
      <c r="AP43" s="1053"/>
      <c r="AQ43" s="785" t="str">
        <f>IF(SUM(AQ11:AQ41)&gt;0,MAX(AQ11:AQ41)," ")</f>
        <v xml:space="preserve"> </v>
      </c>
      <c r="AR43" s="83" t="str">
        <f>IF(SUM(AR11:AR41)&gt;0,MAX(AR11:AR41)," ")</f>
        <v xml:space="preserve"> </v>
      </c>
      <c r="AS43" s="43" t="str">
        <f>IF(SUM(AS11:AS41)&gt;0,MAX(AS11:AS41)," ")</f>
        <v xml:space="preserve"> </v>
      </c>
      <c r="AT43" s="679" t="str">
        <f t="shared" ref="AT43:BF43" si="55">IF(SUM(AT11:AT41)&gt;0,MAX(AT11:AT41)," ")</f>
        <v xml:space="preserve"> </v>
      </c>
      <c r="AU43" s="687" t="str">
        <f t="shared" ca="1" si="55"/>
        <v xml:space="preserve"> </v>
      </c>
      <c r="AV43" s="728" t="str">
        <f t="shared" ca="1" si="55"/>
        <v xml:space="preserve"> </v>
      </c>
      <c r="AW43" s="735" t="str">
        <f t="shared" si="55"/>
        <v xml:space="preserve"> </v>
      </c>
      <c r="AX43" s="678" t="str">
        <f t="shared" si="55"/>
        <v xml:space="preserve"> </v>
      </c>
      <c r="AY43" s="730" t="str">
        <f t="shared" ca="1" si="55"/>
        <v xml:space="preserve"> </v>
      </c>
      <c r="AZ43" s="679" t="str">
        <f t="shared" ca="1" si="55"/>
        <v xml:space="preserve"> </v>
      </c>
      <c r="BA43" s="731" t="str">
        <f t="shared" si="55"/>
        <v xml:space="preserve"> </v>
      </c>
      <c r="BB43" s="732" t="str">
        <f t="shared" si="55"/>
        <v xml:space="preserve"> </v>
      </c>
      <c r="BC43" s="733" t="str">
        <f t="shared" ca="1" si="55"/>
        <v xml:space="preserve"> </v>
      </c>
      <c r="BD43" s="679" t="str">
        <f t="shared" ca="1" si="55"/>
        <v xml:space="preserve"> </v>
      </c>
      <c r="BE43" s="787" t="str">
        <f t="shared" si="55"/>
        <v xml:space="preserve"> </v>
      </c>
      <c r="BF43" s="788" t="str">
        <f t="shared" ca="1" si="55"/>
        <v xml:space="preserve"> </v>
      </c>
      <c r="BG43" s="240" t="s">
        <v>146</v>
      </c>
      <c r="BH43" s="55" t="str">
        <f>IF(SUM(BH11:BH41)&gt;0,MAX(BH11:BH41)," ")</f>
        <v xml:space="preserve"> </v>
      </c>
      <c r="BI43" s="45" t="str">
        <f t="shared" ref="BI43:BS43" si="56">IF(SUM(BI11:BI41)&gt;0,MAX(BI11:BI41)," ")</f>
        <v xml:space="preserve"> </v>
      </c>
      <c r="BJ43" s="55" t="str">
        <f t="shared" si="56"/>
        <v xml:space="preserve"> </v>
      </c>
      <c r="BK43" s="71" t="str">
        <f t="shared" si="56"/>
        <v xml:space="preserve"> </v>
      </c>
      <c r="BL43" s="71" t="str">
        <f t="shared" si="56"/>
        <v xml:space="preserve"> </v>
      </c>
      <c r="BM43" s="71" t="str">
        <f t="shared" si="56"/>
        <v xml:space="preserve"> </v>
      </c>
      <c r="BN43" s="71" t="str">
        <f t="shared" si="56"/>
        <v xml:space="preserve"> </v>
      </c>
      <c r="BO43" s="71" t="str">
        <f t="shared" si="56"/>
        <v xml:space="preserve"> </v>
      </c>
      <c r="BP43" s="71" t="str">
        <f t="shared" si="56"/>
        <v xml:space="preserve"> </v>
      </c>
      <c r="BQ43" s="71" t="str">
        <f t="shared" si="56"/>
        <v xml:space="preserve"> </v>
      </c>
      <c r="BR43" s="71" t="str">
        <f t="shared" si="56"/>
        <v xml:space="preserve"> </v>
      </c>
      <c r="BS43" s="45" t="str">
        <f t="shared" si="56"/>
        <v xml:space="preserve"> </v>
      </c>
      <c r="BT43" s="71" t="str">
        <f>IF(SUM(BT11:BT41)&gt;0,MAX(BT11:BT41)," ")</f>
        <v xml:space="preserve"> </v>
      </c>
      <c r="BU43" s="45" t="str">
        <f>IF(SUM(BU11:BU41)&gt;0,MAX(BU11:BU41)," ")</f>
        <v xml:space="preserve"> </v>
      </c>
      <c r="BV43" s="263" t="s">
        <v>147</v>
      </c>
      <c r="BW43" s="792" t="str">
        <f t="shared" ref="BW43:CK43" si="57">IF(SUM(BW11:BW41)&gt;0,MAX(BW11:BW41)," ")</f>
        <v xml:space="preserve"> </v>
      </c>
      <c r="BX43" s="793" t="str">
        <f t="shared" ca="1" si="57"/>
        <v xml:space="preserve"> </v>
      </c>
      <c r="BY43" s="792" t="str">
        <f t="shared" si="57"/>
        <v xml:space="preserve"> </v>
      </c>
      <c r="BZ43" s="793" t="str">
        <f t="shared" ca="1" si="57"/>
        <v xml:space="preserve"> </v>
      </c>
      <c r="CA43" s="508" t="str">
        <f t="shared" si="57"/>
        <v xml:space="preserve"> </v>
      </c>
      <c r="CB43" s="84" t="str">
        <f t="shared" si="57"/>
        <v xml:space="preserve"> </v>
      </c>
      <c r="CC43" s="82" t="str">
        <f t="shared" si="57"/>
        <v xml:space="preserve"> </v>
      </c>
      <c r="CD43" s="82" t="str">
        <f>IF(SUM(CD11:CD41)&gt;0,MAX(CD11:CD41)," ")</f>
        <v xml:space="preserve"> </v>
      </c>
      <c r="CE43" s="82" t="str">
        <f>IF(SUM(CE11:CE41)&gt;0,MAX(CE11:CE41)," ")</f>
        <v xml:space="preserve"> </v>
      </c>
      <c r="CF43" s="85" t="str">
        <f t="shared" si="57"/>
        <v xml:space="preserve"> </v>
      </c>
      <c r="CG43" s="82" t="str">
        <f t="shared" si="57"/>
        <v xml:space="preserve"> </v>
      </c>
      <c r="CH43" s="84" t="str">
        <f t="shared" si="57"/>
        <v xml:space="preserve"> </v>
      </c>
      <c r="CI43" s="86" t="str">
        <f t="shared" si="57"/>
        <v xml:space="preserve"> </v>
      </c>
      <c r="CJ43" s="85" t="str">
        <f t="shared" si="57"/>
        <v xml:space="preserve"> </v>
      </c>
      <c r="CK43" s="84" t="str">
        <f t="shared" si="57"/>
        <v xml:space="preserve"> </v>
      </c>
      <c r="CL43" s="83" t="str">
        <f>IF(SUM(CL11:CL41)&gt;0,MAX(CL11:CL41)," ")</f>
        <v xml:space="preserve"> </v>
      </c>
      <c r="CM43" s="240" t="s">
        <v>147</v>
      </c>
      <c r="CN43" s="55" t="str">
        <f t="shared" ref="CN43:CT43" si="58">IF(SUM(CN11:CN41)&gt;0,MAX(CN11:CN41)," ")</f>
        <v xml:space="preserve"> </v>
      </c>
      <c r="CO43" s="57" t="str">
        <f t="shared" si="58"/>
        <v xml:space="preserve"> </v>
      </c>
      <c r="CP43" s="508" t="str">
        <f t="shared" si="58"/>
        <v xml:space="preserve"> </v>
      </c>
      <c r="CQ43" s="84" t="str">
        <f t="shared" si="58"/>
        <v xml:space="preserve"> </v>
      </c>
      <c r="CR43" s="82" t="str">
        <f t="shared" si="58"/>
        <v xml:space="preserve"> </v>
      </c>
      <c r="CS43" s="84" t="str">
        <f t="shared" si="58"/>
        <v xml:space="preserve"> </v>
      </c>
      <c r="CT43" s="82" t="str">
        <f t="shared" si="58"/>
        <v xml:space="preserve"> </v>
      </c>
      <c r="CU43" s="85" t="str">
        <f>IF(SUM(CU11:CU41)&gt;0,MAX(CU11:CU41)," ")</f>
        <v xml:space="preserve"> </v>
      </c>
      <c r="CV43" s="82" t="str">
        <f>IF(SUM(CV11:CV41)&gt;0,MAX(CV11:CV41)," ")</f>
        <v xml:space="preserve"> </v>
      </c>
      <c r="CW43" s="85" t="str">
        <f t="shared" ref="CW43:DB43" si="59">IF(SUM(CW11:CW41)&gt;0,MAX(CW11:CW41)," ")</f>
        <v xml:space="preserve"> </v>
      </c>
      <c r="CX43" s="82" t="str">
        <f t="shared" si="59"/>
        <v xml:space="preserve"> </v>
      </c>
      <c r="CY43" s="84" t="str">
        <f t="shared" si="59"/>
        <v xml:space="preserve"> </v>
      </c>
      <c r="CZ43" s="86" t="str">
        <f t="shared" si="59"/>
        <v xml:space="preserve"> </v>
      </c>
      <c r="DA43" s="85" t="str">
        <f t="shared" si="59"/>
        <v xml:space="preserve"> </v>
      </c>
      <c r="DB43" s="84" t="str">
        <f t="shared" si="59"/>
        <v xml:space="preserve"> </v>
      </c>
      <c r="DC43" s="83" t="str">
        <f>IF(SUM(DC11:DC41)&gt;0,MAX(DC11:DC41)," ")</f>
        <v xml:space="preserve"> </v>
      </c>
    </row>
    <row r="44" spans="1:107" ht="15" customHeight="1" thickTop="1" thickBot="1" x14ac:dyDescent="0.25">
      <c r="A44" s="240" t="s">
        <v>148</v>
      </c>
      <c r="B44" s="241"/>
      <c r="C44" s="78"/>
      <c r="D44" s="77"/>
      <c r="E44" s="49"/>
      <c r="F44" s="79"/>
      <c r="G44" s="80"/>
      <c r="H44" s="502" t="str">
        <f>IF(SUM(H11:H41)&gt;0,MIN(H11:H41),"")</f>
        <v/>
      </c>
      <c r="I44" s="82" t="str">
        <f t="shared" ref="I44:W44" si="60">IF(SUM(I11:I41)&gt;0,MIN(I11:I41),"")</f>
        <v/>
      </c>
      <c r="J44" s="508" t="str">
        <f t="shared" si="60"/>
        <v/>
      </c>
      <c r="K44" s="450" t="str">
        <f t="shared" si="60"/>
        <v/>
      </c>
      <c r="L44" s="504" t="str">
        <f t="shared" si="60"/>
        <v/>
      </c>
      <c r="M44" s="82" t="str">
        <f t="shared" si="60"/>
        <v/>
      </c>
      <c r="N44" s="82" t="str">
        <f t="shared" ca="1" si="60"/>
        <v/>
      </c>
      <c r="O44" s="82" t="str">
        <f t="shared" si="60"/>
        <v/>
      </c>
      <c r="P44" s="82" t="str">
        <f t="shared" ca="1" si="60"/>
        <v/>
      </c>
      <c r="Q44" s="82" t="str">
        <f t="shared" si="60"/>
        <v/>
      </c>
      <c r="R44" s="82" t="str">
        <f t="shared" si="60"/>
        <v/>
      </c>
      <c r="S44" s="83" t="str">
        <f t="shared" si="60"/>
        <v/>
      </c>
      <c r="T44" s="446" t="s">
        <v>149</v>
      </c>
      <c r="U44" s="450" t="str">
        <f t="shared" si="60"/>
        <v/>
      </c>
      <c r="V44" s="83" t="str">
        <f t="shared" si="60"/>
        <v/>
      </c>
      <c r="W44" s="450" t="str">
        <f t="shared" si="60"/>
        <v/>
      </c>
      <c r="X44" s="82" t="str">
        <f t="shared" ref="X44:AN44" si="61">IF(SUM(X11:X41)&gt;0,MIN(X11:X41),"")</f>
        <v/>
      </c>
      <c r="Y44" s="82" t="str">
        <f t="shared" si="61"/>
        <v/>
      </c>
      <c r="Z44" s="82" t="str">
        <f t="shared" si="61"/>
        <v/>
      </c>
      <c r="AA44" s="505" t="str">
        <f t="shared" si="61"/>
        <v/>
      </c>
      <c r="AB44" s="82" t="str">
        <f t="shared" si="61"/>
        <v/>
      </c>
      <c r="AC44" s="83" t="str">
        <f t="shared" si="61"/>
        <v/>
      </c>
      <c r="AD44" s="450" t="str">
        <f t="shared" si="61"/>
        <v/>
      </c>
      <c r="AE44" s="83" t="str">
        <f t="shared" si="61"/>
        <v/>
      </c>
      <c r="AF44" s="707"/>
      <c r="AG44" s="795" t="str">
        <f>IF(SUM(AG11:AG41)&gt;0,MIN(AG11:AG41),"")</f>
        <v/>
      </c>
      <c r="AH44" s="784" t="str">
        <f>IF(SUM(AH11:AH41)&gt;0,MIN(AH11:AH41),"")</f>
        <v/>
      </c>
      <c r="AI44" s="72"/>
      <c r="AJ44" s="758" t="str">
        <f>IF(SUM(AJ11:AJ41)&gt;0,MIN(AJ11:AJ41),"")</f>
        <v/>
      </c>
      <c r="AK44" s="1016" t="str">
        <f>IF(SUM(AK11:AL41)&gt;0,MIN(AK11:AL41),"")</f>
        <v/>
      </c>
      <c r="AL44" s="1153"/>
      <c r="AM44" s="679" t="str">
        <f>IF(SUM(AM11:AM41)&gt;0,MIN(AM11:AM41),"")</f>
        <v/>
      </c>
      <c r="AN44" s="676" t="str">
        <f t="shared" si="61"/>
        <v/>
      </c>
      <c r="AO44" s="1060" t="s">
        <v>150</v>
      </c>
      <c r="AP44" s="1061"/>
      <c r="AQ44" s="707" t="str">
        <f t="shared" ref="AQ44:BF44" si="62">IF(SUM(AQ11:AQ41)&gt;0,MIN(AQ11:AQ41),"")</f>
        <v/>
      </c>
      <c r="AR44" s="740" t="str">
        <f t="shared" si="62"/>
        <v/>
      </c>
      <c r="AS44" s="707" t="str">
        <f t="shared" si="62"/>
        <v/>
      </c>
      <c r="AT44" s="725" t="str">
        <f t="shared" si="62"/>
        <v/>
      </c>
      <c r="AU44" s="743" t="str">
        <f t="shared" ca="1" si="62"/>
        <v/>
      </c>
      <c r="AV44" s="740" t="str">
        <f t="shared" ca="1" si="62"/>
        <v/>
      </c>
      <c r="AW44" s="707" t="str">
        <f t="shared" si="62"/>
        <v/>
      </c>
      <c r="AX44" s="725" t="str">
        <f t="shared" si="62"/>
        <v/>
      </c>
      <c r="AY44" s="743" t="str">
        <f t="shared" ca="1" si="62"/>
        <v/>
      </c>
      <c r="AZ44" s="740" t="str">
        <f t="shared" ca="1" si="62"/>
        <v/>
      </c>
      <c r="BA44" s="707" t="str">
        <f t="shared" si="62"/>
        <v/>
      </c>
      <c r="BB44" s="743" t="str">
        <f t="shared" si="62"/>
        <v/>
      </c>
      <c r="BC44" s="725" t="str">
        <f t="shared" ca="1" si="62"/>
        <v/>
      </c>
      <c r="BD44" s="740" t="str">
        <f t="shared" ca="1" si="62"/>
        <v/>
      </c>
      <c r="BE44" s="450" t="str">
        <f t="shared" si="62"/>
        <v/>
      </c>
      <c r="BF44" s="83" t="str">
        <f t="shared" ca="1" si="62"/>
        <v/>
      </c>
      <c r="BG44" s="446" t="s">
        <v>149</v>
      </c>
      <c r="BH44" s="707" t="str">
        <f t="shared" ref="BH44:BS44" si="63">IF(SUM(BH11:BH41)&gt;0,MIN(BH11:BH41),"")</f>
        <v/>
      </c>
      <c r="BI44" s="740" t="str">
        <f t="shared" si="63"/>
        <v/>
      </c>
      <c r="BJ44" s="707" t="str">
        <f t="shared" si="63"/>
        <v/>
      </c>
      <c r="BK44" s="725" t="str">
        <f t="shared" si="63"/>
        <v/>
      </c>
      <c r="BL44" s="725" t="str">
        <f t="shared" si="63"/>
        <v/>
      </c>
      <c r="BM44" s="725" t="str">
        <f t="shared" si="63"/>
        <v/>
      </c>
      <c r="BN44" s="725" t="str">
        <f t="shared" si="63"/>
        <v/>
      </c>
      <c r="BO44" s="725" t="str">
        <f t="shared" si="63"/>
        <v/>
      </c>
      <c r="BP44" s="725" t="str">
        <f t="shared" si="63"/>
        <v/>
      </c>
      <c r="BQ44" s="725" t="str">
        <f t="shared" si="63"/>
        <v/>
      </c>
      <c r="BR44" s="725" t="str">
        <f t="shared" si="63"/>
        <v/>
      </c>
      <c r="BS44" s="740" t="str">
        <f t="shared" si="63"/>
        <v/>
      </c>
      <c r="BT44" s="725" t="str">
        <f>IF(SUM(BT11:BT41)&gt;0,MIN(BT11:BT41),"")</f>
        <v/>
      </c>
      <c r="BU44" s="740" t="str">
        <f>IF(SUM(BU11:BU41)&gt;0,MIN(BU11:BU41),"")</f>
        <v/>
      </c>
      <c r="BV44" s="264" t="s">
        <v>150</v>
      </c>
      <c r="BW44" s="744" t="str">
        <f t="shared" ref="BW44:CK44" si="64">IF(SUM(BW11:BW41)&gt;0,MIN(BW11:BW41),"")</f>
        <v/>
      </c>
      <c r="BX44" s="742" t="str">
        <f t="shared" ca="1" si="64"/>
        <v/>
      </c>
      <c r="BY44" s="741" t="str">
        <f t="shared" si="64"/>
        <v/>
      </c>
      <c r="BZ44" s="742" t="str">
        <f t="shared" ca="1" si="64"/>
        <v/>
      </c>
      <c r="CA44" s="754" t="str">
        <f t="shared" si="64"/>
        <v/>
      </c>
      <c r="CB44" s="751" t="str">
        <f t="shared" si="64"/>
        <v/>
      </c>
      <c r="CC44" s="749" t="str">
        <f t="shared" si="64"/>
        <v/>
      </c>
      <c r="CD44" s="749" t="str">
        <f>IF(SUM(CD11:CD41)&gt;0,MIN(CD11:CD41),"")</f>
        <v/>
      </c>
      <c r="CE44" s="749" t="str">
        <f>IF(SUM(CE11:CE41)&gt;0,MIN(CE11:CE41),"")</f>
        <v/>
      </c>
      <c r="CF44" s="751" t="str">
        <f t="shared" si="64"/>
        <v/>
      </c>
      <c r="CG44" s="749" t="str">
        <f t="shared" si="64"/>
        <v/>
      </c>
      <c r="CH44" s="751" t="str">
        <f t="shared" si="64"/>
        <v/>
      </c>
      <c r="CI44" s="751" t="str">
        <f t="shared" si="64"/>
        <v/>
      </c>
      <c r="CJ44" s="749" t="str">
        <f t="shared" si="64"/>
        <v/>
      </c>
      <c r="CK44" s="751" t="str">
        <f t="shared" si="64"/>
        <v/>
      </c>
      <c r="CL44" s="750" t="str">
        <f>IF(SUM(CL11:CL41)&gt;0,MIN(CL11:CL41),"")</f>
        <v/>
      </c>
      <c r="CM44" s="446" t="s">
        <v>150</v>
      </c>
      <c r="CN44" s="744" t="str">
        <f t="shared" ref="CN44:CT44" si="65">IF(SUM(CN11:CN41)&gt;0,MIN(CN11:CN41),"")</f>
        <v/>
      </c>
      <c r="CO44" s="745" t="str">
        <f t="shared" si="65"/>
        <v/>
      </c>
      <c r="CP44" s="741" t="str">
        <f t="shared" si="65"/>
        <v/>
      </c>
      <c r="CQ44" s="743" t="str">
        <f t="shared" si="65"/>
        <v/>
      </c>
      <c r="CR44" s="725" t="str">
        <f t="shared" si="65"/>
        <v/>
      </c>
      <c r="CS44" s="743" t="str">
        <f t="shared" si="65"/>
        <v/>
      </c>
      <c r="CT44" s="725" t="str">
        <f t="shared" si="65"/>
        <v/>
      </c>
      <c r="CU44" s="743" t="str">
        <f>IF(SUM(CU11:CU41)&gt;0,MIN(CU11:CU41),"")</f>
        <v/>
      </c>
      <c r="CV44" s="725" t="str">
        <f>IF(SUM(CV11:CV41)&gt;0,MIN(CV11:CV41),"")</f>
        <v/>
      </c>
      <c r="CW44" s="743" t="str">
        <f t="shared" ref="CW44:DB44" si="66">IF(SUM(CW11:CW41)&gt;0,MIN(CW11:CW41),"")</f>
        <v/>
      </c>
      <c r="CX44" s="725" t="str">
        <f t="shared" si="66"/>
        <v/>
      </c>
      <c r="CY44" s="743" t="str">
        <f t="shared" si="66"/>
        <v/>
      </c>
      <c r="CZ44" s="743" t="str">
        <f t="shared" si="66"/>
        <v/>
      </c>
      <c r="DA44" s="725" t="str">
        <f t="shared" si="66"/>
        <v/>
      </c>
      <c r="DB44" s="743" t="str">
        <f t="shared" si="66"/>
        <v/>
      </c>
      <c r="DC44" s="740" t="str">
        <f>IF(SUM(DC11:DC41)&gt;0,MIN(DC11:DC41),"")</f>
        <v/>
      </c>
    </row>
    <row r="45" spans="1:107" ht="14.45" customHeight="1" thickTop="1" thickBot="1" x14ac:dyDescent="0.25">
      <c r="A45" s="527"/>
      <c r="B45" s="528"/>
      <c r="C45" s="528"/>
      <c r="D45" s="528"/>
      <c r="E45" s="529"/>
      <c r="F45" s="530"/>
      <c r="G45" s="531"/>
      <c r="H45" s="527"/>
      <c r="I45" s="528"/>
      <c r="J45" s="532"/>
      <c r="K45" s="528"/>
      <c r="L45" s="533"/>
      <c r="M45" s="528"/>
      <c r="N45" s="528"/>
      <c r="O45" s="528"/>
      <c r="P45" s="528"/>
      <c r="Q45" s="528"/>
      <c r="R45" s="528"/>
      <c r="S45" s="532"/>
      <c r="T45" s="1010" t="s">
        <v>151</v>
      </c>
      <c r="U45" s="1011"/>
      <c r="V45" s="1012"/>
      <c r="W45" s="528"/>
      <c r="X45" s="528"/>
      <c r="Y45" s="534"/>
      <c r="Z45" s="528"/>
      <c r="AA45" s="534"/>
      <c r="AB45" s="528"/>
      <c r="AC45" s="532"/>
      <c r="AD45" s="528"/>
      <c r="AE45" s="528"/>
      <c r="AF45" s="527"/>
      <c r="AG45" s="528"/>
      <c r="AH45" s="528"/>
      <c r="AI45" s="503"/>
      <c r="AJ45" s="888" t="str">
        <f ca="1">'E.coli Standalone Calculation'!Q38</f>
        <v/>
      </c>
      <c r="AK45" s="535"/>
      <c r="AL45" s="536"/>
      <c r="AM45" s="738"/>
      <c r="AN45" s="532"/>
      <c r="AO45" s="1054"/>
      <c r="AP45" s="1055"/>
      <c r="AQ45" s="527"/>
      <c r="AR45" s="528"/>
      <c r="AS45" s="527"/>
      <c r="AT45" s="528"/>
      <c r="AU45" s="537"/>
      <c r="AV45" s="528"/>
      <c r="AW45" s="527"/>
      <c r="AX45" s="528"/>
      <c r="AY45" s="537"/>
      <c r="AZ45" s="528"/>
      <c r="BA45" s="527"/>
      <c r="BB45" s="537"/>
      <c r="BC45" s="528"/>
      <c r="BD45" s="528"/>
      <c r="BE45" s="527"/>
      <c r="BF45" s="532"/>
      <c r="BG45" s="538"/>
      <c r="BH45" s="527"/>
      <c r="BI45" s="532"/>
      <c r="BJ45" s="527"/>
      <c r="BK45" s="528"/>
      <c r="BL45" s="528"/>
      <c r="BM45" s="528"/>
      <c r="BN45" s="528"/>
      <c r="BO45" s="528"/>
      <c r="BP45" s="528"/>
      <c r="BQ45" s="528"/>
      <c r="BR45" s="528"/>
      <c r="BS45" s="532"/>
      <c r="BT45" s="527"/>
      <c r="BU45" s="532"/>
      <c r="BV45" s="557"/>
      <c r="BW45" s="551"/>
      <c r="BX45" s="677"/>
      <c r="BY45" s="552"/>
      <c r="BZ45" s="677"/>
      <c r="CA45" s="677"/>
      <c r="CB45" s="552"/>
      <c r="CC45" s="552"/>
      <c r="CD45" s="552"/>
      <c r="CE45" s="552"/>
      <c r="CF45" s="552"/>
      <c r="CG45" s="552"/>
      <c r="CH45" s="552"/>
      <c r="CI45" s="552"/>
      <c r="CJ45" s="552"/>
      <c r="CK45" s="552"/>
      <c r="CL45" s="553"/>
      <c r="CM45" s="557"/>
      <c r="CN45" s="551"/>
      <c r="CO45" s="552"/>
      <c r="CP45" s="552"/>
      <c r="CQ45" s="552"/>
      <c r="CR45" s="552"/>
      <c r="CS45" s="552"/>
      <c r="CT45" s="552"/>
      <c r="CU45" s="552"/>
      <c r="CV45" s="552"/>
      <c r="CW45" s="552"/>
      <c r="CX45" s="552"/>
      <c r="CY45" s="552"/>
      <c r="CZ45" s="552"/>
      <c r="DA45" s="552"/>
      <c r="DB45" s="552"/>
      <c r="DC45" s="553"/>
    </row>
    <row r="46" spans="1:107" ht="14.45" customHeight="1" thickTop="1" thickBot="1" x14ac:dyDescent="0.25">
      <c r="A46" s="539"/>
      <c r="B46" s="540"/>
      <c r="C46" s="540"/>
      <c r="D46" s="540"/>
      <c r="E46" s="541"/>
      <c r="F46" s="542"/>
      <c r="G46" s="541"/>
      <c r="H46" s="540"/>
      <c r="I46" s="540"/>
      <c r="J46" s="543"/>
      <c r="K46" s="540"/>
      <c r="L46" s="544"/>
      <c r="M46" s="540"/>
      <c r="N46" s="540"/>
      <c r="O46" s="540"/>
      <c r="P46" s="540"/>
      <c r="Q46" s="540"/>
      <c r="R46" s="540"/>
      <c r="S46" s="543"/>
      <c r="T46" s="1013" t="s">
        <v>152</v>
      </c>
      <c r="U46" s="1014"/>
      <c r="V46" s="1015"/>
      <c r="W46" s="545"/>
      <c r="X46" s="540"/>
      <c r="Y46" s="546"/>
      <c r="Z46" s="540"/>
      <c r="AA46" s="546"/>
      <c r="AB46" s="540"/>
      <c r="AC46" s="540"/>
      <c r="AD46" s="545"/>
      <c r="AE46" s="540"/>
      <c r="AF46" s="545"/>
      <c r="AG46" s="540"/>
      <c r="AH46" s="540"/>
      <c r="AI46" s="503"/>
      <c r="AJ46" s="889" t="str">
        <f ca="1">'E.coli Standalone Calculation'!Q41</f>
        <v/>
      </c>
      <c r="AK46" s="547"/>
      <c r="AL46" s="548"/>
      <c r="AM46" s="540"/>
      <c r="AN46" s="543"/>
      <c r="AO46" s="1021"/>
      <c r="AP46" s="1022"/>
      <c r="AQ46" s="545"/>
      <c r="AR46" s="543"/>
      <c r="AS46" s="540"/>
      <c r="AT46" s="540"/>
      <c r="AU46" s="549"/>
      <c r="AV46" s="540"/>
      <c r="AW46" s="545"/>
      <c r="AX46" s="540"/>
      <c r="AY46" s="549"/>
      <c r="AZ46" s="543"/>
      <c r="BA46" s="540"/>
      <c r="BB46" s="549"/>
      <c r="BC46" s="540"/>
      <c r="BD46" s="540"/>
      <c r="BE46" s="545"/>
      <c r="BF46" s="543"/>
      <c r="BG46" s="550"/>
      <c r="BH46" s="545"/>
      <c r="BI46" s="543"/>
      <c r="BJ46" s="545"/>
      <c r="BK46" s="540"/>
      <c r="BL46" s="540"/>
      <c r="BM46" s="540"/>
      <c r="BN46" s="540"/>
      <c r="BO46" s="540"/>
      <c r="BP46" s="540"/>
      <c r="BQ46" s="540"/>
      <c r="BR46" s="540"/>
      <c r="BS46" s="543"/>
      <c r="BT46" s="545"/>
      <c r="BU46" s="543"/>
      <c r="BV46" s="558"/>
      <c r="BW46" s="554"/>
      <c r="BX46" s="555"/>
      <c r="BY46" s="555"/>
      <c r="BZ46" s="555"/>
      <c r="CA46" s="555"/>
      <c r="CB46" s="555"/>
      <c r="CC46" s="555"/>
      <c r="CD46" s="555"/>
      <c r="CE46" s="555"/>
      <c r="CF46" s="555"/>
      <c r="CG46" s="555"/>
      <c r="CH46" s="555"/>
      <c r="CI46" s="555"/>
      <c r="CJ46" s="555"/>
      <c r="CK46" s="555"/>
      <c r="CL46" s="556"/>
      <c r="CM46" s="558"/>
      <c r="CN46" s="554"/>
      <c r="CO46" s="555"/>
      <c r="CP46" s="555"/>
      <c r="CQ46" s="555"/>
      <c r="CR46" s="555"/>
      <c r="CS46" s="555"/>
      <c r="CT46" s="555"/>
      <c r="CU46" s="555"/>
      <c r="CV46" s="555"/>
      <c r="CW46" s="555"/>
      <c r="CX46" s="555"/>
      <c r="CY46" s="555"/>
      <c r="CZ46" s="555"/>
      <c r="DA46" s="555"/>
      <c r="DB46" s="555"/>
      <c r="DC46" s="556"/>
    </row>
    <row r="47" spans="1:107" ht="15" customHeight="1" thickBot="1" x14ac:dyDescent="0.25">
      <c r="A47" s="526" t="s">
        <v>153</v>
      </c>
      <c r="B47" s="243"/>
      <c r="C47" s="90"/>
      <c r="D47" s="89"/>
      <c r="E47" s="73">
        <f>COUNT(E11:E41)</f>
        <v>0</v>
      </c>
      <c r="F47" s="63">
        <f>COUNTA(F11:F41)</f>
        <v>0</v>
      </c>
      <c r="G47" s="64">
        <f>COUNTA(G11:G41)</f>
        <v>0</v>
      </c>
      <c r="H47" s="511">
        <f>COUNT(H11:H41)</f>
        <v>0</v>
      </c>
      <c r="I47" s="74">
        <f t="shared" ref="I47:BD47" si="67">COUNT(I11:I41)</f>
        <v>0</v>
      </c>
      <c r="J47" s="121">
        <f t="shared" si="67"/>
        <v>0</v>
      </c>
      <c r="K47" s="516">
        <f t="shared" si="67"/>
        <v>0</v>
      </c>
      <c r="L47" s="507">
        <f t="shared" si="67"/>
        <v>0</v>
      </c>
      <c r="M47" s="507">
        <f t="shared" si="67"/>
        <v>0</v>
      </c>
      <c r="N47" s="507">
        <f t="shared" ca="1" si="67"/>
        <v>0</v>
      </c>
      <c r="O47" s="507">
        <f t="shared" si="67"/>
        <v>0</v>
      </c>
      <c r="P47" s="507">
        <f t="shared" ca="1" si="67"/>
        <v>0</v>
      </c>
      <c r="Q47" s="507">
        <f t="shared" si="67"/>
        <v>0</v>
      </c>
      <c r="R47" s="507">
        <f t="shared" si="67"/>
        <v>0</v>
      </c>
      <c r="S47" s="506">
        <f t="shared" si="67"/>
        <v>0</v>
      </c>
      <c r="T47" s="259" t="s">
        <v>154</v>
      </c>
      <c r="U47" s="511">
        <f t="shared" si="67"/>
        <v>0</v>
      </c>
      <c r="V47" s="121">
        <f t="shared" si="67"/>
        <v>0</v>
      </c>
      <c r="W47" s="511">
        <f>COUNT(W11:W41)</f>
        <v>0</v>
      </c>
      <c r="X47" s="74">
        <f t="shared" si="67"/>
        <v>0</v>
      </c>
      <c r="Y47" s="74">
        <f t="shared" si="67"/>
        <v>0</v>
      </c>
      <c r="Z47" s="74">
        <f t="shared" si="67"/>
        <v>0</v>
      </c>
      <c r="AA47" s="74">
        <f t="shared" si="67"/>
        <v>0</v>
      </c>
      <c r="AB47" s="74">
        <f t="shared" si="67"/>
        <v>0</v>
      </c>
      <c r="AC47" s="121">
        <f t="shared" si="67"/>
        <v>0</v>
      </c>
      <c r="AD47" s="511">
        <f t="shared" si="67"/>
        <v>0</v>
      </c>
      <c r="AE47" s="121">
        <f t="shared" si="67"/>
        <v>0</v>
      </c>
      <c r="AF47" s="710"/>
      <c r="AG47" s="74">
        <f t="shared" ref="AG47:AN47" si="68">COUNT(AG11:AG41)</f>
        <v>0</v>
      </c>
      <c r="AH47" s="74">
        <f t="shared" si="68"/>
        <v>0</v>
      </c>
      <c r="AI47" s="73"/>
      <c r="AJ47" s="67">
        <f ca="1">COUNT(AI11:AI41)</f>
        <v>0</v>
      </c>
      <c r="AK47" s="999">
        <f>COUNT(AK11:AL41)</f>
        <v>0</v>
      </c>
      <c r="AL47" s="1000"/>
      <c r="AM47" s="74">
        <f t="shared" si="68"/>
        <v>0</v>
      </c>
      <c r="AN47" s="121">
        <f t="shared" si="68"/>
        <v>0</v>
      </c>
      <c r="AO47" s="1018" t="s">
        <v>154</v>
      </c>
      <c r="AP47" s="1019"/>
      <c r="AQ47" s="511">
        <f t="shared" si="67"/>
        <v>0</v>
      </c>
      <c r="AR47" s="121">
        <f t="shared" si="67"/>
        <v>0</v>
      </c>
      <c r="AS47" s="511">
        <f t="shared" si="67"/>
        <v>0</v>
      </c>
      <c r="AT47" s="74">
        <f t="shared" si="67"/>
        <v>0</v>
      </c>
      <c r="AU47" s="74">
        <f t="shared" ca="1" si="67"/>
        <v>0</v>
      </c>
      <c r="AV47" s="121">
        <f t="shared" ca="1" si="67"/>
        <v>0</v>
      </c>
      <c r="AW47" s="511">
        <f t="shared" si="67"/>
        <v>0</v>
      </c>
      <c r="AX47" s="74">
        <f t="shared" si="67"/>
        <v>0</v>
      </c>
      <c r="AY47" s="74">
        <f t="shared" ca="1" si="67"/>
        <v>0</v>
      </c>
      <c r="AZ47" s="121">
        <f t="shared" ca="1" si="67"/>
        <v>0</v>
      </c>
      <c r="BA47" s="511">
        <f t="shared" si="67"/>
        <v>0</v>
      </c>
      <c r="BB47" s="74">
        <f t="shared" si="67"/>
        <v>0</v>
      </c>
      <c r="BC47" s="74">
        <f t="shared" ca="1" si="67"/>
        <v>0</v>
      </c>
      <c r="BD47" s="121">
        <f t="shared" ca="1" si="67"/>
        <v>0</v>
      </c>
      <c r="BE47" s="513">
        <f>COUNT(BE11:BE41)</f>
        <v>0</v>
      </c>
      <c r="BF47" s="121">
        <f ca="1">COUNT(BF11:BF41)</f>
        <v>0</v>
      </c>
      <c r="BG47" s="514" t="s">
        <v>154</v>
      </c>
      <c r="BH47" s="513">
        <f>COUNT(BH11:BH41)</f>
        <v>0</v>
      </c>
      <c r="BI47" s="121">
        <f t="shared" ref="BI47:BS47" si="69">COUNT(BI11:BI41)</f>
        <v>0</v>
      </c>
      <c r="BJ47" s="511">
        <f t="shared" si="69"/>
        <v>0</v>
      </c>
      <c r="BK47" s="74">
        <f t="shared" si="69"/>
        <v>0</v>
      </c>
      <c r="BL47" s="74">
        <f t="shared" si="69"/>
        <v>0</v>
      </c>
      <c r="BM47" s="74">
        <f t="shared" si="69"/>
        <v>0</v>
      </c>
      <c r="BN47" s="74">
        <f t="shared" si="69"/>
        <v>0</v>
      </c>
      <c r="BO47" s="74">
        <f t="shared" si="69"/>
        <v>0</v>
      </c>
      <c r="BP47" s="74">
        <f t="shared" si="69"/>
        <v>0</v>
      </c>
      <c r="BQ47" s="74">
        <f t="shared" si="69"/>
        <v>0</v>
      </c>
      <c r="BR47" s="74">
        <f t="shared" si="69"/>
        <v>0</v>
      </c>
      <c r="BS47" s="121">
        <f t="shared" si="69"/>
        <v>0</v>
      </c>
      <c r="BT47" s="74">
        <f>COUNT(BT11:BT41)</f>
        <v>0</v>
      </c>
      <c r="BU47" s="121">
        <f>COUNT(BU11:BU41)</f>
        <v>0</v>
      </c>
      <c r="BV47" s="265" t="s">
        <v>154</v>
      </c>
      <c r="BW47" s="693">
        <f t="shared" ref="BW47:CK47" si="70">COUNT(BW11:BW41)</f>
        <v>0</v>
      </c>
      <c r="BX47" s="695">
        <f t="shared" ca="1" si="70"/>
        <v>0</v>
      </c>
      <c r="BY47" s="693">
        <f t="shared" si="70"/>
        <v>0</v>
      </c>
      <c r="BZ47" s="696">
        <f t="shared" ca="1" si="70"/>
        <v>0</v>
      </c>
      <c r="CA47" s="692">
        <f t="shared" si="70"/>
        <v>0</v>
      </c>
      <c r="CB47" s="74">
        <f t="shared" si="70"/>
        <v>0</v>
      </c>
      <c r="CC47" s="74">
        <f t="shared" si="70"/>
        <v>0</v>
      </c>
      <c r="CD47" s="74">
        <f>COUNT(CD11:CD41)</f>
        <v>0</v>
      </c>
      <c r="CE47" s="74">
        <f>COUNT(CE11:CE41)</f>
        <v>0</v>
      </c>
      <c r="CF47" s="74">
        <f t="shared" si="70"/>
        <v>0</v>
      </c>
      <c r="CG47" s="74">
        <f t="shared" si="70"/>
        <v>0</v>
      </c>
      <c r="CH47" s="74">
        <f t="shared" si="70"/>
        <v>0</v>
      </c>
      <c r="CI47" s="74">
        <f t="shared" si="70"/>
        <v>0</v>
      </c>
      <c r="CJ47" s="74">
        <f t="shared" si="70"/>
        <v>0</v>
      </c>
      <c r="CK47" s="74">
        <f t="shared" si="70"/>
        <v>0</v>
      </c>
      <c r="CL47" s="121">
        <f>COUNT(CL11:CL41)</f>
        <v>0</v>
      </c>
      <c r="CM47" s="514" t="s">
        <v>154</v>
      </c>
      <c r="CN47" s="693">
        <f t="shared" ref="CN47:CT47" si="71">COUNT(CN11:CN41)</f>
        <v>0</v>
      </c>
      <c r="CO47" s="695">
        <f t="shared" si="71"/>
        <v>0</v>
      </c>
      <c r="CP47" s="720">
        <f t="shared" si="71"/>
        <v>0</v>
      </c>
      <c r="CQ47" s="74">
        <f t="shared" si="71"/>
        <v>0</v>
      </c>
      <c r="CR47" s="74">
        <f t="shared" si="71"/>
        <v>0</v>
      </c>
      <c r="CS47" s="74">
        <f t="shared" si="71"/>
        <v>0</v>
      </c>
      <c r="CT47" s="74">
        <f t="shared" si="71"/>
        <v>0</v>
      </c>
      <c r="CU47" s="74">
        <f>COUNT(CU11:CU41)</f>
        <v>0</v>
      </c>
      <c r="CV47" s="74">
        <f>COUNT(CV11:CV41)</f>
        <v>0</v>
      </c>
      <c r="CW47" s="74">
        <f t="shared" ref="CW47:DB47" si="72">COUNT(CW11:CW41)</f>
        <v>0</v>
      </c>
      <c r="CX47" s="74">
        <f t="shared" si="72"/>
        <v>0</v>
      </c>
      <c r="CY47" s="74">
        <f t="shared" si="72"/>
        <v>0</v>
      </c>
      <c r="CZ47" s="74">
        <f t="shared" si="72"/>
        <v>0</v>
      </c>
      <c r="DA47" s="74">
        <f t="shared" si="72"/>
        <v>0</v>
      </c>
      <c r="DB47" s="74">
        <f t="shared" si="72"/>
        <v>0</v>
      </c>
      <c r="DC47" s="121">
        <f>COUNT(DC11:DC41)</f>
        <v>0</v>
      </c>
    </row>
    <row r="48" spans="1:107" ht="16.5" customHeight="1" thickBot="1" x14ac:dyDescent="0.3">
      <c r="A48" s="1108" t="s">
        <v>155</v>
      </c>
      <c r="B48" s="1109"/>
      <c r="C48" s="1109"/>
      <c r="D48" s="1109"/>
      <c r="E48" s="1109"/>
      <c r="F48" s="1109"/>
      <c r="G48" s="1109"/>
      <c r="H48" s="1109"/>
      <c r="I48" s="1109"/>
      <c r="J48" s="1110"/>
      <c r="K48" s="459" t="s">
        <v>156</v>
      </c>
      <c r="L48" s="227"/>
      <c r="M48" s="227"/>
      <c r="N48" s="227"/>
      <c r="O48" s="227"/>
      <c r="P48" s="461"/>
      <c r="Q48" s="460" t="s">
        <v>157</v>
      </c>
      <c r="R48" s="227"/>
      <c r="S48" s="253"/>
      <c r="T48" s="322" t="s">
        <v>158</v>
      </c>
      <c r="U48" s="227"/>
      <c r="V48" s="227"/>
      <c r="W48" s="227"/>
      <c r="X48" s="227"/>
      <c r="Y48" s="227"/>
      <c r="Z48" s="227"/>
      <c r="AA48" s="227"/>
      <c r="AB48" s="227"/>
      <c r="AC48" s="227"/>
      <c r="AD48" s="227"/>
      <c r="AE48" s="227"/>
      <c r="AF48" s="227"/>
      <c r="AG48" s="227"/>
      <c r="AH48" s="227"/>
      <c r="AI48" s="227"/>
      <c r="AJ48" s="227"/>
      <c r="AK48" s="227"/>
      <c r="AL48" s="227"/>
      <c r="AM48" s="227"/>
      <c r="AN48" s="253"/>
      <c r="AO48" s="220"/>
      <c r="AP48" s="220"/>
      <c r="AQ48" s="220"/>
      <c r="AR48" s="220"/>
      <c r="AS48" s="220"/>
      <c r="AT48" s="220"/>
      <c r="AU48" s="220"/>
      <c r="AV48" s="220"/>
      <c r="AW48" s="220"/>
      <c r="AX48" s="220"/>
      <c r="AY48" s="220"/>
      <c r="AZ48" s="220"/>
      <c r="BA48" s="220"/>
      <c r="BB48" s="220"/>
      <c r="BC48" s="220"/>
      <c r="BD48" s="220"/>
      <c r="BE48" s="220"/>
      <c r="BF48" s="220"/>
      <c r="BG48" s="220"/>
      <c r="BH48" s="220"/>
      <c r="BI48" s="220"/>
      <c r="BJ48" s="220"/>
      <c r="BK48" s="220"/>
      <c r="BL48" s="220"/>
      <c r="BM48" s="220"/>
      <c r="BN48" s="220"/>
      <c r="BO48" s="220"/>
      <c r="BP48" s="220"/>
      <c r="BQ48" s="220"/>
      <c r="BR48" s="220"/>
      <c r="BS48" s="220"/>
      <c r="BT48" s="220"/>
      <c r="BU48" s="220"/>
    </row>
    <row r="49" spans="1:107" x14ac:dyDescent="0.2">
      <c r="A49" s="1111"/>
      <c r="B49" s="1112"/>
      <c r="C49" s="1112"/>
      <c r="D49" s="1112"/>
      <c r="E49" s="1112"/>
      <c r="F49" s="1112"/>
      <c r="G49" s="1112"/>
      <c r="H49" s="1112"/>
      <c r="I49" s="1112"/>
      <c r="J49" s="1113"/>
      <c r="K49" s="950"/>
      <c r="L49" s="951"/>
      <c r="M49" s="951"/>
      <c r="N49" s="951"/>
      <c r="O49" s="951"/>
      <c r="P49" s="1023"/>
      <c r="Q49" s="956"/>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92" t="s">
        <v>159</v>
      </c>
      <c r="AR49" s="93"/>
      <c r="AS49" s="93"/>
      <c r="AT49" s="93"/>
      <c r="AU49" s="93"/>
      <c r="AV49" s="93"/>
      <c r="AW49" s="93"/>
      <c r="AX49" s="93"/>
      <c r="AY49" s="93"/>
      <c r="AZ49" s="93"/>
      <c r="BA49" s="94"/>
      <c r="BB49" s="326" t="s">
        <v>160</v>
      </c>
      <c r="BC49" s="227"/>
      <c r="BD49" s="253"/>
      <c r="BE49" s="220"/>
      <c r="BF49" s="220"/>
      <c r="BG49" s="220"/>
      <c r="BH49" s="971" t="s">
        <v>161</v>
      </c>
      <c r="BI49" s="972"/>
      <c r="BJ49" s="972"/>
      <c r="BK49" s="972"/>
      <c r="BL49" s="972"/>
      <c r="BM49" s="972"/>
      <c r="BN49" s="972"/>
      <c r="BO49" s="972"/>
      <c r="BP49" s="973"/>
      <c r="BQ49" s="220"/>
      <c r="BR49" s="220"/>
      <c r="BS49" s="220"/>
      <c r="BT49" s="220"/>
      <c r="BU49" s="220"/>
    </row>
    <row r="50" spans="1:107" x14ac:dyDescent="0.2">
      <c r="A50" s="1111"/>
      <c r="B50" s="1112"/>
      <c r="C50" s="1112"/>
      <c r="D50" s="1112"/>
      <c r="E50" s="1112"/>
      <c r="F50" s="1112"/>
      <c r="G50" s="1112"/>
      <c r="H50" s="1112"/>
      <c r="I50" s="1112"/>
      <c r="J50" s="1113"/>
      <c r="K50" s="1024"/>
      <c r="L50" s="951"/>
      <c r="M50" s="951"/>
      <c r="N50" s="951"/>
      <c r="O50" s="951"/>
      <c r="P50" s="1023"/>
      <c r="Q50" s="959"/>
      <c r="R50" s="957"/>
      <c r="S50" s="9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162</v>
      </c>
      <c r="AR50" s="241"/>
      <c r="AS50" s="270"/>
      <c r="AT50" s="275" t="s">
        <v>163</v>
      </c>
      <c r="AU50" s="276"/>
      <c r="AV50" s="275" t="s">
        <v>164</v>
      </c>
      <c r="AW50" s="276"/>
      <c r="AX50" s="277" t="s">
        <v>86</v>
      </c>
      <c r="AY50" s="278"/>
      <c r="AZ50" s="277" t="s">
        <v>87</v>
      </c>
      <c r="BA50" s="279"/>
      <c r="BB50" s="497" t="s">
        <v>165</v>
      </c>
      <c r="BC50" s="220"/>
      <c r="BD50" s="919">
        <f>IF(SUM(AQ11:AQ41)&gt;0,SUM(AQ11:AQ41),SUM(K11:K41))</f>
        <v>0</v>
      </c>
      <c r="BE50" s="220"/>
      <c r="BF50" s="220"/>
      <c r="BG50" s="220"/>
      <c r="BH50" s="974"/>
      <c r="BI50" s="975"/>
      <c r="BJ50" s="975"/>
      <c r="BK50" s="975"/>
      <c r="BL50" s="975"/>
      <c r="BM50" s="975"/>
      <c r="BN50" s="975"/>
      <c r="BO50" s="975"/>
      <c r="BP50" s="976"/>
      <c r="BQ50" s="220"/>
      <c r="BR50" s="220"/>
      <c r="BS50" s="220"/>
      <c r="BT50" s="220"/>
      <c r="BU50" s="220"/>
    </row>
    <row r="51" spans="1:107" ht="14.25" thickBot="1" x14ac:dyDescent="0.3">
      <c r="A51" s="1111"/>
      <c r="B51" s="1112"/>
      <c r="C51" s="1112"/>
      <c r="D51" s="1112"/>
      <c r="E51" s="1112"/>
      <c r="F51" s="1112"/>
      <c r="G51" s="1112"/>
      <c r="H51" s="1112"/>
      <c r="I51" s="1112"/>
      <c r="J51" s="1113"/>
      <c r="K51" s="947"/>
      <c r="L51" s="948"/>
      <c r="M51" s="948"/>
      <c r="N51" s="948"/>
      <c r="O51" s="948"/>
      <c r="P51" s="949"/>
      <c r="Q51" s="462"/>
      <c r="R51" s="257"/>
      <c r="S51" s="258"/>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
        <v>166</v>
      </c>
      <c r="AR51" s="271"/>
      <c r="AS51" s="272"/>
      <c r="AT51" s="103" t="str">
        <f>IF(U47=0," NA",(+M42-U42)/M42*100)</f>
        <v xml:space="preserve"> NA</v>
      </c>
      <c r="AU51" s="104"/>
      <c r="AV51" s="103" t="str">
        <f>IF(V47=0," NA",(+O42-V42)/O42*100)</f>
        <v xml:space="preserve"> NA</v>
      </c>
      <c r="AW51" s="104"/>
      <c r="AX51" s="105" t="s">
        <v>71</v>
      </c>
      <c r="AY51" s="106"/>
      <c r="AZ51" s="105" t="s">
        <v>71</v>
      </c>
      <c r="BA51" s="106"/>
      <c r="BB51" s="238"/>
      <c r="BC51" s="239"/>
      <c r="BD51" s="254"/>
      <c r="BE51" s="220"/>
      <c r="BF51" s="220"/>
      <c r="BG51" s="220"/>
      <c r="BH51" s="974"/>
      <c r="BI51" s="975"/>
      <c r="BJ51" s="975"/>
      <c r="BK51" s="975"/>
      <c r="BL51" s="975"/>
      <c r="BM51" s="975"/>
      <c r="BN51" s="975"/>
      <c r="BO51" s="975"/>
      <c r="BP51" s="976"/>
      <c r="BQ51" s="220"/>
      <c r="BR51" s="220"/>
      <c r="BS51" s="220"/>
      <c r="BT51" s="220"/>
      <c r="BU51" s="220"/>
    </row>
    <row r="52" spans="1:107" ht="13.5" x14ac:dyDescent="0.25">
      <c r="A52" s="1111"/>
      <c r="B52" s="1112"/>
      <c r="C52" s="1112"/>
      <c r="D52" s="1112"/>
      <c r="E52" s="1112"/>
      <c r="F52" s="1112"/>
      <c r="G52" s="1112"/>
      <c r="H52" s="1112"/>
      <c r="I52" s="1112"/>
      <c r="J52" s="1113"/>
      <c r="K52" s="459" t="s">
        <v>167</v>
      </c>
      <c r="L52" s="464"/>
      <c r="M52" s="227"/>
      <c r="N52" s="227"/>
      <c r="O52" s="227"/>
      <c r="P52" s="465"/>
      <c r="Q52" s="460" t="s">
        <v>157</v>
      </c>
      <c r="R52" s="227"/>
      <c r="S52" s="253"/>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IF(+AQ53="Tertiary Treatment","Secondary Treatment"," ")</f>
        <v>Secondary Treatment</v>
      </c>
      <c r="AR52" s="271"/>
      <c r="AS52" s="272"/>
      <c r="AT52" s="103" t="str">
        <f>IF(AD47=0," NA",IF(U47=0,(+M42-AD42)/M42*100,(+U42-AD42)/U42*100))</f>
        <v xml:space="preserve"> NA</v>
      </c>
      <c r="AU52" s="104"/>
      <c r="AV52" s="103" t="str">
        <f>IF(AE47=0," NA",IF(V47=0,(+O42-AE42)/O42*100,(+V42-AE42)/V42*100))</f>
        <v xml:space="preserve"> NA</v>
      </c>
      <c r="AW52" s="104"/>
      <c r="AX52" s="105" t="s">
        <v>168</v>
      </c>
      <c r="AY52" s="106"/>
      <c r="AZ52" s="105" t="s">
        <v>168</v>
      </c>
      <c r="BA52" s="106"/>
      <c r="BB52" s="1042" t="s">
        <v>169</v>
      </c>
      <c r="BC52" s="1043"/>
      <c r="BD52" s="1044"/>
      <c r="BE52" s="220"/>
      <c r="BF52" s="220"/>
      <c r="BG52" s="220"/>
      <c r="BH52" s="974"/>
      <c r="BI52" s="975"/>
      <c r="BJ52" s="975"/>
      <c r="BK52" s="975"/>
      <c r="BL52" s="975"/>
      <c r="BM52" s="975"/>
      <c r="BN52" s="975"/>
      <c r="BO52" s="975"/>
      <c r="BP52" s="976"/>
      <c r="BQ52" s="220"/>
      <c r="BR52" s="220"/>
      <c r="BS52" s="220"/>
      <c r="BT52" s="220"/>
      <c r="BU52" s="220"/>
    </row>
    <row r="53" spans="1:107" ht="13.5" x14ac:dyDescent="0.2">
      <c r="A53" s="1111"/>
      <c r="B53" s="1112"/>
      <c r="C53" s="1112"/>
      <c r="D53" s="1112"/>
      <c r="E53" s="1112"/>
      <c r="F53" s="1112"/>
      <c r="G53" s="1112"/>
      <c r="H53" s="1112"/>
      <c r="I53" s="1112"/>
      <c r="J53" s="1113"/>
      <c r="K53" s="466" t="s">
        <v>170</v>
      </c>
      <c r="L53" s="231"/>
      <c r="M53" s="231"/>
      <c r="N53" s="231"/>
      <c r="O53" s="231"/>
      <c r="P53" s="231"/>
      <c r="Q53" s="956"/>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9" t="str">
        <f>IF(AND(+U47+V47&gt;0,+AD47+AE47=0),"Secondary Treatment","Tertiary Treatment")</f>
        <v>Tertiary Treatment</v>
      </c>
      <c r="AR53" s="271"/>
      <c r="AS53" s="272"/>
      <c r="AT53" s="103" t="str">
        <f>IF(U47+AD47=0," NA",IF(AD47&gt;0,(+AD42-AS42)/AD42*100,(+U42-AS42)/U42*100))</f>
        <v xml:space="preserve"> NA</v>
      </c>
      <c r="AU53" s="104"/>
      <c r="AV53" s="103" t="str">
        <f>IF(V47+AE47=0," NA",IF(AE47&gt;0,(+AE42-AW42)/AE42*100,(+V42-AW42)/V42*100))</f>
        <v xml:space="preserve"> NA</v>
      </c>
      <c r="AW53" s="104"/>
      <c r="AX53" s="105" t="s">
        <v>168</v>
      </c>
      <c r="AY53" s="106"/>
      <c r="AZ53" s="105" t="s">
        <v>168</v>
      </c>
      <c r="BA53" s="106"/>
      <c r="BB53" s="498" t="s">
        <v>171</v>
      </c>
      <c r="BC53" s="220"/>
      <c r="BD53" s="107" t="str">
        <f>IF(AQ47+K47=0,"",IF(AQ47&gt;0,+AQ42/O4,K42/O4))</f>
        <v/>
      </c>
      <c r="BE53" s="220"/>
      <c r="BF53" s="220"/>
      <c r="BG53" s="220"/>
      <c r="BH53" s="974"/>
      <c r="BI53" s="975"/>
      <c r="BJ53" s="975"/>
      <c r="BK53" s="975"/>
      <c r="BL53" s="975"/>
      <c r="BM53" s="975"/>
      <c r="BN53" s="975"/>
      <c r="BO53" s="975"/>
      <c r="BP53" s="976"/>
      <c r="BQ53" s="220"/>
      <c r="BR53" s="220"/>
      <c r="BS53" s="220"/>
      <c r="BT53" s="220"/>
      <c r="BU53" s="220"/>
    </row>
    <row r="54" spans="1:107" ht="13.5" customHeight="1" thickBot="1" x14ac:dyDescent="0.25">
      <c r="A54" s="1111"/>
      <c r="B54" s="1112"/>
      <c r="C54" s="1112"/>
      <c r="D54" s="1112"/>
      <c r="E54" s="1112"/>
      <c r="F54" s="1112"/>
      <c r="G54" s="1112"/>
      <c r="H54" s="1112"/>
      <c r="I54" s="1112"/>
      <c r="J54" s="1113"/>
      <c r="K54" s="950"/>
      <c r="L54" s="951"/>
      <c r="M54" s="951"/>
      <c r="N54" s="951"/>
      <c r="O54" s="951"/>
      <c r="P54" s="952"/>
      <c r="Q54" s="959"/>
      <c r="R54" s="957"/>
      <c r="S54" s="958"/>
      <c r="T54" s="1025"/>
      <c r="U54" s="1026"/>
      <c r="V54" s="1026"/>
      <c r="W54" s="1026"/>
      <c r="X54" s="1026"/>
      <c r="Y54" s="1026"/>
      <c r="Z54" s="1026"/>
      <c r="AA54" s="1026"/>
      <c r="AB54" s="1026"/>
      <c r="AC54" s="1026"/>
      <c r="AD54" s="1026"/>
      <c r="AE54" s="1026"/>
      <c r="AF54" s="1026"/>
      <c r="AG54" s="1026"/>
      <c r="AH54" s="1026"/>
      <c r="AI54" s="1026"/>
      <c r="AJ54" s="1026"/>
      <c r="AK54" s="1026"/>
      <c r="AL54" s="1026"/>
      <c r="AM54" s="1026"/>
      <c r="AN54" s="1027"/>
      <c r="AO54" s="220"/>
      <c r="AP54" s="220"/>
      <c r="AQ54" s="265" t="s">
        <v>172</v>
      </c>
      <c r="AR54" s="273"/>
      <c r="AS54" s="274"/>
      <c r="AT54" s="111" t="str">
        <f>IF(M42=" "," NA",(+M42-AS42)/M42*100)</f>
        <v xml:space="preserve"> NA</v>
      </c>
      <c r="AU54" s="112"/>
      <c r="AV54" s="111" t="str">
        <f>IF(O42=" "," NA",(+O42-AW42)/O42*100)</f>
        <v xml:space="preserve"> NA</v>
      </c>
      <c r="AW54" s="112"/>
      <c r="AX54" s="111" t="str">
        <f>IF(R42=" "," NA",(+R42-BA42)/R42*100)</f>
        <v xml:space="preserve"> NA</v>
      </c>
      <c r="AY54" s="112"/>
      <c r="AZ54" s="111" t="str">
        <f>IF(Q42=" "," NA",(+Q42-BE42)/Q42*100)</f>
        <v xml:space="preserve"> NA</v>
      </c>
      <c r="BA54" s="113"/>
      <c r="BB54" s="259"/>
      <c r="BC54" s="251"/>
      <c r="BD54" s="261"/>
      <c r="BE54" s="220"/>
      <c r="BF54" s="220"/>
      <c r="BG54" s="220"/>
      <c r="BH54" s="977"/>
      <c r="BI54" s="978"/>
      <c r="BJ54" s="978"/>
      <c r="BK54" s="978"/>
      <c r="BL54" s="978"/>
      <c r="BM54" s="978"/>
      <c r="BN54" s="978"/>
      <c r="BO54" s="978"/>
      <c r="BP54" s="979"/>
      <c r="BQ54" s="220"/>
      <c r="BR54" s="220"/>
      <c r="BS54" s="220"/>
      <c r="BT54" s="220"/>
      <c r="BU54" s="220"/>
    </row>
    <row r="55" spans="1:107" ht="21.75" customHeight="1" thickBot="1" x14ac:dyDescent="0.25">
      <c r="A55" s="1114"/>
      <c r="B55" s="1115"/>
      <c r="C55" s="1115"/>
      <c r="D55" s="1115"/>
      <c r="E55" s="1115"/>
      <c r="F55" s="1115"/>
      <c r="G55" s="1115"/>
      <c r="H55" s="1115"/>
      <c r="I55" s="1115"/>
      <c r="J55" s="1116"/>
      <c r="K55" s="953"/>
      <c r="L55" s="954"/>
      <c r="M55" s="954"/>
      <c r="N55" s="954"/>
      <c r="O55" s="954"/>
      <c r="P55" s="955"/>
      <c r="Q55" s="463"/>
      <c r="R55" s="251"/>
      <c r="S55" s="261"/>
      <c r="T55" s="1028"/>
      <c r="U55" s="1029"/>
      <c r="V55" s="1029"/>
      <c r="W55" s="1029"/>
      <c r="X55" s="1029"/>
      <c r="Y55" s="1029"/>
      <c r="Z55" s="1029"/>
      <c r="AA55" s="1029"/>
      <c r="AB55" s="1029"/>
      <c r="AC55" s="1029"/>
      <c r="AD55" s="1029"/>
      <c r="AE55" s="1029"/>
      <c r="AF55" s="1029"/>
      <c r="AG55" s="1029"/>
      <c r="AH55" s="1029"/>
      <c r="AI55" s="1029"/>
      <c r="AJ55" s="1029"/>
      <c r="AK55" s="1029"/>
      <c r="AL55" s="1029"/>
      <c r="AM55" s="1029"/>
      <c r="AN55" s="1030"/>
      <c r="AO55" s="220"/>
      <c r="AP55" s="220"/>
      <c r="AQ55" s="1040" t="str">
        <f>IF(OR(Q42=" ",BE42=" ",LEFT(Q10,4)&lt;&gt;"Phos",LEFT(BE10,4)&lt;&gt;"Phos"),"","Phosphorus limit would be")</f>
        <v/>
      </c>
      <c r="AR55" s="1041"/>
      <c r="AS55" s="1041"/>
      <c r="AT55" s="1041"/>
      <c r="AU55" s="323" t="str">
        <f>IF(OR(Q42=" ",+BE42=" ",LEFT(Q10,4)&lt;&gt;"Phos",LEFT(BE10,4)&lt;&gt;"Phos"),"",IF(+Q42&gt;=5,1,IF(+Q42&gt;=4,80,IF(+Q42&gt;=3,75,IF(Q42&gt;=2,70,IF(Q42&gt;=1,65,60))))))</f>
        <v/>
      </c>
      <c r="AV55" s="323" t="str">
        <f>IF(OR(Q42=" ",+BE42=" ",LEFT(Q10,4)&lt;&gt;"Phos",LEFT(BE10,4)&lt;&gt;"Phos"),"",IF(+Q42&gt;=5,"mg/l.","% removal."))</f>
        <v/>
      </c>
      <c r="AW55" s="323"/>
      <c r="AX55" s="324" t="str">
        <f>IF(OR(Q42=" ",+BE42=" ",LEFT(Q10,4)&lt;&gt;"Phos",LEFT(BE10,4)&lt;&gt;"Phos"),"",IF(OR(AND(+Q42&gt;=5,BE42&gt;1),AND(+Q42&gt;=4,+Q42&lt;5,AZ54&lt;80),AND(+Q42&gt;=3,+Q42&lt;4,AZ54&lt;75),AND(+Q42&gt;=2,+Q42&lt;3,AZ54&lt;70),AND(+Q42&gt;=1,+Q42&lt;2,AZ54&lt;65),AND(+Q42&lt;1,AZ54&lt;60)),"(compliance not achieved)","(compliance achieved)"))</f>
        <v/>
      </c>
      <c r="AY55" s="323"/>
      <c r="AZ55" s="323"/>
      <c r="BA55" s="323"/>
      <c r="BB55" s="323"/>
      <c r="BC55" s="323"/>
      <c r="BD55" s="325"/>
      <c r="BE55" s="220"/>
      <c r="BF55" s="220"/>
      <c r="BG55" s="220"/>
      <c r="BH55" s="220"/>
      <c r="BI55" s="220"/>
      <c r="BJ55" s="220"/>
      <c r="BK55" s="220"/>
      <c r="BL55" s="220"/>
      <c r="BM55" s="220"/>
      <c r="BN55" s="220"/>
      <c r="BO55" s="220"/>
      <c r="BP55" s="220"/>
      <c r="BQ55" s="220"/>
      <c r="BR55" s="220"/>
      <c r="BS55" s="220"/>
      <c r="BT55" s="220"/>
      <c r="BU55" s="220"/>
    </row>
    <row r="56" spans="1:107" x14ac:dyDescent="0.2">
      <c r="A56" s="1020" t="s">
        <v>173</v>
      </c>
      <c r="B56" s="1020"/>
      <c r="C56" s="1020"/>
      <c r="D56" s="1020"/>
      <c r="E56" s="1020"/>
      <c r="F56" s="1020"/>
      <c r="G56" s="1020"/>
      <c r="H56" s="1020"/>
      <c r="I56" s="1020"/>
      <c r="J56" s="1020"/>
      <c r="K56" s="1020"/>
      <c r="L56" s="1020"/>
      <c r="M56" s="1020"/>
      <c r="N56" s="1020"/>
      <c r="O56" s="1020"/>
      <c r="P56" s="1020"/>
      <c r="Q56" s="1020"/>
      <c r="R56" s="1020"/>
      <c r="S56" s="1020"/>
      <c r="T56" s="1020" t="s">
        <v>174</v>
      </c>
      <c r="U56" s="1020"/>
      <c r="V56" s="1020"/>
      <c r="W56" s="1020"/>
      <c r="X56" s="1020"/>
      <c r="Y56" s="1020"/>
      <c r="Z56" s="1020"/>
      <c r="AA56" s="1020"/>
      <c r="AB56" s="1020"/>
      <c r="AC56" s="1020"/>
      <c r="AD56" s="1020"/>
      <c r="AE56" s="1020"/>
      <c r="AF56" s="1020"/>
      <c r="AG56" s="1020"/>
      <c r="AH56" s="1020"/>
      <c r="AI56" s="1020"/>
      <c r="AJ56" s="1020"/>
      <c r="AK56" s="1020"/>
      <c r="AL56" s="1020"/>
      <c r="AM56" s="1020"/>
      <c r="AN56" s="1020"/>
      <c r="AO56" s="935" t="s">
        <v>175</v>
      </c>
      <c r="AP56" s="935"/>
      <c r="AQ56" s="935"/>
      <c r="AR56" s="935"/>
      <c r="AS56" s="935"/>
      <c r="AT56" s="935"/>
      <c r="AU56" s="935"/>
      <c r="AV56" s="935"/>
      <c r="AW56" s="935"/>
      <c r="AX56" s="935"/>
      <c r="AY56" s="935"/>
      <c r="AZ56" s="935"/>
      <c r="BA56" s="935"/>
      <c r="BB56" s="935"/>
      <c r="BC56" s="935"/>
      <c r="BD56" s="935"/>
      <c r="BG56" s="935" t="s">
        <v>176</v>
      </c>
      <c r="BH56" s="935"/>
      <c r="BI56" s="935"/>
      <c r="BJ56" s="935"/>
      <c r="BK56" s="935"/>
      <c r="BL56" s="935"/>
      <c r="BM56" s="935"/>
      <c r="BN56" s="935"/>
      <c r="BO56" s="935"/>
      <c r="BP56" s="935"/>
      <c r="BQ56" s="935"/>
      <c r="BR56" s="935"/>
      <c r="BS56" s="935"/>
      <c r="BT56" s="935"/>
      <c r="BU56" s="935"/>
      <c r="BV56" s="935" t="s">
        <v>177</v>
      </c>
      <c r="BW56" s="935"/>
      <c r="BX56" s="935"/>
      <c r="BY56" s="935"/>
      <c r="BZ56" s="935"/>
      <c r="CA56" s="935"/>
      <c r="CB56" s="935"/>
      <c r="CC56" s="935"/>
      <c r="CD56" s="935"/>
      <c r="CE56" s="935"/>
      <c r="CF56" s="935"/>
      <c r="CG56" s="935"/>
      <c r="CH56" s="935"/>
      <c r="CI56" s="935"/>
      <c r="CJ56" s="935"/>
      <c r="CK56" s="935"/>
      <c r="CL56" s="935"/>
      <c r="CM56" s="935" t="s">
        <v>178</v>
      </c>
      <c r="CN56" s="935"/>
      <c r="CO56" s="935"/>
      <c r="CP56" s="935"/>
      <c r="CQ56" s="935"/>
      <c r="CR56" s="935"/>
      <c r="CS56" s="935"/>
      <c r="CT56" s="935"/>
      <c r="CU56" s="935"/>
      <c r="CV56" s="935"/>
      <c r="CW56" s="935"/>
      <c r="CX56" s="935"/>
      <c r="CY56" s="935"/>
      <c r="CZ56" s="935"/>
      <c r="DA56" s="935"/>
      <c r="DB56" s="935"/>
      <c r="DC56" s="935"/>
    </row>
    <row r="58" spans="1:107" x14ac:dyDescent="0.2">
      <c r="A58" s="936"/>
      <c r="B58" s="936"/>
      <c r="C58" s="936"/>
      <c r="D58" s="936"/>
      <c r="E58" s="936"/>
      <c r="F58" s="936"/>
      <c r="G58" s="936"/>
      <c r="H58" s="936"/>
      <c r="I58" s="936"/>
      <c r="J58" s="936"/>
      <c r="K58" s="936"/>
      <c r="L58" s="936"/>
      <c r="M58" s="936"/>
      <c r="N58" s="936"/>
      <c r="O58" s="936"/>
      <c r="P58" s="936"/>
      <c r="Q58" s="936"/>
      <c r="R58" s="936"/>
      <c r="S58" s="936"/>
      <c r="T58" s="936"/>
      <c r="U58" s="936"/>
      <c r="V58" s="936"/>
      <c r="W58" s="936"/>
      <c r="X58" s="936"/>
      <c r="Y58" s="936"/>
      <c r="Z58" s="936"/>
      <c r="AA58" s="936"/>
      <c r="AB58" s="936"/>
      <c r="AC58" s="936"/>
      <c r="AD58" s="936"/>
      <c r="AE58" s="936"/>
      <c r="AF58" s="936"/>
      <c r="AG58" s="936"/>
      <c r="AH58" s="936"/>
      <c r="AI58" s="936"/>
      <c r="AJ58" s="936"/>
      <c r="AK58" s="936"/>
      <c r="AL58" s="936"/>
      <c r="AM58" s="936"/>
      <c r="AN58" s="936"/>
      <c r="AO58" s="936"/>
      <c r="AP58" s="936"/>
      <c r="AQ58" s="936"/>
      <c r="AR58" s="936"/>
      <c r="AS58" s="936"/>
      <c r="AT58" s="936"/>
      <c r="AU58" s="936"/>
      <c r="AV58" s="936"/>
      <c r="AW58" s="936"/>
      <c r="AX58" s="936"/>
      <c r="AY58" s="936"/>
      <c r="AZ58" s="936"/>
      <c r="BA58" s="936"/>
      <c r="BB58" s="936"/>
      <c r="BC58" s="936"/>
      <c r="BD58" s="936"/>
      <c r="BE58" s="936"/>
      <c r="BF58" s="936"/>
      <c r="BG58" s="936"/>
      <c r="BH58" s="936"/>
      <c r="BI58" s="936"/>
      <c r="BJ58" s="936"/>
      <c r="BK58" s="936"/>
      <c r="BL58" s="936"/>
      <c r="BM58" s="936"/>
      <c r="BN58" s="936"/>
      <c r="BO58" s="936"/>
      <c r="BP58" s="936"/>
      <c r="BQ58" s="936"/>
      <c r="BR58" s="936"/>
      <c r="BS58" s="936"/>
      <c r="BT58" s="936"/>
      <c r="BU58" s="936"/>
      <c r="BV58" s="936"/>
      <c r="BW58" s="936"/>
      <c r="BX58" s="936"/>
      <c r="BY58" s="936"/>
      <c r="BZ58" s="936"/>
      <c r="CA58" s="936"/>
      <c r="CB58" s="936"/>
      <c r="CC58" s="936"/>
      <c r="CD58" s="936"/>
      <c r="CE58" s="936"/>
      <c r="CF58" s="936"/>
      <c r="CG58" s="936"/>
      <c r="CH58" s="936"/>
      <c r="CI58" s="936"/>
      <c r="CJ58" s="936"/>
      <c r="CK58" s="936"/>
      <c r="CL58" s="936"/>
    </row>
  </sheetData>
  <sheetProtection algorithmName="SHA-512" hashValue="5jkajVFdr45LOloPFvqxLyVO/jiFuoQq25MdrvE/eT4qNEMxNjzldEJdA1DP3AefJ7ey1/Ye2UMerKcZXWhSPA==" saltValue="UPF6gO0Uggia+mdKf/e/jQ==" spinCount="100000" sheet="1" selectLockedCells="1"/>
  <mergeCells count="96">
    <mergeCell ref="CC6:CJ7"/>
    <mergeCell ref="CM6:CN6"/>
    <mergeCell ref="CT6:DA7"/>
    <mergeCell ref="CW8:CW10"/>
    <mergeCell ref="CU8:CU10"/>
    <mergeCell ref="CT8:CT10"/>
    <mergeCell ref="CS8:CS10"/>
    <mergeCell ref="CO8:CO10"/>
    <mergeCell ref="BY9:BZ9"/>
    <mergeCell ref="CN8:CN10"/>
    <mergeCell ref="DA8:DA10"/>
    <mergeCell ref="CX8:CX10"/>
    <mergeCell ref="CV8:CV10"/>
    <mergeCell ref="BV6:BW6"/>
    <mergeCell ref="K5:L5"/>
    <mergeCell ref="T45:V45"/>
    <mergeCell ref="AO47:AP47"/>
    <mergeCell ref="K2:O2"/>
    <mergeCell ref="P2:R2"/>
    <mergeCell ref="Q4:S4"/>
    <mergeCell ref="P6:Q6"/>
    <mergeCell ref="R6:S6"/>
    <mergeCell ref="AK44:AL44"/>
    <mergeCell ref="K7:N7"/>
    <mergeCell ref="BT9:BT10"/>
    <mergeCell ref="P7:Q7"/>
    <mergeCell ref="R7:S7"/>
    <mergeCell ref="AE6:AM7"/>
    <mergeCell ref="M4:N4"/>
    <mergeCell ref="M5:Q5"/>
    <mergeCell ref="AO45:AP45"/>
    <mergeCell ref="AK47:AL47"/>
    <mergeCell ref="BN9:BN10"/>
    <mergeCell ref="BM9:BM10"/>
    <mergeCell ref="AO43:AP43"/>
    <mergeCell ref="AO6:AR6"/>
    <mergeCell ref="AX6:BC7"/>
    <mergeCell ref="BN6:BS7"/>
    <mergeCell ref="BO9:BO10"/>
    <mergeCell ref="BP9:BP10"/>
    <mergeCell ref="BQ9:BQ10"/>
    <mergeCell ref="BR9:BR10"/>
    <mergeCell ref="K54:P55"/>
    <mergeCell ref="AQ55:AT55"/>
    <mergeCell ref="C8:C10"/>
    <mergeCell ref="F8:F10"/>
    <mergeCell ref="G8:G10"/>
    <mergeCell ref="D8:D10"/>
    <mergeCell ref="AO44:AP44"/>
    <mergeCell ref="AO42:AP42"/>
    <mergeCell ref="A48:J55"/>
    <mergeCell ref="K49:P50"/>
    <mergeCell ref="Q49:S50"/>
    <mergeCell ref="K51:P51"/>
    <mergeCell ref="AQ8:BD8"/>
    <mergeCell ref="T46:V46"/>
    <mergeCell ref="AO46:AP46"/>
    <mergeCell ref="AK43:AL43"/>
    <mergeCell ref="BB52:BD52"/>
    <mergeCell ref="Q53:S54"/>
    <mergeCell ref="BG56:BU56"/>
    <mergeCell ref="BV56:CL56"/>
    <mergeCell ref="CA8:CA10"/>
    <mergeCell ref="BU9:BU10"/>
    <mergeCell ref="CC8:CC10"/>
    <mergeCell ref="CL8:CL10"/>
    <mergeCell ref="BS9:BS10"/>
    <mergeCell ref="CB8:CB10"/>
    <mergeCell ref="T49:AN55"/>
    <mergeCell ref="CE8:CE10"/>
    <mergeCell ref="BW9:BX9"/>
    <mergeCell ref="BW8:BZ8"/>
    <mergeCell ref="CK8:CK10"/>
    <mergeCell ref="CF8:CF10"/>
    <mergeCell ref="A58:S58"/>
    <mergeCell ref="T58:AN58"/>
    <mergeCell ref="AO58:BF58"/>
    <mergeCell ref="A56:S56"/>
    <mergeCell ref="T56:AN56"/>
    <mergeCell ref="AO56:BD56"/>
    <mergeCell ref="DC8:DC10"/>
    <mergeCell ref="BV58:CL58"/>
    <mergeCell ref="BH49:BP54"/>
    <mergeCell ref="CD8:CD10"/>
    <mergeCell ref="CM56:DC56"/>
    <mergeCell ref="CG8:CG10"/>
    <mergeCell ref="CH8:CH10"/>
    <mergeCell ref="CI8:CI10"/>
    <mergeCell ref="CJ8:CJ10"/>
    <mergeCell ref="CY8:CY10"/>
    <mergeCell ref="DB8:DB10"/>
    <mergeCell ref="BG58:BU58"/>
    <mergeCell ref="CR8:CR10"/>
    <mergeCell ref="CZ8:CZ10"/>
    <mergeCell ref="CP8:CP10"/>
    <mergeCell ref="CQ8:CQ10"/>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B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C72"/>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28515625" customWidth="1"/>
    <col min="35" max="35" width="3.42578125" hidden="1" customWidth="1"/>
    <col min="37" max="39" width="5.7109375" customWidth="1"/>
    <col min="41" max="42" width="3.7109375" customWidth="1"/>
    <col min="43" max="44" width="7.7109375" customWidth="1"/>
    <col min="56" max="56" width="7.42578125" customWidth="1"/>
    <col min="58" max="58" width="5.7109375" customWidth="1"/>
    <col min="59" max="59" width="5.140625" customWidth="1"/>
    <col min="74" max="74" width="5.140625" customWidth="1"/>
    <col min="77" max="77" width="7.28515625" customWidth="1"/>
    <col min="78" max="78" width="7.7109375" customWidth="1"/>
    <col min="91" max="91" width="5.140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+Oct!K2</f>
        <v>Exampleville</v>
      </c>
      <c r="L2" s="1046"/>
      <c r="M2" s="1046"/>
      <c r="N2" s="1046"/>
      <c r="O2" s="1047"/>
      <c r="P2" s="1131" t="str">
        <f>+Oct!P2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188</v>
      </c>
      <c r="L4" s="312"/>
      <c r="M4" s="1138">
        <f>+Oct!M4</f>
        <v>2026</v>
      </c>
      <c r="N4" s="1139"/>
      <c r="O4" s="862">
        <f>+Oct!O4</f>
        <v>1E-3</v>
      </c>
      <c r="P4" s="313" t="s">
        <v>51</v>
      </c>
      <c r="Q4" s="1066" t="str">
        <f>+Oct!Q4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+$D$5</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CONCATENATE("11/1/",M4)</f>
        <v>11/1/2026</v>
      </c>
      <c r="K5" s="1056" t="s">
        <v>54</v>
      </c>
      <c r="L5" s="1057"/>
      <c r="M5" s="1142" t="str">
        <f>+Oct!M5</f>
        <v>wwtp@city.org</v>
      </c>
      <c r="N5" s="1142"/>
      <c r="O5" s="1142"/>
      <c r="P5" s="1142"/>
      <c r="Q5" s="1143"/>
      <c r="R5" s="864" t="str">
        <f>+Oct!R5</f>
        <v>001</v>
      </c>
      <c r="S5" s="864" t="str">
        <f>+Oct!S5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55"/>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November</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November</v>
      </c>
      <c r="AV6" s="245"/>
      <c r="AW6" s="488">
        <f>+M4</f>
        <v>2026</v>
      </c>
      <c r="AX6" s="937"/>
      <c r="AY6" s="938"/>
      <c r="AZ6" s="938"/>
      <c r="BA6" s="938"/>
      <c r="BB6" s="938"/>
      <c r="BC6" s="938"/>
      <c r="BD6" s="220"/>
      <c r="BE6" s="257"/>
      <c r="BF6" s="257"/>
      <c r="BG6" s="458" t="str">
        <f>+K2</f>
        <v>Exampleville</v>
      </c>
      <c r="BH6" s="239"/>
      <c r="BI6" s="250" t="str">
        <f>+P2</f>
        <v>IN0000000</v>
      </c>
      <c r="BJ6" s="245"/>
      <c r="BK6" s="250" t="str">
        <f>+K4</f>
        <v>November</v>
      </c>
      <c r="BL6" s="245"/>
      <c r="BM6" s="488">
        <f>+M4</f>
        <v>2026</v>
      </c>
      <c r="BN6" s="937"/>
      <c r="BO6" s="942"/>
      <c r="BP6" s="942"/>
      <c r="BQ6" s="942"/>
      <c r="BR6" s="942"/>
      <c r="BS6" s="924"/>
      <c r="BT6" s="231"/>
      <c r="BU6" s="220"/>
      <c r="BV6" s="940" t="str">
        <f>+K2</f>
        <v>Exampleville</v>
      </c>
      <c r="BW6" s="1095"/>
      <c r="BX6" s="250" t="str">
        <f>+P2</f>
        <v>IN0000000</v>
      </c>
      <c r="BY6" s="245"/>
      <c r="BZ6" s="250" t="str">
        <f>+K4</f>
        <v>November</v>
      </c>
      <c r="CA6" s="245"/>
      <c r="CB6" s="488">
        <f>+M4</f>
        <v>2026</v>
      </c>
      <c r="CC6" s="1102"/>
      <c r="CD6" s="937"/>
      <c r="CE6" s="937"/>
      <c r="CF6" s="937"/>
      <c r="CG6" s="937"/>
      <c r="CH6" s="937"/>
      <c r="CI6" s="937"/>
      <c r="CJ6" s="937"/>
      <c r="CK6" s="257"/>
      <c r="CL6" s="257"/>
      <c r="CM6" s="940" t="str">
        <f>+K2</f>
        <v>Exampleville</v>
      </c>
      <c r="CN6" s="941"/>
      <c r="CO6" s="250" t="str">
        <f>+P2</f>
        <v>IN0000000</v>
      </c>
      <c r="CP6" s="245"/>
      <c r="CQ6" s="250" t="str">
        <f>+K4</f>
        <v>November</v>
      </c>
      <c r="CR6" s="245"/>
      <c r="CS6" s="488">
        <f>+M4</f>
        <v>2026</v>
      </c>
      <c r="CT6" s="937"/>
      <c r="CU6" s="937"/>
      <c r="CV6" s="937"/>
      <c r="CW6" s="938"/>
      <c r="CX6" s="938"/>
      <c r="CY6" s="938"/>
      <c r="CZ6" s="938"/>
      <c r="DA6" s="938"/>
      <c r="DB6" s="257"/>
      <c r="DC6" s="257"/>
    </row>
    <row r="7" spans="1:107" ht="13.5" thickBot="1" x14ac:dyDescent="0.25">
      <c r="A7" s="225"/>
      <c r="B7" s="220"/>
      <c r="C7" s="220"/>
      <c r="D7" s="220"/>
      <c r="E7" s="220"/>
      <c r="F7" s="220"/>
      <c r="G7" s="220"/>
      <c r="H7" s="220"/>
      <c r="I7" s="220"/>
      <c r="J7" s="220"/>
      <c r="K7" s="1062" t="str">
        <f>+Oct!K7</f>
        <v>Chris A. Operator</v>
      </c>
      <c r="L7" s="1063"/>
      <c r="M7" s="1063"/>
      <c r="N7" s="1063"/>
      <c r="O7" s="314" t="str">
        <f>+Oct!O7</f>
        <v>V</v>
      </c>
      <c r="P7" s="1071">
        <f>+Oct!P7</f>
        <v>9999</v>
      </c>
      <c r="Q7" s="1072"/>
      <c r="R7" s="1069">
        <f>+Oct!R7</f>
        <v>41820</v>
      </c>
      <c r="S7" s="1070"/>
      <c r="T7" s="472"/>
      <c r="U7" s="260"/>
      <c r="V7" s="260"/>
      <c r="W7" s="468"/>
      <c r="X7" s="251"/>
      <c r="Y7" s="251"/>
      <c r="Z7" s="251"/>
      <c r="AA7" s="251"/>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43"/>
      <c r="CO7" s="715" t="s">
        <v>63</v>
      </c>
      <c r="CP7" s="715"/>
      <c r="CQ7" s="220"/>
      <c r="CR7" s="243"/>
      <c r="CS7" s="490"/>
      <c r="CT7" s="939"/>
      <c r="CU7" s="939"/>
      <c r="CV7" s="939"/>
      <c r="CW7" s="939"/>
      <c r="CX7" s="939"/>
      <c r="CY7" s="939"/>
      <c r="CZ7" s="939"/>
      <c r="DA7" s="939"/>
      <c r="DB7" s="902"/>
      <c r="DC7" s="251"/>
    </row>
    <row r="8" spans="1:107" ht="12.75" customHeight="1" x14ac:dyDescent="0.2">
      <c r="A8" s="614"/>
      <c r="B8" s="615"/>
      <c r="C8" s="1125" t="str">
        <f>+Oct!C8</f>
        <v>Man-Hours at Plant
(Plants less than 1 MGD only)</v>
      </c>
      <c r="D8" s="982" t="str">
        <f>+Oct!D8</f>
        <v>Air Temperature (optional)</v>
      </c>
      <c r="E8" s="281" t="s">
        <v>66</v>
      </c>
      <c r="F8" s="1004" t="str">
        <f>+Oct!F8</f>
        <v>Bypass At Plant Site
("x" If Occurred)</v>
      </c>
      <c r="G8" s="1007" t="str">
        <f>+Oct!G8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622" t="s">
        <v>74</v>
      </c>
      <c r="AE8" s="623"/>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t="s">
        <v>71</v>
      </c>
      <c r="BH8" s="617" t="str">
        <f>+Oct!BH8</f>
        <v>SLUDGE TO</v>
      </c>
      <c r="BI8" s="618"/>
      <c r="BJ8" s="136" t="str">
        <f>+Oct!BJ8</f>
        <v>DIGESTER OPERATION</v>
      </c>
      <c r="BK8" s="620"/>
      <c r="BL8" s="620"/>
      <c r="BM8" s="620"/>
      <c r="BN8" s="625"/>
      <c r="BO8" s="625"/>
      <c r="BP8" s="625"/>
      <c r="BQ8" s="625"/>
      <c r="BR8" s="625"/>
      <c r="BS8" s="626"/>
      <c r="BT8" s="625"/>
      <c r="BU8" s="626"/>
      <c r="BV8" s="266"/>
      <c r="BW8" s="968" t="str">
        <f>Jan!BW8</f>
        <v>Final Effluent</v>
      </c>
      <c r="BX8" s="969"/>
      <c r="BY8" s="969"/>
      <c r="BZ8" s="970"/>
      <c r="CA8" s="982" t="str">
        <f>+Jan!CA8</f>
        <v xml:space="preserve"> </v>
      </c>
      <c r="CB8" s="1125" t="str">
        <f>+Jan!CB8</f>
        <v xml:space="preserve"> </v>
      </c>
      <c r="CC8" s="982" t="str">
        <f>+Jan!CC8</f>
        <v xml:space="preserve"> </v>
      </c>
      <c r="CD8" s="982" t="str">
        <f>+Jan!CD8</f>
        <v xml:space="preserve"> </v>
      </c>
      <c r="CE8" s="982" t="str">
        <f>+Jan!CE8</f>
        <v xml:space="preserve"> </v>
      </c>
      <c r="CF8" s="982" t="str">
        <f>+Jan!CF8</f>
        <v xml:space="preserve"> </v>
      </c>
      <c r="CG8" s="982" t="str">
        <f>+Jan!CG8</f>
        <v xml:space="preserve"> </v>
      </c>
      <c r="CH8" s="982" t="str">
        <f>+Jan!CH8</f>
        <v xml:space="preserve"> </v>
      </c>
      <c r="CI8" s="982" t="str">
        <f>+Jan!CI8</f>
        <v xml:space="preserve"> </v>
      </c>
      <c r="CJ8" s="982" t="str">
        <f>+Jan!CJ8</f>
        <v xml:space="preserve"> </v>
      </c>
      <c r="CK8" s="982" t="str">
        <f>+Jan!CK8</f>
        <v xml:space="preserve"> </v>
      </c>
      <c r="CL8" s="1092" t="str">
        <f>+Jan!CL8</f>
        <v xml:space="preserve"> </v>
      </c>
      <c r="CM8" s="266" t="s">
        <v>71</v>
      </c>
      <c r="CN8" s="1087">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SUM(E11:E40)</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IF(+Oct!BE9&lt;&gt;"",+Oct!BE9,"")</f>
        <v>Phosphorus</v>
      </c>
      <c r="BF9" s="641"/>
      <c r="BG9" s="642"/>
      <c r="BH9" s="629" t="str">
        <f>+Oct!BH9</f>
        <v>DIGESTER</v>
      </c>
      <c r="BI9" s="626"/>
      <c r="BJ9" s="629" t="str">
        <f>+Oct!BJ9</f>
        <v>Anaerobic Only</v>
      </c>
      <c r="BK9" s="625"/>
      <c r="BL9" s="643"/>
      <c r="BM9" s="1117" t="str">
        <f>+Oct!BM9</f>
        <v>Supernatant Withdrawn 
hrs. or Gal. x 1000</v>
      </c>
      <c r="BN9" s="1117" t="str">
        <f>+Oct!BN9</f>
        <v>Supernatant BOD5 mg/l 
or  NH3-N mg/l</v>
      </c>
      <c r="BO9" s="1117" t="str">
        <f>+Oct!BO9</f>
        <v>Total Solids in Incoming Sludge - %</v>
      </c>
      <c r="BP9" s="1124" t="str">
        <f>+Oct!BP9</f>
        <v>Total Solids in Digested Sludge - %</v>
      </c>
      <c r="BQ9" s="1101" t="str">
        <f>+Oct!BQ9</f>
        <v>Volatile Solids in Incoming Sludge - %</v>
      </c>
      <c r="BR9" s="1101" t="str">
        <f>+Oct!BR9</f>
        <v>Volatile Solids in Digested Sludge - %</v>
      </c>
      <c r="BS9" s="1099" t="str">
        <f>+Oct!BS9</f>
        <v>Digested Sludge Withdrawn 
hrs. or Gal. x 1000</v>
      </c>
      <c r="BT9" s="1101">
        <f>+Oct!BT9</f>
        <v>0</v>
      </c>
      <c r="BU9" s="1099" t="str">
        <f>+Oct!BU9</f>
        <v xml:space="preserve"> </v>
      </c>
      <c r="BV9" s="642"/>
      <c r="BW9" s="945" t="s">
        <v>97</v>
      </c>
      <c r="BX9" s="946"/>
      <c r="BY9" s="945" t="str">
        <f>Jan!BY9</f>
        <v xml:space="preserve"> Total Nitrogen</v>
      </c>
      <c r="BZ9" s="946"/>
      <c r="CA9" s="1096">
        <f>+Jan!CA9</f>
        <v>0</v>
      </c>
      <c r="CB9" s="1128">
        <f>+Jan!CB9</f>
        <v>0</v>
      </c>
      <c r="CC9" s="1096">
        <f>+Jan!CC9</f>
        <v>0</v>
      </c>
      <c r="CD9" s="1096">
        <f>+Jan!CD9</f>
        <v>0</v>
      </c>
      <c r="CE9" s="1096">
        <f>+Jan!CE9</f>
        <v>0</v>
      </c>
      <c r="CF9" s="1096">
        <f>+Jan!CF9</f>
        <v>0</v>
      </c>
      <c r="CG9" s="1096">
        <f>+Jan!CG9</f>
        <v>0</v>
      </c>
      <c r="CH9" s="1096">
        <f>+Jan!CH9</f>
        <v>0</v>
      </c>
      <c r="CI9" s="1096">
        <f>+Jan!CI9</f>
        <v>0</v>
      </c>
      <c r="CJ9" s="1096">
        <f>+Jan!CJ9</f>
        <v>0</v>
      </c>
      <c r="CK9" s="1096">
        <f>+Jan!CK9</f>
        <v>0</v>
      </c>
      <c r="CL9" s="1093">
        <f>+Jan!CL9</f>
        <v>0</v>
      </c>
      <c r="CM9" s="267"/>
      <c r="CN9" s="1088"/>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+Oct!E10</f>
        <v>Precipitation - Inches</v>
      </c>
      <c r="F10" s="1006">
        <f>+Jan!F10</f>
        <v>0</v>
      </c>
      <c r="G10" s="1009">
        <f>+Jan!G10</f>
        <v>0</v>
      </c>
      <c r="H10" s="647" t="str">
        <f>+Oct!H10</f>
        <v>Chlorine - Lbs/day</v>
      </c>
      <c r="I10" s="648" t="str">
        <f>+Oct!I10</f>
        <v>Lbs/Day  or  Gal./Day</v>
      </c>
      <c r="J10" s="648" t="str">
        <f>+Oct!J10</f>
        <v>Lbs/Day  or  Gal./Day</v>
      </c>
      <c r="K10" s="649" t="str">
        <f>+Oct!K10</f>
        <v>Influent Flow Rate 
(if metered) MGD</v>
      </c>
      <c r="L10" s="650" t="str">
        <f>+Oct!L10</f>
        <v>pH</v>
      </c>
      <c r="M10" s="650" t="str">
        <f>+Oct!M10</f>
        <v>CBOD5 - mg/l</v>
      </c>
      <c r="N10" s="901" t="str">
        <f>+Oct!N10</f>
        <v>CBOD5 - lbs/day</v>
      </c>
      <c r="O10" s="650" t="str">
        <f>+Oct!O10</f>
        <v>Susp. Solids - mg/l</v>
      </c>
      <c r="P10" s="650" t="str">
        <f>+Oct!P10</f>
        <v>Susp. Solids - lbs/day</v>
      </c>
      <c r="Q10" s="650" t="str">
        <f>+Oct!Q10</f>
        <v xml:space="preserve">Phosphorus - mg/l </v>
      </c>
      <c r="R10" s="650" t="str">
        <f>+Oct!R10</f>
        <v>Ammonia - mg/l</v>
      </c>
      <c r="S10" s="651" t="str">
        <f>IF(+Oct!S10&lt;&gt;"",+Oct!S10,"")</f>
        <v/>
      </c>
      <c r="T10" s="652" t="s">
        <v>99</v>
      </c>
      <c r="U10" s="649" t="str">
        <f>+Oct!U10</f>
        <v>CBOD5 - mg/l</v>
      </c>
      <c r="V10" s="651" t="str">
        <f>+Oct!V10</f>
        <v>Susp. Solids - mg/l</v>
      </c>
      <c r="W10" s="653" t="str">
        <f>+Oct!W10</f>
        <v>Settleable Solids % in 30 minutes</v>
      </c>
      <c r="X10" s="650" t="str">
        <f>+Oct!X10</f>
        <v>Susp. Solids - mg/l</v>
      </c>
      <c r="Y10" s="654" t="str">
        <f>+Oct!Y10</f>
        <v>Sludge Vol. Index - ml/gm</v>
      </c>
      <c r="Z10" s="650" t="str">
        <f>+Oct!Z10</f>
        <v>Dissolved Oxygen - mg/l</v>
      </c>
      <c r="AA10" s="650" t="str">
        <f>+Oct!AA10</f>
        <v>Temperature - F</v>
      </c>
      <c r="AB10" s="650" t="str">
        <f>+Oct!AB10</f>
        <v>Volume - MG</v>
      </c>
      <c r="AC10" s="651" t="str">
        <f>+Oct!AC10</f>
        <v>Susp. Solids - mg/l</v>
      </c>
      <c r="AD10" s="649" t="str">
        <f>+Oct!AD10</f>
        <v>CBOD5 - mg/l</v>
      </c>
      <c r="AE10" s="651" t="str">
        <f>+Oct!AE10</f>
        <v>Susp. Solids - mg/l</v>
      </c>
      <c r="AF10" s="677"/>
      <c r="AG10" s="901" t="str">
        <f>+Oct!AG10</f>
        <v>Residual Chlorine - Final</v>
      </c>
      <c r="AH10" s="901" t="str">
        <f>+Oct!AH10</f>
        <v>Residual Chlorine - Contact Tank</v>
      </c>
      <c r="AI10" s="656"/>
      <c r="AJ10" s="650" t="str">
        <f>+Oct!AJ10</f>
        <v>E. Coli - colony/100 ml</v>
      </c>
      <c r="AK10" s="650" t="str">
        <f>+Oct!AK10</f>
        <v>pH - daily low 
(or single sample)</v>
      </c>
      <c r="AL10" s="650" t="str">
        <f>+Oct!AL10</f>
        <v>pH - daily high  
(if multiple samples)</v>
      </c>
      <c r="AM10" s="901" t="str">
        <f>+Oct!AM10</f>
        <v>Dissolved Oxygen - mg/l</v>
      </c>
      <c r="AN10" s="904" t="str">
        <f>+Oct!AN10</f>
        <v>Oil &amp; Grease (mg/l)</v>
      </c>
      <c r="AO10" s="657" t="s">
        <v>99</v>
      </c>
      <c r="AP10" s="658" t="s">
        <v>100</v>
      </c>
      <c r="AQ10" s="655" t="str">
        <f>+Oct!AQ10</f>
        <v>Effluent Flow Rate (MGD)</v>
      </c>
      <c r="AR10" s="651" t="str">
        <f>+Oct!AR10</f>
        <v>Effluent Flow
Weekly Average</v>
      </c>
      <c r="AS10" s="655" t="str">
        <f>+Oct!AS10</f>
        <v>CBOD5 - mg/l</v>
      </c>
      <c r="AT10" s="650" t="str">
        <f>+Oct!AT10</f>
        <v>CBOD5 - mg/l
Weekly Average</v>
      </c>
      <c r="AU10" s="659" t="str">
        <f>+Oct!AU10</f>
        <v>CBOD5 - lbs/day</v>
      </c>
      <c r="AV10" s="651" t="str">
        <f>+Oct!AV10</f>
        <v>CBOD5 - lbs/day
Weekly Average</v>
      </c>
      <c r="AW10" s="655" t="str">
        <f>+Oct!AW10</f>
        <v>Susp. Solids - mg/l</v>
      </c>
      <c r="AX10" s="650" t="str">
        <f>+Oct!AX10</f>
        <v>Susp. Solids - mg/l
Weekly Average</v>
      </c>
      <c r="AY10" s="660" t="str">
        <f>+Oct!AY10</f>
        <v>Susp. Solids - lbs/day</v>
      </c>
      <c r="AZ10" s="651" t="str">
        <f>+Oct!AZ10</f>
        <v>Susp. Solids - lbs/day
Weekly Average</v>
      </c>
      <c r="BA10" s="655" t="str">
        <f>+Oct!BA10</f>
        <v>Ammonia - mg/l</v>
      </c>
      <c r="BB10" s="661" t="str">
        <f>+Oct!BB10</f>
        <v>Ammonia - mg/l
Weekly Average</v>
      </c>
      <c r="BC10" s="660" t="str">
        <f>+Oct!BC10</f>
        <v>Ammonia - lbs/day</v>
      </c>
      <c r="BD10" s="651" t="str">
        <f>+Oct!BD10</f>
        <v>Ammonia - lbs/day
Weekly Average</v>
      </c>
      <c r="BE10" s="662" t="str">
        <f>IF(+Oct!BE10&lt;&gt;"",+Oct!BE10,"")</f>
        <v xml:space="preserve">Phosphorus - mg/l </v>
      </c>
      <c r="BF10" s="663" t="str">
        <f>IF(+Oct!BF10&lt;&gt;"",+Oct!BF10,"")</f>
        <v>Phosphorus - lbs/day</v>
      </c>
      <c r="BG10" s="664" t="s">
        <v>99</v>
      </c>
      <c r="BH10" s="649" t="str">
        <f>+Oct!BH10</f>
        <v>Primary Sludge
Gal. x 1000</v>
      </c>
      <c r="BI10" s="651" t="str">
        <f>+Oct!BI10</f>
        <v>Waste Act. Sludge
Gal. x 1000</v>
      </c>
      <c r="BJ10" s="649" t="str">
        <f>+Oct!BJ10</f>
        <v>pH</v>
      </c>
      <c r="BK10" s="650" t="str">
        <f>+Oct!BK10</f>
        <v>Gas Production  
Cubic Ft. x 1000</v>
      </c>
      <c r="BL10" s="650" t="str">
        <f>+Oct!BL10</f>
        <v>Temperature - F</v>
      </c>
      <c r="BM10" s="1118"/>
      <c r="BN10" s="1118"/>
      <c r="BO10" s="984"/>
      <c r="BP10" s="984"/>
      <c r="BQ10" s="984"/>
      <c r="BR10" s="984"/>
      <c r="BS10" s="1100"/>
      <c r="BT10" s="984"/>
      <c r="BU10" s="1100"/>
      <c r="BV10" s="664" t="s">
        <v>99</v>
      </c>
      <c r="BW10" s="778" t="str">
        <f>+Jan!BW10</f>
        <v>Chloride - mg/l</v>
      </c>
      <c r="BX10" s="779" t="str">
        <f>+Jan!BX10</f>
        <v>Chloride - lbs/day</v>
      </c>
      <c r="BY10" s="807" t="str">
        <f>+Jan!BY10</f>
        <v>Total Nitrogen- mg/l</v>
      </c>
      <c r="BZ10" s="808" t="str">
        <f>+Jan!BZ10</f>
        <v>Total Nitrogen- lbs/day</v>
      </c>
      <c r="CA10" s="1098">
        <f>+Jan!CA10</f>
        <v>0</v>
      </c>
      <c r="CB10" s="1129">
        <f>+Jan!CB10</f>
        <v>0</v>
      </c>
      <c r="CC10" s="1097">
        <f>+Jan!CC10</f>
        <v>0</v>
      </c>
      <c r="CD10" s="1097">
        <f>+Jan!CD10</f>
        <v>0</v>
      </c>
      <c r="CE10" s="1097">
        <f>+Jan!CE10</f>
        <v>0</v>
      </c>
      <c r="CF10" s="1097">
        <f>+Jan!CF10</f>
        <v>0</v>
      </c>
      <c r="CG10" s="1097">
        <f>+Jan!CG10</f>
        <v>0</v>
      </c>
      <c r="CH10" s="1097">
        <f>+Jan!CH10</f>
        <v>0</v>
      </c>
      <c r="CI10" s="1097">
        <f>+Jan!CI10</f>
        <v>0</v>
      </c>
      <c r="CJ10" s="1097">
        <f>+Jan!CJ10</f>
        <v>0</v>
      </c>
      <c r="CK10" s="1097">
        <f>+Jan!CK10</f>
        <v>0</v>
      </c>
      <c r="CL10" s="1094">
        <f>+Jan!CL10</f>
        <v>0</v>
      </c>
      <c r="CM10" s="268" t="s">
        <v>99</v>
      </c>
      <c r="CN10" s="1088"/>
      <c r="CO10" s="1090"/>
      <c r="CP10" s="1090"/>
      <c r="CQ10" s="1090"/>
      <c r="CR10" s="1090"/>
      <c r="CS10" s="1090"/>
      <c r="CT10" s="1090"/>
      <c r="CU10" s="1090"/>
      <c r="CV10" s="1090"/>
      <c r="CW10" s="1090"/>
      <c r="CX10" s="1090"/>
      <c r="CY10" s="1090"/>
      <c r="CZ10" s="1090"/>
      <c r="DA10" s="1090"/>
      <c r="DB10" s="1090"/>
      <c r="DC10" s="1086"/>
    </row>
    <row r="11" spans="1:107" ht="15" customHeight="1" x14ac:dyDescent="0.2">
      <c r="A11" s="232">
        <v>1</v>
      </c>
      <c r="B11" s="233" t="str">
        <f>TEXT(J$5 + A11-1,"DDD")</f>
        <v>Sun</v>
      </c>
      <c r="C11" s="34"/>
      <c r="D11" s="35"/>
      <c r="E11" s="36"/>
      <c r="F11" s="37"/>
      <c r="G11" s="38"/>
      <c r="H11" s="39"/>
      <c r="I11" s="40"/>
      <c r="J11" s="36"/>
      <c r="K11" s="41"/>
      <c r="L11" s="316"/>
      <c r="M11" s="40"/>
      <c r="N11" s="44" t="str">
        <f ca="1">IF(CELL("type",M11)="L","",IF(M11*($K11+$AQ11)=0,"",IF($K11&gt;0,+$K11*M11*8.34,$AQ11*M11*8.34)))</f>
        <v/>
      </c>
      <c r="O11" s="40"/>
      <c r="P11" s="44" t="str">
        <f t="shared" ref="P11:P40" ca="1" si="0">IF(CELL("type",O11)="L","",IF(O11*($K11+$AQ11)=0,"",IF($K11&gt;0,+$K11*O11*8.34,$AQ11*O11*8.34)))</f>
        <v/>
      </c>
      <c r="Q11" s="40"/>
      <c r="R11" s="40"/>
      <c r="S11" s="42"/>
      <c r="T11" s="238">
        <f t="shared" ref="T11:T40" si="1">+A11</f>
        <v>1</v>
      </c>
      <c r="U11" s="41"/>
      <c r="V11" s="42"/>
      <c r="W11" s="40"/>
      <c r="X11" s="40"/>
      <c r="Y11" s="332" t="str">
        <f>IF(W11*X11=0,"",IF(W11&lt;100,W11*10000/X11,W11*1000/X11))</f>
        <v/>
      </c>
      <c r="Z11" s="316"/>
      <c r="AA11" s="329"/>
      <c r="AB11" s="40"/>
      <c r="AC11" s="42"/>
      <c r="AD11" s="41"/>
      <c r="AE11" s="42"/>
      <c r="AF11" s="704"/>
      <c r="AG11" s="39"/>
      <c r="AH11" s="40"/>
      <c r="AI11" t="str">
        <f ca="1">IF(CELL("type",AJ11)="b","",IF(AJ11="tntc",63200,IF(AJ11=0,1,AJ11)))</f>
        <v/>
      </c>
      <c r="AJ11" s="40"/>
      <c r="AK11" s="316"/>
      <c r="AL11" s="316"/>
      <c r="AM11" s="316"/>
      <c r="AN11" s="42"/>
      <c r="AO11" s="232">
        <f t="shared" ref="AO11:AO40" si="2">+A11</f>
        <v>1</v>
      </c>
      <c r="AP11" s="441" t="str">
        <f t="shared" ref="AP11:AP40" si="3">+B11</f>
        <v>Sun</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+A11</f>
        <v>1</v>
      </c>
      <c r="BH11" s="41"/>
      <c r="BI11" s="42"/>
      <c r="BJ11" s="316"/>
      <c r="BK11" s="40"/>
      <c r="BL11" s="40"/>
      <c r="BM11" s="40"/>
      <c r="BN11" s="40"/>
      <c r="BO11" s="40"/>
      <c r="BP11" s="40"/>
      <c r="BQ11" s="40"/>
      <c r="BR11" s="40"/>
      <c r="BS11" s="42"/>
      <c r="BT11" s="40"/>
      <c r="BU11" s="42"/>
      <c r="BV11" s="262">
        <f t="shared" ref="BV11:BV40" si="4">+A11</f>
        <v>1</v>
      </c>
      <c r="BW11" s="40"/>
      <c r="BX11" s="698" t="str">
        <f ca="1">IF(CELL("type",BW11)="l","",IF(BW11*($K11+$AQ11)=0,"",IF($AQ11&gt;0,+$AQ11*BW11*8.34,$K11*BW11*8.34)))</f>
        <v/>
      </c>
      <c r="BY11" s="891"/>
      <c r="BZ11" s="698" t="str">
        <f ca="1">IF(CELL("type",BY11)="l","",IF(BY11*($K11+$AQ11)=0,"",IF($AQ11&gt;0,+$AQ11*BY11*8.34,$K11*BY11*8.34)))</f>
        <v/>
      </c>
      <c r="CA11" s="40"/>
      <c r="CB11" s="40"/>
      <c r="CC11" s="40"/>
      <c r="CD11" s="40"/>
      <c r="CE11" s="40"/>
      <c r="CF11" s="40"/>
      <c r="CG11" s="40"/>
      <c r="CH11" s="40"/>
      <c r="CI11" s="40"/>
      <c r="CJ11" s="40"/>
      <c r="CK11" s="40"/>
      <c r="CL11" s="42"/>
      <c r="CM11" s="262">
        <f t="shared" ref="CM11:CM38" si="5">+T11</f>
        <v>1</v>
      </c>
      <c r="CN11" s="53"/>
      <c r="CO11" s="714"/>
      <c r="CP11" s="48"/>
      <c r="CQ11" s="714"/>
      <c r="CR11" s="39"/>
      <c r="CS11" s="40"/>
      <c r="CT11" s="40"/>
      <c r="CU11" s="40"/>
      <c r="CV11" s="40"/>
      <c r="CW11" s="40"/>
      <c r="CX11" s="40"/>
      <c r="CY11" s="40"/>
      <c r="CZ11" s="40"/>
      <c r="DA11" s="40"/>
      <c r="DB11" s="40"/>
      <c r="DC11" s="42"/>
    </row>
    <row r="12" spans="1:107" ht="15" customHeight="1" x14ac:dyDescent="0.2">
      <c r="A12" s="234">
        <v>2</v>
      </c>
      <c r="B12" s="233" t="str">
        <f t="shared" ref="B12:B40" si="6">TEXT(J$5 + A12-1,"DDD")</f>
        <v>Mon</v>
      </c>
      <c r="C12" s="48"/>
      <c r="D12" s="49"/>
      <c r="E12" s="49"/>
      <c r="F12" s="50"/>
      <c r="G12" s="51"/>
      <c r="H12" s="52"/>
      <c r="I12" s="48"/>
      <c r="J12" s="49"/>
      <c r="K12" s="53"/>
      <c r="L12" s="317"/>
      <c r="M12" s="48"/>
      <c r="N12" s="44" t="str">
        <f t="shared" ref="N12:N40" ca="1" si="7">IF(CELL("type",M12)="L","",IF(M12*(K12+AQ12)=0,"",IF(K12&gt;0,+K12*M12*8.34,AQ12*M12*8.34)))</f>
        <v/>
      </c>
      <c r="O12" s="48"/>
      <c r="P12" s="44" t="str">
        <f t="shared" ca="1" si="0"/>
        <v/>
      </c>
      <c r="Q12" s="48"/>
      <c r="R12" s="48"/>
      <c r="S12" s="54"/>
      <c r="T12" s="240">
        <f t="shared" si="1"/>
        <v>2</v>
      </c>
      <c r="U12" s="53"/>
      <c r="V12" s="54"/>
      <c r="W12" s="48"/>
      <c r="X12" s="48"/>
      <c r="Y12" s="332" t="str">
        <f t="shared" ref="Y12:Y40" si="8">IF(W12*X12=0,"",IF(W12&lt;100,W12*10000/X12,W12*1000/X12))</f>
        <v/>
      </c>
      <c r="Z12" s="317"/>
      <c r="AA12" s="330"/>
      <c r="AB12" s="48"/>
      <c r="AC12" s="54"/>
      <c r="AD12" s="53"/>
      <c r="AE12" s="54"/>
      <c r="AF12" s="704"/>
      <c r="AG12" s="52"/>
      <c r="AH12" s="48"/>
      <c r="AI12" t="str">
        <f t="shared" ref="AI12:AI40" ca="1" si="9">IF(CELL("type",AJ12)="b","",IF(AJ12="tntc",63200,IF(AJ12=0,1,AJ12)))</f>
        <v/>
      </c>
      <c r="AJ12" s="48"/>
      <c r="AK12" s="317"/>
      <c r="AL12" s="317"/>
      <c r="AM12" s="317"/>
      <c r="AN12" s="54"/>
      <c r="AO12" s="234">
        <f t="shared" si="2"/>
        <v>2</v>
      </c>
      <c r="AP12" s="441" t="str">
        <f t="shared" si="3"/>
        <v>Mon</v>
      </c>
      <c r="AQ12" s="53"/>
      <c r="AR12" s="45"/>
      <c r="AS12" s="53"/>
      <c r="AT12" s="71"/>
      <c r="AU12" s="57" t="str">
        <f t="shared" ref="AU12:AU40" ca="1" si="10">IF(CELL("type",AS12)="l","",IF(AS12*($K12+$AQ12)=0,"",IF($AQ12&gt;0,+$AQ12*AS12*8.34,$K12*AS12*8.34)))</f>
        <v/>
      </c>
      <c r="AV12" s="45"/>
      <c r="AW12" s="53"/>
      <c r="AX12" s="71"/>
      <c r="AY12" s="57" t="str">
        <f t="shared" ref="AY12:AY40" ca="1" si="11">IF(CELL("type",AW12)="l","",IF(AW12*($K12+$AQ12)=0,"",IF($AQ12&gt;0,+$AQ12*AW12*8.34,$K12*AW12*8.34)))</f>
        <v/>
      </c>
      <c r="AZ12" s="45"/>
      <c r="BA12" s="53"/>
      <c r="BB12" s="71"/>
      <c r="BC12" s="57" t="str">
        <f t="shared" ref="BC12:BC40" ca="1" si="12">IF(CELL("type",BA12)="l","",IF(BA12*($K12+$AQ12)=0,"",IF($AQ12&gt;0,+$AQ12*BA12*8.34,$K12*BA12*8.34)))</f>
        <v/>
      </c>
      <c r="BD12" s="45"/>
      <c r="BE12" s="53"/>
      <c r="BF12" s="698" t="str">
        <f ca="1">IF(CELL("type",BE12)="l","",IF(BE12*($K12+$AQ12)=0,"",IF($AQ12&gt;0,+$AQ12*BE12*8.34,$K12*BE12*8.34)))</f>
        <v/>
      </c>
      <c r="BG12" s="263">
        <f t="shared" ref="BG12:BG40" si="13">+A12</f>
        <v>2</v>
      </c>
      <c r="BH12" s="53"/>
      <c r="BI12" s="54"/>
      <c r="BJ12" s="317"/>
      <c r="BK12" s="48"/>
      <c r="BL12" s="48"/>
      <c r="BM12" s="48"/>
      <c r="BN12" s="48"/>
      <c r="BO12" s="48"/>
      <c r="BP12" s="48"/>
      <c r="BQ12" s="48"/>
      <c r="BR12" s="48"/>
      <c r="BS12" s="54"/>
      <c r="BT12" s="48"/>
      <c r="BU12" s="54"/>
      <c r="BV12" s="263">
        <f t="shared" si="4"/>
        <v>2</v>
      </c>
      <c r="BW12" s="48"/>
      <c r="BX12" s="698" t="str">
        <f t="shared" ref="BX12:BX40" ca="1" si="14">IF(CELL("type",BW12)="l","",IF(BW12*($K12+$AQ12)=0,"",IF($AQ12&gt;0,+$AQ12*BW12*8.34,$K12*BW12*8.34)))</f>
        <v/>
      </c>
      <c r="BY12" s="892"/>
      <c r="BZ12" s="698" t="str">
        <f ca="1">IF(CELL("type",BY12)="l","",IF(BY12*($K12+$AQ12)=0,"",IF($AQ12&gt;0,+$AQ12*BY12*8.34,$K12*BY12*8.34)))</f>
        <v/>
      </c>
      <c r="CA12" s="48"/>
      <c r="CB12" s="351"/>
      <c r="CC12" s="48"/>
      <c r="CD12" s="48"/>
      <c r="CE12" s="48"/>
      <c r="CF12" s="351"/>
      <c r="CG12" s="48"/>
      <c r="CH12" s="351"/>
      <c r="CI12" s="48"/>
      <c r="CJ12" s="351"/>
      <c r="CK12" s="351"/>
      <c r="CL12" s="54"/>
      <c r="CM12" s="262">
        <f t="shared" si="5"/>
        <v>2</v>
      </c>
      <c r="CN12" s="52"/>
      <c r="CO12" s="714"/>
      <c r="CP12" s="48"/>
      <c r="CQ12" s="714"/>
      <c r="CR12" s="52"/>
      <c r="CS12" s="351"/>
      <c r="CT12" s="48"/>
      <c r="CU12" s="48"/>
      <c r="CV12" s="48"/>
      <c r="CW12" s="351"/>
      <c r="CX12" s="48"/>
      <c r="CY12" s="351"/>
      <c r="CZ12" s="48"/>
      <c r="DA12" s="351"/>
      <c r="DB12" s="351"/>
      <c r="DC12" s="54"/>
    </row>
    <row r="13" spans="1:107" ht="15" customHeight="1" x14ac:dyDescent="0.2">
      <c r="A13" s="234">
        <v>3</v>
      </c>
      <c r="B13" s="233" t="str">
        <f t="shared" si="6"/>
        <v>Tue</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Tue</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ca="1">IF(CELL("type",BE13)="l","",IF(BE13*($K13+$AQ13)=0,"",IF($AQ13&gt;0,+$AQ13*BE13*8.34,$K13*BE13*8.34)))</f>
        <v/>
      </c>
      <c r="BG13" s="263">
        <f t="shared" si="13"/>
        <v>3</v>
      </c>
      <c r="BH13" s="53"/>
      <c r="BI13" s="54"/>
      <c r="BJ13" s="317"/>
      <c r="BK13" s="48"/>
      <c r="BL13" s="48"/>
      <c r="BM13" s="48"/>
      <c r="BN13" s="48"/>
      <c r="BO13" s="48"/>
      <c r="BP13" s="48"/>
      <c r="BQ13" s="48"/>
      <c r="BR13" s="48"/>
      <c r="BS13" s="54"/>
      <c r="BT13" s="48"/>
      <c r="BU13" s="54"/>
      <c r="BV13" s="263">
        <f t="shared" si="4"/>
        <v>3</v>
      </c>
      <c r="BW13" s="48"/>
      <c r="BX13" s="698" t="str">
        <f t="shared" ca="1" si="14"/>
        <v/>
      </c>
      <c r="BY13" s="893"/>
      <c r="BZ13" s="698" t="str">
        <f ca="1">IF(CELL("type",BY13)="l","",IF(BY13*($K13+$AQ13)=0,"",IF($AQ13&gt;0,+$AQ13*BY13*8.34,$K13*BY13*8.34)))</f>
        <v/>
      </c>
      <c r="CA13" s="48"/>
      <c r="CB13" s="351"/>
      <c r="CC13" s="48"/>
      <c r="CD13" s="48"/>
      <c r="CE13" s="48"/>
      <c r="CF13" s="351"/>
      <c r="CG13" s="48"/>
      <c r="CH13" s="351"/>
      <c r="CI13" s="48"/>
      <c r="CJ13" s="351"/>
      <c r="CK13" s="351"/>
      <c r="CL13" s="54"/>
      <c r="CM13" s="262">
        <f t="shared" si="5"/>
        <v>3</v>
      </c>
      <c r="CN13" s="52"/>
      <c r="CO13" s="714"/>
      <c r="CP13" s="48"/>
      <c r="CQ13" s="714"/>
      <c r="CR13" s="52"/>
      <c r="CS13" s="351"/>
      <c r="CT13" s="48"/>
      <c r="CU13" s="48"/>
      <c r="CV13" s="48"/>
      <c r="CW13" s="351"/>
      <c r="CX13" s="48"/>
      <c r="CY13" s="351"/>
      <c r="CZ13" s="48"/>
      <c r="DA13" s="351"/>
      <c r="DB13" s="351"/>
      <c r="DC13" s="54"/>
    </row>
    <row r="14" spans="1:107" ht="15" customHeight="1" x14ac:dyDescent="0.2">
      <c r="A14" s="234">
        <v>4</v>
      </c>
      <c r="B14" s="233" t="str">
        <f t="shared" si="6"/>
        <v>Wed</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Wed</v>
      </c>
      <c r="AQ14" s="53"/>
      <c r="AR14" s="45" t="str">
        <f>IF(+$B14="Sat",IF(SUM(AQ$11:AQ14)&gt;0,AVERAGE(AQ$11:AQ14,Oct!AQ39:AQ$41)," "),"")</f>
        <v/>
      </c>
      <c r="AS14" s="53"/>
      <c r="AT14" s="71" t="str">
        <f>IF(+$B14="Sat",IF(SUM(AS$11:AS14,Oct!AS39:AS$41)&gt;0,AVERAGE(AS$11:AS14,Oct!AS39:AS$41)," "),"")</f>
        <v/>
      </c>
      <c r="AU14" s="57" t="str">
        <f t="shared" ca="1" si="10"/>
        <v/>
      </c>
      <c r="AV14" s="56" t="str">
        <f>IF(+$B14="Sat",IF(SUM(AU$11:AU14,Oct!AU39:AU$41)&gt;0,AVERAGE(AU$11:AU14,Oct!AU39:AU$41)," "),"")</f>
        <v/>
      </c>
      <c r="AW14" s="53"/>
      <c r="AX14" s="71" t="str">
        <f>IF(+$B14="Sat",IF(SUM(AW$11:AW14,Oct!AW39:AW$41)&gt;0,AVERAGE(AW$11:AW14,Oct!AW39:AW$41)," "),"")</f>
        <v/>
      </c>
      <c r="AY14" s="57" t="str">
        <f t="shared" ca="1" si="11"/>
        <v/>
      </c>
      <c r="AZ14" s="56" t="str">
        <f>IF(+$B14="Sat",IF(SUM(AY$11:AY14,Oct!AY39:AY$41)&gt;0,AVERAGE(AY$11:AY14,Oct!AY39:AY$41)," "),"")</f>
        <v/>
      </c>
      <c r="BA14" s="53"/>
      <c r="BB14" s="71" t="str">
        <f>IF(+$B14="Sat",IF(SUM(BA$11:BA14,Oct!BA39:BA$41)&gt;0,AVERAGE(BA$11:BA14,Oct!BA39:BA$41)," "),"")</f>
        <v/>
      </c>
      <c r="BC14" s="57" t="str">
        <f t="shared" ca="1" si="12"/>
        <v/>
      </c>
      <c r="BD14" s="56" t="str">
        <f>IF(+$B14="Sat",IF(SUM(BC$11:BC14,Oct!BC39:BC$41)&gt;0,AVERAGE(BC$11:BC14,Oct!BC39:BC$41)," "),"")</f>
        <v/>
      </c>
      <c r="BE14" s="53"/>
      <c r="BF14" s="698" t="str">
        <f t="shared" ref="BF14:BF40" ca="1" si="15">IF(CELL("type",BE14)="l","",IF(BE14*($K14+$AQ14)=0,"",IF($AQ14&gt;0,+$AQ14*BE14*8.34,$K14*BE14*8.34)))</f>
        <v/>
      </c>
      <c r="BG14" s="263">
        <f t="shared" si="13"/>
        <v>4</v>
      </c>
      <c r="BH14" s="53"/>
      <c r="BI14" s="54"/>
      <c r="BJ14" s="317"/>
      <c r="BK14" s="48"/>
      <c r="BL14" s="48"/>
      <c r="BM14" s="48"/>
      <c r="BN14" s="48"/>
      <c r="BO14" s="48"/>
      <c r="BP14" s="48"/>
      <c r="BQ14" s="48"/>
      <c r="BR14" s="48"/>
      <c r="BS14" s="54"/>
      <c r="BT14" s="48"/>
      <c r="BU14" s="54"/>
      <c r="BV14" s="263">
        <f t="shared" si="4"/>
        <v>4</v>
      </c>
      <c r="BW14" s="48"/>
      <c r="BX14" s="698" t="str">
        <f t="shared" ca="1" si="14"/>
        <v/>
      </c>
      <c r="BY14" s="894"/>
      <c r="BZ14" s="698" t="str">
        <f t="shared" ref="BZ14" ca="1" si="16">IF(CELL("type",BY14)="l","",IF(BY14*($K14+$AQ14)=0,"",IF($AQ14&gt;0,+$AQ14*BY14*8.34,$K14*BY14*8.34)))</f>
        <v/>
      </c>
      <c r="CA14" s="48"/>
      <c r="CB14" s="351"/>
      <c r="CC14" s="48"/>
      <c r="CD14" s="48"/>
      <c r="CE14" s="48"/>
      <c r="CF14" s="351"/>
      <c r="CG14" s="48"/>
      <c r="CH14" s="351"/>
      <c r="CI14" s="48"/>
      <c r="CJ14" s="351"/>
      <c r="CK14" s="351"/>
      <c r="CL14" s="54"/>
      <c r="CM14" s="262">
        <f t="shared" si="5"/>
        <v>4</v>
      </c>
      <c r="CN14" s="52"/>
      <c r="CO14" s="714"/>
      <c r="CP14" s="48"/>
      <c r="CQ14" s="714"/>
      <c r="CR14" s="52"/>
      <c r="CS14" s="351"/>
      <c r="CT14" s="48"/>
      <c r="CU14" s="48"/>
      <c r="CV14" s="48"/>
      <c r="CW14" s="351"/>
      <c r="CX14" s="48"/>
      <c r="CY14" s="351"/>
      <c r="CZ14" s="48"/>
      <c r="DA14" s="351"/>
      <c r="DB14" s="351"/>
      <c r="DC14" s="54"/>
    </row>
    <row r="15" spans="1:107" ht="15" customHeight="1" thickBot="1" x14ac:dyDescent="0.25">
      <c r="A15" s="235">
        <v>5</v>
      </c>
      <c r="B15" s="236" t="str">
        <f t="shared" si="6"/>
        <v>Thu</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2"/>
      <c r="AG15" s="62"/>
      <c r="AH15" s="58"/>
      <c r="AI15" t="str">
        <f t="shared" ca="1" si="9"/>
        <v/>
      </c>
      <c r="AJ15" s="58"/>
      <c r="AK15" s="318"/>
      <c r="AL15" s="318"/>
      <c r="AM15" s="318"/>
      <c r="AN15" s="64"/>
      <c r="AO15" s="235">
        <f t="shared" si="2"/>
        <v>5</v>
      </c>
      <c r="AP15" s="442" t="str">
        <f t="shared" si="3"/>
        <v>Thu</v>
      </c>
      <c r="AQ15" s="63"/>
      <c r="AR15" s="68" t="str">
        <f>IF(+$B15="Sat",IF(SUM(AQ$11:AQ15)&gt;0,AVERAGE(AQ$11:AQ15,Oct!AQ40:AQ$41)," "),"")</f>
        <v/>
      </c>
      <c r="AS15" s="63"/>
      <c r="AT15" s="67" t="str">
        <f>IF(+$B15="Sat",IF(SUM(AS$11:AS15,Oct!AS40:AS$41)&gt;0,AVERAGE(AS$11:AS15,Oct!AS40:AS$41)," "),"")</f>
        <v/>
      </c>
      <c r="AU15" s="69" t="str">
        <f ca="1">IF(CELL("type",AS15)="l","",IF(AS15*($K15+$AQ15)=0,"",IF($AQ15&gt;0,+$AQ15*AS15*8.34,$K15*AS15*8.34)))</f>
        <v/>
      </c>
      <c r="AV15" s="68" t="str">
        <f>IF(+$B15="Sat",IF(SUM(AU$11:AU15,Oct!AU40:AU$41)&gt;0,AVERAGE(AU$11:AU15,Oct!AU40:AU$41)," "),"")</f>
        <v/>
      </c>
      <c r="AW15" s="63"/>
      <c r="AX15" s="67" t="str">
        <f>IF(+$B15="Sat",IF(SUM(AW$11:AW15,Oct!AW40:AW$41)&gt;0,AVERAGE(AW$11:AW15,Oct!AW40:AW$41)," "),"")</f>
        <v/>
      </c>
      <c r="AY15" s="69" t="str">
        <f ca="1">IF(CELL("type",AW15)="l","",IF(AW15*($K15+$AQ15)=0,"",IF($AQ15&gt;0,+$AQ15*AW15*8.34,$K15*AW15*8.34)))</f>
        <v/>
      </c>
      <c r="AZ15" s="68" t="str">
        <f>IF(+$B15="Sat",IF(SUM(AY$11:AY15,Oct!AY40:AY$41)&gt;0,AVERAGE(AY$11:AY15,Oct!AY40:AY$41)," "),"")</f>
        <v/>
      </c>
      <c r="BA15" s="63"/>
      <c r="BB15" s="67" t="str">
        <f>IF(+$B15="Sat",IF(SUM(BA$11:BA15,Oct!BA40:BA$41)&gt;0,AVERAGE(BA$11:BA15,Oct!BA40:BA$41)," "),"")</f>
        <v/>
      </c>
      <c r="BC15" s="69" t="str">
        <f ca="1">IF(CELL("type",BA15)="l","",IF(BA15*($K15+$AQ15)=0,"",IF($AQ15&gt;0,+$AQ15*BA15*8.34,$K15*BA15*8.34)))</f>
        <v/>
      </c>
      <c r="BD15" s="68" t="str">
        <f>IF(+$B15="Sat",IF(SUM(BC$11:BC15,Oct!BC40:BC$41)&gt;0,AVERAGE(BC$11:BC15,Oct!BC40:BC$41)," "),"")</f>
        <v/>
      </c>
      <c r="BE15" s="63"/>
      <c r="BF15" s="698" t="str">
        <f t="shared" ca="1" si="15"/>
        <v/>
      </c>
      <c r="BG15" s="264">
        <f t="shared" si="13"/>
        <v>5</v>
      </c>
      <c r="BH15" s="63"/>
      <c r="BI15" s="64"/>
      <c r="BJ15" s="318"/>
      <c r="BK15" s="58"/>
      <c r="BL15" s="58"/>
      <c r="BM15" s="58"/>
      <c r="BN15" s="58"/>
      <c r="BO15" s="58"/>
      <c r="BP15" s="58"/>
      <c r="BQ15" s="58"/>
      <c r="BR15" s="58"/>
      <c r="BS15" s="64"/>
      <c r="BT15" s="58"/>
      <c r="BU15" s="64"/>
      <c r="BV15" s="264">
        <f t="shared" si="4"/>
        <v>5</v>
      </c>
      <c r="BW15" s="58"/>
      <c r="BX15" s="698" t="str">
        <f t="shared" ca="1" si="14"/>
        <v/>
      </c>
      <c r="BY15" s="63"/>
      <c r="BZ15" s="698" t="str">
        <f t="shared" ref="BZ15:BZ40" ca="1" si="17">IF(CELL("type",BY15)="l","",IF(BY15*($K15+$AQ15)=0,"",IF($AQ15&gt;0,+$AQ15*BY15*8.34,$K15*BY15*8.34)))</f>
        <v/>
      </c>
      <c r="CA15" s="58"/>
      <c r="CB15" s="352"/>
      <c r="CC15" s="58"/>
      <c r="CD15" s="58"/>
      <c r="CE15" s="58"/>
      <c r="CF15" s="352"/>
      <c r="CG15" s="58"/>
      <c r="CH15" s="352"/>
      <c r="CI15" s="58"/>
      <c r="CJ15" s="352"/>
      <c r="CK15" s="352"/>
      <c r="CL15" s="64"/>
      <c r="CM15" s="264">
        <f t="shared" si="5"/>
        <v>5</v>
      </c>
      <c r="CN15" s="63"/>
      <c r="CO15" s="717"/>
      <c r="CP15" s="58"/>
      <c r="CQ15" s="717"/>
      <c r="CR15" s="62"/>
      <c r="CS15" s="352"/>
      <c r="CT15" s="58"/>
      <c r="CU15" s="58"/>
      <c r="CV15" s="58"/>
      <c r="CW15" s="352"/>
      <c r="CX15" s="58"/>
      <c r="CY15" s="352"/>
      <c r="CZ15" s="58"/>
      <c r="DA15" s="352"/>
      <c r="DB15" s="352"/>
      <c r="DC15" s="64"/>
    </row>
    <row r="16" spans="1:107" ht="15" customHeight="1" x14ac:dyDescent="0.2">
      <c r="A16" s="232">
        <v>6</v>
      </c>
      <c r="B16" s="237" t="str">
        <f t="shared" si="6"/>
        <v>Fri</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704"/>
      <c r="AG16" s="39"/>
      <c r="AH16" s="40"/>
      <c r="AI16" t="str">
        <f t="shared" ca="1" si="9"/>
        <v/>
      </c>
      <c r="AJ16" s="40"/>
      <c r="AK16" s="316"/>
      <c r="AL16" s="316"/>
      <c r="AM16" s="316"/>
      <c r="AN16" s="42"/>
      <c r="AO16" s="232">
        <f t="shared" si="2"/>
        <v>6</v>
      </c>
      <c r="AP16" s="441" t="str">
        <f t="shared" si="3"/>
        <v>Fri</v>
      </c>
      <c r="AQ16" s="41"/>
      <c r="AR16" s="56" t="str">
        <f>IF(+$B16="Sat",IF(SUM(AQ$11:AQ16)&gt;0,AVERAGE(AQ$11:AQ16,Oct!AQ41:AQ$41)," "),"")</f>
        <v/>
      </c>
      <c r="AS16" s="41"/>
      <c r="AT16" s="44" t="str">
        <f>IF(+$B16="Sat",IF(SUM(AS$11:AS16)&gt;0,AVERAGE(AS$11:AS16,Oct!AS41:AS$41)," "),"")</f>
        <v/>
      </c>
      <c r="AU16" s="46" t="str">
        <f t="shared" ca="1" si="10"/>
        <v/>
      </c>
      <c r="AV16" s="56" t="str">
        <f>IF(+$B16="Sat",IF(SUM(AU$11:AU16)&gt;0,AVERAGE(AU$11:AU16,Oct!AU41:AU$41)," "),"")</f>
        <v/>
      </c>
      <c r="AW16" s="41"/>
      <c r="AX16" s="44" t="str">
        <f>IF(+$B16="Sat",IF(SUM(AW$11:AW16)&gt;0,AVERAGE(AW$11:AW16,Oct!AW41:AW$41)," "),"")</f>
        <v/>
      </c>
      <c r="AY16" s="46" t="str">
        <f t="shared" ca="1" si="11"/>
        <v/>
      </c>
      <c r="AZ16" s="56" t="str">
        <f>IF(+$B16="Sat",IF(SUM(AY$11:AY16)&gt;0,AVERAGE(AY$11:AY16,Oct!AY41:AY$41)," "),"")</f>
        <v/>
      </c>
      <c r="BA16" s="41"/>
      <c r="BB16" s="70" t="str">
        <f>IF(+$B16="Sat",IF(SUM(BA$11:BA16)&gt;0,AVERAGE(BA$11:BA16,Oct!BA41:BA$41)," "),"")</f>
        <v/>
      </c>
      <c r="BC16" s="135" t="str">
        <f t="shared" ca="1" si="12"/>
        <v/>
      </c>
      <c r="BD16" s="56" t="str">
        <f>IF(+$B16="Sat",IF(SUM(BC$11:BC16)&gt;0,AVERAGE(BC$11:BC16,Oct!BC41:BC$41)," "),"")</f>
        <v/>
      </c>
      <c r="BE16" s="41"/>
      <c r="BF16" s="698" t="str">
        <f t="shared" ca="1" si="15"/>
        <v/>
      </c>
      <c r="BG16" s="262">
        <f t="shared" si="13"/>
        <v>6</v>
      </c>
      <c r="BH16" s="41"/>
      <c r="BI16" s="42"/>
      <c r="BJ16" s="316"/>
      <c r="BK16" s="40"/>
      <c r="BL16" s="40"/>
      <c r="BM16" s="40"/>
      <c r="BN16" s="40"/>
      <c r="BO16" s="40"/>
      <c r="BP16" s="40"/>
      <c r="BQ16" s="40"/>
      <c r="BR16" s="40"/>
      <c r="BS16" s="42"/>
      <c r="BT16" s="40"/>
      <c r="BU16" s="42"/>
      <c r="BV16" s="262">
        <f t="shared" si="4"/>
        <v>6</v>
      </c>
      <c r="BW16" s="40"/>
      <c r="BX16" s="698" t="str">
        <f t="shared" ca="1" si="14"/>
        <v/>
      </c>
      <c r="BY16" s="39"/>
      <c r="BZ16" s="698" t="str">
        <f t="shared" ca="1" si="17"/>
        <v/>
      </c>
      <c r="CA16" s="39"/>
      <c r="CB16" s="34"/>
      <c r="CC16" s="40"/>
      <c r="CD16" s="39"/>
      <c r="CE16" s="39"/>
      <c r="CF16" s="34"/>
      <c r="CG16" s="40"/>
      <c r="CH16" s="34"/>
      <c r="CI16" s="40"/>
      <c r="CJ16" s="34"/>
      <c r="CK16" s="34"/>
      <c r="CL16" s="42"/>
      <c r="CM16" s="262">
        <f t="shared" si="5"/>
        <v>6</v>
      </c>
      <c r="CN16" s="39"/>
      <c r="CO16" s="718"/>
      <c r="CP16" s="40"/>
      <c r="CQ16" s="718"/>
      <c r="CR16" s="39"/>
      <c r="CS16" s="34"/>
      <c r="CT16" s="40"/>
      <c r="CU16" s="39"/>
      <c r="CV16" s="39"/>
      <c r="CW16" s="34"/>
      <c r="CX16" s="40"/>
      <c r="CY16" s="34"/>
      <c r="CZ16" s="40"/>
      <c r="DA16" s="34"/>
      <c r="DB16" s="34"/>
      <c r="DC16" s="42"/>
    </row>
    <row r="17" spans="1:107" ht="15" customHeight="1" x14ac:dyDescent="0.2">
      <c r="A17" s="234">
        <v>7</v>
      </c>
      <c r="B17" s="233" t="str">
        <f t="shared" si="6"/>
        <v>Sat</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Sat</v>
      </c>
      <c r="AQ17" s="53"/>
      <c r="AR17" s="45" t="str">
        <f>IF(+$B17="Sat",IF(SUM(AQ11:AQ17)&gt;0,AVERAGE(AQ11:AQ17)," "),"")</f>
        <v xml:space="preserve"> </v>
      </c>
      <c r="AS17" s="53"/>
      <c r="AT17" s="71" t="str">
        <f>IF(+$B17="Sat",IF(SUM(AS11:AS17)&gt;0,AVERAGE(AS11:AS17)," "),"")</f>
        <v xml:space="preserve"> </v>
      </c>
      <c r="AU17" s="46" t="str">
        <f t="shared" ca="1" si="10"/>
        <v/>
      </c>
      <c r="AV17" s="56" t="str">
        <f ca="1">IF(+$B17="Sat",IF(SUM(AU11:AU17)&gt;0,AVERAGE(AU11:AU17)," "),"")</f>
        <v xml:space="preserve"> </v>
      </c>
      <c r="AW17" s="53"/>
      <c r="AX17" s="71" t="str">
        <f>IF(+$B17="Sat",IF(SUM(AW11:AW17)&gt;0,AVERAGE(AW11:AW17)," "),"")</f>
        <v xml:space="preserve"> </v>
      </c>
      <c r="AY17" s="46" t="str">
        <f t="shared" ca="1" si="11"/>
        <v/>
      </c>
      <c r="AZ17" s="45" t="str">
        <f ca="1">IF(+$B17="Sat",IF(SUM(AY11:AY17)&gt;0,AVERAGE(AY11:AY17)," "),"")</f>
        <v xml:space="preserve"> </v>
      </c>
      <c r="BA17" s="53"/>
      <c r="BB17" s="72" t="str">
        <f>IF(+$B17="Sat",IF(SUM(BA11:BA17)&gt;0,AVERAGE(BA11:BA17)," "),"")</f>
        <v xml:space="preserve"> </v>
      </c>
      <c r="BC17" s="47" t="str">
        <f t="shared" ca="1" si="12"/>
        <v/>
      </c>
      <c r="BD17" s="45" t="str">
        <f ca="1">IF(+$B17="Sat",IF(SUM(BC11:BC17)&gt;0,AVERAGE(BC11:BC17)," "),"")</f>
        <v xml:space="preserve"> </v>
      </c>
      <c r="BE17" s="53"/>
      <c r="BF17" s="698" t="str">
        <f t="shared" ca="1" si="15"/>
        <v/>
      </c>
      <c r="BG17" s="263">
        <f t="shared" si="13"/>
        <v>7</v>
      </c>
      <c r="BH17" s="53"/>
      <c r="BI17" s="54"/>
      <c r="BJ17" s="317"/>
      <c r="BK17" s="48"/>
      <c r="BL17" s="48"/>
      <c r="BM17" s="48"/>
      <c r="BN17" s="48"/>
      <c r="BO17" s="48"/>
      <c r="BP17" s="48"/>
      <c r="BQ17" s="48"/>
      <c r="BR17" s="48"/>
      <c r="BS17" s="54"/>
      <c r="BT17" s="48"/>
      <c r="BU17" s="54"/>
      <c r="BV17" s="263">
        <f t="shared" si="4"/>
        <v>7</v>
      </c>
      <c r="BW17" s="48"/>
      <c r="BX17" s="698" t="str">
        <f t="shared" ca="1" si="14"/>
        <v/>
      </c>
      <c r="BY17" s="52"/>
      <c r="BZ17" s="698" t="str">
        <f t="shared" ca="1" si="17"/>
        <v/>
      </c>
      <c r="CA17" s="52"/>
      <c r="CB17" s="34"/>
      <c r="CC17" s="48"/>
      <c r="CD17" s="39"/>
      <c r="CE17" s="39"/>
      <c r="CF17" s="34"/>
      <c r="CG17" s="48"/>
      <c r="CH17" s="34"/>
      <c r="CI17" s="49"/>
      <c r="CJ17" s="353"/>
      <c r="CK17" s="34"/>
      <c r="CL17" s="54"/>
      <c r="CM17" s="262">
        <f t="shared" si="5"/>
        <v>7</v>
      </c>
      <c r="CN17" s="52"/>
      <c r="CO17" s="714"/>
      <c r="CP17" s="48"/>
      <c r="CQ17" s="714"/>
      <c r="CR17" s="52"/>
      <c r="CS17" s="34"/>
      <c r="CT17" s="48"/>
      <c r="CU17" s="39"/>
      <c r="CV17" s="39"/>
      <c r="CW17" s="34"/>
      <c r="CX17" s="48"/>
      <c r="CY17" s="34"/>
      <c r="CZ17" s="49"/>
      <c r="DA17" s="353"/>
      <c r="DB17" s="34"/>
      <c r="DC17" s="54"/>
    </row>
    <row r="18" spans="1:107" ht="15" customHeight="1" x14ac:dyDescent="0.2">
      <c r="A18" s="234">
        <v>8</v>
      </c>
      <c r="B18" s="233" t="str">
        <f t="shared" si="6"/>
        <v>Sun</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Sun</v>
      </c>
      <c r="AQ18" s="53"/>
      <c r="AR18" s="45" t="str">
        <f>IF(+$B18="Sat",IF(SUM(AQ12:AQ18)&gt;0,AVERAGE(AQ12:AQ18)," "),"")</f>
        <v/>
      </c>
      <c r="AS18" s="53"/>
      <c r="AT18" s="71" t="str">
        <f>IF(+$B18="Sat",IF(SUM(AS12:AS18)&gt;0,AVERAGE(AS12:AS18)," "),"")</f>
        <v/>
      </c>
      <c r="AU18" s="46" t="str">
        <f t="shared" ca="1" si="10"/>
        <v/>
      </c>
      <c r="AV18" s="56" t="str">
        <f>IF(+$B18="Sat",IF(SUM(AU12:AU18)&gt;0,AVERAGE(AU12:AU18)," "),"")</f>
        <v/>
      </c>
      <c r="AW18" s="53"/>
      <c r="AX18" s="71" t="str">
        <f>IF(+$B18="Sat",IF(SUM(AW12:AW18)&gt;0,AVERAGE(AW12:AW18)," "),"")</f>
        <v/>
      </c>
      <c r="AY18" s="46" t="str">
        <f t="shared" ca="1" si="11"/>
        <v/>
      </c>
      <c r="AZ18" s="45" t="str">
        <f>IF(+$B18="Sat",IF(SUM(AY12:AY18)&gt;0,AVERAGE(AY12:AY18)," "),"")</f>
        <v/>
      </c>
      <c r="BA18" s="53"/>
      <c r="BB18" s="72" t="str">
        <f>IF(+$B18="Sat",IF(SUM(BA12:BA18)&gt;0,AVERAGE(BA12:BA18)," "),"")</f>
        <v/>
      </c>
      <c r="BC18" s="47" t="str">
        <f t="shared" ca="1" si="12"/>
        <v/>
      </c>
      <c r="BD18" s="45" t="str">
        <f>IF(+$B18="Sat",IF(SUM(BC12:BC18)&gt;0,AVERAGE(BC12:BC18)," "),"")</f>
        <v/>
      </c>
      <c r="BE18" s="53"/>
      <c r="BF18" s="698" t="str">
        <f t="shared" ca="1" si="15"/>
        <v/>
      </c>
      <c r="BG18" s="263">
        <f t="shared" si="13"/>
        <v>8</v>
      </c>
      <c r="BH18" s="53"/>
      <c r="BI18" s="54"/>
      <c r="BJ18" s="317"/>
      <c r="BK18" s="48"/>
      <c r="BL18" s="48"/>
      <c r="BM18" s="48"/>
      <c r="BN18" s="48"/>
      <c r="BO18" s="48"/>
      <c r="BP18" s="48"/>
      <c r="BQ18" s="48"/>
      <c r="BR18" s="48"/>
      <c r="BS18" s="54"/>
      <c r="BT18" s="48"/>
      <c r="BU18" s="54"/>
      <c r="BV18" s="263">
        <f t="shared" si="4"/>
        <v>8</v>
      </c>
      <c r="BW18" s="48"/>
      <c r="BX18" s="698" t="str">
        <f t="shared" ca="1" si="14"/>
        <v/>
      </c>
      <c r="BY18" s="52"/>
      <c r="BZ18" s="698" t="str">
        <f t="shared" ca="1" si="17"/>
        <v/>
      </c>
      <c r="CA18" s="52"/>
      <c r="CB18" s="34"/>
      <c r="CC18" s="48"/>
      <c r="CD18" s="39"/>
      <c r="CE18" s="39"/>
      <c r="CF18" s="34"/>
      <c r="CG18" s="48"/>
      <c r="CH18" s="34"/>
      <c r="CI18" s="49"/>
      <c r="CJ18" s="353"/>
      <c r="CK18" s="34"/>
      <c r="CL18" s="54"/>
      <c r="CM18" s="262">
        <f t="shared" si="5"/>
        <v>8</v>
      </c>
      <c r="CN18" s="52"/>
      <c r="CO18" s="714"/>
      <c r="CP18" s="48"/>
      <c r="CQ18" s="714"/>
      <c r="CR18" s="52"/>
      <c r="CS18" s="34"/>
      <c r="CT18" s="48"/>
      <c r="CU18" s="39"/>
      <c r="CV18" s="39"/>
      <c r="CW18" s="34"/>
      <c r="CX18" s="48"/>
      <c r="CY18" s="34"/>
      <c r="CZ18" s="49"/>
      <c r="DA18" s="353"/>
      <c r="DB18" s="34"/>
      <c r="DC18" s="54"/>
    </row>
    <row r="19" spans="1:107" ht="15" customHeight="1" x14ac:dyDescent="0.2">
      <c r="A19" s="234">
        <v>9</v>
      </c>
      <c r="B19" s="233" t="str">
        <f t="shared" si="6"/>
        <v>Mon</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Mon</v>
      </c>
      <c r="AQ19" s="53"/>
      <c r="AR19" s="45" t="str">
        <f>IF(+$B19="Sat",IF(SUM(AQ13:AQ19)&gt;0,AVERAGE(AQ13:AQ19)," "),"")</f>
        <v/>
      </c>
      <c r="AS19" s="53"/>
      <c r="AT19" s="71" t="str">
        <f>IF(+$B19="Sat",IF(SUM(AS13:AS19)&gt;0,AVERAGE(AS13:AS19)," "),"")</f>
        <v/>
      </c>
      <c r="AU19" s="46" t="str">
        <f ca="1">IF(CELL("type",AS19)="l","",IF(AS19*($K19+$AQ19)=0,"",IF($AQ19&gt;0,+$AQ19*AS19*8.34,$K19*AS19*8.34)))</f>
        <v/>
      </c>
      <c r="AV19" s="56" t="str">
        <f>IF(+$B19="Sat",IF(SUM(AU13:AU19)&gt;0,AVERAGE(AU13:AU19)," "),"")</f>
        <v/>
      </c>
      <c r="AW19" s="53"/>
      <c r="AX19" s="71" t="str">
        <f>IF(+$B19="Sat",IF(SUM(AW13:AW19)&gt;0,AVERAGE(AW13:AW19)," "),"")</f>
        <v/>
      </c>
      <c r="AY19" s="46" t="str">
        <f ca="1">IF(CELL("type",AW19)="l","",IF(AW19*($K19+$AQ19)=0,"",IF($AQ19&gt;0,+$AQ19*AW19*8.34,$K19*AW19*8.34)))</f>
        <v/>
      </c>
      <c r="AZ19" s="45" t="str">
        <f>IF(+$B19="Sat",IF(SUM(AY13:AY19)&gt;0,AVERAGE(AY13:AY19)," "),"")</f>
        <v/>
      </c>
      <c r="BA19" s="53"/>
      <c r="BB19" s="72" t="str">
        <f>IF(+$B19="Sat",IF(SUM(BA13:BA19)&gt;0,AVERAGE(BA13:BA19)," "),"")</f>
        <v/>
      </c>
      <c r="BC19" s="47" t="str">
        <f ca="1">IF(CELL("type",BA19)="l","",IF(BA19*($K19+$AQ19)=0,"",IF($AQ19&gt;0,+$AQ19*BA19*8.34,$K19*BA19*8.34)))</f>
        <v/>
      </c>
      <c r="BD19" s="45" t="str">
        <f>IF(+$B19="Sat",IF(SUM(BC13:BC19)&gt;0,AVERAGE(BC13:BC19)," "),"")</f>
        <v/>
      </c>
      <c r="BE19" s="53"/>
      <c r="BF19" s="698" t="str">
        <f t="shared" ca="1" si="15"/>
        <v/>
      </c>
      <c r="BG19" s="263">
        <f t="shared" si="13"/>
        <v>9</v>
      </c>
      <c r="BH19" s="53"/>
      <c r="BI19" s="54"/>
      <c r="BJ19" s="317"/>
      <c r="BK19" s="48"/>
      <c r="BL19" s="48"/>
      <c r="BM19" s="48"/>
      <c r="BN19" s="48"/>
      <c r="BO19" s="48"/>
      <c r="BP19" s="48"/>
      <c r="BQ19" s="48"/>
      <c r="BR19" s="48"/>
      <c r="BS19" s="54"/>
      <c r="BT19" s="48"/>
      <c r="BU19" s="54"/>
      <c r="BV19" s="263">
        <f t="shared" si="4"/>
        <v>9</v>
      </c>
      <c r="BW19" s="48"/>
      <c r="BX19" s="698" t="str">
        <f t="shared" ca="1" si="14"/>
        <v/>
      </c>
      <c r="BY19" s="52"/>
      <c r="BZ19" s="698" t="str">
        <f t="shared" ca="1" si="17"/>
        <v/>
      </c>
      <c r="CA19" s="48"/>
      <c r="CB19" s="34"/>
      <c r="CC19" s="48"/>
      <c r="CD19" s="39"/>
      <c r="CE19" s="39"/>
      <c r="CF19" s="34"/>
      <c r="CG19" s="48"/>
      <c r="CH19" s="34"/>
      <c r="CI19" s="49"/>
      <c r="CJ19" s="353"/>
      <c r="CK19" s="34"/>
      <c r="CL19" s="54"/>
      <c r="CM19" s="262">
        <f t="shared" si="5"/>
        <v>9</v>
      </c>
      <c r="CN19" s="52"/>
      <c r="CO19" s="714"/>
      <c r="CP19" s="48"/>
      <c r="CQ19" s="714"/>
      <c r="CR19" s="52"/>
      <c r="CS19" s="34"/>
      <c r="CT19" s="48"/>
      <c r="CU19" s="39"/>
      <c r="CV19" s="39"/>
      <c r="CW19" s="34"/>
      <c r="CX19" s="48"/>
      <c r="CY19" s="34"/>
      <c r="CZ19" s="49"/>
      <c r="DA19" s="353"/>
      <c r="DB19" s="34"/>
      <c r="DC19" s="54"/>
    </row>
    <row r="20" spans="1:107" ht="15" customHeight="1" thickBot="1" x14ac:dyDescent="0.25">
      <c r="A20" s="235">
        <v>10</v>
      </c>
      <c r="B20" s="236" t="str">
        <f t="shared" si="6"/>
        <v>Tue</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0"/>
      <c r="AG20" s="62"/>
      <c r="AH20" s="58"/>
      <c r="AI20" t="str">
        <f t="shared" ca="1" si="9"/>
        <v/>
      </c>
      <c r="AJ20" s="58"/>
      <c r="AK20" s="318"/>
      <c r="AL20" s="318"/>
      <c r="AM20" s="318"/>
      <c r="AN20" s="64"/>
      <c r="AO20" s="235">
        <f t="shared" si="2"/>
        <v>10</v>
      </c>
      <c r="AP20" s="442" t="str">
        <f t="shared" si="3"/>
        <v>Tue</v>
      </c>
      <c r="AQ20" s="63"/>
      <c r="AR20" s="68" t="str">
        <f t="shared" ref="AR20:AR39" si="18">IF(+$B20="Sat",IF(SUM(AQ14:AQ20)&gt;0,AVERAGE(AQ14:AQ20)," "),"")</f>
        <v/>
      </c>
      <c r="AS20" s="63"/>
      <c r="AT20" s="67" t="str">
        <f t="shared" ref="AT20:AV33" si="19">IF(+$B20="Sat",IF(SUM(AS14:AS20)&gt;0,AVERAGE(AS14:AS20)," "),"")</f>
        <v/>
      </c>
      <c r="AU20" s="87" t="str">
        <f t="shared" ca="1" si="10"/>
        <v/>
      </c>
      <c r="AV20" s="68" t="str">
        <f t="shared" si="19"/>
        <v/>
      </c>
      <c r="AW20" s="63"/>
      <c r="AX20" s="67" t="str">
        <f t="shared" ref="AX20:AX39" si="20">IF(+$B20="Sat",IF(SUM(AW14:AW20)&gt;0,AVERAGE(AW14:AW20)," "),"")</f>
        <v/>
      </c>
      <c r="AY20" s="87" t="str">
        <f t="shared" ca="1" si="11"/>
        <v/>
      </c>
      <c r="AZ20" s="68" t="str">
        <f t="shared" ref="AZ20:AZ39" si="21">IF(+$B20="Sat",IF(SUM(AY14:AY20)&gt;0,AVERAGE(AY14:AY20)," "),"")</f>
        <v/>
      </c>
      <c r="BA20" s="63"/>
      <c r="BB20" s="73" t="str">
        <f t="shared" ref="BB20:BB39" si="22">IF(+$B20="Sat",IF(SUM(BA14:BA20)&gt;0,AVERAGE(BA14:BA20)," "),"")</f>
        <v/>
      </c>
      <c r="BC20" s="69" t="str">
        <f t="shared" ca="1" si="12"/>
        <v/>
      </c>
      <c r="BD20" s="68" t="str">
        <f t="shared" ref="BD20:BD39" si="23">IF(+$B20="Sat",IF(SUM(BC14:BC20)&gt;0,AVERAGE(BC14:BC20)," "),"")</f>
        <v/>
      </c>
      <c r="BE20" s="63"/>
      <c r="BF20" s="698" t="str">
        <f t="shared" ca="1" si="15"/>
        <v/>
      </c>
      <c r="BG20" s="264">
        <f t="shared" si="13"/>
        <v>10</v>
      </c>
      <c r="BH20" s="63"/>
      <c r="BI20" s="64"/>
      <c r="BJ20" s="318"/>
      <c r="BK20" s="58"/>
      <c r="BL20" s="58"/>
      <c r="BM20" s="58"/>
      <c r="BN20" s="58"/>
      <c r="BO20" s="58"/>
      <c r="BP20" s="58"/>
      <c r="BQ20" s="58"/>
      <c r="BR20" s="58"/>
      <c r="BS20" s="64"/>
      <c r="BT20" s="58"/>
      <c r="BU20" s="64"/>
      <c r="BV20" s="264">
        <f t="shared" si="4"/>
        <v>10</v>
      </c>
      <c r="BW20" s="58"/>
      <c r="BX20" s="698" t="str">
        <f t="shared" ca="1" si="14"/>
        <v/>
      </c>
      <c r="BY20" s="63"/>
      <c r="BZ20" s="698" t="str">
        <f t="shared" ca="1" si="17"/>
        <v/>
      </c>
      <c r="CA20" s="58"/>
      <c r="CB20" s="354"/>
      <c r="CC20" s="58"/>
      <c r="CD20" s="62"/>
      <c r="CE20" s="62"/>
      <c r="CF20" s="354"/>
      <c r="CG20" s="58"/>
      <c r="CH20" s="354"/>
      <c r="CI20" s="59"/>
      <c r="CJ20" s="352"/>
      <c r="CK20" s="354"/>
      <c r="CL20" s="64"/>
      <c r="CM20" s="803">
        <f t="shared" si="5"/>
        <v>10</v>
      </c>
      <c r="CN20" s="63"/>
      <c r="CO20" s="717"/>
      <c r="CP20" s="58"/>
      <c r="CQ20" s="717"/>
      <c r="CR20" s="62"/>
      <c r="CS20" s="354"/>
      <c r="CT20" s="58"/>
      <c r="CU20" s="62"/>
      <c r="CV20" s="62"/>
      <c r="CW20" s="354"/>
      <c r="CX20" s="58"/>
      <c r="CY20" s="354"/>
      <c r="CZ20" s="59"/>
      <c r="DA20" s="352"/>
      <c r="DB20" s="354"/>
      <c r="DC20" s="64"/>
    </row>
    <row r="21" spans="1:107" ht="15" customHeight="1" x14ac:dyDescent="0.2">
      <c r="A21" s="232">
        <v>11</v>
      </c>
      <c r="B21" s="237" t="str">
        <f t="shared" si="6"/>
        <v>Wed</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811"/>
      <c r="AG21" s="39"/>
      <c r="AH21" s="40"/>
      <c r="AI21" t="str">
        <f t="shared" ca="1" si="9"/>
        <v/>
      </c>
      <c r="AJ21" s="40"/>
      <c r="AK21" s="316"/>
      <c r="AL21" s="316"/>
      <c r="AM21" s="316"/>
      <c r="AN21" s="42"/>
      <c r="AO21" s="232">
        <f t="shared" si="2"/>
        <v>11</v>
      </c>
      <c r="AP21" s="441" t="str">
        <f t="shared" si="3"/>
        <v>Wed</v>
      </c>
      <c r="AQ21" s="41"/>
      <c r="AR21" s="56" t="str">
        <f t="shared" si="18"/>
        <v/>
      </c>
      <c r="AS21" s="41"/>
      <c r="AT21" s="44" t="str">
        <f t="shared" si="19"/>
        <v/>
      </c>
      <c r="AU21" s="46" t="str">
        <f t="shared" ca="1" si="10"/>
        <v/>
      </c>
      <c r="AV21" s="56" t="str">
        <f t="shared" si="19"/>
        <v/>
      </c>
      <c r="AW21" s="41"/>
      <c r="AX21" s="44" t="str">
        <f t="shared" si="20"/>
        <v/>
      </c>
      <c r="AY21" s="46" t="str">
        <f t="shared" ca="1" si="11"/>
        <v/>
      </c>
      <c r="AZ21" s="56" t="str">
        <f t="shared" si="21"/>
        <v/>
      </c>
      <c r="BA21" s="41"/>
      <c r="BB21" s="70" t="str">
        <f t="shared" si="22"/>
        <v/>
      </c>
      <c r="BC21" s="135" t="str">
        <f t="shared" ca="1" si="12"/>
        <v/>
      </c>
      <c r="BD21" s="56" t="str">
        <f t="shared" si="23"/>
        <v/>
      </c>
      <c r="BE21" s="41"/>
      <c r="BF21" s="698" t="str">
        <f t="shared" ca="1" si="15"/>
        <v/>
      </c>
      <c r="BG21" s="262">
        <f t="shared" si="13"/>
        <v>11</v>
      </c>
      <c r="BH21" s="41"/>
      <c r="BI21" s="42"/>
      <c r="BJ21" s="316"/>
      <c r="BK21" s="40"/>
      <c r="BL21" s="40"/>
      <c r="BM21" s="40"/>
      <c r="BN21" s="40"/>
      <c r="BO21" s="40"/>
      <c r="BP21" s="40"/>
      <c r="BQ21" s="40"/>
      <c r="BR21" s="40"/>
      <c r="BS21" s="42"/>
      <c r="BT21" s="40"/>
      <c r="BU21" s="42"/>
      <c r="BV21" s="262">
        <f t="shared" si="4"/>
        <v>11</v>
      </c>
      <c r="BW21" s="40"/>
      <c r="BX21" s="698" t="str">
        <f t="shared" ca="1" si="14"/>
        <v/>
      </c>
      <c r="BY21" s="39"/>
      <c r="BZ21" s="698" t="str">
        <f t="shared" ca="1" si="17"/>
        <v/>
      </c>
      <c r="CA21" s="40"/>
      <c r="CB21" s="34"/>
      <c r="CC21" s="40"/>
      <c r="CD21" s="39"/>
      <c r="CE21" s="39"/>
      <c r="CF21" s="34"/>
      <c r="CG21" s="40"/>
      <c r="CH21" s="34"/>
      <c r="CI21" s="36"/>
      <c r="CJ21" s="355"/>
      <c r="CK21" s="34"/>
      <c r="CL21" s="42"/>
      <c r="CM21" s="797">
        <f t="shared" si="5"/>
        <v>11</v>
      </c>
      <c r="CN21" s="39"/>
      <c r="CO21" s="718"/>
      <c r="CP21" s="40"/>
      <c r="CQ21" s="718"/>
      <c r="CR21" s="39"/>
      <c r="CS21" s="34"/>
      <c r="CT21" s="40"/>
      <c r="CU21" s="39"/>
      <c r="CV21" s="39"/>
      <c r="CW21" s="34"/>
      <c r="CX21" s="40"/>
      <c r="CY21" s="34"/>
      <c r="CZ21" s="36"/>
      <c r="DA21" s="355"/>
      <c r="DB21" s="34"/>
      <c r="DC21" s="42"/>
    </row>
    <row r="22" spans="1:107" ht="15" customHeight="1" x14ac:dyDescent="0.2">
      <c r="A22" s="234">
        <v>12</v>
      </c>
      <c r="B22" s="233" t="str">
        <f t="shared" si="6"/>
        <v>Thu</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Thu</v>
      </c>
      <c r="AQ22" s="53"/>
      <c r="AR22" s="45" t="str">
        <f t="shared" si="18"/>
        <v/>
      </c>
      <c r="AS22" s="53"/>
      <c r="AT22" s="71" t="str">
        <f t="shared" si="19"/>
        <v/>
      </c>
      <c r="AU22" s="46" t="str">
        <f t="shared" ca="1" si="10"/>
        <v/>
      </c>
      <c r="AV22" s="56" t="str">
        <f t="shared" si="19"/>
        <v/>
      </c>
      <c r="AW22" s="53"/>
      <c r="AX22" s="71" t="str">
        <f t="shared" si="20"/>
        <v/>
      </c>
      <c r="AY22" s="46" t="str">
        <f t="shared" ca="1" si="11"/>
        <v/>
      </c>
      <c r="AZ22" s="45" t="str">
        <f t="shared" si="21"/>
        <v/>
      </c>
      <c r="BA22" s="53"/>
      <c r="BB22" s="72" t="str">
        <f t="shared" si="22"/>
        <v/>
      </c>
      <c r="BC22" s="47" t="str">
        <f t="shared" ca="1" si="12"/>
        <v/>
      </c>
      <c r="BD22" s="45" t="str">
        <f t="shared" si="23"/>
        <v/>
      </c>
      <c r="BE22" s="53"/>
      <c r="BF22" s="698" t="str">
        <f t="shared" ca="1" si="15"/>
        <v/>
      </c>
      <c r="BG22" s="263">
        <f t="shared" si="13"/>
        <v>12</v>
      </c>
      <c r="BH22" s="53"/>
      <c r="BI22" s="54"/>
      <c r="BJ22" s="317"/>
      <c r="BK22" s="48"/>
      <c r="BL22" s="48"/>
      <c r="BM22" s="48"/>
      <c r="BN22" s="48"/>
      <c r="BO22" s="48"/>
      <c r="BP22" s="48"/>
      <c r="BQ22" s="48"/>
      <c r="BR22" s="48"/>
      <c r="BS22" s="54"/>
      <c r="BT22" s="48"/>
      <c r="BU22" s="54"/>
      <c r="BV22" s="263">
        <f t="shared" si="4"/>
        <v>12</v>
      </c>
      <c r="BW22" s="48"/>
      <c r="BX22" s="698" t="str">
        <f t="shared" ca="1" si="14"/>
        <v/>
      </c>
      <c r="BY22" s="52"/>
      <c r="BZ22" s="698" t="str">
        <f t="shared" ca="1" si="17"/>
        <v/>
      </c>
      <c r="CA22" s="48"/>
      <c r="CB22" s="34"/>
      <c r="CC22" s="48"/>
      <c r="CD22" s="39"/>
      <c r="CE22" s="39"/>
      <c r="CF22" s="34"/>
      <c r="CG22" s="48"/>
      <c r="CH22" s="34"/>
      <c r="CI22" s="49"/>
      <c r="CJ22" s="353"/>
      <c r="CK22" s="34"/>
      <c r="CL22" s="54"/>
      <c r="CM22" s="262">
        <f t="shared" si="5"/>
        <v>12</v>
      </c>
      <c r="CN22" s="52"/>
      <c r="CO22" s="714"/>
      <c r="CP22" s="48"/>
      <c r="CQ22" s="714"/>
      <c r="CR22" s="52"/>
      <c r="CS22" s="34"/>
      <c r="CT22" s="48"/>
      <c r="CU22" s="39"/>
      <c r="CV22" s="39"/>
      <c r="CW22" s="34"/>
      <c r="CX22" s="48"/>
      <c r="CY22" s="34"/>
      <c r="CZ22" s="49"/>
      <c r="DA22" s="353"/>
      <c r="DB22" s="34"/>
      <c r="DC22" s="54"/>
    </row>
    <row r="23" spans="1:107" ht="15" customHeight="1" x14ac:dyDescent="0.2">
      <c r="A23" s="234">
        <v>13</v>
      </c>
      <c r="B23" s="233" t="str">
        <f t="shared" si="6"/>
        <v>Fri</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Fri</v>
      </c>
      <c r="AQ23" s="53"/>
      <c r="AR23" s="45" t="str">
        <f t="shared" si="18"/>
        <v/>
      </c>
      <c r="AS23" s="53"/>
      <c r="AT23" s="71" t="str">
        <f t="shared" si="19"/>
        <v/>
      </c>
      <c r="AU23" s="46" t="str">
        <f ca="1">IF(CELL("type",AS23)="l","",IF(AS23*($K23+$AQ23)=0,"",IF($AQ23&gt;0,+$AQ23*AS23*8.34,$K23*AS23*8.34)))</f>
        <v/>
      </c>
      <c r="AV23" s="56" t="str">
        <f t="shared" si="19"/>
        <v/>
      </c>
      <c r="AW23" s="53"/>
      <c r="AX23" s="71" t="str">
        <f t="shared" si="20"/>
        <v/>
      </c>
      <c r="AY23" s="46" t="str">
        <f ca="1">IF(CELL("type",AW23)="l","",IF(AW23*($K23+$AQ23)=0,"",IF($AQ23&gt;0,+$AQ23*AW23*8.34,$K23*AW23*8.34)))</f>
        <v/>
      </c>
      <c r="AZ23" s="45" t="str">
        <f t="shared" si="21"/>
        <v/>
      </c>
      <c r="BA23" s="53"/>
      <c r="BB23" s="72" t="str">
        <f t="shared" si="22"/>
        <v/>
      </c>
      <c r="BC23" s="47" t="str">
        <f ca="1">IF(CELL("type",BA23)="l","",IF(BA23*($K23+$AQ23)=0,"",IF($AQ23&gt;0,+$AQ23*BA23*8.34,$K23*BA23*8.34)))</f>
        <v/>
      </c>
      <c r="BD23" s="45" t="str">
        <f t="shared" si="23"/>
        <v/>
      </c>
      <c r="BE23" s="53"/>
      <c r="BF23" s="698" t="str">
        <f t="shared" ca="1" si="15"/>
        <v/>
      </c>
      <c r="BG23" s="263">
        <f t="shared" si="13"/>
        <v>13</v>
      </c>
      <c r="BH23" s="53"/>
      <c r="BI23" s="54"/>
      <c r="BJ23" s="317"/>
      <c r="BK23" s="48"/>
      <c r="BL23" s="48"/>
      <c r="BM23" s="48"/>
      <c r="BN23" s="48"/>
      <c r="BO23" s="48"/>
      <c r="BP23" s="48"/>
      <c r="BQ23" s="48"/>
      <c r="BR23" s="48"/>
      <c r="BS23" s="54"/>
      <c r="BT23" s="48"/>
      <c r="BU23" s="54"/>
      <c r="BV23" s="263">
        <f t="shared" si="4"/>
        <v>13</v>
      </c>
      <c r="BW23" s="48"/>
      <c r="BX23" s="698" t="str">
        <f t="shared" ca="1" si="14"/>
        <v/>
      </c>
      <c r="BY23" s="52"/>
      <c r="BZ23" s="698" t="str">
        <f t="shared" ca="1" si="17"/>
        <v/>
      </c>
      <c r="CA23" s="48"/>
      <c r="CB23" s="34"/>
      <c r="CC23" s="48"/>
      <c r="CD23" s="39"/>
      <c r="CE23" s="39"/>
      <c r="CF23" s="34"/>
      <c r="CG23" s="48"/>
      <c r="CH23" s="34"/>
      <c r="CI23" s="49"/>
      <c r="CJ23" s="353"/>
      <c r="CK23" s="34"/>
      <c r="CL23" s="54"/>
      <c r="CM23" s="262">
        <f t="shared" si="5"/>
        <v>13</v>
      </c>
      <c r="CN23" s="52"/>
      <c r="CO23" s="714"/>
      <c r="CP23" s="48"/>
      <c r="CQ23" s="714"/>
      <c r="CR23" s="52"/>
      <c r="CS23" s="34"/>
      <c r="CT23" s="48"/>
      <c r="CU23" s="39"/>
      <c r="CV23" s="39"/>
      <c r="CW23" s="34"/>
      <c r="CX23" s="48"/>
      <c r="CY23" s="34"/>
      <c r="CZ23" s="49"/>
      <c r="DA23" s="353"/>
      <c r="DB23" s="34"/>
      <c r="DC23" s="54"/>
    </row>
    <row r="24" spans="1:107" ht="15" customHeight="1" x14ac:dyDescent="0.2">
      <c r="A24" s="234">
        <v>14</v>
      </c>
      <c r="B24" s="233" t="str">
        <f t="shared" si="6"/>
        <v>Sat</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Sat</v>
      </c>
      <c r="AQ24" s="53"/>
      <c r="AR24" s="45" t="str">
        <f t="shared" si="18"/>
        <v xml:space="preserve"> </v>
      </c>
      <c r="AS24" s="53"/>
      <c r="AT24" s="71" t="str">
        <f t="shared" si="19"/>
        <v xml:space="preserve"> </v>
      </c>
      <c r="AU24" s="46" t="str">
        <f t="shared" ca="1" si="10"/>
        <v/>
      </c>
      <c r="AV24" s="56" t="str">
        <f t="shared" ca="1" si="19"/>
        <v xml:space="preserve"> </v>
      </c>
      <c r="AW24" s="53"/>
      <c r="AX24" s="71" t="str">
        <f t="shared" si="20"/>
        <v xml:space="preserve"> </v>
      </c>
      <c r="AY24" s="46" t="str">
        <f t="shared" ca="1" si="11"/>
        <v/>
      </c>
      <c r="AZ24" s="45" t="str">
        <f t="shared" ca="1" si="21"/>
        <v xml:space="preserve"> </v>
      </c>
      <c r="BA24" s="53"/>
      <c r="BB24" s="72" t="str">
        <f t="shared" si="22"/>
        <v xml:space="preserve"> </v>
      </c>
      <c r="BC24" s="47" t="str">
        <f t="shared" ca="1" si="12"/>
        <v/>
      </c>
      <c r="BD24" s="45" t="str">
        <f t="shared" ca="1" si="23"/>
        <v xml:space="preserve"> </v>
      </c>
      <c r="BE24" s="53"/>
      <c r="BF24" s="698" t="str">
        <f t="shared" ca="1" si="15"/>
        <v/>
      </c>
      <c r="BG24" s="263">
        <f t="shared" si="13"/>
        <v>14</v>
      </c>
      <c r="BH24" s="53"/>
      <c r="BI24" s="54"/>
      <c r="BJ24" s="317"/>
      <c r="BK24" s="48"/>
      <c r="BL24" s="48"/>
      <c r="BM24" s="48"/>
      <c r="BN24" s="48"/>
      <c r="BO24" s="48"/>
      <c r="BP24" s="48"/>
      <c r="BQ24" s="48"/>
      <c r="BR24" s="48"/>
      <c r="BS24" s="54"/>
      <c r="BT24" s="48"/>
      <c r="BU24" s="54"/>
      <c r="BV24" s="263">
        <f t="shared" si="4"/>
        <v>14</v>
      </c>
      <c r="BW24" s="48"/>
      <c r="BX24" s="698" t="str">
        <f t="shared" ca="1" si="14"/>
        <v/>
      </c>
      <c r="BY24" s="52"/>
      <c r="BZ24" s="698" t="str">
        <f t="shared" ca="1" si="17"/>
        <v/>
      </c>
      <c r="CA24" s="48"/>
      <c r="CB24" s="34"/>
      <c r="CC24" s="48"/>
      <c r="CD24" s="39"/>
      <c r="CE24" s="39"/>
      <c r="CF24" s="34"/>
      <c r="CG24" s="48"/>
      <c r="CH24" s="34"/>
      <c r="CI24" s="49"/>
      <c r="CJ24" s="353"/>
      <c r="CK24" s="34"/>
      <c r="CL24" s="54"/>
      <c r="CM24" s="262">
        <f t="shared" si="5"/>
        <v>14</v>
      </c>
      <c r="CN24" s="52"/>
      <c r="CO24" s="714"/>
      <c r="CP24" s="48"/>
      <c r="CQ24" s="714"/>
      <c r="CR24" s="52"/>
      <c r="CS24" s="34"/>
      <c r="CT24" s="48"/>
      <c r="CU24" s="39"/>
      <c r="CV24" s="39"/>
      <c r="CW24" s="34"/>
      <c r="CX24" s="48"/>
      <c r="CY24" s="34"/>
      <c r="CZ24" s="49"/>
      <c r="DA24" s="353"/>
      <c r="DB24" s="34"/>
      <c r="DC24" s="54"/>
    </row>
    <row r="25" spans="1:107" ht="15" customHeight="1" thickBot="1" x14ac:dyDescent="0.25">
      <c r="A25" s="235">
        <v>15</v>
      </c>
      <c r="B25" s="236" t="str">
        <f t="shared" si="6"/>
        <v>Sun</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0"/>
      <c r="AG25" s="62"/>
      <c r="AH25" s="58"/>
      <c r="AI25" t="str">
        <f t="shared" ca="1" si="9"/>
        <v/>
      </c>
      <c r="AJ25" s="58"/>
      <c r="AK25" s="318"/>
      <c r="AL25" s="318"/>
      <c r="AM25" s="318"/>
      <c r="AN25" s="64"/>
      <c r="AO25" s="235">
        <f t="shared" si="2"/>
        <v>15</v>
      </c>
      <c r="AP25" s="442" t="str">
        <f t="shared" si="3"/>
        <v>Sun</v>
      </c>
      <c r="AQ25" s="63"/>
      <c r="AR25" s="68" t="str">
        <f t="shared" si="18"/>
        <v/>
      </c>
      <c r="AS25" s="63"/>
      <c r="AT25" s="67" t="str">
        <f t="shared" si="19"/>
        <v/>
      </c>
      <c r="AU25" s="87" t="str">
        <f t="shared" ca="1" si="10"/>
        <v/>
      </c>
      <c r="AV25" s="68" t="str">
        <f t="shared" si="19"/>
        <v/>
      </c>
      <c r="AW25" s="63"/>
      <c r="AX25" s="67" t="str">
        <f t="shared" si="20"/>
        <v/>
      </c>
      <c r="AY25" s="87" t="str">
        <f t="shared" ca="1" si="11"/>
        <v/>
      </c>
      <c r="AZ25" s="68" t="str">
        <f t="shared" si="21"/>
        <v/>
      </c>
      <c r="BA25" s="63"/>
      <c r="BB25" s="73" t="str">
        <f t="shared" si="22"/>
        <v/>
      </c>
      <c r="BC25" s="69" t="str">
        <f t="shared" ca="1" si="12"/>
        <v/>
      </c>
      <c r="BD25" s="68" t="str">
        <f t="shared" si="23"/>
        <v/>
      </c>
      <c r="BE25" s="63"/>
      <c r="BF25" s="698" t="str">
        <f t="shared" ca="1" si="15"/>
        <v/>
      </c>
      <c r="BG25" s="264">
        <f t="shared" si="13"/>
        <v>15</v>
      </c>
      <c r="BH25" s="63"/>
      <c r="BI25" s="64"/>
      <c r="BJ25" s="318"/>
      <c r="BK25" s="58"/>
      <c r="BL25" s="58"/>
      <c r="BM25" s="58"/>
      <c r="BN25" s="58"/>
      <c r="BO25" s="58"/>
      <c r="BP25" s="58"/>
      <c r="BQ25" s="58"/>
      <c r="BR25" s="58"/>
      <c r="BS25" s="64"/>
      <c r="BT25" s="58"/>
      <c r="BU25" s="64"/>
      <c r="BV25" s="264">
        <f t="shared" si="4"/>
        <v>15</v>
      </c>
      <c r="BW25" s="58"/>
      <c r="BX25" s="698" t="str">
        <f t="shared" ca="1" si="14"/>
        <v/>
      </c>
      <c r="BY25" s="63"/>
      <c r="BZ25" s="698" t="str">
        <f t="shared" ca="1" si="17"/>
        <v/>
      </c>
      <c r="CA25" s="58"/>
      <c r="CB25" s="354"/>
      <c r="CC25" s="58"/>
      <c r="CD25" s="62"/>
      <c r="CE25" s="62"/>
      <c r="CF25" s="354"/>
      <c r="CG25" s="58"/>
      <c r="CH25" s="354"/>
      <c r="CI25" s="59"/>
      <c r="CJ25" s="352"/>
      <c r="CK25" s="354"/>
      <c r="CL25" s="64"/>
      <c r="CM25" s="803">
        <f t="shared" si="5"/>
        <v>15</v>
      </c>
      <c r="CN25" s="63"/>
      <c r="CO25" s="717"/>
      <c r="CP25" s="58"/>
      <c r="CQ25" s="717"/>
      <c r="CR25" s="62"/>
      <c r="CS25" s="354"/>
      <c r="CT25" s="58"/>
      <c r="CU25" s="62"/>
      <c r="CV25" s="62"/>
      <c r="CW25" s="354"/>
      <c r="CX25" s="58"/>
      <c r="CY25" s="354"/>
      <c r="CZ25" s="59"/>
      <c r="DA25" s="352"/>
      <c r="DB25" s="354"/>
      <c r="DC25" s="64"/>
    </row>
    <row r="26" spans="1:107" ht="15" customHeight="1" x14ac:dyDescent="0.2">
      <c r="A26" s="232">
        <v>16</v>
      </c>
      <c r="B26" s="237" t="str">
        <f t="shared" si="6"/>
        <v>Mon</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811"/>
      <c r="AG26" s="39"/>
      <c r="AH26" s="40"/>
      <c r="AI26" t="str">
        <f t="shared" ca="1" si="9"/>
        <v/>
      </c>
      <c r="AJ26" s="40"/>
      <c r="AK26" s="316"/>
      <c r="AL26" s="316"/>
      <c r="AM26" s="316"/>
      <c r="AN26" s="42"/>
      <c r="AO26" s="232">
        <f t="shared" si="2"/>
        <v>16</v>
      </c>
      <c r="AP26" s="441" t="str">
        <f t="shared" si="3"/>
        <v>Mon</v>
      </c>
      <c r="AQ26" s="41"/>
      <c r="AR26" s="56" t="str">
        <f t="shared" si="18"/>
        <v/>
      </c>
      <c r="AS26" s="41"/>
      <c r="AT26" s="44" t="str">
        <f t="shared" si="19"/>
        <v/>
      </c>
      <c r="AU26" s="46" t="str">
        <f t="shared" ca="1" si="10"/>
        <v/>
      </c>
      <c r="AV26" s="56" t="str">
        <f t="shared" si="19"/>
        <v/>
      </c>
      <c r="AW26" s="41"/>
      <c r="AX26" s="44" t="str">
        <f t="shared" si="20"/>
        <v/>
      </c>
      <c r="AY26" s="46" t="str">
        <f t="shared" ca="1" si="11"/>
        <v/>
      </c>
      <c r="AZ26" s="56" t="str">
        <f t="shared" si="21"/>
        <v/>
      </c>
      <c r="BA26" s="41"/>
      <c r="BB26" s="70" t="str">
        <f t="shared" si="22"/>
        <v/>
      </c>
      <c r="BC26" s="47" t="str">
        <f t="shared" ca="1" si="12"/>
        <v/>
      </c>
      <c r="BD26" s="56" t="str">
        <f t="shared" si="23"/>
        <v/>
      </c>
      <c r="BE26" s="41"/>
      <c r="BF26" s="698" t="str">
        <f t="shared" ca="1" si="15"/>
        <v/>
      </c>
      <c r="BG26" s="262">
        <f t="shared" si="13"/>
        <v>16</v>
      </c>
      <c r="BH26" s="41"/>
      <c r="BI26" s="42"/>
      <c r="BJ26" s="316"/>
      <c r="BK26" s="40"/>
      <c r="BL26" s="40"/>
      <c r="BM26" s="40"/>
      <c r="BN26" s="40"/>
      <c r="BO26" s="40"/>
      <c r="BP26" s="40"/>
      <c r="BQ26" s="40"/>
      <c r="BR26" s="40"/>
      <c r="BS26" s="42"/>
      <c r="BT26" s="40"/>
      <c r="BU26" s="42"/>
      <c r="BV26" s="262">
        <f t="shared" si="4"/>
        <v>16</v>
      </c>
      <c r="BW26" s="40"/>
      <c r="BX26" s="698" t="str">
        <f t="shared" ca="1" si="14"/>
        <v/>
      </c>
      <c r="BY26" s="39"/>
      <c r="BZ26" s="698" t="str">
        <f t="shared" ca="1" si="17"/>
        <v/>
      </c>
      <c r="CA26" s="40"/>
      <c r="CB26" s="34"/>
      <c r="CC26" s="40"/>
      <c r="CD26" s="39"/>
      <c r="CE26" s="39"/>
      <c r="CF26" s="34"/>
      <c r="CG26" s="40"/>
      <c r="CH26" s="34"/>
      <c r="CI26" s="36"/>
      <c r="CJ26" s="353"/>
      <c r="CK26" s="34"/>
      <c r="CL26" s="42"/>
      <c r="CM26" s="797">
        <f t="shared" si="5"/>
        <v>16</v>
      </c>
      <c r="CN26" s="39"/>
      <c r="CO26" s="718"/>
      <c r="CP26" s="40"/>
      <c r="CQ26" s="718"/>
      <c r="CR26" s="39"/>
      <c r="CS26" s="34"/>
      <c r="CT26" s="40"/>
      <c r="CU26" s="39"/>
      <c r="CV26" s="39"/>
      <c r="CW26" s="34"/>
      <c r="CX26" s="40"/>
      <c r="CY26" s="34"/>
      <c r="CZ26" s="36"/>
      <c r="DA26" s="353"/>
      <c r="DB26" s="34"/>
      <c r="DC26" s="42"/>
    </row>
    <row r="27" spans="1:107" ht="15" customHeight="1" x14ac:dyDescent="0.2">
      <c r="A27" s="234">
        <v>17</v>
      </c>
      <c r="B27" s="233" t="str">
        <f t="shared" si="6"/>
        <v>Tue</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Tue</v>
      </c>
      <c r="AQ27" s="53"/>
      <c r="AR27" s="45" t="str">
        <f t="shared" si="18"/>
        <v/>
      </c>
      <c r="AS27" s="53"/>
      <c r="AT27" s="71" t="str">
        <f t="shared" si="19"/>
        <v/>
      </c>
      <c r="AU27" s="46" t="str">
        <f ca="1">IF(CELL("type",AS27)="l","",IF(AS27*($K27+$AQ27)=0,"",IF($AQ27&gt;0,+$AQ27*AS27*8.34,$K27*AS27*8.34)))</f>
        <v/>
      </c>
      <c r="AV27" s="56" t="str">
        <f t="shared" si="19"/>
        <v/>
      </c>
      <c r="AW27" s="53"/>
      <c r="AX27" s="71" t="str">
        <f t="shared" si="20"/>
        <v/>
      </c>
      <c r="AY27" s="46" t="str">
        <f ca="1">IF(CELL("type",AW27)="l","",IF(AW27*($K27+$AQ27)=0,"",IF($AQ27&gt;0,+$AQ27*AW27*8.34,$K27*AW27*8.34)))</f>
        <v/>
      </c>
      <c r="AZ27" s="45" t="str">
        <f t="shared" si="21"/>
        <v/>
      </c>
      <c r="BA27" s="53"/>
      <c r="BB27" s="72" t="str">
        <f t="shared" si="22"/>
        <v/>
      </c>
      <c r="BC27" s="47" t="str">
        <f ca="1">IF(CELL("type",BA27)="l","",IF(BA27*($K27+$AQ27)=0,"",IF($AQ27&gt;0,+$AQ27*BA27*8.34,$K27*BA27*8.34)))</f>
        <v/>
      </c>
      <c r="BD27" s="45" t="str">
        <f t="shared" si="23"/>
        <v/>
      </c>
      <c r="BE27" s="53"/>
      <c r="BF27" s="698" t="str">
        <f t="shared" ca="1" si="15"/>
        <v/>
      </c>
      <c r="BG27" s="263">
        <f t="shared" si="13"/>
        <v>17</v>
      </c>
      <c r="BH27" s="53"/>
      <c r="BI27" s="54"/>
      <c r="BJ27" s="317"/>
      <c r="BK27" s="48"/>
      <c r="BL27" s="48"/>
      <c r="BM27" s="48"/>
      <c r="BN27" s="48"/>
      <c r="BO27" s="48"/>
      <c r="BP27" s="48"/>
      <c r="BQ27" s="48"/>
      <c r="BR27" s="48"/>
      <c r="BS27" s="54"/>
      <c r="BT27" s="48"/>
      <c r="BU27" s="54"/>
      <c r="BV27" s="263">
        <f t="shared" si="4"/>
        <v>17</v>
      </c>
      <c r="BW27" s="48"/>
      <c r="BX27" s="698" t="str">
        <f t="shared" ca="1" si="14"/>
        <v/>
      </c>
      <c r="BY27" s="52"/>
      <c r="BZ27" s="698" t="str">
        <f t="shared" ca="1" si="17"/>
        <v/>
      </c>
      <c r="CA27" s="48"/>
      <c r="CB27" s="34"/>
      <c r="CC27" s="48"/>
      <c r="CD27" s="39"/>
      <c r="CE27" s="39"/>
      <c r="CF27" s="34"/>
      <c r="CG27" s="48"/>
      <c r="CH27" s="34"/>
      <c r="CI27" s="49"/>
      <c r="CJ27" s="353"/>
      <c r="CK27" s="34"/>
      <c r="CL27" s="54"/>
      <c r="CM27" s="262">
        <f t="shared" si="5"/>
        <v>17</v>
      </c>
      <c r="CN27" s="52"/>
      <c r="CO27" s="714"/>
      <c r="CP27" s="48"/>
      <c r="CQ27" s="714"/>
      <c r="CR27" s="52"/>
      <c r="CS27" s="34"/>
      <c r="CT27" s="48"/>
      <c r="CU27" s="39"/>
      <c r="CV27" s="39"/>
      <c r="CW27" s="34"/>
      <c r="CX27" s="48"/>
      <c r="CY27" s="34"/>
      <c r="CZ27" s="49"/>
      <c r="DA27" s="353"/>
      <c r="DB27" s="34"/>
      <c r="DC27" s="54"/>
    </row>
    <row r="28" spans="1:107" ht="15" customHeight="1" x14ac:dyDescent="0.2">
      <c r="A28" s="234">
        <v>18</v>
      </c>
      <c r="B28" s="233" t="str">
        <f t="shared" si="6"/>
        <v>Wed</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Wed</v>
      </c>
      <c r="AQ28" s="53"/>
      <c r="AR28" s="45" t="str">
        <f t="shared" si="18"/>
        <v/>
      </c>
      <c r="AS28" s="53"/>
      <c r="AT28" s="71" t="str">
        <f t="shared" si="19"/>
        <v/>
      </c>
      <c r="AU28" s="46" t="str">
        <f t="shared" ca="1" si="10"/>
        <v/>
      </c>
      <c r="AV28" s="56" t="str">
        <f t="shared" si="19"/>
        <v/>
      </c>
      <c r="AW28" s="53"/>
      <c r="AX28" s="71" t="str">
        <f t="shared" si="20"/>
        <v/>
      </c>
      <c r="AY28" s="46" t="str">
        <f t="shared" ca="1" si="11"/>
        <v/>
      </c>
      <c r="AZ28" s="45" t="str">
        <f t="shared" si="21"/>
        <v/>
      </c>
      <c r="BA28" s="53"/>
      <c r="BB28" s="72" t="str">
        <f t="shared" si="22"/>
        <v/>
      </c>
      <c r="BC28" s="47" t="str">
        <f t="shared" ca="1" si="12"/>
        <v/>
      </c>
      <c r="BD28" s="45" t="str">
        <f t="shared" si="23"/>
        <v/>
      </c>
      <c r="BE28" s="53"/>
      <c r="BF28" s="698" t="str">
        <f t="shared" ca="1" si="15"/>
        <v/>
      </c>
      <c r="BG28" s="263">
        <f t="shared" si="13"/>
        <v>18</v>
      </c>
      <c r="BH28" s="53"/>
      <c r="BI28" s="54"/>
      <c r="BJ28" s="317"/>
      <c r="BK28" s="48"/>
      <c r="BL28" s="48"/>
      <c r="BM28" s="48"/>
      <c r="BN28" s="48"/>
      <c r="BO28" s="48"/>
      <c r="BP28" s="48"/>
      <c r="BQ28" s="48"/>
      <c r="BR28" s="48"/>
      <c r="BS28" s="54"/>
      <c r="BT28" s="48"/>
      <c r="BU28" s="54"/>
      <c r="BV28" s="263">
        <f t="shared" si="4"/>
        <v>18</v>
      </c>
      <c r="BW28" s="48"/>
      <c r="BX28" s="698" t="str">
        <f t="shared" ca="1" si="14"/>
        <v/>
      </c>
      <c r="BY28" s="52"/>
      <c r="BZ28" s="698" t="str">
        <f t="shared" ca="1" si="17"/>
        <v/>
      </c>
      <c r="CA28" s="48"/>
      <c r="CB28" s="34"/>
      <c r="CC28" s="48"/>
      <c r="CD28" s="39"/>
      <c r="CE28" s="39"/>
      <c r="CF28" s="34"/>
      <c r="CG28" s="48"/>
      <c r="CH28" s="34"/>
      <c r="CI28" s="49"/>
      <c r="CJ28" s="353"/>
      <c r="CK28" s="34"/>
      <c r="CL28" s="54"/>
      <c r="CM28" s="262">
        <f t="shared" si="5"/>
        <v>18</v>
      </c>
      <c r="CN28" s="52"/>
      <c r="CO28" s="714"/>
      <c r="CP28" s="48"/>
      <c r="CQ28" s="714"/>
      <c r="CR28" s="52"/>
      <c r="CS28" s="34"/>
      <c r="CT28" s="48"/>
      <c r="CU28" s="39"/>
      <c r="CV28" s="39"/>
      <c r="CW28" s="34"/>
      <c r="CX28" s="48"/>
      <c r="CY28" s="34"/>
      <c r="CZ28" s="49"/>
      <c r="DA28" s="353"/>
      <c r="DB28" s="34"/>
      <c r="DC28" s="54"/>
    </row>
    <row r="29" spans="1:107" ht="15" customHeight="1" x14ac:dyDescent="0.2">
      <c r="A29" s="234">
        <v>19</v>
      </c>
      <c r="B29" s="233" t="str">
        <f t="shared" si="6"/>
        <v>Thu</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Thu</v>
      </c>
      <c r="AQ29" s="53"/>
      <c r="AR29" s="45" t="str">
        <f t="shared" si="18"/>
        <v/>
      </c>
      <c r="AS29" s="53"/>
      <c r="AT29" s="71" t="str">
        <f t="shared" si="19"/>
        <v/>
      </c>
      <c r="AU29" s="46" t="str">
        <f t="shared" ca="1" si="10"/>
        <v/>
      </c>
      <c r="AV29" s="56" t="str">
        <f t="shared" si="19"/>
        <v/>
      </c>
      <c r="AW29" s="53"/>
      <c r="AX29" s="71" t="str">
        <f t="shared" si="20"/>
        <v/>
      </c>
      <c r="AY29" s="46" t="str">
        <f t="shared" ca="1" si="11"/>
        <v/>
      </c>
      <c r="AZ29" s="45" t="str">
        <f t="shared" si="21"/>
        <v/>
      </c>
      <c r="BA29" s="53"/>
      <c r="BB29" s="72" t="str">
        <f t="shared" si="22"/>
        <v/>
      </c>
      <c r="BC29" s="47" t="str">
        <f t="shared" ca="1" si="12"/>
        <v/>
      </c>
      <c r="BD29" s="45" t="str">
        <f t="shared" si="23"/>
        <v/>
      </c>
      <c r="BE29" s="53"/>
      <c r="BF29" s="698" t="str">
        <f t="shared" ca="1" si="15"/>
        <v/>
      </c>
      <c r="BG29" s="263">
        <f t="shared" si="13"/>
        <v>19</v>
      </c>
      <c r="BH29" s="53"/>
      <c r="BI29" s="54"/>
      <c r="BJ29" s="317"/>
      <c r="BK29" s="48"/>
      <c r="BL29" s="48"/>
      <c r="BM29" s="48"/>
      <c r="BN29" s="48"/>
      <c r="BO29" s="48"/>
      <c r="BP29" s="48"/>
      <c r="BQ29" s="48"/>
      <c r="BR29" s="48"/>
      <c r="BS29" s="54"/>
      <c r="BT29" s="48"/>
      <c r="BU29" s="54"/>
      <c r="BV29" s="263">
        <f t="shared" si="4"/>
        <v>19</v>
      </c>
      <c r="BW29" s="48"/>
      <c r="BX29" s="698" t="str">
        <f t="shared" ca="1" si="14"/>
        <v/>
      </c>
      <c r="BY29" s="52"/>
      <c r="BZ29" s="698" t="str">
        <f t="shared" ca="1" si="17"/>
        <v/>
      </c>
      <c r="CA29" s="48"/>
      <c r="CB29" s="34"/>
      <c r="CC29" s="48"/>
      <c r="CD29" s="39"/>
      <c r="CE29" s="39"/>
      <c r="CF29" s="34"/>
      <c r="CG29" s="48"/>
      <c r="CH29" s="34"/>
      <c r="CI29" s="49"/>
      <c r="CJ29" s="353"/>
      <c r="CK29" s="34"/>
      <c r="CL29" s="54"/>
      <c r="CM29" s="262">
        <f t="shared" si="5"/>
        <v>19</v>
      </c>
      <c r="CN29" s="52"/>
      <c r="CO29" s="714"/>
      <c r="CP29" s="48"/>
      <c r="CQ29" s="714"/>
      <c r="CR29" s="52"/>
      <c r="CS29" s="34"/>
      <c r="CT29" s="48"/>
      <c r="CU29" s="39"/>
      <c r="CV29" s="39"/>
      <c r="CW29" s="34"/>
      <c r="CX29" s="48"/>
      <c r="CY29" s="34"/>
      <c r="CZ29" s="49"/>
      <c r="DA29" s="353"/>
      <c r="DB29" s="34"/>
      <c r="DC29" s="54"/>
    </row>
    <row r="30" spans="1:107" ht="15" customHeight="1" thickBot="1" x14ac:dyDescent="0.25">
      <c r="A30" s="235">
        <v>20</v>
      </c>
      <c r="B30" s="236" t="str">
        <f t="shared" si="6"/>
        <v>Fri</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2"/>
      <c r="AG30" s="62"/>
      <c r="AH30" s="58"/>
      <c r="AI30" t="str">
        <f t="shared" ca="1" si="9"/>
        <v/>
      </c>
      <c r="AJ30" s="58"/>
      <c r="AK30" s="318"/>
      <c r="AL30" s="318"/>
      <c r="AM30" s="318"/>
      <c r="AN30" s="64"/>
      <c r="AO30" s="235">
        <f t="shared" si="2"/>
        <v>20</v>
      </c>
      <c r="AP30" s="442" t="str">
        <f t="shared" si="3"/>
        <v>Fri</v>
      </c>
      <c r="AQ30" s="63"/>
      <c r="AR30" s="68" t="str">
        <f t="shared" si="18"/>
        <v/>
      </c>
      <c r="AS30" s="63"/>
      <c r="AT30" s="67" t="str">
        <f t="shared" si="19"/>
        <v/>
      </c>
      <c r="AU30" s="87" t="str">
        <f t="shared" ca="1" si="10"/>
        <v/>
      </c>
      <c r="AV30" s="68" t="str">
        <f t="shared" si="19"/>
        <v/>
      </c>
      <c r="AW30" s="63"/>
      <c r="AX30" s="67" t="str">
        <f t="shared" si="20"/>
        <v/>
      </c>
      <c r="AY30" s="87" t="str">
        <f t="shared" ca="1" si="11"/>
        <v/>
      </c>
      <c r="AZ30" s="68" t="str">
        <f t="shared" si="21"/>
        <v/>
      </c>
      <c r="BA30" s="63"/>
      <c r="BB30" s="73" t="str">
        <f t="shared" si="22"/>
        <v/>
      </c>
      <c r="BC30" s="69" t="str">
        <f t="shared" ca="1" si="12"/>
        <v/>
      </c>
      <c r="BD30" s="68" t="str">
        <f t="shared" si="23"/>
        <v/>
      </c>
      <c r="BE30" s="63"/>
      <c r="BF30" s="698" t="str">
        <f t="shared" ca="1" si="15"/>
        <v/>
      </c>
      <c r="BG30" s="264">
        <f t="shared" si="13"/>
        <v>20</v>
      </c>
      <c r="BH30" s="63"/>
      <c r="BI30" s="64"/>
      <c r="BJ30" s="318"/>
      <c r="BK30" s="58"/>
      <c r="BL30" s="58"/>
      <c r="BM30" s="58"/>
      <c r="BN30" s="58"/>
      <c r="BO30" s="58"/>
      <c r="BP30" s="58"/>
      <c r="BQ30" s="58"/>
      <c r="BR30" s="58"/>
      <c r="BS30" s="64"/>
      <c r="BT30" s="58"/>
      <c r="BU30" s="64"/>
      <c r="BV30" s="264">
        <f t="shared" si="4"/>
        <v>20</v>
      </c>
      <c r="BW30" s="58"/>
      <c r="BX30" s="698" t="str">
        <f t="shared" ca="1" si="14"/>
        <v/>
      </c>
      <c r="BY30" s="63"/>
      <c r="BZ30" s="698" t="str">
        <f t="shared" ca="1" si="17"/>
        <v/>
      </c>
      <c r="CA30" s="58"/>
      <c r="CB30" s="354"/>
      <c r="CC30" s="58"/>
      <c r="CD30" s="62"/>
      <c r="CE30" s="62"/>
      <c r="CF30" s="354"/>
      <c r="CG30" s="58"/>
      <c r="CH30" s="354"/>
      <c r="CI30" s="59"/>
      <c r="CJ30" s="352"/>
      <c r="CK30" s="354"/>
      <c r="CL30" s="64"/>
      <c r="CM30" s="803">
        <f t="shared" si="5"/>
        <v>20</v>
      </c>
      <c r="CN30" s="63"/>
      <c r="CO30" s="717"/>
      <c r="CP30" s="58"/>
      <c r="CQ30" s="717"/>
      <c r="CR30" s="62"/>
      <c r="CS30" s="354"/>
      <c r="CT30" s="58"/>
      <c r="CU30" s="62"/>
      <c r="CV30" s="62"/>
      <c r="CW30" s="354"/>
      <c r="CX30" s="58"/>
      <c r="CY30" s="354"/>
      <c r="CZ30" s="59"/>
      <c r="DA30" s="352"/>
      <c r="DB30" s="354"/>
      <c r="DC30" s="64"/>
    </row>
    <row r="31" spans="1:107" ht="15" customHeight="1" x14ac:dyDescent="0.2">
      <c r="A31" s="232">
        <v>21</v>
      </c>
      <c r="B31" s="237" t="str">
        <f t="shared" si="6"/>
        <v>Sat</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704"/>
      <c r="AG31" s="39"/>
      <c r="AH31" s="40"/>
      <c r="AI31" t="str">
        <f t="shared" ca="1" si="9"/>
        <v/>
      </c>
      <c r="AJ31" s="40"/>
      <c r="AK31" s="316"/>
      <c r="AL31" s="316"/>
      <c r="AM31" s="316"/>
      <c r="AN31" s="42"/>
      <c r="AO31" s="232">
        <f t="shared" si="2"/>
        <v>21</v>
      </c>
      <c r="AP31" s="441" t="str">
        <f t="shared" si="3"/>
        <v>Sat</v>
      </c>
      <c r="AQ31" s="41"/>
      <c r="AR31" s="56" t="str">
        <f t="shared" si="18"/>
        <v xml:space="preserve"> </v>
      </c>
      <c r="AS31" s="41"/>
      <c r="AT31" s="44" t="str">
        <f t="shared" si="19"/>
        <v xml:space="preserve"> </v>
      </c>
      <c r="AU31" s="46" t="str">
        <f ca="1">IF(CELL("type",AS31)="l","",IF(AS31*($K31+$AQ31)=0,"",IF($AQ31&gt;0,+$AQ31*AS31*8.34,$K31*AS31*8.34)))</f>
        <v/>
      </c>
      <c r="AV31" s="56" t="str">
        <f t="shared" ca="1" si="19"/>
        <v xml:space="preserve"> </v>
      </c>
      <c r="AW31" s="41"/>
      <c r="AX31" s="44" t="str">
        <f t="shared" si="20"/>
        <v xml:space="preserve"> </v>
      </c>
      <c r="AY31" s="46" t="str">
        <f ca="1">IF(CELL("type",AW31)="l","",IF(AW31*($K31+$AQ31)=0,"",IF($AQ31&gt;0,+$AQ31*AW31*8.34,$K31*AW31*8.34)))</f>
        <v/>
      </c>
      <c r="AZ31" s="56" t="str">
        <f t="shared" ca="1" si="21"/>
        <v xml:space="preserve"> </v>
      </c>
      <c r="BA31" s="41"/>
      <c r="BB31" s="70" t="str">
        <f t="shared" si="22"/>
        <v xml:space="preserve"> </v>
      </c>
      <c r="BC31" s="47" t="str">
        <f ca="1">IF(CELL("type",BA31)="l","",IF(BA31*($K31+$AQ31)=0,"",IF($AQ31&gt;0,+$AQ31*BA31*8.34,$K31*BA31*8.34)))</f>
        <v/>
      </c>
      <c r="BD31" s="56" t="str">
        <f t="shared" ca="1" si="23"/>
        <v xml:space="preserve"> </v>
      </c>
      <c r="BE31" s="41"/>
      <c r="BF31" s="698" t="str">
        <f t="shared" ca="1" si="15"/>
        <v/>
      </c>
      <c r="BG31" s="262">
        <f t="shared" si="13"/>
        <v>21</v>
      </c>
      <c r="BH31" s="41"/>
      <c r="BI31" s="42"/>
      <c r="BJ31" s="316"/>
      <c r="BK31" s="40"/>
      <c r="BL31" s="40"/>
      <c r="BM31" s="40"/>
      <c r="BN31" s="40"/>
      <c r="BO31" s="40"/>
      <c r="BP31" s="40"/>
      <c r="BQ31" s="40"/>
      <c r="BR31" s="40"/>
      <c r="BS31" s="42"/>
      <c r="BT31" s="40"/>
      <c r="BU31" s="42"/>
      <c r="BV31" s="262">
        <f t="shared" si="4"/>
        <v>21</v>
      </c>
      <c r="BW31" s="40"/>
      <c r="BX31" s="698" t="str">
        <f t="shared" ca="1" si="14"/>
        <v/>
      </c>
      <c r="BY31" s="39"/>
      <c r="BZ31" s="698" t="str">
        <f t="shared" ca="1" si="17"/>
        <v/>
      </c>
      <c r="CA31" s="40"/>
      <c r="CB31" s="34"/>
      <c r="CC31" s="40"/>
      <c r="CD31" s="39"/>
      <c r="CE31" s="39"/>
      <c r="CF31" s="34"/>
      <c r="CG31" s="40"/>
      <c r="CH31" s="34"/>
      <c r="CI31" s="36"/>
      <c r="CJ31" s="353"/>
      <c r="CK31" s="34"/>
      <c r="CL31" s="42"/>
      <c r="CM31" s="797">
        <f t="shared" si="5"/>
        <v>21</v>
      </c>
      <c r="CN31" s="39"/>
      <c r="CO31" s="718"/>
      <c r="CP31" s="40"/>
      <c r="CQ31" s="718"/>
      <c r="CR31" s="39"/>
      <c r="CS31" s="34"/>
      <c r="CT31" s="40"/>
      <c r="CU31" s="39"/>
      <c r="CV31" s="39"/>
      <c r="CW31" s="34"/>
      <c r="CX31" s="40"/>
      <c r="CY31" s="34"/>
      <c r="CZ31" s="36"/>
      <c r="DA31" s="353"/>
      <c r="DB31" s="34"/>
      <c r="DC31" s="42"/>
    </row>
    <row r="32" spans="1:107" ht="15" customHeight="1" x14ac:dyDescent="0.2">
      <c r="A32" s="234">
        <v>22</v>
      </c>
      <c r="B32" s="233" t="str">
        <f t="shared" si="6"/>
        <v>Sun</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Sun</v>
      </c>
      <c r="AQ32" s="53"/>
      <c r="AR32" s="45" t="str">
        <f t="shared" si="18"/>
        <v/>
      </c>
      <c r="AS32" s="53"/>
      <c r="AT32" s="71" t="str">
        <f t="shared" si="19"/>
        <v/>
      </c>
      <c r="AU32" s="46" t="str">
        <f t="shared" ca="1" si="10"/>
        <v/>
      </c>
      <c r="AV32" s="56" t="str">
        <f t="shared" si="19"/>
        <v/>
      </c>
      <c r="AW32" s="53"/>
      <c r="AX32" s="71" t="str">
        <f t="shared" si="20"/>
        <v/>
      </c>
      <c r="AY32" s="46" t="str">
        <f t="shared" ca="1" si="11"/>
        <v/>
      </c>
      <c r="AZ32" s="45" t="str">
        <f t="shared" si="21"/>
        <v/>
      </c>
      <c r="BA32" s="53"/>
      <c r="BB32" s="72" t="str">
        <f t="shared" si="22"/>
        <v/>
      </c>
      <c r="BC32" s="47" t="str">
        <f t="shared" ca="1" si="12"/>
        <v/>
      </c>
      <c r="BD32" s="45" t="str">
        <f t="shared" si="23"/>
        <v/>
      </c>
      <c r="BE32" s="53"/>
      <c r="BF32" s="698" t="str">
        <f t="shared" ca="1" si="15"/>
        <v/>
      </c>
      <c r="BG32" s="263">
        <f t="shared" si="13"/>
        <v>22</v>
      </c>
      <c r="BH32" s="53"/>
      <c r="BI32" s="54"/>
      <c r="BJ32" s="317"/>
      <c r="BK32" s="48"/>
      <c r="BL32" s="48"/>
      <c r="BM32" s="48"/>
      <c r="BN32" s="48"/>
      <c r="BO32" s="48"/>
      <c r="BP32" s="48"/>
      <c r="BQ32" s="48"/>
      <c r="BR32" s="48"/>
      <c r="BS32" s="54"/>
      <c r="BT32" s="48"/>
      <c r="BU32" s="54"/>
      <c r="BV32" s="263">
        <f t="shared" si="4"/>
        <v>22</v>
      </c>
      <c r="BW32" s="48"/>
      <c r="BX32" s="698" t="str">
        <f t="shared" ca="1" si="14"/>
        <v/>
      </c>
      <c r="BY32" s="52"/>
      <c r="BZ32" s="698" t="str">
        <f t="shared" ca="1" si="17"/>
        <v/>
      </c>
      <c r="CA32" s="48"/>
      <c r="CB32" s="34"/>
      <c r="CC32" s="48"/>
      <c r="CD32" s="39"/>
      <c r="CE32" s="39"/>
      <c r="CF32" s="34"/>
      <c r="CG32" s="48"/>
      <c r="CH32" s="34"/>
      <c r="CI32" s="49"/>
      <c r="CJ32" s="353"/>
      <c r="CK32" s="34"/>
      <c r="CL32" s="54"/>
      <c r="CM32" s="262">
        <f t="shared" si="5"/>
        <v>22</v>
      </c>
      <c r="CN32" s="52"/>
      <c r="CO32" s="714"/>
      <c r="CP32" s="48"/>
      <c r="CQ32" s="714"/>
      <c r="CR32" s="52"/>
      <c r="CS32" s="34"/>
      <c r="CT32" s="48"/>
      <c r="CU32" s="39"/>
      <c r="CV32" s="39"/>
      <c r="CW32" s="34"/>
      <c r="CX32" s="48"/>
      <c r="CY32" s="34"/>
      <c r="CZ32" s="49"/>
      <c r="DA32" s="353"/>
      <c r="DB32" s="34"/>
      <c r="DC32" s="54"/>
    </row>
    <row r="33" spans="1:107" ht="15" customHeight="1" x14ac:dyDescent="0.2">
      <c r="A33" s="234">
        <v>23</v>
      </c>
      <c r="B33" s="233" t="str">
        <f t="shared" si="6"/>
        <v>Mon</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Mon</v>
      </c>
      <c r="AQ33" s="53"/>
      <c r="AR33" s="45" t="str">
        <f t="shared" si="18"/>
        <v/>
      </c>
      <c r="AS33" s="53"/>
      <c r="AT33" s="71" t="str">
        <f t="shared" si="19"/>
        <v/>
      </c>
      <c r="AU33" s="46" t="str">
        <f t="shared" ca="1" si="10"/>
        <v/>
      </c>
      <c r="AV33" s="56" t="str">
        <f t="shared" si="19"/>
        <v/>
      </c>
      <c r="AW33" s="53"/>
      <c r="AX33" s="71" t="str">
        <f t="shared" si="20"/>
        <v/>
      </c>
      <c r="AY33" s="46" t="str">
        <f t="shared" ca="1" si="11"/>
        <v/>
      </c>
      <c r="AZ33" s="45" t="str">
        <f t="shared" si="21"/>
        <v/>
      </c>
      <c r="BA33" s="53"/>
      <c r="BB33" s="72" t="str">
        <f t="shared" si="22"/>
        <v/>
      </c>
      <c r="BC33" s="47" t="str">
        <f t="shared" ca="1" si="12"/>
        <v/>
      </c>
      <c r="BD33" s="45" t="str">
        <f t="shared" si="23"/>
        <v/>
      </c>
      <c r="BE33" s="53"/>
      <c r="BF33" s="698" t="str">
        <f t="shared" ca="1" si="15"/>
        <v/>
      </c>
      <c r="BG33" s="263">
        <f t="shared" si="13"/>
        <v>23</v>
      </c>
      <c r="BH33" s="53"/>
      <c r="BI33" s="54"/>
      <c r="BJ33" s="317"/>
      <c r="BK33" s="48"/>
      <c r="BL33" s="48"/>
      <c r="BM33" s="48"/>
      <c r="BN33" s="48"/>
      <c r="BO33" s="48"/>
      <c r="BP33" s="48"/>
      <c r="BQ33" s="48"/>
      <c r="BR33" s="48"/>
      <c r="BS33" s="54"/>
      <c r="BT33" s="48"/>
      <c r="BU33" s="54"/>
      <c r="BV33" s="263">
        <f t="shared" si="4"/>
        <v>23</v>
      </c>
      <c r="BW33" s="48"/>
      <c r="BX33" s="698" t="str">
        <f t="shared" ca="1" si="14"/>
        <v/>
      </c>
      <c r="BY33" s="52"/>
      <c r="BZ33" s="698" t="str">
        <f t="shared" ca="1" si="17"/>
        <v/>
      </c>
      <c r="CA33" s="48"/>
      <c r="CB33" s="34"/>
      <c r="CC33" s="48"/>
      <c r="CD33" s="39"/>
      <c r="CE33" s="39"/>
      <c r="CF33" s="34"/>
      <c r="CG33" s="48"/>
      <c r="CH33" s="34"/>
      <c r="CI33" s="49"/>
      <c r="CJ33" s="353"/>
      <c r="CK33" s="34"/>
      <c r="CL33" s="54"/>
      <c r="CM33" s="262">
        <f t="shared" si="5"/>
        <v>23</v>
      </c>
      <c r="CN33" s="52"/>
      <c r="CO33" s="714"/>
      <c r="CP33" s="48"/>
      <c r="CQ33" s="714"/>
      <c r="CR33" s="52"/>
      <c r="CS33" s="34"/>
      <c r="CT33" s="48"/>
      <c r="CU33" s="39"/>
      <c r="CV33" s="39"/>
      <c r="CW33" s="34"/>
      <c r="CX33" s="48"/>
      <c r="CY33" s="34"/>
      <c r="CZ33" s="49"/>
      <c r="DA33" s="353"/>
      <c r="DB33" s="34"/>
      <c r="DC33" s="54"/>
    </row>
    <row r="34" spans="1:107" ht="15" customHeight="1" x14ac:dyDescent="0.2">
      <c r="A34" s="234">
        <v>24</v>
      </c>
      <c r="B34" s="233" t="str">
        <f t="shared" si="6"/>
        <v>Tue</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Tue</v>
      </c>
      <c r="AQ34" s="53"/>
      <c r="AR34" s="45" t="str">
        <f t="shared" si="18"/>
        <v/>
      </c>
      <c r="AS34" s="53"/>
      <c r="AT34" s="71" t="str">
        <f t="shared" ref="AT34:AV39" si="24">IF(+$B34="Sat",IF(SUM(AS28:AS34)&gt;0,AVERAGE(AS28:AS34)," "),"")</f>
        <v/>
      </c>
      <c r="AU34" s="46" t="str">
        <f t="shared" ca="1" si="10"/>
        <v/>
      </c>
      <c r="AV34" s="56" t="str">
        <f t="shared" si="24"/>
        <v/>
      </c>
      <c r="AW34" s="53"/>
      <c r="AX34" s="71" t="str">
        <f t="shared" si="20"/>
        <v/>
      </c>
      <c r="AY34" s="46" t="str">
        <f t="shared" ca="1" si="11"/>
        <v/>
      </c>
      <c r="AZ34" s="45" t="str">
        <f t="shared" si="21"/>
        <v/>
      </c>
      <c r="BA34" s="53"/>
      <c r="BB34" s="72" t="str">
        <f t="shared" si="22"/>
        <v/>
      </c>
      <c r="BC34" s="47" t="str">
        <f t="shared" ca="1" si="12"/>
        <v/>
      </c>
      <c r="BD34" s="45" t="str">
        <f t="shared" si="23"/>
        <v/>
      </c>
      <c r="BE34" s="53"/>
      <c r="BF34" s="698" t="str">
        <f t="shared" ca="1" si="15"/>
        <v/>
      </c>
      <c r="BG34" s="263">
        <f t="shared" si="13"/>
        <v>24</v>
      </c>
      <c r="BH34" s="53"/>
      <c r="BI34" s="54"/>
      <c r="BJ34" s="317"/>
      <c r="BK34" s="48"/>
      <c r="BL34" s="48"/>
      <c r="BM34" s="48"/>
      <c r="BN34" s="48"/>
      <c r="BO34" s="48"/>
      <c r="BP34" s="48"/>
      <c r="BQ34" s="48"/>
      <c r="BR34" s="48"/>
      <c r="BS34" s="54"/>
      <c r="BT34" s="48"/>
      <c r="BU34" s="54"/>
      <c r="BV34" s="263">
        <f t="shared" si="4"/>
        <v>24</v>
      </c>
      <c r="BW34" s="48"/>
      <c r="BX34" s="698" t="str">
        <f t="shared" ca="1" si="14"/>
        <v/>
      </c>
      <c r="BY34" s="52"/>
      <c r="BZ34" s="698" t="str">
        <f t="shared" ca="1" si="17"/>
        <v/>
      </c>
      <c r="CA34" s="48"/>
      <c r="CB34" s="34"/>
      <c r="CC34" s="48"/>
      <c r="CD34" s="39"/>
      <c r="CE34" s="39"/>
      <c r="CF34" s="34"/>
      <c r="CG34" s="48"/>
      <c r="CH34" s="34"/>
      <c r="CI34" s="49"/>
      <c r="CJ34" s="353"/>
      <c r="CK34" s="34"/>
      <c r="CL34" s="54"/>
      <c r="CM34" s="262">
        <f t="shared" si="5"/>
        <v>24</v>
      </c>
      <c r="CN34" s="52"/>
      <c r="CO34" s="714"/>
      <c r="CP34" s="48"/>
      <c r="CQ34" s="714"/>
      <c r="CR34" s="52"/>
      <c r="CS34" s="34"/>
      <c r="CT34" s="48"/>
      <c r="CU34" s="39"/>
      <c r="CV34" s="39"/>
      <c r="CW34" s="34"/>
      <c r="CX34" s="48"/>
      <c r="CY34" s="34"/>
      <c r="CZ34" s="49"/>
      <c r="DA34" s="353"/>
      <c r="DB34" s="34"/>
      <c r="DC34" s="54"/>
    </row>
    <row r="35" spans="1:107" ht="15" customHeight="1" thickBot="1" x14ac:dyDescent="0.25">
      <c r="A35" s="235">
        <v>25</v>
      </c>
      <c r="B35" s="236" t="str">
        <f t="shared" si="6"/>
        <v>Wed</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2"/>
      <c r="AG35" s="62"/>
      <c r="AH35" s="58"/>
      <c r="AI35" t="str">
        <f t="shared" ca="1" si="9"/>
        <v/>
      </c>
      <c r="AJ35" s="58"/>
      <c r="AK35" s="318"/>
      <c r="AL35" s="318"/>
      <c r="AM35" s="318"/>
      <c r="AN35" s="64"/>
      <c r="AO35" s="235">
        <f t="shared" si="2"/>
        <v>25</v>
      </c>
      <c r="AP35" s="442" t="str">
        <f t="shared" si="3"/>
        <v>Wed</v>
      </c>
      <c r="AQ35" s="63"/>
      <c r="AR35" s="68" t="str">
        <f t="shared" si="18"/>
        <v/>
      </c>
      <c r="AS35" s="63"/>
      <c r="AT35" s="67" t="str">
        <f t="shared" si="24"/>
        <v/>
      </c>
      <c r="AU35" s="87" t="str">
        <f ca="1">IF(CELL("type",AS35)="l","",IF(AS35*($K35+$AQ35)=0,"",IF($AQ35&gt;0,+$AQ35*AS35*8.34,$K35*AS35*8.34)))</f>
        <v/>
      </c>
      <c r="AV35" s="68" t="str">
        <f t="shared" si="24"/>
        <v/>
      </c>
      <c r="AW35" s="63"/>
      <c r="AX35" s="67" t="str">
        <f t="shared" si="20"/>
        <v/>
      </c>
      <c r="AY35" s="87" t="str">
        <f ca="1">IF(CELL("type",AW35)="l","",IF(AW35*($K35+$AQ35)=0,"",IF($AQ35&gt;0,+$AQ35*AW35*8.34,$K35*AW35*8.34)))</f>
        <v/>
      </c>
      <c r="AZ35" s="68" t="str">
        <f t="shared" si="21"/>
        <v/>
      </c>
      <c r="BA35" s="63"/>
      <c r="BB35" s="73" t="str">
        <f t="shared" si="22"/>
        <v/>
      </c>
      <c r="BC35" s="69" t="str">
        <f ca="1">IF(CELL("type",BA35)="l","",IF(BA35*($K35+$AQ35)=0,"",IF($AQ35&gt;0,+$AQ35*BA35*8.34,$K35*BA35*8.34)))</f>
        <v/>
      </c>
      <c r="BD35" s="68" t="str">
        <f t="shared" si="23"/>
        <v/>
      </c>
      <c r="BE35" s="63"/>
      <c r="BF35" s="698" t="str">
        <f t="shared" ca="1" si="15"/>
        <v/>
      </c>
      <c r="BG35" s="264">
        <f t="shared" si="13"/>
        <v>25</v>
      </c>
      <c r="BH35" s="63"/>
      <c r="BI35" s="64"/>
      <c r="BJ35" s="318"/>
      <c r="BK35" s="58"/>
      <c r="BL35" s="58"/>
      <c r="BM35" s="58"/>
      <c r="BN35" s="58"/>
      <c r="BO35" s="58"/>
      <c r="BP35" s="58"/>
      <c r="BQ35" s="58"/>
      <c r="BR35" s="58"/>
      <c r="BS35" s="64"/>
      <c r="BT35" s="58"/>
      <c r="BU35" s="64"/>
      <c r="BV35" s="264">
        <f t="shared" si="4"/>
        <v>25</v>
      </c>
      <c r="BW35" s="58"/>
      <c r="BX35" s="698" t="str">
        <f t="shared" ca="1" si="14"/>
        <v/>
      </c>
      <c r="BY35" s="691"/>
      <c r="BZ35" s="698" t="str">
        <f t="shared" ca="1" si="17"/>
        <v/>
      </c>
      <c r="CA35" s="58"/>
      <c r="CB35" s="354"/>
      <c r="CC35" s="58"/>
      <c r="CD35" s="62"/>
      <c r="CE35" s="62"/>
      <c r="CF35" s="354"/>
      <c r="CG35" s="58"/>
      <c r="CH35" s="354"/>
      <c r="CI35" s="59"/>
      <c r="CJ35" s="352"/>
      <c r="CK35" s="354"/>
      <c r="CL35" s="64"/>
      <c r="CM35" s="803">
        <f t="shared" si="5"/>
        <v>25</v>
      </c>
      <c r="CN35" s="63"/>
      <c r="CO35" s="717"/>
      <c r="CP35" s="58"/>
      <c r="CQ35" s="717"/>
      <c r="CR35" s="62"/>
      <c r="CS35" s="354"/>
      <c r="CT35" s="58"/>
      <c r="CU35" s="62"/>
      <c r="CV35" s="62"/>
      <c r="CW35" s="354"/>
      <c r="CX35" s="58"/>
      <c r="CY35" s="354"/>
      <c r="CZ35" s="59"/>
      <c r="DA35" s="352"/>
      <c r="DB35" s="354"/>
      <c r="DC35" s="64"/>
    </row>
    <row r="36" spans="1:107" ht="15" customHeight="1" x14ac:dyDescent="0.2">
      <c r="A36" s="232">
        <v>26</v>
      </c>
      <c r="B36" s="237" t="str">
        <f t="shared" si="6"/>
        <v>Thu</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704"/>
      <c r="AG36" s="39"/>
      <c r="AH36" s="40"/>
      <c r="AI36" t="str">
        <f t="shared" ca="1" si="9"/>
        <v/>
      </c>
      <c r="AJ36" s="40"/>
      <c r="AK36" s="316"/>
      <c r="AL36" s="316"/>
      <c r="AM36" s="316"/>
      <c r="AN36" s="42"/>
      <c r="AO36" s="232">
        <f t="shared" si="2"/>
        <v>26</v>
      </c>
      <c r="AP36" s="441" t="str">
        <f t="shared" si="3"/>
        <v>Thu</v>
      </c>
      <c r="AQ36" s="41"/>
      <c r="AR36" s="56" t="str">
        <f t="shared" si="18"/>
        <v/>
      </c>
      <c r="AS36" s="41"/>
      <c r="AT36" s="44" t="str">
        <f t="shared" si="24"/>
        <v/>
      </c>
      <c r="AU36" s="46" t="str">
        <f t="shared" ca="1" si="10"/>
        <v/>
      </c>
      <c r="AV36" s="56" t="str">
        <f t="shared" si="24"/>
        <v/>
      </c>
      <c r="AW36" s="41"/>
      <c r="AX36" s="44" t="str">
        <f t="shared" si="20"/>
        <v/>
      </c>
      <c r="AY36" s="46" t="str">
        <f t="shared" ca="1" si="11"/>
        <v/>
      </c>
      <c r="AZ36" s="56" t="str">
        <f t="shared" si="21"/>
        <v/>
      </c>
      <c r="BA36" s="41"/>
      <c r="BB36" s="70" t="str">
        <f t="shared" si="22"/>
        <v/>
      </c>
      <c r="BC36" s="47" t="str">
        <f t="shared" ca="1" si="12"/>
        <v/>
      </c>
      <c r="BD36" s="56" t="str">
        <f t="shared" si="23"/>
        <v/>
      </c>
      <c r="BE36" s="41"/>
      <c r="BF36" s="698" t="str">
        <f t="shared" ca="1" si="15"/>
        <v/>
      </c>
      <c r="BG36" s="262">
        <f t="shared" si="13"/>
        <v>26</v>
      </c>
      <c r="BH36" s="41"/>
      <c r="BI36" s="42"/>
      <c r="BJ36" s="316"/>
      <c r="BK36" s="40"/>
      <c r="BL36" s="40"/>
      <c r="BM36" s="40"/>
      <c r="BN36" s="40"/>
      <c r="BO36" s="40"/>
      <c r="BP36" s="40"/>
      <c r="BQ36" s="40"/>
      <c r="BR36" s="40"/>
      <c r="BS36" s="42"/>
      <c r="BT36" s="40"/>
      <c r="BU36" s="42"/>
      <c r="BV36" s="262">
        <f t="shared" si="4"/>
        <v>26</v>
      </c>
      <c r="BW36" s="40"/>
      <c r="BX36" s="698" t="str">
        <f t="shared" ca="1" si="14"/>
        <v/>
      </c>
      <c r="BY36" s="722"/>
      <c r="BZ36" s="698" t="str">
        <f t="shared" ca="1" si="17"/>
        <v/>
      </c>
      <c r="CA36" s="40"/>
      <c r="CB36" s="34"/>
      <c r="CC36" s="40"/>
      <c r="CD36" s="39"/>
      <c r="CE36" s="39"/>
      <c r="CF36" s="34"/>
      <c r="CG36" s="40"/>
      <c r="CH36" s="34"/>
      <c r="CI36" s="36"/>
      <c r="CJ36" s="353"/>
      <c r="CK36" s="34"/>
      <c r="CL36" s="42"/>
      <c r="CM36" s="797">
        <f t="shared" si="5"/>
        <v>26</v>
      </c>
      <c r="CN36" s="39"/>
      <c r="CO36" s="718"/>
      <c r="CP36" s="40"/>
      <c r="CQ36" s="718"/>
      <c r="CR36" s="39"/>
      <c r="CS36" s="34"/>
      <c r="CT36" s="40"/>
      <c r="CU36" s="39"/>
      <c r="CV36" s="39"/>
      <c r="CW36" s="34"/>
      <c r="CX36" s="40"/>
      <c r="CY36" s="34"/>
      <c r="CZ36" s="36"/>
      <c r="DA36" s="353"/>
      <c r="DB36" s="34"/>
      <c r="DC36" s="42"/>
    </row>
    <row r="37" spans="1:107" ht="15" customHeight="1" x14ac:dyDescent="0.2">
      <c r="A37" s="234">
        <v>27</v>
      </c>
      <c r="B37" s="233" t="str">
        <f t="shared" si="6"/>
        <v>Fri</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Fri</v>
      </c>
      <c r="AQ37" s="53"/>
      <c r="AR37" s="45" t="str">
        <f t="shared" si="18"/>
        <v/>
      </c>
      <c r="AS37" s="53"/>
      <c r="AT37" s="71" t="str">
        <f t="shared" si="24"/>
        <v/>
      </c>
      <c r="AU37" s="46" t="str">
        <f t="shared" ca="1" si="10"/>
        <v/>
      </c>
      <c r="AV37" s="56" t="str">
        <f t="shared" si="24"/>
        <v/>
      </c>
      <c r="AW37" s="53"/>
      <c r="AX37" s="71" t="str">
        <f t="shared" si="20"/>
        <v/>
      </c>
      <c r="AY37" s="46" t="str">
        <f t="shared" ca="1" si="11"/>
        <v/>
      </c>
      <c r="AZ37" s="45" t="str">
        <f t="shared" si="21"/>
        <v/>
      </c>
      <c r="BA37" s="53"/>
      <c r="BB37" s="72" t="str">
        <f t="shared" si="22"/>
        <v/>
      </c>
      <c r="BC37" s="47" t="str">
        <f t="shared" ca="1" si="12"/>
        <v/>
      </c>
      <c r="BD37" s="45" t="str">
        <f t="shared" si="23"/>
        <v/>
      </c>
      <c r="BE37" s="53"/>
      <c r="BF37" s="698" t="str">
        <f t="shared" ca="1" si="15"/>
        <v/>
      </c>
      <c r="BG37" s="263">
        <f t="shared" si="13"/>
        <v>27</v>
      </c>
      <c r="BH37" s="53"/>
      <c r="BI37" s="54"/>
      <c r="BJ37" s="317"/>
      <c r="BK37" s="48"/>
      <c r="BL37" s="48"/>
      <c r="BM37" s="48"/>
      <c r="BN37" s="48"/>
      <c r="BO37" s="48"/>
      <c r="BP37" s="48"/>
      <c r="BQ37" s="48"/>
      <c r="BR37" s="48"/>
      <c r="BS37" s="54"/>
      <c r="BT37" s="48"/>
      <c r="BU37" s="54"/>
      <c r="BV37" s="263">
        <f t="shared" si="4"/>
        <v>27</v>
      </c>
      <c r="BW37" s="48"/>
      <c r="BX37" s="698" t="str">
        <f t="shared" ca="1" si="14"/>
        <v/>
      </c>
      <c r="BY37" s="52"/>
      <c r="BZ37" s="698" t="str">
        <f t="shared" ca="1" si="17"/>
        <v/>
      </c>
      <c r="CA37" s="48"/>
      <c r="CB37" s="34"/>
      <c r="CC37" s="48"/>
      <c r="CD37" s="39"/>
      <c r="CE37" s="39"/>
      <c r="CF37" s="34"/>
      <c r="CG37" s="48"/>
      <c r="CH37" s="34"/>
      <c r="CI37" s="49"/>
      <c r="CJ37" s="353"/>
      <c r="CK37" s="34"/>
      <c r="CL37" s="54"/>
      <c r="CM37" s="262">
        <f t="shared" si="5"/>
        <v>27</v>
      </c>
      <c r="CN37" s="52"/>
      <c r="CO37" s="714"/>
      <c r="CP37" s="48"/>
      <c r="CQ37" s="714"/>
      <c r="CR37" s="52"/>
      <c r="CS37" s="34"/>
      <c r="CT37" s="48"/>
      <c r="CU37" s="39"/>
      <c r="CV37" s="39"/>
      <c r="CW37" s="34"/>
      <c r="CX37" s="48"/>
      <c r="CY37" s="34"/>
      <c r="CZ37" s="49"/>
      <c r="DA37" s="353"/>
      <c r="DB37" s="34"/>
      <c r="DC37" s="54"/>
    </row>
    <row r="38" spans="1:107" ht="15" customHeight="1" x14ac:dyDescent="0.2">
      <c r="A38" s="234">
        <v>28</v>
      </c>
      <c r="B38" s="233" t="str">
        <f t="shared" si="6"/>
        <v>Sat</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Sat</v>
      </c>
      <c r="AQ38" s="53"/>
      <c r="AR38" s="45" t="str">
        <f t="shared" si="18"/>
        <v xml:space="preserve"> </v>
      </c>
      <c r="AS38" s="53"/>
      <c r="AT38" s="71" t="str">
        <f t="shared" si="24"/>
        <v xml:space="preserve"> </v>
      </c>
      <c r="AU38" s="46" t="str">
        <f t="shared" ca="1" si="10"/>
        <v/>
      </c>
      <c r="AV38" s="56" t="str">
        <f t="shared" ca="1" si="24"/>
        <v xml:space="preserve"> </v>
      </c>
      <c r="AW38" s="53"/>
      <c r="AX38" s="71" t="str">
        <f t="shared" si="20"/>
        <v xml:space="preserve"> </v>
      </c>
      <c r="AY38" s="46" t="str">
        <f t="shared" ca="1" si="11"/>
        <v/>
      </c>
      <c r="AZ38" s="45" t="str">
        <f t="shared" ca="1" si="21"/>
        <v xml:space="preserve"> </v>
      </c>
      <c r="BA38" s="53"/>
      <c r="BB38" s="72" t="str">
        <f t="shared" si="22"/>
        <v xml:space="preserve"> </v>
      </c>
      <c r="BC38" s="47" t="str">
        <f t="shared" ca="1" si="12"/>
        <v/>
      </c>
      <c r="BD38" s="45" t="str">
        <f t="shared" ca="1" si="23"/>
        <v xml:space="preserve"> </v>
      </c>
      <c r="BE38" s="53"/>
      <c r="BF38" s="698" t="str">
        <f t="shared" ca="1" si="15"/>
        <v/>
      </c>
      <c r="BG38" s="263">
        <f t="shared" si="13"/>
        <v>28</v>
      </c>
      <c r="BH38" s="53"/>
      <c r="BI38" s="54"/>
      <c r="BJ38" s="317"/>
      <c r="BK38" s="48"/>
      <c r="BL38" s="48"/>
      <c r="BM38" s="48"/>
      <c r="BN38" s="48"/>
      <c r="BO38" s="48"/>
      <c r="BP38" s="48"/>
      <c r="BQ38" s="48"/>
      <c r="BR38" s="48"/>
      <c r="BS38" s="54"/>
      <c r="BT38" s="48"/>
      <c r="BU38" s="54"/>
      <c r="BV38" s="263">
        <f t="shared" si="4"/>
        <v>28</v>
      </c>
      <c r="BW38" s="48"/>
      <c r="BX38" s="698" t="str">
        <f t="shared" ca="1" si="14"/>
        <v/>
      </c>
      <c r="BY38" s="52"/>
      <c r="BZ38" s="698" t="str">
        <f t="shared" ca="1" si="17"/>
        <v/>
      </c>
      <c r="CA38" s="48"/>
      <c r="CB38" s="34"/>
      <c r="CC38" s="48"/>
      <c r="CD38" s="39"/>
      <c r="CE38" s="39"/>
      <c r="CF38" s="34"/>
      <c r="CG38" s="48"/>
      <c r="CH38" s="34"/>
      <c r="CI38" s="49"/>
      <c r="CJ38" s="353"/>
      <c r="CK38" s="34"/>
      <c r="CL38" s="54"/>
      <c r="CM38" s="262">
        <f t="shared" si="5"/>
        <v>28</v>
      </c>
      <c r="CN38" s="52"/>
      <c r="CO38" s="714"/>
      <c r="CP38" s="48"/>
      <c r="CQ38" s="714"/>
      <c r="CR38" s="52"/>
      <c r="CS38" s="34"/>
      <c r="CT38" s="48"/>
      <c r="CU38" s="39"/>
      <c r="CV38" s="39"/>
      <c r="CW38" s="34"/>
      <c r="CX38" s="48"/>
      <c r="CY38" s="34"/>
      <c r="CZ38" s="49"/>
      <c r="DA38" s="353"/>
      <c r="DB38" s="34"/>
      <c r="DC38" s="54"/>
    </row>
    <row r="39" spans="1:107" ht="15" customHeight="1" x14ac:dyDescent="0.2">
      <c r="A39" s="234">
        <v>29</v>
      </c>
      <c r="B39" s="233" t="str">
        <f t="shared" si="6"/>
        <v>Sun</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Sun</v>
      </c>
      <c r="AQ39" s="53"/>
      <c r="AR39" s="45" t="str">
        <f t="shared" si="18"/>
        <v/>
      </c>
      <c r="AS39" s="53"/>
      <c r="AT39" s="71" t="str">
        <f t="shared" si="24"/>
        <v/>
      </c>
      <c r="AU39" s="46" t="str">
        <f t="shared" ca="1" si="10"/>
        <v/>
      </c>
      <c r="AV39" s="56" t="str">
        <f t="shared" si="24"/>
        <v/>
      </c>
      <c r="AW39" s="53"/>
      <c r="AX39" s="71" t="str">
        <f t="shared" si="20"/>
        <v/>
      </c>
      <c r="AY39" s="46" t="str">
        <f t="shared" ca="1" si="11"/>
        <v/>
      </c>
      <c r="AZ39" s="45" t="str">
        <f t="shared" si="21"/>
        <v/>
      </c>
      <c r="BA39" s="53"/>
      <c r="BB39" s="72" t="str">
        <f t="shared" si="22"/>
        <v/>
      </c>
      <c r="BC39" s="47" t="str">
        <f t="shared" ca="1" si="12"/>
        <v/>
      </c>
      <c r="BD39" s="45" t="str">
        <f t="shared" si="23"/>
        <v/>
      </c>
      <c r="BE39" s="53"/>
      <c r="BF39" s="698" t="str">
        <f t="shared" ca="1" si="15"/>
        <v/>
      </c>
      <c r="BG39" s="263">
        <f t="shared" si="13"/>
        <v>29</v>
      </c>
      <c r="BH39" s="53"/>
      <c r="BI39" s="54"/>
      <c r="BJ39" s="317"/>
      <c r="BK39" s="48"/>
      <c r="BL39" s="48"/>
      <c r="BM39" s="48"/>
      <c r="BN39" s="48"/>
      <c r="BO39" s="48"/>
      <c r="BP39" s="48"/>
      <c r="BQ39" s="48"/>
      <c r="BR39" s="48"/>
      <c r="BS39" s="54"/>
      <c r="BT39" s="48"/>
      <c r="BU39" s="54"/>
      <c r="BV39" s="263">
        <f t="shared" si="4"/>
        <v>29</v>
      </c>
      <c r="BW39" s="48"/>
      <c r="BX39" s="698" t="str">
        <f t="shared" ca="1" si="14"/>
        <v/>
      </c>
      <c r="BY39" s="52"/>
      <c r="BZ39" s="698" t="str">
        <f t="shared" ca="1" si="17"/>
        <v/>
      </c>
      <c r="CA39" s="48"/>
      <c r="CB39" s="34"/>
      <c r="CC39" s="48"/>
      <c r="CD39" s="39"/>
      <c r="CE39" s="39"/>
      <c r="CF39" s="34"/>
      <c r="CG39" s="48"/>
      <c r="CH39" s="34"/>
      <c r="CI39" s="49"/>
      <c r="CJ39" s="353"/>
      <c r="CK39" s="34"/>
      <c r="CL39" s="54"/>
      <c r="CM39" s="263">
        <f>+A39</f>
        <v>29</v>
      </c>
      <c r="CN39" s="52"/>
      <c r="CO39" s="714"/>
      <c r="CP39" s="48"/>
      <c r="CQ39" s="714"/>
      <c r="CR39" s="52"/>
      <c r="CS39" s="34"/>
      <c r="CT39" s="48"/>
      <c r="CU39" s="39"/>
      <c r="CV39" s="39"/>
      <c r="CW39" s="34"/>
      <c r="CX39" s="48"/>
      <c r="CY39" s="34"/>
      <c r="CZ39" s="49"/>
      <c r="DA39" s="353"/>
      <c r="DB39" s="34"/>
      <c r="DC39" s="54"/>
    </row>
    <row r="40" spans="1:107" ht="15" customHeight="1" thickBot="1" x14ac:dyDescent="0.25">
      <c r="A40" s="234">
        <v>30</v>
      </c>
      <c r="B40" s="233" t="str">
        <f t="shared" si="6"/>
        <v>Mon</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Mon</v>
      </c>
      <c r="AQ40" s="53"/>
      <c r="AR40" s="45" t="str">
        <f>IF(SUM(AQ34:AQ40)=0,"",IF(+$B40="Sat",AVERAGE(AQ34:AQ40),IF(+$B40="Fri",AVERAGE(AQ35:AQ40,Dec!AQ$11),IF(+$B40="Thu",AVERAGE(AQ36:AQ40,Dec!AQ$11:AQ$12),IF(+$B40="Wed",AVERAGE(AQ37:AQ40,Dec!AQ$11:AQ$13)," ")))))</f>
        <v/>
      </c>
      <c r="AS40" s="53"/>
      <c r="AT40" s="71" t="str">
        <f>IF(AND(+$B40="Sat",SUM(AS34:AS40)&gt;0),AVERAGE(AS34:AS40),IF(AND(+$B40="Fri",SUM(AS35:AS40,Dec!AS$11)&gt;0),AVERAGE(AS35:AS40,Dec!AS$11),IF(AND(+$B40="Thu",SUM(AS36:AS40,Dec!AS$11:AS$12)&gt;0),AVERAGE(AS36:AS40,Dec!AS$11:AS$12),IF(AND(+$B40="Wed",SUM(AS37:AS40,Dec!AS$11:AS$13)&gt;0),AVERAGE(AS37:AS40,Dec!AS$11:AS$13),""))))</f>
        <v/>
      </c>
      <c r="AU40" s="46" t="str">
        <f t="shared" ca="1" si="10"/>
        <v/>
      </c>
      <c r="AV40" s="45" t="str">
        <f ca="1">IF(AND(+$B40="Sat",SUM(AU34:AU40)&gt;0),AVERAGE(AU34:AU40),IF(AND(+$B40="Fri",SUM(AU35:AU40,Dec!AU$11)&gt;0),AVERAGE(AU35:AU40,Dec!AU$11),IF(AND(+$B40="Thu",SUM(AU36:AU40,Dec!AU$11:AU$12)&gt;0),AVERAGE(AU36:AU40,Dec!AU$11:AU$12),IF(AND(+$B40="Wed",SUM(AU37:AU40,Dec!AU$11:AU$13)&gt;0),AVERAGE(AU37:AU40,Dec!AU$11:AU$13),""))))</f>
        <v/>
      </c>
      <c r="AW40" s="53"/>
      <c r="AX40" s="71" t="str">
        <f>IF(AND(+$B40="Sat",SUM(AW34:AW40)&gt;0),AVERAGE(AW34:AW40),IF(AND(+$B40="Fri",SUM(AW35:AW40,Dec!AW$11)&gt;0),AVERAGE(AW35:AW40,Dec!AW$11),IF(AND(+$B40="Thu",SUM(AW36:AW40,Dec!AW$11:AW$12)&gt;0),AVERAGE(AW36:AW40,Dec!AW$11:AW$12),IF(AND(+$B40="Wed",SUM(AW37:AW40,Dec!AW$11:AW$13)&gt;0),AVERAGE(AW37:AW40,Dec!AW$11:AW$13),""))))</f>
        <v/>
      </c>
      <c r="AY40" s="46" t="str">
        <f t="shared" ca="1" si="11"/>
        <v/>
      </c>
      <c r="AZ40" s="45" t="str">
        <f ca="1">IF(AND(+$B40="Sat",SUM(AY34:AY40)&gt;0),AVERAGE(AY34:AY40),IF(AND(+$B40="Fri",SUM(AY35:AY40,Dec!AY$11)&gt;0),AVERAGE(AY35:AY40,Dec!AY$11),IF(AND(+$B40="Thu",SUM(AY36:AY40,Dec!AY$11:AY$12)&gt;0),AVERAGE(AY36:AY40,Dec!AY$11:AY$12),IF(AND(+$B40="Wed",SUM(AY37:AY40,Dec!AY$11:AY$13)&gt;0),AVERAGE(AY37:AY40,Dec!AY$11:AY$13),""))))</f>
        <v/>
      </c>
      <c r="BA40" s="53"/>
      <c r="BB40" s="71" t="str">
        <f>IF(AND(+$B40="Sat",SUM(BA34:BA40)&gt;0),AVERAGE(BA34:BA40),IF(AND(+$B40="Fri",SUM(BA35:BA40,Dec!BA$11)&gt;0),AVERAGE(BA35:BA40,Dec!BA$11),IF(AND(+$B40="Thu",SUM(BA36:BA40,Dec!BA$11:BA$12)&gt;0),AVERAGE(BA36:BA40,Dec!BA$11:BA$12),IF(AND(+$B40="Wed",SUM(BA37:BA40,Dec!BA$11:BA$13)&gt;0),AVERAGE(BA37:BA40,Dec!BA$11:BA$13),""))))</f>
        <v/>
      </c>
      <c r="BC40" s="46" t="str">
        <f t="shared" ca="1" si="12"/>
        <v/>
      </c>
      <c r="BD40" s="45" t="str">
        <f ca="1">IF(AND(+$B40="Sat",SUM(BC34:BC40)&gt;0),AVERAGE(BC34:BC40),IF(AND(+$B40="Fri",SUM(BC35:BC40,Dec!BC$11)&gt;0),AVERAGE(BC35:BC40,Dec!BC$11),IF(AND(+$B40="Thu",SUM(BC36:BC40,Dec!BC$11:BC$12)&gt;0),AVERAGE(BC36:BC40,Dec!BC$11:BC$12),IF(AND(+$B40="Wed",SUM(BC37:BC40,Dec!BC$11:BC$13)&gt;0),AVERAGE(BC37:BC40,Dec!BC$11:BC$13),""))))</f>
        <v/>
      </c>
      <c r="BE40" s="53"/>
      <c r="BF40" s="698" t="str">
        <f t="shared" ca="1" si="15"/>
        <v/>
      </c>
      <c r="BG40" s="263">
        <f t="shared" si="13"/>
        <v>30</v>
      </c>
      <c r="BH40" s="53"/>
      <c r="BI40" s="54"/>
      <c r="BJ40" s="317"/>
      <c r="BK40" s="48"/>
      <c r="BL40" s="48"/>
      <c r="BM40" s="48"/>
      <c r="BN40" s="48"/>
      <c r="BO40" s="48"/>
      <c r="BP40" s="48"/>
      <c r="BQ40" s="48"/>
      <c r="BR40" s="48"/>
      <c r="BS40" s="54"/>
      <c r="BT40" s="48"/>
      <c r="BU40" s="54"/>
      <c r="BV40" s="263">
        <f t="shared" si="4"/>
        <v>30</v>
      </c>
      <c r="BW40" s="48"/>
      <c r="BX40" s="698" t="str">
        <f t="shared" ca="1" si="14"/>
        <v/>
      </c>
      <c r="BY40" s="52"/>
      <c r="BZ40" s="698" t="str">
        <f t="shared" ca="1" si="17"/>
        <v/>
      </c>
      <c r="CA40" s="48"/>
      <c r="CB40" s="34"/>
      <c r="CC40" s="48"/>
      <c r="CD40" s="39"/>
      <c r="CE40" s="39"/>
      <c r="CF40" s="34"/>
      <c r="CG40" s="48"/>
      <c r="CH40" s="34"/>
      <c r="CI40" s="49"/>
      <c r="CJ40" s="353"/>
      <c r="CK40" s="34"/>
      <c r="CL40" s="54"/>
      <c r="CM40" s="263">
        <f>+A40</f>
        <v>30</v>
      </c>
      <c r="CN40" s="52"/>
      <c r="CO40" s="714"/>
      <c r="CP40" s="48"/>
      <c r="CQ40" s="714"/>
      <c r="CR40" s="52"/>
      <c r="CS40" s="34"/>
      <c r="CT40" s="48"/>
      <c r="CU40" s="39"/>
      <c r="CV40" s="39"/>
      <c r="CW40" s="34"/>
      <c r="CX40" s="48"/>
      <c r="CY40" s="34"/>
      <c r="CZ40" s="49"/>
      <c r="DA40" s="353"/>
      <c r="DB40" s="34"/>
      <c r="DC40" s="54"/>
    </row>
    <row r="41" spans="1:107" ht="15" customHeight="1" thickTop="1" thickBot="1" x14ac:dyDescent="0.25">
      <c r="A41" s="238" t="s">
        <v>142</v>
      </c>
      <c r="B41" s="239"/>
      <c r="C41" s="39"/>
      <c r="D41" s="771"/>
      <c r="E41" s="36"/>
      <c r="F41" s="772"/>
      <c r="G41" s="773"/>
      <c r="H41" s="3" t="str">
        <f>IF(SUM(H11:H40)&gt;0,AVERAGE(H11:H40)," ")</f>
        <v xml:space="preserve"> </v>
      </c>
      <c r="I41" s="44" t="str">
        <f>IF(SUM(I11:I40)&gt;0,AVERAGE(I11:I40)," ")</f>
        <v xml:space="preserve"> </v>
      </c>
      <c r="J41" s="70" t="str">
        <f>IF(SUM(J11:J40)&gt;0,AVERAGE(J11:J40)," ")</f>
        <v xml:space="preserve"> </v>
      </c>
      <c r="K41" s="43" t="str">
        <f>IF(SUM(K11:K40)&gt;0,AVERAGE(K11:K40)," ")</f>
        <v xml:space="preserve"> </v>
      </c>
      <c r="L41" s="774"/>
      <c r="M41" s="44" t="str">
        <f t="shared" ref="M41:S41" si="25">IF(SUM(M11:M40)&gt;0,AVERAGE(M11:M40)," ")</f>
        <v xml:space="preserve"> </v>
      </c>
      <c r="N41" s="44" t="str">
        <f t="shared" ca="1" si="25"/>
        <v xml:space="preserve"> </v>
      </c>
      <c r="O41" s="44" t="str">
        <f t="shared" si="25"/>
        <v xml:space="preserve"> </v>
      </c>
      <c r="P41" s="44" t="str">
        <f t="shared" ca="1" si="25"/>
        <v xml:space="preserve"> </v>
      </c>
      <c r="Q41" s="44" t="str">
        <f t="shared" si="25"/>
        <v xml:space="preserve"> </v>
      </c>
      <c r="R41" s="44" t="str">
        <f t="shared" si="25"/>
        <v xml:space="preserve"> </v>
      </c>
      <c r="S41" s="56" t="str">
        <f t="shared" si="25"/>
        <v xml:space="preserve"> </v>
      </c>
      <c r="T41" s="238" t="s">
        <v>143</v>
      </c>
      <c r="U41" s="775" t="str">
        <f t="shared" ref="U41:AE41" si="26">IF(SUM(U11:U40)&gt;0,AVERAGE(U11:U40)," ")</f>
        <v xml:space="preserve"> </v>
      </c>
      <c r="V41" s="776" t="str">
        <f t="shared" si="26"/>
        <v xml:space="preserve"> </v>
      </c>
      <c r="W41" s="43" t="str">
        <f t="shared" si="26"/>
        <v xml:space="preserve"> </v>
      </c>
      <c r="X41" s="44" t="str">
        <f t="shared" si="26"/>
        <v xml:space="preserve"> </v>
      </c>
      <c r="Y41" s="44" t="str">
        <f t="shared" si="26"/>
        <v xml:space="preserve"> </v>
      </c>
      <c r="Z41" s="44" t="str">
        <f t="shared" si="26"/>
        <v xml:space="preserve"> </v>
      </c>
      <c r="AA41" s="44" t="str">
        <f t="shared" si="26"/>
        <v xml:space="preserve"> </v>
      </c>
      <c r="AB41" s="44" t="str">
        <f t="shared" si="26"/>
        <v xml:space="preserve"> </v>
      </c>
      <c r="AC41" s="56" t="str">
        <f t="shared" si="26"/>
        <v xml:space="preserve"> </v>
      </c>
      <c r="AD41" s="43" t="str">
        <f t="shared" si="26"/>
        <v xml:space="preserve"> </v>
      </c>
      <c r="AE41" s="56" t="str">
        <f t="shared" si="26"/>
        <v xml:space="preserve"> </v>
      </c>
      <c r="AF41" s="705"/>
      <c r="AG41" s="679" t="str">
        <f>IF(SUM(AG11:AG40)&gt;0,AVERAGE(AG11:AG40)," ")</f>
        <v xml:space="preserve"> </v>
      </c>
      <c r="AH41" s="794" t="str">
        <f>IF(SUM(AH11:AH40)&gt;0,AVERAGE(AH11:AH40)," ")</f>
        <v xml:space="preserve"> </v>
      </c>
      <c r="AI41" s="44"/>
      <c r="AJ41" s="888" t="str">
        <f ca="1">IF(SUM(AI11:AI40)&gt;0,GEOMEAN(AI11:AI40),"")</f>
        <v/>
      </c>
      <c r="AK41" s="319"/>
      <c r="AL41" s="319"/>
      <c r="AM41" s="753" t="str">
        <f>IF(SUM(AM11:AM40)&gt;0,AVERAGE(AM11:AM40)," ")</f>
        <v xml:space="preserve"> </v>
      </c>
      <c r="AN41" s="56" t="str">
        <f>IF(SUM(AN11:AN40)&gt;0,AVERAGE(AN11:AN40)," ")</f>
        <v xml:space="preserve"> </v>
      </c>
      <c r="AO41" s="1050" t="s">
        <v>144</v>
      </c>
      <c r="AP41" s="1121"/>
      <c r="AQ41" s="679" t="str">
        <f>IF(SUM(AQ11:AQ40)&gt;0,AVERAGE(AQ11:AQ40)," ")</f>
        <v xml:space="preserve"> </v>
      </c>
      <c r="AR41" s="786"/>
      <c r="AS41" s="727" t="str">
        <f>IF(SUM(AS11:AS40)&gt;0,AVERAGE(AS11:AS40)," ")</f>
        <v xml:space="preserve"> </v>
      </c>
      <c r="AT41" s="685"/>
      <c r="AU41" s="680" t="str">
        <f ca="1">IF(SUM(AU11:AU40)&gt;0,AVERAGE(AU11:AU40)," ")</f>
        <v xml:space="preserve"> </v>
      </c>
      <c r="AV41" s="737"/>
      <c r="AW41" s="736" t="str">
        <f>IF(SUM(AW11:AW40)&gt;0,AVERAGE(AW11:AW40)," ")</f>
        <v xml:space="preserve"> </v>
      </c>
      <c r="AX41" s="734"/>
      <c r="AY41" s="680" t="str">
        <f ca="1">IF(SUM(AY11:AY40)&gt;0,AVERAGE(AY11:AY40)," ")</f>
        <v xml:space="preserve"> </v>
      </c>
      <c r="AZ41" s="682"/>
      <c r="BA41" s="679" t="str">
        <f>IF(SUM(BA11:BA40)&gt;0,AVERAGE(BA11:BA40)," ")</f>
        <v xml:space="preserve"> </v>
      </c>
      <c r="BB41" s="682"/>
      <c r="BC41" s="680" t="str">
        <f ca="1">IF(SUM(BC11:BC40)&gt;0,AVERAGE(BC11:BC40)," ")</f>
        <v xml:space="preserve"> </v>
      </c>
      <c r="BD41" s="757"/>
      <c r="BE41" s="679" t="str">
        <f>IF(SUM(BE11:BE40)&gt;0,AVERAGE(BE11:BE40)," ")</f>
        <v xml:space="preserve"> </v>
      </c>
      <c r="BF41" s="781" t="str">
        <f ca="1">IF(SUM(BF11:BF40)&gt;0,AVERAGE(BF11:BF40)," ")</f>
        <v xml:space="preserve"> </v>
      </c>
      <c r="BG41" s="238" t="s">
        <v>143</v>
      </c>
      <c r="BH41" s="43" t="str">
        <f>IF(SUM(BH11:BH40)&gt;0,AVERAGE(BH11:BH40)," ")</f>
        <v xml:space="preserve"> </v>
      </c>
      <c r="BI41" s="56" t="str">
        <f>IF(SUM(BI11:BI40)&gt;0,AVERAGE(BI11:BI40)," ")</f>
        <v xml:space="preserve"> </v>
      </c>
      <c r="BJ41" s="75"/>
      <c r="BK41" s="44" t="str">
        <f t="shared" ref="BK41:BU41" si="27">IF(SUM(BK11:BK40)&gt;0,AVERAGE(BK11:BK40)," ")</f>
        <v xml:space="preserve"> </v>
      </c>
      <c r="BL41" s="332" t="str">
        <f t="shared" si="27"/>
        <v xml:space="preserve"> </v>
      </c>
      <c r="BM41" s="44" t="str">
        <f t="shared" si="27"/>
        <v xml:space="preserve"> </v>
      </c>
      <c r="BN41" s="332" t="str">
        <f t="shared" si="27"/>
        <v xml:space="preserve"> </v>
      </c>
      <c r="BO41" s="332" t="str">
        <f t="shared" si="27"/>
        <v xml:space="preserve"> </v>
      </c>
      <c r="BP41" s="332" t="str">
        <f t="shared" si="27"/>
        <v xml:space="preserve"> </v>
      </c>
      <c r="BQ41" s="332" t="str">
        <f t="shared" si="27"/>
        <v xml:space="preserve"> </v>
      </c>
      <c r="BR41" s="332" t="str">
        <f t="shared" si="27"/>
        <v xml:space="preserve"> </v>
      </c>
      <c r="BS41" s="56" t="str">
        <f t="shared" si="27"/>
        <v xml:space="preserve"> </v>
      </c>
      <c r="BT41" s="44" t="str">
        <f t="shared" si="27"/>
        <v xml:space="preserve"> </v>
      </c>
      <c r="BU41" s="56" t="str">
        <f t="shared" si="27"/>
        <v xml:space="preserve"> </v>
      </c>
      <c r="BV41" s="262" t="s">
        <v>144</v>
      </c>
      <c r="BW41" s="732" t="str">
        <f t="shared" ref="BW41:CL41" si="28">IF(SUM(BW11:BW40)&gt;0,AVERAGE(BW11:BW40)," ")</f>
        <v xml:space="preserve"> </v>
      </c>
      <c r="BX41" s="680" t="str">
        <f t="shared" ca="1" si="28"/>
        <v xml:space="preserve"> </v>
      </c>
      <c r="BY41" s="728" t="str">
        <f t="shared" si="28"/>
        <v xml:space="preserve"> </v>
      </c>
      <c r="BZ41" s="680" t="str">
        <f t="shared" ca="1" si="28"/>
        <v xml:space="preserve"> </v>
      </c>
      <c r="CA41" s="3" t="str">
        <f t="shared" si="28"/>
        <v xml:space="preserve"> </v>
      </c>
      <c r="CB41" s="46" t="str">
        <f t="shared" si="28"/>
        <v xml:space="preserve"> </v>
      </c>
      <c r="CC41" s="44" t="str">
        <f t="shared" si="28"/>
        <v xml:space="preserve"> </v>
      </c>
      <c r="CD41" s="44" t="str">
        <f t="shared" si="28"/>
        <v xml:space="preserve"> </v>
      </c>
      <c r="CE41" s="44" t="str">
        <f t="shared" si="28"/>
        <v xml:space="preserve"> </v>
      </c>
      <c r="CF41" s="47" t="str">
        <f t="shared" si="28"/>
        <v xml:space="preserve"> </v>
      </c>
      <c r="CG41" s="44" t="str">
        <f t="shared" si="28"/>
        <v xml:space="preserve"> </v>
      </c>
      <c r="CH41" s="46" t="str">
        <f t="shared" si="28"/>
        <v xml:space="preserve"> </v>
      </c>
      <c r="CI41" s="70" t="str">
        <f t="shared" si="28"/>
        <v xml:space="preserve"> </v>
      </c>
      <c r="CJ41" s="47" t="str">
        <f t="shared" si="28"/>
        <v xml:space="preserve"> </v>
      </c>
      <c r="CK41" s="46" t="str">
        <f t="shared" si="28"/>
        <v xml:space="preserve"> </v>
      </c>
      <c r="CL41" s="56" t="str">
        <f t="shared" si="28"/>
        <v xml:space="preserve"> </v>
      </c>
      <c r="CM41" s="238" t="s">
        <v>144</v>
      </c>
      <c r="CN41" s="43" t="str">
        <f t="shared" ref="CN41:DC41" si="29">IF(SUM(CN11:CN40)&gt;0,AVERAGE(CN11:CN40)," ")</f>
        <v xml:space="preserve"> </v>
      </c>
      <c r="CO41" s="135" t="str">
        <f t="shared" si="29"/>
        <v xml:space="preserve"> </v>
      </c>
      <c r="CP41" s="3" t="str">
        <f t="shared" si="29"/>
        <v xml:space="preserve"> </v>
      </c>
      <c r="CQ41" s="46" t="str">
        <f t="shared" si="29"/>
        <v xml:space="preserve"> </v>
      </c>
      <c r="CR41" s="44" t="str">
        <f t="shared" si="29"/>
        <v xml:space="preserve"> </v>
      </c>
      <c r="CS41" s="46" t="str">
        <f t="shared" si="29"/>
        <v xml:space="preserve"> </v>
      </c>
      <c r="CT41" s="44" t="str">
        <f t="shared" si="29"/>
        <v xml:space="preserve"> </v>
      </c>
      <c r="CU41" s="47" t="str">
        <f t="shared" si="29"/>
        <v xml:space="preserve"> </v>
      </c>
      <c r="CV41" s="44" t="str">
        <f t="shared" si="29"/>
        <v xml:space="preserve"> </v>
      </c>
      <c r="CW41" s="47" t="str">
        <f t="shared" si="29"/>
        <v xml:space="preserve"> </v>
      </c>
      <c r="CX41" s="44" t="str">
        <f t="shared" si="29"/>
        <v xml:space="preserve"> </v>
      </c>
      <c r="CY41" s="46" t="str">
        <f t="shared" si="29"/>
        <v xml:space="preserve"> </v>
      </c>
      <c r="CZ41" s="70" t="str">
        <f t="shared" si="29"/>
        <v xml:space="preserve"> </v>
      </c>
      <c r="DA41" s="47" t="str">
        <f t="shared" si="29"/>
        <v xml:space="preserve"> </v>
      </c>
      <c r="DB41" s="46" t="str">
        <f t="shared" si="29"/>
        <v xml:space="preserve"> </v>
      </c>
      <c r="DC41" s="56" t="str">
        <f t="shared" si="29"/>
        <v xml:space="preserve"> </v>
      </c>
    </row>
    <row r="42" spans="1:107" ht="15" customHeight="1" thickTop="1" thickBot="1" x14ac:dyDescent="0.25">
      <c r="A42" s="240" t="s">
        <v>145</v>
      </c>
      <c r="B42" s="241"/>
      <c r="C42" s="78"/>
      <c r="D42" s="77"/>
      <c r="E42" s="72" t="str">
        <f>IF(SUM(E11:E40)&gt;0,MAX(E11:E40)," ")</f>
        <v xml:space="preserve"> </v>
      </c>
      <c r="F42" s="79"/>
      <c r="G42" s="80"/>
      <c r="H42" s="81" t="str">
        <f t="shared" ref="H42:S42" si="30">IF(SUM(H11:H40)&gt;0,MAX(H11:H40)," ")</f>
        <v xml:space="preserve"> </v>
      </c>
      <c r="I42" s="71" t="str">
        <f t="shared" si="30"/>
        <v xml:space="preserve"> </v>
      </c>
      <c r="J42" s="72" t="str">
        <f t="shared" si="30"/>
        <v xml:space="preserve"> </v>
      </c>
      <c r="K42" s="55" t="str">
        <f t="shared" si="30"/>
        <v xml:space="preserve"> </v>
      </c>
      <c r="L42" s="320" t="str">
        <f t="shared" si="30"/>
        <v xml:space="preserve"> </v>
      </c>
      <c r="M42" s="71" t="str">
        <f t="shared" si="30"/>
        <v xml:space="preserve"> </v>
      </c>
      <c r="N42" s="82" t="str">
        <f t="shared" ca="1" si="30"/>
        <v xml:space="preserve"> </v>
      </c>
      <c r="O42" s="71" t="str">
        <f t="shared" si="30"/>
        <v xml:space="preserve"> </v>
      </c>
      <c r="P42" s="82" t="str">
        <f t="shared" ca="1" si="30"/>
        <v xml:space="preserve"> </v>
      </c>
      <c r="Q42" s="71" t="str">
        <f t="shared" si="30"/>
        <v xml:space="preserve"> </v>
      </c>
      <c r="R42" s="71" t="str">
        <f t="shared" si="30"/>
        <v xml:space="preserve"> </v>
      </c>
      <c r="S42" s="45" t="str">
        <f t="shared" si="30"/>
        <v xml:space="preserve"> </v>
      </c>
      <c r="T42" s="240" t="s">
        <v>146</v>
      </c>
      <c r="U42" s="55" t="str">
        <f t="shared" ref="U42:AE42" si="31">IF(SUM(U11:U40)&gt;0,MAX(U11:U40)," ")</f>
        <v xml:space="preserve"> </v>
      </c>
      <c r="V42" s="45" t="str">
        <f t="shared" si="31"/>
        <v xml:space="preserve"> </v>
      </c>
      <c r="W42" s="55" t="str">
        <f t="shared" si="31"/>
        <v xml:space="preserve"> </v>
      </c>
      <c r="X42" s="71" t="str">
        <f t="shared" si="31"/>
        <v xml:space="preserve"> </v>
      </c>
      <c r="Y42" s="71" t="str">
        <f t="shared" si="31"/>
        <v xml:space="preserve"> </v>
      </c>
      <c r="Z42" s="71" t="str">
        <f t="shared" si="31"/>
        <v xml:space="preserve"> </v>
      </c>
      <c r="AA42" s="333" t="str">
        <f t="shared" si="31"/>
        <v xml:space="preserve"> </v>
      </c>
      <c r="AB42" s="71" t="str">
        <f t="shared" si="31"/>
        <v xml:space="preserve"> </v>
      </c>
      <c r="AC42" s="45" t="str">
        <f t="shared" si="31"/>
        <v xml:space="preserve"> </v>
      </c>
      <c r="AD42" s="55" t="str">
        <f t="shared" si="31"/>
        <v xml:space="preserve"> </v>
      </c>
      <c r="AE42" s="45" t="str">
        <f t="shared" si="31"/>
        <v xml:space="preserve"> </v>
      </c>
      <c r="AF42" s="706"/>
      <c r="AG42" s="728" t="str">
        <f>IF(SUM(AG11:AG40)&gt;0,MAX(AG11:AG40)," ")</f>
        <v xml:space="preserve"> </v>
      </c>
      <c r="AH42" s="679" t="str">
        <f>IF(SUM(AH11:AH40)&gt;0,MAX(AH11:AH40)," ")</f>
        <v xml:space="preserve"> </v>
      </c>
      <c r="AI42" s="71" t="str">
        <f ca="1">IF(AJ41&lt;&gt;"",MAX(AI11:AI40),"")</f>
        <v/>
      </c>
      <c r="AJ42" s="44" t="str">
        <f ca="1">IF(AI42=63200,"TNTC",AI42)</f>
        <v/>
      </c>
      <c r="AK42" s="1016" t="str">
        <f>IF(SUM(AK11:AL40)&gt;0,MAX(AK11:AL40)," ")</f>
        <v xml:space="preserve"> </v>
      </c>
      <c r="AL42" s="1017"/>
      <c r="AM42" s="725" t="str">
        <f>IF(SUM(AM11:AM40)&gt;0,MAX(AM11:AM40)," ")</f>
        <v xml:space="preserve"> </v>
      </c>
      <c r="AN42" s="45" t="str">
        <f>IF(SUM(AN11:AN40)&gt;0,MAX(AN11:AN40)," ")</f>
        <v xml:space="preserve"> </v>
      </c>
      <c r="AO42" s="1052" t="s">
        <v>147</v>
      </c>
      <c r="AP42" s="1053"/>
      <c r="AQ42" s="785" t="str">
        <f t="shared" ref="AQ42:BF42" si="32">IF(SUM(AQ11:AQ40)&gt;0,MAX(AQ11:AQ40)," ")</f>
        <v xml:space="preserve"> </v>
      </c>
      <c r="AR42" s="83" t="str">
        <f t="shared" si="32"/>
        <v xml:space="preserve"> </v>
      </c>
      <c r="AS42" s="43" t="str">
        <f t="shared" si="32"/>
        <v xml:space="preserve"> </v>
      </c>
      <c r="AT42" s="679" t="str">
        <f t="shared" si="32"/>
        <v xml:space="preserve"> </v>
      </c>
      <c r="AU42" s="687" t="str">
        <f t="shared" ca="1" si="32"/>
        <v xml:space="preserve"> </v>
      </c>
      <c r="AV42" s="728" t="str">
        <f t="shared" ca="1" si="32"/>
        <v xml:space="preserve"> </v>
      </c>
      <c r="AW42" s="735" t="str">
        <f t="shared" si="32"/>
        <v xml:space="preserve"> </v>
      </c>
      <c r="AX42" s="678" t="str">
        <f t="shared" si="32"/>
        <v xml:space="preserve"> </v>
      </c>
      <c r="AY42" s="730" t="str">
        <f t="shared" ca="1" si="32"/>
        <v xml:space="preserve"> </v>
      </c>
      <c r="AZ42" s="679" t="str">
        <f t="shared" ca="1" si="32"/>
        <v xml:space="preserve"> </v>
      </c>
      <c r="BA42" s="731" t="str">
        <f t="shared" si="32"/>
        <v xml:space="preserve"> </v>
      </c>
      <c r="BB42" s="732" t="str">
        <f t="shared" si="32"/>
        <v xml:space="preserve"> </v>
      </c>
      <c r="BC42" s="733" t="str">
        <f t="shared" ca="1" si="32"/>
        <v xml:space="preserve"> </v>
      </c>
      <c r="BD42" s="679" t="str">
        <f t="shared" ca="1" si="32"/>
        <v xml:space="preserve"> </v>
      </c>
      <c r="BE42" s="787" t="str">
        <f t="shared" si="32"/>
        <v xml:space="preserve"> </v>
      </c>
      <c r="BF42" s="788" t="str">
        <f t="shared" ca="1" si="32"/>
        <v xml:space="preserve"> </v>
      </c>
      <c r="BG42" s="240" t="s">
        <v>146</v>
      </c>
      <c r="BH42" s="55" t="str">
        <f t="shared" ref="BH42:BU42" si="33">IF(SUM(BH11:BH40)&gt;0,MAX(BH11:BH40)," ")</f>
        <v xml:space="preserve"> </v>
      </c>
      <c r="BI42" s="45" t="str">
        <f t="shared" si="33"/>
        <v xml:space="preserve"> </v>
      </c>
      <c r="BJ42" s="55" t="str">
        <f t="shared" si="33"/>
        <v xml:space="preserve"> </v>
      </c>
      <c r="BK42" s="71" t="str">
        <f t="shared" si="33"/>
        <v xml:space="preserve"> </v>
      </c>
      <c r="BL42" s="71" t="str">
        <f t="shared" si="33"/>
        <v xml:space="preserve"> </v>
      </c>
      <c r="BM42" s="71" t="str">
        <f t="shared" si="33"/>
        <v xml:space="preserve"> </v>
      </c>
      <c r="BN42" s="71" t="str">
        <f t="shared" si="33"/>
        <v xml:space="preserve"> </v>
      </c>
      <c r="BO42" s="71" t="str">
        <f t="shared" si="33"/>
        <v xml:space="preserve"> </v>
      </c>
      <c r="BP42" s="71" t="str">
        <f t="shared" si="33"/>
        <v xml:space="preserve"> </v>
      </c>
      <c r="BQ42" s="71" t="str">
        <f t="shared" si="33"/>
        <v xml:space="preserve"> </v>
      </c>
      <c r="BR42" s="71" t="str">
        <f t="shared" si="33"/>
        <v xml:space="preserve"> </v>
      </c>
      <c r="BS42" s="45" t="str">
        <f t="shared" si="33"/>
        <v xml:space="preserve"> </v>
      </c>
      <c r="BT42" s="71" t="str">
        <f t="shared" si="33"/>
        <v xml:space="preserve"> </v>
      </c>
      <c r="BU42" s="45" t="str">
        <f t="shared" si="33"/>
        <v xml:space="preserve"> </v>
      </c>
      <c r="BV42" s="263" t="s">
        <v>147</v>
      </c>
      <c r="BW42" s="792" t="str">
        <f t="shared" ref="BW42:CL42" si="34">IF(SUM(BW11:BW40)&gt;0,MAX(BW11:BW40)," ")</f>
        <v xml:space="preserve"> </v>
      </c>
      <c r="BX42" s="793" t="str">
        <f t="shared" ca="1" si="34"/>
        <v xml:space="preserve"> </v>
      </c>
      <c r="BY42" s="792" t="str">
        <f t="shared" si="34"/>
        <v xml:space="preserve"> </v>
      </c>
      <c r="BZ42" s="793" t="str">
        <f t="shared" ca="1" si="34"/>
        <v xml:space="preserve"> </v>
      </c>
      <c r="CA42" s="508" t="str">
        <f t="shared" si="34"/>
        <v xml:space="preserve"> </v>
      </c>
      <c r="CB42" s="84" t="str">
        <f t="shared" si="34"/>
        <v xml:space="preserve"> </v>
      </c>
      <c r="CC42" s="82" t="str">
        <f t="shared" si="34"/>
        <v xml:space="preserve"> </v>
      </c>
      <c r="CD42" s="82" t="str">
        <f t="shared" si="34"/>
        <v xml:space="preserve"> </v>
      </c>
      <c r="CE42" s="82" t="str">
        <f t="shared" si="34"/>
        <v xml:space="preserve"> </v>
      </c>
      <c r="CF42" s="85" t="str">
        <f t="shared" si="34"/>
        <v xml:space="preserve"> </v>
      </c>
      <c r="CG42" s="82" t="str">
        <f t="shared" si="34"/>
        <v xml:space="preserve"> </v>
      </c>
      <c r="CH42" s="84" t="str">
        <f t="shared" si="34"/>
        <v xml:space="preserve"> </v>
      </c>
      <c r="CI42" s="86" t="str">
        <f t="shared" si="34"/>
        <v xml:space="preserve"> </v>
      </c>
      <c r="CJ42" s="85" t="str">
        <f t="shared" si="34"/>
        <v xml:space="preserve"> </v>
      </c>
      <c r="CK42" s="84" t="str">
        <f t="shared" si="34"/>
        <v xml:space="preserve"> </v>
      </c>
      <c r="CL42" s="83" t="str">
        <f t="shared" si="34"/>
        <v xml:space="preserve"> </v>
      </c>
      <c r="CM42" s="240" t="s">
        <v>147</v>
      </c>
      <c r="CN42" s="55" t="str">
        <f t="shared" ref="CN42:DC42" si="35">IF(SUM(CN11:CN40)&gt;0,MAX(CN11:CN40)," ")</f>
        <v xml:space="preserve"> </v>
      </c>
      <c r="CO42" s="57" t="str">
        <f t="shared" si="35"/>
        <v xml:space="preserve"> </v>
      </c>
      <c r="CP42" s="508" t="str">
        <f t="shared" si="35"/>
        <v xml:space="preserve"> </v>
      </c>
      <c r="CQ42" s="84" t="str">
        <f t="shared" si="35"/>
        <v xml:space="preserve"> </v>
      </c>
      <c r="CR42" s="82" t="str">
        <f t="shared" si="35"/>
        <v xml:space="preserve"> </v>
      </c>
      <c r="CS42" s="84" t="str">
        <f t="shared" si="35"/>
        <v xml:space="preserve"> </v>
      </c>
      <c r="CT42" s="82" t="str">
        <f t="shared" si="35"/>
        <v xml:space="preserve"> </v>
      </c>
      <c r="CU42" s="85" t="str">
        <f t="shared" si="35"/>
        <v xml:space="preserve"> </v>
      </c>
      <c r="CV42" s="82" t="str">
        <f t="shared" si="35"/>
        <v xml:space="preserve"> </v>
      </c>
      <c r="CW42" s="85" t="str">
        <f t="shared" si="35"/>
        <v xml:space="preserve"> </v>
      </c>
      <c r="CX42" s="82" t="str">
        <f t="shared" si="35"/>
        <v xml:space="preserve"> </v>
      </c>
      <c r="CY42" s="84" t="str">
        <f t="shared" si="35"/>
        <v xml:space="preserve"> </v>
      </c>
      <c r="CZ42" s="86" t="str">
        <f t="shared" si="35"/>
        <v xml:space="preserve"> </v>
      </c>
      <c r="DA42" s="85" t="str">
        <f t="shared" si="35"/>
        <v xml:space="preserve"> </v>
      </c>
      <c r="DB42" s="84" t="str">
        <f t="shared" si="35"/>
        <v xml:space="preserve"> </v>
      </c>
      <c r="DC42" s="83" t="str">
        <f t="shared" si="35"/>
        <v xml:space="preserve"> </v>
      </c>
    </row>
    <row r="43" spans="1:107" ht="15" customHeight="1" thickTop="1" thickBot="1" x14ac:dyDescent="0.25">
      <c r="A43" s="240" t="s">
        <v>148</v>
      </c>
      <c r="B43" s="241"/>
      <c r="C43" s="78"/>
      <c r="D43" s="77"/>
      <c r="E43" s="49"/>
      <c r="F43" s="79"/>
      <c r="G43" s="80"/>
      <c r="H43" s="502" t="str">
        <f t="shared" ref="H43:S43" si="36">IF(SUM(H11:H40)&gt;0,MIN(H11:H40),"")</f>
        <v/>
      </c>
      <c r="I43" s="82" t="str">
        <f t="shared" si="36"/>
        <v/>
      </c>
      <c r="J43" s="508" t="str">
        <f t="shared" si="36"/>
        <v/>
      </c>
      <c r="K43" s="450" t="str">
        <f t="shared" si="36"/>
        <v/>
      </c>
      <c r="L43" s="504" t="str">
        <f t="shared" si="36"/>
        <v/>
      </c>
      <c r="M43" s="82" t="str">
        <f t="shared" si="36"/>
        <v/>
      </c>
      <c r="N43" s="82" t="str">
        <f t="shared" ca="1" si="36"/>
        <v/>
      </c>
      <c r="O43" s="82" t="str">
        <f t="shared" si="36"/>
        <v/>
      </c>
      <c r="P43" s="82" t="str">
        <f t="shared" ca="1" si="36"/>
        <v/>
      </c>
      <c r="Q43" s="82" t="str">
        <f t="shared" si="36"/>
        <v/>
      </c>
      <c r="R43" s="82" t="str">
        <f t="shared" si="36"/>
        <v/>
      </c>
      <c r="S43" s="83" t="str">
        <f t="shared" si="36"/>
        <v/>
      </c>
      <c r="T43" s="446" t="s">
        <v>149</v>
      </c>
      <c r="U43" s="450" t="str">
        <f t="shared" ref="U43:AE43" si="37">IF(SUM(U11:U40)&gt;0,MIN(U11:U40),"")</f>
        <v/>
      </c>
      <c r="V43" s="83" t="str">
        <f t="shared" si="37"/>
        <v/>
      </c>
      <c r="W43" s="450" t="str">
        <f t="shared" si="37"/>
        <v/>
      </c>
      <c r="X43" s="82" t="str">
        <f t="shared" si="37"/>
        <v/>
      </c>
      <c r="Y43" s="82" t="str">
        <f t="shared" si="37"/>
        <v/>
      </c>
      <c r="Z43" s="82" t="str">
        <f t="shared" si="37"/>
        <v/>
      </c>
      <c r="AA43" s="505" t="str">
        <f t="shared" si="37"/>
        <v/>
      </c>
      <c r="AB43" s="82" t="str">
        <f t="shared" si="37"/>
        <v/>
      </c>
      <c r="AC43" s="83" t="str">
        <f t="shared" si="37"/>
        <v/>
      </c>
      <c r="AD43" s="450" t="str">
        <f t="shared" si="37"/>
        <v/>
      </c>
      <c r="AE43" s="83" t="str">
        <f t="shared" si="37"/>
        <v/>
      </c>
      <c r="AF43" s="707"/>
      <c r="AG43" s="795" t="str">
        <f>IF(SUM(AG11:AG40)&gt;0,MIN(AG11:AG40),"")</f>
        <v/>
      </c>
      <c r="AH43" s="784" t="str">
        <f>IF(SUM(AH11:AH40)&gt;0,MIN(AH11:AH40),"")</f>
        <v/>
      </c>
      <c r="AI43" s="72"/>
      <c r="AJ43" s="758" t="str">
        <f>IF(SUM(AJ11:AJ40)&gt;0,MIN(AJ11:AJ40),"")</f>
        <v/>
      </c>
      <c r="AK43" s="1016" t="str">
        <f>IF(SUM(AK11:AL40)&gt;0,MIN(AK11:AL40),"")</f>
        <v/>
      </c>
      <c r="AL43" s="1153"/>
      <c r="AM43" s="679" t="str">
        <f>IF(SUM(AM11:AM40)&gt;0,MIN(AM11:AM40),"")</f>
        <v/>
      </c>
      <c r="AN43" s="739" t="str">
        <f>IF(SUM(AN11:AN40)&gt;0,MIN(AN11:AN40),"")</f>
        <v/>
      </c>
      <c r="AO43" s="1060" t="s">
        <v>150</v>
      </c>
      <c r="AP43" s="1061"/>
      <c r="AQ43" s="707" t="str">
        <f t="shared" ref="AQ43:BF43" si="38">IF(SUM(AQ11:AQ40)&gt;0,MIN(AQ11:AQ40),"")</f>
        <v/>
      </c>
      <c r="AR43" s="740" t="str">
        <f t="shared" si="38"/>
        <v/>
      </c>
      <c r="AS43" s="707" t="str">
        <f t="shared" si="38"/>
        <v/>
      </c>
      <c r="AT43" s="725" t="str">
        <f t="shared" si="38"/>
        <v/>
      </c>
      <c r="AU43" s="743" t="str">
        <f t="shared" ca="1" si="38"/>
        <v/>
      </c>
      <c r="AV43" s="740" t="str">
        <f t="shared" ca="1" si="38"/>
        <v/>
      </c>
      <c r="AW43" s="707" t="str">
        <f t="shared" si="38"/>
        <v/>
      </c>
      <c r="AX43" s="725" t="str">
        <f t="shared" si="38"/>
        <v/>
      </c>
      <c r="AY43" s="743" t="str">
        <f t="shared" ca="1" si="38"/>
        <v/>
      </c>
      <c r="AZ43" s="740" t="str">
        <f t="shared" ca="1" si="38"/>
        <v/>
      </c>
      <c r="BA43" s="707" t="str">
        <f t="shared" si="38"/>
        <v/>
      </c>
      <c r="BB43" s="743" t="str">
        <f t="shared" si="38"/>
        <v/>
      </c>
      <c r="BC43" s="725" t="str">
        <f t="shared" ca="1" si="38"/>
        <v/>
      </c>
      <c r="BD43" s="740" t="str">
        <f t="shared" ca="1" si="38"/>
        <v/>
      </c>
      <c r="BE43" s="450" t="str">
        <f t="shared" si="38"/>
        <v/>
      </c>
      <c r="BF43" s="83" t="str">
        <f t="shared" ca="1" si="38"/>
        <v/>
      </c>
      <c r="BG43" s="446" t="s">
        <v>149</v>
      </c>
      <c r="BH43" s="707" t="str">
        <f t="shared" ref="BH43:BU43" si="39">IF(SUM(BH11:BH40)&gt;0,MIN(BH11:BH40),"")</f>
        <v/>
      </c>
      <c r="BI43" s="740" t="str">
        <f t="shared" si="39"/>
        <v/>
      </c>
      <c r="BJ43" s="707" t="str">
        <f t="shared" si="39"/>
        <v/>
      </c>
      <c r="BK43" s="725" t="str">
        <f t="shared" si="39"/>
        <v/>
      </c>
      <c r="BL43" s="725" t="str">
        <f t="shared" si="39"/>
        <v/>
      </c>
      <c r="BM43" s="725" t="str">
        <f t="shared" si="39"/>
        <v/>
      </c>
      <c r="BN43" s="725" t="str">
        <f t="shared" si="39"/>
        <v/>
      </c>
      <c r="BO43" s="725" t="str">
        <f t="shared" si="39"/>
        <v/>
      </c>
      <c r="BP43" s="725" t="str">
        <f t="shared" si="39"/>
        <v/>
      </c>
      <c r="BQ43" s="725" t="str">
        <f t="shared" si="39"/>
        <v/>
      </c>
      <c r="BR43" s="725" t="str">
        <f t="shared" si="39"/>
        <v/>
      </c>
      <c r="BS43" s="740" t="str">
        <f t="shared" si="39"/>
        <v/>
      </c>
      <c r="BT43" s="725" t="str">
        <f t="shared" si="39"/>
        <v/>
      </c>
      <c r="BU43" s="740" t="str">
        <f t="shared" si="39"/>
        <v/>
      </c>
      <c r="BV43" s="264" t="s">
        <v>150</v>
      </c>
      <c r="BW43" s="744" t="str">
        <f t="shared" ref="BW43:CL43" si="40">IF(SUM(BW11:BW40)&gt;0,MIN(BW11:BW40),"")</f>
        <v/>
      </c>
      <c r="BX43" s="742" t="str">
        <f t="shared" ca="1" si="40"/>
        <v/>
      </c>
      <c r="BY43" s="744" t="str">
        <f t="shared" si="40"/>
        <v/>
      </c>
      <c r="BZ43" s="742" t="str">
        <f t="shared" ca="1" si="40"/>
        <v/>
      </c>
      <c r="CA43" s="754" t="str">
        <f t="shared" si="40"/>
        <v/>
      </c>
      <c r="CB43" s="751" t="str">
        <f t="shared" si="40"/>
        <v/>
      </c>
      <c r="CC43" s="749" t="str">
        <f t="shared" si="40"/>
        <v/>
      </c>
      <c r="CD43" s="749" t="str">
        <f t="shared" si="40"/>
        <v/>
      </c>
      <c r="CE43" s="749" t="str">
        <f t="shared" si="40"/>
        <v/>
      </c>
      <c r="CF43" s="751" t="str">
        <f t="shared" si="40"/>
        <v/>
      </c>
      <c r="CG43" s="749" t="str">
        <f t="shared" si="40"/>
        <v/>
      </c>
      <c r="CH43" s="751" t="str">
        <f t="shared" si="40"/>
        <v/>
      </c>
      <c r="CI43" s="751" t="str">
        <f t="shared" si="40"/>
        <v/>
      </c>
      <c r="CJ43" s="749" t="str">
        <f t="shared" si="40"/>
        <v/>
      </c>
      <c r="CK43" s="751" t="str">
        <f t="shared" si="40"/>
        <v/>
      </c>
      <c r="CL43" s="750" t="str">
        <f t="shared" si="40"/>
        <v/>
      </c>
      <c r="CM43" s="446" t="s">
        <v>150</v>
      </c>
      <c r="CN43" s="744" t="str">
        <f t="shared" ref="CN43:DC43" si="41">IF(SUM(CN11:CN40)&gt;0,MIN(CN11:CN40),"")</f>
        <v/>
      </c>
      <c r="CO43" s="745" t="str">
        <f t="shared" si="41"/>
        <v/>
      </c>
      <c r="CP43" s="741" t="str">
        <f t="shared" si="41"/>
        <v/>
      </c>
      <c r="CQ43" s="743" t="str">
        <f t="shared" si="41"/>
        <v/>
      </c>
      <c r="CR43" s="725" t="str">
        <f t="shared" si="41"/>
        <v/>
      </c>
      <c r="CS43" s="743" t="str">
        <f t="shared" si="41"/>
        <v/>
      </c>
      <c r="CT43" s="725" t="str">
        <f t="shared" si="41"/>
        <v/>
      </c>
      <c r="CU43" s="743" t="str">
        <f t="shared" si="41"/>
        <v/>
      </c>
      <c r="CV43" s="725" t="str">
        <f t="shared" si="41"/>
        <v/>
      </c>
      <c r="CW43" s="743" t="str">
        <f t="shared" si="41"/>
        <v/>
      </c>
      <c r="CX43" s="725" t="str">
        <f t="shared" si="41"/>
        <v/>
      </c>
      <c r="CY43" s="743" t="str">
        <f t="shared" si="41"/>
        <v/>
      </c>
      <c r="CZ43" s="743" t="str">
        <f t="shared" si="41"/>
        <v/>
      </c>
      <c r="DA43" s="725" t="str">
        <f t="shared" si="41"/>
        <v/>
      </c>
      <c r="DB43" s="743" t="str">
        <f t="shared" si="41"/>
        <v/>
      </c>
      <c r="DC43" s="740" t="str">
        <f t="shared" si="41"/>
        <v/>
      </c>
    </row>
    <row r="44" spans="1:107" ht="14.45" customHeight="1" thickTop="1" thickBot="1" x14ac:dyDescent="0.25">
      <c r="A44" s="527"/>
      <c r="B44" s="528"/>
      <c r="C44" s="528"/>
      <c r="D44" s="528"/>
      <c r="E44" s="529"/>
      <c r="F44" s="530"/>
      <c r="G44" s="531"/>
      <c r="H44" s="527"/>
      <c r="I44" s="528"/>
      <c r="J44" s="532"/>
      <c r="K44" s="528"/>
      <c r="L44" s="533"/>
      <c r="M44" s="528"/>
      <c r="N44" s="528"/>
      <c r="O44" s="528"/>
      <c r="P44" s="528"/>
      <c r="Q44" s="528"/>
      <c r="R44" s="528"/>
      <c r="S44" s="532"/>
      <c r="T44" s="1010" t="s">
        <v>151</v>
      </c>
      <c r="U44" s="1011"/>
      <c r="V44" s="1012"/>
      <c r="W44" s="528"/>
      <c r="X44" s="528"/>
      <c r="Y44" s="534"/>
      <c r="Z44" s="528"/>
      <c r="AA44" s="534"/>
      <c r="AB44" s="528"/>
      <c r="AC44" s="532"/>
      <c r="AD44" s="528"/>
      <c r="AE44" s="528"/>
      <c r="AF44" s="527"/>
      <c r="AG44" s="528"/>
      <c r="AH44" s="528"/>
      <c r="AI44" s="503"/>
      <c r="AJ44" s="888" t="str">
        <f ca="1">'E.coli Standalone Calculation'!R38</f>
        <v/>
      </c>
      <c r="AK44" s="535"/>
      <c r="AL44" s="536"/>
      <c r="AM44" s="738"/>
      <c r="AN44" s="532"/>
      <c r="AO44" s="1054"/>
      <c r="AP44" s="1055"/>
      <c r="AQ44" s="527"/>
      <c r="AR44" s="528"/>
      <c r="AS44" s="527"/>
      <c r="AT44" s="528"/>
      <c r="AU44" s="537"/>
      <c r="AV44" s="528"/>
      <c r="AW44" s="527"/>
      <c r="AX44" s="528"/>
      <c r="AY44" s="537"/>
      <c r="AZ44" s="528"/>
      <c r="BA44" s="527"/>
      <c r="BB44" s="537"/>
      <c r="BC44" s="528"/>
      <c r="BD44" s="528"/>
      <c r="BE44" s="527"/>
      <c r="BF44" s="532"/>
      <c r="BG44" s="538"/>
      <c r="BH44" s="527"/>
      <c r="BI44" s="532"/>
      <c r="BJ44" s="527"/>
      <c r="BK44" s="528"/>
      <c r="BL44" s="528"/>
      <c r="BM44" s="528"/>
      <c r="BN44" s="528"/>
      <c r="BO44" s="528"/>
      <c r="BP44" s="528"/>
      <c r="BQ44" s="528"/>
      <c r="BR44" s="528"/>
      <c r="BS44" s="532"/>
      <c r="BT44" s="527"/>
      <c r="BU44" s="532"/>
      <c r="BV44" s="557"/>
      <c r="BW44" s="551"/>
      <c r="BX44" s="677"/>
      <c r="BY44" s="677"/>
      <c r="BZ44" s="677"/>
      <c r="CA44" s="677"/>
      <c r="CB44" s="552"/>
      <c r="CC44" s="552"/>
      <c r="CD44" s="552"/>
      <c r="CE44" s="552"/>
      <c r="CF44" s="552"/>
      <c r="CG44" s="552"/>
      <c r="CH44" s="552"/>
      <c r="CI44" s="552"/>
      <c r="CJ44" s="552"/>
      <c r="CK44" s="552"/>
      <c r="CL44" s="553"/>
      <c r="CM44" s="557"/>
      <c r="CN44" s="551"/>
      <c r="CO44" s="552"/>
      <c r="CP44" s="552"/>
      <c r="CQ44" s="552"/>
      <c r="CR44" s="552"/>
      <c r="CS44" s="552"/>
      <c r="CT44" s="552"/>
      <c r="CU44" s="552"/>
      <c r="CV44" s="552"/>
      <c r="CW44" s="552"/>
      <c r="CX44" s="552"/>
      <c r="CY44" s="552"/>
      <c r="CZ44" s="552"/>
      <c r="DA44" s="552"/>
      <c r="DB44" s="552"/>
      <c r="DC44" s="553"/>
    </row>
    <row r="45" spans="1:107" ht="14.45" customHeight="1" thickTop="1" thickBot="1" x14ac:dyDescent="0.25">
      <c r="A45" s="539"/>
      <c r="B45" s="540"/>
      <c r="C45" s="540"/>
      <c r="D45" s="540"/>
      <c r="E45" s="541"/>
      <c r="F45" s="542"/>
      <c r="G45" s="541"/>
      <c r="H45" s="540"/>
      <c r="I45" s="540"/>
      <c r="J45" s="543"/>
      <c r="K45" s="540"/>
      <c r="L45" s="544"/>
      <c r="M45" s="540"/>
      <c r="N45" s="540"/>
      <c r="O45" s="540"/>
      <c r="P45" s="540"/>
      <c r="Q45" s="540"/>
      <c r="R45" s="540"/>
      <c r="S45" s="543"/>
      <c r="T45" s="1013" t="s">
        <v>152</v>
      </c>
      <c r="U45" s="1014"/>
      <c r="V45" s="1015"/>
      <c r="W45" s="545"/>
      <c r="X45" s="540"/>
      <c r="Y45" s="546"/>
      <c r="Z45" s="540"/>
      <c r="AA45" s="546"/>
      <c r="AB45" s="540"/>
      <c r="AC45" s="540"/>
      <c r="AD45" s="545"/>
      <c r="AE45" s="540"/>
      <c r="AF45" s="545"/>
      <c r="AG45" s="540"/>
      <c r="AH45" s="540"/>
      <c r="AI45" s="503"/>
      <c r="AJ45" s="889" t="str">
        <f ca="1">'E.coli Standalone Calculation'!R41</f>
        <v/>
      </c>
      <c r="AK45" s="547"/>
      <c r="AL45" s="548"/>
      <c r="AM45" s="540"/>
      <c r="AN45" s="543"/>
      <c r="AO45" s="1021"/>
      <c r="AP45" s="1022"/>
      <c r="AQ45" s="545"/>
      <c r="AR45" s="543"/>
      <c r="AS45" s="540"/>
      <c r="AT45" s="540"/>
      <c r="AU45" s="549"/>
      <c r="AV45" s="540"/>
      <c r="AW45" s="545"/>
      <c r="AX45" s="540"/>
      <c r="AY45" s="549"/>
      <c r="AZ45" s="543"/>
      <c r="BA45" s="540"/>
      <c r="BB45" s="549"/>
      <c r="BC45" s="540"/>
      <c r="BD45" s="540"/>
      <c r="BE45" s="545"/>
      <c r="BF45" s="543"/>
      <c r="BG45" s="550"/>
      <c r="BH45" s="545"/>
      <c r="BI45" s="543"/>
      <c r="BJ45" s="545"/>
      <c r="BK45" s="540"/>
      <c r="BL45" s="540"/>
      <c r="BM45" s="540"/>
      <c r="BN45" s="540"/>
      <c r="BO45" s="540"/>
      <c r="BP45" s="540"/>
      <c r="BQ45" s="540"/>
      <c r="BR45" s="540"/>
      <c r="BS45" s="543"/>
      <c r="BT45" s="545"/>
      <c r="BU45" s="543"/>
      <c r="BV45" s="558"/>
      <c r="BW45" s="554"/>
      <c r="BX45" s="555"/>
      <c r="BY45" s="555"/>
      <c r="BZ45" s="555"/>
      <c r="CA45" s="555"/>
      <c r="CB45" s="555"/>
      <c r="CC45" s="555"/>
      <c r="CD45" s="555"/>
      <c r="CE45" s="555"/>
      <c r="CF45" s="555"/>
      <c r="CG45" s="555"/>
      <c r="CH45" s="555"/>
      <c r="CI45" s="555"/>
      <c r="CJ45" s="555"/>
      <c r="CK45" s="555"/>
      <c r="CL45" s="556"/>
      <c r="CM45" s="558"/>
      <c r="CN45" s="554"/>
      <c r="CO45" s="555"/>
      <c r="CP45" s="555"/>
      <c r="CQ45" s="555"/>
      <c r="CR45" s="555"/>
      <c r="CS45" s="555"/>
      <c r="CT45" s="555"/>
      <c r="CU45" s="555"/>
      <c r="CV45" s="555"/>
      <c r="CW45" s="555"/>
      <c r="CX45" s="555"/>
      <c r="CY45" s="555"/>
      <c r="CZ45" s="555"/>
      <c r="DA45" s="555"/>
      <c r="DB45" s="555"/>
      <c r="DC45" s="556"/>
    </row>
    <row r="46" spans="1:107" ht="15" customHeight="1" thickBot="1" x14ac:dyDescent="0.25">
      <c r="A46" s="446" t="s">
        <v>153</v>
      </c>
      <c r="B46" s="244"/>
      <c r="C46" s="447"/>
      <c r="D46" s="127"/>
      <c r="E46" s="86">
        <f>COUNT(E11:E40)</f>
        <v>0</v>
      </c>
      <c r="F46" s="448">
        <f>COUNTA(F11:F40)</f>
        <v>0</v>
      </c>
      <c r="G46" s="449">
        <f>COUNTA(G11:G40)</f>
        <v>0</v>
      </c>
      <c r="H46" s="516">
        <f t="shared" ref="H46:S46" si="42">COUNT(H11:H40)</f>
        <v>0</v>
      </c>
      <c r="I46" s="507">
        <f t="shared" si="42"/>
        <v>0</v>
      </c>
      <c r="J46" s="506">
        <f t="shared" si="42"/>
        <v>0</v>
      </c>
      <c r="K46" s="516">
        <f t="shared" si="42"/>
        <v>0</v>
      </c>
      <c r="L46" s="507">
        <f t="shared" si="42"/>
        <v>0</v>
      </c>
      <c r="M46" s="507">
        <f t="shared" si="42"/>
        <v>0</v>
      </c>
      <c r="N46" s="507">
        <f t="shared" ca="1" si="42"/>
        <v>0</v>
      </c>
      <c r="O46" s="507">
        <f t="shared" si="42"/>
        <v>0</v>
      </c>
      <c r="P46" s="507">
        <f t="shared" ca="1" si="42"/>
        <v>0</v>
      </c>
      <c r="Q46" s="507">
        <f t="shared" si="42"/>
        <v>0</v>
      </c>
      <c r="R46" s="507">
        <f t="shared" si="42"/>
        <v>0</v>
      </c>
      <c r="S46" s="506">
        <f t="shared" si="42"/>
        <v>0</v>
      </c>
      <c r="T46" s="259" t="s">
        <v>154</v>
      </c>
      <c r="U46" s="511">
        <f t="shared" ref="U46:AE46" si="43">COUNT(U11:U40)</f>
        <v>0</v>
      </c>
      <c r="V46" s="121">
        <f t="shared" si="43"/>
        <v>0</v>
      </c>
      <c r="W46" s="511">
        <f t="shared" si="43"/>
        <v>0</v>
      </c>
      <c r="X46" s="74">
        <f t="shared" si="43"/>
        <v>0</v>
      </c>
      <c r="Y46" s="74">
        <f t="shared" si="43"/>
        <v>0</v>
      </c>
      <c r="Z46" s="74">
        <f t="shared" si="43"/>
        <v>0</v>
      </c>
      <c r="AA46" s="74">
        <f t="shared" si="43"/>
        <v>0</v>
      </c>
      <c r="AB46" s="74">
        <f t="shared" si="43"/>
        <v>0</v>
      </c>
      <c r="AC46" s="121">
        <f t="shared" si="43"/>
        <v>0</v>
      </c>
      <c r="AD46" s="511">
        <f t="shared" si="43"/>
        <v>0</v>
      </c>
      <c r="AE46" s="121">
        <f t="shared" si="43"/>
        <v>0</v>
      </c>
      <c r="AF46" s="710"/>
      <c r="AG46" s="74">
        <f>COUNT(AG11:AG40)</f>
        <v>0</v>
      </c>
      <c r="AH46" s="74">
        <f>COUNT(AH11:AH40)</f>
        <v>0</v>
      </c>
      <c r="AI46" s="73"/>
      <c r="AJ46" s="67">
        <f ca="1">COUNT(AI11:AI40)</f>
        <v>0</v>
      </c>
      <c r="AK46" s="999">
        <f>COUNT(AK11:AL40)</f>
        <v>0</v>
      </c>
      <c r="AL46" s="1000"/>
      <c r="AM46" s="74">
        <f>COUNT(AM11:AM40)</f>
        <v>0</v>
      </c>
      <c r="AN46" s="121">
        <f>COUNT(AN11:AN40)</f>
        <v>0</v>
      </c>
      <c r="AO46" s="1018" t="s">
        <v>154</v>
      </c>
      <c r="AP46" s="1019"/>
      <c r="AQ46" s="511">
        <f t="shared" ref="AQ46:BF46" si="44">COUNT(AQ11:AQ40)</f>
        <v>0</v>
      </c>
      <c r="AR46" s="121">
        <f t="shared" si="44"/>
        <v>0</v>
      </c>
      <c r="AS46" s="511">
        <f t="shared" si="44"/>
        <v>0</v>
      </c>
      <c r="AT46" s="74">
        <f t="shared" si="44"/>
        <v>0</v>
      </c>
      <c r="AU46" s="74">
        <f t="shared" ca="1" si="44"/>
        <v>0</v>
      </c>
      <c r="AV46" s="121">
        <f t="shared" ca="1" si="44"/>
        <v>0</v>
      </c>
      <c r="AW46" s="511">
        <f t="shared" si="44"/>
        <v>0</v>
      </c>
      <c r="AX46" s="74">
        <f t="shared" si="44"/>
        <v>0</v>
      </c>
      <c r="AY46" s="74">
        <f t="shared" ca="1" si="44"/>
        <v>0</v>
      </c>
      <c r="AZ46" s="121">
        <f t="shared" ca="1" si="44"/>
        <v>0</v>
      </c>
      <c r="BA46" s="511">
        <f t="shared" si="44"/>
        <v>0</v>
      </c>
      <c r="BB46" s="74">
        <f t="shared" si="44"/>
        <v>0</v>
      </c>
      <c r="BC46" s="74">
        <f t="shared" ca="1" si="44"/>
        <v>0</v>
      </c>
      <c r="BD46" s="121">
        <f t="shared" ca="1" si="44"/>
        <v>0</v>
      </c>
      <c r="BE46" s="513">
        <f t="shared" si="44"/>
        <v>0</v>
      </c>
      <c r="BF46" s="121">
        <f t="shared" ca="1" si="44"/>
        <v>0</v>
      </c>
      <c r="BG46" s="514" t="s">
        <v>154</v>
      </c>
      <c r="BH46" s="513">
        <f t="shared" ref="BH46:BU46" si="45">COUNT(BH11:BH40)</f>
        <v>0</v>
      </c>
      <c r="BI46" s="121">
        <f t="shared" si="45"/>
        <v>0</v>
      </c>
      <c r="BJ46" s="511">
        <f t="shared" si="45"/>
        <v>0</v>
      </c>
      <c r="BK46" s="74">
        <f t="shared" si="45"/>
        <v>0</v>
      </c>
      <c r="BL46" s="74">
        <f t="shared" si="45"/>
        <v>0</v>
      </c>
      <c r="BM46" s="74">
        <f t="shared" si="45"/>
        <v>0</v>
      </c>
      <c r="BN46" s="74">
        <f t="shared" si="45"/>
        <v>0</v>
      </c>
      <c r="BO46" s="74">
        <f t="shared" si="45"/>
        <v>0</v>
      </c>
      <c r="BP46" s="74">
        <f t="shared" si="45"/>
        <v>0</v>
      </c>
      <c r="BQ46" s="74">
        <f t="shared" si="45"/>
        <v>0</v>
      </c>
      <c r="BR46" s="74">
        <f t="shared" si="45"/>
        <v>0</v>
      </c>
      <c r="BS46" s="121">
        <f t="shared" si="45"/>
        <v>0</v>
      </c>
      <c r="BT46" s="74">
        <f t="shared" si="45"/>
        <v>0</v>
      </c>
      <c r="BU46" s="121">
        <f t="shared" si="45"/>
        <v>0</v>
      </c>
      <c r="BV46" s="265" t="s">
        <v>154</v>
      </c>
      <c r="BW46" s="693">
        <f t="shared" ref="BW46:CL46" si="46">COUNT(BW11:BW40)</f>
        <v>0</v>
      </c>
      <c r="BX46" s="695">
        <f t="shared" ca="1" si="46"/>
        <v>0</v>
      </c>
      <c r="BY46" s="693">
        <f t="shared" si="46"/>
        <v>0</v>
      </c>
      <c r="BZ46" s="696">
        <f t="shared" ca="1" si="46"/>
        <v>0</v>
      </c>
      <c r="CA46" s="692">
        <f t="shared" si="46"/>
        <v>0</v>
      </c>
      <c r="CB46" s="74">
        <f t="shared" si="46"/>
        <v>0</v>
      </c>
      <c r="CC46" s="74">
        <f t="shared" si="46"/>
        <v>0</v>
      </c>
      <c r="CD46" s="74">
        <f t="shared" si="46"/>
        <v>0</v>
      </c>
      <c r="CE46" s="74">
        <f t="shared" si="46"/>
        <v>0</v>
      </c>
      <c r="CF46" s="74">
        <f t="shared" si="46"/>
        <v>0</v>
      </c>
      <c r="CG46" s="74">
        <f t="shared" si="46"/>
        <v>0</v>
      </c>
      <c r="CH46" s="74">
        <f t="shared" si="46"/>
        <v>0</v>
      </c>
      <c r="CI46" s="74">
        <f t="shared" si="46"/>
        <v>0</v>
      </c>
      <c r="CJ46" s="74">
        <f t="shared" si="46"/>
        <v>0</v>
      </c>
      <c r="CK46" s="74">
        <f t="shared" si="46"/>
        <v>0</v>
      </c>
      <c r="CL46" s="121">
        <f t="shared" si="46"/>
        <v>0</v>
      </c>
      <c r="CM46" s="514" t="s">
        <v>154</v>
      </c>
      <c r="CN46" s="693">
        <f t="shared" ref="CN46:DC46" si="47">COUNT(CN11:CN40)</f>
        <v>0</v>
      </c>
      <c r="CO46" s="695">
        <f t="shared" si="47"/>
        <v>0</v>
      </c>
      <c r="CP46" s="720">
        <f t="shared" si="47"/>
        <v>0</v>
      </c>
      <c r="CQ46" s="74">
        <f t="shared" si="47"/>
        <v>0</v>
      </c>
      <c r="CR46" s="74">
        <f t="shared" si="47"/>
        <v>0</v>
      </c>
      <c r="CS46" s="74">
        <f t="shared" si="47"/>
        <v>0</v>
      </c>
      <c r="CT46" s="74">
        <f t="shared" si="47"/>
        <v>0</v>
      </c>
      <c r="CU46" s="74">
        <f t="shared" si="47"/>
        <v>0</v>
      </c>
      <c r="CV46" s="74">
        <f t="shared" si="47"/>
        <v>0</v>
      </c>
      <c r="CW46" s="74">
        <f t="shared" si="47"/>
        <v>0</v>
      </c>
      <c r="CX46" s="74">
        <f t="shared" si="47"/>
        <v>0</v>
      </c>
      <c r="CY46" s="74">
        <f t="shared" si="47"/>
        <v>0</v>
      </c>
      <c r="CZ46" s="74">
        <f t="shared" si="47"/>
        <v>0</v>
      </c>
      <c r="DA46" s="74">
        <f t="shared" si="47"/>
        <v>0</v>
      </c>
      <c r="DB46" s="74">
        <f t="shared" si="47"/>
        <v>0</v>
      </c>
      <c r="DC46" s="121">
        <f t="shared" si="47"/>
        <v>0</v>
      </c>
    </row>
    <row r="47" spans="1:107" ht="15" customHeight="1" thickBot="1" x14ac:dyDescent="0.3">
      <c r="A47" s="1108" t="s">
        <v>155</v>
      </c>
      <c r="B47" s="1109"/>
      <c r="C47" s="1109"/>
      <c r="D47" s="1109"/>
      <c r="E47" s="1109"/>
      <c r="F47" s="1109"/>
      <c r="G47" s="1109"/>
      <c r="H47" s="1109"/>
      <c r="I47" s="1109"/>
      <c r="J47" s="1110"/>
      <c r="K47" s="459" t="s">
        <v>156</v>
      </c>
      <c r="L47" s="227"/>
      <c r="M47" s="227"/>
      <c r="N47" s="227"/>
      <c r="O47" s="227"/>
      <c r="P47" s="461"/>
      <c r="Q47" s="460" t="s">
        <v>157</v>
      </c>
      <c r="R47" s="227"/>
      <c r="S47" s="253"/>
      <c r="T47" s="322" t="s">
        <v>158</v>
      </c>
      <c r="U47" s="227"/>
      <c r="V47" s="227"/>
      <c r="W47" s="227"/>
      <c r="X47" s="227"/>
      <c r="Y47" s="227"/>
      <c r="Z47" s="227"/>
      <c r="AA47" s="227"/>
      <c r="AB47" s="227"/>
      <c r="AC47" s="227"/>
      <c r="AD47" s="227"/>
      <c r="AE47" s="227"/>
      <c r="AF47" s="227"/>
      <c r="AG47" s="227"/>
      <c r="AH47" s="227"/>
      <c r="AI47" s="227"/>
      <c r="AJ47" s="227"/>
      <c r="AK47" s="227"/>
      <c r="AL47" s="227"/>
      <c r="AM47" s="227"/>
      <c r="AN47" s="253"/>
      <c r="AO47" s="220"/>
      <c r="AP47" s="220"/>
      <c r="AQ47" s="220"/>
      <c r="AR47" s="220"/>
      <c r="AS47" s="220"/>
      <c r="AT47" s="220"/>
      <c r="AU47" s="220"/>
      <c r="AV47" s="220"/>
      <c r="AW47" s="220"/>
      <c r="AX47" s="220"/>
      <c r="AY47" s="220"/>
      <c r="AZ47" s="220"/>
      <c r="BA47" s="220"/>
      <c r="BB47" s="220"/>
      <c r="BC47" s="220"/>
      <c r="BD47" s="220"/>
      <c r="BE47" s="220"/>
      <c r="BF47" s="220"/>
      <c r="BG47" s="220"/>
      <c r="BH47" s="220"/>
      <c r="BI47" s="220"/>
      <c r="BJ47" s="220"/>
      <c r="BK47" s="220"/>
      <c r="BL47" s="220"/>
      <c r="BM47" s="220"/>
      <c r="BN47" s="220"/>
      <c r="BO47" s="220"/>
      <c r="BP47" s="220"/>
      <c r="BQ47" s="220"/>
      <c r="BR47" s="220"/>
      <c r="BS47" s="220"/>
      <c r="BT47" s="220"/>
      <c r="BU47" s="220"/>
    </row>
    <row r="48" spans="1:107" x14ac:dyDescent="0.2">
      <c r="A48" s="1111"/>
      <c r="B48" s="1112"/>
      <c r="C48" s="1112"/>
      <c r="D48" s="1112"/>
      <c r="E48" s="1112"/>
      <c r="F48" s="1112"/>
      <c r="G48" s="1112"/>
      <c r="H48" s="1112"/>
      <c r="I48" s="1112"/>
      <c r="J48" s="1113"/>
      <c r="K48" s="950"/>
      <c r="L48" s="951"/>
      <c r="M48" s="951"/>
      <c r="N48" s="951"/>
      <c r="O48" s="951"/>
      <c r="P48" s="1023"/>
      <c r="Q48" s="956"/>
      <c r="R48" s="957"/>
      <c r="S48" s="958"/>
      <c r="T48" s="1025"/>
      <c r="U48" s="1026"/>
      <c r="V48" s="1026"/>
      <c r="W48" s="1026"/>
      <c r="X48" s="1026"/>
      <c r="Y48" s="1026"/>
      <c r="Z48" s="1026"/>
      <c r="AA48" s="1026"/>
      <c r="AB48" s="1026"/>
      <c r="AC48" s="1026"/>
      <c r="AD48" s="1026"/>
      <c r="AE48" s="1026"/>
      <c r="AF48" s="1026"/>
      <c r="AG48" s="1026"/>
      <c r="AH48" s="1026"/>
      <c r="AI48" s="1026"/>
      <c r="AJ48" s="1026"/>
      <c r="AK48" s="1026"/>
      <c r="AL48" s="1026"/>
      <c r="AM48" s="1026"/>
      <c r="AN48" s="1027"/>
      <c r="AO48" s="220"/>
      <c r="AP48" s="220"/>
      <c r="AQ48" s="92" t="s">
        <v>159</v>
      </c>
      <c r="AR48" s="93"/>
      <c r="AS48" s="93"/>
      <c r="AT48" s="93"/>
      <c r="AU48" s="93"/>
      <c r="AV48" s="93"/>
      <c r="AW48" s="93"/>
      <c r="AX48" s="93"/>
      <c r="AY48" s="93"/>
      <c r="AZ48" s="93"/>
      <c r="BA48" s="94"/>
      <c r="BB48" s="326" t="s">
        <v>160</v>
      </c>
      <c r="BC48" s="227"/>
      <c r="BD48" s="253"/>
      <c r="BE48" s="220"/>
      <c r="BF48" s="220"/>
      <c r="BG48" s="220"/>
      <c r="BH48" s="971" t="s">
        <v>161</v>
      </c>
      <c r="BI48" s="972"/>
      <c r="BJ48" s="972"/>
      <c r="BK48" s="972"/>
      <c r="BL48" s="972"/>
      <c r="BM48" s="972"/>
      <c r="BN48" s="972"/>
      <c r="BO48" s="972"/>
      <c r="BP48" s="973"/>
      <c r="BQ48" s="220"/>
      <c r="BR48" s="220"/>
      <c r="BS48" s="220"/>
      <c r="BT48" s="220"/>
      <c r="BU48" s="220"/>
    </row>
    <row r="49" spans="1:107" x14ac:dyDescent="0.2">
      <c r="A49" s="1111"/>
      <c r="B49" s="1112"/>
      <c r="C49" s="1112"/>
      <c r="D49" s="1112"/>
      <c r="E49" s="1112"/>
      <c r="F49" s="1112"/>
      <c r="G49" s="1112"/>
      <c r="H49" s="1112"/>
      <c r="I49" s="1112"/>
      <c r="J49" s="1113"/>
      <c r="K49" s="1024"/>
      <c r="L49" s="951"/>
      <c r="M49" s="951"/>
      <c r="N49" s="951"/>
      <c r="O49" s="951"/>
      <c r="P49" s="1023"/>
      <c r="Q49" s="959"/>
      <c r="R49" s="957"/>
      <c r="S49" s="958"/>
      <c r="T49" s="1025"/>
      <c r="U49" s="1026"/>
      <c r="V49" s="1026"/>
      <c r="W49" s="1026"/>
      <c r="X49" s="1026"/>
      <c r="Y49" s="1026"/>
      <c r="Z49" s="1026"/>
      <c r="AA49" s="1026"/>
      <c r="AB49" s="1026"/>
      <c r="AC49" s="1026"/>
      <c r="AD49" s="1026"/>
      <c r="AE49" s="1026"/>
      <c r="AF49" s="1026"/>
      <c r="AG49" s="1026"/>
      <c r="AH49" s="1026"/>
      <c r="AI49" s="1026"/>
      <c r="AJ49" s="1026"/>
      <c r="AK49" s="1026"/>
      <c r="AL49" s="1026"/>
      <c r="AM49" s="1026"/>
      <c r="AN49" s="1027"/>
      <c r="AO49" s="220"/>
      <c r="AP49" s="220"/>
      <c r="AQ49" s="269" t="s">
        <v>162</v>
      </c>
      <c r="AR49" s="241"/>
      <c r="AS49" s="270"/>
      <c r="AT49" s="275" t="s">
        <v>163</v>
      </c>
      <c r="AU49" s="276"/>
      <c r="AV49" s="275" t="s">
        <v>164</v>
      </c>
      <c r="AW49" s="276"/>
      <c r="AX49" s="277" t="s">
        <v>86</v>
      </c>
      <c r="AY49" s="278"/>
      <c r="AZ49" s="277" t="s">
        <v>87</v>
      </c>
      <c r="BA49" s="279"/>
      <c r="BB49" s="497" t="s">
        <v>165</v>
      </c>
      <c r="BC49" s="220"/>
      <c r="BD49" s="919">
        <f>IF(SUM(AQ11:AQ40)&gt;0,SUM(AQ11:AQ40),SUM(K11:K40))</f>
        <v>0</v>
      </c>
      <c r="BE49" s="220"/>
      <c r="BF49" s="220"/>
      <c r="BG49" s="220"/>
      <c r="BH49" s="974"/>
      <c r="BI49" s="975"/>
      <c r="BJ49" s="975"/>
      <c r="BK49" s="975"/>
      <c r="BL49" s="975"/>
      <c r="BM49" s="975"/>
      <c r="BN49" s="975"/>
      <c r="BO49" s="975"/>
      <c r="BP49" s="976"/>
      <c r="BQ49" s="220"/>
      <c r="BR49" s="220"/>
      <c r="BS49" s="220"/>
      <c r="BT49" s="220"/>
      <c r="BU49" s="220"/>
    </row>
    <row r="50" spans="1:107" ht="14.25" thickBot="1" x14ac:dyDescent="0.3">
      <c r="A50" s="1111"/>
      <c r="B50" s="1112"/>
      <c r="C50" s="1112"/>
      <c r="D50" s="1112"/>
      <c r="E50" s="1112"/>
      <c r="F50" s="1112"/>
      <c r="G50" s="1112"/>
      <c r="H50" s="1112"/>
      <c r="I50" s="1112"/>
      <c r="J50" s="1113"/>
      <c r="K50" s="947"/>
      <c r="L50" s="948"/>
      <c r="M50" s="948"/>
      <c r="N50" s="948"/>
      <c r="O50" s="948"/>
      <c r="P50" s="949"/>
      <c r="Q50" s="462"/>
      <c r="R50" s="257"/>
      <c r="S50" s="258"/>
      <c r="T50" s="1025"/>
      <c r="U50" s="1026"/>
      <c r="V50" s="1026"/>
      <c r="W50" s="1026"/>
      <c r="X50" s="1026"/>
      <c r="Y50" s="1026"/>
      <c r="Z50" s="1026"/>
      <c r="AA50" s="1026"/>
      <c r="AB50" s="1026"/>
      <c r="AC50" s="1026"/>
      <c r="AD50" s="1026"/>
      <c r="AE50" s="1026"/>
      <c r="AF50" s="1026"/>
      <c r="AG50" s="1026"/>
      <c r="AH50" s="1026"/>
      <c r="AI50" s="1026"/>
      <c r="AJ50" s="1026"/>
      <c r="AK50" s="1026"/>
      <c r="AL50" s="1026"/>
      <c r="AM50" s="1026"/>
      <c r="AN50" s="1027"/>
      <c r="AO50" s="220"/>
      <c r="AP50" s="220"/>
      <c r="AQ50" s="269" t="s">
        <v>166</v>
      </c>
      <c r="AR50" s="271"/>
      <c r="AS50" s="272"/>
      <c r="AT50" s="103" t="str">
        <f>IF(U46=0," NA",(+M41-U41)/M41*100)</f>
        <v xml:space="preserve"> NA</v>
      </c>
      <c r="AU50" s="104"/>
      <c r="AV50" s="103" t="str">
        <f>IF(V46=0," NA",(+O41-V41)/O41*100)</f>
        <v xml:space="preserve"> NA</v>
      </c>
      <c r="AW50" s="104"/>
      <c r="AX50" s="105" t="s">
        <v>71</v>
      </c>
      <c r="AY50" s="106"/>
      <c r="AZ50" s="105" t="s">
        <v>71</v>
      </c>
      <c r="BA50" s="106"/>
      <c r="BB50" s="238"/>
      <c r="BC50" s="239"/>
      <c r="BD50" s="254"/>
      <c r="BE50" s="220"/>
      <c r="BF50" s="220"/>
      <c r="BG50" s="220"/>
      <c r="BH50" s="974"/>
      <c r="BI50" s="975"/>
      <c r="BJ50" s="975"/>
      <c r="BK50" s="975"/>
      <c r="BL50" s="975"/>
      <c r="BM50" s="975"/>
      <c r="BN50" s="975"/>
      <c r="BO50" s="975"/>
      <c r="BP50" s="976"/>
      <c r="BQ50" s="220"/>
      <c r="BR50" s="220"/>
      <c r="BS50" s="220"/>
      <c r="BT50" s="220"/>
      <c r="BU50" s="220"/>
    </row>
    <row r="51" spans="1:107" ht="13.5" x14ac:dyDescent="0.25">
      <c r="A51" s="1111"/>
      <c r="B51" s="1112"/>
      <c r="C51" s="1112"/>
      <c r="D51" s="1112"/>
      <c r="E51" s="1112"/>
      <c r="F51" s="1112"/>
      <c r="G51" s="1112"/>
      <c r="H51" s="1112"/>
      <c r="I51" s="1112"/>
      <c r="J51" s="1113"/>
      <c r="K51" s="459" t="s">
        <v>167</v>
      </c>
      <c r="L51" s="464"/>
      <c r="M51" s="227"/>
      <c r="N51" s="227"/>
      <c r="O51" s="227"/>
      <c r="P51" s="465"/>
      <c r="Q51" s="460" t="s">
        <v>157</v>
      </c>
      <c r="R51" s="227"/>
      <c r="S51" s="253"/>
      <c r="T51" s="1025"/>
      <c r="U51" s="1026"/>
      <c r="V51" s="1026"/>
      <c r="W51" s="1026"/>
      <c r="X51" s="1026"/>
      <c r="Y51" s="1026"/>
      <c r="Z51" s="1026"/>
      <c r="AA51" s="1026"/>
      <c r="AB51" s="1026"/>
      <c r="AC51" s="1026"/>
      <c r="AD51" s="1026"/>
      <c r="AE51" s="1026"/>
      <c r="AF51" s="1026"/>
      <c r="AG51" s="1026"/>
      <c r="AH51" s="1026"/>
      <c r="AI51" s="1026"/>
      <c r="AJ51" s="1026"/>
      <c r="AK51" s="1026"/>
      <c r="AL51" s="1026"/>
      <c r="AM51" s="1026"/>
      <c r="AN51" s="1027"/>
      <c r="AO51" s="220"/>
      <c r="AP51" s="220"/>
      <c r="AQ51" s="269" t="str">
        <f>IF(+AQ52="Tertiary Treatment","Secondary Treatment"," ")</f>
        <v>Secondary Treatment</v>
      </c>
      <c r="AR51" s="271"/>
      <c r="AS51" s="272"/>
      <c r="AT51" s="103" t="str">
        <f>IF(AD46=0," NA",IF(U46=0,(+M41-AD41)/M41*100,(+U41-AD41)/U41*100))</f>
        <v xml:space="preserve"> NA</v>
      </c>
      <c r="AU51" s="104"/>
      <c r="AV51" s="103" t="str">
        <f>IF(AE46=0," NA",IF(V46=0,(+O41-AE41)/O41*100,(+V41-AE41)/V41*100))</f>
        <v xml:space="preserve"> NA</v>
      </c>
      <c r="AW51" s="104"/>
      <c r="AX51" s="105" t="s">
        <v>168</v>
      </c>
      <c r="AY51" s="106"/>
      <c r="AZ51" s="105" t="s">
        <v>168</v>
      </c>
      <c r="BA51" s="106"/>
      <c r="BB51" s="1042" t="s">
        <v>169</v>
      </c>
      <c r="BC51" s="1043"/>
      <c r="BD51" s="1044"/>
      <c r="BE51" s="220"/>
      <c r="BF51" s="220"/>
      <c r="BG51" s="220"/>
      <c r="BH51" s="974"/>
      <c r="BI51" s="975"/>
      <c r="BJ51" s="975"/>
      <c r="BK51" s="975"/>
      <c r="BL51" s="975"/>
      <c r="BM51" s="975"/>
      <c r="BN51" s="975"/>
      <c r="BO51" s="975"/>
      <c r="BP51" s="976"/>
      <c r="BQ51" s="220"/>
      <c r="BR51" s="220"/>
      <c r="BS51" s="220"/>
      <c r="BT51" s="220"/>
      <c r="BU51" s="220"/>
    </row>
    <row r="52" spans="1:107" ht="18.75" customHeight="1" x14ac:dyDescent="0.2">
      <c r="A52" s="1111"/>
      <c r="B52" s="1112"/>
      <c r="C52" s="1112"/>
      <c r="D52" s="1112"/>
      <c r="E52" s="1112"/>
      <c r="F52" s="1112"/>
      <c r="G52" s="1112"/>
      <c r="H52" s="1112"/>
      <c r="I52" s="1112"/>
      <c r="J52" s="1113"/>
      <c r="K52" s="466" t="s">
        <v>170</v>
      </c>
      <c r="L52" s="231"/>
      <c r="M52" s="231"/>
      <c r="N52" s="231"/>
      <c r="O52" s="231"/>
      <c r="P52" s="231"/>
      <c r="Q52" s="956"/>
      <c r="R52" s="957"/>
      <c r="S52" s="958"/>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269" t="str">
        <f>IF(AND(+U46+V46&gt;0,+AD46+AE46=0),"Secondary Treatment","Tertiary Treatment")</f>
        <v>Tertiary Treatment</v>
      </c>
      <c r="AR52" s="271"/>
      <c r="AS52" s="272"/>
      <c r="AT52" s="103" t="str">
        <f>IF(U46+AD46=0," NA",IF(AD46&gt;0,(+AD41-AS41)/AD41*100,(+U41-AS41)/U41*100))</f>
        <v xml:space="preserve"> NA</v>
      </c>
      <c r="AU52" s="104"/>
      <c r="AV52" s="103" t="str">
        <f>IF(V46+AE46=0," NA",IF(AE46&gt;0,(+AE41-AW41)/AE41*100,(+V41-AW41)/V41*100))</f>
        <v xml:space="preserve"> NA</v>
      </c>
      <c r="AW52" s="104"/>
      <c r="AX52" s="105" t="s">
        <v>168</v>
      </c>
      <c r="AY52" s="106"/>
      <c r="AZ52" s="105" t="s">
        <v>168</v>
      </c>
      <c r="BA52" s="106"/>
      <c r="BB52" s="498" t="s">
        <v>171</v>
      </c>
      <c r="BC52" s="220"/>
      <c r="BD52" s="107" t="str">
        <f>IF(AQ46+K46=0,"",IF(AQ46&gt;0,+AQ41/O4,K41/O4))</f>
        <v/>
      </c>
      <c r="BE52" s="220"/>
      <c r="BF52" s="220"/>
      <c r="BG52" s="220"/>
      <c r="BH52" s="974"/>
      <c r="BI52" s="975"/>
      <c r="BJ52" s="975"/>
      <c r="BK52" s="975"/>
      <c r="BL52" s="975"/>
      <c r="BM52" s="975"/>
      <c r="BN52" s="975"/>
      <c r="BO52" s="975"/>
      <c r="BP52" s="976"/>
      <c r="BQ52" s="220"/>
      <c r="BR52" s="220"/>
      <c r="BS52" s="220"/>
      <c r="BT52" s="220"/>
      <c r="BU52" s="220"/>
    </row>
    <row r="53" spans="1:107" ht="13.5" customHeight="1" thickBot="1" x14ac:dyDescent="0.25">
      <c r="A53" s="1111"/>
      <c r="B53" s="1112"/>
      <c r="C53" s="1112"/>
      <c r="D53" s="1112"/>
      <c r="E53" s="1112"/>
      <c r="F53" s="1112"/>
      <c r="G53" s="1112"/>
      <c r="H53" s="1112"/>
      <c r="I53" s="1112"/>
      <c r="J53" s="1113"/>
      <c r="K53" s="950"/>
      <c r="L53" s="951"/>
      <c r="M53" s="951"/>
      <c r="N53" s="951"/>
      <c r="O53" s="951"/>
      <c r="P53" s="952"/>
      <c r="Q53" s="959"/>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5" t="s">
        <v>172</v>
      </c>
      <c r="AR53" s="273"/>
      <c r="AS53" s="274"/>
      <c r="AT53" s="111" t="str">
        <f>IF(M41=" "," NA",(+M41-AS41)/M41*100)</f>
        <v xml:space="preserve"> NA</v>
      </c>
      <c r="AU53" s="112"/>
      <c r="AV53" s="111" t="str">
        <f>IF(O41=" "," NA",(+O41-AW41)/O41*100)</f>
        <v xml:space="preserve"> NA</v>
      </c>
      <c r="AW53" s="112"/>
      <c r="AX53" s="111" t="str">
        <f>IF(R41=" "," NA",(+R41-BA41)/R41*100)</f>
        <v xml:space="preserve"> NA</v>
      </c>
      <c r="AY53" s="112"/>
      <c r="AZ53" s="111" t="str">
        <f>IF(Q41=" "," NA",(+Q41-BE41)/Q41*100)</f>
        <v xml:space="preserve"> NA</v>
      </c>
      <c r="BA53" s="113"/>
      <c r="BB53" s="259"/>
      <c r="BC53" s="251"/>
      <c r="BD53" s="261"/>
      <c r="BE53" s="220"/>
      <c r="BF53" s="220"/>
      <c r="BG53" s="220"/>
      <c r="BH53" s="977"/>
      <c r="BI53" s="978"/>
      <c r="BJ53" s="978"/>
      <c r="BK53" s="978"/>
      <c r="BL53" s="978"/>
      <c r="BM53" s="978"/>
      <c r="BN53" s="978"/>
      <c r="BO53" s="978"/>
      <c r="BP53" s="979"/>
      <c r="BQ53" s="220"/>
      <c r="BR53" s="220"/>
      <c r="BS53" s="220"/>
      <c r="BT53" s="220"/>
      <c r="BU53" s="220"/>
    </row>
    <row r="54" spans="1:107" ht="16.5" customHeight="1" thickBot="1" x14ac:dyDescent="0.25">
      <c r="A54" s="1114"/>
      <c r="B54" s="1115"/>
      <c r="C54" s="1115"/>
      <c r="D54" s="1115"/>
      <c r="E54" s="1115"/>
      <c r="F54" s="1115"/>
      <c r="G54" s="1115"/>
      <c r="H54" s="1115"/>
      <c r="I54" s="1115"/>
      <c r="J54" s="1116"/>
      <c r="K54" s="953"/>
      <c r="L54" s="954"/>
      <c r="M54" s="954"/>
      <c r="N54" s="954"/>
      <c r="O54" s="954"/>
      <c r="P54" s="955"/>
      <c r="Q54" s="463"/>
      <c r="R54" s="251"/>
      <c r="S54" s="261"/>
      <c r="T54" s="1028"/>
      <c r="U54" s="1029"/>
      <c r="V54" s="1029"/>
      <c r="W54" s="1029"/>
      <c r="X54" s="1029"/>
      <c r="Y54" s="1029"/>
      <c r="Z54" s="1029"/>
      <c r="AA54" s="1029"/>
      <c r="AB54" s="1029"/>
      <c r="AC54" s="1029"/>
      <c r="AD54" s="1029"/>
      <c r="AE54" s="1029"/>
      <c r="AF54" s="1029"/>
      <c r="AG54" s="1029"/>
      <c r="AH54" s="1029"/>
      <c r="AI54" s="1029"/>
      <c r="AJ54" s="1029"/>
      <c r="AK54" s="1029"/>
      <c r="AL54" s="1029"/>
      <c r="AM54" s="1029"/>
      <c r="AN54" s="1030"/>
      <c r="AO54" s="220"/>
      <c r="AP54" s="220"/>
      <c r="AQ54" s="1040" t="str">
        <f>IF(OR(Q41=" ",BE41=" ",LEFT(Q10,4)&lt;&gt;"Phos",LEFT(BE10,4)&lt;&gt;"Phos"),"","Phosphorus limit would be")</f>
        <v/>
      </c>
      <c r="AR54" s="1041"/>
      <c r="AS54" s="1041"/>
      <c r="AT54" s="1041"/>
      <c r="AU54" s="323" t="str">
        <f>IF(OR(Q41=" ",+BE41=" ",LEFT(Q10,4)&lt;&gt;"Phos",LEFT(BE10,4)&lt;&gt;"Phos"),"",IF(+Q41&gt;=5,1,IF(+Q41&gt;=4,80,IF(+Q41&gt;=3,75,IF(Q41&gt;=2,70,IF(Q41&gt;=1,65,60))))))</f>
        <v/>
      </c>
      <c r="AV54" s="323" t="str">
        <f>IF(OR(Q41=" ",+BE41=" ",LEFT(Q10,4)&lt;&gt;"Phos",LEFT(BE10,4)&lt;&gt;"Phos"),"",IF(+Q41&gt;=5,"mg/l.","% removal."))</f>
        <v/>
      </c>
      <c r="AW54" s="323"/>
      <c r="AX54" s="324" t="str">
        <f>IF(OR(Q41=" ",+BE41=" ",LEFT(Q10,4)&lt;&gt;"Phos",LEFT(BE10,4)&lt;&gt;"Phos"),"",IF(OR(AND(+Q41&gt;=5,BE41&gt;1),AND(+Q41&gt;=4,+Q41&lt;5,AZ53&lt;80),AND(+Q41&gt;=3,+Q41&lt;4,AZ53&lt;75),AND(+Q41&gt;=2,+Q41&lt;3,AZ53&lt;70),AND(+Q41&gt;=1,+Q41&lt;2,AZ53&lt;65),AND(+Q41&lt;1,AZ53&lt;60)),"(compliance not achieved)","(compliance achieved)"))</f>
        <v/>
      </c>
      <c r="AY54" s="323"/>
      <c r="AZ54" s="323"/>
      <c r="BA54" s="323"/>
      <c r="BB54" s="323"/>
      <c r="BC54" s="323"/>
      <c r="BD54" s="325"/>
      <c r="BE54" s="220"/>
      <c r="BF54" s="220"/>
      <c r="BG54" s="220"/>
      <c r="BH54" s="220"/>
      <c r="BI54" s="220"/>
      <c r="BJ54" s="220"/>
      <c r="BK54" s="220"/>
      <c r="BL54" s="220"/>
      <c r="BM54" s="220"/>
      <c r="BN54" s="220"/>
      <c r="BO54" s="220"/>
      <c r="BP54" s="220"/>
      <c r="BQ54" s="220"/>
      <c r="BR54" s="220"/>
      <c r="BS54" s="220"/>
      <c r="BT54" s="220"/>
      <c r="BU54" s="220"/>
    </row>
    <row r="55" spans="1:107" x14ac:dyDescent="0.2">
      <c r="A55" s="1020" t="s">
        <v>173</v>
      </c>
      <c r="B55" s="1020"/>
      <c r="C55" s="1020"/>
      <c r="D55" s="1020"/>
      <c r="E55" s="1020"/>
      <c r="F55" s="1020"/>
      <c r="G55" s="1020"/>
      <c r="H55" s="1020"/>
      <c r="I55" s="1020"/>
      <c r="J55" s="1020"/>
      <c r="K55" s="1020"/>
      <c r="L55" s="1020"/>
      <c r="M55" s="1020"/>
      <c r="N55" s="1020"/>
      <c r="O55" s="1020"/>
      <c r="P55" s="1020"/>
      <c r="Q55" s="1020"/>
      <c r="R55" s="1020"/>
      <c r="S55" s="1020"/>
      <c r="T55" s="1020" t="s">
        <v>174</v>
      </c>
      <c r="U55" s="1020"/>
      <c r="V55" s="1020"/>
      <c r="W55" s="1020"/>
      <c r="X55" s="1020"/>
      <c r="Y55" s="1020"/>
      <c r="Z55" s="1020"/>
      <c r="AA55" s="1020"/>
      <c r="AB55" s="1020"/>
      <c r="AC55" s="1020"/>
      <c r="AD55" s="1020"/>
      <c r="AE55" s="1020"/>
      <c r="AF55" s="1020"/>
      <c r="AG55" s="1020"/>
      <c r="AH55" s="1020"/>
      <c r="AI55" s="1020"/>
      <c r="AJ55" s="1020"/>
      <c r="AK55" s="1020"/>
      <c r="AL55" s="1020"/>
      <c r="AM55" s="1020"/>
      <c r="AN55" s="1020"/>
      <c r="AO55" s="935" t="s">
        <v>175</v>
      </c>
      <c r="AP55" s="935"/>
      <c r="AQ55" s="935"/>
      <c r="AR55" s="935"/>
      <c r="AS55" s="935"/>
      <c r="AT55" s="935"/>
      <c r="AU55" s="935"/>
      <c r="AV55" s="935"/>
      <c r="AW55" s="935"/>
      <c r="AX55" s="935"/>
      <c r="AY55" s="935"/>
      <c r="AZ55" s="935"/>
      <c r="BA55" s="935"/>
      <c r="BB55" s="935"/>
      <c r="BC55" s="935"/>
      <c r="BD55" s="935"/>
      <c r="BG55" s="935" t="s">
        <v>176</v>
      </c>
      <c r="BH55" s="935"/>
      <c r="BI55" s="935"/>
      <c r="BJ55" s="935"/>
      <c r="BK55" s="935"/>
      <c r="BL55" s="935"/>
      <c r="BM55" s="935"/>
      <c r="BN55" s="935"/>
      <c r="BO55" s="935"/>
      <c r="BP55" s="935"/>
      <c r="BQ55" s="935"/>
      <c r="BR55" s="935"/>
      <c r="BS55" s="935"/>
      <c r="BT55" s="935"/>
      <c r="BU55" s="935"/>
      <c r="BV55" s="935" t="s">
        <v>177</v>
      </c>
      <c r="BW55" s="935"/>
      <c r="BX55" s="935"/>
      <c r="BY55" s="935"/>
      <c r="BZ55" s="935"/>
      <c r="CA55" s="935"/>
      <c r="CB55" s="935"/>
      <c r="CC55" s="935"/>
      <c r="CD55" s="935"/>
      <c r="CE55" s="935"/>
      <c r="CF55" s="935"/>
      <c r="CG55" s="935"/>
      <c r="CH55" s="935"/>
      <c r="CI55" s="935"/>
      <c r="CJ55" s="935"/>
      <c r="CK55" s="935"/>
      <c r="CL55" s="935"/>
      <c r="CM55" s="935" t="s">
        <v>178</v>
      </c>
      <c r="CN55" s="935"/>
      <c r="CO55" s="935"/>
      <c r="CP55" s="935"/>
      <c r="CQ55" s="935"/>
      <c r="CR55" s="935"/>
      <c r="CS55" s="935"/>
      <c r="CT55" s="935"/>
      <c r="CU55" s="935"/>
      <c r="CV55" s="935"/>
      <c r="CW55" s="935"/>
      <c r="CX55" s="935"/>
      <c r="CY55" s="935"/>
      <c r="CZ55" s="935"/>
      <c r="DA55" s="935"/>
      <c r="DB55" s="935"/>
      <c r="DC55" s="935"/>
    </row>
    <row r="72" spans="28:45" x14ac:dyDescent="0.2">
      <c r="AB72" s="935"/>
      <c r="AC72" s="935"/>
      <c r="AD72" s="935"/>
      <c r="AE72" s="935"/>
      <c r="AF72" s="935"/>
      <c r="AG72" s="935"/>
      <c r="AH72" s="935"/>
      <c r="AI72" s="935"/>
      <c r="AJ72" s="935"/>
      <c r="AK72" s="935"/>
      <c r="AL72" s="935"/>
      <c r="AM72" s="935"/>
      <c r="AN72" s="935"/>
      <c r="AO72" s="935"/>
      <c r="AP72" s="935"/>
      <c r="AQ72" s="935"/>
      <c r="AR72" s="935"/>
      <c r="AS72" s="935"/>
    </row>
  </sheetData>
  <sheetProtection algorithmName="SHA-512" hashValue="9K1DM7ORMdqcDN2dkTbCUbZuuCuojlllc0CQCzndn+Vetm/ubxVfGRPUAF61YcWQyBtmlJqcl5H5E67EMG0jHQ==" saltValue="lyI2FHi41nlf9vCJxmv1Ow==" spinCount="100000" sheet="1" selectLockedCells="1"/>
  <mergeCells count="92">
    <mergeCell ref="CM6:CN6"/>
    <mergeCell ref="CT6:DA7"/>
    <mergeCell ref="CN8:CN10"/>
    <mergeCell ref="CO8:CO10"/>
    <mergeCell ref="CP8:CP10"/>
    <mergeCell ref="CQ8:CQ10"/>
    <mergeCell ref="CY8:CY10"/>
    <mergeCell ref="DA8:DA10"/>
    <mergeCell ref="CU8:CU10"/>
    <mergeCell ref="CV8:CV10"/>
    <mergeCell ref="CW8:CW10"/>
    <mergeCell ref="CX8:CX10"/>
    <mergeCell ref="CC6:CJ7"/>
    <mergeCell ref="CJ8:CJ10"/>
    <mergeCell ref="K2:O2"/>
    <mergeCell ref="P2:R2"/>
    <mergeCell ref="Q4:S4"/>
    <mergeCell ref="P6:Q6"/>
    <mergeCell ref="R6:S6"/>
    <mergeCell ref="P7:Q7"/>
    <mergeCell ref="M4:N4"/>
    <mergeCell ref="K5:L5"/>
    <mergeCell ref="AX6:BC7"/>
    <mergeCell ref="BV6:BW6"/>
    <mergeCell ref="BY9:BZ9"/>
    <mergeCell ref="CI8:CI10"/>
    <mergeCell ref="CB8:CB10"/>
    <mergeCell ref="K7:N7"/>
    <mergeCell ref="AK42:AL42"/>
    <mergeCell ref="AO41:AP41"/>
    <mergeCell ref="AO42:AP42"/>
    <mergeCell ref="R7:S7"/>
    <mergeCell ref="AO6:AR6"/>
    <mergeCell ref="C8:C10"/>
    <mergeCell ref="F8:F10"/>
    <mergeCell ref="G8:G10"/>
    <mergeCell ref="D8:D10"/>
    <mergeCell ref="CK8:CK10"/>
    <mergeCell ref="AQ8:BD8"/>
    <mergeCell ref="CH8:CH10"/>
    <mergeCell ref="BW9:BX9"/>
    <mergeCell ref="M5:Q5"/>
    <mergeCell ref="CF8:CF10"/>
    <mergeCell ref="CD8:CD10"/>
    <mergeCell ref="CE8:CE10"/>
    <mergeCell ref="BN9:BN10"/>
    <mergeCell ref="BU9:BU10"/>
    <mergeCell ref="BT9:BT10"/>
    <mergeCell ref="BO9:BO10"/>
    <mergeCell ref="CA8:CA10"/>
    <mergeCell ref="BP9:BP10"/>
    <mergeCell ref="BQ9:BQ10"/>
    <mergeCell ref="BR9:BR10"/>
    <mergeCell ref="BS9:BS10"/>
    <mergeCell ref="BM9:BM10"/>
    <mergeCell ref="BN6:BS7"/>
    <mergeCell ref="AE6:AM7"/>
    <mergeCell ref="BG55:BU55"/>
    <mergeCell ref="K50:P50"/>
    <mergeCell ref="BB51:BD51"/>
    <mergeCell ref="CC8:CC10"/>
    <mergeCell ref="AK43:AL43"/>
    <mergeCell ref="AK46:AL46"/>
    <mergeCell ref="T48:AN54"/>
    <mergeCell ref="AO55:BD55"/>
    <mergeCell ref="T45:V45"/>
    <mergeCell ref="AO43:AP43"/>
    <mergeCell ref="AO46:AP46"/>
    <mergeCell ref="T44:V44"/>
    <mergeCell ref="AO44:AP44"/>
    <mergeCell ref="BH48:BP53"/>
    <mergeCell ref="AO45:AP45"/>
    <mergeCell ref="Q52:S53"/>
    <mergeCell ref="K53:P54"/>
    <mergeCell ref="AQ54:AT54"/>
    <mergeCell ref="AB72:AS72"/>
    <mergeCell ref="A47:J54"/>
    <mergeCell ref="A55:S55"/>
    <mergeCell ref="T55:AN55"/>
    <mergeCell ref="K48:P49"/>
    <mergeCell ref="Q48:S49"/>
    <mergeCell ref="BV55:CL55"/>
    <mergeCell ref="BW8:BZ8"/>
    <mergeCell ref="CM55:DC55"/>
    <mergeCell ref="CL8:CL10"/>
    <mergeCell ref="CG8:CG10"/>
    <mergeCell ref="CR8:CR10"/>
    <mergeCell ref="CT8:CT10"/>
    <mergeCell ref="CS8:CS10"/>
    <mergeCell ref="CZ8:CZ10"/>
    <mergeCell ref="DB8:DB10"/>
    <mergeCell ref="DC8:DC10"/>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C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D59"/>
  <sheetViews>
    <sheetView showGridLines="0" zoomScaleNormal="100" zoomScalePageLayoutView="74"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4" max="14" width="7.7109375" customWidth="1"/>
    <col min="16" max="16" width="7.7109375" customWidth="1"/>
    <col min="17" max="19" width="5.7109375" customWidth="1"/>
    <col min="20" max="20" width="5.140625" customWidth="1"/>
    <col min="26" max="26" width="5.7109375" customWidth="1"/>
    <col min="27" max="27" width="4.85546875" customWidth="1"/>
    <col min="32" max="32" width="3.28515625" customWidth="1"/>
    <col min="35" max="35" width="2.7109375" hidden="1" customWidth="1"/>
    <col min="37" max="39" width="5.7109375" customWidth="1"/>
    <col min="41" max="42" width="3.7109375" customWidth="1"/>
    <col min="43" max="44" width="7.7109375" customWidth="1"/>
    <col min="56" max="56" width="7.42578125" customWidth="1"/>
    <col min="58" max="58" width="5.7109375" customWidth="1"/>
    <col min="59" max="59" width="5.140625" customWidth="1"/>
    <col min="74" max="74" width="5.140625" customWidth="1"/>
    <col min="77" max="77" width="7.42578125" customWidth="1"/>
    <col min="78" max="78" width="7.85546875" customWidth="1"/>
    <col min="91" max="91" width="4.28515625" customWidth="1"/>
  </cols>
  <sheetData>
    <row r="1" spans="1:107" ht="15.75" x14ac:dyDescent="0.25">
      <c r="A1" s="220"/>
      <c r="B1" s="220"/>
      <c r="C1" s="220"/>
      <c r="D1" s="220"/>
      <c r="E1" s="220"/>
      <c r="F1" s="221"/>
      <c r="G1" s="221"/>
      <c r="H1" s="221"/>
      <c r="I1" s="221"/>
      <c r="J1" s="221"/>
      <c r="K1" s="301" t="s">
        <v>37</v>
      </c>
      <c r="L1" s="302"/>
      <c r="M1" s="303"/>
      <c r="N1" s="302"/>
      <c r="O1" s="304"/>
      <c r="P1" s="305" t="s">
        <v>38</v>
      </c>
      <c r="Q1" s="226"/>
      <c r="R1" s="226"/>
      <c r="S1" s="228"/>
      <c r="T1" s="474" t="s">
        <v>40</v>
      </c>
      <c r="U1" s="252"/>
      <c r="V1" s="252"/>
      <c r="W1" s="220"/>
      <c r="X1" s="252"/>
      <c r="Y1" s="252"/>
      <c r="Z1" s="252"/>
      <c r="AA1" s="252"/>
      <c r="AB1" s="220"/>
      <c r="AC1" s="220"/>
      <c r="AD1" s="220"/>
      <c r="AE1" s="220"/>
      <c r="AF1" s="220"/>
      <c r="AG1" s="220"/>
      <c r="AH1" s="220"/>
      <c r="AI1" s="220"/>
      <c r="AJ1" s="220"/>
      <c r="AK1" s="220"/>
      <c r="AL1" s="220"/>
      <c r="AM1" s="220"/>
      <c r="AN1" s="220"/>
      <c r="AO1" s="474" t="s">
        <v>40</v>
      </c>
      <c r="AP1" s="220"/>
      <c r="AQ1" s="220"/>
      <c r="AR1" s="220"/>
      <c r="AS1" s="220"/>
      <c r="AT1" s="220"/>
      <c r="AU1" s="220"/>
      <c r="AV1" s="220"/>
      <c r="AW1" s="220"/>
      <c r="AX1" s="220"/>
      <c r="AY1" s="220"/>
      <c r="AZ1" s="220"/>
      <c r="BA1" s="220"/>
      <c r="BB1" s="220"/>
      <c r="BC1" s="220"/>
      <c r="BD1" s="220"/>
      <c r="BE1" s="220"/>
      <c r="BF1" s="220"/>
      <c r="BG1" s="474" t="s">
        <v>40</v>
      </c>
      <c r="BH1" s="220"/>
      <c r="BI1" s="220"/>
      <c r="BJ1" s="220"/>
      <c r="BK1" s="220"/>
      <c r="BL1" s="220"/>
      <c r="BM1" s="220"/>
      <c r="BN1" s="220"/>
      <c r="BO1" s="220"/>
      <c r="BP1" s="220"/>
      <c r="BQ1" s="220"/>
      <c r="BR1" s="220"/>
      <c r="BS1" s="220"/>
      <c r="BT1" s="220"/>
      <c r="BU1" s="220"/>
      <c r="BV1" s="474" t="s">
        <v>40</v>
      </c>
      <c r="BW1" s="220"/>
      <c r="BX1" s="220"/>
      <c r="BY1" s="220"/>
      <c r="BZ1" s="220"/>
      <c r="CA1" s="220"/>
      <c r="CB1" s="220"/>
      <c r="CC1" s="220"/>
      <c r="CD1" s="220"/>
      <c r="CE1" s="220"/>
      <c r="CF1" s="220"/>
      <c r="CG1" s="220"/>
      <c r="CH1" s="220"/>
      <c r="CI1" s="220"/>
      <c r="CJ1" s="220"/>
      <c r="CK1" s="220"/>
      <c r="CL1" s="220"/>
    </row>
    <row r="2" spans="1:107" ht="15.75" x14ac:dyDescent="0.25">
      <c r="A2" s="220"/>
      <c r="B2" s="220"/>
      <c r="C2" s="220"/>
      <c r="D2" s="474" t="s">
        <v>40</v>
      </c>
      <c r="E2" s="221"/>
      <c r="F2" s="221"/>
      <c r="G2" s="221"/>
      <c r="H2" s="221"/>
      <c r="I2" s="221"/>
      <c r="J2" s="221"/>
      <c r="K2" s="1130" t="str">
        <f>+Nov!K2</f>
        <v>Exampleville</v>
      </c>
      <c r="L2" s="1046"/>
      <c r="M2" s="1046"/>
      <c r="N2" s="1046"/>
      <c r="O2" s="1047"/>
      <c r="P2" s="1131" t="str">
        <f>+Nov!P2</f>
        <v>IN0000000</v>
      </c>
      <c r="Q2" s="1046"/>
      <c r="R2" s="1046"/>
      <c r="S2" s="230"/>
      <c r="T2" s="474" t="s">
        <v>44</v>
      </c>
      <c r="U2" s="231"/>
      <c r="V2" s="231"/>
      <c r="W2" s="220"/>
      <c r="X2" s="220"/>
      <c r="Y2" s="231"/>
      <c r="Z2" s="231"/>
      <c r="AA2" s="231"/>
      <c r="AB2" s="220"/>
      <c r="AC2" s="220"/>
      <c r="AD2" s="220"/>
      <c r="AE2" s="444"/>
      <c r="AF2" s="445"/>
      <c r="AG2" s="445"/>
      <c r="AH2" s="445"/>
      <c r="AI2" s="445"/>
      <c r="AJ2" s="445"/>
      <c r="AK2" s="445"/>
      <c r="AL2" s="445"/>
      <c r="AM2" s="220"/>
      <c r="AN2" s="220"/>
      <c r="AO2" s="474" t="s">
        <v>44</v>
      </c>
      <c r="AP2" s="221"/>
      <c r="AQ2" s="220"/>
      <c r="AR2" s="220"/>
      <c r="AS2" s="220"/>
      <c r="AT2" s="220"/>
      <c r="AU2" s="220"/>
      <c r="AV2" s="220"/>
      <c r="AW2" s="220"/>
      <c r="AX2" s="220"/>
      <c r="AY2" s="231"/>
      <c r="AZ2" s="220"/>
      <c r="BA2" s="220"/>
      <c r="BB2" s="231"/>
      <c r="BC2" s="231"/>
      <c r="BD2" s="231"/>
      <c r="BE2" s="231"/>
      <c r="BF2" s="231"/>
      <c r="BG2" s="474" t="s">
        <v>44</v>
      </c>
      <c r="BH2" s="220"/>
      <c r="BI2" s="220"/>
      <c r="BJ2" s="220"/>
      <c r="BK2" s="220"/>
      <c r="BL2" s="220"/>
      <c r="BM2" s="220"/>
      <c r="BN2" s="220"/>
      <c r="BO2" s="231"/>
      <c r="BP2" s="231"/>
      <c r="BQ2" s="231"/>
      <c r="BR2" s="220"/>
      <c r="BS2" s="220"/>
      <c r="BT2" s="231"/>
      <c r="BU2" s="220"/>
      <c r="BV2" s="474" t="s">
        <v>44</v>
      </c>
      <c r="BW2" s="220"/>
      <c r="BX2" s="220"/>
      <c r="BY2" s="220"/>
      <c r="BZ2" s="220"/>
      <c r="CA2" s="220"/>
      <c r="CB2" s="220"/>
      <c r="CC2" s="220"/>
      <c r="CD2" s="220"/>
      <c r="CE2" s="220"/>
      <c r="CF2" s="231"/>
      <c r="CG2" s="220"/>
      <c r="CH2" s="220"/>
      <c r="CI2" s="231"/>
      <c r="CJ2" s="231"/>
      <c r="CK2" s="231"/>
      <c r="CL2" s="231"/>
    </row>
    <row r="3" spans="1:107" ht="15.75" x14ac:dyDescent="0.25">
      <c r="A3" s="220"/>
      <c r="B3" s="220"/>
      <c r="C3" s="220"/>
      <c r="D3" s="474" t="s">
        <v>44</v>
      </c>
      <c r="E3" s="221"/>
      <c r="F3" s="221"/>
      <c r="G3" s="221"/>
      <c r="H3" s="221"/>
      <c r="I3" s="221"/>
      <c r="J3" s="221"/>
      <c r="K3" s="294" t="s">
        <v>45</v>
      </c>
      <c r="L3" s="295"/>
      <c r="M3" s="296" t="s">
        <v>46</v>
      </c>
      <c r="N3" s="297"/>
      <c r="O3" s="298" t="s">
        <v>47</v>
      </c>
      <c r="P3" s="299"/>
      <c r="Q3" s="300" t="s">
        <v>48</v>
      </c>
      <c r="R3" s="231"/>
      <c r="S3" s="229"/>
      <c r="T3" s="474" t="s">
        <v>49</v>
      </c>
      <c r="U3" s="231"/>
      <c r="V3" s="231"/>
      <c r="W3" s="220"/>
      <c r="X3" s="220"/>
      <c r="Y3" s="231"/>
      <c r="Z3" s="231"/>
      <c r="AA3" s="231"/>
      <c r="AB3" s="220"/>
      <c r="AC3" s="220"/>
      <c r="AD3" s="220"/>
      <c r="AE3" s="256"/>
      <c r="AF3" s="220"/>
      <c r="AG3" s="220"/>
      <c r="AH3" s="220"/>
      <c r="AI3" s="220"/>
      <c r="AJ3" s="220"/>
      <c r="AK3" s="220"/>
      <c r="AL3" s="220"/>
      <c r="AM3" s="220"/>
      <c r="AN3" s="257"/>
      <c r="AO3" s="474" t="s">
        <v>49</v>
      </c>
      <c r="AP3" s="221"/>
      <c r="AQ3" s="220"/>
      <c r="AR3" s="220"/>
      <c r="AS3" s="220"/>
      <c r="AT3" s="220"/>
      <c r="AU3" s="220"/>
      <c r="AV3" s="220"/>
      <c r="AW3" s="220"/>
      <c r="AX3" s="256"/>
      <c r="AY3" s="220"/>
      <c r="AZ3" s="220"/>
      <c r="BA3" s="220"/>
      <c r="BB3" s="220"/>
      <c r="BC3" s="220"/>
      <c r="BD3" s="220"/>
      <c r="BE3" s="257"/>
      <c r="BF3" s="257"/>
      <c r="BG3" s="474" t="s">
        <v>49</v>
      </c>
      <c r="BH3" s="220"/>
      <c r="BI3" s="220"/>
      <c r="BJ3" s="220"/>
      <c r="BK3" s="220"/>
      <c r="BL3" s="220"/>
      <c r="BM3" s="220"/>
      <c r="BN3" s="256"/>
      <c r="BO3" s="220"/>
      <c r="BP3" s="220"/>
      <c r="BQ3" s="220"/>
      <c r="BR3" s="220"/>
      <c r="BS3" s="220"/>
      <c r="BT3" s="231"/>
      <c r="BU3" s="220"/>
      <c r="BV3" s="474" t="s">
        <v>49</v>
      </c>
      <c r="BW3" s="220"/>
      <c r="BX3" s="220"/>
      <c r="BY3" s="220"/>
      <c r="BZ3" s="220"/>
      <c r="CA3" s="220"/>
      <c r="CB3" s="220"/>
      <c r="CC3" s="256"/>
      <c r="CD3" s="256"/>
      <c r="CE3" s="256"/>
      <c r="CF3" s="220"/>
      <c r="CG3" s="220"/>
      <c r="CH3" s="220"/>
      <c r="CI3" s="220"/>
      <c r="CJ3" s="220"/>
      <c r="CK3" s="257"/>
      <c r="CL3" s="257"/>
      <c r="CM3" s="474" t="s">
        <v>49</v>
      </c>
      <c r="CN3" s="220"/>
      <c r="CO3" s="220"/>
      <c r="CP3" s="220"/>
      <c r="CQ3" s="220"/>
      <c r="CR3" s="220"/>
      <c r="CS3" s="220"/>
      <c r="CT3" s="256"/>
      <c r="CU3" s="256"/>
      <c r="CV3" s="256"/>
      <c r="CW3" s="220"/>
      <c r="CX3" s="220"/>
      <c r="CY3" s="220"/>
      <c r="CZ3" s="220"/>
      <c r="DA3" s="220"/>
      <c r="DB3" s="257"/>
      <c r="DC3" s="257"/>
    </row>
    <row r="4" spans="1:107" ht="16.5" thickBot="1" x14ac:dyDescent="0.3">
      <c r="A4" s="220"/>
      <c r="B4" s="220"/>
      <c r="C4" s="220"/>
      <c r="D4" s="474" t="s">
        <v>49</v>
      </c>
      <c r="E4" s="221"/>
      <c r="F4" s="221"/>
      <c r="G4" s="221"/>
      <c r="H4" s="221"/>
      <c r="I4" s="221"/>
      <c r="J4" s="221"/>
      <c r="K4" s="473" t="s">
        <v>189</v>
      </c>
      <c r="L4" s="312"/>
      <c r="M4" s="1138">
        <f>+Nov!M4</f>
        <v>2026</v>
      </c>
      <c r="N4" s="1139"/>
      <c r="O4" s="862">
        <f>+Nov!O4</f>
        <v>1E-3</v>
      </c>
      <c r="P4" s="313" t="s">
        <v>51</v>
      </c>
      <c r="Q4" s="1066" t="str">
        <f>+Nov!Q4</f>
        <v>555/555-5555</v>
      </c>
      <c r="R4" s="951"/>
      <c r="S4" s="1067"/>
      <c r="T4" s="476" t="str">
        <f>+Jan!T4</f>
        <v>State Form 10829 (R11 / 3-26)</v>
      </c>
      <c r="U4" s="231"/>
      <c r="V4" s="231"/>
      <c r="W4" s="220"/>
      <c r="X4" s="220"/>
      <c r="Y4" s="220"/>
      <c r="Z4" s="220"/>
      <c r="AA4" s="220"/>
      <c r="AB4" s="220"/>
      <c r="AC4" s="220"/>
      <c r="AD4" s="220"/>
      <c r="AE4" s="220"/>
      <c r="AF4" s="220"/>
      <c r="AG4" s="222" t="s">
        <v>53</v>
      </c>
      <c r="AH4" s="220"/>
      <c r="AI4" s="220"/>
      <c r="AJ4" s="220"/>
      <c r="AK4" s="231"/>
      <c r="AL4" s="231"/>
      <c r="AM4" s="231"/>
      <c r="AN4" s="220"/>
      <c r="AO4" s="476" t="str">
        <f>+Jan!AO4</f>
        <v>State Form 10829 (R11 / 3-26)</v>
      </c>
      <c r="AP4" s="221"/>
      <c r="AQ4" s="220"/>
      <c r="AR4" s="220"/>
      <c r="AS4" s="220"/>
      <c r="AT4" s="220"/>
      <c r="AU4" s="220"/>
      <c r="AV4" s="220"/>
      <c r="AW4" s="220"/>
      <c r="AX4" s="220"/>
      <c r="AY4" s="220"/>
      <c r="AZ4" s="231"/>
      <c r="BA4" s="231"/>
      <c r="BB4" s="220"/>
      <c r="BC4" s="220"/>
      <c r="BD4" s="220"/>
      <c r="BE4" s="220"/>
      <c r="BF4" s="220"/>
      <c r="BG4" s="476" t="str">
        <f>+Jan!BG4</f>
        <v>State Form 10829 (R11 / 3-26)</v>
      </c>
      <c r="BH4" s="220"/>
      <c r="BI4" s="220"/>
      <c r="BJ4" s="220"/>
      <c r="BK4" s="220"/>
      <c r="BL4" s="220"/>
      <c r="BM4" s="220"/>
      <c r="BN4" s="220"/>
      <c r="BO4" s="220"/>
      <c r="BP4" s="220"/>
      <c r="BQ4" s="220"/>
      <c r="BR4" s="231"/>
      <c r="BS4" s="231"/>
      <c r="BT4" s="231"/>
      <c r="BU4" s="220"/>
      <c r="BV4" s="476" t="str">
        <f>+Jan!BV4</f>
        <v>State Form 10829 (R11 / 3-26)</v>
      </c>
      <c r="BW4" s="220"/>
      <c r="BX4" s="220"/>
      <c r="BY4" s="220"/>
      <c r="BZ4" s="220"/>
      <c r="CA4" s="220"/>
      <c r="CB4" s="220"/>
      <c r="CC4" s="220"/>
      <c r="CD4" s="220"/>
      <c r="CE4" s="220"/>
      <c r="CF4" s="220"/>
      <c r="CG4" s="231"/>
      <c r="CH4" s="231"/>
      <c r="CI4" s="220"/>
      <c r="CJ4" s="220"/>
      <c r="CK4" s="220"/>
      <c r="CL4" s="220"/>
      <c r="CM4" s="476" t="str">
        <f>+Jan!CM4</f>
        <v>State Form 10829 (R11 / 3-26)</v>
      </c>
      <c r="CN4" s="220"/>
      <c r="CO4" s="220"/>
      <c r="CP4" s="220"/>
      <c r="CQ4" s="220"/>
      <c r="CR4" s="220"/>
      <c r="CS4" s="220"/>
      <c r="CT4" s="220"/>
      <c r="CU4" s="220"/>
      <c r="CV4" s="220"/>
      <c r="CW4" s="220"/>
      <c r="CX4" s="231"/>
      <c r="CY4" s="231"/>
      <c r="CZ4" s="220"/>
      <c r="DA4" s="220"/>
      <c r="DB4" s="220"/>
      <c r="DC4" s="220"/>
    </row>
    <row r="5" spans="1:107" ht="15.75" x14ac:dyDescent="0.25">
      <c r="A5" s="220"/>
      <c r="B5" s="220"/>
      <c r="C5" s="220"/>
      <c r="D5" s="476" t="str">
        <f>+Jan!D5</f>
        <v>State Form 10829 (R11 / 3-26)</v>
      </c>
      <c r="E5" s="220"/>
      <c r="F5" s="221"/>
      <c r="G5" s="221"/>
      <c r="H5" s="221"/>
      <c r="I5" s="221"/>
      <c r="J5" s="222" t="str">
        <f>CONCATENATE("12/1/",M4)</f>
        <v>12/1/2026</v>
      </c>
      <c r="K5" s="1056" t="s">
        <v>54</v>
      </c>
      <c r="L5" s="1057"/>
      <c r="M5" s="1142" t="str">
        <f>+Nov!M5</f>
        <v>wwtp@city.org</v>
      </c>
      <c r="N5" s="1142"/>
      <c r="O5" s="1142"/>
      <c r="P5" s="1142"/>
      <c r="Q5" s="1143"/>
      <c r="R5" s="864" t="str">
        <f>+Nov!R5</f>
        <v>001</v>
      </c>
      <c r="S5" s="864" t="str">
        <f>+Nov!S5</f>
        <v>A</v>
      </c>
      <c r="T5" s="675" t="s">
        <v>37</v>
      </c>
      <c r="U5" s="226"/>
      <c r="V5" s="226"/>
      <c r="W5" s="480"/>
      <c r="X5" s="481" t="s">
        <v>38</v>
      </c>
      <c r="Y5" s="482"/>
      <c r="Z5" s="481" t="s">
        <v>56</v>
      </c>
      <c r="AA5" s="480"/>
      <c r="AB5" s="481" t="s">
        <v>46</v>
      </c>
      <c r="AC5" s="253"/>
      <c r="AD5" s="220"/>
      <c r="AE5" s="220"/>
      <c r="AF5" s="220"/>
      <c r="AG5" s="222"/>
      <c r="AH5" s="220"/>
      <c r="AI5" s="220"/>
      <c r="AJ5" s="220"/>
      <c r="AK5" s="220"/>
      <c r="AL5" s="220"/>
      <c r="AM5" s="220"/>
      <c r="AN5" s="220"/>
      <c r="AO5" s="483" t="s">
        <v>37</v>
      </c>
      <c r="AP5" s="484"/>
      <c r="AQ5" s="485"/>
      <c r="AR5" s="486"/>
      <c r="AS5" s="481" t="s">
        <v>38</v>
      </c>
      <c r="AT5" s="226"/>
      <c r="AU5" s="481" t="s">
        <v>56</v>
      </c>
      <c r="AV5" s="226"/>
      <c r="AW5" s="487" t="s">
        <v>46</v>
      </c>
      <c r="AX5" s="220"/>
      <c r="AY5" s="220"/>
      <c r="AZ5" s="220"/>
      <c r="BA5" s="220"/>
      <c r="BB5" s="220"/>
      <c r="BC5" s="220"/>
      <c r="BD5" s="220"/>
      <c r="BE5" s="220"/>
      <c r="BF5" s="220"/>
      <c r="BG5" s="491" t="s">
        <v>37</v>
      </c>
      <c r="BH5" s="227"/>
      <c r="BI5" s="481" t="s">
        <v>38</v>
      </c>
      <c r="BJ5" s="226"/>
      <c r="BK5" s="481" t="s">
        <v>56</v>
      </c>
      <c r="BL5" s="226"/>
      <c r="BM5" s="487" t="s">
        <v>46</v>
      </c>
      <c r="BN5" s="220"/>
      <c r="BO5" s="220"/>
      <c r="BP5" s="220"/>
      <c r="BQ5" s="220"/>
      <c r="BR5" s="220"/>
      <c r="BS5" s="220"/>
      <c r="BT5" s="231"/>
      <c r="BU5" s="220"/>
      <c r="BV5" s="483" t="s">
        <v>37</v>
      </c>
      <c r="BW5" s="486"/>
      <c r="BX5" s="481" t="s">
        <v>38</v>
      </c>
      <c r="BY5" s="226"/>
      <c r="BZ5" s="481" t="s">
        <v>56</v>
      </c>
      <c r="CA5" s="226"/>
      <c r="CB5" s="487" t="s">
        <v>46</v>
      </c>
      <c r="CC5" s="220"/>
      <c r="CD5" s="220"/>
      <c r="CE5" s="220"/>
      <c r="CF5" s="220"/>
      <c r="CG5" s="220"/>
      <c r="CH5" s="220"/>
      <c r="CI5" s="220"/>
      <c r="CJ5" s="220"/>
      <c r="CK5" s="220"/>
      <c r="CL5" s="220"/>
      <c r="CM5" s="483" t="s">
        <v>37</v>
      </c>
      <c r="CN5" s="486"/>
      <c r="CO5" s="481" t="s">
        <v>38</v>
      </c>
      <c r="CP5" s="226"/>
      <c r="CQ5" s="481" t="s">
        <v>56</v>
      </c>
      <c r="CR5" s="226"/>
      <c r="CS5" s="487" t="s">
        <v>46</v>
      </c>
      <c r="CT5" s="220"/>
      <c r="CU5" s="220"/>
      <c r="CV5" s="220"/>
      <c r="CW5" s="220"/>
      <c r="CX5" s="220"/>
      <c r="CY5" s="220"/>
      <c r="CZ5" s="220"/>
      <c r="DA5" s="220"/>
      <c r="DB5" s="220"/>
      <c r="DC5" s="220"/>
    </row>
    <row r="6" spans="1:107" ht="12.75" customHeight="1" x14ac:dyDescent="0.2">
      <c r="A6" s="223"/>
      <c r="B6" s="220"/>
      <c r="C6" s="220"/>
      <c r="D6" s="220"/>
      <c r="E6" s="220"/>
      <c r="F6" s="224"/>
      <c r="G6" s="224"/>
      <c r="H6" s="224"/>
      <c r="I6" s="224"/>
      <c r="J6" s="224"/>
      <c r="K6" s="478" t="s">
        <v>57</v>
      </c>
      <c r="L6" s="477"/>
      <c r="M6" s="476"/>
      <c r="N6" s="477"/>
      <c r="O6" s="900" t="s">
        <v>58</v>
      </c>
      <c r="P6" s="1064" t="s">
        <v>59</v>
      </c>
      <c r="Q6" s="1065"/>
      <c r="R6" s="1064" t="s">
        <v>60</v>
      </c>
      <c r="S6" s="1068"/>
      <c r="T6" s="458" t="str">
        <f>+K2</f>
        <v>Exampleville</v>
      </c>
      <c r="U6" s="245"/>
      <c r="V6" s="245"/>
      <c r="W6" s="246"/>
      <c r="X6" s="247" t="str">
        <f>+P2</f>
        <v>IN0000000</v>
      </c>
      <c r="Y6" s="248"/>
      <c r="Z6" s="249" t="str">
        <f>+K4</f>
        <v>December</v>
      </c>
      <c r="AA6" s="246"/>
      <c r="AB6" s="250">
        <f>+M4</f>
        <v>2026</v>
      </c>
      <c r="AC6" s="254"/>
      <c r="AD6" s="220"/>
      <c r="AE6" s="937"/>
      <c r="AF6" s="942"/>
      <c r="AG6" s="942"/>
      <c r="AH6" s="942"/>
      <c r="AI6" s="942"/>
      <c r="AJ6" s="942"/>
      <c r="AK6" s="942"/>
      <c r="AL6" s="942"/>
      <c r="AM6" s="924"/>
      <c r="AN6" s="257"/>
      <c r="AO6" s="940" t="str">
        <f>+K2</f>
        <v>Exampleville</v>
      </c>
      <c r="AP6" s="943"/>
      <c r="AQ6" s="944"/>
      <c r="AR6" s="941"/>
      <c r="AS6" s="250" t="str">
        <f>+P2</f>
        <v>IN0000000</v>
      </c>
      <c r="AT6" s="245"/>
      <c r="AU6" s="250" t="str">
        <f>+K4</f>
        <v>December</v>
      </c>
      <c r="AV6" s="245"/>
      <c r="AW6" s="488">
        <f>+M4</f>
        <v>2026</v>
      </c>
      <c r="AX6" s="937"/>
      <c r="AY6" s="938"/>
      <c r="AZ6" s="938"/>
      <c r="BA6" s="938"/>
      <c r="BB6" s="938"/>
      <c r="BC6" s="938"/>
      <c r="BD6" s="220"/>
      <c r="BE6" s="257"/>
      <c r="BF6" s="257"/>
      <c r="BG6" s="458" t="str">
        <f>+K2</f>
        <v>Exampleville</v>
      </c>
      <c r="BH6" s="239"/>
      <c r="BI6" s="250" t="str">
        <f>+P2</f>
        <v>IN0000000</v>
      </c>
      <c r="BJ6" s="245"/>
      <c r="BK6" s="250" t="str">
        <f>+K4</f>
        <v>December</v>
      </c>
      <c r="BL6" s="245"/>
      <c r="BM6" s="488">
        <f>+M4</f>
        <v>2026</v>
      </c>
      <c r="BN6" s="937"/>
      <c r="BO6" s="942"/>
      <c r="BP6" s="942"/>
      <c r="BQ6" s="942"/>
      <c r="BR6" s="942"/>
      <c r="BS6" s="924"/>
      <c r="BT6" s="231"/>
      <c r="BU6" s="220"/>
      <c r="BV6" s="940" t="str">
        <f>+K2</f>
        <v>Exampleville</v>
      </c>
      <c r="BW6" s="1095"/>
      <c r="BX6" s="250" t="str">
        <f>+P2</f>
        <v>IN0000000</v>
      </c>
      <c r="BY6" s="245"/>
      <c r="BZ6" s="250" t="str">
        <f>+K4</f>
        <v>December</v>
      </c>
      <c r="CA6" s="245"/>
      <c r="CB6" s="488">
        <f>+M4</f>
        <v>2026</v>
      </c>
      <c r="CC6" s="1102"/>
      <c r="CD6" s="937"/>
      <c r="CE6" s="937"/>
      <c r="CF6" s="937"/>
      <c r="CG6" s="937"/>
      <c r="CH6" s="937"/>
      <c r="CI6" s="937"/>
      <c r="CJ6" s="937"/>
      <c r="CK6" s="257"/>
      <c r="CL6" s="257"/>
      <c r="CM6" s="940" t="str">
        <f>+K2</f>
        <v>Exampleville</v>
      </c>
      <c r="CN6" s="1095"/>
      <c r="CO6" s="250" t="str">
        <f>+P2</f>
        <v>IN0000000</v>
      </c>
      <c r="CP6" s="245"/>
      <c r="CQ6" s="250" t="str">
        <f>+K4</f>
        <v>December</v>
      </c>
      <c r="CR6" s="245"/>
      <c r="CS6" s="488">
        <f>+M4</f>
        <v>2026</v>
      </c>
      <c r="CT6" s="1102"/>
      <c r="CU6" s="937"/>
      <c r="CV6" s="937"/>
      <c r="CW6" s="937"/>
      <c r="CX6" s="937"/>
      <c r="CY6" s="937"/>
      <c r="CZ6" s="937"/>
      <c r="DA6" s="937"/>
      <c r="DB6" s="257"/>
      <c r="DC6" s="257"/>
    </row>
    <row r="7" spans="1:107" ht="13.5" thickBot="1" x14ac:dyDescent="0.25">
      <c r="A7" s="225"/>
      <c r="B7" s="220"/>
      <c r="C7" s="220"/>
      <c r="D7" s="220"/>
      <c r="E7" s="220"/>
      <c r="F7" s="220"/>
      <c r="G7" s="220"/>
      <c r="H7" s="220"/>
      <c r="I7" s="220"/>
      <c r="J7" s="220"/>
      <c r="K7" s="1062" t="str">
        <f>+Nov!K7</f>
        <v>Chris A. Operator</v>
      </c>
      <c r="L7" s="1063"/>
      <c r="M7" s="1063"/>
      <c r="N7" s="1063"/>
      <c r="O7" s="314" t="str">
        <f>+Nov!O7</f>
        <v>V</v>
      </c>
      <c r="P7" s="1071">
        <f>+Nov!P7</f>
        <v>9999</v>
      </c>
      <c r="Q7" s="1072"/>
      <c r="R7" s="1069">
        <f>+Nov!R7</f>
        <v>41820</v>
      </c>
      <c r="S7" s="1070"/>
      <c r="T7" s="472"/>
      <c r="U7" s="260"/>
      <c r="V7" s="260"/>
      <c r="W7" s="468"/>
      <c r="X7" s="251"/>
      <c r="Y7" s="251"/>
      <c r="Z7" s="251"/>
      <c r="AA7" s="251"/>
      <c r="AB7" s="251"/>
      <c r="AC7" s="261"/>
      <c r="AD7" s="251"/>
      <c r="AE7" s="1104"/>
      <c r="AF7" s="1104"/>
      <c r="AG7" s="1104"/>
      <c r="AH7" s="1104"/>
      <c r="AI7" s="1104"/>
      <c r="AJ7" s="1104"/>
      <c r="AK7" s="1104"/>
      <c r="AL7" s="1104"/>
      <c r="AM7" s="1105"/>
      <c r="AN7" s="251"/>
      <c r="AO7" s="472"/>
      <c r="AP7" s="467"/>
      <c r="AQ7" s="251"/>
      <c r="AR7" s="468"/>
      <c r="AS7" s="251"/>
      <c r="AT7" s="251"/>
      <c r="AU7" s="251"/>
      <c r="AV7" s="243"/>
      <c r="AW7" s="490"/>
      <c r="AX7" s="939"/>
      <c r="AY7" s="939"/>
      <c r="AZ7" s="939"/>
      <c r="BA7" s="939"/>
      <c r="BB7" s="939"/>
      <c r="BC7" s="939"/>
      <c r="BD7" s="251"/>
      <c r="BE7" s="902"/>
      <c r="BF7" s="251"/>
      <c r="BG7" s="472"/>
      <c r="BH7" s="251"/>
      <c r="BI7" s="468"/>
      <c r="BJ7" s="251"/>
      <c r="BK7" s="251"/>
      <c r="BL7" s="243"/>
      <c r="BM7" s="493"/>
      <c r="BN7" s="1104"/>
      <c r="BO7" s="1104"/>
      <c r="BP7" s="1104"/>
      <c r="BQ7" s="1104"/>
      <c r="BR7" s="1104"/>
      <c r="BS7" s="1105"/>
      <c r="BT7" s="260"/>
      <c r="BU7" s="251"/>
      <c r="BV7" s="472"/>
      <c r="BW7" s="468"/>
      <c r="BX7" s="468" t="str">
        <f>+Jan!BX7</f>
        <v>Substitute for State Form 30530</v>
      </c>
      <c r="BY7" s="251"/>
      <c r="BZ7" s="251"/>
      <c r="CA7" s="243"/>
      <c r="CB7" s="490"/>
      <c r="CC7" s="1106"/>
      <c r="CD7" s="1107"/>
      <c r="CE7" s="1107"/>
      <c r="CF7" s="1107"/>
      <c r="CG7" s="1107"/>
      <c r="CH7" s="1107"/>
      <c r="CI7" s="1107"/>
      <c r="CJ7" s="1107"/>
      <c r="CK7" s="902"/>
      <c r="CL7" s="251"/>
      <c r="CM7" s="472"/>
      <c r="CN7" s="223"/>
      <c r="CO7" s="468" t="str">
        <f>+Jan!CO7</f>
        <v>Substitute for State Form 30530</v>
      </c>
      <c r="CP7" s="251"/>
      <c r="CQ7" s="251"/>
      <c r="CR7" s="243"/>
      <c r="CS7" s="490"/>
      <c r="CT7" s="1106"/>
      <c r="CU7" s="1107"/>
      <c r="CV7" s="1107"/>
      <c r="CW7" s="1107"/>
      <c r="CX7" s="1107"/>
      <c r="CY7" s="1107"/>
      <c r="CZ7" s="1107"/>
      <c r="DA7" s="1107"/>
      <c r="DB7" s="902"/>
      <c r="DC7" s="251"/>
    </row>
    <row r="8" spans="1:107" ht="12.75" customHeight="1" x14ac:dyDescent="0.2">
      <c r="A8" s="614"/>
      <c r="B8" s="615"/>
      <c r="C8" s="1125" t="str">
        <f>+Nov!C8</f>
        <v>Man-Hours at Plant
(Plants less than 1 MGD only)</v>
      </c>
      <c r="D8" s="982" t="str">
        <f>+Nov!D8</f>
        <v>Air Temperature (optional)</v>
      </c>
      <c r="E8" s="281" t="s">
        <v>66</v>
      </c>
      <c r="F8" s="1004" t="str">
        <f>+Nov!F8</f>
        <v>Bypass At Plant Site
("x" If Occurred)</v>
      </c>
      <c r="G8" s="1007" t="str">
        <f>+Nov!G8</f>
        <v>Sanitary Sewer Overflow
("x" If Occurred)</v>
      </c>
      <c r="H8" s="616" t="s">
        <v>69</v>
      </c>
      <c r="I8" s="616"/>
      <c r="J8" s="616"/>
      <c r="K8" s="617" t="s">
        <v>70</v>
      </c>
      <c r="L8" s="616"/>
      <c r="M8" s="616"/>
      <c r="N8" s="616"/>
      <c r="O8" s="616"/>
      <c r="P8" s="616"/>
      <c r="Q8" s="616"/>
      <c r="R8" s="616"/>
      <c r="S8" s="618"/>
      <c r="T8" s="619" t="s">
        <v>71</v>
      </c>
      <c r="U8" s="617" t="s">
        <v>72</v>
      </c>
      <c r="V8" s="618"/>
      <c r="W8" s="620" t="s">
        <v>73</v>
      </c>
      <c r="X8" s="620"/>
      <c r="Y8" s="620"/>
      <c r="Z8" s="620"/>
      <c r="AA8" s="620"/>
      <c r="AB8" s="620"/>
      <c r="AC8" s="621"/>
      <c r="AD8" s="622" t="s">
        <v>74</v>
      </c>
      <c r="AE8" s="623"/>
      <c r="AF8" s="624" t="s">
        <v>75</v>
      </c>
      <c r="AG8" s="702"/>
      <c r="AH8" s="456"/>
      <c r="AI8" s="456"/>
      <c r="AJ8" s="456"/>
      <c r="AK8" s="456"/>
      <c r="AL8" s="456"/>
      <c r="AM8" s="456"/>
      <c r="AN8" s="452"/>
      <c r="AO8" s="434" t="s">
        <v>71</v>
      </c>
      <c r="AP8" s="435"/>
      <c r="AQ8" s="1132" t="s">
        <v>75</v>
      </c>
      <c r="AR8" s="1074"/>
      <c r="AS8" s="1074"/>
      <c r="AT8" s="1074"/>
      <c r="AU8" s="1074"/>
      <c r="AV8" s="1074"/>
      <c r="AW8" s="1074"/>
      <c r="AX8" s="1133"/>
      <c r="AY8" s="1133"/>
      <c r="AZ8" s="1133"/>
      <c r="BA8" s="1133"/>
      <c r="BB8" s="1133"/>
      <c r="BC8" s="1133"/>
      <c r="BD8" s="1133"/>
      <c r="BE8" s="451"/>
      <c r="BF8" s="452"/>
      <c r="BG8" s="266" t="s">
        <v>71</v>
      </c>
      <c r="BH8" s="617" t="str">
        <f>+Nov!BH8</f>
        <v>SLUDGE TO</v>
      </c>
      <c r="BI8" s="618"/>
      <c r="BJ8" s="136" t="str">
        <f>+Nov!BJ8</f>
        <v>DIGESTER OPERATION</v>
      </c>
      <c r="BK8" s="620"/>
      <c r="BL8" s="620"/>
      <c r="BM8" s="620"/>
      <c r="BN8" s="620"/>
      <c r="BO8" s="620"/>
      <c r="BP8" s="620"/>
      <c r="BQ8" s="620"/>
      <c r="BR8" s="620"/>
      <c r="BS8" s="621"/>
      <c r="BT8" s="620"/>
      <c r="BU8" s="621"/>
      <c r="BV8" s="619" t="s">
        <v>71</v>
      </c>
      <c r="BW8" s="968" t="str">
        <f>Jan!BW8</f>
        <v>Final Effluent</v>
      </c>
      <c r="BX8" s="969"/>
      <c r="BY8" s="969"/>
      <c r="BZ8" s="970"/>
      <c r="CA8" s="1075" t="str">
        <f>Jan!CA8</f>
        <v xml:space="preserve"> </v>
      </c>
      <c r="CB8" s="962" t="str">
        <f>Jan!CB8</f>
        <v xml:space="preserve"> </v>
      </c>
      <c r="CC8" s="965" t="str">
        <f>Jan!CC8</f>
        <v xml:space="preserve"> </v>
      </c>
      <c r="CD8" s="965" t="str">
        <f>Jan!CD8</f>
        <v xml:space="preserve"> </v>
      </c>
      <c r="CE8" s="965" t="str">
        <f>Jan!CE8</f>
        <v xml:space="preserve"> </v>
      </c>
      <c r="CF8" s="965" t="str">
        <f>Jan!CF8</f>
        <v xml:space="preserve"> </v>
      </c>
      <c r="CG8" s="965" t="str">
        <f>Jan!CG8</f>
        <v xml:space="preserve"> </v>
      </c>
      <c r="CH8" s="965" t="str">
        <f>Jan!CH8</f>
        <v xml:space="preserve"> </v>
      </c>
      <c r="CI8" s="965" t="str">
        <f>Jan!CI8</f>
        <v xml:space="preserve"> </v>
      </c>
      <c r="CJ8" s="965" t="str">
        <f>Jan!CJ8</f>
        <v xml:space="preserve"> </v>
      </c>
      <c r="CK8" s="965" t="str">
        <f>Jan!CK8</f>
        <v xml:space="preserve"> </v>
      </c>
      <c r="CL8" s="1084" t="str">
        <f>Jan!CL8</f>
        <v xml:space="preserve"> </v>
      </c>
      <c r="CM8" s="266" t="s">
        <v>71</v>
      </c>
      <c r="CN8" s="1183">
        <f>Jan!CN8</f>
        <v>0</v>
      </c>
      <c r="CO8" s="1089" t="str">
        <f>Jan!CO8</f>
        <v xml:space="preserve"> </v>
      </c>
      <c r="CP8" s="1089" t="str">
        <f>Jan!CP8</f>
        <v xml:space="preserve"> </v>
      </c>
      <c r="CQ8" s="1144" t="str">
        <f>Jan!CQ8</f>
        <v xml:space="preserve"> </v>
      </c>
      <c r="CR8" s="1089" t="str">
        <f>Jan!CR8</f>
        <v xml:space="preserve"> </v>
      </c>
      <c r="CS8" s="1089" t="str">
        <f>Jan!CS8</f>
        <v xml:space="preserve"> </v>
      </c>
      <c r="CT8" s="1089" t="str">
        <f>Jan!CT8</f>
        <v xml:space="preserve"> </v>
      </c>
      <c r="CU8" s="1089" t="str">
        <f>Jan!CU8</f>
        <v xml:space="preserve"> </v>
      </c>
      <c r="CV8" s="1089" t="str">
        <f>Jan!CV8</f>
        <v xml:space="preserve"> </v>
      </c>
      <c r="CW8" s="1089" t="str">
        <f>Jan!CW8</f>
        <v xml:space="preserve"> </v>
      </c>
      <c r="CX8" s="1089" t="str">
        <f>Jan!CX8</f>
        <v xml:space="preserve"> </v>
      </c>
      <c r="CY8" s="1089" t="str">
        <f>Jan!CY8</f>
        <v xml:space="preserve"> </v>
      </c>
      <c r="CZ8" s="1089" t="str">
        <f>Jan!CZ8</f>
        <v xml:space="preserve"> </v>
      </c>
      <c r="DA8" s="1089" t="str">
        <f>Jan!DA8</f>
        <v xml:space="preserve"> </v>
      </c>
      <c r="DB8" s="1089" t="str">
        <f>Jan!DB8</f>
        <v xml:space="preserve"> </v>
      </c>
      <c r="DC8" s="1084" t="str">
        <f>Jan!DC8</f>
        <v xml:space="preserve"> </v>
      </c>
    </row>
    <row r="9" spans="1:107" ht="12.75" customHeight="1" thickBot="1" x14ac:dyDescent="0.25">
      <c r="A9" s="627"/>
      <c r="B9" s="628"/>
      <c r="C9" s="1126">
        <f>+Jan!C9</f>
        <v>0</v>
      </c>
      <c r="D9" s="983"/>
      <c r="E9" s="282">
        <f>SUM(E11:E41)</f>
        <v>0</v>
      </c>
      <c r="F9" s="1005">
        <f>+Jan!F9</f>
        <v>0</v>
      </c>
      <c r="G9" s="1008">
        <f>+Jan!G9</f>
        <v>0</v>
      </c>
      <c r="H9" s="625" t="s">
        <v>79</v>
      </c>
      <c r="I9" s="625"/>
      <c r="J9" s="625"/>
      <c r="K9" s="629" t="s">
        <v>71</v>
      </c>
      <c r="L9" s="625"/>
      <c r="M9" s="625"/>
      <c r="N9" s="625"/>
      <c r="O9" s="625"/>
      <c r="P9" s="625"/>
      <c r="Q9" s="625"/>
      <c r="R9" s="625"/>
      <c r="S9" s="626"/>
      <c r="T9" s="255" t="s">
        <v>71</v>
      </c>
      <c r="U9" s="629" t="s">
        <v>80</v>
      </c>
      <c r="V9" s="626"/>
      <c r="W9" s="630" t="s">
        <v>81</v>
      </c>
      <c r="X9" s="631"/>
      <c r="Y9" s="631"/>
      <c r="Z9" s="99"/>
      <c r="AA9" s="631"/>
      <c r="AB9" s="632" t="s">
        <v>82</v>
      </c>
      <c r="AC9" s="100"/>
      <c r="AD9" s="633" t="s">
        <v>80</v>
      </c>
      <c r="AE9" s="626"/>
      <c r="AF9" s="629" t="s">
        <v>71</v>
      </c>
      <c r="AG9" s="625"/>
      <c r="AH9" s="625"/>
      <c r="AI9" s="625"/>
      <c r="AJ9" s="625"/>
      <c r="AK9" s="625"/>
      <c r="AL9" s="625"/>
      <c r="AM9" s="625"/>
      <c r="AN9" s="626"/>
      <c r="AO9" s="634"/>
      <c r="AP9" s="635"/>
      <c r="AQ9" s="636" t="s">
        <v>83</v>
      </c>
      <c r="AR9" s="637"/>
      <c r="AS9" s="636" t="s">
        <v>84</v>
      </c>
      <c r="AT9" s="638"/>
      <c r="AU9" s="638"/>
      <c r="AV9" s="639"/>
      <c r="AW9" s="636" t="s">
        <v>85</v>
      </c>
      <c r="AX9" s="638"/>
      <c r="AY9" s="638"/>
      <c r="AZ9" s="639"/>
      <c r="BA9" s="636" t="s">
        <v>86</v>
      </c>
      <c r="BB9" s="638"/>
      <c r="BC9" s="638"/>
      <c r="BD9" s="639"/>
      <c r="BE9" s="640" t="str">
        <f>IF(+Nov!BE9&lt;&gt;"",+Nov!BE9,"")</f>
        <v>Phosphorus</v>
      </c>
      <c r="BF9" s="641"/>
      <c r="BG9" s="642"/>
      <c r="BH9" s="629" t="str">
        <f>+Nov!BH9</f>
        <v>DIGESTER</v>
      </c>
      <c r="BI9" s="626"/>
      <c r="BJ9" s="629" t="str">
        <f>+Nov!BJ9</f>
        <v>Anaerobic Only</v>
      </c>
      <c r="BK9" s="625"/>
      <c r="BL9" s="643"/>
      <c r="BM9" s="1117" t="str">
        <f>+Nov!BM9</f>
        <v>Supernatant Withdrawn 
hrs. or Gal. x 1000</v>
      </c>
      <c r="BN9" s="1117" t="str">
        <f>+Nov!BN9</f>
        <v>Supernatant BOD5 mg/l 
or  NH3-N mg/l</v>
      </c>
      <c r="BO9" s="1117" t="str">
        <f>+Nov!BO9</f>
        <v>Total Solids in Incoming Sludge - %</v>
      </c>
      <c r="BP9" s="1124" t="str">
        <f>+Nov!BP9</f>
        <v>Total Solids in Digested Sludge - %</v>
      </c>
      <c r="BQ9" s="1101" t="str">
        <f>+Nov!BQ9</f>
        <v>Volatile Solids in Incoming Sludge - %</v>
      </c>
      <c r="BR9" s="1101" t="str">
        <f>+Nov!BR9</f>
        <v>Volatile Solids in Digested Sludge - %</v>
      </c>
      <c r="BS9" s="1099" t="str">
        <f>+Nov!BS9</f>
        <v>Digested Sludge Withdrawn 
hrs. or Gal. x 1000</v>
      </c>
      <c r="BT9" s="1101">
        <f>+Nov!BT9</f>
        <v>0</v>
      </c>
      <c r="BU9" s="1099" t="str">
        <f>+Nov!BU9</f>
        <v xml:space="preserve"> </v>
      </c>
      <c r="BV9" s="267"/>
      <c r="BW9" s="945" t="s">
        <v>97</v>
      </c>
      <c r="BX9" s="946"/>
      <c r="BY9" s="945" t="str">
        <f>Jan!BY9</f>
        <v xml:space="preserve"> Total Nitrogen</v>
      </c>
      <c r="BZ9" s="946"/>
      <c r="CA9" s="1076"/>
      <c r="CB9" s="963"/>
      <c r="CC9" s="966"/>
      <c r="CD9" s="966"/>
      <c r="CE9" s="966"/>
      <c r="CF9" s="966"/>
      <c r="CG9" s="966"/>
      <c r="CH9" s="966"/>
      <c r="CI9" s="966"/>
      <c r="CJ9" s="966"/>
      <c r="CK9" s="966"/>
      <c r="CL9" s="1085"/>
      <c r="CM9" s="267"/>
      <c r="CN9" s="1184"/>
      <c r="CO9" s="1090"/>
      <c r="CP9" s="1090"/>
      <c r="CQ9" s="1090"/>
      <c r="CR9" s="1090"/>
      <c r="CS9" s="1090"/>
      <c r="CT9" s="1090"/>
      <c r="CU9" s="1090"/>
      <c r="CV9" s="1090"/>
      <c r="CW9" s="1090"/>
      <c r="CX9" s="1090"/>
      <c r="CY9" s="1090"/>
      <c r="CZ9" s="1090"/>
      <c r="DA9" s="1090"/>
      <c r="DB9" s="1090"/>
      <c r="DC9" s="1085"/>
    </row>
    <row r="10" spans="1:107" ht="109.5" customHeight="1" thickBot="1" x14ac:dyDescent="0.25">
      <c r="A10" s="644" t="s">
        <v>99</v>
      </c>
      <c r="B10" s="645" t="s">
        <v>100</v>
      </c>
      <c r="C10" s="1127">
        <f>+Jan!C10</f>
        <v>0</v>
      </c>
      <c r="D10" s="984"/>
      <c r="E10" s="646" t="str">
        <f>+Nov!E10</f>
        <v>Precipitation - Inches</v>
      </c>
      <c r="F10" s="1006">
        <f>+Jan!F10</f>
        <v>0</v>
      </c>
      <c r="G10" s="1009">
        <f>+Jan!G10</f>
        <v>0</v>
      </c>
      <c r="H10" s="647" t="str">
        <f>+Nov!H10</f>
        <v>Chlorine - Lbs/day</v>
      </c>
      <c r="I10" s="648" t="str">
        <f>+Nov!I10</f>
        <v>Lbs/Day  or  Gal./Day</v>
      </c>
      <c r="J10" s="648" t="str">
        <f>+Nov!J10</f>
        <v>Lbs/Day  or  Gal./Day</v>
      </c>
      <c r="K10" s="649" t="str">
        <f>+Nov!K10</f>
        <v>Influent Flow Rate 
(if metered) MGD</v>
      </c>
      <c r="L10" s="650" t="str">
        <f>+Nov!L10</f>
        <v>pH</v>
      </c>
      <c r="M10" s="650" t="str">
        <f>+Nov!M10</f>
        <v>CBOD5 - mg/l</v>
      </c>
      <c r="N10" s="901" t="str">
        <f>+Nov!N10</f>
        <v>CBOD5 - lbs/day</v>
      </c>
      <c r="O10" s="650" t="str">
        <f>+Nov!O10</f>
        <v>Susp. Solids - mg/l</v>
      </c>
      <c r="P10" s="650" t="str">
        <f>+Nov!P10</f>
        <v>Susp. Solids - lbs/day</v>
      </c>
      <c r="Q10" s="650" t="str">
        <f>+Nov!Q10</f>
        <v xml:space="preserve">Phosphorus - mg/l </v>
      </c>
      <c r="R10" s="650" t="str">
        <f>+Nov!R10</f>
        <v>Ammonia - mg/l</v>
      </c>
      <c r="S10" s="651" t="str">
        <f>IF(+Nov!S10&lt;&gt;"",+Nov!S10,"")</f>
        <v/>
      </c>
      <c r="T10" s="652" t="s">
        <v>99</v>
      </c>
      <c r="U10" s="649" t="str">
        <f>+Nov!U10</f>
        <v>CBOD5 - mg/l</v>
      </c>
      <c r="V10" s="651" t="str">
        <f>+Nov!V10</f>
        <v>Susp. Solids - mg/l</v>
      </c>
      <c r="W10" s="653" t="str">
        <f>+Nov!W10</f>
        <v>Settleable Solids % in 30 minutes</v>
      </c>
      <c r="X10" s="650" t="str">
        <f>+Nov!X10</f>
        <v>Susp. Solids - mg/l</v>
      </c>
      <c r="Y10" s="654" t="str">
        <f>+Nov!Y10</f>
        <v>Sludge Vol. Index - ml/gm</v>
      </c>
      <c r="Z10" s="650" t="str">
        <f>+Nov!Z10</f>
        <v>Dissolved Oxygen - mg/l</v>
      </c>
      <c r="AA10" s="650" t="str">
        <f>+Nov!AA10</f>
        <v>Temperature - F</v>
      </c>
      <c r="AB10" s="650" t="str">
        <f>+Nov!AB10</f>
        <v>Volume - MG</v>
      </c>
      <c r="AC10" s="651" t="str">
        <f>+Nov!AC10</f>
        <v>Susp. Solids - mg/l</v>
      </c>
      <c r="AD10" s="649" t="str">
        <f>+Nov!AD10</f>
        <v>CBOD5 - mg/l</v>
      </c>
      <c r="AE10" s="651" t="str">
        <f>+Nov!AE10</f>
        <v>Susp. Solids - mg/l</v>
      </c>
      <c r="AF10" s="703"/>
      <c r="AG10" s="901" t="str">
        <f>+Nov!AG10</f>
        <v>Residual Chlorine - Final</v>
      </c>
      <c r="AH10" s="901" t="str">
        <f>+Nov!AH10</f>
        <v>Residual Chlorine - Contact Tank</v>
      </c>
      <c r="AI10" s="656"/>
      <c r="AJ10" s="650" t="str">
        <f>+Nov!AJ10</f>
        <v>E. Coli - colony/100 ml</v>
      </c>
      <c r="AK10" s="650" t="str">
        <f>+Nov!AK10</f>
        <v>pH - daily low 
(or single sample)</v>
      </c>
      <c r="AL10" s="650" t="str">
        <f>+Nov!AL10</f>
        <v>pH - daily high  
(if multiple samples)</v>
      </c>
      <c r="AM10" s="901" t="str">
        <f>+Nov!AM10</f>
        <v>Dissolved Oxygen - mg/l</v>
      </c>
      <c r="AN10" s="904" t="str">
        <f>+Nov!AN10</f>
        <v>Oil &amp; Grease (mg/l)</v>
      </c>
      <c r="AO10" s="657" t="s">
        <v>99</v>
      </c>
      <c r="AP10" s="658" t="s">
        <v>100</v>
      </c>
      <c r="AQ10" s="655" t="str">
        <f>+Nov!AQ10</f>
        <v>Effluent Flow Rate (MGD)</v>
      </c>
      <c r="AR10" s="651" t="str">
        <f>+Nov!AR10</f>
        <v>Effluent Flow
Weekly Average</v>
      </c>
      <c r="AS10" s="655" t="str">
        <f>+Nov!AS10</f>
        <v>CBOD5 - mg/l</v>
      </c>
      <c r="AT10" s="650" t="str">
        <f>+Nov!AT10</f>
        <v>CBOD5 - mg/l
Weekly Average</v>
      </c>
      <c r="AU10" s="659" t="str">
        <f>+Nov!AU10</f>
        <v>CBOD5 - lbs/day</v>
      </c>
      <c r="AV10" s="651" t="str">
        <f>+Nov!AV10</f>
        <v>CBOD5 - lbs/day
Weekly Average</v>
      </c>
      <c r="AW10" s="655" t="str">
        <f>+Nov!AW10</f>
        <v>Susp. Solids - mg/l</v>
      </c>
      <c r="AX10" s="650" t="str">
        <f>+Nov!AX10</f>
        <v>Susp. Solids - mg/l
Weekly Average</v>
      </c>
      <c r="AY10" s="660" t="str">
        <f>+Nov!AY10</f>
        <v>Susp. Solids - lbs/day</v>
      </c>
      <c r="AZ10" s="651" t="str">
        <f>+Nov!AZ10</f>
        <v>Susp. Solids - lbs/day
Weekly Average</v>
      </c>
      <c r="BA10" s="655" t="str">
        <f>+Nov!BA10</f>
        <v>Ammonia - mg/l</v>
      </c>
      <c r="BB10" s="661" t="str">
        <f>+Nov!BB10</f>
        <v>Ammonia - mg/l
Weekly Average</v>
      </c>
      <c r="BC10" s="660" t="str">
        <f>+Nov!BC10</f>
        <v>Ammonia - lbs/day</v>
      </c>
      <c r="BD10" s="651" t="str">
        <f>+Nov!BD10</f>
        <v>Ammonia - lbs/day
Weekly Average</v>
      </c>
      <c r="BE10" s="662" t="str">
        <f>IF(+Nov!BE10&lt;&gt;"",+Nov!BE10,"")</f>
        <v xml:space="preserve">Phosphorus - mg/l </v>
      </c>
      <c r="BF10" s="663" t="str">
        <f>IF(+Nov!BF10&lt;&gt;"",+Nov!BF10,"")</f>
        <v>Phosphorus - lbs/day</v>
      </c>
      <c r="BG10" s="664" t="s">
        <v>99</v>
      </c>
      <c r="BH10" s="649" t="str">
        <f>+Nov!BH10</f>
        <v>Primary Sludge
Gal. x 1000</v>
      </c>
      <c r="BI10" s="651" t="str">
        <f>+Nov!BI10</f>
        <v>Waste Act. Sludge
Gal. x 1000</v>
      </c>
      <c r="BJ10" s="649" t="str">
        <f>+Nov!BJ10</f>
        <v>pH</v>
      </c>
      <c r="BK10" s="650" t="str">
        <f>+Nov!BK10</f>
        <v>Gas Production  
Cubic Ft. x 1000</v>
      </c>
      <c r="BL10" s="650" t="str">
        <f>+Nov!BL10</f>
        <v>Temperature - F</v>
      </c>
      <c r="BM10" s="1118"/>
      <c r="BN10" s="1118"/>
      <c r="BO10" s="984"/>
      <c r="BP10" s="984"/>
      <c r="BQ10" s="984"/>
      <c r="BR10" s="984"/>
      <c r="BS10" s="1100"/>
      <c r="BT10" s="984"/>
      <c r="BU10" s="1100"/>
      <c r="BV10" s="268" t="s">
        <v>99</v>
      </c>
      <c r="BW10" s="778" t="s">
        <v>137</v>
      </c>
      <c r="BX10" s="779" t="s">
        <v>138</v>
      </c>
      <c r="BY10" s="807" t="s">
        <v>139</v>
      </c>
      <c r="BZ10" s="808" t="s">
        <v>140</v>
      </c>
      <c r="CA10" s="1077"/>
      <c r="CB10" s="964"/>
      <c r="CC10" s="967"/>
      <c r="CD10" s="967"/>
      <c r="CE10" s="967"/>
      <c r="CF10" s="967"/>
      <c r="CG10" s="967"/>
      <c r="CH10" s="967"/>
      <c r="CI10" s="967"/>
      <c r="CJ10" s="967"/>
      <c r="CK10" s="967"/>
      <c r="CL10" s="1086"/>
      <c r="CM10" s="268" t="s">
        <v>99</v>
      </c>
      <c r="CN10" s="1184"/>
      <c r="CO10" s="1090"/>
      <c r="CP10" s="1090"/>
      <c r="CQ10" s="1090"/>
      <c r="CR10" s="1090"/>
      <c r="CS10" s="1090"/>
      <c r="CT10" s="1090"/>
      <c r="CU10" s="1090"/>
      <c r="CV10" s="1090"/>
      <c r="CW10" s="1090"/>
      <c r="CX10" s="1090"/>
      <c r="CY10" s="1090"/>
      <c r="CZ10" s="1090"/>
      <c r="DA10" s="1090"/>
      <c r="DB10" s="1090"/>
      <c r="DC10" s="1086"/>
    </row>
    <row r="11" spans="1:107" ht="14.45" customHeight="1" x14ac:dyDescent="0.2">
      <c r="A11" s="232">
        <v>1</v>
      </c>
      <c r="B11" s="233" t="str">
        <f>TEXT(J$5 + A11-1,"DDD")</f>
        <v>Tue</v>
      </c>
      <c r="C11" s="34"/>
      <c r="D11" s="35"/>
      <c r="E11" s="36"/>
      <c r="F11" s="37"/>
      <c r="G11" s="38"/>
      <c r="H11" s="39"/>
      <c r="I11" s="40"/>
      <c r="J11" s="36"/>
      <c r="K11" s="41"/>
      <c r="L11" s="316"/>
      <c r="M11" s="40"/>
      <c r="N11" s="44" t="str">
        <f ca="1">IF(CELL("type",M11)="L","",IF(M11*($K11+$AQ11)=0,"",IF($K11&gt;0,+$K11*M11*8.34,$AQ11*M11*8.34)))</f>
        <v/>
      </c>
      <c r="O11" s="40"/>
      <c r="P11" s="44" t="str">
        <f t="shared" ref="P11:P41" ca="1" si="0">IF(CELL("type",O11)="L","",IF(O11*($K11+$AQ11)=0,"",IF($K11&gt;0,+$K11*O11*8.34,$AQ11*O11*8.34)))</f>
        <v/>
      </c>
      <c r="Q11" s="40"/>
      <c r="R11" s="40"/>
      <c r="S11" s="42"/>
      <c r="T11" s="238">
        <f t="shared" ref="T11:T41" si="1">+A11</f>
        <v>1</v>
      </c>
      <c r="U11" s="41"/>
      <c r="V11" s="42"/>
      <c r="W11" s="40"/>
      <c r="X11" s="40"/>
      <c r="Y11" s="332" t="str">
        <f>IF(W11*X11=0,"",IF(W11&lt;100,W11*10000/X11,W11*1000/X11))</f>
        <v/>
      </c>
      <c r="Z11" s="316"/>
      <c r="AA11" s="329"/>
      <c r="AB11" s="40"/>
      <c r="AC11" s="42"/>
      <c r="AD11" s="41"/>
      <c r="AE11" s="42"/>
      <c r="AF11" s="704"/>
      <c r="AG11" s="39" t="s">
        <v>190</v>
      </c>
      <c r="AH11" s="40"/>
      <c r="AI11" t="str">
        <f ca="1">IF(CELL("type",AJ11)="b","",IF(AJ11="tntc",63200,IF(AJ11=0,1,AJ11)))</f>
        <v/>
      </c>
      <c r="AJ11" s="40"/>
      <c r="AK11" s="316"/>
      <c r="AL11" s="316"/>
      <c r="AM11" s="316"/>
      <c r="AN11" s="42"/>
      <c r="AO11" s="232">
        <f t="shared" ref="AO11:AO44" si="2">+A11</f>
        <v>1</v>
      </c>
      <c r="AP11" s="441" t="str">
        <f t="shared" ref="AP11:AP44" si="3">+B11</f>
        <v>Tue</v>
      </c>
      <c r="AQ11" s="41"/>
      <c r="AR11" s="56"/>
      <c r="AS11" s="41"/>
      <c r="AT11" s="44"/>
      <c r="AU11" s="44" t="str">
        <f ca="1">IF(CELL("type",AS11)="L","",IF(AS11*($K11+$AQ11)=0,"",IF($AQ11&gt;0,+$AQ11*AS11*8.34,$K11*AS11*8.34)))</f>
        <v/>
      </c>
      <c r="AV11" s="56"/>
      <c r="AW11" s="41"/>
      <c r="AX11" s="44"/>
      <c r="AY11" s="44" t="str">
        <f ca="1">IF(CELL("type",AW11)="L","",IF(AW11*($K11+$AQ11)=0,"",IF($AQ11&gt;0,+$AQ11*AW11*8.34,$K11*AW11*8.34)))</f>
        <v/>
      </c>
      <c r="AZ11" s="56"/>
      <c r="BA11" s="41"/>
      <c r="BB11" s="44"/>
      <c r="BC11" s="44" t="str">
        <f ca="1">IF(CELL("type",BA11)="L","",IF(BA11*($K11+$AQ11)=0,"",IF($AQ11&gt;0,+$AQ11*BA11*8.34,$K11*BA11*8.34)))</f>
        <v/>
      </c>
      <c r="BD11" s="56"/>
      <c r="BE11" s="41"/>
      <c r="BF11" s="698" t="str">
        <f ca="1">IF(CELL("type",BE11)="L","",IF(BE11*($K11+$AQ11)=0,"",IF($AQ11&gt;0,+$AQ11*BE11*8.34,$K11*BE11*8.34)))</f>
        <v/>
      </c>
      <c r="BG11" s="262">
        <f t="shared" ref="BG11:BG41" si="4">+A11</f>
        <v>1</v>
      </c>
      <c r="BH11" s="41"/>
      <c r="BI11" s="42"/>
      <c r="BJ11" s="316"/>
      <c r="BK11" s="40"/>
      <c r="BL11" s="40"/>
      <c r="BM11" s="40"/>
      <c r="BN11" s="40"/>
      <c r="BO11" s="40"/>
      <c r="BP11" s="40"/>
      <c r="BQ11" s="40"/>
      <c r="BR11" s="40"/>
      <c r="BS11" s="42"/>
      <c r="BT11" s="40"/>
      <c r="BU11" s="42"/>
      <c r="BV11" s="262">
        <f t="shared" ref="BV11:BV41" si="5">+A11</f>
        <v>1</v>
      </c>
      <c r="BW11" s="40"/>
      <c r="BX11" s="698" t="str">
        <f ca="1">IF(CELL("type",BW11)="L","",IF(BW11*($K11+$AQ11)=0,"",IF($AQ11&gt;0,+$AQ11*BW11*8.34,$K11*BW11*8.34)))</f>
        <v/>
      </c>
      <c r="BY11" s="40"/>
      <c r="BZ11" s="700" t="str">
        <f ca="1">IF(CELL("type",BY11)="L","",IF(BY11*($K11+$AQ11)=0,"",IF($AQ11&gt;0,+$AQ11*BY11*8.34,$K11*BY11*8.34)))</f>
        <v/>
      </c>
      <c r="CA11" s="40"/>
      <c r="CB11" s="40"/>
      <c r="CC11" s="40"/>
      <c r="CD11" s="40"/>
      <c r="CE11" s="40"/>
      <c r="CF11" s="40"/>
      <c r="CG11" s="40"/>
      <c r="CH11" s="40"/>
      <c r="CI11" s="40"/>
      <c r="CJ11" s="40"/>
      <c r="CK11" s="40"/>
      <c r="CL11" s="42"/>
      <c r="CM11" s="262">
        <f>+A11</f>
        <v>1</v>
      </c>
      <c r="CN11" s="52"/>
      <c r="CO11" s="714"/>
      <c r="CP11" s="48"/>
      <c r="CQ11" s="48"/>
      <c r="CR11" s="39"/>
      <c r="CS11" s="40"/>
      <c r="CT11" s="40"/>
      <c r="CU11" s="40"/>
      <c r="CV11" s="40"/>
      <c r="CW11" s="40"/>
      <c r="CX11" s="40"/>
      <c r="CY11" s="40"/>
      <c r="CZ11" s="40"/>
      <c r="DA11" s="40"/>
      <c r="DB11" s="40"/>
      <c r="DC11" s="42"/>
    </row>
    <row r="12" spans="1:107" ht="14.45" customHeight="1" x14ac:dyDescent="0.2">
      <c r="A12" s="234">
        <v>2</v>
      </c>
      <c r="B12" s="233" t="str">
        <f t="shared" ref="B12:B41" si="6">TEXT(J$5 + A12-1,"DDD")</f>
        <v>Wed</v>
      </c>
      <c r="C12" s="48"/>
      <c r="D12" s="49"/>
      <c r="E12" s="49"/>
      <c r="F12" s="50"/>
      <c r="G12" s="51"/>
      <c r="H12" s="52"/>
      <c r="I12" s="48"/>
      <c r="J12" s="49"/>
      <c r="K12" s="53"/>
      <c r="L12" s="317"/>
      <c r="M12" s="48"/>
      <c r="N12" s="44" t="str">
        <f t="shared" ref="N12:N41" ca="1" si="7">IF(CELL("type",M12)="L","",IF(M12*(K12+AQ12)=0,"",IF(K12&gt;0,+K12*M12*8.34,AQ12*M12*8.34)))</f>
        <v/>
      </c>
      <c r="O12" s="48"/>
      <c r="P12" s="44" t="str">
        <f t="shared" ca="1" si="0"/>
        <v/>
      </c>
      <c r="Q12" s="48"/>
      <c r="R12" s="48"/>
      <c r="S12" s="54"/>
      <c r="T12" s="240">
        <f t="shared" si="1"/>
        <v>2</v>
      </c>
      <c r="U12" s="53"/>
      <c r="V12" s="54"/>
      <c r="W12" s="48"/>
      <c r="X12" s="48"/>
      <c r="Y12" s="332" t="str">
        <f t="shared" ref="Y12:Y41" si="8">IF(W12*X12=0,"",IF(W12&lt;100,W12*10000/X12,W12*1000/X12))</f>
        <v/>
      </c>
      <c r="Z12" s="317"/>
      <c r="AA12" s="330"/>
      <c r="AB12" s="48"/>
      <c r="AC12" s="54"/>
      <c r="AD12" s="53"/>
      <c r="AE12" s="54"/>
      <c r="AF12" s="704"/>
      <c r="AG12" s="52"/>
      <c r="AH12" s="48"/>
      <c r="AI12" t="str">
        <f t="shared" ref="AI12:AI41" ca="1" si="9">IF(CELL("type",AJ12)="b","",IF(AJ12="tntc",63200,IF(AJ12=0,1,AJ12)))</f>
        <v/>
      </c>
      <c r="AJ12" s="48"/>
      <c r="AK12" s="317"/>
      <c r="AL12" s="317"/>
      <c r="AM12" s="317"/>
      <c r="AN12" s="54"/>
      <c r="AO12" s="234">
        <f t="shared" si="2"/>
        <v>2</v>
      </c>
      <c r="AP12" s="441" t="str">
        <f t="shared" si="3"/>
        <v>Wed</v>
      </c>
      <c r="AQ12" s="53"/>
      <c r="AR12" s="45"/>
      <c r="AS12" s="53"/>
      <c r="AT12" s="71"/>
      <c r="AU12" s="57" t="str">
        <f t="shared" ref="AU12:AU44" ca="1" si="10">IF(CELL("type",AS12)="L","",IF(AS12*($K12+$AQ12)=0,"",IF($AQ12&gt;0,+$AQ12*AS12*8.34,$K12*AS12*8.34)))</f>
        <v/>
      </c>
      <c r="AV12" s="45"/>
      <c r="AW12" s="53"/>
      <c r="AX12" s="71"/>
      <c r="AY12" s="57" t="str">
        <f t="shared" ref="AY12:AY44" ca="1" si="11">IF(CELL("type",AW12)="L","",IF(AW12*($K12+$AQ12)=0,"",IF($AQ12&gt;0,+$AQ12*AW12*8.34,$K12*AW12*8.34)))</f>
        <v/>
      </c>
      <c r="AZ12" s="45"/>
      <c r="BA12" s="53"/>
      <c r="BB12" s="71"/>
      <c r="BC12" s="57" t="str">
        <f t="shared" ref="BC12:BC44" ca="1" si="12">IF(CELL("type",BA12)="L","",IF(BA12*($K12+$AQ12)=0,"",IF($AQ12&gt;0,+$AQ12*BA12*8.34,$K12*BA12*8.34)))</f>
        <v/>
      </c>
      <c r="BD12" s="45"/>
      <c r="BE12" s="53"/>
      <c r="BF12" s="698" t="str">
        <f t="shared" ref="BF12:BF44" ca="1" si="13">IF(CELL("type",BE12)="L","",IF(BE12*($K12+$AQ12)=0,"",IF($AQ12&gt;0,+$AQ12*BE12*8.34,$K12*BE12*8.34)))</f>
        <v/>
      </c>
      <c r="BG12" s="263">
        <f t="shared" si="4"/>
        <v>2</v>
      </c>
      <c r="BH12" s="53"/>
      <c r="BI12" s="54"/>
      <c r="BJ12" s="317"/>
      <c r="BK12" s="48"/>
      <c r="BL12" s="48"/>
      <c r="BM12" s="48"/>
      <c r="BN12" s="48"/>
      <c r="BO12" s="48"/>
      <c r="BP12" s="48"/>
      <c r="BQ12" s="48"/>
      <c r="BR12" s="48"/>
      <c r="BS12" s="54"/>
      <c r="BT12" s="48"/>
      <c r="BU12" s="54"/>
      <c r="BV12" s="263">
        <f t="shared" si="5"/>
        <v>2</v>
      </c>
      <c r="BW12" s="48"/>
      <c r="BX12" s="698" t="str">
        <f t="shared" ref="BX12:BX44" ca="1" si="14">IF(CELL("type",BW12)="L","",IF(BW12*($K12+$AQ12)=0,"",IF($AQ12&gt;0,+$AQ12*BW12*8.34,$K12*BW12*8.34)))</f>
        <v/>
      </c>
      <c r="BY12" s="48"/>
      <c r="BZ12" s="712" t="str">
        <f t="shared" ref="BZ12:BZ44" ca="1" si="15">IF(CELL("type",BY12)="L","",IF(BY12*($K12+$AQ12)=0,"",IF($AQ12&gt;0,+$AQ12*BY12*8.34,$K12*BY12*8.34)))</f>
        <v/>
      </c>
      <c r="CA12" s="48"/>
      <c r="CB12" s="351"/>
      <c r="CC12" s="48"/>
      <c r="CD12" s="48"/>
      <c r="CE12" s="48"/>
      <c r="CF12" s="351"/>
      <c r="CG12" s="48"/>
      <c r="CH12" s="351"/>
      <c r="CI12" s="48"/>
      <c r="CJ12" s="351"/>
      <c r="CK12" s="351"/>
      <c r="CL12" s="54"/>
      <c r="CM12" s="262">
        <f t="shared" ref="CM12:CM44" si="16">+A12</f>
        <v>2</v>
      </c>
      <c r="CN12" s="52"/>
      <c r="CO12" s="714"/>
      <c r="CP12" s="48"/>
      <c r="CQ12" s="351"/>
      <c r="CR12" s="52"/>
      <c r="CS12" s="351"/>
      <c r="CT12" s="48"/>
      <c r="CU12" s="48"/>
      <c r="CV12" s="48"/>
      <c r="CW12" s="351"/>
      <c r="CX12" s="48"/>
      <c r="CY12" s="351"/>
      <c r="CZ12" s="48"/>
      <c r="DA12" s="351"/>
      <c r="DB12" s="351"/>
      <c r="DC12" s="54"/>
    </row>
    <row r="13" spans="1:107" ht="14.45" customHeight="1" x14ac:dyDescent="0.2">
      <c r="A13" s="234">
        <v>3</v>
      </c>
      <c r="B13" s="233" t="str">
        <f t="shared" si="6"/>
        <v>Thu</v>
      </c>
      <c r="C13" s="48"/>
      <c r="D13" s="49"/>
      <c r="E13" s="49"/>
      <c r="F13" s="50"/>
      <c r="G13" s="51"/>
      <c r="H13" s="52"/>
      <c r="I13" s="48"/>
      <c r="J13" s="49"/>
      <c r="K13" s="53"/>
      <c r="L13" s="317"/>
      <c r="M13" s="48"/>
      <c r="N13" s="44" t="str">
        <f t="shared" ca="1" si="7"/>
        <v/>
      </c>
      <c r="O13" s="48"/>
      <c r="P13" s="44" t="str">
        <f t="shared" ca="1" si="0"/>
        <v/>
      </c>
      <c r="Q13" s="48"/>
      <c r="R13" s="48"/>
      <c r="S13" s="54"/>
      <c r="T13" s="240">
        <f t="shared" si="1"/>
        <v>3</v>
      </c>
      <c r="U13" s="53"/>
      <c r="V13" s="54"/>
      <c r="W13" s="48"/>
      <c r="X13" s="48"/>
      <c r="Y13" s="333" t="str">
        <f t="shared" si="8"/>
        <v/>
      </c>
      <c r="Z13" s="317"/>
      <c r="AA13" s="330"/>
      <c r="AB13" s="48"/>
      <c r="AC13" s="54"/>
      <c r="AD13" s="53"/>
      <c r="AE13" s="54"/>
      <c r="AF13" s="704"/>
      <c r="AG13" s="52"/>
      <c r="AH13" s="48"/>
      <c r="AI13" t="str">
        <f t="shared" ca="1" si="9"/>
        <v/>
      </c>
      <c r="AJ13" s="48"/>
      <c r="AK13" s="317"/>
      <c r="AL13" s="317"/>
      <c r="AM13" s="317"/>
      <c r="AN13" s="54"/>
      <c r="AO13" s="234">
        <f t="shared" si="2"/>
        <v>3</v>
      </c>
      <c r="AP13" s="441" t="str">
        <f t="shared" si="3"/>
        <v>Thu</v>
      </c>
      <c r="AQ13" s="53"/>
      <c r="AR13" s="45"/>
      <c r="AS13" s="53"/>
      <c r="AT13" s="71"/>
      <c r="AU13" s="57" t="str">
        <f t="shared" ca="1" si="10"/>
        <v/>
      </c>
      <c r="AV13" s="45"/>
      <c r="AW13" s="53"/>
      <c r="AX13" s="71"/>
      <c r="AY13" s="57" t="str">
        <f t="shared" ca="1" si="11"/>
        <v/>
      </c>
      <c r="AZ13" s="45"/>
      <c r="BA13" s="53"/>
      <c r="BB13" s="71"/>
      <c r="BC13" s="57" t="str">
        <f t="shared" ca="1" si="12"/>
        <v/>
      </c>
      <c r="BD13" s="45"/>
      <c r="BE13" s="53"/>
      <c r="BF13" s="698" t="str">
        <f t="shared" ca="1" si="13"/>
        <v/>
      </c>
      <c r="BG13" s="263">
        <f t="shared" si="4"/>
        <v>3</v>
      </c>
      <c r="BH13" s="53"/>
      <c r="BI13" s="54"/>
      <c r="BJ13" s="317"/>
      <c r="BK13" s="48"/>
      <c r="BL13" s="48"/>
      <c r="BM13" s="48"/>
      <c r="BN13" s="48"/>
      <c r="BO13" s="48"/>
      <c r="BP13" s="48"/>
      <c r="BQ13" s="48"/>
      <c r="BR13" s="48"/>
      <c r="BS13" s="54"/>
      <c r="BT13" s="48"/>
      <c r="BU13" s="54"/>
      <c r="BV13" s="263">
        <f t="shared" si="5"/>
        <v>3</v>
      </c>
      <c r="BW13" s="48"/>
      <c r="BX13" s="698" t="str">
        <f t="shared" ca="1" si="14"/>
        <v/>
      </c>
      <c r="BY13" s="48"/>
      <c r="BZ13" s="712" t="str">
        <f t="shared" ca="1" si="15"/>
        <v/>
      </c>
      <c r="CA13" s="48"/>
      <c r="CB13" s="351"/>
      <c r="CC13" s="48"/>
      <c r="CD13" s="48"/>
      <c r="CE13" s="48"/>
      <c r="CF13" s="351"/>
      <c r="CG13" s="48"/>
      <c r="CH13" s="351"/>
      <c r="CI13" s="48"/>
      <c r="CJ13" s="351"/>
      <c r="CK13" s="351"/>
      <c r="CL13" s="54"/>
      <c r="CM13" s="262">
        <f t="shared" si="16"/>
        <v>3</v>
      </c>
      <c r="CN13" s="52"/>
      <c r="CO13" s="714"/>
      <c r="CP13" s="48"/>
      <c r="CQ13" s="351"/>
      <c r="CR13" s="52"/>
      <c r="CS13" s="351"/>
      <c r="CT13" s="48"/>
      <c r="CU13" s="48"/>
      <c r="CV13" s="48"/>
      <c r="CW13" s="351"/>
      <c r="CX13" s="48"/>
      <c r="CY13" s="351"/>
      <c r="CZ13" s="48"/>
      <c r="DA13" s="351"/>
      <c r="DB13" s="351"/>
      <c r="DC13" s="54"/>
    </row>
    <row r="14" spans="1:107" ht="14.45" customHeight="1" x14ac:dyDescent="0.2">
      <c r="A14" s="234">
        <v>4</v>
      </c>
      <c r="B14" s="233" t="str">
        <f t="shared" si="6"/>
        <v>Fri</v>
      </c>
      <c r="C14" s="48"/>
      <c r="D14" s="49"/>
      <c r="E14" s="49"/>
      <c r="F14" s="50"/>
      <c r="G14" s="51"/>
      <c r="H14" s="52"/>
      <c r="I14" s="48"/>
      <c r="J14" s="49"/>
      <c r="K14" s="53"/>
      <c r="L14" s="317"/>
      <c r="M14" s="48"/>
      <c r="N14" s="44" t="str">
        <f t="shared" ca="1" si="7"/>
        <v/>
      </c>
      <c r="O14" s="48"/>
      <c r="P14" s="44" t="str">
        <f t="shared" ca="1" si="0"/>
        <v/>
      </c>
      <c r="Q14" s="48"/>
      <c r="R14" s="48"/>
      <c r="S14" s="54"/>
      <c r="T14" s="240">
        <f t="shared" si="1"/>
        <v>4</v>
      </c>
      <c r="U14" s="53"/>
      <c r="V14" s="54"/>
      <c r="W14" s="48"/>
      <c r="X14" s="48"/>
      <c r="Y14" s="333" t="str">
        <f t="shared" si="8"/>
        <v/>
      </c>
      <c r="Z14" s="317"/>
      <c r="AA14" s="330"/>
      <c r="AB14" s="48"/>
      <c r="AC14" s="54"/>
      <c r="AD14" s="53"/>
      <c r="AE14" s="54"/>
      <c r="AF14" s="704"/>
      <c r="AG14" s="52"/>
      <c r="AH14" s="48"/>
      <c r="AI14" t="str">
        <f t="shared" ca="1" si="9"/>
        <v/>
      </c>
      <c r="AJ14" s="48"/>
      <c r="AK14" s="317"/>
      <c r="AL14" s="317"/>
      <c r="AM14" s="317"/>
      <c r="AN14" s="54"/>
      <c r="AO14" s="234">
        <f t="shared" si="2"/>
        <v>4</v>
      </c>
      <c r="AP14" s="441" t="str">
        <f t="shared" si="3"/>
        <v>Fri</v>
      </c>
      <c r="AQ14" s="53"/>
      <c r="AR14" s="45" t="str">
        <f>IF(+$B14="Sat",IF(SUM(AQ$11:AQ14)&gt;0,AVERAGE(AQ$11:AQ14,Nov!AQ38:AQ$40)," "),"")</f>
        <v/>
      </c>
      <c r="AS14" s="53"/>
      <c r="AT14" s="71" t="str">
        <f>IF(+$B14="Sat",IF(SUM(AS$11:AS14,Nov!AS38:AS$40)&gt;0,AVERAGE(AS$11:AS14,Nov!AS38:AS$40)," "),"")</f>
        <v/>
      </c>
      <c r="AU14" s="57" t="str">
        <f t="shared" ca="1" si="10"/>
        <v/>
      </c>
      <c r="AV14" s="56" t="str">
        <f>IF(+$B14="Sat",IF(SUM(AU$11:AU14,Nov!AU38:AU$40)&gt;0,AVERAGE(AU$11:AU14,Nov!AU38:AU$40)," "),"")</f>
        <v/>
      </c>
      <c r="AW14" s="53"/>
      <c r="AX14" s="71" t="str">
        <f>IF(+$B14="Sat",IF(SUM(AW$11:AW14,Nov!AW38:AW$40)&gt;0,AVERAGE(AW$11:AW14,Nov!AW38:AW$40)," "),"")</f>
        <v/>
      </c>
      <c r="AY14" s="57" t="str">
        <f t="shared" ca="1" si="11"/>
        <v/>
      </c>
      <c r="AZ14" s="56" t="str">
        <f>IF(+$B14="Sat",IF(SUM(AY$11:AY14,Nov!AY38:AY$40)&gt;0,AVERAGE(AY$11:AY14,Nov!AY38:AY$40)," "),"")</f>
        <v/>
      </c>
      <c r="BA14" s="53"/>
      <c r="BB14" s="71" t="str">
        <f>IF(+$B14="Sat",IF(SUM(BA$11:BA14,Nov!BA38:BA$40)&gt;0,AVERAGE(BA$11:BA14,Nov!BA38:BA$40)," "),"")</f>
        <v/>
      </c>
      <c r="BC14" s="57" t="str">
        <f t="shared" ca="1" si="12"/>
        <v/>
      </c>
      <c r="BD14" s="56" t="str">
        <f>IF(+$B14="Sat",IF(SUM(BC$11:BC14,Nov!BC38:BC$40)&gt;0,AVERAGE(BC$11:BC14,Nov!BC38:BC$40)," "),"")</f>
        <v/>
      </c>
      <c r="BE14" s="53"/>
      <c r="BF14" s="698" t="str">
        <f t="shared" ca="1" si="13"/>
        <v/>
      </c>
      <c r="BG14" s="263">
        <f t="shared" si="4"/>
        <v>4</v>
      </c>
      <c r="BH14" s="53"/>
      <c r="BI14" s="54"/>
      <c r="BJ14" s="317"/>
      <c r="BK14" s="48"/>
      <c r="BL14" s="48"/>
      <c r="BM14" s="48"/>
      <c r="BN14" s="48"/>
      <c r="BO14" s="48"/>
      <c r="BP14" s="48"/>
      <c r="BQ14" s="48"/>
      <c r="BR14" s="48"/>
      <c r="BS14" s="54"/>
      <c r="BT14" s="48"/>
      <c r="BU14" s="54"/>
      <c r="BV14" s="263">
        <f t="shared" si="5"/>
        <v>4</v>
      </c>
      <c r="BW14" s="48"/>
      <c r="BX14" s="698" t="str">
        <f t="shared" ca="1" si="14"/>
        <v/>
      </c>
      <c r="BY14" s="48"/>
      <c r="BZ14" s="712" t="str">
        <f t="shared" ca="1" si="15"/>
        <v/>
      </c>
      <c r="CA14" s="48"/>
      <c r="CB14" s="351"/>
      <c r="CC14" s="48"/>
      <c r="CD14" s="48"/>
      <c r="CE14" s="48"/>
      <c r="CF14" s="351"/>
      <c r="CG14" s="48"/>
      <c r="CH14" s="351"/>
      <c r="CI14" s="48"/>
      <c r="CJ14" s="351"/>
      <c r="CK14" s="351"/>
      <c r="CL14" s="54"/>
      <c r="CM14" s="262">
        <f t="shared" si="16"/>
        <v>4</v>
      </c>
      <c r="CN14" s="691"/>
      <c r="CO14" s="714"/>
      <c r="CP14" s="719"/>
      <c r="CQ14" s="723"/>
      <c r="CR14" s="52"/>
      <c r="CS14" s="351"/>
      <c r="CT14" s="48"/>
      <c r="CU14" s="48"/>
      <c r="CV14" s="48"/>
      <c r="CW14" s="351"/>
      <c r="CX14" s="48"/>
      <c r="CY14" s="351"/>
      <c r="CZ14" s="48"/>
      <c r="DA14" s="351"/>
      <c r="DB14" s="351"/>
      <c r="DC14" s="54"/>
    </row>
    <row r="15" spans="1:107" ht="14.45" customHeight="1" thickBot="1" x14ac:dyDescent="0.25">
      <c r="A15" s="235">
        <v>5</v>
      </c>
      <c r="B15" s="236" t="str">
        <f t="shared" si="6"/>
        <v>Sat</v>
      </c>
      <c r="C15" s="58"/>
      <c r="D15" s="59"/>
      <c r="E15" s="59"/>
      <c r="F15" s="60"/>
      <c r="G15" s="61"/>
      <c r="H15" s="62"/>
      <c r="I15" s="58"/>
      <c r="J15" s="59"/>
      <c r="K15" s="63"/>
      <c r="L15" s="318"/>
      <c r="M15" s="58"/>
      <c r="N15" s="67" t="str">
        <f t="shared" ca="1" si="7"/>
        <v/>
      </c>
      <c r="O15" s="58"/>
      <c r="P15" s="67" t="str">
        <f t="shared" ca="1" si="0"/>
        <v/>
      </c>
      <c r="Q15" s="58"/>
      <c r="R15" s="58"/>
      <c r="S15" s="64"/>
      <c r="T15" s="242">
        <f t="shared" si="1"/>
        <v>5</v>
      </c>
      <c r="U15" s="63"/>
      <c r="V15" s="64"/>
      <c r="W15" s="58"/>
      <c r="X15" s="58"/>
      <c r="Y15" s="338" t="str">
        <f t="shared" si="8"/>
        <v/>
      </c>
      <c r="Z15" s="318"/>
      <c r="AA15" s="331"/>
      <c r="AB15" s="58"/>
      <c r="AC15" s="64"/>
      <c r="AD15" s="63"/>
      <c r="AE15" s="64"/>
      <c r="AF15" s="810"/>
      <c r="AG15" s="62"/>
      <c r="AH15" s="58"/>
      <c r="AI15" t="str">
        <f t="shared" ca="1" si="9"/>
        <v/>
      </c>
      <c r="AJ15" s="58"/>
      <c r="AK15" s="318"/>
      <c r="AL15" s="318"/>
      <c r="AM15" s="318"/>
      <c r="AN15" s="64"/>
      <c r="AO15" s="235">
        <f t="shared" si="2"/>
        <v>5</v>
      </c>
      <c r="AP15" s="442" t="str">
        <f t="shared" si="3"/>
        <v>Sat</v>
      </c>
      <c r="AQ15" s="63"/>
      <c r="AR15" s="68" t="str">
        <f>IF(+$B15="Sat",IF(SUM(AQ$11:AQ15)&gt;0,AVERAGE(AQ$11:AQ15,Nov!AQ39:AQ$40)," "),"")</f>
        <v xml:space="preserve"> </v>
      </c>
      <c r="AS15" s="63"/>
      <c r="AT15" s="67" t="str">
        <f>IF(+$B15="Sat",IF(SUM(AS$11:AS15,Nov!AS39:AS$40)&gt;0,AVERAGE(AS$11:AS15,Nov!AS39:AS$40)," "),"")</f>
        <v xml:space="preserve"> </v>
      </c>
      <c r="AU15" s="69" t="str">
        <f t="shared" ca="1" si="10"/>
        <v/>
      </c>
      <c r="AV15" s="68" t="str">
        <f ca="1">IF(+$B15="Sat",IF(SUM(AU$11:AU15,Nov!AU39:AU$40)&gt;0,AVERAGE(AU$11:AU15,Nov!AU39:AU$40)," "),"")</f>
        <v xml:space="preserve"> </v>
      </c>
      <c r="AW15" s="63"/>
      <c r="AX15" s="67" t="str">
        <f>IF(+$B15="Sat",IF(SUM(AW$11:AW15,Nov!AW39:AW$40)&gt;0,AVERAGE(AW$11:AW15,Nov!AW39:AW$40)," "),"")</f>
        <v xml:space="preserve"> </v>
      </c>
      <c r="AY15" s="69" t="str">
        <f t="shared" ca="1" si="11"/>
        <v/>
      </c>
      <c r="AZ15" s="68" t="str">
        <f ca="1">IF(+$B15="Sat",IF(SUM(AY$11:AY15,Nov!AY39:AY$40)&gt;0,AVERAGE(AY$11:AY15,Nov!AY39:AY$40)," "),"")</f>
        <v xml:space="preserve"> </v>
      </c>
      <c r="BA15" s="63"/>
      <c r="BB15" s="67" t="str">
        <f>IF(+$B15="Sat",IF(SUM(BA$11:BA15,Nov!BA39:BA$40)&gt;0,AVERAGE(BA$11:BA15,Nov!BA39:BA$40)," "),"")</f>
        <v xml:space="preserve"> </v>
      </c>
      <c r="BC15" s="69" t="str">
        <f t="shared" ca="1" si="12"/>
        <v/>
      </c>
      <c r="BD15" s="68" t="str">
        <f ca="1">IF(+$B15="Sat",IF(SUM(BC$11:BC15,Nov!BC39:BC$40)&gt;0,AVERAGE(BC$11:BC15,Nov!BC39:BC$40)," "),"")</f>
        <v xml:space="preserve"> </v>
      </c>
      <c r="BE15" s="63"/>
      <c r="BF15" s="699" t="str">
        <f t="shared" ca="1" si="13"/>
        <v/>
      </c>
      <c r="BG15" s="264">
        <f t="shared" si="4"/>
        <v>5</v>
      </c>
      <c r="BH15" s="63"/>
      <c r="BI15" s="64"/>
      <c r="BJ15" s="318"/>
      <c r="BK15" s="58"/>
      <c r="BL15" s="58"/>
      <c r="BM15" s="58"/>
      <c r="BN15" s="58"/>
      <c r="BO15" s="58"/>
      <c r="BP15" s="58"/>
      <c r="BQ15" s="58"/>
      <c r="BR15" s="58"/>
      <c r="BS15" s="64"/>
      <c r="BT15" s="58"/>
      <c r="BU15" s="64"/>
      <c r="BV15" s="264">
        <f t="shared" si="5"/>
        <v>5</v>
      </c>
      <c r="BW15" s="58"/>
      <c r="BX15" s="699" t="str">
        <f t="shared" ca="1" si="14"/>
        <v/>
      </c>
      <c r="BY15" s="58"/>
      <c r="BZ15" s="721" t="str">
        <f t="shared" ca="1" si="15"/>
        <v/>
      </c>
      <c r="CA15" s="58"/>
      <c r="CB15" s="352"/>
      <c r="CC15" s="58"/>
      <c r="CD15" s="58"/>
      <c r="CE15" s="58"/>
      <c r="CF15" s="352"/>
      <c r="CG15" s="58"/>
      <c r="CH15" s="352"/>
      <c r="CI15" s="58"/>
      <c r="CJ15" s="352"/>
      <c r="CK15" s="352"/>
      <c r="CL15" s="64"/>
      <c r="CM15" s="803">
        <f t="shared" si="16"/>
        <v>5</v>
      </c>
      <c r="CN15" s="63"/>
      <c r="CO15" s="866"/>
      <c r="CP15" s="58"/>
      <c r="CQ15" s="352"/>
      <c r="CR15" s="62"/>
      <c r="CS15" s="352"/>
      <c r="CT15" s="58"/>
      <c r="CU15" s="58"/>
      <c r="CV15" s="58"/>
      <c r="CW15" s="352"/>
      <c r="CX15" s="58"/>
      <c r="CY15" s="352"/>
      <c r="CZ15" s="58"/>
      <c r="DA15" s="352"/>
      <c r="DB15" s="352"/>
      <c r="DC15" s="64"/>
    </row>
    <row r="16" spans="1:107" ht="14.45" customHeight="1" x14ac:dyDescent="0.2">
      <c r="A16" s="232">
        <v>6</v>
      </c>
      <c r="B16" s="237" t="str">
        <f t="shared" si="6"/>
        <v>Sun</v>
      </c>
      <c r="C16" s="40"/>
      <c r="D16" s="36"/>
      <c r="E16" s="36"/>
      <c r="F16" s="37"/>
      <c r="G16" s="38"/>
      <c r="H16" s="39"/>
      <c r="I16" s="40"/>
      <c r="J16" s="36"/>
      <c r="K16" s="41"/>
      <c r="L16" s="316"/>
      <c r="M16" s="40"/>
      <c r="N16" s="44" t="str">
        <f t="shared" ca="1" si="7"/>
        <v/>
      </c>
      <c r="O16" s="40"/>
      <c r="P16" s="44" t="str">
        <f t="shared" ca="1" si="0"/>
        <v/>
      </c>
      <c r="Q16" s="40"/>
      <c r="R16" s="40"/>
      <c r="S16" s="42"/>
      <c r="T16" s="238">
        <f t="shared" si="1"/>
        <v>6</v>
      </c>
      <c r="U16" s="41"/>
      <c r="V16" s="42"/>
      <c r="W16" s="40"/>
      <c r="X16" s="40"/>
      <c r="Y16" s="332" t="str">
        <f t="shared" si="8"/>
        <v/>
      </c>
      <c r="Z16" s="316"/>
      <c r="AA16" s="329"/>
      <c r="AB16" s="40"/>
      <c r="AC16" s="42"/>
      <c r="AD16" s="41"/>
      <c r="AE16" s="42"/>
      <c r="AF16" s="811"/>
      <c r="AG16" s="39"/>
      <c r="AH16" s="40"/>
      <c r="AI16" t="str">
        <f t="shared" ca="1" si="9"/>
        <v/>
      </c>
      <c r="AJ16" s="40"/>
      <c r="AK16" s="316"/>
      <c r="AL16" s="316"/>
      <c r="AM16" s="316"/>
      <c r="AN16" s="42"/>
      <c r="AO16" s="232">
        <f t="shared" si="2"/>
        <v>6</v>
      </c>
      <c r="AP16" s="441" t="str">
        <f t="shared" si="3"/>
        <v>Sun</v>
      </c>
      <c r="AQ16" s="41"/>
      <c r="AR16" s="56" t="str">
        <f>IF(+$B16="Sat",IF(SUM(AQ$11:AQ16)&gt;0,AVERAGE(AQ$11:AQ16,Nov!AQ40:AQ$40)," "),"")</f>
        <v/>
      </c>
      <c r="AS16" s="41"/>
      <c r="AT16" s="44" t="str">
        <f>IF(+$B16="Sat",IF(SUM(AS$11:AS16)&gt;0,AVERAGE(AS$11:AS16,Nov!AS40:AS$40)," "),"")</f>
        <v/>
      </c>
      <c r="AU16" s="46" t="str">
        <f t="shared" ca="1" si="10"/>
        <v/>
      </c>
      <c r="AV16" s="56" t="str">
        <f>IF(+$B16="Sat",IF(SUM(AU$11:AU16)&gt;0,AVERAGE(AU$11:AU16,Nov!AU40:AU$40)," "),"")</f>
        <v/>
      </c>
      <c r="AW16" s="41"/>
      <c r="AX16" s="44" t="str">
        <f>IF(+$B16="Sat",IF(SUM(AW$11:AW16)&gt;0,AVERAGE(AW$11:AW16,Nov!AW40:AW$40)," "),"")</f>
        <v/>
      </c>
      <c r="AY16" s="46" t="str">
        <f t="shared" ca="1" si="11"/>
        <v/>
      </c>
      <c r="AZ16" s="56" t="str">
        <f>IF(+$B16="Sat",IF(SUM(AY$11:AY16)&gt;0,AVERAGE(AY$11:AY16,Nov!AY40:AY$40)," "),"")</f>
        <v/>
      </c>
      <c r="BA16" s="41"/>
      <c r="BB16" s="70" t="str">
        <f>IF(+$B16="Sat",IF(SUM(BA$11:BA16)&gt;0,AVERAGE(BA$11:BA16,Nov!BA40:BA$40)," "),"")</f>
        <v/>
      </c>
      <c r="BC16" s="135" t="str">
        <f t="shared" ca="1" si="12"/>
        <v/>
      </c>
      <c r="BD16" s="56" t="str">
        <f>IF(+$B16="Sat",IF(SUM(BC$11:BC16)&gt;0,AVERAGE(BC$11:BC16,Nov!BC40:BC$40)," "),"")</f>
        <v/>
      </c>
      <c r="BE16" s="41"/>
      <c r="BF16" s="700" t="str">
        <f t="shared" ca="1" si="13"/>
        <v/>
      </c>
      <c r="BG16" s="262">
        <f t="shared" si="4"/>
        <v>6</v>
      </c>
      <c r="BH16" s="41"/>
      <c r="BI16" s="42"/>
      <c r="BJ16" s="316"/>
      <c r="BK16" s="40"/>
      <c r="BL16" s="40"/>
      <c r="BM16" s="40"/>
      <c r="BN16" s="40"/>
      <c r="BO16" s="40"/>
      <c r="BP16" s="40"/>
      <c r="BQ16" s="40"/>
      <c r="BR16" s="40"/>
      <c r="BS16" s="42"/>
      <c r="BT16" s="40"/>
      <c r="BU16" s="42"/>
      <c r="BV16" s="262">
        <f t="shared" si="5"/>
        <v>6</v>
      </c>
      <c r="BW16" s="40"/>
      <c r="BX16" s="700" t="str">
        <f t="shared" ca="1" si="14"/>
        <v/>
      </c>
      <c r="BY16" s="40"/>
      <c r="BZ16" s="700" t="str">
        <f t="shared" ca="1" si="15"/>
        <v/>
      </c>
      <c r="CA16" s="40"/>
      <c r="CB16" s="34"/>
      <c r="CC16" s="40"/>
      <c r="CD16" s="39"/>
      <c r="CE16" s="39"/>
      <c r="CF16" s="34"/>
      <c r="CG16" s="40"/>
      <c r="CH16" s="34"/>
      <c r="CI16" s="40"/>
      <c r="CJ16" s="34"/>
      <c r="CK16" s="34"/>
      <c r="CL16" s="42"/>
      <c r="CM16" s="797">
        <f t="shared" si="16"/>
        <v>6</v>
      </c>
      <c r="CN16" s="39"/>
      <c r="CO16" s="718"/>
      <c r="CP16" s="40"/>
      <c r="CQ16" s="353"/>
      <c r="CR16" s="39"/>
      <c r="CS16" s="34"/>
      <c r="CT16" s="40"/>
      <c r="CU16" s="39"/>
      <c r="CV16" s="39"/>
      <c r="CW16" s="34"/>
      <c r="CX16" s="40"/>
      <c r="CY16" s="34"/>
      <c r="CZ16" s="40"/>
      <c r="DA16" s="34"/>
      <c r="DB16" s="34"/>
      <c r="DC16" s="42"/>
    </row>
    <row r="17" spans="1:107" ht="14.45" customHeight="1" x14ac:dyDescent="0.2">
      <c r="A17" s="234">
        <v>7</v>
      </c>
      <c r="B17" s="233" t="str">
        <f t="shared" si="6"/>
        <v>Mon</v>
      </c>
      <c r="C17" s="48"/>
      <c r="D17" s="49"/>
      <c r="E17" s="49"/>
      <c r="F17" s="50"/>
      <c r="G17" s="51"/>
      <c r="H17" s="52"/>
      <c r="I17" s="48"/>
      <c r="J17" s="49"/>
      <c r="K17" s="53"/>
      <c r="L17" s="317"/>
      <c r="M17" s="48"/>
      <c r="N17" s="44" t="str">
        <f t="shared" ca="1" si="7"/>
        <v/>
      </c>
      <c r="O17" s="48"/>
      <c r="P17" s="44" t="str">
        <f t="shared" ca="1" si="0"/>
        <v/>
      </c>
      <c r="Q17" s="48"/>
      <c r="R17" s="48"/>
      <c r="S17" s="54"/>
      <c r="T17" s="240">
        <f t="shared" si="1"/>
        <v>7</v>
      </c>
      <c r="U17" s="53"/>
      <c r="V17" s="54"/>
      <c r="W17" s="48"/>
      <c r="X17" s="48"/>
      <c r="Y17" s="333" t="str">
        <f t="shared" si="8"/>
        <v/>
      </c>
      <c r="Z17" s="317"/>
      <c r="AA17" s="330"/>
      <c r="AB17" s="48"/>
      <c r="AC17" s="54"/>
      <c r="AD17" s="53"/>
      <c r="AE17" s="54"/>
      <c r="AF17" s="704"/>
      <c r="AG17" s="52"/>
      <c r="AH17" s="48"/>
      <c r="AI17" t="str">
        <f t="shared" ca="1" si="9"/>
        <v/>
      </c>
      <c r="AJ17" s="48"/>
      <c r="AK17" s="317"/>
      <c r="AL17" s="317"/>
      <c r="AM17" s="317"/>
      <c r="AN17" s="54"/>
      <c r="AO17" s="234">
        <f t="shared" si="2"/>
        <v>7</v>
      </c>
      <c r="AP17" s="441" t="str">
        <f t="shared" si="3"/>
        <v>Mon</v>
      </c>
      <c r="AQ17" s="53"/>
      <c r="AR17" s="45" t="str">
        <f>IF(+$B17="Sat",IF(SUM(AQ11:AQ17)&gt;0,AVERAGE(AQ11:AQ17)," "),"")</f>
        <v/>
      </c>
      <c r="AS17" s="53"/>
      <c r="AT17" s="71" t="str">
        <f>IF(+$B17="Sat",IF(SUM(AS11:AS17)&gt;0,AVERAGE(AS11:AS17)," "),"")</f>
        <v/>
      </c>
      <c r="AU17" s="46" t="str">
        <f t="shared" ca="1" si="10"/>
        <v/>
      </c>
      <c r="AV17" s="56" t="str">
        <f>IF(+$B17="Sat",IF(SUM(AU11:AU17)&gt;0,AVERAGE(AU11:AU17)," "),"")</f>
        <v/>
      </c>
      <c r="AW17" s="53"/>
      <c r="AX17" s="71" t="str">
        <f>IF(+$B17="Sat",IF(SUM(AW11:AW17)&gt;0,AVERAGE(AW11:AW17)," "),"")</f>
        <v/>
      </c>
      <c r="AY17" s="46" t="str">
        <f t="shared" ca="1" si="11"/>
        <v/>
      </c>
      <c r="AZ17" s="45" t="str">
        <f>IF(+$B17="Sat",IF(SUM(AY11:AY17)&gt;0,AVERAGE(AY11:AY17)," "),"")</f>
        <v/>
      </c>
      <c r="BA17" s="53"/>
      <c r="BB17" s="72" t="str">
        <f>IF(+$B17="Sat",IF(SUM(BA11:BA17)&gt;0,AVERAGE(BA11:BA17)," "),"")</f>
        <v/>
      </c>
      <c r="BC17" s="47" t="str">
        <f t="shared" ca="1" si="12"/>
        <v/>
      </c>
      <c r="BD17" s="45" t="str">
        <f>IF(+$B17="Sat",IF(SUM(BC11:BC17)&gt;0,AVERAGE(BC11:BC17)," "),"")</f>
        <v/>
      </c>
      <c r="BE17" s="53"/>
      <c r="BF17" s="698" t="str">
        <f t="shared" ca="1" si="13"/>
        <v/>
      </c>
      <c r="BG17" s="263">
        <f t="shared" si="4"/>
        <v>7</v>
      </c>
      <c r="BH17" s="53"/>
      <c r="BI17" s="54"/>
      <c r="BJ17" s="317"/>
      <c r="BK17" s="48"/>
      <c r="BL17" s="48"/>
      <c r="BM17" s="48"/>
      <c r="BN17" s="48"/>
      <c r="BO17" s="48"/>
      <c r="BP17" s="48"/>
      <c r="BQ17" s="48"/>
      <c r="BR17" s="48"/>
      <c r="BS17" s="54"/>
      <c r="BT17" s="48"/>
      <c r="BU17" s="54"/>
      <c r="BV17" s="263">
        <f t="shared" si="5"/>
        <v>7</v>
      </c>
      <c r="BW17" s="48"/>
      <c r="BX17" s="698" t="str">
        <f t="shared" ca="1" si="14"/>
        <v/>
      </c>
      <c r="BY17" s="48"/>
      <c r="BZ17" s="712" t="str">
        <f t="shared" ca="1" si="15"/>
        <v/>
      </c>
      <c r="CA17" s="48"/>
      <c r="CB17" s="34"/>
      <c r="CC17" s="48"/>
      <c r="CD17" s="39"/>
      <c r="CE17" s="39"/>
      <c r="CF17" s="34"/>
      <c r="CG17" s="48"/>
      <c r="CH17" s="34"/>
      <c r="CI17" s="49"/>
      <c r="CJ17" s="353"/>
      <c r="CK17" s="34"/>
      <c r="CL17" s="54"/>
      <c r="CM17" s="262">
        <f t="shared" si="16"/>
        <v>7</v>
      </c>
      <c r="CN17" s="52"/>
      <c r="CO17" s="714"/>
      <c r="CP17" s="48"/>
      <c r="CQ17" s="351"/>
      <c r="CR17" s="52"/>
      <c r="CS17" s="34"/>
      <c r="CT17" s="48"/>
      <c r="CU17" s="39"/>
      <c r="CV17" s="39"/>
      <c r="CW17" s="34"/>
      <c r="CX17" s="48"/>
      <c r="CY17" s="34"/>
      <c r="CZ17" s="49"/>
      <c r="DA17" s="353"/>
      <c r="DB17" s="34"/>
      <c r="DC17" s="54"/>
    </row>
    <row r="18" spans="1:107" ht="14.45" customHeight="1" x14ac:dyDescent="0.2">
      <c r="A18" s="234">
        <v>8</v>
      </c>
      <c r="B18" s="233" t="str">
        <f t="shared" si="6"/>
        <v>Tue</v>
      </c>
      <c r="C18" s="48"/>
      <c r="D18" s="49"/>
      <c r="E18" s="49"/>
      <c r="F18" s="50"/>
      <c r="G18" s="51"/>
      <c r="H18" s="52"/>
      <c r="I18" s="48"/>
      <c r="J18" s="49"/>
      <c r="K18" s="53"/>
      <c r="L18" s="317"/>
      <c r="M18" s="48"/>
      <c r="N18" s="44" t="str">
        <f t="shared" ca="1" si="7"/>
        <v/>
      </c>
      <c r="O18" s="48"/>
      <c r="P18" s="44" t="str">
        <f t="shared" ca="1" si="0"/>
        <v/>
      </c>
      <c r="Q18" s="48"/>
      <c r="R18" s="48"/>
      <c r="S18" s="54"/>
      <c r="T18" s="240">
        <f t="shared" si="1"/>
        <v>8</v>
      </c>
      <c r="U18" s="53"/>
      <c r="V18" s="54"/>
      <c r="W18" s="48"/>
      <c r="X18" s="48"/>
      <c r="Y18" s="333" t="str">
        <f t="shared" si="8"/>
        <v/>
      </c>
      <c r="Z18" s="317"/>
      <c r="AA18" s="330"/>
      <c r="AB18" s="48"/>
      <c r="AC18" s="54"/>
      <c r="AD18" s="53"/>
      <c r="AE18" s="54"/>
      <c r="AF18" s="704"/>
      <c r="AG18" s="52"/>
      <c r="AH18" s="48"/>
      <c r="AI18" t="str">
        <f t="shared" ca="1" si="9"/>
        <v/>
      </c>
      <c r="AJ18" s="48"/>
      <c r="AK18" s="317"/>
      <c r="AL18" s="317"/>
      <c r="AM18" s="317"/>
      <c r="AN18" s="54"/>
      <c r="AO18" s="234">
        <f t="shared" si="2"/>
        <v>8</v>
      </c>
      <c r="AP18" s="441" t="str">
        <f t="shared" si="3"/>
        <v>Tue</v>
      </c>
      <c r="AQ18" s="53"/>
      <c r="AR18" s="45" t="str">
        <f t="shared" ref="AR18:AR40" si="17">IF(+$B18="Sat",IF(SUM(AQ12:AQ18)&gt;0,AVERAGE(AQ12:AQ18)," "),"")</f>
        <v/>
      </c>
      <c r="AS18" s="53"/>
      <c r="AT18" s="71" t="str">
        <f t="shared" ref="AT18:AV33" si="18">IF(+$B18="Sat",IF(SUM(AS12:AS18)&gt;0,AVERAGE(AS12:AS18)," "),"")</f>
        <v/>
      </c>
      <c r="AU18" s="46" t="str">
        <f ca="1">IF(CELL("type",AS18)="L","",IF(AS18*($K18+$AQ18)=0,"",IF($AQ18&gt;0,+$AQ18*AS18*8.34,$K18*AS18*8.34)))</f>
        <v/>
      </c>
      <c r="AV18" s="56" t="str">
        <f t="shared" si="18"/>
        <v/>
      </c>
      <c r="AW18" s="53"/>
      <c r="AX18" s="71" t="str">
        <f t="shared" ref="AX18:AX40" si="19">IF(+$B18="Sat",IF(SUM(AW12:AW18)&gt;0,AVERAGE(AW12:AW18)," "),"")</f>
        <v/>
      </c>
      <c r="AY18" s="46" t="str">
        <f ca="1">IF(CELL("type",AW18)="L","",IF(AW18*($K18+$AQ18)=0,"",IF($AQ18&gt;0,+$AQ18*AW18*8.34,$K18*AW18*8.34)))</f>
        <v/>
      </c>
      <c r="AZ18" s="45" t="str">
        <f t="shared" ref="AZ18:AZ40" si="20">IF(+$B18="Sat",IF(SUM(AY12:AY18)&gt;0,AVERAGE(AY12:AY18)," "),"")</f>
        <v/>
      </c>
      <c r="BA18" s="53"/>
      <c r="BB18" s="72" t="str">
        <f t="shared" ref="BB18:BB40" si="21">IF(+$B18="Sat",IF(SUM(BA12:BA18)&gt;0,AVERAGE(BA12:BA18)," "),"")</f>
        <v/>
      </c>
      <c r="BC18" s="47" t="str">
        <f ca="1">IF(CELL("type",BA18)="L","",IF(BA18*($K18+$AQ18)=0,"",IF($AQ18&gt;0,+$AQ18*BA18*8.34,$K18*BA18*8.34)))</f>
        <v/>
      </c>
      <c r="BD18" s="45" t="str">
        <f t="shared" ref="BD18:BD40" si="22">IF(+$B18="Sat",IF(SUM(BC12:BC18)&gt;0,AVERAGE(BC12:BC18)," "),"")</f>
        <v/>
      </c>
      <c r="BE18" s="53"/>
      <c r="BF18" s="698" t="str">
        <f ca="1">IF(CELL("type",BE18)="L","",IF(BE18*($K18+$AQ18)=0,"",IF($AQ18&gt;0,+$AQ18*BE18*8.34,$K18*BE18*8.34)))</f>
        <v/>
      </c>
      <c r="BG18" s="263">
        <f t="shared" si="4"/>
        <v>8</v>
      </c>
      <c r="BH18" s="53"/>
      <c r="BI18" s="54"/>
      <c r="BJ18" s="317"/>
      <c r="BK18" s="48"/>
      <c r="BL18" s="48"/>
      <c r="BM18" s="48"/>
      <c r="BN18" s="48"/>
      <c r="BO18" s="48"/>
      <c r="BP18" s="48"/>
      <c r="BQ18" s="48"/>
      <c r="BR18" s="48"/>
      <c r="BS18" s="54"/>
      <c r="BT18" s="48"/>
      <c r="BU18" s="54"/>
      <c r="BV18" s="263">
        <f t="shared" si="5"/>
        <v>8</v>
      </c>
      <c r="BW18" s="48"/>
      <c r="BX18" s="698" t="str">
        <f ca="1">IF(CELL("type",BW18)="L","",IF(BW18*($K18+$AQ18)=0,"",IF($AQ18&gt;0,+$AQ18*BW18*8.34,$K18*BW18*8.34)))</f>
        <v/>
      </c>
      <c r="BY18" s="48"/>
      <c r="BZ18" s="712" t="str">
        <f ca="1">IF(CELL("type",BY18)="L","",IF(BY18*($K18+$AQ18)=0,"",IF($AQ18&gt;0,+$AQ18*BY18*8.34,$K18*BY18*8.34)))</f>
        <v/>
      </c>
      <c r="CA18" s="48"/>
      <c r="CB18" s="34"/>
      <c r="CC18" s="48"/>
      <c r="CD18" s="39"/>
      <c r="CE18" s="39"/>
      <c r="CF18" s="34"/>
      <c r="CG18" s="48"/>
      <c r="CH18" s="34"/>
      <c r="CI18" s="49"/>
      <c r="CJ18" s="353"/>
      <c r="CK18" s="34"/>
      <c r="CL18" s="54"/>
      <c r="CM18" s="262">
        <f t="shared" si="16"/>
        <v>8</v>
      </c>
      <c r="CN18" s="52"/>
      <c r="CO18" s="714"/>
      <c r="CP18" s="48"/>
      <c r="CQ18" s="351"/>
      <c r="CR18" s="52"/>
      <c r="CS18" s="34"/>
      <c r="CT18" s="48"/>
      <c r="CU18" s="39"/>
      <c r="CV18" s="39"/>
      <c r="CW18" s="34"/>
      <c r="CX18" s="48"/>
      <c r="CY18" s="34"/>
      <c r="CZ18" s="49"/>
      <c r="DA18" s="353"/>
      <c r="DB18" s="34"/>
      <c r="DC18" s="54"/>
    </row>
    <row r="19" spans="1:107" ht="14.45" customHeight="1" x14ac:dyDescent="0.2">
      <c r="A19" s="234">
        <v>9</v>
      </c>
      <c r="B19" s="233" t="str">
        <f t="shared" si="6"/>
        <v>Wed</v>
      </c>
      <c r="C19" s="48"/>
      <c r="D19" s="49"/>
      <c r="E19" s="49"/>
      <c r="F19" s="50"/>
      <c r="G19" s="51"/>
      <c r="H19" s="52"/>
      <c r="I19" s="48"/>
      <c r="J19" s="49"/>
      <c r="K19" s="53"/>
      <c r="L19" s="317"/>
      <c r="M19" s="48"/>
      <c r="N19" s="44" t="str">
        <f t="shared" ca="1" si="7"/>
        <v/>
      </c>
      <c r="O19" s="48"/>
      <c r="P19" s="44" t="str">
        <f t="shared" ca="1" si="0"/>
        <v/>
      </c>
      <c r="Q19" s="48"/>
      <c r="R19" s="48"/>
      <c r="S19" s="54"/>
      <c r="T19" s="240">
        <f t="shared" si="1"/>
        <v>9</v>
      </c>
      <c r="U19" s="53"/>
      <c r="V19" s="54"/>
      <c r="W19" s="48"/>
      <c r="X19" s="48"/>
      <c r="Y19" s="333" t="str">
        <f t="shared" si="8"/>
        <v/>
      </c>
      <c r="Z19" s="317"/>
      <c r="AA19" s="330"/>
      <c r="AB19" s="48"/>
      <c r="AC19" s="54"/>
      <c r="AD19" s="53"/>
      <c r="AE19" s="54"/>
      <c r="AF19" s="704"/>
      <c r="AG19" s="52"/>
      <c r="AH19" s="48"/>
      <c r="AI19" t="str">
        <f t="shared" ca="1" si="9"/>
        <v/>
      </c>
      <c r="AJ19" s="48"/>
      <c r="AK19" s="317"/>
      <c r="AL19" s="317"/>
      <c r="AM19" s="317"/>
      <c r="AN19" s="54"/>
      <c r="AO19" s="234">
        <f t="shared" si="2"/>
        <v>9</v>
      </c>
      <c r="AP19" s="441" t="str">
        <f t="shared" si="3"/>
        <v>Wed</v>
      </c>
      <c r="AQ19" s="53"/>
      <c r="AR19" s="45" t="str">
        <f t="shared" si="17"/>
        <v/>
      </c>
      <c r="AS19" s="53"/>
      <c r="AT19" s="71" t="str">
        <f t="shared" si="18"/>
        <v/>
      </c>
      <c r="AU19" s="46" t="str">
        <f t="shared" ca="1" si="10"/>
        <v/>
      </c>
      <c r="AV19" s="56" t="str">
        <f t="shared" si="18"/>
        <v/>
      </c>
      <c r="AW19" s="53"/>
      <c r="AX19" s="71" t="str">
        <f t="shared" si="19"/>
        <v/>
      </c>
      <c r="AY19" s="46" t="str">
        <f t="shared" ca="1" si="11"/>
        <v/>
      </c>
      <c r="AZ19" s="45" t="str">
        <f t="shared" si="20"/>
        <v/>
      </c>
      <c r="BA19" s="53"/>
      <c r="BB19" s="72" t="str">
        <f t="shared" si="21"/>
        <v/>
      </c>
      <c r="BC19" s="47" t="str">
        <f t="shared" ca="1" si="12"/>
        <v/>
      </c>
      <c r="BD19" s="45" t="str">
        <f t="shared" si="22"/>
        <v/>
      </c>
      <c r="BE19" s="53"/>
      <c r="BF19" s="698" t="str">
        <f t="shared" ca="1" si="13"/>
        <v/>
      </c>
      <c r="BG19" s="263">
        <f t="shared" si="4"/>
        <v>9</v>
      </c>
      <c r="BH19" s="53"/>
      <c r="BI19" s="54"/>
      <c r="BJ19" s="317"/>
      <c r="BK19" s="48"/>
      <c r="BL19" s="48"/>
      <c r="BM19" s="48"/>
      <c r="BN19" s="48"/>
      <c r="BO19" s="48"/>
      <c r="BP19" s="48"/>
      <c r="BQ19" s="48"/>
      <c r="BR19" s="48"/>
      <c r="BS19" s="54"/>
      <c r="BT19" s="48"/>
      <c r="BU19" s="54"/>
      <c r="BV19" s="263">
        <f t="shared" si="5"/>
        <v>9</v>
      </c>
      <c r="BW19" s="48"/>
      <c r="BX19" s="698" t="str">
        <f t="shared" ca="1" si="14"/>
        <v/>
      </c>
      <c r="BY19" s="48"/>
      <c r="BZ19" s="712" t="str">
        <f t="shared" ca="1" si="15"/>
        <v/>
      </c>
      <c r="CA19" s="48"/>
      <c r="CB19" s="34"/>
      <c r="CC19" s="48"/>
      <c r="CD19" s="39"/>
      <c r="CE19" s="39"/>
      <c r="CF19" s="34"/>
      <c r="CG19" s="48"/>
      <c r="CH19" s="34"/>
      <c r="CI19" s="49"/>
      <c r="CJ19" s="353"/>
      <c r="CK19" s="34"/>
      <c r="CL19" s="54"/>
      <c r="CM19" s="262">
        <f t="shared" si="16"/>
        <v>9</v>
      </c>
      <c r="CN19" s="52"/>
      <c r="CO19" s="714"/>
      <c r="CP19" s="48"/>
      <c r="CQ19" s="351"/>
      <c r="CR19" s="52"/>
      <c r="CS19" s="34"/>
      <c r="CT19" s="48"/>
      <c r="CU19" s="39"/>
      <c r="CV19" s="39"/>
      <c r="CW19" s="34"/>
      <c r="CX19" s="48"/>
      <c r="CY19" s="34"/>
      <c r="CZ19" s="49"/>
      <c r="DA19" s="353"/>
      <c r="DB19" s="34"/>
      <c r="DC19" s="54"/>
    </row>
    <row r="20" spans="1:107" ht="14.45" customHeight="1" thickBot="1" x14ac:dyDescent="0.25">
      <c r="A20" s="235">
        <v>10</v>
      </c>
      <c r="B20" s="236" t="str">
        <f t="shared" si="6"/>
        <v>Thu</v>
      </c>
      <c r="C20" s="58"/>
      <c r="D20" s="59"/>
      <c r="E20" s="59"/>
      <c r="F20" s="60"/>
      <c r="G20" s="61"/>
      <c r="H20" s="62"/>
      <c r="I20" s="58"/>
      <c r="J20" s="59"/>
      <c r="K20" s="63"/>
      <c r="L20" s="318"/>
      <c r="M20" s="58"/>
      <c r="N20" s="67" t="str">
        <f t="shared" ca="1" si="7"/>
        <v/>
      </c>
      <c r="O20" s="58"/>
      <c r="P20" s="67" t="str">
        <f t="shared" ca="1" si="0"/>
        <v/>
      </c>
      <c r="Q20" s="58"/>
      <c r="R20" s="58"/>
      <c r="S20" s="64"/>
      <c r="T20" s="242">
        <f t="shared" si="1"/>
        <v>10</v>
      </c>
      <c r="U20" s="63"/>
      <c r="V20" s="64"/>
      <c r="W20" s="58"/>
      <c r="X20" s="58"/>
      <c r="Y20" s="338" t="str">
        <f t="shared" si="8"/>
        <v/>
      </c>
      <c r="Z20" s="318"/>
      <c r="AA20" s="331"/>
      <c r="AB20" s="58"/>
      <c r="AC20" s="64"/>
      <c r="AD20" s="63"/>
      <c r="AE20" s="64"/>
      <c r="AF20" s="812"/>
      <c r="AG20" s="62"/>
      <c r="AH20" s="58"/>
      <c r="AI20" t="str">
        <f t="shared" ca="1" si="9"/>
        <v/>
      </c>
      <c r="AJ20" s="58"/>
      <c r="AK20" s="318"/>
      <c r="AL20" s="318"/>
      <c r="AM20" s="318"/>
      <c r="AN20" s="64"/>
      <c r="AO20" s="235">
        <f t="shared" si="2"/>
        <v>10</v>
      </c>
      <c r="AP20" s="442" t="str">
        <f t="shared" si="3"/>
        <v>Thu</v>
      </c>
      <c r="AQ20" s="63"/>
      <c r="AR20" s="68" t="str">
        <f t="shared" si="17"/>
        <v/>
      </c>
      <c r="AS20" s="63"/>
      <c r="AT20" s="67" t="str">
        <f t="shared" si="18"/>
        <v/>
      </c>
      <c r="AU20" s="87" t="str">
        <f t="shared" ca="1" si="10"/>
        <v/>
      </c>
      <c r="AV20" s="68" t="str">
        <f t="shared" si="18"/>
        <v/>
      </c>
      <c r="AW20" s="63"/>
      <c r="AX20" s="67" t="str">
        <f t="shared" si="19"/>
        <v/>
      </c>
      <c r="AY20" s="87" t="str">
        <f t="shared" ca="1" si="11"/>
        <v/>
      </c>
      <c r="AZ20" s="68" t="str">
        <f t="shared" si="20"/>
        <v/>
      </c>
      <c r="BA20" s="63"/>
      <c r="BB20" s="73" t="str">
        <f t="shared" si="21"/>
        <v/>
      </c>
      <c r="BC20" s="69" t="str">
        <f t="shared" ca="1" si="12"/>
        <v/>
      </c>
      <c r="BD20" s="68" t="str">
        <f t="shared" si="22"/>
        <v/>
      </c>
      <c r="BE20" s="63"/>
      <c r="BF20" s="699" t="str">
        <f t="shared" ca="1" si="13"/>
        <v/>
      </c>
      <c r="BG20" s="264">
        <f t="shared" si="4"/>
        <v>10</v>
      </c>
      <c r="BH20" s="63"/>
      <c r="BI20" s="64"/>
      <c r="BJ20" s="318"/>
      <c r="BK20" s="58"/>
      <c r="BL20" s="58"/>
      <c r="BM20" s="58"/>
      <c r="BN20" s="58"/>
      <c r="BO20" s="58"/>
      <c r="BP20" s="58"/>
      <c r="BQ20" s="58"/>
      <c r="BR20" s="58"/>
      <c r="BS20" s="64"/>
      <c r="BT20" s="58"/>
      <c r="BU20" s="64"/>
      <c r="BV20" s="264">
        <f t="shared" si="5"/>
        <v>10</v>
      </c>
      <c r="BW20" s="58"/>
      <c r="BX20" s="699" t="str">
        <f t="shared" ca="1" si="14"/>
        <v/>
      </c>
      <c r="BY20" s="58"/>
      <c r="BZ20" s="701" t="str">
        <f t="shared" ca="1" si="15"/>
        <v/>
      </c>
      <c r="CA20" s="58"/>
      <c r="CB20" s="354"/>
      <c r="CC20" s="58"/>
      <c r="CD20" s="62"/>
      <c r="CE20" s="62"/>
      <c r="CF20" s="354"/>
      <c r="CG20" s="58"/>
      <c r="CH20" s="354"/>
      <c r="CI20" s="59"/>
      <c r="CJ20" s="352"/>
      <c r="CK20" s="354"/>
      <c r="CL20" s="64"/>
      <c r="CM20" s="803">
        <f t="shared" si="16"/>
        <v>10</v>
      </c>
      <c r="CN20" s="62"/>
      <c r="CO20" s="717"/>
      <c r="CP20" s="58"/>
      <c r="CQ20" s="352"/>
      <c r="CR20" s="62"/>
      <c r="CS20" s="354"/>
      <c r="CT20" s="58"/>
      <c r="CU20" s="62"/>
      <c r="CV20" s="62"/>
      <c r="CW20" s="354"/>
      <c r="CX20" s="58"/>
      <c r="CY20" s="354"/>
      <c r="CZ20" s="59"/>
      <c r="DA20" s="352"/>
      <c r="DB20" s="354"/>
      <c r="DC20" s="64"/>
    </row>
    <row r="21" spans="1:107" ht="14.45" customHeight="1" x14ac:dyDescent="0.2">
      <c r="A21" s="232">
        <v>11</v>
      </c>
      <c r="B21" s="237" t="str">
        <f t="shared" si="6"/>
        <v>Fri</v>
      </c>
      <c r="C21" s="40"/>
      <c r="D21" s="36"/>
      <c r="E21" s="36"/>
      <c r="F21" s="37"/>
      <c r="G21" s="38"/>
      <c r="H21" s="39"/>
      <c r="I21" s="40"/>
      <c r="J21" s="36"/>
      <c r="K21" s="41"/>
      <c r="L21" s="316"/>
      <c r="M21" s="40"/>
      <c r="N21" s="44" t="str">
        <f t="shared" ca="1" si="7"/>
        <v/>
      </c>
      <c r="O21" s="40"/>
      <c r="P21" s="44" t="str">
        <f t="shared" ca="1" si="0"/>
        <v/>
      </c>
      <c r="Q21" s="40"/>
      <c r="R21" s="40"/>
      <c r="S21" s="42"/>
      <c r="T21" s="238">
        <f t="shared" si="1"/>
        <v>11</v>
      </c>
      <c r="U21" s="41"/>
      <c r="V21" s="42"/>
      <c r="W21" s="40"/>
      <c r="X21" s="40"/>
      <c r="Y21" s="332" t="str">
        <f t="shared" si="8"/>
        <v/>
      </c>
      <c r="Z21" s="316"/>
      <c r="AA21" s="329"/>
      <c r="AB21" s="40"/>
      <c r="AC21" s="42"/>
      <c r="AD21" s="41"/>
      <c r="AE21" s="42"/>
      <c r="AF21" s="704"/>
      <c r="AG21" s="39"/>
      <c r="AH21" s="40"/>
      <c r="AI21" t="str">
        <f t="shared" ca="1" si="9"/>
        <v/>
      </c>
      <c r="AJ21" s="40"/>
      <c r="AK21" s="316"/>
      <c r="AL21" s="316"/>
      <c r="AM21" s="316"/>
      <c r="AN21" s="42"/>
      <c r="AO21" s="232">
        <f t="shared" si="2"/>
        <v>11</v>
      </c>
      <c r="AP21" s="441" t="str">
        <f t="shared" si="3"/>
        <v>Fri</v>
      </c>
      <c r="AQ21" s="41"/>
      <c r="AR21" s="56" t="str">
        <f t="shared" si="17"/>
        <v/>
      </c>
      <c r="AS21" s="41"/>
      <c r="AT21" s="44" t="str">
        <f t="shared" si="18"/>
        <v/>
      </c>
      <c r="AU21" s="46" t="str">
        <f t="shared" ca="1" si="10"/>
        <v/>
      </c>
      <c r="AV21" s="56" t="str">
        <f t="shared" si="18"/>
        <v/>
      </c>
      <c r="AW21" s="41"/>
      <c r="AX21" s="44" t="str">
        <f t="shared" si="19"/>
        <v/>
      </c>
      <c r="AY21" s="46" t="str">
        <f t="shared" ca="1" si="11"/>
        <v/>
      </c>
      <c r="AZ21" s="56" t="str">
        <f t="shared" si="20"/>
        <v/>
      </c>
      <c r="BA21" s="41"/>
      <c r="BB21" s="70" t="str">
        <f t="shared" si="21"/>
        <v/>
      </c>
      <c r="BC21" s="135" t="str">
        <f t="shared" ca="1" si="12"/>
        <v/>
      </c>
      <c r="BD21" s="56" t="str">
        <f t="shared" si="22"/>
        <v/>
      </c>
      <c r="BE21" s="41"/>
      <c r="BF21" s="700" t="str">
        <f t="shared" ca="1" si="13"/>
        <v/>
      </c>
      <c r="BG21" s="262">
        <f t="shared" si="4"/>
        <v>11</v>
      </c>
      <c r="BH21" s="41"/>
      <c r="BI21" s="42"/>
      <c r="BJ21" s="316"/>
      <c r="BK21" s="40"/>
      <c r="BL21" s="40"/>
      <c r="BM21" s="40"/>
      <c r="BN21" s="40"/>
      <c r="BO21" s="40"/>
      <c r="BP21" s="40"/>
      <c r="BQ21" s="40"/>
      <c r="BR21" s="40"/>
      <c r="BS21" s="42"/>
      <c r="BT21" s="40"/>
      <c r="BU21" s="42"/>
      <c r="BV21" s="262">
        <f t="shared" si="5"/>
        <v>11</v>
      </c>
      <c r="BW21" s="40"/>
      <c r="BX21" s="700" t="str">
        <f t="shared" ca="1" si="14"/>
        <v/>
      </c>
      <c r="BY21" s="40"/>
      <c r="BZ21" s="698" t="str">
        <f t="shared" ca="1" si="15"/>
        <v/>
      </c>
      <c r="CA21" s="40"/>
      <c r="CB21" s="34"/>
      <c r="CC21" s="40"/>
      <c r="CD21" s="39"/>
      <c r="CE21" s="39"/>
      <c r="CF21" s="34"/>
      <c r="CG21" s="40"/>
      <c r="CH21" s="34"/>
      <c r="CI21" s="36"/>
      <c r="CJ21" s="355"/>
      <c r="CK21" s="34"/>
      <c r="CL21" s="42"/>
      <c r="CM21" s="797">
        <f t="shared" si="16"/>
        <v>11</v>
      </c>
      <c r="CN21" s="39"/>
      <c r="CO21" s="718"/>
      <c r="CP21" s="40"/>
      <c r="CQ21" s="353"/>
      <c r="CR21" s="39"/>
      <c r="CS21" s="34"/>
      <c r="CT21" s="40"/>
      <c r="CU21" s="39"/>
      <c r="CV21" s="39"/>
      <c r="CW21" s="34"/>
      <c r="CX21" s="40"/>
      <c r="CY21" s="34"/>
      <c r="CZ21" s="36"/>
      <c r="DA21" s="355"/>
      <c r="DB21" s="34"/>
      <c r="DC21" s="42"/>
    </row>
    <row r="22" spans="1:107" ht="14.45" customHeight="1" x14ac:dyDescent="0.2">
      <c r="A22" s="234">
        <v>12</v>
      </c>
      <c r="B22" s="233" t="str">
        <f t="shared" si="6"/>
        <v>Sat</v>
      </c>
      <c r="C22" s="48"/>
      <c r="D22" s="49"/>
      <c r="E22" s="49"/>
      <c r="F22" s="50"/>
      <c r="G22" s="51"/>
      <c r="H22" s="52"/>
      <c r="I22" s="48"/>
      <c r="J22" s="49"/>
      <c r="K22" s="53"/>
      <c r="L22" s="317"/>
      <c r="M22" s="48"/>
      <c r="N22" s="44" t="str">
        <f t="shared" ca="1" si="7"/>
        <v/>
      </c>
      <c r="O22" s="48"/>
      <c r="P22" s="44" t="str">
        <f t="shared" ca="1" si="0"/>
        <v/>
      </c>
      <c r="Q22" s="48"/>
      <c r="R22" s="48"/>
      <c r="S22" s="54"/>
      <c r="T22" s="240">
        <f t="shared" si="1"/>
        <v>12</v>
      </c>
      <c r="U22" s="53"/>
      <c r="V22" s="54"/>
      <c r="W22" s="48"/>
      <c r="X22" s="48"/>
      <c r="Y22" s="333" t="str">
        <f t="shared" si="8"/>
        <v/>
      </c>
      <c r="Z22" s="317"/>
      <c r="AA22" s="330"/>
      <c r="AB22" s="48"/>
      <c r="AC22" s="54"/>
      <c r="AD22" s="53"/>
      <c r="AE22" s="54"/>
      <c r="AF22" s="704"/>
      <c r="AG22" s="52"/>
      <c r="AH22" s="48"/>
      <c r="AI22" t="str">
        <f t="shared" ca="1" si="9"/>
        <v/>
      </c>
      <c r="AJ22" s="48"/>
      <c r="AK22" s="317"/>
      <c r="AL22" s="317"/>
      <c r="AM22" s="317"/>
      <c r="AN22" s="54"/>
      <c r="AO22" s="234">
        <f t="shared" si="2"/>
        <v>12</v>
      </c>
      <c r="AP22" s="441" t="str">
        <f t="shared" si="3"/>
        <v>Sat</v>
      </c>
      <c r="AQ22" s="53"/>
      <c r="AR22" s="45" t="str">
        <f t="shared" si="17"/>
        <v xml:space="preserve"> </v>
      </c>
      <c r="AS22" s="53"/>
      <c r="AT22" s="71" t="str">
        <f t="shared" si="18"/>
        <v xml:space="preserve"> </v>
      </c>
      <c r="AU22" s="46" t="str">
        <f t="shared" ca="1" si="10"/>
        <v/>
      </c>
      <c r="AV22" s="56" t="str">
        <f t="shared" ca="1" si="18"/>
        <v xml:space="preserve"> </v>
      </c>
      <c r="AW22" s="53"/>
      <c r="AX22" s="71" t="str">
        <f t="shared" si="19"/>
        <v xml:space="preserve"> </v>
      </c>
      <c r="AY22" s="46" t="str">
        <f t="shared" ca="1" si="11"/>
        <v/>
      </c>
      <c r="AZ22" s="45" t="str">
        <f t="shared" ca="1" si="20"/>
        <v xml:space="preserve"> </v>
      </c>
      <c r="BA22" s="53"/>
      <c r="BB22" s="72" t="str">
        <f t="shared" si="21"/>
        <v xml:space="preserve"> </v>
      </c>
      <c r="BC22" s="47" t="str">
        <f t="shared" ca="1" si="12"/>
        <v/>
      </c>
      <c r="BD22" s="45" t="str">
        <f t="shared" ca="1" si="22"/>
        <v xml:space="preserve"> </v>
      </c>
      <c r="BE22" s="53"/>
      <c r="BF22" s="698" t="str">
        <f t="shared" ca="1" si="13"/>
        <v/>
      </c>
      <c r="BG22" s="263">
        <f t="shared" si="4"/>
        <v>12</v>
      </c>
      <c r="BH22" s="53"/>
      <c r="BI22" s="54"/>
      <c r="BJ22" s="317"/>
      <c r="BK22" s="48"/>
      <c r="BL22" s="48"/>
      <c r="BM22" s="48"/>
      <c r="BN22" s="48"/>
      <c r="BO22" s="48"/>
      <c r="BP22" s="48"/>
      <c r="BQ22" s="48"/>
      <c r="BR22" s="48"/>
      <c r="BS22" s="54"/>
      <c r="BT22" s="48"/>
      <c r="BU22" s="54"/>
      <c r="BV22" s="263">
        <f t="shared" si="5"/>
        <v>12</v>
      </c>
      <c r="BW22" s="48"/>
      <c r="BX22" s="698" t="str">
        <f t="shared" ca="1" si="14"/>
        <v/>
      </c>
      <c r="BY22" s="48"/>
      <c r="BZ22" s="712" t="str">
        <f t="shared" ca="1" si="15"/>
        <v/>
      </c>
      <c r="CA22" s="48"/>
      <c r="CB22" s="34"/>
      <c r="CC22" s="48"/>
      <c r="CD22" s="39"/>
      <c r="CE22" s="39"/>
      <c r="CF22" s="34"/>
      <c r="CG22" s="48"/>
      <c r="CH22" s="34"/>
      <c r="CI22" s="49"/>
      <c r="CJ22" s="353"/>
      <c r="CK22" s="34"/>
      <c r="CL22" s="54"/>
      <c r="CM22" s="262">
        <f t="shared" si="16"/>
        <v>12</v>
      </c>
      <c r="CN22" s="52"/>
      <c r="CO22" s="714"/>
      <c r="CP22" s="48"/>
      <c r="CQ22" s="351"/>
      <c r="CR22" s="52"/>
      <c r="CS22" s="34"/>
      <c r="CT22" s="48"/>
      <c r="CU22" s="39"/>
      <c r="CV22" s="39"/>
      <c r="CW22" s="34"/>
      <c r="CX22" s="48"/>
      <c r="CY22" s="34"/>
      <c r="CZ22" s="49"/>
      <c r="DA22" s="353"/>
      <c r="DB22" s="34"/>
      <c r="DC22" s="54"/>
    </row>
    <row r="23" spans="1:107" ht="14.45" customHeight="1" x14ac:dyDescent="0.2">
      <c r="A23" s="234">
        <v>13</v>
      </c>
      <c r="B23" s="233" t="str">
        <f t="shared" si="6"/>
        <v>Sun</v>
      </c>
      <c r="C23" s="48"/>
      <c r="D23" s="49"/>
      <c r="E23" s="49"/>
      <c r="F23" s="50"/>
      <c r="G23" s="51"/>
      <c r="H23" s="52"/>
      <c r="I23" s="48"/>
      <c r="J23" s="49"/>
      <c r="K23" s="53"/>
      <c r="L23" s="317"/>
      <c r="M23" s="48"/>
      <c r="N23" s="44" t="str">
        <f t="shared" ca="1" si="7"/>
        <v/>
      </c>
      <c r="O23" s="48"/>
      <c r="P23" s="44" t="str">
        <f t="shared" ca="1" si="0"/>
        <v/>
      </c>
      <c r="Q23" s="48"/>
      <c r="R23" s="48"/>
      <c r="S23" s="54"/>
      <c r="T23" s="240">
        <f t="shared" si="1"/>
        <v>13</v>
      </c>
      <c r="U23" s="53"/>
      <c r="V23" s="54"/>
      <c r="W23" s="48"/>
      <c r="X23" s="48"/>
      <c r="Y23" s="333" t="str">
        <f t="shared" si="8"/>
        <v/>
      </c>
      <c r="Z23" s="317"/>
      <c r="AA23" s="330"/>
      <c r="AB23" s="48"/>
      <c r="AC23" s="54"/>
      <c r="AD23" s="53"/>
      <c r="AE23" s="54"/>
      <c r="AF23" s="704"/>
      <c r="AG23" s="52"/>
      <c r="AH23" s="48"/>
      <c r="AI23" t="str">
        <f t="shared" ca="1" si="9"/>
        <v/>
      </c>
      <c r="AJ23" s="48"/>
      <c r="AK23" s="317"/>
      <c r="AL23" s="317"/>
      <c r="AM23" s="317"/>
      <c r="AN23" s="54"/>
      <c r="AO23" s="234">
        <f t="shared" si="2"/>
        <v>13</v>
      </c>
      <c r="AP23" s="441" t="str">
        <f t="shared" si="3"/>
        <v>Sun</v>
      </c>
      <c r="AQ23" s="53"/>
      <c r="AR23" s="45" t="str">
        <f t="shared" si="17"/>
        <v/>
      </c>
      <c r="AS23" s="53"/>
      <c r="AT23" s="71" t="str">
        <f t="shared" si="18"/>
        <v/>
      </c>
      <c r="AU23" s="46" t="str">
        <f t="shared" ca="1" si="10"/>
        <v/>
      </c>
      <c r="AV23" s="56" t="str">
        <f t="shared" si="18"/>
        <v/>
      </c>
      <c r="AW23" s="53"/>
      <c r="AX23" s="71" t="str">
        <f t="shared" si="19"/>
        <v/>
      </c>
      <c r="AY23" s="46" t="str">
        <f t="shared" ca="1" si="11"/>
        <v/>
      </c>
      <c r="AZ23" s="45" t="str">
        <f t="shared" si="20"/>
        <v/>
      </c>
      <c r="BA23" s="53"/>
      <c r="BB23" s="72" t="str">
        <f t="shared" si="21"/>
        <v/>
      </c>
      <c r="BC23" s="47" t="str">
        <f t="shared" ca="1" si="12"/>
        <v/>
      </c>
      <c r="BD23" s="45" t="str">
        <f t="shared" si="22"/>
        <v/>
      </c>
      <c r="BE23" s="53"/>
      <c r="BF23" s="698" t="str">
        <f t="shared" ca="1" si="13"/>
        <v/>
      </c>
      <c r="BG23" s="263">
        <f t="shared" si="4"/>
        <v>13</v>
      </c>
      <c r="BH23" s="53"/>
      <c r="BI23" s="54"/>
      <c r="BJ23" s="317"/>
      <c r="BK23" s="48"/>
      <c r="BL23" s="48"/>
      <c r="BM23" s="48"/>
      <c r="BN23" s="48"/>
      <c r="BO23" s="48"/>
      <c r="BP23" s="48"/>
      <c r="BQ23" s="48"/>
      <c r="BR23" s="48"/>
      <c r="BS23" s="54"/>
      <c r="BT23" s="48"/>
      <c r="BU23" s="54"/>
      <c r="BV23" s="263">
        <f t="shared" si="5"/>
        <v>13</v>
      </c>
      <c r="BW23" s="48"/>
      <c r="BX23" s="698" t="str">
        <f t="shared" ca="1" si="14"/>
        <v/>
      </c>
      <c r="BY23" s="48"/>
      <c r="BZ23" s="712" t="str">
        <f t="shared" ca="1" si="15"/>
        <v/>
      </c>
      <c r="CA23" s="48"/>
      <c r="CB23" s="34"/>
      <c r="CC23" s="48"/>
      <c r="CD23" s="39"/>
      <c r="CE23" s="39"/>
      <c r="CF23" s="34"/>
      <c r="CG23" s="48"/>
      <c r="CH23" s="34"/>
      <c r="CI23" s="49"/>
      <c r="CJ23" s="353"/>
      <c r="CK23" s="34"/>
      <c r="CL23" s="54"/>
      <c r="CM23" s="262">
        <f t="shared" si="16"/>
        <v>13</v>
      </c>
      <c r="CN23" s="52"/>
      <c r="CO23" s="714"/>
      <c r="CP23" s="48"/>
      <c r="CQ23" s="351"/>
      <c r="CR23" s="52"/>
      <c r="CS23" s="34"/>
      <c r="CT23" s="48"/>
      <c r="CU23" s="39"/>
      <c r="CV23" s="39"/>
      <c r="CW23" s="34"/>
      <c r="CX23" s="48"/>
      <c r="CY23" s="34"/>
      <c r="CZ23" s="49"/>
      <c r="DA23" s="353"/>
      <c r="DB23" s="34"/>
      <c r="DC23" s="54"/>
    </row>
    <row r="24" spans="1:107" ht="14.45" customHeight="1" x14ac:dyDescent="0.2">
      <c r="A24" s="234">
        <v>14</v>
      </c>
      <c r="B24" s="233" t="str">
        <f t="shared" si="6"/>
        <v>Mon</v>
      </c>
      <c r="C24" s="48"/>
      <c r="D24" s="49"/>
      <c r="E24" s="49"/>
      <c r="F24" s="50"/>
      <c r="G24" s="51"/>
      <c r="H24" s="52"/>
      <c r="I24" s="48"/>
      <c r="J24" s="49"/>
      <c r="K24" s="53"/>
      <c r="L24" s="317"/>
      <c r="M24" s="48"/>
      <c r="N24" s="44" t="str">
        <f t="shared" ca="1" si="7"/>
        <v/>
      </c>
      <c r="O24" s="48"/>
      <c r="P24" s="44" t="str">
        <f t="shared" ca="1" si="0"/>
        <v/>
      </c>
      <c r="Q24" s="48"/>
      <c r="R24" s="48"/>
      <c r="S24" s="54"/>
      <c r="T24" s="240">
        <f t="shared" si="1"/>
        <v>14</v>
      </c>
      <c r="U24" s="53"/>
      <c r="V24" s="54"/>
      <c r="W24" s="48"/>
      <c r="X24" s="48"/>
      <c r="Y24" s="333" t="str">
        <f t="shared" si="8"/>
        <v/>
      </c>
      <c r="Z24" s="317"/>
      <c r="AA24" s="330"/>
      <c r="AB24" s="48"/>
      <c r="AC24" s="54"/>
      <c r="AD24" s="53"/>
      <c r="AE24" s="54"/>
      <c r="AF24" s="704"/>
      <c r="AG24" s="52"/>
      <c r="AH24" s="48"/>
      <c r="AI24" t="str">
        <f t="shared" ca="1" si="9"/>
        <v/>
      </c>
      <c r="AJ24" s="48"/>
      <c r="AK24" s="317"/>
      <c r="AL24" s="317"/>
      <c r="AM24" s="317"/>
      <c r="AN24" s="54"/>
      <c r="AO24" s="234">
        <f t="shared" si="2"/>
        <v>14</v>
      </c>
      <c r="AP24" s="441" t="str">
        <f t="shared" si="3"/>
        <v>Mon</v>
      </c>
      <c r="AQ24" s="53"/>
      <c r="AR24" s="45" t="str">
        <f t="shared" si="17"/>
        <v/>
      </c>
      <c r="AS24" s="53"/>
      <c r="AT24" s="71" t="str">
        <f t="shared" si="18"/>
        <v/>
      </c>
      <c r="AU24" s="46" t="str">
        <f t="shared" ca="1" si="10"/>
        <v/>
      </c>
      <c r="AV24" s="56" t="str">
        <f t="shared" si="18"/>
        <v/>
      </c>
      <c r="AW24" s="53"/>
      <c r="AX24" s="71" t="str">
        <f t="shared" si="19"/>
        <v/>
      </c>
      <c r="AY24" s="46" t="str">
        <f t="shared" ca="1" si="11"/>
        <v/>
      </c>
      <c r="AZ24" s="45" t="str">
        <f t="shared" si="20"/>
        <v/>
      </c>
      <c r="BA24" s="53"/>
      <c r="BB24" s="72" t="str">
        <f t="shared" si="21"/>
        <v/>
      </c>
      <c r="BC24" s="47" t="str">
        <f t="shared" ca="1" si="12"/>
        <v/>
      </c>
      <c r="BD24" s="45" t="str">
        <f t="shared" si="22"/>
        <v/>
      </c>
      <c r="BE24" s="53"/>
      <c r="BF24" s="698" t="str">
        <f t="shared" ca="1" si="13"/>
        <v/>
      </c>
      <c r="BG24" s="263">
        <f t="shared" si="4"/>
        <v>14</v>
      </c>
      <c r="BH24" s="53"/>
      <c r="BI24" s="54"/>
      <c r="BJ24" s="317"/>
      <c r="BK24" s="48"/>
      <c r="BL24" s="48"/>
      <c r="BM24" s="48"/>
      <c r="BN24" s="48"/>
      <c r="BO24" s="48"/>
      <c r="BP24" s="48"/>
      <c r="BQ24" s="48"/>
      <c r="BR24" s="48"/>
      <c r="BS24" s="54"/>
      <c r="BT24" s="48"/>
      <c r="BU24" s="54"/>
      <c r="BV24" s="263">
        <f t="shared" si="5"/>
        <v>14</v>
      </c>
      <c r="BW24" s="48"/>
      <c r="BX24" s="698" t="str">
        <f t="shared" ca="1" si="14"/>
        <v/>
      </c>
      <c r="BY24" s="48"/>
      <c r="BZ24" s="712" t="str">
        <f t="shared" ca="1" si="15"/>
        <v/>
      </c>
      <c r="CA24" s="48"/>
      <c r="CB24" s="34"/>
      <c r="CC24" s="48"/>
      <c r="CD24" s="39"/>
      <c r="CE24" s="39"/>
      <c r="CF24" s="34"/>
      <c r="CG24" s="48"/>
      <c r="CH24" s="34"/>
      <c r="CI24" s="49"/>
      <c r="CJ24" s="353"/>
      <c r="CK24" s="34"/>
      <c r="CL24" s="54"/>
      <c r="CM24" s="262">
        <f t="shared" si="16"/>
        <v>14</v>
      </c>
      <c r="CN24" s="52"/>
      <c r="CO24" s="714"/>
      <c r="CP24" s="48"/>
      <c r="CQ24" s="351"/>
      <c r="CR24" s="52"/>
      <c r="CS24" s="34"/>
      <c r="CT24" s="48"/>
      <c r="CU24" s="39"/>
      <c r="CV24" s="39"/>
      <c r="CW24" s="34"/>
      <c r="CX24" s="48"/>
      <c r="CY24" s="34"/>
      <c r="CZ24" s="49"/>
      <c r="DA24" s="353"/>
      <c r="DB24" s="34"/>
      <c r="DC24" s="54"/>
    </row>
    <row r="25" spans="1:107" ht="14.45" customHeight="1" thickBot="1" x14ac:dyDescent="0.25">
      <c r="A25" s="235">
        <v>15</v>
      </c>
      <c r="B25" s="236" t="str">
        <f t="shared" si="6"/>
        <v>Tue</v>
      </c>
      <c r="C25" s="58"/>
      <c r="D25" s="59"/>
      <c r="E25" s="59"/>
      <c r="F25" s="60"/>
      <c r="G25" s="61"/>
      <c r="H25" s="62"/>
      <c r="I25" s="58"/>
      <c r="J25" s="59"/>
      <c r="K25" s="63"/>
      <c r="L25" s="318"/>
      <c r="M25" s="58"/>
      <c r="N25" s="67" t="str">
        <f t="shared" ca="1" si="7"/>
        <v/>
      </c>
      <c r="O25" s="58"/>
      <c r="P25" s="67" t="str">
        <f t="shared" ca="1" si="0"/>
        <v/>
      </c>
      <c r="Q25" s="58"/>
      <c r="R25" s="58"/>
      <c r="S25" s="64"/>
      <c r="T25" s="242">
        <f t="shared" si="1"/>
        <v>15</v>
      </c>
      <c r="U25" s="63"/>
      <c r="V25" s="64"/>
      <c r="W25" s="58"/>
      <c r="X25" s="58"/>
      <c r="Y25" s="338" t="str">
        <f t="shared" si="8"/>
        <v/>
      </c>
      <c r="Z25" s="318"/>
      <c r="AA25" s="331"/>
      <c r="AB25" s="58"/>
      <c r="AC25" s="64"/>
      <c r="AD25" s="63"/>
      <c r="AE25" s="64"/>
      <c r="AF25" s="810"/>
      <c r="AG25" s="62"/>
      <c r="AH25" s="58"/>
      <c r="AI25" t="str">
        <f t="shared" ca="1" si="9"/>
        <v/>
      </c>
      <c r="AJ25" s="58"/>
      <c r="AK25" s="318"/>
      <c r="AL25" s="318"/>
      <c r="AM25" s="318"/>
      <c r="AN25" s="64"/>
      <c r="AO25" s="235">
        <f t="shared" si="2"/>
        <v>15</v>
      </c>
      <c r="AP25" s="442" t="str">
        <f t="shared" si="3"/>
        <v>Tue</v>
      </c>
      <c r="AQ25" s="63"/>
      <c r="AR25" s="68" t="str">
        <f t="shared" si="17"/>
        <v/>
      </c>
      <c r="AS25" s="63"/>
      <c r="AT25" s="67" t="str">
        <f t="shared" si="18"/>
        <v/>
      </c>
      <c r="AU25" s="87" t="str">
        <f ca="1">IF(CELL("type",AS25)="L","",IF(AS25*($K25+$AQ25)=0,"",IF($AQ25&gt;0,+$AQ25*AS25*8.34,$K25*AS25*8.34)))</f>
        <v/>
      </c>
      <c r="AV25" s="68" t="str">
        <f t="shared" si="18"/>
        <v/>
      </c>
      <c r="AW25" s="63"/>
      <c r="AX25" s="67" t="str">
        <f t="shared" si="19"/>
        <v/>
      </c>
      <c r="AY25" s="87" t="str">
        <f ca="1">IF(CELL("type",AW25)="L","",IF(AW25*($K25+$AQ25)=0,"",IF($AQ25&gt;0,+$AQ25*AW25*8.34,$K25*AW25*8.34)))</f>
        <v/>
      </c>
      <c r="AZ25" s="68" t="str">
        <f t="shared" si="20"/>
        <v/>
      </c>
      <c r="BA25" s="63"/>
      <c r="BB25" s="73" t="str">
        <f t="shared" si="21"/>
        <v/>
      </c>
      <c r="BC25" s="69" t="str">
        <f ca="1">IF(CELL("type",BA25)="L","",IF(BA25*($K25+$AQ25)=0,"",IF($AQ25&gt;0,+$AQ25*BA25*8.34,$K25*BA25*8.34)))</f>
        <v/>
      </c>
      <c r="BD25" s="68" t="str">
        <f t="shared" si="22"/>
        <v/>
      </c>
      <c r="BE25" s="63"/>
      <c r="BF25" s="699" t="str">
        <f ca="1">IF(CELL("type",BE25)="L","",IF(BE25*($K25+$AQ25)=0,"",IF($AQ25&gt;0,+$AQ25*BE25*8.34,$K25*BE25*8.34)))</f>
        <v/>
      </c>
      <c r="BG25" s="264">
        <f t="shared" si="4"/>
        <v>15</v>
      </c>
      <c r="BH25" s="63"/>
      <c r="BI25" s="64"/>
      <c r="BJ25" s="318"/>
      <c r="BK25" s="58"/>
      <c r="BL25" s="58"/>
      <c r="BM25" s="58"/>
      <c r="BN25" s="58"/>
      <c r="BO25" s="58"/>
      <c r="BP25" s="58"/>
      <c r="BQ25" s="58"/>
      <c r="BR25" s="58"/>
      <c r="BS25" s="64"/>
      <c r="BT25" s="58"/>
      <c r="BU25" s="64"/>
      <c r="BV25" s="264">
        <f t="shared" si="5"/>
        <v>15</v>
      </c>
      <c r="BW25" s="58"/>
      <c r="BX25" s="699" t="str">
        <f ca="1">IF(CELL("type",BW25)="L","",IF(BW25*($K25+$AQ25)=0,"",IF($AQ25&gt;0,+$AQ25*BW25*8.34,$K25*BW25*8.34)))</f>
        <v/>
      </c>
      <c r="BY25" s="58"/>
      <c r="BZ25" s="701" t="str">
        <f ca="1">IF(CELL("type",BY25)="L","",IF(BY25*($K25+$AQ25)=0,"",IF($AQ25&gt;0,+$AQ25*BY25*8.34,$K25*BY25*8.34)))</f>
        <v/>
      </c>
      <c r="CA25" s="58"/>
      <c r="CB25" s="354"/>
      <c r="CC25" s="58"/>
      <c r="CD25" s="62"/>
      <c r="CE25" s="62"/>
      <c r="CF25" s="354"/>
      <c r="CG25" s="58"/>
      <c r="CH25" s="354"/>
      <c r="CI25" s="59"/>
      <c r="CJ25" s="352"/>
      <c r="CK25" s="354"/>
      <c r="CL25" s="64"/>
      <c r="CM25" s="803">
        <f t="shared" si="16"/>
        <v>15</v>
      </c>
      <c r="CN25" s="62"/>
      <c r="CO25" s="717"/>
      <c r="CP25" s="58"/>
      <c r="CQ25" s="352"/>
      <c r="CR25" s="62"/>
      <c r="CS25" s="354"/>
      <c r="CT25" s="58"/>
      <c r="CU25" s="62"/>
      <c r="CV25" s="62"/>
      <c r="CW25" s="354"/>
      <c r="CX25" s="58"/>
      <c r="CY25" s="354"/>
      <c r="CZ25" s="59"/>
      <c r="DA25" s="352"/>
      <c r="DB25" s="354"/>
      <c r="DC25" s="64"/>
    </row>
    <row r="26" spans="1:107" ht="14.45" customHeight="1" x14ac:dyDescent="0.2">
      <c r="A26" s="232">
        <v>16</v>
      </c>
      <c r="B26" s="237" t="str">
        <f t="shared" si="6"/>
        <v>Wed</v>
      </c>
      <c r="C26" s="40"/>
      <c r="D26" s="36"/>
      <c r="E26" s="36"/>
      <c r="F26" s="37"/>
      <c r="G26" s="38"/>
      <c r="H26" s="39"/>
      <c r="I26" s="40"/>
      <c r="J26" s="36"/>
      <c r="K26" s="41"/>
      <c r="L26" s="316"/>
      <c r="M26" s="40"/>
      <c r="N26" s="44" t="str">
        <f t="shared" ca="1" si="7"/>
        <v/>
      </c>
      <c r="O26" s="40"/>
      <c r="P26" s="44" t="str">
        <f t="shared" ca="1" si="0"/>
        <v/>
      </c>
      <c r="Q26" s="40"/>
      <c r="R26" s="40"/>
      <c r="S26" s="42"/>
      <c r="T26" s="238">
        <f t="shared" si="1"/>
        <v>16</v>
      </c>
      <c r="U26" s="41"/>
      <c r="V26" s="42"/>
      <c r="W26" s="40"/>
      <c r="X26" s="40"/>
      <c r="Y26" s="332" t="str">
        <f t="shared" si="8"/>
        <v/>
      </c>
      <c r="Z26" s="316"/>
      <c r="AA26" s="329"/>
      <c r="AB26" s="40"/>
      <c r="AC26" s="42"/>
      <c r="AD26" s="41"/>
      <c r="AE26" s="42"/>
      <c r="AF26" s="811"/>
      <c r="AG26" s="39"/>
      <c r="AH26" s="40"/>
      <c r="AI26" t="str">
        <f t="shared" ca="1" si="9"/>
        <v/>
      </c>
      <c r="AJ26" s="40"/>
      <c r="AK26" s="316"/>
      <c r="AL26" s="316"/>
      <c r="AM26" s="316"/>
      <c r="AN26" s="42"/>
      <c r="AO26" s="232">
        <f t="shared" si="2"/>
        <v>16</v>
      </c>
      <c r="AP26" s="441" t="str">
        <f t="shared" si="3"/>
        <v>Wed</v>
      </c>
      <c r="AQ26" s="41"/>
      <c r="AR26" s="56" t="str">
        <f t="shared" si="17"/>
        <v/>
      </c>
      <c r="AS26" s="41"/>
      <c r="AT26" s="44" t="str">
        <f t="shared" si="18"/>
        <v/>
      </c>
      <c r="AU26" s="46" t="str">
        <f t="shared" ca="1" si="10"/>
        <v/>
      </c>
      <c r="AV26" s="56" t="str">
        <f t="shared" si="18"/>
        <v/>
      </c>
      <c r="AW26" s="41"/>
      <c r="AX26" s="44" t="str">
        <f t="shared" si="19"/>
        <v/>
      </c>
      <c r="AY26" s="46" t="str">
        <f t="shared" ca="1" si="11"/>
        <v/>
      </c>
      <c r="AZ26" s="56" t="str">
        <f t="shared" si="20"/>
        <v/>
      </c>
      <c r="BA26" s="41"/>
      <c r="BB26" s="70" t="str">
        <f t="shared" si="21"/>
        <v/>
      </c>
      <c r="BC26" s="47" t="str">
        <f t="shared" ca="1" si="12"/>
        <v/>
      </c>
      <c r="BD26" s="56" t="str">
        <f t="shared" si="22"/>
        <v/>
      </c>
      <c r="BE26" s="41"/>
      <c r="BF26" s="700" t="str">
        <f t="shared" ca="1" si="13"/>
        <v/>
      </c>
      <c r="BG26" s="262">
        <f t="shared" si="4"/>
        <v>16</v>
      </c>
      <c r="BH26" s="41"/>
      <c r="BI26" s="42"/>
      <c r="BJ26" s="316"/>
      <c r="BK26" s="40"/>
      <c r="BL26" s="40"/>
      <c r="BM26" s="40"/>
      <c r="BN26" s="40"/>
      <c r="BO26" s="40"/>
      <c r="BP26" s="40"/>
      <c r="BQ26" s="40"/>
      <c r="BR26" s="40"/>
      <c r="BS26" s="42"/>
      <c r="BT26" s="40"/>
      <c r="BU26" s="42"/>
      <c r="BV26" s="262">
        <f t="shared" si="5"/>
        <v>16</v>
      </c>
      <c r="BW26" s="40"/>
      <c r="BX26" s="700" t="str">
        <f t="shared" ca="1" si="14"/>
        <v/>
      </c>
      <c r="BY26" s="40"/>
      <c r="BZ26" s="698" t="str">
        <f t="shared" ca="1" si="15"/>
        <v/>
      </c>
      <c r="CA26" s="40"/>
      <c r="CB26" s="34"/>
      <c r="CC26" s="40"/>
      <c r="CD26" s="39"/>
      <c r="CE26" s="39"/>
      <c r="CF26" s="34"/>
      <c r="CG26" s="40"/>
      <c r="CH26" s="34"/>
      <c r="CI26" s="36"/>
      <c r="CJ26" s="353"/>
      <c r="CK26" s="34"/>
      <c r="CL26" s="42"/>
      <c r="CM26" s="797">
        <f t="shared" si="16"/>
        <v>16</v>
      </c>
      <c r="CN26" s="39"/>
      <c r="CO26" s="718"/>
      <c r="CP26" s="40"/>
      <c r="CQ26" s="353"/>
      <c r="CR26" s="39"/>
      <c r="CS26" s="34"/>
      <c r="CT26" s="40"/>
      <c r="CU26" s="39"/>
      <c r="CV26" s="39"/>
      <c r="CW26" s="34"/>
      <c r="CX26" s="40"/>
      <c r="CY26" s="34"/>
      <c r="CZ26" s="36"/>
      <c r="DA26" s="353"/>
      <c r="DB26" s="34"/>
      <c r="DC26" s="42"/>
    </row>
    <row r="27" spans="1:107" ht="14.45" customHeight="1" x14ac:dyDescent="0.2">
      <c r="A27" s="234">
        <v>17</v>
      </c>
      <c r="B27" s="233" t="str">
        <f t="shared" si="6"/>
        <v>Thu</v>
      </c>
      <c r="C27" s="48"/>
      <c r="D27" s="49"/>
      <c r="E27" s="49"/>
      <c r="F27" s="50"/>
      <c r="G27" s="51"/>
      <c r="H27" s="52"/>
      <c r="I27" s="48"/>
      <c r="J27" s="49"/>
      <c r="K27" s="53"/>
      <c r="L27" s="317"/>
      <c r="M27" s="48"/>
      <c r="N27" s="44" t="str">
        <f t="shared" ca="1" si="7"/>
        <v/>
      </c>
      <c r="O27" s="48"/>
      <c r="P27" s="44" t="str">
        <f t="shared" ca="1" si="0"/>
        <v/>
      </c>
      <c r="Q27" s="48"/>
      <c r="R27" s="48"/>
      <c r="S27" s="54"/>
      <c r="T27" s="240">
        <f t="shared" si="1"/>
        <v>17</v>
      </c>
      <c r="U27" s="53"/>
      <c r="V27" s="54"/>
      <c r="W27" s="48"/>
      <c r="X27" s="48"/>
      <c r="Y27" s="333" t="str">
        <f t="shared" si="8"/>
        <v/>
      </c>
      <c r="Z27" s="317"/>
      <c r="AA27" s="330"/>
      <c r="AB27" s="48"/>
      <c r="AC27" s="54"/>
      <c r="AD27" s="53"/>
      <c r="AE27" s="54"/>
      <c r="AF27" s="704"/>
      <c r="AG27" s="52"/>
      <c r="AH27" s="48"/>
      <c r="AI27" t="str">
        <f t="shared" ca="1" si="9"/>
        <v/>
      </c>
      <c r="AJ27" s="48"/>
      <c r="AK27" s="317"/>
      <c r="AL27" s="317"/>
      <c r="AM27" s="317"/>
      <c r="AN27" s="54"/>
      <c r="AO27" s="234">
        <f t="shared" si="2"/>
        <v>17</v>
      </c>
      <c r="AP27" s="441" t="str">
        <f t="shared" si="3"/>
        <v>Thu</v>
      </c>
      <c r="AQ27" s="53"/>
      <c r="AR27" s="45" t="str">
        <f t="shared" si="17"/>
        <v/>
      </c>
      <c r="AS27" s="53"/>
      <c r="AT27" s="71" t="str">
        <f t="shared" si="18"/>
        <v/>
      </c>
      <c r="AU27" s="46" t="str">
        <f t="shared" ca="1" si="10"/>
        <v/>
      </c>
      <c r="AV27" s="56" t="str">
        <f t="shared" si="18"/>
        <v/>
      </c>
      <c r="AW27" s="53"/>
      <c r="AX27" s="71" t="str">
        <f t="shared" si="19"/>
        <v/>
      </c>
      <c r="AY27" s="46" t="str">
        <f t="shared" ca="1" si="11"/>
        <v/>
      </c>
      <c r="AZ27" s="45" t="str">
        <f t="shared" si="20"/>
        <v/>
      </c>
      <c r="BA27" s="53"/>
      <c r="BB27" s="72" t="str">
        <f t="shared" si="21"/>
        <v/>
      </c>
      <c r="BC27" s="47" t="str">
        <f t="shared" ca="1" si="12"/>
        <v/>
      </c>
      <c r="BD27" s="45" t="str">
        <f t="shared" si="22"/>
        <v/>
      </c>
      <c r="BE27" s="53"/>
      <c r="BF27" s="698" t="str">
        <f t="shared" ca="1" si="13"/>
        <v/>
      </c>
      <c r="BG27" s="263">
        <f t="shared" si="4"/>
        <v>17</v>
      </c>
      <c r="BH27" s="53"/>
      <c r="BI27" s="54"/>
      <c r="BJ27" s="317"/>
      <c r="BK27" s="48"/>
      <c r="BL27" s="48"/>
      <c r="BM27" s="48"/>
      <c r="BN27" s="48"/>
      <c r="BO27" s="48"/>
      <c r="BP27" s="48"/>
      <c r="BQ27" s="48"/>
      <c r="BR27" s="48"/>
      <c r="BS27" s="54"/>
      <c r="BT27" s="48"/>
      <c r="BU27" s="54"/>
      <c r="BV27" s="263">
        <f t="shared" si="5"/>
        <v>17</v>
      </c>
      <c r="BW27" s="48"/>
      <c r="BX27" s="698" t="str">
        <f t="shared" ca="1" si="14"/>
        <v/>
      </c>
      <c r="BY27" s="48"/>
      <c r="BZ27" s="712" t="str">
        <f t="shared" ca="1" si="15"/>
        <v/>
      </c>
      <c r="CA27" s="48"/>
      <c r="CB27" s="34"/>
      <c r="CC27" s="48"/>
      <c r="CD27" s="39"/>
      <c r="CE27" s="39"/>
      <c r="CF27" s="34"/>
      <c r="CG27" s="48"/>
      <c r="CH27" s="34"/>
      <c r="CI27" s="49"/>
      <c r="CJ27" s="353"/>
      <c r="CK27" s="34"/>
      <c r="CL27" s="54"/>
      <c r="CM27" s="262">
        <f t="shared" si="16"/>
        <v>17</v>
      </c>
      <c r="CN27" s="52"/>
      <c r="CO27" s="714"/>
      <c r="CP27" s="48"/>
      <c r="CQ27" s="351"/>
      <c r="CR27" s="52"/>
      <c r="CS27" s="34"/>
      <c r="CT27" s="48"/>
      <c r="CU27" s="39"/>
      <c r="CV27" s="39"/>
      <c r="CW27" s="34"/>
      <c r="CX27" s="48"/>
      <c r="CY27" s="34"/>
      <c r="CZ27" s="49"/>
      <c r="DA27" s="353"/>
      <c r="DB27" s="34"/>
      <c r="DC27" s="54"/>
    </row>
    <row r="28" spans="1:107" ht="14.45" customHeight="1" x14ac:dyDescent="0.2">
      <c r="A28" s="234">
        <v>18</v>
      </c>
      <c r="B28" s="233" t="str">
        <f t="shared" si="6"/>
        <v>Fri</v>
      </c>
      <c r="C28" s="48"/>
      <c r="D28" s="49"/>
      <c r="E28" s="49"/>
      <c r="F28" s="50"/>
      <c r="G28" s="51"/>
      <c r="H28" s="52"/>
      <c r="I28" s="48"/>
      <c r="J28" s="49"/>
      <c r="K28" s="53"/>
      <c r="L28" s="317"/>
      <c r="M28" s="48"/>
      <c r="N28" s="44" t="str">
        <f t="shared" ca="1" si="7"/>
        <v/>
      </c>
      <c r="O28" s="48"/>
      <c r="P28" s="44" t="str">
        <f t="shared" ca="1" si="0"/>
        <v/>
      </c>
      <c r="Q28" s="48"/>
      <c r="R28" s="48"/>
      <c r="S28" s="54"/>
      <c r="T28" s="240">
        <f t="shared" si="1"/>
        <v>18</v>
      </c>
      <c r="U28" s="53"/>
      <c r="V28" s="54"/>
      <c r="W28" s="48"/>
      <c r="X28" s="48"/>
      <c r="Y28" s="333" t="str">
        <f t="shared" si="8"/>
        <v/>
      </c>
      <c r="Z28" s="317"/>
      <c r="AA28" s="330"/>
      <c r="AB28" s="48"/>
      <c r="AC28" s="54"/>
      <c r="AD28" s="53"/>
      <c r="AE28" s="54"/>
      <c r="AF28" s="704"/>
      <c r="AG28" s="52"/>
      <c r="AH28" s="48"/>
      <c r="AI28" t="str">
        <f t="shared" ca="1" si="9"/>
        <v/>
      </c>
      <c r="AJ28" s="48"/>
      <c r="AK28" s="317"/>
      <c r="AL28" s="317"/>
      <c r="AM28" s="317"/>
      <c r="AN28" s="54"/>
      <c r="AO28" s="234">
        <f t="shared" si="2"/>
        <v>18</v>
      </c>
      <c r="AP28" s="441" t="str">
        <f t="shared" si="3"/>
        <v>Fri</v>
      </c>
      <c r="AQ28" s="53"/>
      <c r="AR28" s="45" t="str">
        <f t="shared" si="17"/>
        <v/>
      </c>
      <c r="AS28" s="53"/>
      <c r="AT28" s="71" t="str">
        <f t="shared" si="18"/>
        <v/>
      </c>
      <c r="AU28" s="46" t="str">
        <f t="shared" ca="1" si="10"/>
        <v/>
      </c>
      <c r="AV28" s="56" t="str">
        <f t="shared" si="18"/>
        <v/>
      </c>
      <c r="AW28" s="53"/>
      <c r="AX28" s="71" t="str">
        <f t="shared" si="19"/>
        <v/>
      </c>
      <c r="AY28" s="46" t="str">
        <f t="shared" ca="1" si="11"/>
        <v/>
      </c>
      <c r="AZ28" s="45" t="str">
        <f t="shared" si="20"/>
        <v/>
      </c>
      <c r="BA28" s="53"/>
      <c r="BB28" s="72" t="str">
        <f t="shared" si="21"/>
        <v/>
      </c>
      <c r="BC28" s="47" t="str">
        <f t="shared" ca="1" si="12"/>
        <v/>
      </c>
      <c r="BD28" s="45" t="str">
        <f t="shared" si="22"/>
        <v/>
      </c>
      <c r="BE28" s="53"/>
      <c r="BF28" s="698" t="str">
        <f t="shared" ca="1" si="13"/>
        <v/>
      </c>
      <c r="BG28" s="263">
        <f t="shared" si="4"/>
        <v>18</v>
      </c>
      <c r="BH28" s="53"/>
      <c r="BI28" s="54"/>
      <c r="BJ28" s="317"/>
      <c r="BK28" s="48"/>
      <c r="BL28" s="48"/>
      <c r="BM28" s="48"/>
      <c r="BN28" s="48"/>
      <c r="BO28" s="48"/>
      <c r="BP28" s="48"/>
      <c r="BQ28" s="48"/>
      <c r="BR28" s="48"/>
      <c r="BS28" s="54"/>
      <c r="BT28" s="48"/>
      <c r="BU28" s="54"/>
      <c r="BV28" s="263">
        <f t="shared" si="5"/>
        <v>18</v>
      </c>
      <c r="BW28" s="48"/>
      <c r="BX28" s="698" t="str">
        <f t="shared" ca="1" si="14"/>
        <v/>
      </c>
      <c r="BY28" s="48"/>
      <c r="BZ28" s="712" t="str">
        <f t="shared" ca="1" si="15"/>
        <v/>
      </c>
      <c r="CA28" s="48"/>
      <c r="CB28" s="34"/>
      <c r="CC28" s="48"/>
      <c r="CD28" s="39"/>
      <c r="CE28" s="39"/>
      <c r="CF28" s="34"/>
      <c r="CG28" s="48"/>
      <c r="CH28" s="34"/>
      <c r="CI28" s="49"/>
      <c r="CJ28" s="353"/>
      <c r="CK28" s="34"/>
      <c r="CL28" s="54"/>
      <c r="CM28" s="262">
        <f t="shared" si="16"/>
        <v>18</v>
      </c>
      <c r="CN28" s="52"/>
      <c r="CO28" s="714"/>
      <c r="CP28" s="48"/>
      <c r="CQ28" s="351"/>
      <c r="CR28" s="52"/>
      <c r="CS28" s="34"/>
      <c r="CT28" s="48"/>
      <c r="CU28" s="39"/>
      <c r="CV28" s="39"/>
      <c r="CW28" s="34"/>
      <c r="CX28" s="48"/>
      <c r="CY28" s="34"/>
      <c r="CZ28" s="49"/>
      <c r="DA28" s="353"/>
      <c r="DB28" s="34"/>
      <c r="DC28" s="54"/>
    </row>
    <row r="29" spans="1:107" ht="14.45" customHeight="1" x14ac:dyDescent="0.2">
      <c r="A29" s="234">
        <v>19</v>
      </c>
      <c r="B29" s="233" t="str">
        <f t="shared" si="6"/>
        <v>Sat</v>
      </c>
      <c r="C29" s="48"/>
      <c r="D29" s="49"/>
      <c r="E29" s="49"/>
      <c r="F29" s="50"/>
      <c r="G29" s="51"/>
      <c r="H29" s="52"/>
      <c r="I29" s="48"/>
      <c r="J29" s="49"/>
      <c r="K29" s="53"/>
      <c r="L29" s="317"/>
      <c r="M29" s="48"/>
      <c r="N29" s="44" t="str">
        <f t="shared" ca="1" si="7"/>
        <v/>
      </c>
      <c r="O29" s="48"/>
      <c r="P29" s="44" t="str">
        <f t="shared" ca="1" si="0"/>
        <v/>
      </c>
      <c r="Q29" s="48"/>
      <c r="R29" s="48"/>
      <c r="S29" s="54"/>
      <c r="T29" s="240">
        <f t="shared" si="1"/>
        <v>19</v>
      </c>
      <c r="U29" s="53"/>
      <c r="V29" s="54"/>
      <c r="W29" s="48"/>
      <c r="X29" s="48"/>
      <c r="Y29" s="333" t="str">
        <f t="shared" si="8"/>
        <v/>
      </c>
      <c r="Z29" s="317"/>
      <c r="AA29" s="330"/>
      <c r="AB29" s="48"/>
      <c r="AC29" s="54"/>
      <c r="AD29" s="53"/>
      <c r="AE29" s="54"/>
      <c r="AF29" s="704"/>
      <c r="AG29" s="52"/>
      <c r="AH29" s="48"/>
      <c r="AI29" t="str">
        <f t="shared" ca="1" si="9"/>
        <v/>
      </c>
      <c r="AJ29" s="48"/>
      <c r="AK29" s="317"/>
      <c r="AL29" s="317"/>
      <c r="AM29" s="317"/>
      <c r="AN29" s="54"/>
      <c r="AO29" s="234">
        <f t="shared" si="2"/>
        <v>19</v>
      </c>
      <c r="AP29" s="441" t="str">
        <f t="shared" si="3"/>
        <v>Sat</v>
      </c>
      <c r="AQ29" s="53"/>
      <c r="AR29" s="45" t="str">
        <f t="shared" si="17"/>
        <v xml:space="preserve"> </v>
      </c>
      <c r="AS29" s="53"/>
      <c r="AT29" s="71" t="str">
        <f t="shared" si="18"/>
        <v xml:space="preserve"> </v>
      </c>
      <c r="AU29" s="46" t="str">
        <f t="shared" ca="1" si="10"/>
        <v/>
      </c>
      <c r="AV29" s="56" t="str">
        <f t="shared" ca="1" si="18"/>
        <v xml:space="preserve"> </v>
      </c>
      <c r="AW29" s="53"/>
      <c r="AX29" s="71" t="str">
        <f t="shared" si="19"/>
        <v xml:space="preserve"> </v>
      </c>
      <c r="AY29" s="46" t="str">
        <f t="shared" ca="1" si="11"/>
        <v/>
      </c>
      <c r="AZ29" s="45" t="str">
        <f t="shared" ca="1" si="20"/>
        <v xml:space="preserve"> </v>
      </c>
      <c r="BA29" s="53"/>
      <c r="BB29" s="72" t="str">
        <f t="shared" si="21"/>
        <v xml:space="preserve"> </v>
      </c>
      <c r="BC29" s="47" t="str">
        <f t="shared" ca="1" si="12"/>
        <v/>
      </c>
      <c r="BD29" s="45" t="str">
        <f t="shared" ca="1" si="22"/>
        <v xml:space="preserve"> </v>
      </c>
      <c r="BE29" s="53"/>
      <c r="BF29" s="698" t="str">
        <f t="shared" ca="1" si="13"/>
        <v/>
      </c>
      <c r="BG29" s="263">
        <f t="shared" si="4"/>
        <v>19</v>
      </c>
      <c r="BH29" s="53"/>
      <c r="BI29" s="54"/>
      <c r="BJ29" s="317"/>
      <c r="BK29" s="48"/>
      <c r="BL29" s="48"/>
      <c r="BM29" s="48"/>
      <c r="BN29" s="48"/>
      <c r="BO29" s="48"/>
      <c r="BP29" s="48"/>
      <c r="BQ29" s="48"/>
      <c r="BR29" s="48"/>
      <c r="BS29" s="54"/>
      <c r="BT29" s="48"/>
      <c r="BU29" s="54"/>
      <c r="BV29" s="263">
        <f t="shared" si="5"/>
        <v>19</v>
      </c>
      <c r="BW29" s="48"/>
      <c r="BX29" s="698" t="str">
        <f t="shared" ca="1" si="14"/>
        <v/>
      </c>
      <c r="BY29" s="48"/>
      <c r="BZ29" s="712" t="str">
        <f t="shared" ca="1" si="15"/>
        <v/>
      </c>
      <c r="CA29" s="48"/>
      <c r="CB29" s="34"/>
      <c r="CC29" s="48"/>
      <c r="CD29" s="39"/>
      <c r="CE29" s="39"/>
      <c r="CF29" s="34"/>
      <c r="CG29" s="48"/>
      <c r="CH29" s="34"/>
      <c r="CI29" s="49"/>
      <c r="CJ29" s="353"/>
      <c r="CK29" s="34"/>
      <c r="CL29" s="54"/>
      <c r="CM29" s="262">
        <f t="shared" si="16"/>
        <v>19</v>
      </c>
      <c r="CN29" s="52"/>
      <c r="CO29" s="714"/>
      <c r="CP29" s="48"/>
      <c r="CQ29" s="351"/>
      <c r="CR29" s="52"/>
      <c r="CS29" s="34"/>
      <c r="CT29" s="48"/>
      <c r="CU29" s="39"/>
      <c r="CV29" s="39"/>
      <c r="CW29" s="34"/>
      <c r="CX29" s="48"/>
      <c r="CY29" s="34"/>
      <c r="CZ29" s="49"/>
      <c r="DA29" s="353"/>
      <c r="DB29" s="34"/>
      <c r="DC29" s="54"/>
    </row>
    <row r="30" spans="1:107" ht="14.45" customHeight="1" thickBot="1" x14ac:dyDescent="0.25">
      <c r="A30" s="235">
        <v>20</v>
      </c>
      <c r="B30" s="236" t="str">
        <f t="shared" si="6"/>
        <v>Sun</v>
      </c>
      <c r="C30" s="58"/>
      <c r="D30" s="59"/>
      <c r="E30" s="59"/>
      <c r="F30" s="60"/>
      <c r="G30" s="61"/>
      <c r="H30" s="62"/>
      <c r="I30" s="58"/>
      <c r="J30" s="59"/>
      <c r="K30" s="63"/>
      <c r="L30" s="318"/>
      <c r="M30" s="58"/>
      <c r="N30" s="67" t="str">
        <f t="shared" ca="1" si="7"/>
        <v/>
      </c>
      <c r="O30" s="58"/>
      <c r="P30" s="67" t="str">
        <f t="shared" ca="1" si="0"/>
        <v/>
      </c>
      <c r="Q30" s="58"/>
      <c r="R30" s="58"/>
      <c r="S30" s="64"/>
      <c r="T30" s="242">
        <f t="shared" si="1"/>
        <v>20</v>
      </c>
      <c r="U30" s="63"/>
      <c r="V30" s="64"/>
      <c r="W30" s="58"/>
      <c r="X30" s="58"/>
      <c r="Y30" s="338" t="str">
        <f t="shared" si="8"/>
        <v/>
      </c>
      <c r="Z30" s="318"/>
      <c r="AA30" s="331"/>
      <c r="AB30" s="58"/>
      <c r="AC30" s="64"/>
      <c r="AD30" s="63"/>
      <c r="AE30" s="64"/>
      <c r="AF30" s="810"/>
      <c r="AG30" s="62"/>
      <c r="AH30" s="58"/>
      <c r="AI30" t="str">
        <f t="shared" ca="1" si="9"/>
        <v/>
      </c>
      <c r="AJ30" s="58"/>
      <c r="AK30" s="318"/>
      <c r="AL30" s="318"/>
      <c r="AM30" s="318"/>
      <c r="AN30" s="64"/>
      <c r="AO30" s="235">
        <f t="shared" si="2"/>
        <v>20</v>
      </c>
      <c r="AP30" s="442" t="str">
        <f t="shared" si="3"/>
        <v>Sun</v>
      </c>
      <c r="AQ30" s="63"/>
      <c r="AR30" s="68" t="str">
        <f t="shared" si="17"/>
        <v/>
      </c>
      <c r="AS30" s="63"/>
      <c r="AT30" s="67" t="str">
        <f t="shared" si="18"/>
        <v/>
      </c>
      <c r="AU30" s="87" t="str">
        <f t="shared" ca="1" si="10"/>
        <v/>
      </c>
      <c r="AV30" s="68" t="str">
        <f t="shared" si="18"/>
        <v/>
      </c>
      <c r="AW30" s="63"/>
      <c r="AX30" s="67" t="str">
        <f t="shared" si="19"/>
        <v/>
      </c>
      <c r="AY30" s="87" t="str">
        <f t="shared" ca="1" si="11"/>
        <v/>
      </c>
      <c r="AZ30" s="68" t="str">
        <f t="shared" si="20"/>
        <v/>
      </c>
      <c r="BA30" s="63"/>
      <c r="BB30" s="73" t="str">
        <f t="shared" si="21"/>
        <v/>
      </c>
      <c r="BC30" s="69" t="str">
        <f t="shared" ca="1" si="12"/>
        <v/>
      </c>
      <c r="BD30" s="68" t="str">
        <f t="shared" si="22"/>
        <v/>
      </c>
      <c r="BE30" s="63"/>
      <c r="BF30" s="701" t="str">
        <f t="shared" ca="1" si="13"/>
        <v/>
      </c>
      <c r="BG30" s="264">
        <f t="shared" si="4"/>
        <v>20</v>
      </c>
      <c r="BH30" s="63"/>
      <c r="BI30" s="64"/>
      <c r="BJ30" s="318"/>
      <c r="BK30" s="58"/>
      <c r="BL30" s="58"/>
      <c r="BM30" s="58"/>
      <c r="BN30" s="58"/>
      <c r="BO30" s="58"/>
      <c r="BP30" s="58"/>
      <c r="BQ30" s="58"/>
      <c r="BR30" s="58"/>
      <c r="BS30" s="64"/>
      <c r="BT30" s="58"/>
      <c r="BU30" s="64"/>
      <c r="BV30" s="264">
        <f t="shared" si="5"/>
        <v>20</v>
      </c>
      <c r="BW30" s="58"/>
      <c r="BX30" s="701" t="str">
        <f t="shared" ca="1" si="14"/>
        <v/>
      </c>
      <c r="BY30" s="58"/>
      <c r="BZ30" s="701" t="str">
        <f t="shared" ca="1" si="15"/>
        <v/>
      </c>
      <c r="CA30" s="58"/>
      <c r="CB30" s="354"/>
      <c r="CC30" s="58"/>
      <c r="CD30" s="62"/>
      <c r="CE30" s="62"/>
      <c r="CF30" s="354"/>
      <c r="CG30" s="58"/>
      <c r="CH30" s="354"/>
      <c r="CI30" s="59"/>
      <c r="CJ30" s="352"/>
      <c r="CK30" s="354"/>
      <c r="CL30" s="64"/>
      <c r="CM30" s="264">
        <f t="shared" si="16"/>
        <v>20</v>
      </c>
      <c r="CN30" s="62"/>
      <c r="CO30" s="717"/>
      <c r="CP30" s="58"/>
      <c r="CQ30" s="352"/>
      <c r="CR30" s="62"/>
      <c r="CS30" s="354"/>
      <c r="CT30" s="58"/>
      <c r="CU30" s="62"/>
      <c r="CV30" s="62"/>
      <c r="CW30" s="354"/>
      <c r="CX30" s="58"/>
      <c r="CY30" s="354"/>
      <c r="CZ30" s="59"/>
      <c r="DA30" s="352"/>
      <c r="DB30" s="354"/>
      <c r="DC30" s="64"/>
    </row>
    <row r="31" spans="1:107" ht="14.45" customHeight="1" x14ac:dyDescent="0.2">
      <c r="A31" s="232">
        <v>21</v>
      </c>
      <c r="B31" s="237" t="str">
        <f t="shared" si="6"/>
        <v>Mon</v>
      </c>
      <c r="C31" s="40"/>
      <c r="D31" s="36"/>
      <c r="E31" s="36"/>
      <c r="F31" s="37"/>
      <c r="G31" s="38"/>
      <c r="H31" s="39"/>
      <c r="I31" s="40"/>
      <c r="J31" s="36"/>
      <c r="K31" s="41"/>
      <c r="L31" s="316"/>
      <c r="M31" s="40"/>
      <c r="N31" s="44" t="str">
        <f t="shared" ca="1" si="7"/>
        <v/>
      </c>
      <c r="O31" s="40"/>
      <c r="P31" s="44" t="str">
        <f t="shared" ca="1" si="0"/>
        <v/>
      </c>
      <c r="Q31" s="40"/>
      <c r="R31" s="40"/>
      <c r="S31" s="42"/>
      <c r="T31" s="238">
        <f t="shared" si="1"/>
        <v>21</v>
      </c>
      <c r="U31" s="41"/>
      <c r="V31" s="42"/>
      <c r="W31" s="40"/>
      <c r="X31" s="40"/>
      <c r="Y31" s="332" t="str">
        <f t="shared" si="8"/>
        <v/>
      </c>
      <c r="Z31" s="316"/>
      <c r="AA31" s="329"/>
      <c r="AB31" s="40"/>
      <c r="AC31" s="42"/>
      <c r="AD31" s="41"/>
      <c r="AE31" s="42"/>
      <c r="AF31" s="811"/>
      <c r="AG31" s="39"/>
      <c r="AH31" s="40"/>
      <c r="AI31" t="str">
        <f t="shared" ca="1" si="9"/>
        <v/>
      </c>
      <c r="AJ31" s="40"/>
      <c r="AK31" s="316"/>
      <c r="AL31" s="316"/>
      <c r="AM31" s="316"/>
      <c r="AN31" s="42"/>
      <c r="AO31" s="232">
        <f t="shared" si="2"/>
        <v>21</v>
      </c>
      <c r="AP31" s="441" t="str">
        <f t="shared" si="3"/>
        <v>Mon</v>
      </c>
      <c r="AQ31" s="41"/>
      <c r="AR31" s="56" t="str">
        <f t="shared" si="17"/>
        <v/>
      </c>
      <c r="AS31" s="41"/>
      <c r="AT31" s="44" t="str">
        <f t="shared" si="18"/>
        <v/>
      </c>
      <c r="AU31" s="46" t="str">
        <f t="shared" ca="1" si="10"/>
        <v/>
      </c>
      <c r="AV31" s="56" t="str">
        <f t="shared" si="18"/>
        <v/>
      </c>
      <c r="AW31" s="41"/>
      <c r="AX31" s="44" t="str">
        <f t="shared" si="19"/>
        <v/>
      </c>
      <c r="AY31" s="46" t="str">
        <f t="shared" ca="1" si="11"/>
        <v/>
      </c>
      <c r="AZ31" s="56" t="str">
        <f t="shared" si="20"/>
        <v/>
      </c>
      <c r="BA31" s="41"/>
      <c r="BB31" s="70" t="str">
        <f t="shared" si="21"/>
        <v/>
      </c>
      <c r="BC31" s="47" t="str">
        <f t="shared" ca="1" si="12"/>
        <v/>
      </c>
      <c r="BD31" s="56" t="str">
        <f t="shared" si="22"/>
        <v/>
      </c>
      <c r="BE31" s="41"/>
      <c r="BF31" s="698" t="str">
        <f t="shared" ca="1" si="13"/>
        <v/>
      </c>
      <c r="BG31" s="262">
        <f t="shared" si="4"/>
        <v>21</v>
      </c>
      <c r="BH31" s="41"/>
      <c r="BI31" s="42"/>
      <c r="BJ31" s="316"/>
      <c r="BK31" s="40"/>
      <c r="BL31" s="40"/>
      <c r="BM31" s="40"/>
      <c r="BN31" s="40"/>
      <c r="BO31" s="40"/>
      <c r="BP31" s="40"/>
      <c r="BQ31" s="40"/>
      <c r="BR31" s="40"/>
      <c r="BS31" s="42"/>
      <c r="BT31" s="40"/>
      <c r="BU31" s="42"/>
      <c r="BV31" s="262">
        <f t="shared" si="5"/>
        <v>21</v>
      </c>
      <c r="BW31" s="40"/>
      <c r="BX31" s="698" t="str">
        <f t="shared" ca="1" si="14"/>
        <v/>
      </c>
      <c r="BY31" s="40"/>
      <c r="BZ31" s="698" t="str">
        <f t="shared" ca="1" si="15"/>
        <v/>
      </c>
      <c r="CA31" s="40"/>
      <c r="CB31" s="34"/>
      <c r="CC31" s="40"/>
      <c r="CD31" s="39"/>
      <c r="CE31" s="39"/>
      <c r="CF31" s="34"/>
      <c r="CG31" s="40"/>
      <c r="CH31" s="34"/>
      <c r="CI31" s="36"/>
      <c r="CJ31" s="353"/>
      <c r="CK31" s="34"/>
      <c r="CL31" s="42"/>
      <c r="CM31" s="262">
        <f t="shared" si="16"/>
        <v>21</v>
      </c>
      <c r="CN31" s="39"/>
      <c r="CO31" s="718"/>
      <c r="CP31" s="40"/>
      <c r="CQ31" s="353"/>
      <c r="CR31" s="39"/>
      <c r="CS31" s="34"/>
      <c r="CT31" s="40"/>
      <c r="CU31" s="39"/>
      <c r="CV31" s="39"/>
      <c r="CW31" s="34"/>
      <c r="CX31" s="40"/>
      <c r="CY31" s="34"/>
      <c r="CZ31" s="36"/>
      <c r="DA31" s="353"/>
      <c r="DB31" s="34"/>
      <c r="DC31" s="42"/>
    </row>
    <row r="32" spans="1:107" ht="14.45" customHeight="1" x14ac:dyDescent="0.2">
      <c r="A32" s="234">
        <v>22</v>
      </c>
      <c r="B32" s="233" t="str">
        <f t="shared" si="6"/>
        <v>Tue</v>
      </c>
      <c r="C32" s="48"/>
      <c r="D32" s="49"/>
      <c r="E32" s="49"/>
      <c r="F32" s="50"/>
      <c r="G32" s="51"/>
      <c r="H32" s="52"/>
      <c r="I32" s="48"/>
      <c r="J32" s="49"/>
      <c r="K32" s="53"/>
      <c r="L32" s="317"/>
      <c r="M32" s="48"/>
      <c r="N32" s="44" t="str">
        <f t="shared" ca="1" si="7"/>
        <v/>
      </c>
      <c r="O32" s="48"/>
      <c r="P32" s="44" t="str">
        <f t="shared" ca="1" si="0"/>
        <v/>
      </c>
      <c r="Q32" s="48"/>
      <c r="R32" s="48"/>
      <c r="S32" s="54"/>
      <c r="T32" s="240">
        <f t="shared" si="1"/>
        <v>22</v>
      </c>
      <c r="U32" s="53"/>
      <c r="V32" s="54"/>
      <c r="W32" s="48"/>
      <c r="X32" s="48"/>
      <c r="Y32" s="333" t="str">
        <f t="shared" si="8"/>
        <v/>
      </c>
      <c r="Z32" s="317"/>
      <c r="AA32" s="330"/>
      <c r="AB32" s="48"/>
      <c r="AC32" s="54"/>
      <c r="AD32" s="53"/>
      <c r="AE32" s="54"/>
      <c r="AF32" s="704"/>
      <c r="AG32" s="52"/>
      <c r="AH32" s="48"/>
      <c r="AI32" t="str">
        <f t="shared" ca="1" si="9"/>
        <v/>
      </c>
      <c r="AJ32" s="48"/>
      <c r="AK32" s="317"/>
      <c r="AL32" s="317"/>
      <c r="AM32" s="317"/>
      <c r="AN32" s="54"/>
      <c r="AO32" s="234">
        <f t="shared" si="2"/>
        <v>22</v>
      </c>
      <c r="AP32" s="441" t="str">
        <f t="shared" si="3"/>
        <v>Tue</v>
      </c>
      <c r="AQ32" s="53"/>
      <c r="AR32" s="45" t="str">
        <f t="shared" si="17"/>
        <v/>
      </c>
      <c r="AS32" s="53"/>
      <c r="AT32" s="71" t="str">
        <f t="shared" si="18"/>
        <v/>
      </c>
      <c r="AU32" s="46" t="str">
        <f ca="1">IF(CELL("type",AS32)="L","",IF(AS32*($K32+$AQ32)=0,"",IF($AQ32&gt;0,+$AQ32*AS32*8.34,$K32*AS32*8.34)))</f>
        <v/>
      </c>
      <c r="AV32" s="56" t="str">
        <f t="shared" si="18"/>
        <v/>
      </c>
      <c r="AW32" s="53"/>
      <c r="AX32" s="71" t="str">
        <f t="shared" si="19"/>
        <v/>
      </c>
      <c r="AY32" s="46" t="str">
        <f ca="1">IF(CELL("type",AW32)="L","",IF(AW32*($K32+$AQ32)=0,"",IF($AQ32&gt;0,+$AQ32*AW32*8.34,$K32*AW32*8.34)))</f>
        <v/>
      </c>
      <c r="AZ32" s="45" t="str">
        <f t="shared" si="20"/>
        <v/>
      </c>
      <c r="BA32" s="53"/>
      <c r="BB32" s="72" t="str">
        <f t="shared" si="21"/>
        <v/>
      </c>
      <c r="BC32" s="47" t="str">
        <f ca="1">IF(CELL("type",BA32)="L","",IF(BA32*($K32+$AQ32)=0,"",IF($AQ32&gt;0,+$AQ32*BA32*8.34,$K32*BA32*8.34)))</f>
        <v/>
      </c>
      <c r="BD32" s="45" t="str">
        <f t="shared" si="22"/>
        <v/>
      </c>
      <c r="BE32" s="53"/>
      <c r="BF32" s="698" t="str">
        <f ca="1">IF(CELL("type",BE32)="L","",IF(BE32*($K32+$AQ32)=0,"",IF($AQ32&gt;0,+$AQ32*BE32*8.34,$K32*BE32*8.34)))</f>
        <v/>
      </c>
      <c r="BG32" s="263">
        <f t="shared" si="4"/>
        <v>22</v>
      </c>
      <c r="BH32" s="53"/>
      <c r="BI32" s="54"/>
      <c r="BJ32" s="317"/>
      <c r="BK32" s="48"/>
      <c r="BL32" s="48"/>
      <c r="BM32" s="48"/>
      <c r="BN32" s="48"/>
      <c r="BO32" s="48"/>
      <c r="BP32" s="48"/>
      <c r="BQ32" s="48"/>
      <c r="BR32" s="48"/>
      <c r="BS32" s="54"/>
      <c r="BT32" s="48"/>
      <c r="BU32" s="54"/>
      <c r="BV32" s="263">
        <f t="shared" si="5"/>
        <v>22</v>
      </c>
      <c r="BW32" s="48"/>
      <c r="BX32" s="698" t="str">
        <f ca="1">IF(CELL("type",BW32)="L","",IF(BW32*($K32+$AQ32)=0,"",IF($AQ32&gt;0,+$AQ32*BW32*8.34,$K32*BW32*8.34)))</f>
        <v/>
      </c>
      <c r="BY32" s="48"/>
      <c r="BZ32" s="712" t="str">
        <f ca="1">IF(CELL("type",BY32)="L","",IF(BY32*($K32+$AQ32)=0,"",IF($AQ32&gt;0,+$AQ32*BY32*8.34,$K32*BY32*8.34)))</f>
        <v/>
      </c>
      <c r="CA32" s="48"/>
      <c r="CB32" s="34"/>
      <c r="CC32" s="48"/>
      <c r="CD32" s="39"/>
      <c r="CE32" s="39"/>
      <c r="CF32" s="34"/>
      <c r="CG32" s="48"/>
      <c r="CH32" s="34"/>
      <c r="CI32" s="49"/>
      <c r="CJ32" s="353"/>
      <c r="CK32" s="34"/>
      <c r="CL32" s="54"/>
      <c r="CM32" s="262">
        <f t="shared" si="16"/>
        <v>22</v>
      </c>
      <c r="CN32" s="52"/>
      <c r="CO32" s="714"/>
      <c r="CP32" s="48"/>
      <c r="CQ32" s="351"/>
      <c r="CR32" s="52"/>
      <c r="CS32" s="34"/>
      <c r="CT32" s="48"/>
      <c r="CU32" s="39"/>
      <c r="CV32" s="39"/>
      <c r="CW32" s="34"/>
      <c r="CX32" s="48"/>
      <c r="CY32" s="34"/>
      <c r="CZ32" s="49"/>
      <c r="DA32" s="353"/>
      <c r="DB32" s="34"/>
      <c r="DC32" s="54"/>
    </row>
    <row r="33" spans="1:107" ht="14.45" customHeight="1" x14ac:dyDescent="0.2">
      <c r="A33" s="234">
        <v>23</v>
      </c>
      <c r="B33" s="233" t="str">
        <f t="shared" si="6"/>
        <v>Wed</v>
      </c>
      <c r="C33" s="48"/>
      <c r="D33" s="49"/>
      <c r="E33" s="49"/>
      <c r="F33" s="50"/>
      <c r="G33" s="51"/>
      <c r="H33" s="52"/>
      <c r="I33" s="48"/>
      <c r="J33" s="49"/>
      <c r="K33" s="53"/>
      <c r="L33" s="317"/>
      <c r="M33" s="48"/>
      <c r="N33" s="44" t="str">
        <f t="shared" ca="1" si="7"/>
        <v/>
      </c>
      <c r="O33" s="48"/>
      <c r="P33" s="44" t="str">
        <f t="shared" ca="1" si="0"/>
        <v/>
      </c>
      <c r="Q33" s="48"/>
      <c r="R33" s="48"/>
      <c r="S33" s="54"/>
      <c r="T33" s="240">
        <f t="shared" si="1"/>
        <v>23</v>
      </c>
      <c r="U33" s="53"/>
      <c r="V33" s="54"/>
      <c r="W33" s="48"/>
      <c r="X33" s="48"/>
      <c r="Y33" s="333" t="str">
        <f t="shared" si="8"/>
        <v/>
      </c>
      <c r="Z33" s="317"/>
      <c r="AA33" s="330"/>
      <c r="AB33" s="48"/>
      <c r="AC33" s="54"/>
      <c r="AD33" s="53"/>
      <c r="AE33" s="54"/>
      <c r="AF33" s="704"/>
      <c r="AG33" s="52"/>
      <c r="AH33" s="48"/>
      <c r="AI33" t="str">
        <f t="shared" ca="1" si="9"/>
        <v/>
      </c>
      <c r="AJ33" s="48"/>
      <c r="AK33" s="317"/>
      <c r="AL33" s="317"/>
      <c r="AM33" s="317"/>
      <c r="AN33" s="54"/>
      <c r="AO33" s="234">
        <f t="shared" si="2"/>
        <v>23</v>
      </c>
      <c r="AP33" s="441" t="str">
        <f t="shared" si="3"/>
        <v>Wed</v>
      </c>
      <c r="AQ33" s="53"/>
      <c r="AR33" s="45" t="str">
        <f t="shared" si="17"/>
        <v/>
      </c>
      <c r="AS33" s="53"/>
      <c r="AT33" s="71" t="str">
        <f t="shared" si="18"/>
        <v/>
      </c>
      <c r="AU33" s="46" t="str">
        <f t="shared" ca="1" si="10"/>
        <v/>
      </c>
      <c r="AV33" s="56" t="str">
        <f t="shared" si="18"/>
        <v/>
      </c>
      <c r="AW33" s="53"/>
      <c r="AX33" s="71" t="str">
        <f t="shared" si="19"/>
        <v/>
      </c>
      <c r="AY33" s="46" t="str">
        <f t="shared" ca="1" si="11"/>
        <v/>
      </c>
      <c r="AZ33" s="45" t="str">
        <f t="shared" si="20"/>
        <v/>
      </c>
      <c r="BA33" s="53"/>
      <c r="BB33" s="72" t="str">
        <f t="shared" si="21"/>
        <v/>
      </c>
      <c r="BC33" s="47" t="str">
        <f t="shared" ca="1" si="12"/>
        <v/>
      </c>
      <c r="BD33" s="45" t="str">
        <f t="shared" si="22"/>
        <v/>
      </c>
      <c r="BE33" s="53"/>
      <c r="BF33" s="698" t="str">
        <f t="shared" ca="1" si="13"/>
        <v/>
      </c>
      <c r="BG33" s="263">
        <f t="shared" si="4"/>
        <v>23</v>
      </c>
      <c r="BH33" s="53"/>
      <c r="BI33" s="54"/>
      <c r="BJ33" s="317"/>
      <c r="BK33" s="48"/>
      <c r="BL33" s="48"/>
      <c r="BM33" s="48"/>
      <c r="BN33" s="48"/>
      <c r="BO33" s="48"/>
      <c r="BP33" s="48"/>
      <c r="BQ33" s="48"/>
      <c r="BR33" s="48"/>
      <c r="BS33" s="54"/>
      <c r="BT33" s="48"/>
      <c r="BU33" s="54"/>
      <c r="BV33" s="263">
        <f t="shared" si="5"/>
        <v>23</v>
      </c>
      <c r="BW33" s="48"/>
      <c r="BX33" s="698" t="str">
        <f t="shared" ca="1" si="14"/>
        <v/>
      </c>
      <c r="BY33" s="48"/>
      <c r="BZ33" s="712" t="str">
        <f t="shared" ca="1" si="15"/>
        <v/>
      </c>
      <c r="CA33" s="48"/>
      <c r="CB33" s="34"/>
      <c r="CC33" s="48"/>
      <c r="CD33" s="39"/>
      <c r="CE33" s="39"/>
      <c r="CF33" s="34"/>
      <c r="CG33" s="48"/>
      <c r="CH33" s="34"/>
      <c r="CI33" s="49"/>
      <c r="CJ33" s="353"/>
      <c r="CK33" s="34"/>
      <c r="CL33" s="54"/>
      <c r="CM33" s="262">
        <f t="shared" si="16"/>
        <v>23</v>
      </c>
      <c r="CN33" s="52"/>
      <c r="CO33" s="714"/>
      <c r="CP33" s="48"/>
      <c r="CQ33" s="351"/>
      <c r="CR33" s="52"/>
      <c r="CS33" s="34"/>
      <c r="CT33" s="48"/>
      <c r="CU33" s="39"/>
      <c r="CV33" s="39"/>
      <c r="CW33" s="34"/>
      <c r="CX33" s="48"/>
      <c r="CY33" s="34"/>
      <c r="CZ33" s="49"/>
      <c r="DA33" s="353"/>
      <c r="DB33" s="34"/>
      <c r="DC33" s="54"/>
    </row>
    <row r="34" spans="1:107" ht="14.45" customHeight="1" x14ac:dyDescent="0.2">
      <c r="A34" s="234">
        <v>24</v>
      </c>
      <c r="B34" s="233" t="str">
        <f t="shared" si="6"/>
        <v>Thu</v>
      </c>
      <c r="C34" s="48"/>
      <c r="D34" s="49"/>
      <c r="E34" s="49"/>
      <c r="F34" s="50"/>
      <c r="G34" s="51"/>
      <c r="H34" s="52"/>
      <c r="I34" s="48"/>
      <c r="J34" s="49"/>
      <c r="K34" s="53"/>
      <c r="L34" s="317"/>
      <c r="M34" s="48"/>
      <c r="N34" s="44" t="str">
        <f t="shared" ca="1" si="7"/>
        <v/>
      </c>
      <c r="O34" s="48"/>
      <c r="P34" s="44" t="str">
        <f t="shared" ca="1" si="0"/>
        <v/>
      </c>
      <c r="Q34" s="48"/>
      <c r="R34" s="48"/>
      <c r="S34" s="54"/>
      <c r="T34" s="240">
        <f t="shared" si="1"/>
        <v>24</v>
      </c>
      <c r="U34" s="53"/>
      <c r="V34" s="54"/>
      <c r="W34" s="48"/>
      <c r="X34" s="48"/>
      <c r="Y34" s="333" t="str">
        <f t="shared" si="8"/>
        <v/>
      </c>
      <c r="Z34" s="317"/>
      <c r="AA34" s="330"/>
      <c r="AB34" s="48"/>
      <c r="AC34" s="54"/>
      <c r="AD34" s="53"/>
      <c r="AE34" s="54"/>
      <c r="AF34" s="704"/>
      <c r="AG34" s="52"/>
      <c r="AH34" s="48"/>
      <c r="AI34" t="str">
        <f t="shared" ca="1" si="9"/>
        <v/>
      </c>
      <c r="AJ34" s="48"/>
      <c r="AK34" s="317"/>
      <c r="AL34" s="317"/>
      <c r="AM34" s="317"/>
      <c r="AN34" s="54"/>
      <c r="AO34" s="234">
        <f t="shared" si="2"/>
        <v>24</v>
      </c>
      <c r="AP34" s="441" t="str">
        <f t="shared" si="3"/>
        <v>Thu</v>
      </c>
      <c r="AQ34" s="53"/>
      <c r="AR34" s="45" t="str">
        <f t="shared" si="17"/>
        <v/>
      </c>
      <c r="AS34" s="53"/>
      <c r="AT34" s="71" t="str">
        <f t="shared" ref="AT34:AV40" si="23">IF(+$B34="Sat",IF(SUM(AS28:AS34)&gt;0,AVERAGE(AS28:AS34)," "),"")</f>
        <v/>
      </c>
      <c r="AU34" s="46" t="str">
        <f t="shared" ca="1" si="10"/>
        <v/>
      </c>
      <c r="AV34" s="56" t="str">
        <f t="shared" si="23"/>
        <v/>
      </c>
      <c r="AW34" s="53"/>
      <c r="AX34" s="71" t="str">
        <f t="shared" si="19"/>
        <v/>
      </c>
      <c r="AY34" s="46" t="str">
        <f t="shared" ca="1" si="11"/>
        <v/>
      </c>
      <c r="AZ34" s="45" t="str">
        <f t="shared" si="20"/>
        <v/>
      </c>
      <c r="BA34" s="53"/>
      <c r="BB34" s="72" t="str">
        <f t="shared" si="21"/>
        <v/>
      </c>
      <c r="BC34" s="47" t="str">
        <f t="shared" ca="1" si="12"/>
        <v/>
      </c>
      <c r="BD34" s="45" t="str">
        <f t="shared" si="22"/>
        <v/>
      </c>
      <c r="BE34" s="53"/>
      <c r="BF34" s="698" t="str">
        <f t="shared" ca="1" si="13"/>
        <v/>
      </c>
      <c r="BG34" s="263">
        <f t="shared" si="4"/>
        <v>24</v>
      </c>
      <c r="BH34" s="53"/>
      <c r="BI34" s="54"/>
      <c r="BJ34" s="317"/>
      <c r="BK34" s="48"/>
      <c r="BL34" s="48"/>
      <c r="BM34" s="48"/>
      <c r="BN34" s="48"/>
      <c r="BO34" s="48"/>
      <c r="BP34" s="48"/>
      <c r="BQ34" s="48"/>
      <c r="BR34" s="48"/>
      <c r="BS34" s="54"/>
      <c r="BT34" s="48"/>
      <c r="BU34" s="54"/>
      <c r="BV34" s="263">
        <f t="shared" si="5"/>
        <v>24</v>
      </c>
      <c r="BW34" s="48"/>
      <c r="BX34" s="698" t="str">
        <f t="shared" ca="1" si="14"/>
        <v/>
      </c>
      <c r="BY34" s="48"/>
      <c r="BZ34" s="712" t="str">
        <f t="shared" ca="1" si="15"/>
        <v/>
      </c>
      <c r="CA34" s="48"/>
      <c r="CB34" s="34"/>
      <c r="CC34" s="48"/>
      <c r="CD34" s="39"/>
      <c r="CE34" s="39"/>
      <c r="CF34" s="34"/>
      <c r="CG34" s="48"/>
      <c r="CH34" s="34"/>
      <c r="CI34" s="49"/>
      <c r="CJ34" s="353"/>
      <c r="CK34" s="34"/>
      <c r="CL34" s="54"/>
      <c r="CM34" s="262">
        <f t="shared" si="16"/>
        <v>24</v>
      </c>
      <c r="CN34" s="52"/>
      <c r="CO34" s="714"/>
      <c r="CP34" s="48"/>
      <c r="CQ34" s="351"/>
      <c r="CR34" s="52"/>
      <c r="CS34" s="34"/>
      <c r="CT34" s="48"/>
      <c r="CU34" s="39"/>
      <c r="CV34" s="39"/>
      <c r="CW34" s="34"/>
      <c r="CX34" s="48"/>
      <c r="CY34" s="34"/>
      <c r="CZ34" s="49"/>
      <c r="DA34" s="353"/>
      <c r="DB34" s="34"/>
      <c r="DC34" s="54"/>
    </row>
    <row r="35" spans="1:107" ht="14.45" customHeight="1" thickBot="1" x14ac:dyDescent="0.25">
      <c r="A35" s="235">
        <v>25</v>
      </c>
      <c r="B35" s="236" t="str">
        <f t="shared" si="6"/>
        <v>Fri</v>
      </c>
      <c r="C35" s="58"/>
      <c r="D35" s="59"/>
      <c r="E35" s="59"/>
      <c r="F35" s="60"/>
      <c r="G35" s="61"/>
      <c r="H35" s="62"/>
      <c r="I35" s="58"/>
      <c r="J35" s="59"/>
      <c r="K35" s="63"/>
      <c r="L35" s="318"/>
      <c r="M35" s="58"/>
      <c r="N35" s="67" t="str">
        <f t="shared" ca="1" si="7"/>
        <v/>
      </c>
      <c r="O35" s="58"/>
      <c r="P35" s="67" t="str">
        <f t="shared" ca="1" si="0"/>
        <v/>
      </c>
      <c r="Q35" s="58"/>
      <c r="R35" s="58"/>
      <c r="S35" s="64"/>
      <c r="T35" s="242">
        <f t="shared" si="1"/>
        <v>25</v>
      </c>
      <c r="U35" s="63"/>
      <c r="V35" s="64"/>
      <c r="W35" s="58"/>
      <c r="X35" s="58"/>
      <c r="Y35" s="338" t="str">
        <f t="shared" si="8"/>
        <v/>
      </c>
      <c r="Z35" s="318"/>
      <c r="AA35" s="331"/>
      <c r="AB35" s="58"/>
      <c r="AC35" s="64"/>
      <c r="AD35" s="63"/>
      <c r="AE35" s="64"/>
      <c r="AF35" s="810"/>
      <c r="AG35" s="62"/>
      <c r="AH35" s="58"/>
      <c r="AI35" t="str">
        <f t="shared" ca="1" si="9"/>
        <v/>
      </c>
      <c r="AJ35" s="58"/>
      <c r="AK35" s="318"/>
      <c r="AL35" s="318"/>
      <c r="AM35" s="318"/>
      <c r="AN35" s="64"/>
      <c r="AO35" s="235">
        <f t="shared" si="2"/>
        <v>25</v>
      </c>
      <c r="AP35" s="442" t="str">
        <f t="shared" si="3"/>
        <v>Fri</v>
      </c>
      <c r="AQ35" s="63"/>
      <c r="AR35" s="68" t="str">
        <f t="shared" si="17"/>
        <v/>
      </c>
      <c r="AS35" s="63"/>
      <c r="AT35" s="67" t="str">
        <f t="shared" si="23"/>
        <v/>
      </c>
      <c r="AU35" s="87" t="str">
        <f t="shared" ca="1" si="10"/>
        <v/>
      </c>
      <c r="AV35" s="68" t="str">
        <f t="shared" si="23"/>
        <v/>
      </c>
      <c r="AW35" s="63"/>
      <c r="AX35" s="67" t="str">
        <f t="shared" si="19"/>
        <v/>
      </c>
      <c r="AY35" s="87" t="str">
        <f t="shared" ca="1" si="11"/>
        <v/>
      </c>
      <c r="AZ35" s="68" t="str">
        <f t="shared" si="20"/>
        <v/>
      </c>
      <c r="BA35" s="63"/>
      <c r="BB35" s="73" t="str">
        <f t="shared" si="21"/>
        <v/>
      </c>
      <c r="BC35" s="69" t="str">
        <f t="shared" ca="1" si="12"/>
        <v/>
      </c>
      <c r="BD35" s="68" t="str">
        <f t="shared" si="22"/>
        <v/>
      </c>
      <c r="BE35" s="63"/>
      <c r="BF35" s="701" t="str">
        <f t="shared" ca="1" si="13"/>
        <v/>
      </c>
      <c r="BG35" s="264">
        <f t="shared" si="4"/>
        <v>25</v>
      </c>
      <c r="BH35" s="63"/>
      <c r="BI35" s="64"/>
      <c r="BJ35" s="318"/>
      <c r="BK35" s="58"/>
      <c r="BL35" s="58"/>
      <c r="BM35" s="58"/>
      <c r="BN35" s="58"/>
      <c r="BO35" s="58"/>
      <c r="BP35" s="58"/>
      <c r="BQ35" s="58"/>
      <c r="BR35" s="58"/>
      <c r="BS35" s="64"/>
      <c r="BT35" s="58"/>
      <c r="BU35" s="64"/>
      <c r="BV35" s="264">
        <f t="shared" si="5"/>
        <v>25</v>
      </c>
      <c r="BW35" s="58"/>
      <c r="BX35" s="701" t="str">
        <f t="shared" ca="1" si="14"/>
        <v/>
      </c>
      <c r="BY35" s="58"/>
      <c r="BZ35" s="701" t="str">
        <f t="shared" ca="1" si="15"/>
        <v/>
      </c>
      <c r="CA35" s="58"/>
      <c r="CB35" s="354"/>
      <c r="CC35" s="58"/>
      <c r="CD35" s="62"/>
      <c r="CE35" s="62"/>
      <c r="CF35" s="354"/>
      <c r="CG35" s="58"/>
      <c r="CH35" s="354"/>
      <c r="CI35" s="59"/>
      <c r="CJ35" s="352"/>
      <c r="CK35" s="354"/>
      <c r="CL35" s="64"/>
      <c r="CM35" s="264">
        <f t="shared" si="16"/>
        <v>25</v>
      </c>
      <c r="CN35" s="62"/>
      <c r="CO35" s="717"/>
      <c r="CP35" s="58"/>
      <c r="CQ35" s="352"/>
      <c r="CR35" s="62"/>
      <c r="CS35" s="354"/>
      <c r="CT35" s="58"/>
      <c r="CU35" s="62"/>
      <c r="CV35" s="62"/>
      <c r="CW35" s="354"/>
      <c r="CX35" s="58"/>
      <c r="CY35" s="354"/>
      <c r="CZ35" s="59"/>
      <c r="DA35" s="352"/>
      <c r="DB35" s="354"/>
      <c r="DC35" s="64"/>
    </row>
    <row r="36" spans="1:107" ht="14.45" customHeight="1" x14ac:dyDescent="0.2">
      <c r="A36" s="232">
        <v>26</v>
      </c>
      <c r="B36" s="237" t="str">
        <f t="shared" si="6"/>
        <v>Sat</v>
      </c>
      <c r="C36" s="40"/>
      <c r="D36" s="36"/>
      <c r="E36" s="36"/>
      <c r="F36" s="37"/>
      <c r="G36" s="38"/>
      <c r="H36" s="39"/>
      <c r="I36" s="40"/>
      <c r="J36" s="36"/>
      <c r="K36" s="41"/>
      <c r="L36" s="316"/>
      <c r="M36" s="40"/>
      <c r="N36" s="44" t="str">
        <f t="shared" ca="1" si="7"/>
        <v/>
      </c>
      <c r="O36" s="40"/>
      <c r="P36" s="44" t="str">
        <f t="shared" ca="1" si="0"/>
        <v/>
      </c>
      <c r="Q36" s="40"/>
      <c r="R36" s="40"/>
      <c r="S36" s="42"/>
      <c r="T36" s="238">
        <f t="shared" si="1"/>
        <v>26</v>
      </c>
      <c r="U36" s="41"/>
      <c r="V36" s="42"/>
      <c r="W36" s="40"/>
      <c r="X36" s="40"/>
      <c r="Y36" s="332" t="str">
        <f t="shared" si="8"/>
        <v/>
      </c>
      <c r="Z36" s="316"/>
      <c r="AA36" s="329"/>
      <c r="AB36" s="40"/>
      <c r="AC36" s="42"/>
      <c r="AD36" s="41"/>
      <c r="AE36" s="42"/>
      <c r="AF36" s="811"/>
      <c r="AG36" s="39"/>
      <c r="AH36" s="40"/>
      <c r="AI36" t="str">
        <f t="shared" ca="1" si="9"/>
        <v/>
      </c>
      <c r="AJ36" s="40"/>
      <c r="AK36" s="316"/>
      <c r="AL36" s="316"/>
      <c r="AM36" s="316"/>
      <c r="AN36" s="42"/>
      <c r="AO36" s="232">
        <f t="shared" si="2"/>
        <v>26</v>
      </c>
      <c r="AP36" s="441" t="str">
        <f t="shared" si="3"/>
        <v>Sat</v>
      </c>
      <c r="AQ36" s="41"/>
      <c r="AR36" s="56" t="str">
        <f t="shared" si="17"/>
        <v xml:space="preserve"> </v>
      </c>
      <c r="AS36" s="41"/>
      <c r="AT36" s="44" t="str">
        <f t="shared" si="23"/>
        <v xml:space="preserve"> </v>
      </c>
      <c r="AU36" s="46" t="str">
        <f t="shared" ca="1" si="10"/>
        <v/>
      </c>
      <c r="AV36" s="56" t="str">
        <f t="shared" ca="1" si="23"/>
        <v xml:space="preserve"> </v>
      </c>
      <c r="AW36" s="41"/>
      <c r="AX36" s="44" t="str">
        <f t="shared" si="19"/>
        <v xml:space="preserve"> </v>
      </c>
      <c r="AY36" s="46" t="str">
        <f t="shared" ca="1" si="11"/>
        <v/>
      </c>
      <c r="AZ36" s="56" t="str">
        <f t="shared" ca="1" si="20"/>
        <v xml:space="preserve"> </v>
      </c>
      <c r="BA36" s="41"/>
      <c r="BB36" s="70" t="str">
        <f t="shared" si="21"/>
        <v xml:space="preserve"> </v>
      </c>
      <c r="BC36" s="47" t="str">
        <f t="shared" ca="1" si="12"/>
        <v/>
      </c>
      <c r="BD36" s="56" t="str">
        <f t="shared" ca="1" si="22"/>
        <v xml:space="preserve"> </v>
      </c>
      <c r="BE36" s="41"/>
      <c r="BF36" s="698" t="str">
        <f t="shared" ca="1" si="13"/>
        <v/>
      </c>
      <c r="BG36" s="262">
        <f t="shared" si="4"/>
        <v>26</v>
      </c>
      <c r="BH36" s="41"/>
      <c r="BI36" s="42"/>
      <c r="BJ36" s="316"/>
      <c r="BK36" s="40"/>
      <c r="BL36" s="40"/>
      <c r="BM36" s="40"/>
      <c r="BN36" s="40"/>
      <c r="BO36" s="40"/>
      <c r="BP36" s="40"/>
      <c r="BQ36" s="40"/>
      <c r="BR36" s="40"/>
      <c r="BS36" s="42"/>
      <c r="BT36" s="40"/>
      <c r="BU36" s="42"/>
      <c r="BV36" s="262">
        <f t="shared" si="5"/>
        <v>26</v>
      </c>
      <c r="BW36" s="40"/>
      <c r="BX36" s="698" t="str">
        <f t="shared" ca="1" si="14"/>
        <v/>
      </c>
      <c r="BY36" s="40"/>
      <c r="BZ36" s="698" t="str">
        <f t="shared" ca="1" si="15"/>
        <v/>
      </c>
      <c r="CA36" s="40"/>
      <c r="CB36" s="34"/>
      <c r="CC36" s="40"/>
      <c r="CD36" s="39"/>
      <c r="CE36" s="39"/>
      <c r="CF36" s="34"/>
      <c r="CG36" s="40"/>
      <c r="CH36" s="34"/>
      <c r="CI36" s="36"/>
      <c r="CJ36" s="353"/>
      <c r="CK36" s="34"/>
      <c r="CL36" s="42"/>
      <c r="CM36" s="262">
        <f t="shared" si="16"/>
        <v>26</v>
      </c>
      <c r="CN36" s="39"/>
      <c r="CO36" s="718"/>
      <c r="CP36" s="40"/>
      <c r="CQ36" s="353"/>
      <c r="CR36" s="39"/>
      <c r="CS36" s="34"/>
      <c r="CT36" s="40"/>
      <c r="CU36" s="39"/>
      <c r="CV36" s="39"/>
      <c r="CW36" s="34"/>
      <c r="CX36" s="40"/>
      <c r="CY36" s="34"/>
      <c r="CZ36" s="36"/>
      <c r="DA36" s="353"/>
      <c r="DB36" s="34"/>
      <c r="DC36" s="42"/>
    </row>
    <row r="37" spans="1:107" ht="14.45" customHeight="1" x14ac:dyDescent="0.2">
      <c r="A37" s="234">
        <v>27</v>
      </c>
      <c r="B37" s="233" t="str">
        <f t="shared" si="6"/>
        <v>Sun</v>
      </c>
      <c r="C37" s="48"/>
      <c r="D37" s="49"/>
      <c r="E37" s="49"/>
      <c r="F37" s="50"/>
      <c r="G37" s="51"/>
      <c r="H37" s="52"/>
      <c r="I37" s="48"/>
      <c r="J37" s="49"/>
      <c r="K37" s="53"/>
      <c r="L37" s="317"/>
      <c r="M37" s="48"/>
      <c r="N37" s="44" t="str">
        <f t="shared" ca="1" si="7"/>
        <v/>
      </c>
      <c r="O37" s="48"/>
      <c r="P37" s="44" t="str">
        <f t="shared" ca="1" si="0"/>
        <v/>
      </c>
      <c r="Q37" s="48"/>
      <c r="R37" s="48"/>
      <c r="S37" s="54"/>
      <c r="T37" s="240">
        <f t="shared" si="1"/>
        <v>27</v>
      </c>
      <c r="U37" s="53"/>
      <c r="V37" s="54"/>
      <c r="W37" s="48"/>
      <c r="X37" s="48"/>
      <c r="Y37" s="333" t="str">
        <f t="shared" si="8"/>
        <v/>
      </c>
      <c r="Z37" s="317"/>
      <c r="AA37" s="330"/>
      <c r="AB37" s="48"/>
      <c r="AC37" s="54"/>
      <c r="AD37" s="53"/>
      <c r="AE37" s="54"/>
      <c r="AF37" s="704"/>
      <c r="AG37" s="52"/>
      <c r="AH37" s="48"/>
      <c r="AI37" t="str">
        <f t="shared" ca="1" si="9"/>
        <v/>
      </c>
      <c r="AJ37" s="48"/>
      <c r="AK37" s="317"/>
      <c r="AL37" s="317"/>
      <c r="AM37" s="317"/>
      <c r="AN37" s="54"/>
      <c r="AO37" s="234">
        <f t="shared" si="2"/>
        <v>27</v>
      </c>
      <c r="AP37" s="441" t="str">
        <f t="shared" si="3"/>
        <v>Sun</v>
      </c>
      <c r="AQ37" s="53"/>
      <c r="AR37" s="45" t="str">
        <f t="shared" si="17"/>
        <v/>
      </c>
      <c r="AS37" s="53"/>
      <c r="AT37" s="71" t="str">
        <f t="shared" si="23"/>
        <v/>
      </c>
      <c r="AU37" s="46" t="str">
        <f t="shared" ca="1" si="10"/>
        <v/>
      </c>
      <c r="AV37" s="56" t="str">
        <f t="shared" si="23"/>
        <v/>
      </c>
      <c r="AW37" s="53"/>
      <c r="AX37" s="71" t="str">
        <f t="shared" si="19"/>
        <v/>
      </c>
      <c r="AY37" s="46" t="str">
        <f t="shared" ca="1" si="11"/>
        <v/>
      </c>
      <c r="AZ37" s="45" t="str">
        <f t="shared" si="20"/>
        <v/>
      </c>
      <c r="BA37" s="53"/>
      <c r="BB37" s="72" t="str">
        <f t="shared" si="21"/>
        <v/>
      </c>
      <c r="BC37" s="47" t="str">
        <f t="shared" ca="1" si="12"/>
        <v/>
      </c>
      <c r="BD37" s="45" t="str">
        <f t="shared" si="22"/>
        <v/>
      </c>
      <c r="BE37" s="53"/>
      <c r="BF37" s="698" t="str">
        <f t="shared" ca="1" si="13"/>
        <v/>
      </c>
      <c r="BG37" s="263">
        <f t="shared" si="4"/>
        <v>27</v>
      </c>
      <c r="BH37" s="53"/>
      <c r="BI37" s="54"/>
      <c r="BJ37" s="317"/>
      <c r="BK37" s="48"/>
      <c r="BL37" s="48"/>
      <c r="BM37" s="48"/>
      <c r="BN37" s="48"/>
      <c r="BO37" s="48"/>
      <c r="BP37" s="48"/>
      <c r="BQ37" s="48"/>
      <c r="BR37" s="48"/>
      <c r="BS37" s="54"/>
      <c r="BT37" s="48"/>
      <c r="BU37" s="54"/>
      <c r="BV37" s="263">
        <f t="shared" si="5"/>
        <v>27</v>
      </c>
      <c r="BW37" s="48"/>
      <c r="BX37" s="698" t="str">
        <f t="shared" ca="1" si="14"/>
        <v/>
      </c>
      <c r="BY37" s="48"/>
      <c r="BZ37" s="712" t="str">
        <f t="shared" ca="1" si="15"/>
        <v/>
      </c>
      <c r="CA37" s="48"/>
      <c r="CB37" s="34"/>
      <c r="CC37" s="48"/>
      <c r="CD37" s="39"/>
      <c r="CE37" s="39"/>
      <c r="CF37" s="34"/>
      <c r="CG37" s="48"/>
      <c r="CH37" s="34"/>
      <c r="CI37" s="49"/>
      <c r="CJ37" s="353"/>
      <c r="CK37" s="34"/>
      <c r="CL37" s="54"/>
      <c r="CM37" s="262">
        <f t="shared" si="16"/>
        <v>27</v>
      </c>
      <c r="CN37" s="52"/>
      <c r="CO37" s="714"/>
      <c r="CP37" s="48"/>
      <c r="CQ37" s="351"/>
      <c r="CR37" s="52"/>
      <c r="CS37" s="34"/>
      <c r="CT37" s="48"/>
      <c r="CU37" s="39"/>
      <c r="CV37" s="39"/>
      <c r="CW37" s="34"/>
      <c r="CX37" s="48"/>
      <c r="CY37" s="34"/>
      <c r="CZ37" s="49"/>
      <c r="DA37" s="353"/>
      <c r="DB37" s="34"/>
      <c r="DC37" s="54"/>
    </row>
    <row r="38" spans="1:107" ht="14.45" customHeight="1" x14ac:dyDescent="0.2">
      <c r="A38" s="234">
        <v>28</v>
      </c>
      <c r="B38" s="233" t="str">
        <f t="shared" si="6"/>
        <v>Mon</v>
      </c>
      <c r="C38" s="48"/>
      <c r="D38" s="49"/>
      <c r="E38" s="49"/>
      <c r="F38" s="50"/>
      <c r="G38" s="51"/>
      <c r="H38" s="52"/>
      <c r="I38" s="48"/>
      <c r="J38" s="49"/>
      <c r="K38" s="53"/>
      <c r="L38" s="317"/>
      <c r="M38" s="48"/>
      <c r="N38" s="44" t="str">
        <f t="shared" ca="1" si="7"/>
        <v/>
      </c>
      <c r="O38" s="48"/>
      <c r="P38" s="44" t="str">
        <f t="shared" ca="1" si="0"/>
        <v/>
      </c>
      <c r="Q38" s="48"/>
      <c r="R38" s="48"/>
      <c r="S38" s="54"/>
      <c r="T38" s="240">
        <f t="shared" si="1"/>
        <v>28</v>
      </c>
      <c r="U38" s="53"/>
      <c r="V38" s="54"/>
      <c r="W38" s="48"/>
      <c r="X38" s="48"/>
      <c r="Y38" s="333" t="str">
        <f t="shared" si="8"/>
        <v/>
      </c>
      <c r="Z38" s="317"/>
      <c r="AA38" s="330"/>
      <c r="AB38" s="48"/>
      <c r="AC38" s="54"/>
      <c r="AD38" s="53"/>
      <c r="AE38" s="54"/>
      <c r="AF38" s="704"/>
      <c r="AG38" s="52"/>
      <c r="AH38" s="48"/>
      <c r="AI38" t="str">
        <f t="shared" ca="1" si="9"/>
        <v/>
      </c>
      <c r="AJ38" s="48"/>
      <c r="AK38" s="317"/>
      <c r="AL38" s="317"/>
      <c r="AM38" s="317"/>
      <c r="AN38" s="54"/>
      <c r="AO38" s="234">
        <f t="shared" si="2"/>
        <v>28</v>
      </c>
      <c r="AP38" s="441" t="str">
        <f t="shared" si="3"/>
        <v>Mon</v>
      </c>
      <c r="AQ38" s="53"/>
      <c r="AR38" s="45" t="str">
        <f t="shared" si="17"/>
        <v/>
      </c>
      <c r="AS38" s="53"/>
      <c r="AT38" s="71" t="str">
        <f t="shared" si="23"/>
        <v/>
      </c>
      <c r="AU38" s="46" t="str">
        <f t="shared" ca="1" si="10"/>
        <v/>
      </c>
      <c r="AV38" s="56" t="str">
        <f t="shared" si="23"/>
        <v/>
      </c>
      <c r="AW38" s="53"/>
      <c r="AX38" s="71" t="str">
        <f t="shared" si="19"/>
        <v/>
      </c>
      <c r="AY38" s="46" t="str">
        <f t="shared" ca="1" si="11"/>
        <v/>
      </c>
      <c r="AZ38" s="45" t="str">
        <f t="shared" si="20"/>
        <v/>
      </c>
      <c r="BA38" s="53"/>
      <c r="BB38" s="72" t="str">
        <f t="shared" si="21"/>
        <v/>
      </c>
      <c r="BC38" s="47" t="str">
        <f t="shared" ca="1" si="12"/>
        <v/>
      </c>
      <c r="BD38" s="45" t="str">
        <f t="shared" si="22"/>
        <v/>
      </c>
      <c r="BE38" s="53"/>
      <c r="BF38" s="698" t="str">
        <f t="shared" ca="1" si="13"/>
        <v/>
      </c>
      <c r="BG38" s="263">
        <f t="shared" si="4"/>
        <v>28</v>
      </c>
      <c r="BH38" s="53"/>
      <c r="BI38" s="54"/>
      <c r="BJ38" s="317"/>
      <c r="BK38" s="48"/>
      <c r="BL38" s="48"/>
      <c r="BM38" s="48"/>
      <c r="BN38" s="48"/>
      <c r="BO38" s="48"/>
      <c r="BP38" s="48"/>
      <c r="BQ38" s="48"/>
      <c r="BR38" s="48"/>
      <c r="BS38" s="54"/>
      <c r="BT38" s="48"/>
      <c r="BU38" s="54"/>
      <c r="BV38" s="263">
        <f t="shared" si="5"/>
        <v>28</v>
      </c>
      <c r="BW38" s="48"/>
      <c r="BX38" s="698" t="str">
        <f t="shared" ca="1" si="14"/>
        <v/>
      </c>
      <c r="BY38" s="48"/>
      <c r="BZ38" s="712" t="str">
        <f t="shared" ca="1" si="15"/>
        <v/>
      </c>
      <c r="CA38" s="48"/>
      <c r="CB38" s="34"/>
      <c r="CC38" s="48"/>
      <c r="CD38" s="39"/>
      <c r="CE38" s="39"/>
      <c r="CF38" s="34"/>
      <c r="CG38" s="48"/>
      <c r="CH38" s="34"/>
      <c r="CI38" s="49"/>
      <c r="CJ38" s="353"/>
      <c r="CK38" s="34"/>
      <c r="CL38" s="54"/>
      <c r="CM38" s="262">
        <f t="shared" si="16"/>
        <v>28</v>
      </c>
      <c r="CN38" s="52"/>
      <c r="CO38" s="714"/>
      <c r="CP38" s="48"/>
      <c r="CQ38" s="351"/>
      <c r="CR38" s="52"/>
      <c r="CS38" s="34"/>
      <c r="CT38" s="48"/>
      <c r="CU38" s="39"/>
      <c r="CV38" s="39"/>
      <c r="CW38" s="34"/>
      <c r="CX38" s="48"/>
      <c r="CY38" s="34"/>
      <c r="CZ38" s="49"/>
      <c r="DA38" s="353"/>
      <c r="DB38" s="34"/>
      <c r="DC38" s="54"/>
    </row>
    <row r="39" spans="1:107" ht="14.45" customHeight="1" x14ac:dyDescent="0.2">
      <c r="A39" s="234">
        <v>29</v>
      </c>
      <c r="B39" s="233" t="str">
        <f t="shared" si="6"/>
        <v>Tue</v>
      </c>
      <c r="C39" s="48"/>
      <c r="D39" s="49"/>
      <c r="E39" s="49"/>
      <c r="F39" s="50"/>
      <c r="G39" s="51"/>
      <c r="H39" s="52"/>
      <c r="I39" s="48"/>
      <c r="J39" s="49"/>
      <c r="K39" s="53"/>
      <c r="L39" s="317"/>
      <c r="M39" s="48"/>
      <c r="N39" s="44" t="str">
        <f t="shared" ca="1" si="7"/>
        <v/>
      </c>
      <c r="O39" s="48"/>
      <c r="P39" s="44" t="str">
        <f t="shared" ca="1" si="0"/>
        <v/>
      </c>
      <c r="Q39" s="48"/>
      <c r="R39" s="48"/>
      <c r="S39" s="54"/>
      <c r="T39" s="240">
        <f t="shared" si="1"/>
        <v>29</v>
      </c>
      <c r="U39" s="53"/>
      <c r="V39" s="54"/>
      <c r="W39" s="48"/>
      <c r="X39" s="48"/>
      <c r="Y39" s="333" t="str">
        <f t="shared" si="8"/>
        <v/>
      </c>
      <c r="Z39" s="317"/>
      <c r="AA39" s="330"/>
      <c r="AB39" s="48"/>
      <c r="AC39" s="54"/>
      <c r="AD39" s="53"/>
      <c r="AE39" s="54"/>
      <c r="AF39" s="704"/>
      <c r="AG39" s="52"/>
      <c r="AH39" s="48"/>
      <c r="AI39" t="str">
        <f t="shared" ca="1" si="9"/>
        <v/>
      </c>
      <c r="AJ39" s="48"/>
      <c r="AK39" s="317"/>
      <c r="AL39" s="317"/>
      <c r="AM39" s="317"/>
      <c r="AN39" s="54"/>
      <c r="AO39" s="234">
        <f t="shared" si="2"/>
        <v>29</v>
      </c>
      <c r="AP39" s="441" t="str">
        <f t="shared" si="3"/>
        <v>Tue</v>
      </c>
      <c r="AQ39" s="53"/>
      <c r="AR39" s="45" t="str">
        <f t="shared" si="17"/>
        <v/>
      </c>
      <c r="AS39" s="53"/>
      <c r="AT39" s="71" t="str">
        <f t="shared" si="23"/>
        <v/>
      </c>
      <c r="AU39" s="46" t="str">
        <f t="shared" ca="1" si="10"/>
        <v/>
      </c>
      <c r="AV39" s="56" t="str">
        <f t="shared" si="23"/>
        <v/>
      </c>
      <c r="AW39" s="53"/>
      <c r="AX39" s="71" t="str">
        <f t="shared" si="19"/>
        <v/>
      </c>
      <c r="AY39" s="46" t="str">
        <f t="shared" ca="1" si="11"/>
        <v/>
      </c>
      <c r="AZ39" s="45" t="str">
        <f t="shared" si="20"/>
        <v/>
      </c>
      <c r="BA39" s="53"/>
      <c r="BB39" s="72" t="str">
        <f t="shared" si="21"/>
        <v/>
      </c>
      <c r="BC39" s="47" t="str">
        <f t="shared" ca="1" si="12"/>
        <v/>
      </c>
      <c r="BD39" s="45" t="str">
        <f t="shared" si="22"/>
        <v/>
      </c>
      <c r="BE39" s="53"/>
      <c r="BF39" s="698" t="str">
        <f t="shared" ca="1" si="13"/>
        <v/>
      </c>
      <c r="BG39" s="263">
        <f t="shared" si="4"/>
        <v>29</v>
      </c>
      <c r="BH39" s="53"/>
      <c r="BI39" s="54"/>
      <c r="BJ39" s="317"/>
      <c r="BK39" s="48"/>
      <c r="BL39" s="48"/>
      <c r="BM39" s="48"/>
      <c r="BN39" s="48"/>
      <c r="BO39" s="48"/>
      <c r="BP39" s="48"/>
      <c r="BQ39" s="48"/>
      <c r="BR39" s="48"/>
      <c r="BS39" s="54"/>
      <c r="BT39" s="48"/>
      <c r="BU39" s="54"/>
      <c r="BV39" s="263">
        <f t="shared" si="5"/>
        <v>29</v>
      </c>
      <c r="BW39" s="48"/>
      <c r="BX39" s="698" t="str">
        <f t="shared" ca="1" si="14"/>
        <v/>
      </c>
      <c r="BY39" s="48"/>
      <c r="BZ39" s="712" t="str">
        <f t="shared" ca="1" si="15"/>
        <v/>
      </c>
      <c r="CA39" s="48"/>
      <c r="CB39" s="34"/>
      <c r="CC39" s="48"/>
      <c r="CD39" s="39"/>
      <c r="CE39" s="39"/>
      <c r="CF39" s="34"/>
      <c r="CG39" s="48"/>
      <c r="CH39" s="34"/>
      <c r="CI39" s="49"/>
      <c r="CJ39" s="353"/>
      <c r="CK39" s="34"/>
      <c r="CL39" s="54"/>
      <c r="CM39" s="262">
        <f t="shared" si="16"/>
        <v>29</v>
      </c>
      <c r="CN39" s="52"/>
      <c r="CO39" s="714"/>
      <c r="CP39" s="48"/>
      <c r="CQ39" s="351"/>
      <c r="CR39" s="52"/>
      <c r="CS39" s="34"/>
      <c r="CT39" s="48"/>
      <c r="CU39" s="39"/>
      <c r="CV39" s="39"/>
      <c r="CW39" s="34"/>
      <c r="CX39" s="48"/>
      <c r="CY39" s="34"/>
      <c r="CZ39" s="49"/>
      <c r="DA39" s="353"/>
      <c r="DB39" s="34"/>
      <c r="DC39" s="54"/>
    </row>
    <row r="40" spans="1:107" ht="14.45" customHeight="1" x14ac:dyDescent="0.2">
      <c r="A40" s="234">
        <v>30</v>
      </c>
      <c r="B40" s="233" t="str">
        <f t="shared" si="6"/>
        <v>Wed</v>
      </c>
      <c r="C40" s="48"/>
      <c r="D40" s="49"/>
      <c r="E40" s="49"/>
      <c r="F40" s="50"/>
      <c r="G40" s="51"/>
      <c r="H40" s="52"/>
      <c r="I40" s="48"/>
      <c r="J40" s="49"/>
      <c r="K40" s="53"/>
      <c r="L40" s="317"/>
      <c r="M40" s="48"/>
      <c r="N40" s="44" t="str">
        <f t="shared" ca="1" si="7"/>
        <v/>
      </c>
      <c r="O40" s="48"/>
      <c r="P40" s="44" t="str">
        <f t="shared" ca="1" si="0"/>
        <v/>
      </c>
      <c r="Q40" s="48"/>
      <c r="R40" s="48"/>
      <c r="S40" s="54"/>
      <c r="T40" s="240">
        <f t="shared" si="1"/>
        <v>30</v>
      </c>
      <c r="U40" s="53"/>
      <c r="V40" s="54"/>
      <c r="W40" s="48"/>
      <c r="X40" s="48"/>
      <c r="Y40" s="333" t="str">
        <f t="shared" si="8"/>
        <v/>
      </c>
      <c r="Z40" s="317"/>
      <c r="AA40" s="330"/>
      <c r="AB40" s="48"/>
      <c r="AC40" s="54"/>
      <c r="AD40" s="53"/>
      <c r="AE40" s="54"/>
      <c r="AF40" s="704"/>
      <c r="AG40" s="52"/>
      <c r="AH40" s="48"/>
      <c r="AI40" t="str">
        <f t="shared" ca="1" si="9"/>
        <v/>
      </c>
      <c r="AJ40" s="48"/>
      <c r="AK40" s="317"/>
      <c r="AL40" s="317"/>
      <c r="AM40" s="317"/>
      <c r="AN40" s="54"/>
      <c r="AO40" s="234">
        <f t="shared" si="2"/>
        <v>30</v>
      </c>
      <c r="AP40" s="441" t="str">
        <f t="shared" si="3"/>
        <v>Wed</v>
      </c>
      <c r="AQ40" s="53"/>
      <c r="AR40" s="45" t="str">
        <f t="shared" si="17"/>
        <v/>
      </c>
      <c r="AS40" s="53"/>
      <c r="AT40" s="71" t="str">
        <f t="shared" si="23"/>
        <v/>
      </c>
      <c r="AU40" s="46" t="str">
        <f t="shared" ca="1" si="10"/>
        <v/>
      </c>
      <c r="AV40" s="45" t="str">
        <f t="shared" si="23"/>
        <v/>
      </c>
      <c r="AW40" s="53"/>
      <c r="AX40" s="71" t="str">
        <f t="shared" si="19"/>
        <v/>
      </c>
      <c r="AY40" s="46" t="str">
        <f t="shared" ca="1" si="11"/>
        <v/>
      </c>
      <c r="AZ40" s="45" t="str">
        <f t="shared" si="20"/>
        <v/>
      </c>
      <c r="BA40" s="53"/>
      <c r="BB40" s="72" t="str">
        <f t="shared" si="21"/>
        <v/>
      </c>
      <c r="BC40" s="47" t="str">
        <f t="shared" ca="1" si="12"/>
        <v/>
      </c>
      <c r="BD40" s="45" t="str">
        <f t="shared" si="22"/>
        <v/>
      </c>
      <c r="BE40" s="53"/>
      <c r="BF40" s="698" t="str">
        <f t="shared" ca="1" si="13"/>
        <v/>
      </c>
      <c r="BG40" s="263">
        <f t="shared" si="4"/>
        <v>30</v>
      </c>
      <c r="BH40" s="53"/>
      <c r="BI40" s="54"/>
      <c r="BJ40" s="317"/>
      <c r="BK40" s="48"/>
      <c r="BL40" s="48"/>
      <c r="BM40" s="48"/>
      <c r="BN40" s="48"/>
      <c r="BO40" s="48"/>
      <c r="BP40" s="48"/>
      <c r="BQ40" s="48"/>
      <c r="BR40" s="48"/>
      <c r="BS40" s="54"/>
      <c r="BT40" s="48"/>
      <c r="BU40" s="54"/>
      <c r="BV40" s="263">
        <f t="shared" si="5"/>
        <v>30</v>
      </c>
      <c r="BW40" s="48"/>
      <c r="BX40" s="698" t="str">
        <f t="shared" ca="1" si="14"/>
        <v/>
      </c>
      <c r="BY40" s="48"/>
      <c r="BZ40" s="712" t="str">
        <f t="shared" ca="1" si="15"/>
        <v/>
      </c>
      <c r="CA40" s="48"/>
      <c r="CB40" s="34"/>
      <c r="CC40" s="48"/>
      <c r="CD40" s="39"/>
      <c r="CE40" s="39"/>
      <c r="CF40" s="34"/>
      <c r="CG40" s="48"/>
      <c r="CH40" s="34"/>
      <c r="CI40" s="49"/>
      <c r="CJ40" s="353"/>
      <c r="CK40" s="34"/>
      <c r="CL40" s="54"/>
      <c r="CM40" s="262">
        <f t="shared" si="16"/>
        <v>30</v>
      </c>
      <c r="CN40" s="52"/>
      <c r="CO40" s="714"/>
      <c r="CP40" s="48"/>
      <c r="CQ40" s="351"/>
      <c r="CR40" s="52"/>
      <c r="CS40" s="34"/>
      <c r="CT40" s="48"/>
      <c r="CU40" s="39"/>
      <c r="CV40" s="39"/>
      <c r="CW40" s="34"/>
      <c r="CX40" s="48"/>
      <c r="CY40" s="34"/>
      <c r="CZ40" s="49"/>
      <c r="DA40" s="353"/>
      <c r="DB40" s="34"/>
      <c r="DC40" s="54"/>
    </row>
    <row r="41" spans="1:107" ht="14.45" customHeight="1" thickBot="1" x14ac:dyDescent="0.25">
      <c r="A41" s="234">
        <v>31</v>
      </c>
      <c r="B41" s="233" t="str">
        <f t="shared" si="6"/>
        <v>Thu</v>
      </c>
      <c r="C41" s="48"/>
      <c r="D41" s="49"/>
      <c r="E41" s="49"/>
      <c r="F41" s="50"/>
      <c r="G41" s="51"/>
      <c r="H41" s="52"/>
      <c r="I41" s="48"/>
      <c r="J41" s="49"/>
      <c r="K41" s="53"/>
      <c r="L41" s="317"/>
      <c r="M41" s="48"/>
      <c r="N41" s="71" t="str">
        <f t="shared" ca="1" si="7"/>
        <v/>
      </c>
      <c r="O41" s="48"/>
      <c r="P41" s="71" t="str">
        <f t="shared" ca="1" si="0"/>
        <v/>
      </c>
      <c r="Q41" s="48"/>
      <c r="R41" s="48"/>
      <c r="S41" s="54"/>
      <c r="T41" s="240">
        <f t="shared" si="1"/>
        <v>31</v>
      </c>
      <c r="U41" s="53"/>
      <c r="V41" s="54"/>
      <c r="W41" s="48"/>
      <c r="X41" s="48"/>
      <c r="Y41" s="333" t="str">
        <f t="shared" si="8"/>
        <v/>
      </c>
      <c r="Z41" s="317"/>
      <c r="AA41" s="330"/>
      <c r="AB41" s="48"/>
      <c r="AC41" s="54"/>
      <c r="AD41" s="53"/>
      <c r="AE41" s="54"/>
      <c r="AF41" s="704"/>
      <c r="AG41" s="52"/>
      <c r="AH41" s="48"/>
      <c r="AI41" s="366" t="str">
        <f t="shared" ca="1" si="9"/>
        <v/>
      </c>
      <c r="AJ41" s="48"/>
      <c r="AK41" s="317"/>
      <c r="AL41" s="317"/>
      <c r="AM41" s="317"/>
      <c r="AN41" s="54"/>
      <c r="AO41" s="235">
        <f t="shared" si="2"/>
        <v>31</v>
      </c>
      <c r="AP41" s="442" t="str">
        <f t="shared" si="3"/>
        <v>Thu</v>
      </c>
      <c r="AQ41" s="63"/>
      <c r="AR41" s="67">
        <f>IF(AND(+$B41="Sat",SUM(AQ35:AQ41)&gt;0),AVERAGE(AQ35:AQ41),IF(AND(+$B41="Fri",SUM(AQ36:AQ41,AQ$42)&gt;0),AVERAGE(AQ36:AQ41,AQ$42),IF(AND(+$B41="Thu",SUM(AQ37:AQ41,AQ$42:AQ$43)&gt;0),AVERAGE(AQ37:AQ41,AQ$42:AQ$43),IF(AND($B41="Wed",SUM(AQ38:AQ41,AQ$42:AQ$44)&gt;0),AVERAGE(AQ38:AQ41,AQ$42:AQ$44),""))))</f>
        <v>1</v>
      </c>
      <c r="AS41" s="63"/>
      <c r="AT41" s="67" t="str">
        <f>IF(AND(+$B41="Sat",SUM(AS35:AS41)&gt;0),AVERAGE(AS35:AS41),IF(AND(+$B41="Fri",SUM(AS36:AS41,AS$42)&gt;0),AVERAGE(AS36:AS41,AS$42),IF(AND(+$B41="Thu",SUM(AS37:AS41,AS$42:AS$43)&gt;0),AVERAGE(AS37:AS41,AS$42:AS$43),IF(AND($B41="Wed",SUM(AS38:AS41,AS$42:AS$44)&gt;0),AVERAGE(AS38:AS41,AS$42:AS$44),""))))</f>
        <v/>
      </c>
      <c r="AU41" s="87" t="str">
        <f t="shared" ca="1" si="10"/>
        <v/>
      </c>
      <c r="AV41" s="67" t="str">
        <f ca="1">IF(AND(+$B41="Sat",SUM(AU35:AU41)&gt;0),AVERAGE(AU35:AU41),IF(AND(+$B41="Fri",SUM(AU36:AU41,AU$42)&gt;0),AVERAGE(AU36:AU41,AU$42),IF(AND(+$B41="Thu",SUM(AU37:AU41,AU$42:AU$43)&gt;0),AVERAGE(AU37:AU41,AU$42:AU$43),IF(AND($B41="Wed",SUM(AU38:AU41,AU$42:AU$44)&gt;0),AVERAGE(AU38:AU41,AU$42:AU$44),""))))</f>
        <v/>
      </c>
      <c r="AW41" s="63"/>
      <c r="AX41" s="67" t="str">
        <f>IF(AND(+$B41="Sat",SUM(AW35:AW41)&gt;0),AVERAGE(AW35:AW41),IF(AND(+$B41="Fri",SUM(AW36:AW41,AW$42)&gt;0),AVERAGE(AW36:AW41,AW$42),IF(AND(+$B41="Thu",SUM(AW37:AW41,AW$42:AW$43)&gt;0),AVERAGE(AW37:AW41,AW$42:AW$43),IF(AND($B41="Wed",SUM(AW38:AW41,AW$42:AW$44)&gt;0),AVERAGE(AW38:AW41,AW$42:AW$44),""))))</f>
        <v/>
      </c>
      <c r="AY41" s="87" t="str">
        <f t="shared" ca="1" si="11"/>
        <v/>
      </c>
      <c r="AZ41" s="67" t="str">
        <f ca="1">IF(AND(+$B41="Sat",SUM(AY35:AY41)&gt;0),AVERAGE(AY35:AY41),IF(AND(+$B41="Fri",SUM(AY36:AY41,AY$42)&gt;0),AVERAGE(AY36:AY41,AY$42),IF(AND(+$B41="Thu",SUM(AY37:AY41,AY$42:AY$43)&gt;0),AVERAGE(AY37:AY41,AY$42:AY$43),IF(AND($B41="Wed",SUM(AY38:AY41,AY$42:AY$44)&gt;0),AVERAGE(AY38:AY41,AY$42:AY$44),""))))</f>
        <v/>
      </c>
      <c r="BA41" s="63"/>
      <c r="BB41" s="67" t="str">
        <f>IF(AND(+$B41="Sat",SUM(BA35:BA41)&gt;0),AVERAGE(BA35:BA41),IF(AND(+$B41="Fri",SUM(BA36:BA41,BA$42)&gt;0),AVERAGE(BA36:BA41,BA$42),IF(AND(+$B41="Thu",SUM(BA37:BA41,BA$42:BA$43)&gt;0),AVERAGE(BA37:BA41,BA$42:BA$43),IF(AND($B41="Wed",SUM(BA38:BA41,BA$42:BA$44)&gt;0),AVERAGE(BA38:BA41,BA$42:BA$44),""))))</f>
        <v/>
      </c>
      <c r="BC41" s="87" t="str">
        <f t="shared" ca="1" si="12"/>
        <v/>
      </c>
      <c r="BD41" s="68" t="str">
        <f ca="1">IF(AND(+$B41="Sat",SUM(BC35:BC41)&gt;0),AVERAGE(BC35:BC41),IF(AND(+$B41="Fri",SUM(BC36:BC41,BC$42)&gt;0),AVERAGE(BC36:BC41,BC$42),IF(AND(+$B41="Thu",SUM(BC37:BC41,BC$42:BC$43)&gt;0),AVERAGE(BC37:BC41,BC$42:BC$43),IF(AND($B41="Wed",SUM(BC38:BC41,BC$42:BC$44)&gt;0),AVERAGE(BC38:BC41,BC$42:BC$44),""))))</f>
        <v/>
      </c>
      <c r="BE41" s="53"/>
      <c r="BF41" s="698" t="str">
        <f t="shared" ca="1" si="13"/>
        <v/>
      </c>
      <c r="BG41" s="263">
        <f t="shared" si="4"/>
        <v>31</v>
      </c>
      <c r="BH41" s="53"/>
      <c r="BI41" s="54"/>
      <c r="BJ41" s="317"/>
      <c r="BK41" s="48"/>
      <c r="BL41" s="48"/>
      <c r="BM41" s="48"/>
      <c r="BN41" s="48"/>
      <c r="BO41" s="48"/>
      <c r="BP41" s="48"/>
      <c r="BQ41" s="48"/>
      <c r="BR41" s="48"/>
      <c r="BS41" s="54"/>
      <c r="BT41" s="48"/>
      <c r="BU41" s="54"/>
      <c r="BV41" s="263">
        <f t="shared" si="5"/>
        <v>31</v>
      </c>
      <c r="BW41" s="62"/>
      <c r="BX41" s="701" t="str">
        <f t="shared" ca="1" si="14"/>
        <v/>
      </c>
      <c r="BY41" s="48"/>
      <c r="BZ41" s="701" t="str">
        <f t="shared" ca="1" si="15"/>
        <v/>
      </c>
      <c r="CA41" s="48"/>
      <c r="CB41" s="387"/>
      <c r="CC41" s="48"/>
      <c r="CD41" s="52"/>
      <c r="CE41" s="52"/>
      <c r="CF41" s="387"/>
      <c r="CG41" s="48"/>
      <c r="CH41" s="387"/>
      <c r="CI41" s="48"/>
      <c r="CJ41" s="387"/>
      <c r="CK41" s="387"/>
      <c r="CL41" s="54"/>
      <c r="CM41" s="262">
        <f t="shared" si="16"/>
        <v>31</v>
      </c>
      <c r="CN41" s="52"/>
      <c r="CO41" s="714"/>
      <c r="CP41" s="48"/>
      <c r="CQ41" s="351"/>
      <c r="CR41" s="52"/>
      <c r="CS41" s="387"/>
      <c r="CT41" s="48"/>
      <c r="CU41" s="52"/>
      <c r="CV41" s="52"/>
      <c r="CW41" s="387"/>
      <c r="CX41" s="48"/>
      <c r="CY41" s="387"/>
      <c r="CZ41" s="48"/>
      <c r="DA41" s="387"/>
      <c r="DB41" s="387"/>
      <c r="DC41" s="54"/>
    </row>
    <row r="42" spans="1:107" ht="9.9499999999999993" customHeight="1" thickBot="1" x14ac:dyDescent="0.25">
      <c r="A42" s="369">
        <v>1</v>
      </c>
      <c r="B42" s="367" t="str">
        <f>TEXT(CONCATENATE("1/1/",M4+1),"DDD")</f>
        <v>Fri</v>
      </c>
      <c r="C42" s="985" t="s">
        <v>191</v>
      </c>
      <c r="D42" s="986"/>
      <c r="E42" s="986"/>
      <c r="F42" s="986"/>
      <c r="G42" s="986"/>
      <c r="H42" s="1175"/>
      <c r="I42" s="1176"/>
      <c r="J42" s="1061"/>
      <c r="K42" s="409"/>
      <c r="L42" s="416"/>
      <c r="M42" s="413"/>
      <c r="N42" s="413"/>
      <c r="O42" s="413"/>
      <c r="P42" s="413"/>
      <c r="Q42" s="413"/>
      <c r="R42" s="413"/>
      <c r="S42" s="417"/>
      <c r="T42" s="418"/>
      <c r="U42" s="419"/>
      <c r="V42" s="417"/>
      <c r="W42" s="412"/>
      <c r="X42" s="413"/>
      <c r="Y42" s="371"/>
      <c r="Z42" s="416"/>
      <c r="AA42" s="371"/>
      <c r="AB42" s="413"/>
      <c r="AC42" s="417"/>
      <c r="AD42" s="419"/>
      <c r="AE42" s="417"/>
      <c r="AF42" s="709"/>
      <c r="AG42" s="412"/>
      <c r="AH42" s="413"/>
      <c r="AI42" s="420"/>
      <c r="AJ42" s="413"/>
      <c r="AK42" s="416"/>
      <c r="AL42" s="416"/>
      <c r="AM42" s="416"/>
      <c r="AN42" s="417"/>
      <c r="AO42" s="908">
        <f t="shared" si="2"/>
        <v>1</v>
      </c>
      <c r="AP42" s="441" t="str">
        <f t="shared" si="3"/>
        <v>Fri</v>
      </c>
      <c r="AQ42" s="373">
        <v>1</v>
      </c>
      <c r="AR42" s="417"/>
      <c r="AS42" s="374"/>
      <c r="AT42" s="420"/>
      <c r="AU42" s="428" t="str">
        <f t="shared" ca="1" si="10"/>
        <v/>
      </c>
      <c r="AV42" s="417"/>
      <c r="AW42" s="375"/>
      <c r="AX42" s="420"/>
      <c r="AY42" s="429" t="str">
        <f t="shared" ca="1" si="11"/>
        <v/>
      </c>
      <c r="AZ42" s="417"/>
      <c r="BA42" s="376"/>
      <c r="BB42" s="420"/>
      <c r="BC42" s="429" t="str">
        <f t="shared" ca="1" si="12"/>
        <v/>
      </c>
      <c r="BD42" s="417"/>
      <c r="BE42" s="376"/>
      <c r="BF42" s="689" t="str">
        <f t="shared" ca="1" si="13"/>
        <v/>
      </c>
      <c r="BG42" s="418"/>
      <c r="BH42" s="419"/>
      <c r="BI42" s="417"/>
      <c r="BJ42" s="430"/>
      <c r="BK42" s="413"/>
      <c r="BL42" s="413"/>
      <c r="BM42" s="413"/>
      <c r="BN42" s="413"/>
      <c r="BO42" s="413"/>
      <c r="BP42" s="413"/>
      <c r="BQ42" s="413"/>
      <c r="BR42" s="413"/>
      <c r="BS42" s="417"/>
      <c r="BT42" s="413"/>
      <c r="BU42" s="417"/>
      <c r="BV42" s="362">
        <v>1</v>
      </c>
      <c r="BW42" s="691"/>
      <c r="BX42" s="689" t="str">
        <f t="shared" ca="1" si="14"/>
        <v/>
      </c>
      <c r="BY42" s="48"/>
      <c r="BZ42" s="701" t="str">
        <f t="shared" ca="1" si="15"/>
        <v/>
      </c>
      <c r="CA42" s="48"/>
      <c r="CB42" s="387"/>
      <c r="CC42" s="48"/>
      <c r="CD42" s="52"/>
      <c r="CE42" s="52"/>
      <c r="CF42" s="387"/>
      <c r="CG42" s="48"/>
      <c r="CH42" s="387"/>
      <c r="CI42" s="48"/>
      <c r="CJ42" s="351"/>
      <c r="CK42" s="387"/>
      <c r="CL42" s="54"/>
      <c r="CM42" s="362">
        <f t="shared" si="16"/>
        <v>1</v>
      </c>
      <c r="CN42" s="52"/>
      <c r="CO42" s="867"/>
      <c r="CP42" s="48"/>
      <c r="CQ42" s="351"/>
      <c r="CR42" s="52"/>
      <c r="CS42" s="387"/>
      <c r="CT42" s="48"/>
      <c r="CU42" s="52"/>
      <c r="CV42" s="52"/>
      <c r="CW42" s="387"/>
      <c r="CX42" s="48"/>
      <c r="CY42" s="387"/>
      <c r="CZ42" s="48"/>
      <c r="DA42" s="351"/>
      <c r="DB42" s="387"/>
      <c r="DC42" s="54"/>
    </row>
    <row r="43" spans="1:107" ht="9.9499999999999993" customHeight="1" thickBot="1" x14ac:dyDescent="0.25">
      <c r="A43" s="369">
        <v>2</v>
      </c>
      <c r="B43" s="367" t="str">
        <f>TEXT(CONCATENATE("1/2/",M4+1),"DDD")</f>
        <v>Sat</v>
      </c>
      <c r="C43" s="989"/>
      <c r="D43" s="990"/>
      <c r="E43" s="990"/>
      <c r="F43" s="990"/>
      <c r="G43" s="990"/>
      <c r="H43" s="1177"/>
      <c r="I43" s="934"/>
      <c r="J43" s="1178"/>
      <c r="K43" s="411"/>
      <c r="L43" s="416"/>
      <c r="M43" s="413"/>
      <c r="N43" s="413"/>
      <c r="O43" s="413"/>
      <c r="P43" s="413"/>
      <c r="Q43" s="413"/>
      <c r="R43" s="413"/>
      <c r="S43" s="417"/>
      <c r="T43" s="418"/>
      <c r="U43" s="419"/>
      <c r="V43" s="417"/>
      <c r="W43" s="412"/>
      <c r="X43" s="413"/>
      <c r="Y43" s="371"/>
      <c r="Z43" s="416"/>
      <c r="AA43" s="371"/>
      <c r="AB43" s="413"/>
      <c r="AC43" s="417"/>
      <c r="AD43" s="419"/>
      <c r="AE43" s="417"/>
      <c r="AF43" s="709"/>
      <c r="AG43" s="413"/>
      <c r="AH43" s="413"/>
      <c r="AI43" s="420"/>
      <c r="AJ43" s="413"/>
      <c r="AK43" s="416"/>
      <c r="AL43" s="416"/>
      <c r="AM43" s="416"/>
      <c r="AN43" s="417"/>
      <c r="AO43" s="908">
        <f t="shared" si="2"/>
        <v>2</v>
      </c>
      <c r="AP43" s="441" t="str">
        <f t="shared" si="3"/>
        <v>Sat</v>
      </c>
      <c r="AQ43" s="377">
        <v>1</v>
      </c>
      <c r="AR43" s="417"/>
      <c r="AS43" s="378"/>
      <c r="AT43" s="420"/>
      <c r="AU43" s="379" t="str">
        <f t="shared" ca="1" si="10"/>
        <v/>
      </c>
      <c r="AV43" s="417"/>
      <c r="AW43" s="380"/>
      <c r="AX43" s="420"/>
      <c r="AY43" s="381" t="str">
        <f t="shared" ca="1" si="11"/>
        <v/>
      </c>
      <c r="AZ43" s="417"/>
      <c r="BA43" s="382"/>
      <c r="BB43" s="420"/>
      <c r="BC43" s="381" t="str">
        <f t="shared" ca="1" si="12"/>
        <v/>
      </c>
      <c r="BD43" s="417"/>
      <c r="BE43" s="382"/>
      <c r="BF43" s="689" t="str">
        <f t="shared" ca="1" si="13"/>
        <v/>
      </c>
      <c r="BG43" s="418"/>
      <c r="BH43" s="419"/>
      <c r="BI43" s="417"/>
      <c r="BJ43" s="430"/>
      <c r="BK43" s="413"/>
      <c r="BL43" s="413"/>
      <c r="BM43" s="413"/>
      <c r="BN43" s="413"/>
      <c r="BO43" s="413"/>
      <c r="BP43" s="413"/>
      <c r="BQ43" s="413"/>
      <c r="BR43" s="413"/>
      <c r="BS43" s="417"/>
      <c r="BT43" s="413"/>
      <c r="BU43" s="417"/>
      <c r="BV43" s="421">
        <v>2</v>
      </c>
      <c r="BW43" s="691"/>
      <c r="BX43" s="689" t="str">
        <f t="shared" ca="1" si="14"/>
        <v/>
      </c>
      <c r="BY43" s="365"/>
      <c r="BZ43" s="701" t="str">
        <f t="shared" ca="1" si="15"/>
        <v/>
      </c>
      <c r="CA43" s="365"/>
      <c r="CB43" s="388"/>
      <c r="CC43" s="365"/>
      <c r="CD43" s="443"/>
      <c r="CE43" s="443"/>
      <c r="CF43" s="388"/>
      <c r="CG43" s="365"/>
      <c r="CH43" s="388"/>
      <c r="CI43" s="48"/>
      <c r="CJ43" s="351"/>
      <c r="CK43" s="388"/>
      <c r="CL43" s="364"/>
      <c r="CM43" s="362">
        <f t="shared" si="16"/>
        <v>2</v>
      </c>
      <c r="CN43" s="52"/>
      <c r="CO43" s="867"/>
      <c r="CP43" s="48"/>
      <c r="CQ43" s="351"/>
      <c r="CR43" s="443"/>
      <c r="CS43" s="388"/>
      <c r="CT43" s="365"/>
      <c r="CU43" s="443"/>
      <c r="CV43" s="443"/>
      <c r="CW43" s="388"/>
      <c r="CX43" s="365"/>
      <c r="CY43" s="388"/>
      <c r="CZ43" s="48"/>
      <c r="DA43" s="351"/>
      <c r="DB43" s="388"/>
      <c r="DC43" s="364"/>
    </row>
    <row r="44" spans="1:107" ht="9.9499999999999993" customHeight="1" thickBot="1" x14ac:dyDescent="0.25">
      <c r="A44" s="370">
        <v>3</v>
      </c>
      <c r="B44" s="368" t="str">
        <f>TEXT(CONCATENATE("1/3/",M4+1),"DDD")</f>
        <v>Sun</v>
      </c>
      <c r="C44" s="1179"/>
      <c r="D44" s="1180"/>
      <c r="E44" s="1180"/>
      <c r="F44" s="1180"/>
      <c r="G44" s="1180"/>
      <c r="H44" s="1181"/>
      <c r="I44" s="1182"/>
      <c r="J44" s="1019"/>
      <c r="K44" s="410"/>
      <c r="L44" s="422"/>
      <c r="M44" s="415"/>
      <c r="N44" s="415"/>
      <c r="O44" s="415"/>
      <c r="P44" s="415"/>
      <c r="Q44" s="415"/>
      <c r="R44" s="415"/>
      <c r="S44" s="423"/>
      <c r="T44" s="424"/>
      <c r="U44" s="425"/>
      <c r="V44" s="423"/>
      <c r="W44" s="414"/>
      <c r="X44" s="415"/>
      <c r="Y44" s="372"/>
      <c r="Z44" s="422"/>
      <c r="AA44" s="372"/>
      <c r="AB44" s="415"/>
      <c r="AC44" s="423"/>
      <c r="AD44" s="425"/>
      <c r="AE44" s="423"/>
      <c r="AF44" s="709"/>
      <c r="AG44" s="414"/>
      <c r="AH44" s="415"/>
      <c r="AI44" s="426"/>
      <c r="AJ44" s="415"/>
      <c r="AK44" s="422"/>
      <c r="AL44" s="422"/>
      <c r="AM44" s="422"/>
      <c r="AN44" s="423"/>
      <c r="AO44" s="909">
        <f t="shared" si="2"/>
        <v>3</v>
      </c>
      <c r="AP44" s="442" t="str">
        <f t="shared" si="3"/>
        <v>Sun</v>
      </c>
      <c r="AQ44" s="383">
        <v>1</v>
      </c>
      <c r="AR44" s="423"/>
      <c r="AS44" s="686"/>
      <c r="AT44" s="426"/>
      <c r="AU44" s="384" t="str">
        <f t="shared" ca="1" si="10"/>
        <v/>
      </c>
      <c r="AV44" s="423"/>
      <c r="AW44" s="684"/>
      <c r="AX44" s="426"/>
      <c r="AY44" s="683" t="str">
        <f t="shared" ca="1" si="11"/>
        <v/>
      </c>
      <c r="AZ44" s="423"/>
      <c r="BA44" s="681"/>
      <c r="BB44" s="426"/>
      <c r="BC44" s="385" t="str">
        <f t="shared" ca="1" si="12"/>
        <v/>
      </c>
      <c r="BD44" s="423"/>
      <c r="BE44" s="386"/>
      <c r="BF44" s="689" t="str">
        <f t="shared" ca="1" si="13"/>
        <v/>
      </c>
      <c r="BG44" s="424"/>
      <c r="BH44" s="425"/>
      <c r="BI44" s="423"/>
      <c r="BJ44" s="431"/>
      <c r="BK44" s="415"/>
      <c r="BL44" s="415"/>
      <c r="BM44" s="415"/>
      <c r="BN44" s="415"/>
      <c r="BO44" s="415"/>
      <c r="BP44" s="415"/>
      <c r="BQ44" s="415"/>
      <c r="BR44" s="415"/>
      <c r="BS44" s="423"/>
      <c r="BT44" s="415"/>
      <c r="BU44" s="423"/>
      <c r="BV44" s="427">
        <v>3</v>
      </c>
      <c r="BW44" s="691"/>
      <c r="BX44" s="689" t="str">
        <f t="shared" ca="1" si="14"/>
        <v/>
      </c>
      <c r="BY44" s="58"/>
      <c r="BZ44" s="701" t="str">
        <f t="shared" ca="1" si="15"/>
        <v/>
      </c>
      <c r="CA44" s="58"/>
      <c r="CB44" s="354"/>
      <c r="CC44" s="58"/>
      <c r="CD44" s="62"/>
      <c r="CE44" s="62"/>
      <c r="CF44" s="354"/>
      <c r="CG44" s="58"/>
      <c r="CH44" s="354"/>
      <c r="CI44" s="58"/>
      <c r="CJ44" s="354"/>
      <c r="CK44" s="354"/>
      <c r="CL44" s="64"/>
      <c r="CM44" s="362">
        <f t="shared" si="16"/>
        <v>3</v>
      </c>
      <c r="CN44" s="62"/>
      <c r="CO44" s="868"/>
      <c r="CP44" s="58"/>
      <c r="CQ44" s="352"/>
      <c r="CR44" s="62"/>
      <c r="CS44" s="354"/>
      <c r="CT44" s="58"/>
      <c r="CU44" s="62"/>
      <c r="CV44" s="62"/>
      <c r="CW44" s="354"/>
      <c r="CX44" s="58"/>
      <c r="CY44" s="354"/>
      <c r="CZ44" s="58"/>
      <c r="DA44" s="354"/>
      <c r="DB44" s="354"/>
      <c r="DC44" s="64"/>
    </row>
    <row r="45" spans="1:107" ht="14.45" customHeight="1" thickTop="1" thickBot="1" x14ac:dyDescent="0.25">
      <c r="A45" s="238" t="s">
        <v>142</v>
      </c>
      <c r="B45" s="239"/>
      <c r="C45" s="198"/>
      <c r="D45" s="366"/>
      <c r="E45" s="171"/>
      <c r="F45" s="75"/>
      <c r="G45" s="777"/>
      <c r="H45" s="3" t="str">
        <f>IF(SUM(H11:H41)&gt;0,AVERAGE(H11:H41)," ")</f>
        <v xml:space="preserve"> </v>
      </c>
      <c r="I45" s="44" t="str">
        <f>IF(SUM(I11:I41)&gt;0,AVERAGE(I11:I41)," ")</f>
        <v xml:space="preserve"> </v>
      </c>
      <c r="J45" s="70" t="str">
        <f>IF(SUM(J11:J41)&gt;0,AVERAGE(J11:J41)," ")</f>
        <v xml:space="preserve"> </v>
      </c>
      <c r="K45" s="43" t="str">
        <f>IF(SUM(K11:K41)&gt;0,AVERAGE(K11:K41)," ")</f>
        <v xml:space="preserve"> </v>
      </c>
      <c r="L45" s="774"/>
      <c r="M45" s="44" t="str">
        <f t="shared" ref="M45:AE45" si="24">IF(SUM(M11:M41)&gt;0,AVERAGE(M11:M41)," ")</f>
        <v xml:space="preserve"> </v>
      </c>
      <c r="N45" s="44" t="str">
        <f ca="1">IF(SUM(N11:N41)&gt;0,AVERAGE(N11:N41)," ")</f>
        <v xml:space="preserve"> </v>
      </c>
      <c r="O45" s="44" t="str">
        <f t="shared" si="24"/>
        <v xml:space="preserve"> </v>
      </c>
      <c r="P45" s="44" t="str">
        <f ca="1">IF(SUM(P11:P41)&gt;0,AVERAGE(P11:P41)," ")</f>
        <v xml:space="preserve"> </v>
      </c>
      <c r="Q45" s="44" t="str">
        <f t="shared" si="24"/>
        <v xml:space="preserve"> </v>
      </c>
      <c r="R45" s="44" t="str">
        <f t="shared" si="24"/>
        <v xml:space="preserve"> </v>
      </c>
      <c r="S45" s="56" t="str">
        <f t="shared" si="24"/>
        <v xml:space="preserve"> </v>
      </c>
      <c r="T45" s="238" t="s">
        <v>143</v>
      </c>
      <c r="U45" s="775" t="str">
        <f t="shared" si="24"/>
        <v xml:space="preserve"> </v>
      </c>
      <c r="V45" s="776" t="str">
        <f t="shared" si="24"/>
        <v xml:space="preserve"> </v>
      </c>
      <c r="W45" s="43" t="str">
        <f t="shared" si="24"/>
        <v xml:space="preserve"> </v>
      </c>
      <c r="X45" s="44" t="str">
        <f t="shared" si="24"/>
        <v xml:space="preserve"> </v>
      </c>
      <c r="Y45" s="44" t="str">
        <f t="shared" si="24"/>
        <v xml:space="preserve"> </v>
      </c>
      <c r="Z45" s="44" t="str">
        <f t="shared" si="24"/>
        <v xml:space="preserve"> </v>
      </c>
      <c r="AA45" s="44" t="str">
        <f t="shared" si="24"/>
        <v xml:space="preserve"> </v>
      </c>
      <c r="AB45" s="44" t="str">
        <f t="shared" si="24"/>
        <v xml:space="preserve"> </v>
      </c>
      <c r="AC45" s="56" t="str">
        <f t="shared" si="24"/>
        <v xml:space="preserve"> </v>
      </c>
      <c r="AD45" s="43" t="str">
        <f t="shared" si="24"/>
        <v xml:space="preserve"> </v>
      </c>
      <c r="AE45" s="56" t="str">
        <f t="shared" si="24"/>
        <v xml:space="preserve"> </v>
      </c>
      <c r="AF45" s="813"/>
      <c r="AG45" s="679" t="str">
        <f>IF(SUM(AG11:AG41)&gt;0,AVERAGE(AG11:AG41)," ")</f>
        <v xml:space="preserve"> </v>
      </c>
      <c r="AH45" s="794" t="str">
        <f>IF(SUM(AH11:AH41)&gt;0,AVERAGE(AH11:AH41)," ")</f>
        <v xml:space="preserve"> </v>
      </c>
      <c r="AI45" s="44"/>
      <c r="AJ45" s="888" t="str">
        <f ca="1">IF(SUM(AI11:AI41)&gt;0,GEOMEAN(AI11:AI41),"")</f>
        <v/>
      </c>
      <c r="AK45" s="319"/>
      <c r="AL45" s="319"/>
      <c r="AM45" s="753" t="str">
        <f>IF(SUM(AM11:AM41)&gt;0,AVERAGE(AM11:AM41)," ")</f>
        <v xml:space="preserve"> </v>
      </c>
      <c r="AN45" s="56" t="str">
        <f>IF(SUM(AN11:AN41)&gt;0,AVERAGE(AN11:AN41)," ")</f>
        <v xml:space="preserve"> </v>
      </c>
      <c r="AO45" s="1050" t="s">
        <v>144</v>
      </c>
      <c r="AP45" s="1121"/>
      <c r="AQ45" s="679" t="str">
        <f>IF(SUM(AQ11:AQ41)&gt;0,AVERAGE(AQ11:AQ41)," ")</f>
        <v xml:space="preserve"> </v>
      </c>
      <c r="AR45" s="786"/>
      <c r="AS45" s="727" t="str">
        <f>IF(SUM(AS11:AS41)&gt;0,AVERAGE(AS11:AS41)," ")</f>
        <v xml:space="preserve"> </v>
      </c>
      <c r="AT45" s="685"/>
      <c r="AU45" s="680" t="str">
        <f ca="1">IF(SUM(AU11:AU41)&gt;0,AVERAGE(AU11:AU41)," ")</f>
        <v xml:space="preserve"> </v>
      </c>
      <c r="AV45" s="737"/>
      <c r="AW45" s="736" t="str">
        <f>IF(SUM(AW11:AW41)&gt;0,AVERAGE(AW11:AW41)," ")</f>
        <v xml:space="preserve"> </v>
      </c>
      <c r="AX45" s="734"/>
      <c r="AY45" s="680" t="str">
        <f ca="1">IF(SUM(AY11:AY41)&gt;0,AVERAGE(AY11:AY41)," ")</f>
        <v xml:space="preserve"> </v>
      </c>
      <c r="AZ45" s="682"/>
      <c r="BA45" s="679" t="str">
        <f>IF(SUM(BA11:BA41)&gt;0,AVERAGE(BA11:BA41)," ")</f>
        <v xml:space="preserve"> </v>
      </c>
      <c r="BB45" s="682"/>
      <c r="BC45" s="680" t="str">
        <f ca="1">IF(SUM(BC11:BC41)&gt;0,AVERAGE(BC11:BC41)," ")</f>
        <v xml:space="preserve"> </v>
      </c>
      <c r="BD45" s="757"/>
      <c r="BE45" s="679" t="str">
        <f>IF(SUM(BE11:BE41)&gt;0,AVERAGE(BE11:BE41)," ")</f>
        <v xml:space="preserve"> </v>
      </c>
      <c r="BF45" s="781" t="str">
        <f ca="1">IF(SUM(BF11:BF41)&gt;0,AVERAGE(BF11:BF41)," ")</f>
        <v xml:space="preserve"> </v>
      </c>
      <c r="BG45" s="238" t="s">
        <v>143</v>
      </c>
      <c r="BH45" s="43" t="str">
        <f>IF(SUM(BH11:BH41)&gt;0,AVERAGE(BH11:BH41)," ")</f>
        <v xml:space="preserve"> </v>
      </c>
      <c r="BI45" s="56" t="str">
        <f>IF(SUM(BI11:BI41)&gt;0,AVERAGE(BI11:BI41)," ")</f>
        <v xml:space="preserve"> </v>
      </c>
      <c r="BJ45" s="75"/>
      <c r="BK45" s="44" t="str">
        <f t="shared" ref="BK45:BS45" si="25">IF(SUM(BK11:BK41)&gt;0,AVERAGE(BK11:BK41)," ")</f>
        <v xml:space="preserve"> </v>
      </c>
      <c r="BL45" s="332" t="str">
        <f t="shared" si="25"/>
        <v xml:space="preserve"> </v>
      </c>
      <c r="BM45" s="44" t="str">
        <f t="shared" si="25"/>
        <v xml:space="preserve"> </v>
      </c>
      <c r="BN45" s="332" t="str">
        <f t="shared" si="25"/>
        <v xml:space="preserve"> </v>
      </c>
      <c r="BO45" s="332" t="str">
        <f t="shared" si="25"/>
        <v xml:space="preserve"> </v>
      </c>
      <c r="BP45" s="332" t="str">
        <f t="shared" si="25"/>
        <v xml:space="preserve"> </v>
      </c>
      <c r="BQ45" s="332" t="str">
        <f t="shared" si="25"/>
        <v xml:space="preserve"> </v>
      </c>
      <c r="BR45" s="332" t="str">
        <f t="shared" si="25"/>
        <v xml:space="preserve"> </v>
      </c>
      <c r="BS45" s="56" t="str">
        <f t="shared" si="25"/>
        <v xml:space="preserve"> </v>
      </c>
      <c r="BT45" s="44" t="str">
        <f>IF(SUM(BT11:BT41)&gt;0,AVERAGE(BT11:BT41)," ")</f>
        <v xml:space="preserve"> </v>
      </c>
      <c r="BU45" s="56" t="str">
        <f>IF(SUM(BU11:BU41)&gt;0,AVERAGE(BU11:BU41)," ")</f>
        <v xml:space="preserve"> </v>
      </c>
      <c r="BV45" s="262" t="s">
        <v>143</v>
      </c>
      <c r="BW45" s="732" t="str">
        <f>IF(SUM(BW11:BW44)&gt;0,AVERAGE(BW11:BW44)," ")</f>
        <v xml:space="preserve"> </v>
      </c>
      <c r="BX45" s="680" t="str">
        <f t="shared" ref="BX45:BZ45" ca="1" si="26">IF(SUM(BX11:BX41)&gt;0,AVERAGE(BX11:BX41)," ")</f>
        <v xml:space="preserve"> </v>
      </c>
      <c r="BY45" s="728" t="str">
        <f t="shared" si="26"/>
        <v xml:space="preserve"> </v>
      </c>
      <c r="BZ45" s="791" t="str">
        <f t="shared" ca="1" si="26"/>
        <v xml:space="preserve"> </v>
      </c>
      <c r="CA45" s="790" t="str">
        <f>IF(SUM(CA11:CA44)&gt;0,AVERAGE(CA11:CA44)," ")</f>
        <v xml:space="preserve"> </v>
      </c>
      <c r="CB45" s="46" t="str">
        <f>IF(SUM(CB11:CB44)&gt;0,AVERAGE(CB11:CB44)," ")</f>
        <v xml:space="preserve"> </v>
      </c>
      <c r="CC45" s="46" t="str">
        <f t="shared" ref="CC45:CL45" si="27">IF(SUM(CC11:CC44)&gt;0,AVERAGE(CC11:CC44)," ")</f>
        <v xml:space="preserve"> </v>
      </c>
      <c r="CD45" s="46" t="str">
        <f t="shared" si="27"/>
        <v xml:space="preserve"> </v>
      </c>
      <c r="CE45" s="46" t="str">
        <f t="shared" si="27"/>
        <v xml:space="preserve"> </v>
      </c>
      <c r="CF45" s="46" t="str">
        <f t="shared" si="27"/>
        <v xml:space="preserve"> </v>
      </c>
      <c r="CG45" s="46" t="str">
        <f t="shared" si="27"/>
        <v xml:space="preserve"> </v>
      </c>
      <c r="CH45" s="46" t="str">
        <f t="shared" si="27"/>
        <v xml:space="preserve"> </v>
      </c>
      <c r="CI45" s="46" t="str">
        <f t="shared" si="27"/>
        <v xml:space="preserve"> </v>
      </c>
      <c r="CJ45" s="46" t="str">
        <f t="shared" si="27"/>
        <v xml:space="preserve"> </v>
      </c>
      <c r="CK45" s="46" t="str">
        <f t="shared" si="27"/>
        <v xml:space="preserve"> </v>
      </c>
      <c r="CL45" s="46" t="str">
        <f t="shared" si="27"/>
        <v xml:space="preserve"> </v>
      </c>
      <c r="CM45" s="262" t="s">
        <v>143</v>
      </c>
      <c r="CN45" s="3" t="str">
        <f>IF(SUM(CN11:CN44)&gt;0,AVERAGE(CN11:CN44)," ")</f>
        <v xml:space="preserve"> </v>
      </c>
      <c r="CO45" s="135" t="str">
        <f>IF(SUM(CO11:CO44)&gt;0,AVERAGE(CO11:CO44)," ")</f>
        <v xml:space="preserve"> </v>
      </c>
      <c r="CP45" s="135" t="str">
        <f t="shared" ref="CP45:DC45" si="28">IF(SUM(CP11:CP44)&gt;0,AVERAGE(CP11:CP44)," ")</f>
        <v xml:space="preserve"> </v>
      </c>
      <c r="CQ45" s="135" t="str">
        <f t="shared" si="28"/>
        <v xml:space="preserve"> </v>
      </c>
      <c r="CR45" s="135" t="str">
        <f t="shared" si="28"/>
        <v xml:space="preserve"> </v>
      </c>
      <c r="CS45" s="135" t="str">
        <f t="shared" si="28"/>
        <v xml:space="preserve"> </v>
      </c>
      <c r="CT45" s="135" t="str">
        <f t="shared" si="28"/>
        <v xml:space="preserve"> </v>
      </c>
      <c r="CU45" s="135" t="str">
        <f t="shared" si="28"/>
        <v xml:space="preserve"> </v>
      </c>
      <c r="CV45" s="135" t="str">
        <f t="shared" si="28"/>
        <v xml:space="preserve"> </v>
      </c>
      <c r="CW45" s="135" t="str">
        <f t="shared" si="28"/>
        <v xml:space="preserve"> </v>
      </c>
      <c r="CX45" s="135" t="str">
        <f t="shared" si="28"/>
        <v xml:space="preserve"> </v>
      </c>
      <c r="CY45" s="135" t="str">
        <f t="shared" si="28"/>
        <v xml:space="preserve"> </v>
      </c>
      <c r="CZ45" s="135" t="str">
        <f t="shared" si="28"/>
        <v xml:space="preserve"> </v>
      </c>
      <c r="DA45" s="135" t="str">
        <f t="shared" si="28"/>
        <v xml:space="preserve"> </v>
      </c>
      <c r="DB45" s="135" t="str">
        <f t="shared" si="28"/>
        <v xml:space="preserve"> </v>
      </c>
      <c r="DC45" s="910" t="str">
        <f t="shared" si="28"/>
        <v xml:space="preserve"> </v>
      </c>
    </row>
    <row r="46" spans="1:107" ht="14.45" customHeight="1" thickTop="1" thickBot="1" x14ac:dyDescent="0.25">
      <c r="A46" s="240" t="s">
        <v>145</v>
      </c>
      <c r="B46" s="241"/>
      <c r="C46" s="78"/>
      <c r="D46" s="77"/>
      <c r="E46" s="72" t="str">
        <f>IF(SUM(E11:E41)&gt;0,MAX(E11:E41)," ")</f>
        <v xml:space="preserve"> </v>
      </c>
      <c r="F46" s="519"/>
      <c r="G46" s="520"/>
      <c r="H46" s="81" t="str">
        <f t="shared" ref="H46:W46" si="29">IF(SUM(H11:H41)&gt;0,MAX(H11:H41)," ")</f>
        <v xml:space="preserve"> </v>
      </c>
      <c r="I46" s="71" t="str">
        <f t="shared" si="29"/>
        <v xml:space="preserve"> </v>
      </c>
      <c r="J46" s="72" t="str">
        <f t="shared" si="29"/>
        <v xml:space="preserve"> </v>
      </c>
      <c r="K46" s="55" t="str">
        <f t="shared" si="29"/>
        <v xml:space="preserve"> </v>
      </c>
      <c r="L46" s="320" t="str">
        <f t="shared" si="29"/>
        <v xml:space="preserve"> </v>
      </c>
      <c r="M46" s="71" t="str">
        <f t="shared" si="29"/>
        <v xml:space="preserve"> </v>
      </c>
      <c r="N46" s="82" t="str">
        <f ca="1">IF(SUM(N11:N41)&gt;0,MAX(N11:N41)," ")</f>
        <v xml:space="preserve"> </v>
      </c>
      <c r="O46" s="71" t="str">
        <f t="shared" si="29"/>
        <v xml:space="preserve"> </v>
      </c>
      <c r="P46" s="82" t="str">
        <f ca="1">IF(SUM(P11:P41)&gt;0,MAX(P11:P41)," ")</f>
        <v xml:space="preserve"> </v>
      </c>
      <c r="Q46" s="71" t="str">
        <f t="shared" si="29"/>
        <v xml:space="preserve"> </v>
      </c>
      <c r="R46" s="71" t="str">
        <f t="shared" si="29"/>
        <v xml:space="preserve"> </v>
      </c>
      <c r="S46" s="45" t="str">
        <f t="shared" si="29"/>
        <v xml:space="preserve"> </v>
      </c>
      <c r="T46" s="240" t="s">
        <v>146</v>
      </c>
      <c r="U46" s="55" t="str">
        <f t="shared" si="29"/>
        <v xml:space="preserve"> </v>
      </c>
      <c r="V46" s="45" t="str">
        <f t="shared" si="29"/>
        <v xml:space="preserve"> </v>
      </c>
      <c r="W46" s="55" t="str">
        <f t="shared" si="29"/>
        <v xml:space="preserve"> </v>
      </c>
      <c r="X46" s="71" t="str">
        <f t="shared" ref="X46:AN46" si="30">IF(SUM(X11:X41)&gt;0,MAX(X11:X41)," ")</f>
        <v xml:space="preserve"> </v>
      </c>
      <c r="Y46" s="71" t="str">
        <f t="shared" si="30"/>
        <v xml:space="preserve"> </v>
      </c>
      <c r="Z46" s="71" t="str">
        <f t="shared" si="30"/>
        <v xml:space="preserve"> </v>
      </c>
      <c r="AA46" s="333" t="str">
        <f t="shared" si="30"/>
        <v xml:space="preserve"> </v>
      </c>
      <c r="AB46" s="71" t="str">
        <f t="shared" si="30"/>
        <v xml:space="preserve"> </v>
      </c>
      <c r="AC46" s="45" t="str">
        <f t="shared" si="30"/>
        <v xml:space="preserve"> </v>
      </c>
      <c r="AD46" s="55" t="str">
        <f t="shared" si="30"/>
        <v xml:space="preserve"> </v>
      </c>
      <c r="AE46" s="45" t="str">
        <f t="shared" si="30"/>
        <v xml:space="preserve"> </v>
      </c>
      <c r="AF46" s="706"/>
      <c r="AG46" s="728" t="str">
        <f>IF(SUM(AG11:AG41)&gt;0,MAX(AG11:AG41)," ")</f>
        <v xml:space="preserve"> </v>
      </c>
      <c r="AH46" s="679" t="str">
        <f>IF(SUM(AH11:AH41)&gt;0,MAX(AH11:AH41)," ")</f>
        <v xml:space="preserve"> </v>
      </c>
      <c r="AI46" s="71" t="str">
        <f ca="1">IF(AJ45&lt;&gt;"",MAX(AI11:AI41),"")</f>
        <v/>
      </c>
      <c r="AJ46" s="44" t="str">
        <f ca="1">IF(AI46=63200,"TNTC",AI46)</f>
        <v/>
      </c>
      <c r="AK46" s="1016" t="str">
        <f>IF(SUM(AK11:AL41)&gt;0,MAX(AK11:AL41)," ")</f>
        <v xml:space="preserve"> </v>
      </c>
      <c r="AL46" s="1017"/>
      <c r="AM46" s="758" t="str">
        <f t="shared" si="30"/>
        <v xml:space="preserve"> </v>
      </c>
      <c r="AN46" s="45" t="str">
        <f t="shared" si="30"/>
        <v xml:space="preserve"> </v>
      </c>
      <c r="AO46" s="1052" t="s">
        <v>147</v>
      </c>
      <c r="AP46" s="1053"/>
      <c r="AQ46" s="785" t="str">
        <f t="shared" ref="AQ46:BF46" si="31">IF(SUM(AQ11:AQ41)&gt;0,MAX(AQ11:AQ41)," ")</f>
        <v xml:space="preserve"> </v>
      </c>
      <c r="AR46" s="83">
        <f t="shared" si="31"/>
        <v>1</v>
      </c>
      <c r="AS46" s="43" t="str">
        <f t="shared" si="31"/>
        <v xml:space="preserve"> </v>
      </c>
      <c r="AT46" s="679" t="str">
        <f t="shared" si="31"/>
        <v xml:space="preserve"> </v>
      </c>
      <c r="AU46" s="687" t="str">
        <f t="shared" ca="1" si="31"/>
        <v xml:space="preserve"> </v>
      </c>
      <c r="AV46" s="728" t="str">
        <f t="shared" ca="1" si="31"/>
        <v xml:space="preserve"> </v>
      </c>
      <c r="AW46" s="735" t="str">
        <f t="shared" si="31"/>
        <v xml:space="preserve"> </v>
      </c>
      <c r="AX46" s="678" t="str">
        <f t="shared" si="31"/>
        <v xml:space="preserve"> </v>
      </c>
      <c r="AY46" s="730" t="str">
        <f t="shared" ca="1" si="31"/>
        <v xml:space="preserve"> </v>
      </c>
      <c r="AZ46" s="679" t="str">
        <f t="shared" ca="1" si="31"/>
        <v xml:space="preserve"> </v>
      </c>
      <c r="BA46" s="731" t="str">
        <f t="shared" si="31"/>
        <v xml:space="preserve"> </v>
      </c>
      <c r="BB46" s="732" t="str">
        <f t="shared" si="31"/>
        <v xml:space="preserve"> </v>
      </c>
      <c r="BC46" s="733" t="str">
        <f t="shared" ca="1" si="31"/>
        <v xml:space="preserve"> </v>
      </c>
      <c r="BD46" s="679" t="str">
        <f t="shared" ca="1" si="31"/>
        <v xml:space="preserve"> </v>
      </c>
      <c r="BE46" s="787" t="str">
        <f t="shared" si="31"/>
        <v xml:space="preserve"> </v>
      </c>
      <c r="BF46" s="788" t="str">
        <f t="shared" ca="1" si="31"/>
        <v xml:space="preserve"> </v>
      </c>
      <c r="BG46" s="240" t="s">
        <v>146</v>
      </c>
      <c r="BH46" s="55" t="str">
        <f>IF(SUM(BH11:BH41)&gt;0,MAX(BH11:BH41)," ")</f>
        <v xml:space="preserve"> </v>
      </c>
      <c r="BI46" s="45" t="str">
        <f t="shared" ref="BI46:BS46" si="32">IF(SUM(BI11:BI41)&gt;0,MAX(BI11:BI41)," ")</f>
        <v xml:space="preserve"> </v>
      </c>
      <c r="BJ46" s="55" t="str">
        <f t="shared" si="32"/>
        <v xml:space="preserve"> </v>
      </c>
      <c r="BK46" s="71" t="str">
        <f t="shared" si="32"/>
        <v xml:space="preserve"> </v>
      </c>
      <c r="BL46" s="71" t="str">
        <f t="shared" si="32"/>
        <v xml:space="preserve"> </v>
      </c>
      <c r="BM46" s="71" t="str">
        <f t="shared" si="32"/>
        <v xml:space="preserve"> </v>
      </c>
      <c r="BN46" s="71" t="str">
        <f t="shared" si="32"/>
        <v xml:space="preserve"> </v>
      </c>
      <c r="BO46" s="71" t="str">
        <f t="shared" si="32"/>
        <v xml:space="preserve"> </v>
      </c>
      <c r="BP46" s="71" t="str">
        <f t="shared" si="32"/>
        <v xml:space="preserve"> </v>
      </c>
      <c r="BQ46" s="71" t="str">
        <f t="shared" si="32"/>
        <v xml:space="preserve"> </v>
      </c>
      <c r="BR46" s="71" t="str">
        <f t="shared" si="32"/>
        <v xml:space="preserve"> </v>
      </c>
      <c r="BS46" s="45" t="str">
        <f t="shared" si="32"/>
        <v xml:space="preserve"> </v>
      </c>
      <c r="BT46" s="71" t="str">
        <f>IF(SUM(BT11:BT41)&gt;0,MAX(BT11:BT41)," ")</f>
        <v xml:space="preserve"> </v>
      </c>
      <c r="BU46" s="45" t="str">
        <f>IF(SUM(BU11:BU41)&gt;0,MAX(BU11:BU41)," ")</f>
        <v xml:space="preserve"> </v>
      </c>
      <c r="BV46" s="263" t="s">
        <v>146</v>
      </c>
      <c r="BW46" s="792" t="str">
        <f>IF(SUM(BW11:BW44)&gt;0,MAX(BW11:BW44)," ")</f>
        <v xml:space="preserve"> </v>
      </c>
      <c r="BX46" s="793" t="str">
        <f t="shared" ref="BX46:BZ46" ca="1" si="33">IF(SUM(BX11:BX41)&gt;0,MAX(BX11:BX41)," ")</f>
        <v xml:space="preserve"> </v>
      </c>
      <c r="BY46" s="792" t="str">
        <f t="shared" si="33"/>
        <v xml:space="preserve"> </v>
      </c>
      <c r="BZ46" s="793" t="str">
        <f t="shared" ca="1" si="33"/>
        <v xml:space="preserve"> </v>
      </c>
      <c r="CA46" s="82" t="str">
        <f>IF(SUM(CA11:CA44)&gt;0,MAX(CA11:CA44)," ")</f>
        <v xml:space="preserve"> </v>
      </c>
      <c r="CB46" s="84" t="str">
        <f>IF(SUM(CB11:CB44)&gt;0,MAX(CB11:CB44)," ")</f>
        <v xml:space="preserve"> </v>
      </c>
      <c r="CC46" s="84" t="str">
        <f t="shared" ref="CC46:CL46" si="34">IF(SUM(CC11:CC44)&gt;0,MAX(CC11:CC44)," ")</f>
        <v xml:space="preserve"> </v>
      </c>
      <c r="CD46" s="84" t="str">
        <f t="shared" si="34"/>
        <v xml:space="preserve"> </v>
      </c>
      <c r="CE46" s="84" t="str">
        <f t="shared" si="34"/>
        <v xml:space="preserve"> </v>
      </c>
      <c r="CF46" s="84" t="str">
        <f t="shared" si="34"/>
        <v xml:space="preserve"> </v>
      </c>
      <c r="CG46" s="84" t="str">
        <f t="shared" si="34"/>
        <v xml:space="preserve"> </v>
      </c>
      <c r="CH46" s="84" t="str">
        <f t="shared" si="34"/>
        <v xml:space="preserve"> </v>
      </c>
      <c r="CI46" s="84" t="str">
        <f t="shared" si="34"/>
        <v xml:space="preserve"> </v>
      </c>
      <c r="CJ46" s="84" t="str">
        <f t="shared" si="34"/>
        <v xml:space="preserve"> </v>
      </c>
      <c r="CK46" s="84" t="str">
        <f t="shared" si="34"/>
        <v xml:space="preserve"> </v>
      </c>
      <c r="CL46" s="84" t="str">
        <f t="shared" si="34"/>
        <v xml:space="preserve"> </v>
      </c>
      <c r="CM46" s="263" t="s">
        <v>146</v>
      </c>
      <c r="CN46" s="508" t="str">
        <f>IF(SUM(CN11:CN44)&gt;0,MAX(CN11:CN44)," ")</f>
        <v xml:space="preserve"> </v>
      </c>
      <c r="CO46" s="85" t="str">
        <f>IF(SUM(CO11:CO44)&gt;0,MAX(CO11:CO44)," ")</f>
        <v xml:space="preserve"> </v>
      </c>
      <c r="CP46" s="85" t="str">
        <f t="shared" ref="CP46:DC46" si="35">IF(SUM(CP11:CP44)&gt;0,MAX(CP11:CP44)," ")</f>
        <v xml:space="preserve"> </v>
      </c>
      <c r="CQ46" s="85" t="str">
        <f t="shared" si="35"/>
        <v xml:space="preserve"> </v>
      </c>
      <c r="CR46" s="85" t="str">
        <f t="shared" si="35"/>
        <v xml:space="preserve"> </v>
      </c>
      <c r="CS46" s="85" t="str">
        <f t="shared" si="35"/>
        <v xml:space="preserve"> </v>
      </c>
      <c r="CT46" s="85" t="str">
        <f t="shared" si="35"/>
        <v xml:space="preserve"> </v>
      </c>
      <c r="CU46" s="85" t="str">
        <f t="shared" si="35"/>
        <v xml:space="preserve"> </v>
      </c>
      <c r="CV46" s="85" t="str">
        <f t="shared" si="35"/>
        <v xml:space="preserve"> </v>
      </c>
      <c r="CW46" s="85" t="str">
        <f t="shared" si="35"/>
        <v xml:space="preserve"> </v>
      </c>
      <c r="CX46" s="85" t="str">
        <f t="shared" si="35"/>
        <v xml:space="preserve"> </v>
      </c>
      <c r="CY46" s="85" t="str">
        <f t="shared" si="35"/>
        <v xml:space="preserve"> </v>
      </c>
      <c r="CZ46" s="85" t="str">
        <f t="shared" si="35"/>
        <v xml:space="preserve"> </v>
      </c>
      <c r="DA46" s="85" t="str">
        <f t="shared" si="35"/>
        <v xml:space="preserve"> </v>
      </c>
      <c r="DB46" s="85" t="str">
        <f t="shared" si="35"/>
        <v xml:space="preserve"> </v>
      </c>
      <c r="DC46" s="911" t="str">
        <f t="shared" si="35"/>
        <v xml:space="preserve"> </v>
      </c>
    </row>
    <row r="47" spans="1:107" ht="14.45" customHeight="1" thickTop="1" thickBot="1" x14ac:dyDescent="0.25">
      <c r="A47" s="240" t="s">
        <v>148</v>
      </c>
      <c r="B47" s="244"/>
      <c r="C47" s="447"/>
      <c r="D47" s="127"/>
      <c r="E47" s="205"/>
      <c r="F47" s="521"/>
      <c r="G47" s="522"/>
      <c r="H47" s="502" t="str">
        <f>IF(SUM(H11:H41)&gt;0,MIN(H11:H41),"")</f>
        <v/>
      </c>
      <c r="I47" s="82" t="str">
        <f t="shared" ref="I47:W47" si="36">IF(SUM(I11:I41)&gt;0,MIN(I11:I41),"")</f>
        <v/>
      </c>
      <c r="J47" s="508" t="str">
        <f t="shared" si="36"/>
        <v/>
      </c>
      <c r="K47" s="450" t="str">
        <f t="shared" si="36"/>
        <v/>
      </c>
      <c r="L47" s="504" t="str">
        <f t="shared" si="36"/>
        <v/>
      </c>
      <c r="M47" s="82" t="str">
        <f t="shared" si="36"/>
        <v/>
      </c>
      <c r="N47" s="82" t="str">
        <f t="shared" ca="1" si="36"/>
        <v/>
      </c>
      <c r="O47" s="82" t="str">
        <f t="shared" si="36"/>
        <v/>
      </c>
      <c r="P47" s="82" t="str">
        <f t="shared" ca="1" si="36"/>
        <v/>
      </c>
      <c r="Q47" s="82" t="str">
        <f t="shared" si="36"/>
        <v/>
      </c>
      <c r="R47" s="82" t="str">
        <f t="shared" si="36"/>
        <v/>
      </c>
      <c r="S47" s="83" t="str">
        <f t="shared" si="36"/>
        <v/>
      </c>
      <c r="T47" s="446" t="s">
        <v>149</v>
      </c>
      <c r="U47" s="450" t="str">
        <f t="shared" si="36"/>
        <v/>
      </c>
      <c r="V47" s="83" t="str">
        <f t="shared" si="36"/>
        <v/>
      </c>
      <c r="W47" s="450" t="str">
        <f t="shared" si="36"/>
        <v/>
      </c>
      <c r="X47" s="82" t="str">
        <f t="shared" ref="X47:AN47" si="37">IF(SUM(X11:X41)&gt;0,MIN(X11:X41),"")</f>
        <v/>
      </c>
      <c r="Y47" s="82" t="str">
        <f t="shared" si="37"/>
        <v/>
      </c>
      <c r="Z47" s="82" t="str">
        <f t="shared" si="37"/>
        <v/>
      </c>
      <c r="AA47" s="505" t="str">
        <f t="shared" si="37"/>
        <v/>
      </c>
      <c r="AB47" s="82" t="str">
        <f t="shared" si="37"/>
        <v/>
      </c>
      <c r="AC47" s="83" t="str">
        <f t="shared" si="37"/>
        <v/>
      </c>
      <c r="AD47" s="450" t="str">
        <f t="shared" si="37"/>
        <v/>
      </c>
      <c r="AE47" s="83" t="str">
        <f t="shared" si="37"/>
        <v/>
      </c>
      <c r="AF47" s="707"/>
      <c r="AG47" s="795" t="str">
        <f>IF(SUM(AG11:AG41)&gt;0,MIN(AG11:AG41),"")</f>
        <v/>
      </c>
      <c r="AH47" s="784" t="str">
        <f>IF(SUM(AH11:AH41)&gt;0,MIN(AH11:AH41),"")</f>
        <v/>
      </c>
      <c r="AI47" s="72"/>
      <c r="AJ47" s="758" t="str">
        <f>IF(SUM(AJ11:AJ41)&gt;0,MIN(AJ11:AJ41),"")</f>
        <v/>
      </c>
      <c r="AK47" s="1016" t="str">
        <f>IF(SUM(AK11:AL41)&gt;0,MIN(AK11:AL41),"")</f>
        <v/>
      </c>
      <c r="AL47" s="1153"/>
      <c r="AM47" s="679" t="str">
        <f>IF(SUM(AM14:AM44)&gt;0,MIN(AM14:AM44),"")</f>
        <v/>
      </c>
      <c r="AN47" s="676" t="str">
        <f t="shared" si="37"/>
        <v/>
      </c>
      <c r="AO47" s="1060" t="s">
        <v>150</v>
      </c>
      <c r="AP47" s="1061"/>
      <c r="AQ47" s="707" t="str">
        <f t="shared" ref="AQ47:AU47" si="38">IF(SUM(AQ11:AQ41)&gt;0,MIN(AQ11:AQ41),"")</f>
        <v/>
      </c>
      <c r="AR47" s="740">
        <f t="shared" si="38"/>
        <v>1</v>
      </c>
      <c r="AS47" s="707" t="str">
        <f t="shared" si="38"/>
        <v/>
      </c>
      <c r="AT47" s="725" t="str">
        <f t="shared" ref="AT47" si="39">IF(SUM(AT11:AT41)&gt;0,MIN(AT11:AT41),"")</f>
        <v/>
      </c>
      <c r="AU47" s="743" t="str">
        <f t="shared" ca="1" si="38"/>
        <v/>
      </c>
      <c r="AV47" s="759" t="str">
        <f t="shared" ref="AV47" ca="1" si="40">IF(SUM(AV11:AV41)&gt;0,MIN(AV11:AV41),"")</f>
        <v/>
      </c>
      <c r="AW47" s="707" t="str">
        <f t="shared" ref="AW47:AX47" si="41">IF(SUM(AW11:AW41)&gt;0,MIN(AW11:AW41),"")</f>
        <v/>
      </c>
      <c r="AX47" s="756" t="str">
        <f t="shared" si="41"/>
        <v/>
      </c>
      <c r="AY47" s="743" t="str">
        <f t="shared" ref="AY47:AZ47" ca="1" si="42">IF(SUM(AY11:AY41)&gt;0,MIN(AY11:AY41),"")</f>
        <v/>
      </c>
      <c r="AZ47" s="759" t="str">
        <f t="shared" ca="1" si="42"/>
        <v/>
      </c>
      <c r="BA47" s="707" t="str">
        <f t="shared" ref="BA47:BB47" si="43">IF(SUM(BA11:BA41)&gt;0,MIN(BA11:BA41),"")</f>
        <v/>
      </c>
      <c r="BB47" s="760" t="str">
        <f t="shared" si="43"/>
        <v/>
      </c>
      <c r="BC47" s="725" t="str">
        <f t="shared" ref="BC47:BD47" ca="1" si="44">IF(SUM(BC11:BC41)&gt;0,MIN(BC11:BC41),"")</f>
        <v/>
      </c>
      <c r="BD47" s="740" t="str">
        <f t="shared" ca="1" si="44"/>
        <v/>
      </c>
      <c r="BE47" s="450" t="str">
        <f t="shared" ref="BE47:BF47" si="45">IF(SUM(BE11:BE41)&gt;0,MIN(BE11:BE41),"")</f>
        <v/>
      </c>
      <c r="BF47" s="83" t="str">
        <f t="shared" ca="1" si="45"/>
        <v/>
      </c>
      <c r="BG47" s="446" t="s">
        <v>149</v>
      </c>
      <c r="BH47" s="707" t="str">
        <f t="shared" ref="BH47:BS47" si="46">IF(SUM(BH11:BH41)&gt;0,MIN(BH11:BH41),"")</f>
        <v/>
      </c>
      <c r="BI47" s="740" t="str">
        <f t="shared" si="46"/>
        <v/>
      </c>
      <c r="BJ47" s="707" t="str">
        <f t="shared" si="46"/>
        <v/>
      </c>
      <c r="BK47" s="725" t="str">
        <f t="shared" si="46"/>
        <v/>
      </c>
      <c r="BL47" s="725" t="str">
        <f t="shared" si="46"/>
        <v/>
      </c>
      <c r="BM47" s="725" t="str">
        <f t="shared" si="46"/>
        <v/>
      </c>
      <c r="BN47" s="725" t="str">
        <f t="shared" si="46"/>
        <v/>
      </c>
      <c r="BO47" s="725" t="str">
        <f t="shared" si="46"/>
        <v/>
      </c>
      <c r="BP47" s="725" t="str">
        <f t="shared" si="46"/>
        <v/>
      </c>
      <c r="BQ47" s="725" t="str">
        <f t="shared" si="46"/>
        <v/>
      </c>
      <c r="BR47" s="725" t="str">
        <f t="shared" si="46"/>
        <v/>
      </c>
      <c r="BS47" s="740" t="str">
        <f t="shared" si="46"/>
        <v/>
      </c>
      <c r="BT47" s="725" t="str">
        <f>IF(SUM(BT11:BT41)&gt;0,MIN(BT11:BT41),"")</f>
        <v/>
      </c>
      <c r="BU47" s="740" t="str">
        <f>IF(SUM(BU11:BU41)&gt;0,MIN(BU11:BU41),"")</f>
        <v/>
      </c>
      <c r="BV47" s="264" t="s">
        <v>149</v>
      </c>
      <c r="BW47" s="744" t="str">
        <f>IF(SUM(BW11:BW44)&gt;0,MIN(BW11:BW44),"")</f>
        <v/>
      </c>
      <c r="BX47" s="742" t="str">
        <f t="shared" ref="BX47:BZ47" ca="1" si="47">IF(SUM(BX11:BX41)&gt;0,MIN(BX11:BX41),"")</f>
        <v/>
      </c>
      <c r="BY47" s="741" t="str">
        <f t="shared" si="47"/>
        <v/>
      </c>
      <c r="BZ47" s="742" t="str">
        <f t="shared" ca="1" si="47"/>
        <v/>
      </c>
      <c r="CA47" s="725" t="str">
        <f>IF(SUM(CA11:CA44)&gt;0,MIN(CA11:CA44),"")</f>
        <v/>
      </c>
      <c r="CB47" s="743" t="str">
        <f>IF(SUM(CB11:CB44)&gt;0,MIN(CB11:CB44),"")</f>
        <v/>
      </c>
      <c r="CC47" s="743" t="str">
        <f t="shared" ref="CC47:CL47" si="48">IF(SUM(CC11:CC44)&gt;0,MIN(CC11:CC44),"")</f>
        <v/>
      </c>
      <c r="CD47" s="743" t="str">
        <f t="shared" si="48"/>
        <v/>
      </c>
      <c r="CE47" s="743" t="str">
        <f t="shared" si="48"/>
        <v/>
      </c>
      <c r="CF47" s="743" t="str">
        <f t="shared" si="48"/>
        <v/>
      </c>
      <c r="CG47" s="743" t="str">
        <f t="shared" si="48"/>
        <v/>
      </c>
      <c r="CH47" s="743" t="str">
        <f t="shared" si="48"/>
        <v/>
      </c>
      <c r="CI47" s="743" t="str">
        <f t="shared" si="48"/>
        <v/>
      </c>
      <c r="CJ47" s="743" t="str">
        <f t="shared" si="48"/>
        <v/>
      </c>
      <c r="CK47" s="743" t="str">
        <f t="shared" si="48"/>
        <v/>
      </c>
      <c r="CL47" s="743" t="str">
        <f t="shared" si="48"/>
        <v/>
      </c>
      <c r="CM47" s="264" t="s">
        <v>149</v>
      </c>
      <c r="CN47" s="744"/>
      <c r="CO47" s="745"/>
      <c r="CP47" s="745"/>
      <c r="CQ47" s="745"/>
      <c r="CR47" s="745"/>
      <c r="CS47" s="745"/>
      <c r="CT47" s="745"/>
      <c r="CU47" s="745"/>
      <c r="CV47" s="745"/>
      <c r="CW47" s="745"/>
      <c r="CX47" s="745"/>
      <c r="CY47" s="745"/>
      <c r="CZ47" s="745"/>
      <c r="DA47" s="745"/>
      <c r="DB47" s="745"/>
      <c r="DC47" s="742"/>
    </row>
    <row r="48" spans="1:107" ht="14.45" customHeight="1" thickTop="1" thickBot="1" x14ac:dyDescent="0.25">
      <c r="A48" s="527"/>
      <c r="B48" s="528"/>
      <c r="C48" s="528"/>
      <c r="D48" s="528"/>
      <c r="E48" s="529"/>
      <c r="F48" s="530"/>
      <c r="G48" s="531"/>
      <c r="H48" s="527"/>
      <c r="I48" s="528"/>
      <c r="J48" s="532"/>
      <c r="K48" s="528"/>
      <c r="L48" s="533"/>
      <c r="M48" s="528"/>
      <c r="N48" s="528"/>
      <c r="O48" s="528"/>
      <c r="P48" s="528"/>
      <c r="Q48" s="528"/>
      <c r="R48" s="528"/>
      <c r="S48" s="532"/>
      <c r="T48" s="1010" t="s">
        <v>151</v>
      </c>
      <c r="U48" s="1011"/>
      <c r="V48" s="1012"/>
      <c r="W48" s="528"/>
      <c r="X48" s="528"/>
      <c r="Y48" s="534"/>
      <c r="Z48" s="528"/>
      <c r="AA48" s="534"/>
      <c r="AB48" s="528"/>
      <c r="AC48" s="532"/>
      <c r="AD48" s="528"/>
      <c r="AE48" s="528"/>
      <c r="AF48" s="527"/>
      <c r="AG48" s="528"/>
      <c r="AH48" s="528"/>
      <c r="AI48" s="503"/>
      <c r="AJ48" s="888" t="str">
        <f ca="1">'E.coli Standalone Calculation'!S38</f>
        <v/>
      </c>
      <c r="AK48" s="535"/>
      <c r="AL48" s="536"/>
      <c r="AM48" s="738"/>
      <c r="AN48" s="532"/>
      <c r="AO48" s="1054"/>
      <c r="AP48" s="1055"/>
      <c r="AQ48" s="527"/>
      <c r="AR48" s="528"/>
      <c r="AS48" s="527"/>
      <c r="AT48" s="528"/>
      <c r="AU48" s="537"/>
      <c r="AV48" s="528"/>
      <c r="AW48" s="527"/>
      <c r="AX48" s="528"/>
      <c r="AY48" s="537"/>
      <c r="AZ48" s="528"/>
      <c r="BA48" s="527"/>
      <c r="BB48" s="537"/>
      <c r="BC48" s="528"/>
      <c r="BD48" s="528"/>
      <c r="BE48" s="527"/>
      <c r="BF48" s="532"/>
      <c r="BG48" s="538"/>
      <c r="BH48" s="527"/>
      <c r="BI48" s="532"/>
      <c r="BJ48" s="527"/>
      <c r="BK48" s="528"/>
      <c r="BL48" s="528"/>
      <c r="BM48" s="528"/>
      <c r="BN48" s="528"/>
      <c r="BO48" s="528"/>
      <c r="BP48" s="528"/>
      <c r="BQ48" s="528"/>
      <c r="BR48" s="528"/>
      <c r="BS48" s="532"/>
      <c r="BT48" s="527"/>
      <c r="BU48" s="532"/>
      <c r="BV48" s="557"/>
      <c r="BW48" s="551"/>
      <c r="BX48" s="552"/>
      <c r="BY48" s="552"/>
      <c r="BZ48" s="552"/>
      <c r="CA48" s="552"/>
      <c r="CB48" s="552"/>
      <c r="CC48" s="552"/>
      <c r="CD48" s="552"/>
      <c r="CE48" s="552"/>
      <c r="CF48" s="552"/>
      <c r="CG48" s="552"/>
      <c r="CH48" s="552"/>
      <c r="CI48" s="552"/>
      <c r="CJ48" s="552"/>
      <c r="CK48" s="552"/>
      <c r="CL48" s="553"/>
      <c r="CM48" s="557"/>
      <c r="CN48" s="551"/>
      <c r="CO48" s="552"/>
      <c r="CP48" s="552"/>
      <c r="CQ48" s="552"/>
      <c r="CR48" s="552"/>
      <c r="CS48" s="552"/>
      <c r="CT48" s="552"/>
      <c r="CU48" s="552"/>
      <c r="CV48" s="552"/>
      <c r="CW48" s="552"/>
      <c r="CX48" s="552"/>
      <c r="CY48" s="552"/>
      <c r="CZ48" s="552"/>
      <c r="DA48" s="552"/>
      <c r="DB48" s="552"/>
      <c r="DC48" s="553"/>
    </row>
    <row r="49" spans="1:108" ht="14.45" customHeight="1" thickTop="1" thickBot="1" x14ac:dyDescent="0.25">
      <c r="A49" s="539"/>
      <c r="B49" s="540"/>
      <c r="C49" s="540"/>
      <c r="D49" s="540"/>
      <c r="E49" s="541"/>
      <c r="F49" s="542"/>
      <c r="G49" s="541"/>
      <c r="H49" s="540"/>
      <c r="I49" s="540"/>
      <c r="J49" s="543"/>
      <c r="K49" s="540"/>
      <c r="L49" s="544"/>
      <c r="M49" s="540"/>
      <c r="N49" s="540"/>
      <c r="O49" s="540"/>
      <c r="P49" s="540"/>
      <c r="Q49" s="540"/>
      <c r="R49" s="540"/>
      <c r="S49" s="543"/>
      <c r="T49" s="1013" t="s">
        <v>152</v>
      </c>
      <c r="U49" s="1014"/>
      <c r="V49" s="1015"/>
      <c r="W49" s="545"/>
      <c r="X49" s="540"/>
      <c r="Y49" s="546"/>
      <c r="Z49" s="540"/>
      <c r="AA49" s="546"/>
      <c r="AB49" s="540"/>
      <c r="AC49" s="540"/>
      <c r="AD49" s="545"/>
      <c r="AE49" s="540"/>
      <c r="AF49" s="545"/>
      <c r="AG49" s="540"/>
      <c r="AH49" s="540"/>
      <c r="AI49" s="503"/>
      <c r="AJ49" s="889" t="str">
        <f ca="1">'E.coli Standalone Calculation'!S41</f>
        <v/>
      </c>
      <c r="AK49" s="547"/>
      <c r="AL49" s="548"/>
      <c r="AM49" s="540"/>
      <c r="AN49" s="543"/>
      <c r="AO49" s="1021"/>
      <c r="AP49" s="1022"/>
      <c r="AQ49" s="545"/>
      <c r="AR49" s="543"/>
      <c r="AS49" s="540"/>
      <c r="AT49" s="540"/>
      <c r="AU49" s="549"/>
      <c r="AV49" s="540"/>
      <c r="AW49" s="545"/>
      <c r="AX49" s="540"/>
      <c r="AY49" s="549"/>
      <c r="AZ49" s="543"/>
      <c r="BA49" s="540"/>
      <c r="BB49" s="549"/>
      <c r="BC49" s="540"/>
      <c r="BD49" s="540"/>
      <c r="BE49" s="545"/>
      <c r="BF49" s="543"/>
      <c r="BG49" s="550"/>
      <c r="BH49" s="545"/>
      <c r="BI49" s="543"/>
      <c r="BJ49" s="545"/>
      <c r="BK49" s="540"/>
      <c r="BL49" s="540"/>
      <c r="BM49" s="540"/>
      <c r="BN49" s="540"/>
      <c r="BO49" s="540"/>
      <c r="BP49" s="540"/>
      <c r="BQ49" s="540"/>
      <c r="BR49" s="540"/>
      <c r="BS49" s="543"/>
      <c r="BT49" s="545"/>
      <c r="BU49" s="543"/>
      <c r="BV49" s="558"/>
      <c r="BW49" s="554"/>
      <c r="BX49" s="555"/>
      <c r="BY49" s="555"/>
      <c r="BZ49" s="555"/>
      <c r="CA49" s="555"/>
      <c r="CB49" s="555"/>
      <c r="CC49" s="555"/>
      <c r="CD49" s="555"/>
      <c r="CE49" s="555"/>
      <c r="CF49" s="555"/>
      <c r="CG49" s="555"/>
      <c r="CH49" s="555"/>
      <c r="CI49" s="555"/>
      <c r="CJ49" s="555"/>
      <c r="CK49" s="555"/>
      <c r="CL49" s="556"/>
      <c r="CM49" s="558"/>
      <c r="CN49" s="554"/>
      <c r="CO49" s="555"/>
      <c r="CP49" s="555"/>
      <c r="CQ49" s="555"/>
      <c r="CR49" s="555"/>
      <c r="CS49" s="555"/>
      <c r="CT49" s="555"/>
      <c r="CU49" s="555"/>
      <c r="CV49" s="555"/>
      <c r="CW49" s="555"/>
      <c r="CX49" s="555"/>
      <c r="CY49" s="555"/>
      <c r="CZ49" s="555"/>
      <c r="DA49" s="555"/>
      <c r="DB49" s="555"/>
      <c r="DC49" s="556"/>
    </row>
    <row r="50" spans="1:108" ht="14.45" customHeight="1" thickBot="1" x14ac:dyDescent="0.25">
      <c r="A50" s="446" t="s">
        <v>153</v>
      </c>
      <c r="B50" s="220"/>
      <c r="C50" s="524"/>
      <c r="E50" s="525">
        <f>COUNT(E11:E41)</f>
        <v>0</v>
      </c>
      <c r="F50" s="170">
        <f>COUNTA(F11:F41)</f>
        <v>0</v>
      </c>
      <c r="G50" s="170">
        <f>COUNTA(G11:G41)</f>
        <v>0</v>
      </c>
      <c r="H50" s="523">
        <f>COUNT(H11:H41)</f>
        <v>0</v>
      </c>
      <c r="I50" s="507">
        <f t="shared" ref="I50:S50" si="49">COUNT(I11:I41)</f>
        <v>0</v>
      </c>
      <c r="J50" s="506">
        <f t="shared" si="49"/>
        <v>0</v>
      </c>
      <c r="K50" s="516">
        <f>COUNT(K11:K41)</f>
        <v>0</v>
      </c>
      <c r="L50" s="507">
        <f t="shared" si="49"/>
        <v>0</v>
      </c>
      <c r="M50" s="507">
        <f t="shared" si="49"/>
        <v>0</v>
      </c>
      <c r="N50" s="507">
        <f t="shared" ca="1" si="49"/>
        <v>0</v>
      </c>
      <c r="O50" s="507">
        <f t="shared" si="49"/>
        <v>0</v>
      </c>
      <c r="P50" s="507">
        <f t="shared" ca="1" si="49"/>
        <v>0</v>
      </c>
      <c r="Q50" s="507">
        <f t="shared" si="49"/>
        <v>0</v>
      </c>
      <c r="R50" s="507">
        <f t="shared" si="49"/>
        <v>0</v>
      </c>
      <c r="S50" s="506">
        <f t="shared" si="49"/>
        <v>0</v>
      </c>
      <c r="T50" s="259" t="s">
        <v>154</v>
      </c>
      <c r="U50" s="511">
        <f t="shared" ref="U50:AE50" si="50">COUNT(U11:U41)</f>
        <v>0</v>
      </c>
      <c r="V50" s="121">
        <f t="shared" si="50"/>
        <v>0</v>
      </c>
      <c r="W50" s="511">
        <f t="shared" si="50"/>
        <v>0</v>
      </c>
      <c r="X50" s="74">
        <f t="shared" si="50"/>
        <v>0</v>
      </c>
      <c r="Y50" s="74">
        <f t="shared" si="50"/>
        <v>0</v>
      </c>
      <c r="Z50" s="74">
        <f t="shared" si="50"/>
        <v>0</v>
      </c>
      <c r="AA50" s="74">
        <f t="shared" si="50"/>
        <v>0</v>
      </c>
      <c r="AB50" s="74">
        <f t="shared" si="50"/>
        <v>0</v>
      </c>
      <c r="AC50" s="121">
        <f t="shared" si="50"/>
        <v>0</v>
      </c>
      <c r="AD50" s="511">
        <f t="shared" si="50"/>
        <v>0</v>
      </c>
      <c r="AE50" s="121">
        <f t="shared" si="50"/>
        <v>0</v>
      </c>
      <c r="AF50" s="710"/>
      <c r="AG50" s="74">
        <f>COUNT(AG11:AG41)</f>
        <v>0</v>
      </c>
      <c r="AH50" s="74">
        <f>COUNT(AH11:AH41)</f>
        <v>0</v>
      </c>
      <c r="AI50" s="73"/>
      <c r="AJ50" s="67">
        <f>COUNT(AJ11:AJ41)</f>
        <v>0</v>
      </c>
      <c r="AK50" s="999">
        <f>COUNT(AK11:AK41)</f>
        <v>0</v>
      </c>
      <c r="AL50" s="1000">
        <f t="shared" ref="AL50" si="51">COUNT(AL11:AL44)</f>
        <v>0</v>
      </c>
      <c r="AM50" s="74">
        <f t="shared" ref="AM50:AN50" si="52">COUNT(AM11:AM41)</f>
        <v>0</v>
      </c>
      <c r="AN50" s="121">
        <f t="shared" si="52"/>
        <v>0</v>
      </c>
      <c r="AO50" s="1018" t="s">
        <v>154</v>
      </c>
      <c r="AP50" s="1145"/>
      <c r="AQ50" s="511">
        <f>COUNT(AQ11:AQ41)</f>
        <v>0</v>
      </c>
      <c r="AR50" s="121">
        <f>COUNT(AR11:AR41)</f>
        <v>1</v>
      </c>
      <c r="AS50" s="511">
        <f>COUNT(AS11:AS41)</f>
        <v>0</v>
      </c>
      <c r="AT50" s="74">
        <f t="shared" ref="AT50" si="53">COUNT(AT11:AT44)</f>
        <v>0</v>
      </c>
      <c r="AU50" s="74">
        <f t="shared" ref="AU50:BD50" ca="1" si="54">COUNT(AU11:AU41)</f>
        <v>0</v>
      </c>
      <c r="AV50" s="121">
        <f t="shared" ca="1" si="54"/>
        <v>0</v>
      </c>
      <c r="AW50" s="511">
        <f t="shared" si="54"/>
        <v>0</v>
      </c>
      <c r="AX50" s="74">
        <f t="shared" si="54"/>
        <v>0</v>
      </c>
      <c r="AY50" s="74">
        <f t="shared" ca="1" si="54"/>
        <v>0</v>
      </c>
      <c r="AZ50" s="121">
        <f t="shared" ca="1" si="54"/>
        <v>0</v>
      </c>
      <c r="BA50" s="511">
        <f t="shared" si="54"/>
        <v>0</v>
      </c>
      <c r="BB50" s="74">
        <f t="shared" si="54"/>
        <v>0</v>
      </c>
      <c r="BC50" s="74">
        <f t="shared" ca="1" si="54"/>
        <v>0</v>
      </c>
      <c r="BD50" s="121">
        <f t="shared" ca="1" si="54"/>
        <v>0</v>
      </c>
      <c r="BE50" s="513">
        <f t="shared" ref="BE50:BF50" si="55">COUNT(BE11:BE44)</f>
        <v>0</v>
      </c>
      <c r="BF50" s="121">
        <f t="shared" ca="1" si="55"/>
        <v>0</v>
      </c>
      <c r="BG50" s="514" t="s">
        <v>154</v>
      </c>
      <c r="BH50" s="513">
        <f>COUNT(BH11:BH41)</f>
        <v>0</v>
      </c>
      <c r="BI50" s="121">
        <f t="shared" ref="BI50:BS50" si="56">COUNT(BI11:BI41)</f>
        <v>0</v>
      </c>
      <c r="BJ50" s="511">
        <f t="shared" si="56"/>
        <v>0</v>
      </c>
      <c r="BK50" s="74">
        <f t="shared" si="56"/>
        <v>0</v>
      </c>
      <c r="BL50" s="74">
        <f t="shared" si="56"/>
        <v>0</v>
      </c>
      <c r="BM50" s="74">
        <f t="shared" si="56"/>
        <v>0</v>
      </c>
      <c r="BN50" s="74">
        <f t="shared" si="56"/>
        <v>0</v>
      </c>
      <c r="BO50" s="74">
        <f t="shared" si="56"/>
        <v>0</v>
      </c>
      <c r="BP50" s="74">
        <f t="shared" si="56"/>
        <v>0</v>
      </c>
      <c r="BQ50" s="74">
        <f t="shared" si="56"/>
        <v>0</v>
      </c>
      <c r="BR50" s="74">
        <f t="shared" si="56"/>
        <v>0</v>
      </c>
      <c r="BS50" s="121">
        <f t="shared" si="56"/>
        <v>0</v>
      </c>
      <c r="BT50" s="74">
        <f>COUNT(BT11:BT41)</f>
        <v>0</v>
      </c>
      <c r="BU50" s="121">
        <f>COUNT(BU11:BU41)</f>
        <v>0</v>
      </c>
      <c r="BV50" s="694" t="s">
        <v>154</v>
      </c>
      <c r="BW50" s="693">
        <f>COUNT(BW11:BW44)</f>
        <v>0</v>
      </c>
      <c r="BX50" s="720">
        <f t="shared" ref="BX50:CL50" ca="1" si="57">COUNT(BX11:BX44)</f>
        <v>0</v>
      </c>
      <c r="BY50" s="914">
        <f t="shared" si="57"/>
        <v>0</v>
      </c>
      <c r="BZ50" s="720">
        <f t="shared" ca="1" si="57"/>
        <v>0</v>
      </c>
      <c r="CA50" s="720">
        <f t="shared" si="57"/>
        <v>0</v>
      </c>
      <c r="CB50" s="915">
        <f t="shared" si="57"/>
        <v>0</v>
      </c>
      <c r="CC50" s="916">
        <f t="shared" si="57"/>
        <v>0</v>
      </c>
      <c r="CD50" s="916">
        <f t="shared" si="57"/>
        <v>0</v>
      </c>
      <c r="CE50" s="916">
        <f t="shared" si="57"/>
        <v>0</v>
      </c>
      <c r="CF50" s="916">
        <f t="shared" si="57"/>
        <v>0</v>
      </c>
      <c r="CG50" s="720">
        <f t="shared" si="57"/>
        <v>0</v>
      </c>
      <c r="CH50" s="916">
        <f t="shared" si="57"/>
        <v>0</v>
      </c>
      <c r="CI50" s="720">
        <f t="shared" si="57"/>
        <v>0</v>
      </c>
      <c r="CJ50" s="720">
        <f t="shared" si="57"/>
        <v>0</v>
      </c>
      <c r="CK50" s="692">
        <f t="shared" si="57"/>
        <v>0</v>
      </c>
      <c r="CL50" s="913">
        <f t="shared" si="57"/>
        <v>0</v>
      </c>
      <c r="CM50" s="694" t="s">
        <v>154</v>
      </c>
      <c r="CN50" s="693">
        <f>COUNT(CN11:CN44)</f>
        <v>0</v>
      </c>
      <c r="CO50" s="693">
        <f t="shared" ref="CO50:DC50" si="58">COUNT(CO11:CO44)</f>
        <v>0</v>
      </c>
      <c r="CP50" s="693">
        <f t="shared" si="58"/>
        <v>0</v>
      </c>
      <c r="CQ50" s="693">
        <f t="shared" si="58"/>
        <v>0</v>
      </c>
      <c r="CR50" s="693">
        <f t="shared" si="58"/>
        <v>0</v>
      </c>
      <c r="CS50" s="693">
        <f t="shared" si="58"/>
        <v>0</v>
      </c>
      <c r="CT50" s="693">
        <f t="shared" si="58"/>
        <v>0</v>
      </c>
      <c r="CU50" s="693">
        <f t="shared" si="58"/>
        <v>0</v>
      </c>
      <c r="CV50" s="693">
        <f t="shared" si="58"/>
        <v>0</v>
      </c>
      <c r="CW50" s="693">
        <f t="shared" si="58"/>
        <v>0</v>
      </c>
      <c r="CX50" s="693">
        <f t="shared" si="58"/>
        <v>0</v>
      </c>
      <c r="CY50" s="693">
        <f t="shared" si="58"/>
        <v>0</v>
      </c>
      <c r="CZ50" s="693">
        <f t="shared" si="58"/>
        <v>0</v>
      </c>
      <c r="DA50" s="693">
        <f t="shared" si="58"/>
        <v>0</v>
      </c>
      <c r="DB50" s="693">
        <f t="shared" si="58"/>
        <v>0</v>
      </c>
      <c r="DC50" s="912">
        <f t="shared" si="58"/>
        <v>0</v>
      </c>
      <c r="DD50" s="850"/>
    </row>
    <row r="51" spans="1:108" ht="15.75" customHeight="1" thickBot="1" x14ac:dyDescent="0.3">
      <c r="A51" s="1108" t="s">
        <v>155</v>
      </c>
      <c r="B51" s="1109"/>
      <c r="C51" s="1109"/>
      <c r="D51" s="1109"/>
      <c r="E51" s="1109"/>
      <c r="F51" s="1112"/>
      <c r="G51" s="1112"/>
      <c r="H51" s="1109"/>
      <c r="I51" s="1109"/>
      <c r="J51" s="1110"/>
      <c r="K51" s="459" t="s">
        <v>156</v>
      </c>
      <c r="L51" s="227"/>
      <c r="M51" s="227"/>
      <c r="N51" s="227"/>
      <c r="O51" s="227"/>
      <c r="P51" s="461"/>
      <c r="Q51" s="460" t="s">
        <v>157</v>
      </c>
      <c r="R51" s="227"/>
      <c r="S51" s="253"/>
      <c r="T51" s="322" t="s">
        <v>158</v>
      </c>
      <c r="U51" s="227"/>
      <c r="V51" s="227"/>
      <c r="W51" s="227"/>
      <c r="X51" s="227"/>
      <c r="Y51" s="227"/>
      <c r="Z51" s="227"/>
      <c r="AA51" s="227"/>
      <c r="AB51" s="227"/>
      <c r="AC51" s="227"/>
      <c r="AD51" s="227"/>
      <c r="AE51" s="227"/>
      <c r="AF51" s="227"/>
      <c r="AG51" s="227"/>
      <c r="AH51" s="227"/>
      <c r="AI51" s="227"/>
      <c r="AJ51" s="227"/>
      <c r="AK51" s="227"/>
      <c r="AL51" s="227"/>
      <c r="AM51" s="227"/>
      <c r="AN51" s="253"/>
      <c r="AO51" s="220"/>
      <c r="AP51" s="220"/>
      <c r="AQ51" s="220"/>
      <c r="AR51" s="220"/>
      <c r="AS51" s="220"/>
      <c r="AT51" s="220"/>
      <c r="AU51" s="220"/>
      <c r="AV51" s="220"/>
      <c r="AW51" s="220"/>
      <c r="AX51" s="220"/>
      <c r="AY51" s="220"/>
      <c r="AZ51" s="220"/>
      <c r="BA51" s="220"/>
      <c r="BB51" s="220"/>
      <c r="BC51" s="220"/>
      <c r="BD51" s="220"/>
      <c r="BE51" s="220"/>
      <c r="BF51" s="220"/>
      <c r="BG51" s="220"/>
      <c r="BH51" s="220"/>
      <c r="BI51" s="220"/>
      <c r="BJ51" s="220"/>
      <c r="BK51" s="220"/>
      <c r="BL51" s="220"/>
      <c r="BM51" s="220"/>
      <c r="BN51" s="220"/>
      <c r="BO51" s="220"/>
      <c r="BP51" s="220"/>
      <c r="BQ51" s="220"/>
      <c r="BR51" s="220"/>
      <c r="BS51" s="220"/>
      <c r="BT51" s="220"/>
      <c r="BU51" s="220"/>
    </row>
    <row r="52" spans="1:108" x14ac:dyDescent="0.2">
      <c r="A52" s="1111"/>
      <c r="B52" s="1112"/>
      <c r="C52" s="1112"/>
      <c r="D52" s="1112"/>
      <c r="E52" s="1112"/>
      <c r="F52" s="1112"/>
      <c r="G52" s="1112"/>
      <c r="H52" s="1112"/>
      <c r="I52" s="1112"/>
      <c r="J52" s="1113"/>
      <c r="K52" s="950"/>
      <c r="L52" s="951"/>
      <c r="M52" s="951"/>
      <c r="N52" s="951"/>
      <c r="O52" s="951"/>
      <c r="P52" s="1023"/>
      <c r="Q52" s="956"/>
      <c r="R52" s="957"/>
      <c r="S52" s="958"/>
      <c r="T52" s="1025"/>
      <c r="U52" s="1026"/>
      <c r="V52" s="1026"/>
      <c r="W52" s="1026"/>
      <c r="X52" s="1026"/>
      <c r="Y52" s="1026"/>
      <c r="Z52" s="1026"/>
      <c r="AA52" s="1026"/>
      <c r="AB52" s="1026"/>
      <c r="AC52" s="1026"/>
      <c r="AD52" s="1026"/>
      <c r="AE52" s="1026"/>
      <c r="AF52" s="1026"/>
      <c r="AG52" s="1026"/>
      <c r="AH52" s="1026"/>
      <c r="AI52" s="1026"/>
      <c r="AJ52" s="1026"/>
      <c r="AK52" s="1026"/>
      <c r="AL52" s="1026"/>
      <c r="AM52" s="1026"/>
      <c r="AN52" s="1027"/>
      <c r="AO52" s="220"/>
      <c r="AP52" s="220"/>
      <c r="AQ52" s="92" t="s">
        <v>159</v>
      </c>
      <c r="AR52" s="93"/>
      <c r="AS52" s="93"/>
      <c r="AT52" s="93"/>
      <c r="AU52" s="93"/>
      <c r="AV52" s="93"/>
      <c r="AW52" s="93"/>
      <c r="AX52" s="93"/>
      <c r="AY52" s="93"/>
      <c r="AZ52" s="93"/>
      <c r="BA52" s="94"/>
      <c r="BB52" s="326" t="s">
        <v>160</v>
      </c>
      <c r="BC52" s="227"/>
      <c r="BD52" s="253"/>
      <c r="BE52" s="220"/>
      <c r="BF52" s="220"/>
      <c r="BG52" s="220"/>
      <c r="BH52" s="971" t="s">
        <v>161</v>
      </c>
      <c r="BI52" s="972"/>
      <c r="BJ52" s="972"/>
      <c r="BK52" s="972"/>
      <c r="BL52" s="972"/>
      <c r="BM52" s="972"/>
      <c r="BN52" s="972"/>
      <c r="BO52" s="972"/>
      <c r="BP52" s="973"/>
      <c r="BQ52" s="220"/>
      <c r="BR52" s="220"/>
      <c r="BS52" s="220"/>
      <c r="BT52" s="220"/>
      <c r="BU52" s="220"/>
    </row>
    <row r="53" spans="1:108" x14ac:dyDescent="0.2">
      <c r="A53" s="1111"/>
      <c r="B53" s="1112"/>
      <c r="C53" s="1112"/>
      <c r="D53" s="1112"/>
      <c r="E53" s="1112"/>
      <c r="F53" s="1112"/>
      <c r="G53" s="1112"/>
      <c r="H53" s="1112"/>
      <c r="I53" s="1112"/>
      <c r="J53" s="1113"/>
      <c r="K53" s="1024"/>
      <c r="L53" s="951"/>
      <c r="M53" s="951"/>
      <c r="N53" s="951"/>
      <c r="O53" s="951"/>
      <c r="P53" s="1023"/>
      <c r="Q53" s="959"/>
      <c r="R53" s="957"/>
      <c r="S53" s="958"/>
      <c r="T53" s="1025"/>
      <c r="U53" s="1026"/>
      <c r="V53" s="1026"/>
      <c r="W53" s="1026"/>
      <c r="X53" s="1026"/>
      <c r="Y53" s="1026"/>
      <c r="Z53" s="1026"/>
      <c r="AA53" s="1026"/>
      <c r="AB53" s="1026"/>
      <c r="AC53" s="1026"/>
      <c r="AD53" s="1026"/>
      <c r="AE53" s="1026"/>
      <c r="AF53" s="1026"/>
      <c r="AG53" s="1026"/>
      <c r="AH53" s="1026"/>
      <c r="AI53" s="1026"/>
      <c r="AJ53" s="1026"/>
      <c r="AK53" s="1026"/>
      <c r="AL53" s="1026"/>
      <c r="AM53" s="1026"/>
      <c r="AN53" s="1027"/>
      <c r="AO53" s="220"/>
      <c r="AP53" s="220"/>
      <c r="AQ53" s="269" t="s">
        <v>162</v>
      </c>
      <c r="AR53" s="241"/>
      <c r="AS53" s="270"/>
      <c r="AT53" s="275" t="s">
        <v>163</v>
      </c>
      <c r="AU53" s="276"/>
      <c r="AV53" s="275" t="s">
        <v>164</v>
      </c>
      <c r="AW53" s="276"/>
      <c r="AX53" s="277" t="s">
        <v>86</v>
      </c>
      <c r="AY53" s="278"/>
      <c r="AZ53" s="277" t="s">
        <v>87</v>
      </c>
      <c r="BA53" s="279"/>
      <c r="BB53" s="497" t="s">
        <v>165</v>
      </c>
      <c r="BC53" s="220"/>
      <c r="BD53" s="919">
        <f>IF(SUM(AQ11:AQ41)&gt;0,SUM(AQ11:AQ41),SUM(K11:K41))</f>
        <v>0</v>
      </c>
      <c r="BE53" s="220"/>
      <c r="BF53" s="220"/>
      <c r="BG53" s="220"/>
      <c r="BH53" s="974"/>
      <c r="BI53" s="975"/>
      <c r="BJ53" s="975"/>
      <c r="BK53" s="975"/>
      <c r="BL53" s="975"/>
      <c r="BM53" s="975"/>
      <c r="BN53" s="975"/>
      <c r="BO53" s="975"/>
      <c r="BP53" s="976"/>
      <c r="BQ53" s="220"/>
      <c r="BR53" s="220"/>
      <c r="BS53" s="220"/>
      <c r="BT53" s="220"/>
      <c r="BU53" s="220"/>
    </row>
    <row r="54" spans="1:108" ht="14.25" thickBot="1" x14ac:dyDescent="0.3">
      <c r="A54" s="1111"/>
      <c r="B54" s="1112"/>
      <c r="C54" s="1112"/>
      <c r="D54" s="1112"/>
      <c r="E54" s="1112"/>
      <c r="F54" s="1112"/>
      <c r="G54" s="1112"/>
      <c r="H54" s="1112"/>
      <c r="I54" s="1112"/>
      <c r="J54" s="1113"/>
      <c r="K54" s="947"/>
      <c r="L54" s="948"/>
      <c r="M54" s="948"/>
      <c r="N54" s="948"/>
      <c r="O54" s="948"/>
      <c r="P54" s="949"/>
      <c r="Q54" s="462"/>
      <c r="R54" s="257"/>
      <c r="S54" s="258"/>
      <c r="T54" s="1025"/>
      <c r="U54" s="1026"/>
      <c r="V54" s="1026"/>
      <c r="W54" s="1026"/>
      <c r="X54" s="1026"/>
      <c r="Y54" s="1026"/>
      <c r="Z54" s="1026"/>
      <c r="AA54" s="1026"/>
      <c r="AB54" s="1026"/>
      <c r="AC54" s="1026"/>
      <c r="AD54" s="1026"/>
      <c r="AE54" s="1026"/>
      <c r="AF54" s="1026"/>
      <c r="AG54" s="1026"/>
      <c r="AH54" s="1026"/>
      <c r="AI54" s="1026"/>
      <c r="AJ54" s="1026"/>
      <c r="AK54" s="1026"/>
      <c r="AL54" s="1026"/>
      <c r="AM54" s="1026"/>
      <c r="AN54" s="1027"/>
      <c r="AO54" s="220"/>
      <c r="AP54" s="220"/>
      <c r="AQ54" s="269" t="s">
        <v>166</v>
      </c>
      <c r="AR54" s="271"/>
      <c r="AS54" s="272"/>
      <c r="AT54" s="103" t="str">
        <f>IF(U50=0," NA",(+M45-U45)/M45*100)</f>
        <v xml:space="preserve"> NA</v>
      </c>
      <c r="AU54" s="104"/>
      <c r="AV54" s="103" t="str">
        <f>IF(V50=0," NA",(+O45-V45)/O45*100)</f>
        <v xml:space="preserve"> NA</v>
      </c>
      <c r="AW54" s="104"/>
      <c r="AX54" s="105" t="s">
        <v>71</v>
      </c>
      <c r="AY54" s="106"/>
      <c r="AZ54" s="105" t="s">
        <v>71</v>
      </c>
      <c r="BA54" s="106"/>
      <c r="BB54" s="238"/>
      <c r="BC54" s="239"/>
      <c r="BD54" s="254"/>
      <c r="BE54" s="220"/>
      <c r="BF54" s="220"/>
      <c r="BG54" s="220"/>
      <c r="BH54" s="974"/>
      <c r="BI54" s="975"/>
      <c r="BJ54" s="975"/>
      <c r="BK54" s="975"/>
      <c r="BL54" s="975"/>
      <c r="BM54" s="975"/>
      <c r="BN54" s="975"/>
      <c r="BO54" s="975"/>
      <c r="BP54" s="976"/>
      <c r="BQ54" s="220"/>
      <c r="BR54" s="220"/>
      <c r="BS54" s="220"/>
      <c r="BT54" s="220"/>
      <c r="BU54" s="220"/>
    </row>
    <row r="55" spans="1:108" ht="13.5" x14ac:dyDescent="0.25">
      <c r="A55" s="1111"/>
      <c r="B55" s="1112"/>
      <c r="C55" s="1112"/>
      <c r="D55" s="1112"/>
      <c r="E55" s="1112"/>
      <c r="F55" s="1112"/>
      <c r="G55" s="1112"/>
      <c r="H55" s="1112"/>
      <c r="I55" s="1112"/>
      <c r="J55" s="1113"/>
      <c r="K55" s="459" t="s">
        <v>167</v>
      </c>
      <c r="L55" s="464"/>
      <c r="M55" s="227"/>
      <c r="N55" s="227"/>
      <c r="O55" s="227"/>
      <c r="P55" s="465"/>
      <c r="Q55" s="460" t="s">
        <v>157</v>
      </c>
      <c r="R55" s="227"/>
      <c r="S55" s="253"/>
      <c r="T55" s="1025"/>
      <c r="U55" s="1026"/>
      <c r="V55" s="1026"/>
      <c r="W55" s="1026"/>
      <c r="X55" s="1026"/>
      <c r="Y55" s="1026"/>
      <c r="Z55" s="1026"/>
      <c r="AA55" s="1026"/>
      <c r="AB55" s="1026"/>
      <c r="AC55" s="1026"/>
      <c r="AD55" s="1026"/>
      <c r="AE55" s="1026"/>
      <c r="AF55" s="1026"/>
      <c r="AG55" s="1026"/>
      <c r="AH55" s="1026"/>
      <c r="AI55" s="1026"/>
      <c r="AJ55" s="1026"/>
      <c r="AK55" s="1026"/>
      <c r="AL55" s="1026"/>
      <c r="AM55" s="1026"/>
      <c r="AN55" s="1027"/>
      <c r="AO55" s="220"/>
      <c r="AP55" s="220"/>
      <c r="AQ55" s="269" t="str">
        <f>IF(+AQ56="Tertiary Treatment","Secondary Treatment"," ")</f>
        <v>Secondary Treatment</v>
      </c>
      <c r="AR55" s="271"/>
      <c r="AS55" s="272"/>
      <c r="AT55" s="103" t="str">
        <f>IF(AD50=0," NA",IF(U50=0,(+M45-AD45)/M45*100,(+U45-AD45)/U45*100))</f>
        <v xml:space="preserve"> NA</v>
      </c>
      <c r="AU55" s="104"/>
      <c r="AV55" s="103" t="str">
        <f>IF(AE50=0," NA",IF(V50=0,(+O45-AE45)/O45*100,(+V45-AE45)/V45*100))</f>
        <v xml:space="preserve"> NA</v>
      </c>
      <c r="AW55" s="104"/>
      <c r="AX55" s="105" t="s">
        <v>168</v>
      </c>
      <c r="AY55" s="106"/>
      <c r="AZ55" s="105" t="s">
        <v>168</v>
      </c>
      <c r="BA55" s="106"/>
      <c r="BB55" s="1042" t="s">
        <v>169</v>
      </c>
      <c r="BC55" s="1043"/>
      <c r="BD55" s="1044"/>
      <c r="BE55" s="220"/>
      <c r="BF55" s="220"/>
      <c r="BG55" s="220"/>
      <c r="BH55" s="974"/>
      <c r="BI55" s="975"/>
      <c r="BJ55" s="975"/>
      <c r="BK55" s="975"/>
      <c r="BL55" s="975"/>
      <c r="BM55" s="975"/>
      <c r="BN55" s="975"/>
      <c r="BO55" s="975"/>
      <c r="BP55" s="976"/>
      <c r="BQ55" s="220"/>
      <c r="BR55" s="220"/>
      <c r="BS55" s="220"/>
      <c r="BT55" s="220"/>
      <c r="BU55" s="220"/>
    </row>
    <row r="56" spans="1:108" ht="13.5" x14ac:dyDescent="0.2">
      <c r="A56" s="1111"/>
      <c r="B56" s="1112"/>
      <c r="C56" s="1112"/>
      <c r="D56" s="1112"/>
      <c r="E56" s="1112"/>
      <c r="F56" s="1112"/>
      <c r="G56" s="1112"/>
      <c r="H56" s="1112"/>
      <c r="I56" s="1112"/>
      <c r="J56" s="1113"/>
      <c r="K56" s="466" t="s">
        <v>170</v>
      </c>
      <c r="L56" s="231"/>
      <c r="M56" s="231"/>
      <c r="N56" s="231"/>
      <c r="O56" s="231"/>
      <c r="P56" s="231"/>
      <c r="Q56" s="956"/>
      <c r="R56" s="957"/>
      <c r="S56" s="958"/>
      <c r="T56" s="1025"/>
      <c r="U56" s="1026"/>
      <c r="V56" s="1026"/>
      <c r="W56" s="1026"/>
      <c r="X56" s="1026"/>
      <c r="Y56" s="1026"/>
      <c r="Z56" s="1026"/>
      <c r="AA56" s="1026"/>
      <c r="AB56" s="1026"/>
      <c r="AC56" s="1026"/>
      <c r="AD56" s="1026"/>
      <c r="AE56" s="1026"/>
      <c r="AF56" s="1026"/>
      <c r="AG56" s="1026"/>
      <c r="AH56" s="1026"/>
      <c r="AI56" s="1026"/>
      <c r="AJ56" s="1026"/>
      <c r="AK56" s="1026"/>
      <c r="AL56" s="1026"/>
      <c r="AM56" s="1026"/>
      <c r="AN56" s="1027"/>
      <c r="AO56" s="220"/>
      <c r="AP56" s="220"/>
      <c r="AQ56" s="269" t="str">
        <f>IF(AND(+U50+V50&gt;0,+AD50+AE50=0),"Secondary Treatment","Tertiary Treatment")</f>
        <v>Tertiary Treatment</v>
      </c>
      <c r="AR56" s="271"/>
      <c r="AS56" s="272"/>
      <c r="AT56" s="103" t="str">
        <f>IF(U50+AD50=0," NA",IF(AD50&gt;0,(+AD45-AS45)/AD45*100,(+U45-AS45)/U45*100))</f>
        <v xml:space="preserve"> NA</v>
      </c>
      <c r="AU56" s="104"/>
      <c r="AV56" s="103" t="str">
        <f>IF(V50+AE50=0," NA",IF(AE50&gt;0,(+AE45-AW45)/AE45*100,(+V45-AW45)/V45*100))</f>
        <v xml:space="preserve"> NA</v>
      </c>
      <c r="AW56" s="104"/>
      <c r="AX56" s="105" t="s">
        <v>168</v>
      </c>
      <c r="AY56" s="106"/>
      <c r="AZ56" s="105" t="s">
        <v>168</v>
      </c>
      <c r="BA56" s="106"/>
      <c r="BB56" s="498" t="s">
        <v>171</v>
      </c>
      <c r="BC56" s="220"/>
      <c r="BD56" s="107" t="str">
        <f>IF(AQ50+K50=0,"",IF(AQ50&gt;0,+AQ45/O4,K45/O4))</f>
        <v/>
      </c>
      <c r="BE56" s="220"/>
      <c r="BF56" s="220"/>
      <c r="BG56" s="220"/>
      <c r="BH56" s="974"/>
      <c r="BI56" s="975"/>
      <c r="BJ56" s="975"/>
      <c r="BK56" s="975"/>
      <c r="BL56" s="975"/>
      <c r="BM56" s="975"/>
      <c r="BN56" s="975"/>
      <c r="BO56" s="975"/>
      <c r="BP56" s="976"/>
      <c r="BQ56" s="220"/>
      <c r="BR56" s="220"/>
      <c r="BS56" s="220"/>
      <c r="BT56" s="220"/>
      <c r="BU56" s="220"/>
    </row>
    <row r="57" spans="1:108" ht="13.5" customHeight="1" thickBot="1" x14ac:dyDescent="0.25">
      <c r="A57" s="1111"/>
      <c r="B57" s="1112"/>
      <c r="C57" s="1112"/>
      <c r="D57" s="1112"/>
      <c r="E57" s="1112"/>
      <c r="F57" s="1112"/>
      <c r="G57" s="1112"/>
      <c r="H57" s="1112"/>
      <c r="I57" s="1112"/>
      <c r="J57" s="1113"/>
      <c r="K57" s="950"/>
      <c r="L57" s="951"/>
      <c r="M57" s="951"/>
      <c r="N57" s="951"/>
      <c r="O57" s="951"/>
      <c r="P57" s="952"/>
      <c r="Q57" s="959"/>
      <c r="R57" s="957"/>
      <c r="S57" s="958"/>
      <c r="T57" s="1025"/>
      <c r="U57" s="1026"/>
      <c r="V57" s="1026"/>
      <c r="W57" s="1026"/>
      <c r="X57" s="1026"/>
      <c r="Y57" s="1026"/>
      <c r="Z57" s="1026"/>
      <c r="AA57" s="1026"/>
      <c r="AB57" s="1026"/>
      <c r="AC57" s="1026"/>
      <c r="AD57" s="1026"/>
      <c r="AE57" s="1026"/>
      <c r="AF57" s="1026"/>
      <c r="AG57" s="1026"/>
      <c r="AH57" s="1026"/>
      <c r="AI57" s="1026"/>
      <c r="AJ57" s="1026"/>
      <c r="AK57" s="1026"/>
      <c r="AL57" s="1026"/>
      <c r="AM57" s="1026"/>
      <c r="AN57" s="1027"/>
      <c r="AO57" s="220"/>
      <c r="AP57" s="220"/>
      <c r="AQ57" s="265" t="s">
        <v>172</v>
      </c>
      <c r="AR57" s="273"/>
      <c r="AS57" s="274"/>
      <c r="AT57" s="111" t="str">
        <f>IF(M45=" "," NA",(+M45-AS45)/M45*100)</f>
        <v xml:space="preserve"> NA</v>
      </c>
      <c r="AU57" s="112"/>
      <c r="AV57" s="111" t="str">
        <f>IF(O45=" "," NA",(+O45-AW45)/O45*100)</f>
        <v xml:space="preserve"> NA</v>
      </c>
      <c r="AW57" s="112"/>
      <c r="AX57" s="111" t="str">
        <f>IF(R45=" "," NA",(+R45-BA45)/R45*100)</f>
        <v xml:space="preserve"> NA</v>
      </c>
      <c r="AY57" s="112"/>
      <c r="AZ57" s="111" t="str">
        <f>IF(Q45=" "," NA",(+Q45-BE45)/Q45*100)</f>
        <v xml:space="preserve"> NA</v>
      </c>
      <c r="BA57" s="113"/>
      <c r="BB57" s="259"/>
      <c r="BC57" s="251"/>
      <c r="BD57" s="261"/>
      <c r="BE57" s="220"/>
      <c r="BF57" s="220"/>
      <c r="BG57" s="220"/>
      <c r="BH57" s="977"/>
      <c r="BI57" s="978"/>
      <c r="BJ57" s="978"/>
      <c r="BK57" s="978"/>
      <c r="BL57" s="978"/>
      <c r="BM57" s="978"/>
      <c r="BN57" s="978"/>
      <c r="BO57" s="978"/>
      <c r="BP57" s="979"/>
      <c r="BQ57" s="220"/>
      <c r="BR57" s="220"/>
      <c r="BS57" s="220"/>
      <c r="BT57" s="220"/>
      <c r="BU57" s="220"/>
    </row>
    <row r="58" spans="1:108" ht="21" customHeight="1" thickBot="1" x14ac:dyDescent="0.25">
      <c r="A58" s="1114"/>
      <c r="B58" s="1115"/>
      <c r="C58" s="1115"/>
      <c r="D58" s="1115"/>
      <c r="E58" s="1115"/>
      <c r="F58" s="1115"/>
      <c r="G58" s="1115"/>
      <c r="H58" s="1115"/>
      <c r="I58" s="1115"/>
      <c r="J58" s="1116"/>
      <c r="K58" s="953"/>
      <c r="L58" s="954"/>
      <c r="M58" s="954"/>
      <c r="N58" s="954"/>
      <c r="O58" s="954"/>
      <c r="P58" s="955"/>
      <c r="Q58" s="463"/>
      <c r="R58" s="251"/>
      <c r="S58" s="261"/>
      <c r="T58" s="1028"/>
      <c r="U58" s="1029"/>
      <c r="V58" s="1029"/>
      <c r="W58" s="1029"/>
      <c r="X58" s="1029"/>
      <c r="Y58" s="1029"/>
      <c r="Z58" s="1029"/>
      <c r="AA58" s="1029"/>
      <c r="AB58" s="1029"/>
      <c r="AC58" s="1029"/>
      <c r="AD58" s="1029"/>
      <c r="AE58" s="1029"/>
      <c r="AF58" s="1029"/>
      <c r="AG58" s="1029"/>
      <c r="AH58" s="1029"/>
      <c r="AI58" s="1029"/>
      <c r="AJ58" s="1029"/>
      <c r="AK58" s="1029"/>
      <c r="AL58" s="1029"/>
      <c r="AM58" s="1029"/>
      <c r="AN58" s="1030"/>
      <c r="AO58" s="220"/>
      <c r="AP58" s="220"/>
      <c r="AQ58" s="1040" t="str">
        <f>IF(OR(Q45=" ",BE45=" ",LEFT(Q10,4)&lt;&gt;"Phos",LEFT(BE10,4)&lt;&gt;"Phos"),"","Phosphorus limit would be")</f>
        <v/>
      </c>
      <c r="AR58" s="1041"/>
      <c r="AS58" s="1041"/>
      <c r="AT58" s="1041"/>
      <c r="AU58" s="323" t="str">
        <f>IF(OR(Q45=" ",+BE45=" ",LEFT(Q10,4)&lt;&gt;"Phos",LEFT(BE10,4)&lt;&gt;"Phos"),"",IF(+Q45&gt;=5,1,IF(+Q45&gt;=4,80,IF(+Q45&gt;=3,75,IF(Q45&gt;=2,70,IF(Q45&gt;=1,65,60))))))</f>
        <v/>
      </c>
      <c r="AV58" s="323" t="str">
        <f>IF(OR(Q45=" ",+BE45=" ",LEFT(Q10,4)&lt;&gt;"Phos",LEFT(BE10,4)&lt;&gt;"Phos"),"",IF(+Q45&gt;=5,"mg/l.","% removal."))</f>
        <v/>
      </c>
      <c r="AW58" s="323"/>
      <c r="AX58" s="324" t="str">
        <f>IF(OR(Q45=" ",+BE45=" ",LEFT(Q10,4)&lt;&gt;"Phos",LEFT(BE10,4)&lt;&gt;"Phos"),"",IF(OR(AND(+Q45&gt;=5,BE45&gt;1),AND(+Q45&gt;=4,+Q45&lt;5,AZ57&lt;80),AND(+Q45&gt;=3,+Q45&lt;4,AZ57&lt;75),AND(+Q45&gt;=2,+Q45&lt;3,AZ57&lt;70),AND(+Q45&gt;=1,+Q45&lt;2,AZ57&lt;65),AND(+Q45&lt;1,AZ57&lt;60)),"(compliance not achieved)","(compliance achieved)"))</f>
        <v/>
      </c>
      <c r="AY58" s="323"/>
      <c r="AZ58" s="323"/>
      <c r="BA58" s="323"/>
      <c r="BB58" s="323"/>
      <c r="BC58" s="323"/>
      <c r="BD58" s="325"/>
      <c r="BE58" s="220"/>
      <c r="BF58" s="220"/>
    </row>
    <row r="59" spans="1:108" x14ac:dyDescent="0.2">
      <c r="A59" s="1020" t="s">
        <v>173</v>
      </c>
      <c r="B59" s="1020"/>
      <c r="C59" s="1020"/>
      <c r="D59" s="1020"/>
      <c r="E59" s="1020"/>
      <c r="F59" s="1020"/>
      <c r="G59" s="1020"/>
      <c r="H59" s="1020"/>
      <c r="I59" s="1020"/>
      <c r="J59" s="1020"/>
      <c r="K59" s="1020"/>
      <c r="L59" s="1020"/>
      <c r="M59" s="1020"/>
      <c r="N59" s="1020"/>
      <c r="O59" s="1020"/>
      <c r="P59" s="1020"/>
      <c r="Q59" s="1020"/>
      <c r="R59" s="1020"/>
      <c r="S59" s="1020"/>
      <c r="T59" s="1020" t="s">
        <v>174</v>
      </c>
      <c r="U59" s="1020"/>
      <c r="V59" s="1020"/>
      <c r="W59" s="1020"/>
      <c r="X59" s="1020"/>
      <c r="Y59" s="1020"/>
      <c r="Z59" s="1020"/>
      <c r="AA59" s="1020"/>
      <c r="AB59" s="1020"/>
      <c r="AC59" s="1020"/>
      <c r="AD59" s="1020"/>
      <c r="AE59" s="1020"/>
      <c r="AF59" s="1020"/>
      <c r="AG59" s="1020"/>
      <c r="AH59" s="1020"/>
      <c r="AI59" s="1020"/>
      <c r="AJ59" s="1020"/>
      <c r="AK59" s="1020"/>
      <c r="AL59" s="1020"/>
      <c r="AM59" s="1020"/>
      <c r="AN59" s="1020"/>
      <c r="AO59" s="935" t="s">
        <v>175</v>
      </c>
      <c r="AP59" s="935"/>
      <c r="AQ59" s="935"/>
      <c r="AR59" s="935"/>
      <c r="AS59" s="935"/>
      <c r="AT59" s="935"/>
      <c r="AU59" s="935"/>
      <c r="AV59" s="935"/>
      <c r="AW59" s="935"/>
      <c r="AX59" s="935"/>
      <c r="AY59" s="935"/>
      <c r="AZ59" s="935"/>
      <c r="BA59" s="935"/>
      <c r="BB59" s="935"/>
      <c r="BC59" s="935"/>
      <c r="BD59" s="935"/>
      <c r="BG59" s="935" t="s">
        <v>176</v>
      </c>
      <c r="BH59" s="935"/>
      <c r="BI59" s="935"/>
      <c r="BJ59" s="935"/>
      <c r="BK59" s="935"/>
      <c r="BL59" s="935"/>
      <c r="BM59" s="935"/>
      <c r="BN59" s="935"/>
      <c r="BO59" s="935"/>
      <c r="BP59" s="935"/>
      <c r="BQ59" s="935"/>
      <c r="BR59" s="935"/>
      <c r="BS59" s="935"/>
      <c r="BT59" s="935"/>
      <c r="BU59" s="935"/>
      <c r="BV59" s="935" t="s">
        <v>177</v>
      </c>
      <c r="BW59" s="935"/>
      <c r="BX59" s="935"/>
      <c r="BY59" s="935"/>
      <c r="BZ59" s="935"/>
      <c r="CA59" s="935"/>
      <c r="CB59" s="935"/>
      <c r="CC59" s="935"/>
      <c r="CD59" s="935"/>
      <c r="CE59" s="935"/>
      <c r="CF59" s="935"/>
      <c r="CG59" s="935"/>
      <c r="CH59" s="935"/>
      <c r="CI59" s="935"/>
      <c r="CJ59" s="935"/>
      <c r="CK59" s="935"/>
      <c r="CL59" s="935"/>
      <c r="CM59" s="935" t="s">
        <v>178</v>
      </c>
      <c r="CN59" s="935"/>
      <c r="CO59" s="935"/>
      <c r="CP59" s="935"/>
      <c r="CQ59" s="935"/>
      <c r="CR59" s="935"/>
      <c r="CS59" s="935"/>
      <c r="CT59" s="935"/>
      <c r="CU59" s="935"/>
      <c r="CV59" s="935"/>
      <c r="CW59" s="935"/>
      <c r="CX59" s="935"/>
      <c r="CY59" s="935"/>
      <c r="CZ59" s="935"/>
      <c r="DA59" s="935"/>
      <c r="DB59" s="935"/>
      <c r="DC59" s="935"/>
    </row>
  </sheetData>
  <sheetProtection algorithmName="SHA-512" hashValue="IPCFFG18iAjVc1rZytfjc1eRhXNYUUckm0menVra/BjaWuYVR5a1a6bsHuRVLkgiJXS8d0r2IUCEY81BWH9J6A==" saltValue="qbSxyrD+rTj6yCNFIqr3vQ==" spinCount="100000" sheet="1" selectLockedCells="1"/>
  <mergeCells count="92">
    <mergeCell ref="CM59:DC59"/>
    <mergeCell ref="DA8:DA10"/>
    <mergeCell ref="DB8:DB10"/>
    <mergeCell ref="DC8:DC10"/>
    <mergeCell ref="BY9:BZ9"/>
    <mergeCell ref="CU8:CU10"/>
    <mergeCell ref="CV8:CV10"/>
    <mergeCell ref="CW8:CW10"/>
    <mergeCell ref="CX8:CX10"/>
    <mergeCell ref="CY8:CY10"/>
    <mergeCell ref="CZ8:CZ10"/>
    <mergeCell ref="CM6:CN6"/>
    <mergeCell ref="CT6:DA7"/>
    <mergeCell ref="CN8:CN10"/>
    <mergeCell ref="CO8:CO10"/>
    <mergeCell ref="CP8:CP10"/>
    <mergeCell ref="CQ8:CQ10"/>
    <mergeCell ref="CR8:CR10"/>
    <mergeCell ref="CS8:CS10"/>
    <mergeCell ref="CT8:CT10"/>
    <mergeCell ref="C42:J44"/>
    <mergeCell ref="Q56:S57"/>
    <mergeCell ref="AK50:AL50"/>
    <mergeCell ref="T52:AN58"/>
    <mergeCell ref="K57:P58"/>
    <mergeCell ref="AK46:AL46"/>
    <mergeCell ref="T49:V49"/>
    <mergeCell ref="AE6:AM7"/>
    <mergeCell ref="BH52:BP57"/>
    <mergeCell ref="AO49:AP49"/>
    <mergeCell ref="T48:V48"/>
    <mergeCell ref="AO48:AP48"/>
    <mergeCell ref="AK47:AL47"/>
    <mergeCell ref="BB55:BD55"/>
    <mergeCell ref="BN6:BS7"/>
    <mergeCell ref="AX6:BC7"/>
    <mergeCell ref="AO6:AR6"/>
    <mergeCell ref="AO47:AP47"/>
    <mergeCell ref="AO45:AP45"/>
    <mergeCell ref="AO50:AP50"/>
    <mergeCell ref="BP9:BP10"/>
    <mergeCell ref="BM9:BM10"/>
    <mergeCell ref="AO46:AP46"/>
    <mergeCell ref="P7:Q7"/>
    <mergeCell ref="R7:S7"/>
    <mergeCell ref="P2:R2"/>
    <mergeCell ref="Q4:S4"/>
    <mergeCell ref="P6:Q6"/>
    <mergeCell ref="R6:S6"/>
    <mergeCell ref="M5:Q5"/>
    <mergeCell ref="G8:G10"/>
    <mergeCell ref="C8:C10"/>
    <mergeCell ref="F8:F10"/>
    <mergeCell ref="D8:D10"/>
    <mergeCell ref="K2:O2"/>
    <mergeCell ref="K5:L5"/>
    <mergeCell ref="M4:N4"/>
    <mergeCell ref="K7:N7"/>
    <mergeCell ref="BU9:BU10"/>
    <mergeCell ref="BW8:BZ8"/>
    <mergeCell ref="BW9:BX9"/>
    <mergeCell ref="CL8:CL10"/>
    <mergeCell ref="CG8:CG10"/>
    <mergeCell ref="CH8:CH10"/>
    <mergeCell ref="CI8:CI10"/>
    <mergeCell ref="CJ8:CJ10"/>
    <mergeCell ref="CC8:CC10"/>
    <mergeCell ref="CF8:CF10"/>
    <mergeCell ref="CD8:CD10"/>
    <mergeCell ref="CK8:CK10"/>
    <mergeCell ref="BV6:BW6"/>
    <mergeCell ref="CC6:CJ7"/>
    <mergeCell ref="CB8:CB10"/>
    <mergeCell ref="CA8:CA10"/>
    <mergeCell ref="CE8:CE10"/>
    <mergeCell ref="BT9:BT10"/>
    <mergeCell ref="AQ8:BD8"/>
    <mergeCell ref="BN9:BN10"/>
    <mergeCell ref="BO9:BO10"/>
    <mergeCell ref="BQ9:BQ10"/>
    <mergeCell ref="BR9:BR10"/>
    <mergeCell ref="BS9:BS10"/>
    <mergeCell ref="AO59:BD59"/>
    <mergeCell ref="BV59:CL59"/>
    <mergeCell ref="A51:J58"/>
    <mergeCell ref="T59:AN59"/>
    <mergeCell ref="A59:S59"/>
    <mergeCell ref="BG59:BU59"/>
    <mergeCell ref="AQ58:AT58"/>
    <mergeCell ref="K52:P53"/>
    <mergeCell ref="Q52:S53"/>
    <mergeCell ref="K54:P54"/>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D00-000000000000}">
      <formula1>$AG$4:$AG$5</formula1>
    </dataValidation>
  </dataValidations>
  <printOptions horizontalCentered="1" verticalCentered="1"/>
  <pageMargins left="0.25" right="0.25" top="0.2" bottom="0.2" header="0.5" footer="0.5"/>
  <pageSetup scale="82" fitToWidth="4" orientation="portrait" r:id="rId1"/>
  <headerFooter alignWithMargins="0"/>
  <colBreaks count="5" manualBreakCount="5">
    <brk id="19" max="1048575" man="1"/>
    <brk id="40" max="1048575" man="1"/>
    <brk id="58" max="1048575" man="1"/>
    <brk id="73" max="1048575" man="1"/>
    <brk id="90" max="58" man="1"/>
  </col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O36"/>
  <sheetViews>
    <sheetView showGridLines="0" zoomScale="90" zoomScaleNormal="90" workbookViewId="0">
      <selection activeCell="N20" sqref="N20"/>
    </sheetView>
  </sheetViews>
  <sheetFormatPr defaultColWidth="6.7109375" defaultRowHeight="12.75" x14ac:dyDescent="0.2"/>
  <cols>
    <col min="1" max="1" width="11" customWidth="1"/>
    <col min="2" max="9" width="6.7109375" customWidth="1"/>
    <col min="11" max="11" width="6.7109375" customWidth="1"/>
    <col min="12" max="12" width="8.7109375" customWidth="1"/>
    <col min="14" max="14" width="8.7109375" customWidth="1"/>
    <col min="17" max="17" width="6.7109375" customWidth="1"/>
    <col min="18" max="18" width="7.85546875" customWidth="1"/>
    <col min="19" max="20" width="6.7109375" customWidth="1"/>
    <col min="22" max="22" width="7.5703125" customWidth="1"/>
    <col min="23" max="23" width="6.7109375" customWidth="1"/>
    <col min="28" max="28" width="8.5703125" customWidth="1"/>
    <col min="36" max="36" width="6.85546875" customWidth="1"/>
    <col min="37" max="38" width="7.7109375" customWidth="1"/>
    <col min="52" max="52" width="5.7109375" customWidth="1"/>
  </cols>
  <sheetData>
    <row r="1" spans="1:119" ht="23.25" x14ac:dyDescent="0.35">
      <c r="A1" s="1190" t="str">
        <f>Dec!K2</f>
        <v>Exampleville</v>
      </c>
      <c r="B1" s="1191"/>
      <c r="C1" s="1191"/>
      <c r="D1" s="1191"/>
      <c r="E1" s="1191"/>
      <c r="F1" s="1191"/>
      <c r="G1" s="1191"/>
      <c r="H1" s="1191"/>
      <c r="I1" s="1191"/>
      <c r="O1" s="136" t="s">
        <v>192</v>
      </c>
      <c r="P1" s="137"/>
      <c r="Q1" s="137"/>
      <c r="R1" s="137"/>
      <c r="S1" s="137"/>
      <c r="T1" s="137"/>
      <c r="U1" s="137"/>
      <c r="V1" s="137"/>
      <c r="W1" s="137"/>
      <c r="X1" s="137"/>
      <c r="Y1" s="138"/>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row>
    <row r="2" spans="1:119" ht="15.75" customHeight="1" thickBot="1" x14ac:dyDescent="0.3">
      <c r="A2" s="156"/>
      <c r="B2" s="156"/>
      <c r="C2" s="156"/>
      <c r="D2" s="156"/>
      <c r="E2" s="156"/>
      <c r="F2" s="156"/>
      <c r="G2" s="156"/>
      <c r="H2" s="156"/>
      <c r="I2" s="156"/>
      <c r="J2" s="156"/>
      <c r="K2" s="156"/>
      <c r="L2" s="156"/>
      <c r="N2" s="1"/>
      <c r="O2" s="95"/>
      <c r="P2" s="77"/>
      <c r="Q2" s="78"/>
      <c r="R2" s="96" t="s">
        <v>163</v>
      </c>
      <c r="S2" s="97"/>
      <c r="T2" s="96" t="s">
        <v>164</v>
      </c>
      <c r="U2" s="97"/>
      <c r="V2" s="98" t="s">
        <v>86</v>
      </c>
      <c r="W2" s="99"/>
      <c r="X2" s="98" t="s">
        <v>87</v>
      </c>
      <c r="Y2" s="100"/>
      <c r="Z2" s="13"/>
      <c r="AA2" s="13"/>
      <c r="AB2" s="13"/>
      <c r="AC2" s="139"/>
      <c r="AD2" s="140"/>
      <c r="AE2" s="140"/>
      <c r="AF2" s="140"/>
      <c r="AG2" s="140"/>
      <c r="AH2" s="13"/>
      <c r="AI2" s="13"/>
      <c r="AJ2" s="141"/>
      <c r="AK2" s="13"/>
      <c r="AL2" s="13"/>
      <c r="AM2" s="13"/>
      <c r="AN2" s="13"/>
      <c r="AO2" s="13"/>
      <c r="AP2" s="13"/>
      <c r="AQ2" s="13"/>
      <c r="AR2" s="142"/>
      <c r="AS2" s="142"/>
      <c r="AT2" s="13"/>
      <c r="AU2" s="13"/>
      <c r="AV2" s="142"/>
      <c r="AW2" s="142"/>
      <c r="AX2" s="142"/>
      <c r="AY2" s="142"/>
      <c r="AZ2" s="142"/>
      <c r="BA2" s="141"/>
      <c r="BB2" s="13"/>
      <c r="BC2" s="13"/>
      <c r="BD2" s="13"/>
      <c r="BE2" s="13"/>
      <c r="BF2" s="13"/>
      <c r="BG2" s="13"/>
      <c r="BH2" s="13"/>
      <c r="BI2" s="142"/>
      <c r="BJ2" s="142"/>
      <c r="BK2" s="142"/>
      <c r="BL2" s="13"/>
      <c r="BM2" s="13"/>
      <c r="BN2" s="142"/>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row>
    <row r="3" spans="1:119" ht="15.75" x14ac:dyDescent="0.25">
      <c r="A3" s="1192" t="s">
        <v>193</v>
      </c>
      <c r="B3" s="948"/>
      <c r="C3" s="948"/>
      <c r="D3" s="948"/>
      <c r="E3" s="948"/>
      <c r="F3" s="948"/>
      <c r="G3" s="948"/>
      <c r="H3" s="948"/>
      <c r="I3" s="1193"/>
      <c r="J3" s="306" t="s">
        <v>47</v>
      </c>
      <c r="K3" s="307"/>
      <c r="L3" s="308"/>
      <c r="M3" s="309">
        <f>+Dec!O4</f>
        <v>1E-3</v>
      </c>
      <c r="O3" s="95" t="s">
        <v>166</v>
      </c>
      <c r="P3" s="101"/>
      <c r="Q3" s="102"/>
      <c r="R3" s="348" t="str">
        <f>IF(SUM(Jan!AT54,Feb!AT49,Mar!AT51,Apr!AT50,May!AT51,Jun!AT50,Jul!AT51,Aug!AT51,Sep!AT50,Oct!AT51,Nov!AT50,Dec!AT54)&lt;&gt;0,AVERAGE(Jan!AT54,Feb!AT49,Mar!AT51,Apr!AT50,May!AT51,Jun!AT50,Jul!AT51,Aug!AT51,Sep!AT50,Oct!AT51,Nov!AT50,Dec!AT54),"")</f>
        <v/>
      </c>
      <c r="S3" s="143"/>
      <c r="T3" s="348" t="str">
        <f>IF(SUM(Jan!AV54,Feb!AV49,Mar!AV51,Apr!AV50,May!AV51,Jun!AV50,Jul!AV51,Aug!AV51,Sep!AV50,Oct!AV51,Nov!AV50,Dec!AV54)&lt;&gt;0,AVERAGE(Jan!AV54,Feb!AV49,Mar!AV51,Apr!AV50,May!AV51,Jun!AV50,Jul!AV51,Aug!AV51,Sep!AV50,Oct!AV51,Nov!AV50,Dec!AV54),"")</f>
        <v/>
      </c>
      <c r="U3" s="143"/>
      <c r="V3" s="214"/>
      <c r="W3" s="215"/>
      <c r="X3" s="144"/>
      <c r="Y3" s="145"/>
      <c r="AD3" s="13"/>
      <c r="AE3" s="13"/>
      <c r="AF3" s="13"/>
      <c r="AG3" s="13"/>
      <c r="AH3" s="13"/>
      <c r="AI3" s="147"/>
      <c r="AJ3" s="141"/>
      <c r="AK3" s="13"/>
      <c r="AL3" s="13"/>
      <c r="AM3" s="13"/>
      <c r="AN3" s="13"/>
      <c r="AO3" s="13"/>
      <c r="AP3" s="13"/>
      <c r="AQ3" s="146"/>
      <c r="AR3" s="13"/>
      <c r="AS3" s="13"/>
      <c r="AT3" s="13"/>
      <c r="AU3" s="13"/>
      <c r="AV3" s="13"/>
      <c r="AW3" s="13"/>
      <c r="AX3" s="147"/>
      <c r="AY3" s="13"/>
      <c r="AZ3" s="147"/>
      <c r="BA3" s="141"/>
      <c r="BB3" s="13"/>
      <c r="BC3" s="13"/>
      <c r="BD3" s="13"/>
      <c r="BE3" s="13"/>
      <c r="BF3" s="13"/>
      <c r="BG3" s="13"/>
      <c r="BH3" s="146"/>
      <c r="BI3" s="13"/>
      <c r="BJ3" s="13"/>
      <c r="BK3" s="13"/>
      <c r="BL3" s="13"/>
      <c r="BM3" s="13"/>
      <c r="BN3" s="142"/>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row>
    <row r="4" spans="1:119" ht="15.75" x14ac:dyDescent="0.25">
      <c r="A4" s="1192">
        <f>Dec!M4</f>
        <v>2026</v>
      </c>
      <c r="B4" s="948"/>
      <c r="C4" s="948"/>
      <c r="D4" s="948"/>
      <c r="E4" s="948"/>
      <c r="F4" s="948"/>
      <c r="G4" s="948"/>
      <c r="H4" s="948"/>
      <c r="I4" s="1193"/>
      <c r="J4" s="76" t="s">
        <v>194</v>
      </c>
      <c r="K4" s="77"/>
      <c r="L4" s="78"/>
      <c r="M4" s="129" t="str">
        <f>IF(I14+H24=0,"",IF(H24&gt;0,+H20,I10))</f>
        <v/>
      </c>
      <c r="N4" s="148"/>
      <c r="O4" s="95" t="str">
        <f>+Dec!AQ55</f>
        <v>Secondary Treatment</v>
      </c>
      <c r="P4" s="101"/>
      <c r="Q4" s="102"/>
      <c r="R4" s="348" t="str">
        <f>IF(SUM(Jan!AT55,Feb!AT50,Mar!AT52,Apr!AT51,May!AT52,Jun!AT51,Jul!AT52,Aug!AT52,Sep!AT51,Oct!AT52,Nov!AT51,Dec!AT55)&lt;&gt;0,AVERAGE(Jan!AT55,Feb!AT50,Mar!AT52,Apr!AT51,May!AT52,Jun!AT51,Jul!AT52,Aug!AT52,Sep!AT51,Oct!AT52,Nov!AT51,Dec!AT55),"")</f>
        <v/>
      </c>
      <c r="S4" s="143"/>
      <c r="T4" s="348" t="str">
        <f>IF(SUM(Jan!AV55,Feb!AV50,Mar!AV52,Apr!AV51,May!AV52,Jun!AV51,Jul!AV52,Aug!AV52,Sep!AV51,Oct!AV52,Nov!AV51,Dec!AV55)&lt;&gt;0,AVERAGE(Jan!AV55,Feb!AV50,Mar!AV52,Apr!AV51,May!AV52,Jun!AV51,Jul!AV52,Aug!AV52,Sep!AV51,Oct!AV52,Nov!AV51,Dec!AV55),"")</f>
        <v/>
      </c>
      <c r="U4" s="143"/>
      <c r="V4" s="216"/>
      <c r="W4" s="217"/>
      <c r="X4" s="149"/>
      <c r="Y4" s="150"/>
      <c r="AD4" s="13"/>
      <c r="AE4" s="13"/>
      <c r="AF4" s="13"/>
      <c r="AG4" s="142"/>
      <c r="AH4" s="142"/>
      <c r="AI4" s="13"/>
      <c r="AJ4" s="141"/>
      <c r="AK4" s="13"/>
      <c r="AL4" s="13"/>
      <c r="AM4" s="13"/>
      <c r="AN4" s="13"/>
      <c r="AO4" s="13"/>
      <c r="AP4" s="13"/>
      <c r="AQ4" s="13"/>
      <c r="AR4" s="13"/>
      <c r="AS4" s="13"/>
      <c r="AT4" s="142"/>
      <c r="AU4" s="142"/>
      <c r="AV4" s="13"/>
      <c r="AW4" s="13"/>
      <c r="AX4" s="13"/>
      <c r="AY4" s="13"/>
      <c r="AZ4" s="13"/>
      <c r="BA4" s="141"/>
      <c r="BB4" s="13"/>
      <c r="BC4" s="13"/>
      <c r="BD4" s="13"/>
      <c r="BE4" s="13"/>
      <c r="BF4" s="13"/>
      <c r="BG4" s="13"/>
      <c r="BH4" s="13"/>
      <c r="BI4" s="13"/>
      <c r="BJ4" s="13"/>
      <c r="BK4" s="13"/>
      <c r="BL4" s="142"/>
      <c r="BM4" s="142"/>
      <c r="BN4" s="142"/>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row>
    <row r="5" spans="1:119" ht="13.5" thickBot="1" x14ac:dyDescent="0.25">
      <c r="J5" s="88" t="s">
        <v>195</v>
      </c>
      <c r="K5" s="89"/>
      <c r="L5" s="90"/>
      <c r="M5" s="310" t="str">
        <f>+IF(M4="","",+M4/M3)</f>
        <v/>
      </c>
      <c r="N5" s="1"/>
      <c r="O5" s="95" t="str">
        <f>+Dec!AQ56</f>
        <v>Tertiary Treatment</v>
      </c>
      <c r="P5" s="101"/>
      <c r="Q5" s="102"/>
      <c r="R5" s="348" t="str">
        <f>IF(SUM(Jan!AT56,Feb!AT51,Mar!AT53,Apr!AT52,May!AT53,Jun!AT52,Jul!AT53,Aug!AT53,Sep!AT52,Oct!AT53,Nov!AT52,Dec!AT56)&lt;&gt;0,AVERAGE(Jan!AT56,Feb!AT51,Mar!AT53,Apr!AT52,May!AT53,Jun!AT52,Jul!AT53,Aug!AT53,Sep!AT52,Oct!AT53,Nov!AT52,Dec!AT56),"")</f>
        <v/>
      </c>
      <c r="S5" s="143"/>
      <c r="T5" s="348" t="str">
        <f>IF(SUM(Jan!AV56,Feb!AV51,Mar!AV53,Apr!AV52,May!AV53,Jun!AV52,Jul!AV53,Aug!AV53,Sep!AV52,Oct!AV53,Nov!AV52,Dec!AV56)&lt;&gt;0,AVERAGE(Jan!AV56,Feb!AV51,Mar!AV53,Apr!AV52,May!AV53,Jun!AV52,Jul!AV53,Aug!AV53,Sep!AV52,Oct!AV53,Nov!AV52,Dec!AV56),"")</f>
        <v/>
      </c>
      <c r="U5" s="143"/>
      <c r="V5" s="218"/>
      <c r="W5" s="219"/>
      <c r="X5" s="151"/>
      <c r="Y5" s="152"/>
      <c r="AD5" s="13"/>
      <c r="AE5" s="13"/>
      <c r="AF5" s="13"/>
      <c r="AG5" s="13"/>
      <c r="AH5" s="13"/>
      <c r="AI5" s="13"/>
      <c r="AJ5" s="153"/>
      <c r="AK5" s="13"/>
      <c r="AL5" s="153"/>
      <c r="AM5" s="142"/>
      <c r="AN5" s="153"/>
      <c r="AO5" s="142"/>
      <c r="AP5" s="153"/>
      <c r="AQ5" s="13"/>
      <c r="AR5" s="13"/>
      <c r="AS5" s="13"/>
      <c r="AT5" s="13"/>
      <c r="AU5" s="13"/>
      <c r="AV5" s="13"/>
      <c r="AW5" s="13"/>
      <c r="AX5" s="13"/>
      <c r="AY5" s="13"/>
      <c r="AZ5" s="13"/>
      <c r="BA5" s="153"/>
      <c r="BB5" s="13"/>
      <c r="BC5" s="153"/>
      <c r="BD5" s="142"/>
      <c r="BE5" s="153"/>
      <c r="BF5" s="142"/>
      <c r="BG5" s="153"/>
      <c r="BH5" s="13"/>
      <c r="BI5" s="13"/>
      <c r="BJ5" s="13"/>
      <c r="BK5" s="13"/>
      <c r="BL5" s="13"/>
      <c r="BM5" s="13"/>
      <c r="BN5" s="142"/>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row>
    <row r="6" spans="1:119" ht="13.5" thickBot="1" x14ac:dyDescent="0.25">
      <c r="A6" s="4"/>
      <c r="O6" s="108" t="s">
        <v>172</v>
      </c>
      <c r="P6" s="109"/>
      <c r="Q6" s="110"/>
      <c r="R6" s="349" t="e">
        <f>IF(SUM(Jan!AT57,Feb!AT52,Mar!AT54,Apr!AT53,May!AT54,Jun!AT53,Jul!AT54,Aug!AT54,Sep!AT53,Oct!AT54,Nov!AT53,Dec!AT57)&gt;0,AVERAGE(Jan!AT57,Feb!AT52,Mar!AT54,Apr!AT53,May!AT54,Jun!AT53,Jul!AT54,Aug!AT54,Sep!AT53,Oct!AT54,Nov!AT53,Dec!AT57),"")</f>
        <v>#VALUE!</v>
      </c>
      <c r="S6" s="154"/>
      <c r="T6" s="349" t="e">
        <f>IF(SUM(Jan!AV57,Feb!AV52,Mar!AV54,Apr!AV53,May!AV54,Jun!AV53,Jul!AV54,Aug!AV54,Sep!AV53,Oct!AV54,Nov!AV53,Dec!AV57)&gt;0,AVERAGE(Jan!AV57,Feb!AV52,Mar!AV54,Apr!AV53,May!AV54,Jun!AV53,Jul!AV54,Aug!AV54,Sep!AV53,Oct!AV54,Nov!AV53,Dec!AV57),"")</f>
        <v>#VALUE!</v>
      </c>
      <c r="U6" s="154"/>
      <c r="V6" s="349" t="e">
        <f>IF(SUM(Jan!AX57,Feb!AX52,Mar!AX54,Apr!AX53,May!AX54,Jun!AX53,Jul!AX54,Aug!AX54,Sep!AX53,Oct!AX54,Nov!AX53,Dec!AX57)&gt;0,AVERAGE(Jan!AX57,Feb!AX52,Mar!AX54,Apr!AX53,May!AX54,Jun!AX53,Jul!AX54,Aug!AX54,Sep!AX53,Oct!AX54,Nov!AX53,Dec!AX57),"")</f>
        <v>#VALUE!</v>
      </c>
      <c r="W6" s="154"/>
      <c r="X6" s="349" t="e">
        <f>IF(SUM(Jan!AZ57,Feb!AZ52,Mar!AZ54,Apr!AZ53,May!AZ54,Jun!AZ53,Jul!AZ54,Aug!AZ54,Sep!AZ53,Oct!AZ54,Nov!AZ53,Dec!AZ57)&gt;0,AVERAGE(Jan!AZ57,Feb!AZ52,Mar!AZ54,Apr!AZ53,May!AZ54,Jun!AZ53,Jul!AZ54,Aug!AZ54,Sep!AZ53,Oct!AZ54,Nov!AZ53,Dec!AZ57),"")</f>
        <v>#VALUE!</v>
      </c>
      <c r="Y6" s="155"/>
      <c r="Z6" s="13"/>
      <c r="AA6" s="13"/>
      <c r="AB6" s="13"/>
      <c r="AC6" s="156"/>
      <c r="AD6" s="156"/>
      <c r="AE6" s="156"/>
      <c r="AF6" s="156"/>
      <c r="AG6" s="156"/>
      <c r="AH6" s="13"/>
      <c r="AI6" s="13"/>
      <c r="AJ6" s="157"/>
      <c r="AK6" s="13"/>
      <c r="AL6" s="158"/>
      <c r="AM6" s="13"/>
      <c r="AN6" s="13"/>
      <c r="AO6" s="13"/>
      <c r="AP6" s="13"/>
      <c r="AQ6" s="147"/>
      <c r="AR6" s="147"/>
      <c r="AS6" s="147"/>
      <c r="AT6" s="147"/>
      <c r="AU6" s="147"/>
      <c r="AV6" s="147"/>
      <c r="AW6" s="13"/>
      <c r="AX6" s="13"/>
      <c r="AY6" s="13"/>
      <c r="AZ6" s="13"/>
      <c r="BA6" s="157"/>
      <c r="BB6" s="13"/>
      <c r="BC6" s="158"/>
      <c r="BD6" s="13"/>
      <c r="BE6" s="13"/>
      <c r="BF6" s="13"/>
      <c r="BG6" s="142"/>
      <c r="BH6" s="156"/>
      <c r="BI6" s="156"/>
      <c r="BJ6" s="156"/>
      <c r="BK6" s="156"/>
      <c r="BL6" s="156"/>
      <c r="BM6" s="13"/>
      <c r="BN6" s="142"/>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row>
    <row r="7" spans="1:119" ht="12.75" customHeight="1" x14ac:dyDescent="0.2">
      <c r="A7" s="159"/>
      <c r="B7" s="1194" t="str">
        <f>Dec!C8</f>
        <v>Man-Hours at Plant
(Plants less than 1 MGD only)</v>
      </c>
      <c r="C7" s="1199" t="str">
        <f>Dec!E10</f>
        <v>Precipitation - Inches</v>
      </c>
      <c r="D7" s="1075" t="str">
        <f>Dec!F8</f>
        <v>Bypass At Plant Site
("x" If Occurred)</v>
      </c>
      <c r="E7" s="1084" t="str">
        <f>Dec!G8</f>
        <v>Sanitary Sewer Overflow
("x" If Occurred)</v>
      </c>
      <c r="F7" s="5" t="s">
        <v>69</v>
      </c>
      <c r="G7" s="5"/>
      <c r="H7" s="5"/>
      <c r="I7" s="6" t="s">
        <v>70</v>
      </c>
      <c r="J7" s="5"/>
      <c r="K7" s="5"/>
      <c r="L7" s="5"/>
      <c r="M7" s="5"/>
      <c r="N7" s="5"/>
      <c r="O7" s="5"/>
      <c r="P7" s="5"/>
      <c r="Q7" s="5"/>
      <c r="R7" s="6" t="s">
        <v>72</v>
      </c>
      <c r="S7" s="7"/>
      <c r="T7" s="8" t="s">
        <v>73</v>
      </c>
      <c r="U7" s="8"/>
      <c r="V7" s="8"/>
      <c r="W7" s="8"/>
      <c r="X7" s="8"/>
      <c r="Y7" s="9"/>
      <c r="Z7" s="193" t="s">
        <v>74</v>
      </c>
      <c r="AA7" s="7"/>
      <c r="AC7" s="160"/>
      <c r="BA7" s="13"/>
      <c r="BB7" s="13"/>
      <c r="BC7" s="13"/>
      <c r="BD7" s="13"/>
      <c r="BE7" s="13"/>
      <c r="BF7" s="13"/>
      <c r="BG7" s="13"/>
      <c r="BH7" s="13"/>
      <c r="BI7" s="13"/>
      <c r="BJ7" s="13"/>
      <c r="BK7" s="13"/>
      <c r="BL7" s="13"/>
      <c r="BM7" s="13"/>
      <c r="BN7" s="157"/>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row>
    <row r="8" spans="1:119" ht="12.75" customHeight="1" x14ac:dyDescent="0.2">
      <c r="A8" s="161"/>
      <c r="B8" s="1195"/>
      <c r="C8" s="1200"/>
      <c r="D8" s="1202"/>
      <c r="E8" s="1197"/>
      <c r="F8" s="11" t="s">
        <v>79</v>
      </c>
      <c r="G8" s="11"/>
      <c r="H8" s="11"/>
      <c r="I8" s="14" t="s">
        <v>71</v>
      </c>
      <c r="J8" s="11"/>
      <c r="K8" s="11"/>
      <c r="L8" s="11"/>
      <c r="M8" s="11"/>
      <c r="N8" s="11"/>
      <c r="O8" s="11"/>
      <c r="P8" s="11"/>
      <c r="Q8" s="11"/>
      <c r="R8" s="14" t="s">
        <v>80</v>
      </c>
      <c r="S8" s="12"/>
      <c r="T8" s="15" t="s">
        <v>81</v>
      </c>
      <c r="U8" s="16"/>
      <c r="V8" s="16"/>
      <c r="W8" s="17"/>
      <c r="X8" s="18" t="s">
        <v>82</v>
      </c>
      <c r="Y8" s="19"/>
      <c r="Z8" s="20" t="s">
        <v>80</v>
      </c>
      <c r="AA8" s="12"/>
      <c r="AC8" s="156"/>
      <c r="BA8" s="13"/>
      <c r="BB8" s="13"/>
      <c r="BC8" s="13"/>
      <c r="BD8" s="13"/>
      <c r="BE8" s="13"/>
      <c r="BF8" s="13"/>
      <c r="BG8" s="13"/>
      <c r="BH8" s="13"/>
      <c r="BI8" s="13"/>
      <c r="BJ8" s="13"/>
      <c r="BK8" s="13"/>
      <c r="BL8" s="13"/>
      <c r="BM8" s="13"/>
      <c r="BN8" s="162"/>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row>
    <row r="9" spans="1:119" ht="108.75" customHeight="1" x14ac:dyDescent="0.2">
      <c r="A9" s="116"/>
      <c r="B9" s="1196"/>
      <c r="C9" s="1201"/>
      <c r="D9" s="1203"/>
      <c r="E9" s="1198"/>
      <c r="F9" s="23" t="str">
        <f>Dec!H10</f>
        <v>Chlorine - Lbs/day</v>
      </c>
      <c r="G9" s="125" t="str">
        <f>Dec!I10</f>
        <v>Lbs/Day  or  Gal./Day</v>
      </c>
      <c r="H9" s="134" t="str">
        <f>Dec!J10</f>
        <v>Lbs/Day  or  Gal./Day</v>
      </c>
      <c r="I9" s="899" t="str">
        <f>Dec!K10</f>
        <v>Influent Flow Rate 
(if metered) MGD</v>
      </c>
      <c r="J9" s="24" t="str">
        <f>Dec!L10</f>
        <v>pH</v>
      </c>
      <c r="K9" s="24" t="str">
        <f>Dec!M10</f>
        <v>CBOD5 - mg/l</v>
      </c>
      <c r="L9" s="24" t="str">
        <f>Dec!N10</f>
        <v>CBOD5 - lbs/day</v>
      </c>
      <c r="M9" s="24" t="str">
        <f>Dec!O10</f>
        <v>Susp. Solids - mg/l</v>
      </c>
      <c r="N9" s="24" t="str">
        <f>Dec!P10</f>
        <v>Susp. Solids - lbs/day</v>
      </c>
      <c r="O9" s="24" t="str">
        <f>Dec!Q10</f>
        <v xml:space="preserve">Phosphorus - mg/l </v>
      </c>
      <c r="P9" s="24" t="str">
        <f>Dec!R10</f>
        <v>Ammonia - mg/l</v>
      </c>
      <c r="Q9" s="26" t="str">
        <f>IF(Dec!S10&lt;&gt;"",Dec!S10,"")</f>
        <v/>
      </c>
      <c r="R9" s="163" t="str">
        <f>Dec!U10</f>
        <v>CBOD5 - mg/l</v>
      </c>
      <c r="S9" s="164" t="str">
        <f>Dec!V10</f>
        <v>Susp. Solids - mg/l</v>
      </c>
      <c r="T9" s="27" t="str">
        <f>Dec!W10</f>
        <v>Settleable Solids % in 30 minutes</v>
      </c>
      <c r="U9" s="24" t="str">
        <f>Dec!X10</f>
        <v>Susp. Solids - mg/l</v>
      </c>
      <c r="V9" s="28" t="str">
        <f>Dec!Y10</f>
        <v>Sludge Vol. Index - ml/gm</v>
      </c>
      <c r="W9" s="24" t="str">
        <f>Dec!Z10</f>
        <v>Dissolved Oxygen - mg/l</v>
      </c>
      <c r="X9" s="24" t="str">
        <f>Dec!AB10</f>
        <v>Volume - MG</v>
      </c>
      <c r="Y9" s="26" t="str">
        <f>Dec!AC10</f>
        <v>Susp. Solids - mg/l</v>
      </c>
      <c r="Z9" s="25" t="str">
        <f>Dec!AD10</f>
        <v>CBOD5 - mg/l</v>
      </c>
      <c r="AA9" s="26" t="str">
        <f>Dec!AE10</f>
        <v>Susp. Solids - mg/l</v>
      </c>
      <c r="AC9" s="160"/>
      <c r="BN9" s="29"/>
      <c r="BO9" s="30"/>
    </row>
    <row r="10" spans="1:119" ht="15" customHeight="1" x14ac:dyDescent="0.2">
      <c r="A10" s="76" t="s">
        <v>142</v>
      </c>
      <c r="B10" s="165" t="str">
        <f>IF(SUM(Jan!C$14:C$44,Feb!C$11:C$39,Mar!C$11:C$41,Apr!C$11:C$40,May!C$11:C$41,Jun!C$11:C$40,Jul!C$11:C$41,Aug!C$11:C$41,Sep!C$11:C$40,Oct!C$11:C$41,Nov!C$11:C$40,Dec!C$11:C$41)&gt;0,AVERAGE(Jan!C$14:C$44,Feb!C$11:C$39,Mar!C$11:C$41,Apr!C$11:C$40,May!C$11:C$41,Jun!C$11:C$40,Jul!C$11:C$41,Aug!C$11:C$41,Sep!C$11:C$40,Oct!C$11:C$41,Nov!C$11:C$40,Dec!C$11:C$41),"")</f>
        <v/>
      </c>
      <c r="C10" s="166"/>
      <c r="D10" s="167"/>
      <c r="E10" s="168"/>
      <c r="F10" s="169" t="str">
        <f>IF(SUM(Jan!H$14:H$44,Feb!H$11:H$39,Mar!H$11:H$41,Apr!H$11:H$40,May!H$11:H$41,Jun!H$11:H$40,Jul!H$11:H$41,Aug!H$11:H$41,Sep!H$11:H$40,Oct!H$11:H$41,Nov!H$11:H$40,Dec!H$11:H$41)&gt;0,AVERAGE(Jan!H$14:H$44,Feb!H$11:H$39,Mar!H$11:H$41,Apr!H$11:H$40,May!H$11:H$41,Jun!H$11:H$40,Jul!H$11:H$41,Aug!H$11:H$41,Sep!H$11:H$40,Oct!H$11:H$41,Nov!H$11:H$40,Dec!H$11:H$41),"")</f>
        <v/>
      </c>
      <c r="G10" s="170" t="str">
        <f>IF(SUM(Jan!I$14:I$44,Feb!I$11:I$39,Mar!I$11:I$41,Apr!I$11:I$40,May!I$11:I$41,Jun!I$11:I$40,Jul!I$11:I$41,Aug!I$11:I$41,Sep!I$11:I$40,Oct!I$11:I$41,Nov!I$11:I$40,Dec!I$11:I$41)&gt;0,AVERAGE(Jan!I$14:I$44,Feb!I$11:I$39,Mar!I$11:I$41,Apr!I$11:I$40,May!I$11:I$41,Jun!I$11:I$40,Jul!I$11:I$41,Aug!I$11:I$41,Sep!I$11:I$40,Oct!I$11:I$41,Nov!I$11:I$40,Dec!I$11:I$41),"")</f>
        <v/>
      </c>
      <c r="H10" s="171" t="str">
        <f>IF(SUM(Jan!J$14:J$44,Feb!J$11:J$39,Mar!J$11:J$41,Apr!J$11:J$40,May!J$11:J$41,Jun!J$11:J$40,Jul!J$11:J$41,Aug!J$11:J$41,Sep!J$11:J$40,Oct!J$11:J$41,Nov!J$11:J$40,Dec!J$11:J$41)&gt;0,AVERAGE(Jan!J$14:J$44,Feb!J$11:J$39,Mar!J$11:J$41,Apr!J$11:J$40,May!J$11:J$41,Jun!J$11:J$40,Jul!J$11:J$41,Aug!J$11:J$41,Sep!J$11:J$40,Oct!J$11:J$41,Nov!J$11:J$40,Dec!J$11:J$41),"")</f>
        <v/>
      </c>
      <c r="I10" s="169" t="str">
        <f>IF(SUM(Jan!K$14:K$44,Feb!K$11:K$39,Mar!K$11:K$41,Apr!K$11:K$40,May!K$11:K$41,Jun!K$11:K$40,Jul!K$11:K$41,Aug!K$11:K$41,Sep!K$11:K$40,Oct!K$11:K$41,Nov!K$11:K$40,Dec!K$11:K$41)&gt;0,AVERAGE(Jan!K$14:K$44,Feb!K$11:K$39,Mar!K$11:K$41,Apr!K$11:K$40,May!K$11:K$41,Jun!K$11:K$40,Jul!K$11:K$41,Aug!K$11:K$41,Sep!K$11:K$40,Oct!K$11:K$41,Nov!K$11:K$40,Dec!K$11:K$41),"")</f>
        <v/>
      </c>
      <c r="J10" s="172"/>
      <c r="K10" s="339" t="str">
        <f>IF(SUM(Jan!M$14:M$44,Feb!M$11:M$39,Mar!M$11:M$41,Apr!M$11:M$40,May!M$11:M$41,Jun!M$11:M$40,Jul!M$11:M$41,Aug!M$11:M$41,Sep!M$11:M$40,Oct!M$11:M$41,Nov!M$11:M$40,Dec!M$11:M$41)&gt;0,AVERAGE(Jan!M$14:M$44,Feb!M$11:M$39,Mar!M$11:M$41,Apr!M$11:M$40,May!M$11:M$41,Jun!M$11:M$40,Jul!M$11:M$41,Aug!M$11:M$41,Sep!M$11:M$40,Oct!M$11:M$41,Nov!M$11:M$40,Dec!M$11:M$41),"")</f>
        <v/>
      </c>
      <c r="L10" s="170" t="str">
        <f ca="1">IF(SUM(Jan!N$14:N$44,Feb!N$11:N$39,Mar!N$11:N$41,Apr!N$11:N$40,May!N$11:N$41,Jun!N$11:N$40,Jul!N$11:N$41,Aug!N$11:N$41,Sep!N$11:N$40,Oct!N$11:N$41,Nov!N$11:N$40,Dec!N$11:N$41)&gt;0,AVERAGE(Jan!N$14:N$44,Feb!N$11:N$39,Mar!N$11:N$41,Apr!N$11:N$40,May!N$11:N$41,Jun!N$11:N$40,Jul!N$11:N$41,Aug!N$11:N$41,Sep!N$11:N$40,Oct!N$11:N$41,Nov!N$11:N$40,Dec!N$11:N$41),"")</f>
        <v/>
      </c>
      <c r="M10" s="339" t="str">
        <f>IF(SUM(Jan!O$14:O$44,Feb!O$11:O$39,Mar!O$11:O$41,Apr!O$11:O$40,May!O$11:O$41,Jun!O$11:O$40,Jul!O$11:O$41,Aug!O$11:O$41,Sep!O$11:O$40,Oct!O$11:O$41,Nov!O$11:O$40,Dec!O$11:O$41)&gt;0,AVERAGE(Jan!O$14:O$44,Feb!O$11:O$39,Mar!O$11:O$41,Apr!O$11:O$40,May!O$11:O$41,Jun!O$11:O$40,Jul!O$11:O$41,Aug!O$11:O$41,Sep!O$11:O$40,Oct!O$11:O$41,Nov!O$11:O$40,Dec!O$11:O$41),"")</f>
        <v/>
      </c>
      <c r="N10" s="170" t="str">
        <f ca="1">IF(SUM(Jan!P$14:P$44,Feb!P$11:P$39,Mar!P$11:P$41,Apr!P$11:P$40,May!P$11:P$41,Jun!P$11:P$40,Jul!P$11:P$41,Aug!P$11:P$41,Sep!P$11:P$40,Oct!P$11:P$41,Nov!P$11:P$40,Dec!P$11:P$41)&gt;0,AVERAGE(Jan!P$14:P$44,Feb!P$11:P$39,Mar!P$11:P$41,Apr!P$11:P$40,May!P$11:P$41,Jun!P$11:P$40,Jul!P$11:P$41,Aug!P$11:P$41,Sep!P$11:P$40,Oct!P$11:P$41,Nov!P$11:P$40,Dec!P$11:P$41),"")</f>
        <v/>
      </c>
      <c r="O10" s="340" t="str">
        <f>IF(SUM(Jan!Q$14:Q$44,Feb!Q$11:Q$39,Mar!Q$11:Q$41,Apr!Q$11:Q$40,May!Q$11:Q$41,Jun!Q$11:Q$40,Jul!Q$11:Q$41,Aug!Q$11:Q$41,Sep!Q$11:Q$40,Oct!Q$11:Q$41,Nov!Q$11:Q$40,Dec!Q$11:Q$41)&gt;0,AVERAGE(Jan!Q$14:Q$44,Feb!Q$11:Q$39,Mar!Q$11:Q$41,Apr!Q$11:Q$40,May!Q$11:Q$41,Jun!Q$11:Q$40,Jul!Q$11:Q$41,Aug!Q$11:Q$41,Sep!Q$11:Q$40,Oct!Q$11:Q$41,Nov!Q$11:Q$40,Dec!Q$11:Q$41),"")</f>
        <v/>
      </c>
      <c r="P10" s="340" t="str">
        <f>IF(SUM(Jan!R$14:R$44,Feb!R$11:R$39,Mar!R$11:R$41,Apr!R$11:R$40,May!R$11:R$41,Jun!R$11:R$40,Jul!R$11:R$41,Aug!R$11:R$41,Sep!R$11:R$40,Oct!R$11:R$41,Nov!R$11:R$40,Dec!R$11:R$41)&gt;0,AVERAGE(Jan!R$14:R$44,Feb!R$11:R$39,Mar!R$11:R$41,Apr!R$11:R$40,May!R$11:R$41,Jun!R$11:R$40,Jul!R$11:R$41,Aug!R$11:R$41,Sep!R$11:R$40,Oct!R$11:R$41,Nov!R$11:R$40,Dec!R$11:R$41),"")</f>
        <v/>
      </c>
      <c r="Q10" s="126" t="str">
        <f>IF(SUM(Jan!S$14:S$44,Feb!S$11:S$39,Mar!S$11:S$41,Apr!S$11:S$40,May!S$11:S$41,Jun!S$11:S$40,Jul!S$11:S$41,Aug!S$11:S$41,Sep!S$11:S$40,Oct!S$11:S$41,Nov!S$11:S$40,Dec!S$11:S$41)&gt;0,AVERAGE(Jan!S$14:S$44,Feb!S$11:S$39,Mar!S$11:S$41,Apr!S$11:S$40,May!S$11:S$41,Jun!S$11:S$40,Jul!S$11:S$41,Aug!S$11:S$41,Sep!S$11:S$40,Oct!S$11:S$41,Nov!S$11:S$40,Dec!S$11:S$41),"")</f>
        <v/>
      </c>
      <c r="R10" s="341" t="str">
        <f>IF(SUM(Jan!U$14:U$44,Feb!U$11:U$39,Mar!U$11:U$41,Apr!U$11:U$40,May!U$11:U$41,Jun!U$11:U$40,Jul!U$11:U$41,Aug!U$11:U$41,Sep!U$11:U$40,Oct!U$11:U$41,Nov!U$11:U$40,Dec!U$11:U$41)&gt;0,AVERAGE(Jan!U$14:U$44,Feb!U$11:U$39,Mar!U$11:U$41,Apr!U$11:U$40,May!U$11:U$41,Jun!U$11:U$40,Jul!U$11:U$41,Aug!U$11:U$41,Sep!U$11:U$40,Oct!U$11:U$41,Nov!U$11:U$40,Dec!U$11:U$41),"")</f>
        <v/>
      </c>
      <c r="S10" s="342" t="str">
        <f>IF(SUM(Jan!V$14:V$44,Feb!V$11:V$39,Mar!V$11:V$41,Apr!V$11:V$40,May!V$11:V$41,Jun!V$11:V$40,Jul!V$11:V$41,Aug!V$11:V$41,Sep!V$11:V$40,Oct!V$11:V$41,Nov!V$11:V$40,Dec!V$11:V$41)&gt;0,AVERAGE(Jan!V$14:V$44,Feb!V$11:V$39,Mar!V$11:V$41,Apr!V$11:V$40,May!V$11:V$41,Jun!V$11:V$40,Jul!V$11:V$41,Aug!V$11:V$41,Sep!V$11:V$40,Oct!V$11:V$41,Nov!V$11:V$40,Dec!V$11:V$41),"")</f>
        <v/>
      </c>
      <c r="T10" s="343" t="str">
        <f>IF(SUM(Jan!W$14:W$44,Feb!W$11:W$39,Mar!W$11:W$41,Apr!W$11:W$40,May!W$11:W$41,Jun!W$11:W$40,Jul!W$11:W$41,Aug!W$11:W$41,Sep!W$11:W$40,Oct!W$11:W$41,Nov!W$11:W$40,Dec!W$11:W$41)&gt;0,AVERAGE(Jan!W$14:W$44,Feb!W$11:W$39,Mar!W$11:W$41,Apr!W$11:W$40,May!W$11:W$41,Jun!W$11:W$40,Jul!W$11:W$41,Aug!W$11:W$41,Sep!W$11:W$40,Oct!W$11:W$41,Nov!W$11:W$40,Dec!W$11:W$41),"")</f>
        <v/>
      </c>
      <c r="U10" s="339" t="str">
        <f>IF(SUM(Jan!X$14:X$44,Feb!X$11:X$39,Mar!X$11:X$41,Apr!X$11:X$40,May!X$11:X$41,Jun!X$11:X$40,Jul!X$11:X$41,Aug!X$11:X$41,Sep!X$11:X$40,Oct!X$11:X$41,Nov!X$11:X$40,Dec!X$11:X$41)&gt;0,AVERAGE(Jan!X$14:X$44,Feb!X$11:X$39,Mar!X$11:X$41,Apr!X$11:X$40,May!X$11:X$41,Jun!X$11:X$40,Jul!X$11:X$41,Aug!X$11:X$41,Sep!X$11:X$40,Oct!X$11:X$41,Nov!X$11:X$40,Dec!X$11:X$41),"")</f>
        <v/>
      </c>
      <c r="V10" s="339" t="str">
        <f>IF(SUM(Jan!Y$14:Y$44,Feb!Y$11:Y$39,Mar!Y$11:Y$41,Apr!Y$11:Y$40,May!Y$11:Y$41,Jun!Y$11:Y$40,Jul!Y$11:Y$41,Aug!Y$11:Y$41,Sep!Y$11:Y$40,Oct!Y$11:Y$41,Nov!Y$11:Y$40,Dec!Y$11:Y$41)&gt;0,AVERAGE(Jan!Y$14:Y$44,Feb!Y$11:Y$39,Mar!Y$11:Y$41,Apr!Y$11:Y$40,May!Y$11:Y$41,Jun!Y$11:Y$40,Jul!Y$11:Y$41,Aug!Y$11:Y$41,Sep!Y$11:Y$40,Oct!Y$11:Y$41,Nov!Y$11:Y$40,Dec!Y$11:Y$41),"")</f>
        <v/>
      </c>
      <c r="W10" s="340" t="str">
        <f>IF(SUM(Jan!Z$14:Z$44,Feb!Z$11:Z$39,Mar!Z$11:Z$41,Apr!Z$11:Z$40,May!Z$11:Z$41,Jun!Z$11:Z$40,Jul!Z$11:Z$41,Aug!Z$11:Z$41,Sep!Z$11:Z$40,Oct!Z$11:Z$41,Nov!Z$11:Z$40,Dec!Z$11:Z$41)&gt;0,AVERAGE(Jan!Z$14:Z$44,Feb!Z$11:Z$39,Mar!Z$11:Z$41,Apr!Z$11:Z$40,May!Z$11:Z$41,Jun!Z$11:Z$40,Jul!Z$11:Z$41,Aug!Z$11:Z$41,Sep!Z$11:Z$40,Oct!Z$11:Z$41,Nov!Z$11:Z$40,Dec!Z$11:Z$41),"")</f>
        <v/>
      </c>
      <c r="X10" s="170" t="str">
        <f>IF(SUM(Jan!AB$14:AB$44,Feb!AB$11:AB$39,Mar!AB$11:AB$41,Apr!AB$11:AB$40,May!AB$11:AB$41,Jun!AB$11:AB$40,Jul!AB$11:AB$41,Aug!AB$11:AB$41,Sep!AB$11:AB$40,Oct!AB$11:AB$41,Nov!AB$11:AB$40,Dec!AB$11:AB$41)&gt;0,AVERAGE(Jan!AB$14:AB$44,Feb!AB$11:AB$39,Mar!AB$11:AB$41,Apr!AB$11:AB$40,May!AB$11:AB$41,Jun!AB$11:AB$40,Jul!AB$11:AB$41,Aug!AB$11:AB$41,Sep!AB$11:AB$40,Oct!AB$11:AB$41,Nov!AB$11:AB$40,Dec!AB$11:AB$41),"")</f>
        <v/>
      </c>
      <c r="Y10" s="344" t="str">
        <f>IF(SUM(Jan!AC$14:AC$44,Feb!AC$11:AC$39,Mar!AC$11:AC$41,Apr!AC$11:AC$40,May!AC$11:AC$41,Jun!AC$11:AC$40,Jul!AC$11:AC$41,Aug!AC$11:AC$41,Sep!AC$11:AC$40,Oct!AC$11:AC$41,Nov!AC$11:AC$40,Dec!AC$11:AC$41)&gt;0,AVERAGE(Jan!AC$14:AC$44,Feb!AC$11:AC$39,Mar!AC$11:AC$41,Apr!AC$11:AC$40,May!AC$11:AC$41,Jun!AC$11:AC$40,Jul!AC$11:AC$41,Aug!AC$11:AC$41,Sep!AC$11:AC$40,Oct!AC$11:AC$41,Nov!AC$11:AC$40,Dec!AC$11:AC$41),"")</f>
        <v/>
      </c>
      <c r="Z10" s="343" t="str">
        <f>IF(SUM(Jan!AD$14:AD$44,Feb!AD$11:AD$39,Mar!AD$11:AD$41,Apr!AD$11:AD$40,May!AD$11:AD$41,Jun!AD$11:AD$40,Jul!AD$11:AD$41,Aug!AD$11:AD$41,Sep!AD$11:AD$40,Oct!AD$11:AD$41,Nov!AD$11:AD$40,Dec!AD$11:AD$41)&gt;0,AVERAGE(Jan!AD$14:AD$44,Feb!AD$11:AD$39,Mar!AD$11:AD$41,Apr!AD$11:AD$40,May!AD$11:AD$41,Jun!AD$11:AD$40,Jul!AD$11:AD$41,Aug!AD$11:AD$41,Sep!AD$11:AD$40,Oct!AD$11:AD$41,Nov!AD$11:AD$40,Dec!AD$11:AD$41),"")</f>
        <v/>
      </c>
      <c r="AA10" s="344" t="str">
        <f>IF(SUM(Jan!AE$14:AE$44,Feb!AE$11:AE$39,Mar!AE$11:AE$41,Apr!AE$11:AE$40,May!AE$11:AE$41,Jun!AE$11:AE$40,Jul!AE$11:AE$41,Aug!AE$11:AE$41,Sep!AE$11:AE$40,Oct!AE$11:AE$41,Nov!AE$11:AE$40,Dec!AE$11:AE$41)&gt;0,AVERAGE(Jan!AE$14:AE$44,Feb!AE$11:AE$39,Mar!AE$11:AE$41,Apr!AE$11:AE$40,May!AE$11:AE$41,Jun!AE$11:AE$40,Jul!AE$11:AE$41,Aug!AE$11:AE$41,Sep!AE$11:AE$40,Oct!AE$11:AE$41,Nov!AE$11:AE$40,Dec!AE$11:AE$41),"")</f>
        <v/>
      </c>
      <c r="AC10" s="13"/>
    </row>
    <row r="11" spans="1:119" ht="15" customHeight="1" x14ac:dyDescent="0.2">
      <c r="A11" s="76" t="s">
        <v>145</v>
      </c>
      <c r="B11" s="174"/>
      <c r="C11" s="165">
        <f>MAX(Jan!E46,Feb!E41,Mar!E43,Apr!E42,May!E43,Jun!E42,Jul!E43,Aug!E43,Sep!E42,Oct!E43,Nov!E42,Dec!E46)</f>
        <v>0</v>
      </c>
      <c r="D11" s="167"/>
      <c r="E11" s="168"/>
      <c r="F11" s="78">
        <f>MAX(Jan!H46,Feb!H41,Mar!H43,Apr!H42,May!H43,Jun!H42,Jul!H43,Aug!H43,Sep!H42,Oct!H43,Nov!H42,Dec!H46)</f>
        <v>0</v>
      </c>
      <c r="G11" s="175">
        <f>MAX(Jan!I46,Feb!I41,Mar!I43,Apr!I42,May!I43,Jun!I42,Jul!I43,Aug!I43,Sep!I42,Oct!I43,Nov!I42,Dec!I46)</f>
        <v>0</v>
      </c>
      <c r="H11" s="176">
        <f>MAX(Jan!J46,Feb!J41,Mar!J43,Apr!J42,May!J43,Jun!J42,Jul!J43,Aug!J43,Sep!J42,Oct!J43,Nov!J42,Dec!J46)</f>
        <v>0</v>
      </c>
      <c r="I11" s="173">
        <f>MAX(Jan!K46,Feb!K41,Mar!K43,Apr!K42,May!K43,Jun!K42,Jul!K43,Aug!K43,Sep!K42,Oct!K43,Nov!K42,Dec!K46)</f>
        <v>0</v>
      </c>
      <c r="J11" s="321">
        <f>MAX(Jan!L46,Feb!L41,Mar!L43,Apr!L42,May!L43,Jun!L42,Jul!L43,Aug!L43,Sep!L42,Oct!L43,Nov!L42,Dec!L46)</f>
        <v>0</v>
      </c>
      <c r="K11" s="175">
        <f>MAX(Jan!M46,Feb!M41,Mar!M43,Apr!M42,May!M43,Jun!M42,Jul!M43,Aug!M43,Sep!M42,Oct!M43,Nov!M42,Dec!M46)</f>
        <v>0</v>
      </c>
      <c r="L11" s="177">
        <f ca="1">MAX(Jan!N46,Feb!N41,Mar!N43,Apr!N42,May!N43,Jun!N42,Jul!N43,Aug!N43,Sep!N42,Oct!N43,Nov!N42,Dec!N46)</f>
        <v>0</v>
      </c>
      <c r="M11" s="175">
        <f>MAX(Jan!O46,Feb!O41,Mar!O43,Apr!O42,May!O43,Jun!O42,Jul!O43,Aug!O43,Sep!O42,Oct!O43,Nov!O42,Dec!O46)</f>
        <v>0</v>
      </c>
      <c r="N11" s="177">
        <f ca="1">MAX(Jan!P46,Feb!P41,Mar!P43,Apr!P42,May!P43,Jun!P42,Jul!P43,Aug!P43,Sep!P42,Oct!P43,Nov!P42,Dec!P46)</f>
        <v>0</v>
      </c>
      <c r="O11" s="175">
        <f>MAX(Jan!Q46,Feb!Q41,Mar!Q43,Apr!Q42,May!Q43,Jun!Q42,Jul!Q43,Aug!Q43,Sep!Q42,Oct!Q43,Nov!Q42,Dec!Q46)</f>
        <v>0</v>
      </c>
      <c r="P11" s="175">
        <f>MAX(Jan!R46,Feb!R41,Mar!R43,Apr!R42,May!R43,Jun!R42,Jul!R43,Aug!R43,Sep!R42,Oct!R43,Nov!R42,Dec!R46)</f>
        <v>0</v>
      </c>
      <c r="Q11" s="129">
        <f>MAX(Jan!S46,Feb!S41,Mar!S43,Apr!S42,May!S43,Jun!S42,Jul!S43,Aug!S43,Sep!S42,Oct!S43,Nov!S42,Dec!S46)</f>
        <v>0</v>
      </c>
      <c r="R11" s="173">
        <f>MAX(Jan!U46,Feb!U41,Mar!U43,Apr!U42,May!U43,Jun!U42,Jul!U43,Aug!U43,Sep!U42,Oct!U43,Nov!U42,Dec!U46)</f>
        <v>0</v>
      </c>
      <c r="S11" s="129">
        <f>MAX(Jan!V46,Feb!V41,Mar!V43,Apr!V42,May!V43,Jun!V42,Jul!V43,Aug!V43,Sep!V42,Oct!V43,Nov!V42,Dec!V46)</f>
        <v>0</v>
      </c>
      <c r="T11" s="173">
        <f>MAX(Jan!W46,Feb!W41,Mar!W43,Apr!W42,May!W43,Jun!W42,Jul!W43,Aug!W43,Sep!W42,Oct!W43,Nov!W42,Dec!W46)</f>
        <v>0</v>
      </c>
      <c r="U11" s="175">
        <f>MAX(Jan!X46,Feb!X41,Mar!X43,Apr!X42,May!X43,Jun!X42,Jul!X43,Aug!X43,Sep!X42,Oct!X43,Nov!X42,Dec!X46)</f>
        <v>0</v>
      </c>
      <c r="V11" s="433">
        <f>MAX(Jan!Y46,Feb!Y41,Mar!Y43,Apr!Y42,May!Y43,Jun!Y42,Jul!Y43,Aug!Y43,Sep!Y42,Oct!Y43,Nov!Y42,Dec!Y46)</f>
        <v>0</v>
      </c>
      <c r="W11" s="175">
        <f>MAX(Jan!Z46,Feb!Z41,Mar!Z43,Apr!Z42,May!Z43,Jun!Z42,Jul!Z43,Aug!Z43,Sep!Z42,Oct!Z43,Nov!Z42,Dec!Z46)</f>
        <v>0</v>
      </c>
      <c r="X11" s="175">
        <f>MAX(Jan!AB46,Feb!AB41,Mar!AB43,Apr!AB42,May!AB43,Jun!AB42,Jul!AB43,Aug!AB43,Sep!AB42,Oct!AB43,Nov!AB42,Dec!AB46)</f>
        <v>0</v>
      </c>
      <c r="Y11" s="129">
        <f>MAX(Jan!AC46,Feb!AC41,Mar!AC43,Apr!AC42,May!AC43,Jun!AC42,Jul!AC43,Aug!AC43,Sep!AC42,Oct!AC43,Nov!AC42,Dec!AC46)</f>
        <v>0</v>
      </c>
      <c r="Z11" s="173">
        <f>MAX(Jan!AD46,Feb!AD41,Mar!AD43,Apr!AD42,May!AD43,Jun!AD42,Jul!AD43,Aug!AD43,Sep!AD42,Oct!AD43,Nov!AD42,Dec!AD46)</f>
        <v>0</v>
      </c>
      <c r="AA11" s="129">
        <f>MAX(Jan!AE46,Feb!AE41,Mar!AE43,Apr!AE42,May!AE43,Jun!AE42,Jul!AE43,Aug!AE43,Sep!AE42,Oct!AE43,Nov!AE42,Dec!AE46)</f>
        <v>0</v>
      </c>
    </row>
    <row r="12" spans="1:119" ht="15" customHeight="1" x14ac:dyDescent="0.2">
      <c r="A12" s="76" t="s">
        <v>148</v>
      </c>
      <c r="B12" s="174"/>
      <c r="C12" s="178"/>
      <c r="D12" s="167"/>
      <c r="E12" s="168"/>
      <c r="F12" s="76">
        <f>MIN(Jan!H47,Feb!H42,Mar!H44,Apr!H43,May!H44,Jun!H43,Jul!H44,Aug!H44,Sep!H43,Oct!H44,Nov!H43,Dec!H47)</f>
        <v>0</v>
      </c>
      <c r="G12" s="175">
        <f>MIN(Jan!I47,Feb!I42,Mar!I44,Apr!I43,May!I44,Jun!I43,Jul!I44,Aug!I44,Sep!I43,Oct!I44,Nov!I43,Dec!I47)</f>
        <v>0</v>
      </c>
      <c r="H12" s="78">
        <f>MIN(Jan!J47,Feb!J42,Mar!J44,Apr!J43,May!J44,Jun!J43,Jul!J44,Aug!J44,Sep!J43,Oct!J44,Nov!J43,Dec!J47)</f>
        <v>0</v>
      </c>
      <c r="I12" s="173">
        <f>MIN(Jan!K47,Feb!K42,Mar!K44,Apr!K43,May!K44,Jun!K43,Jul!K44,Aug!K44,Sep!K43,Oct!K44,Nov!K43,Dec!K47)</f>
        <v>0</v>
      </c>
      <c r="J12" s="321">
        <f>MIN(Jan!L47,Feb!L42,Mar!L44,Apr!L43,May!L44,Jun!L43,Jul!L44,Aug!L44,Sep!L43,Oct!L44,Nov!L43,Dec!L47)</f>
        <v>0</v>
      </c>
      <c r="K12" s="175">
        <f>MIN(Jan!M47,Feb!M42,Mar!M44,Apr!M43,May!M44,Jun!M43,Jul!M44,Aug!M44,Sep!M43,Oct!M44,Nov!M43,Dec!M47)</f>
        <v>0</v>
      </c>
      <c r="L12" s="175">
        <f ca="1">MIN(Jan!N47,Feb!N42,Mar!N44,Apr!N43,May!N44,Jun!N43,Jul!N44,Aug!N44,Sep!N43,Oct!N44,Nov!N43,Dec!N47)</f>
        <v>0</v>
      </c>
      <c r="M12" s="175">
        <f>MIN(Jan!O47,Feb!O42,Mar!O44,Apr!O43,May!O44,Jun!O43,Jul!O44,Aug!O44,Sep!O43,Oct!O44,Nov!O43,Dec!O47)</f>
        <v>0</v>
      </c>
      <c r="N12" s="175">
        <f ca="1">MIN(Jan!P47,Feb!P42,Mar!P44,Apr!P43,May!P44,Jun!P43,Jul!P44,Aug!P44,Sep!P43,Oct!P44,Nov!P43,Dec!P47)</f>
        <v>0</v>
      </c>
      <c r="O12" s="175">
        <f>MIN(Jan!Q47,Feb!Q42,Mar!Q44,Apr!Q43,May!Q44,Jun!Q43,Jul!Q44,Aug!Q44,Sep!Q43,Oct!Q44,Nov!Q43,Dec!Q47)</f>
        <v>0</v>
      </c>
      <c r="P12" s="175">
        <f>MIN(Jan!R47,Feb!R42,Mar!R44,Apr!R43,May!R44,Jun!R43,Jul!R44,Aug!R44,Sep!R43,Oct!R44,Nov!R43,Dec!R47)</f>
        <v>0</v>
      </c>
      <c r="Q12" s="129">
        <f>MIN(Jan!S47,Feb!S42,Mar!S44,Apr!S43,May!S44,Jun!S43,Jul!S44,Aug!S44,Sep!S43,Oct!S44,Nov!S43,Dec!S47)</f>
        <v>0</v>
      </c>
      <c r="R12" s="173">
        <f ca="1">MIN(Jan!U47,Feb!U42,Mar!U44,Apr!U43,May!U44,Jun!U43,Jul!U44,Aug!U44,Sep!U43,Oct!U44,Nov!U43,Dec!U47)</f>
        <v>0</v>
      </c>
      <c r="S12" s="129">
        <f>MIN(Jan!V47,Feb!V42,Mar!V44,Apr!V43,May!V44,Jun!V43,Jul!V44,Aug!V44,Sep!V43,Oct!V44,Nov!V43,Dec!V47)</f>
        <v>0</v>
      </c>
      <c r="T12" s="173">
        <f ca="1">MIN(Jan!W47,Feb!W42,Mar!W44,Apr!W43,May!W44,Jun!W43,Jul!W44,Aug!W44,Sep!W43,Oct!W44,Nov!W43,Dec!W47)</f>
        <v>0</v>
      </c>
      <c r="U12" s="175">
        <f>MIN(Jan!X47,Feb!X42,Mar!X44,Apr!X43,May!X44,Jun!X43,Jul!X44,Aug!X44,Sep!X43,Oct!X44,Nov!X43,Dec!X47)</f>
        <v>0</v>
      </c>
      <c r="V12" s="433">
        <f>MIN(Jan!Y47,Feb!Y42,Mar!Y44,Apr!Y43,May!Y44,Jun!Y43,Jul!Y44,Aug!Y44,Sep!Y43,Oct!Y44,Nov!Y43,Dec!Y47)</f>
        <v>0</v>
      </c>
      <c r="W12" s="175">
        <f>MIN(Jan!Z47,Feb!Z42,Mar!Z44,Apr!Z43,May!Z44,Jun!Z43,Jul!Z44,Aug!Z44,Sep!Z43,Oct!Z44,Nov!Z43,Dec!Z47)</f>
        <v>0</v>
      </c>
      <c r="X12" s="175">
        <f>MIN(Jan!AB47,Feb!AB42,Mar!AB44,Apr!AB43,May!AB44,Jun!AB43,Jul!AB44,Aug!AB44,Sep!AB43,Oct!AB44,Nov!AB43,Dec!AB47)</f>
        <v>0</v>
      </c>
      <c r="Y12" s="129">
        <f>MIN(Jan!AC47,Feb!AC42,Mar!AC44,Apr!AC43,May!AC44,Jun!AC43,Jul!AC44,Aug!AC44,Sep!AC43,Oct!AC44,Nov!AC43,Dec!AC47)</f>
        <v>0</v>
      </c>
      <c r="Z12" s="173">
        <f>MIN(Jan!AD47,Feb!AD42,Mar!AD44,Apr!AD43,May!AD44,Jun!AD43,Jul!AD44,Aug!AD44,Sep!AD43,Oct!AD44,Nov!AD43,Dec!AD47)</f>
        <v>0</v>
      </c>
      <c r="AA12" s="129">
        <f>MIN(Jan!AE47,Feb!AE42,Mar!AE44,Apr!AE43,May!AE44,Jun!AE43,Jul!AE44,Aug!AE44,Sep!AE43,Oct!AE44,Nov!AE43,Dec!AE47)</f>
        <v>0</v>
      </c>
    </row>
    <row r="13" spans="1:119" ht="15" customHeight="1" x14ac:dyDescent="0.2">
      <c r="A13" s="179" t="s">
        <v>196</v>
      </c>
      <c r="B13" s="165">
        <f>SUM(Jan!C$14:C$44,Feb!C$11:C$39,Mar!C$11:C$41,Apr!C$11:C$40,May!C$11:C$41,Jun!C$11:C$40,Jul!C$11:C$41,Aug!C$11:C$41,Sep!C$11:C$40,Oct!C$11:C$41,Nov!C$11:C$40,Dec!C$11:C$41)</f>
        <v>0</v>
      </c>
      <c r="C13" s="180">
        <f>SUM(Jan!E$14:E$44,Feb!E$11:E$39,Mar!E$11:E$41,Apr!E$11:E$40,May!E$11:E$41,Jun!E$11:E$40,Jul!E$11:E$41,Aug!E$11:E$41,Sep!E$11:E$40,Oct!E$11:E$41,Nov!E$11:E$40,Dec!E$11:E$41)</f>
        <v>0</v>
      </c>
      <c r="D13" s="173" t="str">
        <f>IF(SUM(Jan!F50,Feb!F45,Mar!F47,Apr!F46,May!F47,Jun!F46,Jul!F47,Aug!F47,Sep!F46,Oct!F47,Nov!F46,Dec!F50)&gt;0,SUM(Jan!F50,Feb!F45,Mar!F47,Apr!F46,May!F47,Jun!F46,Jul!F47,Aug!F47,Sep!F46,Oct!F47,Nov!F46,Dec!F50),"")</f>
        <v/>
      </c>
      <c r="E13" s="129" t="str">
        <f>IF(SUM(Jan!G50,Feb!G45,Mar!G47,Apr!G46,May!G47,Jun!G46,Jul!G47,Aug!G47,Sep!G46,Oct!G47,Nov!G46,Dec!G50)&gt;0,SUM(Jan!G50,Feb!G45,Mar!G47,Apr!G46,May!G47,Jun!G46,Jul!G47,Aug!G47,Sep!G46,Oct!G47,Nov!G46,Dec!G50),"")</f>
        <v/>
      </c>
      <c r="F13" s="76">
        <f>SUM(Jan!H$14:H$44,Feb!H$11:H$39,Mar!H$11:H$41,Apr!H$11:H$40,May!H$11:H$41,Jun!H$11:H$40,Jul!H$11:H$41,Aug!H$11:H$41,Sep!H$11:H$40,Oct!H$11:H$41,Nov!H$11:H$40,Dec!H$11:H$41)</f>
        <v>0</v>
      </c>
      <c r="G13" s="177">
        <f>SUM(Jan!I$14:I$44,Feb!I$11:I$39,Mar!I$11:I$41,Apr!I$11:I$40,May!I$11:I$41,Jun!I$11:I$40,Jul!I$11:I$41,Aug!I$11:I$41,Sep!I$11:I$40,Oct!I$11:I$41,Nov!I$11:I$40,Dec!I$11:I$41)</f>
        <v>0</v>
      </c>
      <c r="H13" s="127">
        <f>SUM(Jan!J$14:J$44,Feb!J$11:J$39,Mar!J$11:J$41,Apr!J$11:J$40,May!J$11:J$41,Jun!J$11:J$40,Jul!J$11:J$41,Aug!J$11:J$41,Sep!J$11:J$40,Oct!J$11:J$41,Nov!J$11:J$40,Dec!J$11:J$41)</f>
        <v>0</v>
      </c>
      <c r="I13" s="181">
        <f>SUM(Jan!K$14:K$44,Feb!K$11:K$39,Mar!K$11:K$41,Apr!K$11:K$40,May!K$11:K$41,Jun!K$11:K$40,Jul!K$11:K$41,Aug!K$11:K$41,Sep!K$11:K$40,Oct!K$11:K$41,Nov!K$11:K$40,Dec!K$11:K$41)</f>
        <v>0</v>
      </c>
      <c r="J13" s="182"/>
      <c r="K13" s="182"/>
      <c r="L13" s="177">
        <f ca="1">SUM(Jan!N$14:N$44,Feb!N$11:N$39,Mar!N$11:N$41,Apr!N$11:N$40,May!N$11:N$41,Jun!N$11:N$40,Jul!N$11:N$41,Aug!N$11:N$41,Sep!N$11:N$40,Oct!N$11:N$41,Nov!N$11:N$40,Dec!N$11:N$41)</f>
        <v>0</v>
      </c>
      <c r="M13" s="182"/>
      <c r="N13" s="177">
        <f ca="1">SUM(Jan!P$14:P$44,Feb!P$11:P$39,Mar!P$11:P$41,Apr!P$11:P$40,May!P$11:P$41,Jun!P$11:P$40,Jul!P$11:P$41,Aug!P$11:P$41,Sep!P$11:P$40,Oct!P$11:P$41,Nov!P$11:P$40,Dec!P$11:P$41)</f>
        <v>0</v>
      </c>
      <c r="O13" s="182"/>
      <c r="P13" s="182"/>
      <c r="Q13" s="183"/>
      <c r="R13" s="184"/>
      <c r="S13" s="183"/>
      <c r="T13" s="184"/>
      <c r="U13" s="182"/>
      <c r="V13" s="182"/>
      <c r="W13" s="182"/>
      <c r="X13" s="177">
        <f>SUM(Jan!AB$14:AB$44,Feb!AB$11:AB$39,Mar!AB$11:AB$41,Apr!AB$11:AB$40,May!AB$11:AB$41,Jun!AB$11:AB$40,Jul!AB$11:AB$41,Aug!AB$11:AB$41,Sep!AB$11:AB$40,Oct!AB$11:AB$41,Nov!AB$11:AB$40,Dec!AB$11:AB$41)</f>
        <v>0</v>
      </c>
      <c r="Y13" s="183"/>
      <c r="Z13" s="184"/>
      <c r="AA13" s="183"/>
    </row>
    <row r="14" spans="1:119" ht="15" customHeight="1" thickBot="1" x14ac:dyDescent="0.25">
      <c r="A14" s="88" t="s">
        <v>197</v>
      </c>
      <c r="B14" s="185"/>
      <c r="C14" s="186">
        <f>SUM(Jan!E50+Feb!E45+Mar!E47+Apr!E46+May!E47+Jun!E46+Jul!E47+Aug!E47+Sep!E46+Oct!E47+Nov!E46+Dec!E50)</f>
        <v>0</v>
      </c>
      <c r="D14" s="187"/>
      <c r="E14" s="188"/>
      <c r="F14" s="181">
        <f>SUM(Jan!H50+Feb!H45+Mar!H47+Apr!H46+May!H47+Jun!H46+Jul!H47+Aug!H47+Sep!H46+Oct!H47+Nov!H46+Dec!H50)</f>
        <v>0</v>
      </c>
      <c r="G14" s="177">
        <f>SUM(Jan!I50+Feb!I45+Mar!I47+Apr!I46+May!I47+Jun!I46+Jul!I47+Aug!I47+Sep!I46+Oct!I47+Nov!I46+Dec!I50)</f>
        <v>0</v>
      </c>
      <c r="H14" s="128">
        <f>SUM(Jan!J50+Feb!J45+Mar!J47+Apr!J46+May!J47+Jun!J46+Jul!J47+Aug!J47+Sep!J46+Oct!J47+Nov!J46+Dec!J50)</f>
        <v>0</v>
      </c>
      <c r="I14" s="181">
        <f>SUM(Jan!K50+Feb!K45+Mar!K47+Apr!K46+May!K47+Jun!K46+Jul!K47+Aug!K47+Sep!K46+Oct!K47+Nov!K46+Dec!K50)</f>
        <v>0</v>
      </c>
      <c r="J14" s="177">
        <f>SUM(Jan!L50+Feb!L45+Mar!L47+Apr!L46+May!L47+Jun!L46+Jul!L47+Aug!L47+Sep!L46+Oct!L47+Nov!L46+Dec!L50)</f>
        <v>0</v>
      </c>
      <c r="K14" s="177">
        <f>SUM(Jan!M50+Feb!M45+Mar!M47+Apr!M46+May!M47+Jun!M46+Jul!M47+Aug!M47+Sep!M46+Oct!M47+Nov!M46+Dec!M50)</f>
        <v>0</v>
      </c>
      <c r="L14" s="177">
        <f ca="1">SUM(Jan!N50+Feb!N45+Mar!N47+Apr!N46+May!N47+Jun!N46+Jul!N47+Aug!N47+Sep!N46+Oct!N47+Nov!N46+Dec!N50)</f>
        <v>0</v>
      </c>
      <c r="M14" s="177">
        <f>SUM(Jan!O50+Feb!O45+Mar!O47+Apr!O46+May!O47+Jun!O46+Jul!O47+Aug!O47+Sep!O46+Oct!O47+Nov!O46+Dec!O50)</f>
        <v>0</v>
      </c>
      <c r="N14" s="177">
        <f ca="1">SUM(Jan!P50+Feb!P45+Mar!P47+Apr!P46+May!P47+Jun!P46+Jul!P47+Aug!P47+Sep!P46+Oct!P47+Nov!P46+Dec!P50)</f>
        <v>0</v>
      </c>
      <c r="O14" s="177">
        <f>SUM(Jan!Q50+Feb!Q45+Mar!Q47+Apr!Q46+May!Q47+Jun!Q46+Jul!Q47+Aug!Q47+Sep!Q46+Oct!Q47+Nov!Q46+Dec!Q50)</f>
        <v>0</v>
      </c>
      <c r="P14" s="177">
        <f>SUM(Jan!R50+Feb!R45+Mar!R47+Apr!R46+May!R47+Jun!R46+Jul!R47+Aug!R47+Sep!R46+Oct!R47+Nov!R46+Dec!R50)</f>
        <v>0</v>
      </c>
      <c r="Q14" s="205">
        <f>SUM(Jan!S50+Feb!S45+Mar!S47+Apr!S46+May!S47+Jun!S46+Jul!S47+Aug!S47+Sep!S46+Oct!S47+Nov!S46+Dec!S50)</f>
        <v>0</v>
      </c>
      <c r="R14" s="181">
        <f>SUM(Jan!U50+Feb!U45+Mar!U47+Apr!U46+May!U47+Jun!U46+Jul!U47+Aug!U47+Sep!U46+Oct!U47+Nov!U46+Dec!U50)</f>
        <v>0</v>
      </c>
      <c r="S14" s="128">
        <f>SUM(Jan!V50+Feb!V45+Mar!V47+Apr!V46+May!V47+Jun!V46+Jul!V47+Aug!V47+Sep!V46+Oct!V47+Nov!V46+Dec!V50)</f>
        <v>0</v>
      </c>
      <c r="T14" s="181">
        <f>SUM(Jan!W50+Feb!W45+Mar!W47+Apr!W46+May!W47+Jun!W46+Jul!W47+Aug!W47+Sep!W46+Oct!W47+Nov!W46+Dec!W50)</f>
        <v>0</v>
      </c>
      <c r="U14" s="177">
        <f>SUM(Jan!X50+Feb!X45+Mar!X47+Apr!X46+May!X47+Jun!X46+Jul!X47+Aug!X47+Sep!X46+Oct!X47+Nov!X46+Dec!X50)</f>
        <v>0</v>
      </c>
      <c r="V14" s="432">
        <f>SUM(Jan!Y50+Feb!Y45+Mar!Y47+Apr!Y46+May!Y47+Jun!Y46+Jul!Y47+Aug!Y47+Sep!Y46+Oct!Y47+Nov!Y46+Dec!Y50)</f>
        <v>0</v>
      </c>
      <c r="W14" s="177">
        <f>SUM(Jan!Z50+Feb!Z45+Mar!Z47+Apr!Z46+May!Z47+Jun!Z46+Jul!Z47+Aug!Z47+Sep!Z46+Oct!Z47+Nov!Z46+Dec!Z50)</f>
        <v>0</v>
      </c>
      <c r="X14" s="177">
        <f>SUM(Jan!AB50+Feb!AB45+Mar!AB47+Apr!AB46+May!AB47+Jun!AB46+Jul!AB47+Aug!AB47+Sep!AB46+Oct!AB47+Nov!AB46+Dec!AB50)</f>
        <v>0</v>
      </c>
      <c r="Y14" s="128">
        <f>SUM(Jan!AC50+Feb!AC45+Mar!AC47+Apr!AC46+May!AC47+Jun!AC46+Jul!AC47+Aug!AC47+Sep!AC46+Oct!AC47+Nov!AC46+Dec!AC50)</f>
        <v>0</v>
      </c>
      <c r="Z14" s="181">
        <f>SUM(Jan!AD50+Feb!AD45+Mar!AD47+Apr!AD46+May!AD47+Jun!AD46+Jul!AD47+Aug!AD47+Sep!AD46+Oct!AD47+Nov!AD46+Dec!AD50)</f>
        <v>0</v>
      </c>
      <c r="AA14" s="128">
        <f>SUM(Jan!AE50+Feb!AE45+Mar!AE47+Apr!AE46+May!AE47+Jun!AE46+Jul!AE47+Aug!AE47+Sep!AE46+Oct!AE47+Nov!AE46+Dec!AE50)</f>
        <v>0</v>
      </c>
    </row>
    <row r="15" spans="1:119" ht="15" customHeight="1" thickBot="1" x14ac:dyDescent="0.25">
      <c r="A15" s="327" t="s">
        <v>198</v>
      </c>
      <c r="B15" s="328"/>
      <c r="C15" s="328"/>
      <c r="D15" s="328"/>
      <c r="E15" s="328"/>
      <c r="F15" s="334"/>
      <c r="G15" s="334"/>
      <c r="H15" s="334"/>
      <c r="I15" s="334"/>
      <c r="J15" s="334"/>
      <c r="K15" s="334"/>
      <c r="L15" s="336" t="str">
        <f ca="1">IF(L10="","",365*L10)</f>
        <v/>
      </c>
      <c r="M15" s="334"/>
      <c r="N15" s="336" t="str">
        <f ca="1">IF(N10="","",365*N10)</f>
        <v/>
      </c>
      <c r="O15" s="334"/>
      <c r="P15" s="334"/>
      <c r="Q15" s="334"/>
      <c r="R15" s="334"/>
      <c r="S15" s="334"/>
      <c r="T15" s="334"/>
      <c r="U15" s="334"/>
      <c r="V15" s="334"/>
      <c r="W15" s="334"/>
      <c r="X15" s="334"/>
      <c r="Y15" s="334"/>
      <c r="Z15" s="334"/>
      <c r="AA15" s="335"/>
    </row>
    <row r="16" spans="1:119" ht="13.5" customHeight="1" thickBot="1" x14ac:dyDescent="0.25">
      <c r="A16" s="91"/>
      <c r="T16" s="192"/>
      <c r="U16" s="13"/>
      <c r="V16" s="13"/>
      <c r="W16" s="13"/>
      <c r="X16" s="13"/>
      <c r="Y16" s="13"/>
      <c r="Z16" s="13"/>
      <c r="AA16" s="13"/>
      <c r="AB16" s="13"/>
      <c r="AC16" s="13"/>
      <c r="AD16" s="13"/>
      <c r="AE16" s="13"/>
      <c r="AF16" s="13"/>
      <c r="AG16" s="13"/>
      <c r="AH16" s="13"/>
      <c r="AI16" s="13"/>
    </row>
    <row r="17" spans="1:54" x14ac:dyDescent="0.2">
      <c r="A17" s="114" t="s">
        <v>71</v>
      </c>
      <c r="B17" s="194"/>
      <c r="C17" s="1204" t="s">
        <v>75</v>
      </c>
      <c r="D17" s="1205"/>
      <c r="E17" s="1205"/>
      <c r="F17" s="1205"/>
      <c r="G17" s="1205"/>
      <c r="H17" s="1205"/>
      <c r="I17" s="1205"/>
      <c r="J17" s="1205"/>
      <c r="K17" s="1205"/>
      <c r="L17" s="1205"/>
      <c r="M17" s="1205"/>
      <c r="N17" s="1205"/>
      <c r="O17" s="1205"/>
      <c r="P17" s="1205"/>
      <c r="Q17" s="1205"/>
      <c r="R17" s="1205"/>
      <c r="S17" s="1205"/>
      <c r="T17" s="1205"/>
      <c r="U17" s="1205"/>
      <c r="V17" s="1205"/>
      <c r="W17" s="1206"/>
      <c r="X17" s="6" t="str">
        <f>Dec!BH8</f>
        <v>SLUDGE TO</v>
      </c>
      <c r="Y17" s="7"/>
      <c r="Z17" s="6" t="s">
        <v>71</v>
      </c>
      <c r="AA17" s="7"/>
      <c r="BB17" s="195"/>
    </row>
    <row r="18" spans="1:54" x14ac:dyDescent="0.2">
      <c r="A18" s="115" t="s">
        <v>71</v>
      </c>
      <c r="B18" s="196"/>
      <c r="C18" s="350"/>
      <c r="E18" s="11"/>
      <c r="F18" s="11"/>
      <c r="G18" s="11"/>
      <c r="H18" s="118" t="s">
        <v>83</v>
      </c>
      <c r="I18" s="119"/>
      <c r="J18" s="118" t="s">
        <v>84</v>
      </c>
      <c r="K18" s="120"/>
      <c r="L18" s="120"/>
      <c r="M18" s="122"/>
      <c r="N18" s="118" t="s">
        <v>85</v>
      </c>
      <c r="O18" s="120"/>
      <c r="P18" s="120"/>
      <c r="Q18" s="122"/>
      <c r="R18" s="118" t="s">
        <v>86</v>
      </c>
      <c r="S18" s="120"/>
      <c r="T18" s="120"/>
      <c r="U18" s="122"/>
      <c r="V18" s="130" t="str">
        <f>Dec!BE9</f>
        <v>Phosphorus</v>
      </c>
      <c r="W18" s="131"/>
      <c r="X18" s="14" t="str">
        <f>Dec!BH9</f>
        <v>DIGESTER</v>
      </c>
      <c r="Y18" s="12"/>
      <c r="Z18" s="1174">
        <f>Dec!BT9</f>
        <v>0</v>
      </c>
      <c r="AA18" s="1165" t="str">
        <f>Dec!BU9</f>
        <v xml:space="preserve"> </v>
      </c>
      <c r="BB18" s="195"/>
    </row>
    <row r="19" spans="1:54" ht="108.75" customHeight="1" x14ac:dyDescent="0.2">
      <c r="A19" s="116"/>
      <c r="B19" s="197" t="str">
        <f>Dec!AG10</f>
        <v>Residual Chlorine - Final</v>
      </c>
      <c r="C19" s="898" t="str">
        <f>Dec!AH10</f>
        <v>Residual Chlorine - Contact Tank</v>
      </c>
      <c r="D19" s="24" t="str">
        <f>Dec!AJ10</f>
        <v>E. Coli - colony/100 ml</v>
      </c>
      <c r="E19" s="24" t="s">
        <v>105</v>
      </c>
      <c r="F19" s="899" t="str">
        <f>Dec!AM10</f>
        <v>Dissolved Oxygen - mg/l</v>
      </c>
      <c r="G19" s="906" t="str">
        <f>Dec!AN10</f>
        <v>Oil &amp; Grease (mg/l)</v>
      </c>
      <c r="H19" s="907" t="str">
        <f>Dec!AQ10</f>
        <v>Effluent Flow Rate (MGD)</v>
      </c>
      <c r="I19" s="26" t="str">
        <f>Dec!AR10</f>
        <v>Effluent Flow
Weekly Average</v>
      </c>
      <c r="J19" s="907" t="str">
        <f>Dec!AS10</f>
        <v>CBOD5 - mg/l</v>
      </c>
      <c r="K19" s="24" t="str">
        <f>Dec!AT10</f>
        <v>CBOD5 - mg/l
Weekly Average</v>
      </c>
      <c r="L19" s="31" t="str">
        <f>Dec!AU10</f>
        <v>CBOD5 - lbs/day</v>
      </c>
      <c r="M19" s="26" t="str">
        <f>Dec!AV10</f>
        <v>CBOD5 - lbs/day
Weekly Average</v>
      </c>
      <c r="N19" s="907" t="str">
        <f>Dec!AW10</f>
        <v>Susp. Solids - mg/l</v>
      </c>
      <c r="O19" s="24" t="str">
        <f>Dec!AX10</f>
        <v>Susp. Solids - mg/l
Weekly Average</v>
      </c>
      <c r="P19" s="32" t="str">
        <f>Dec!AY10</f>
        <v>Susp. Solids - lbs/day</v>
      </c>
      <c r="Q19" s="26" t="str">
        <f>Dec!AZ10</f>
        <v>Susp. Solids - lbs/day
Weekly Average</v>
      </c>
      <c r="R19" s="907" t="str">
        <f>Dec!BA10</f>
        <v>Ammonia - mg/l</v>
      </c>
      <c r="S19" s="33" t="str">
        <f>Dec!BB10</f>
        <v>Ammonia - mg/l
Weekly Average</v>
      </c>
      <c r="T19" s="32" t="str">
        <f>Dec!BC10</f>
        <v>Ammonia - lbs/day</v>
      </c>
      <c r="U19" s="26" t="str">
        <f>Dec!BD10</f>
        <v>Ammonia - lbs/day
Weekly Average</v>
      </c>
      <c r="V19" s="25" t="str">
        <f>IF(Dec!BE10&lt;&gt;"",+Dec!BE10,"")</f>
        <v xml:space="preserve">Phosphorus - mg/l </v>
      </c>
      <c r="W19" s="26" t="str">
        <f>IF(Dec!BF10&lt;&gt;"",+Dec!BF10,"")</f>
        <v>Phosphorus - lbs/day</v>
      </c>
      <c r="X19" s="25" t="str">
        <f>+Dec!BH10</f>
        <v>Primary Sludge
Gal. x 1000</v>
      </c>
      <c r="Y19" s="26" t="str">
        <f>+Dec!BI10</f>
        <v>Waste Act. Sludge
Gal. x 1000</v>
      </c>
      <c r="Z19" s="984"/>
      <c r="AA19" s="981"/>
      <c r="BB19" s="195"/>
    </row>
    <row r="20" spans="1:54" x14ac:dyDescent="0.2">
      <c r="A20" s="165" t="s">
        <v>142</v>
      </c>
      <c r="B20" s="165" t="str">
        <f>IF(SUM(Jan!AF$14:AF$44,Feb!AF$11:AF$39,Mar!AF$11:AF$41,Apr!AF$11:AF$40,May!AF$11:AF$41,Jun!AF$11:AF$40,Jul!AF$11:AF$41,Aug!AF$11:AF$41,Sep!AF$11:AF$40,Oct!AF$11:AF$41,Nov!AF$11:AF$40,Dec!AF$11:AF$41)&gt;0,AVERAGE(Jan!AF$14:AF$44,Feb!AF$11:AF$39,Mar!AF$11:AF$41,Apr!AF$11:AF$40,May!AF$11:AF$41,Jun!AF$11:AF$40,Jul!AF$11:AF$41,Aug!AF$11:AF$41,Sep!AF$11:AF$40,Oct!AF$11:AF$41,Nov!AF$11:AF$40,Dec!AF$11:AF$41),"")</f>
        <v/>
      </c>
      <c r="C20" s="198" t="str">
        <f>IF(SUM(Jan!AH$14:AH$44,Feb!AH$11:AH$39,Mar!AH$11:AH$41,Apr!AH$11:AH$40,May!AH$11:AH$41,Jun!AH$11:AH$40,Jul!AH$11:AH$41,Aug!AH$11:AH$41,Sep!AH$11:AH$40,Oct!AH$11:AH$41,Nov!AH$11:AH$40,Dec!AH$11:AH$41)&gt;0,AVERAGE(Jan!AH$14:AH$44,Feb!AH$11:AH$39,Mar!AH$11:AH$41,Apr!AH$11:AH$40,May!AH$11:AH$41,Jun!AH$11:AH$40,Jul!AH$11:AH$41,Aug!AH$11:AH$41,Sep!AH$11:AH$40,Oct!AH$11:AH$41,Nov!AH$11:AH$40,Dec!AH$11:AH$41),"")</f>
        <v/>
      </c>
      <c r="D20" s="339" t="str">
        <f ca="1">IF(SUM(Jan!AI$14:AI$44,Feb!AI$11:AI$39,Mar!AI$11:AI$41,Apr!AI$11:AI$40,May!AI$11:AI$41,Jun!AI$11:AI$40,Jul!AI$11:AI$41,Aug!AI$11:AI$41,Sep!AI$11:AI$40,Oct!AI$11:AI$41,Nov!AI$11:AI$40,Dec!AI$11:AI$41)&gt;0,GEOMEAN(Jan!AI$14:AI$44,Feb!AI$11:AI$39,Mar!AI$11:AI$41,Apr!AI$11:AI$40,May!AI$11:AI$41,Jun!AI$11:AI$40,Jul!AI$11:AI$41,Aug!AI$11:AI$41,Sep!AI$11:AI$40,Oct!AI$11:AI$41,Nov!AI$11:AI$40,Dec!AI$11:AI$41),"")</f>
        <v/>
      </c>
      <c r="E20" s="172"/>
      <c r="F20" s="340" t="str">
        <f>IF(SUM(Jan!AM$14:AM$44,Feb!AM$11:AM$39,Mar!AM$11:AM$41,Apr!AM$11:AM$40,May!AM$11:AM$41,Jun!AM$11:AM$40,Jul!AM$11:AM$41,Aug!AM$11:AM$41,Sep!AM$11:AM$40,Oct!AM$11:AM$41,Nov!AM$11:AM$40,Dec!AM$11:AM$41)&gt;0,AVERAGE(Jan!AM$14:AM$44,Feb!AM$11:AM$39,Mar!AM$11:AM$41,Apr!AM$11:AM$40,May!AM$11:AM$41,Jun!AM$11:AM$40,Jul!AM$11:AM$41,Aug!AM$11:AM$41,Sep!AM$11:AM$40,Oct!AM$11:AM$41,Nov!AM$11:AM$40,Dec!AM$11:AM$41),"")</f>
        <v/>
      </c>
      <c r="G20" s="346" t="str">
        <f>IF(SUM(Jan!AN$14:AN$44,Feb!AN$11:AN$39,Mar!AN$11:AN$41,Apr!AN$11:AN$40,May!AN$11:AN$41,Jun!AN$11:AN$40,Jul!AN$11:AN$41,Aug!AN$11:AN$41,Sep!AN$11:AN$40,Oct!AN$11:AN$41,Nov!AN$11:AN$40,Dec!AN$11:AN$41)&gt;0,AVERAGE(Jan!AN$14:AN$44,Feb!AN$11:AN$39,Mar!AN$11:AN$41,Apr!AN$11:AN$40,May!AN$11:AN$41,Jun!AN$11:AN$40,Jul!AN$11:AN$41,Aug!AN$11:AN$41,Sep!AN$11:AN$40,Oct!AN$11:AN$41,Nov!AN$11:AN$40,Dec!AN$11:AN$41),"")</f>
        <v/>
      </c>
      <c r="H20" s="169" t="str">
        <f>IF(SUM(Jan!AQ$14:AQ$44,Feb!AQ$11:AQ$39,Mar!AQ$11:AQ$41,Apr!AQ$11:AQ$40,May!AQ$11:AQ$41,Jun!AQ$11:AQ$40,Jul!AQ$11:AQ$41,Aug!AQ$11:AQ$41,Sep!AQ$11:AQ$40,Oct!AQ$11:AQ$41,Nov!AQ$11:AQ$40,Dec!AQ$11:AQ$41)&gt;0,AVERAGE(Jan!AQ$14:AQ$44,Feb!AQ$11:AQ$39,Mar!AQ$11:AQ$41,Apr!AQ$11:AQ$40,May!AQ$11:AQ$41,Jun!AQ$11:AQ$40,Jul!AQ$11:AQ$41,Aug!AQ$11:AQ$41,Sep!AQ$11:AQ$40,Oct!AQ$11:AQ$41,Nov!AQ$11:AQ$40,Dec!AQ$11:AQ$41),"")</f>
        <v/>
      </c>
      <c r="I20" s="199"/>
      <c r="J20" s="345" t="str">
        <f>IF(SUM(Jan!AS$14:AS$44,Feb!AS$11:AS$39,Mar!AS$11:AS$41,Apr!AS$11:AS$40,May!AS$11:AS$41,Jun!AS$11:AS$40,Jul!AS$11:AS$41,Aug!AS$11:AS$41,Sep!AS$11:AS$40,Oct!AS$11:AS$41,Nov!AS$11:AS$40,Dec!AS$11:AS$41)&gt;0,AVERAGE(Jan!AS$14:AS$44,Feb!AS$11:AS$39,Mar!AS$11:AS$41,Apr!AS$11:AS$40,May!AS$11:AS$41,Jun!AS$11:AS$40,Jul!AS$11:AS$41,Aug!AS$11:AS$41,Sep!AS$11:AS$40,Oct!AS$11:AS$41,Nov!AS$11:AS$40,Dec!AS$11:AS$41),"")</f>
        <v/>
      </c>
      <c r="K20" s="172"/>
      <c r="L20" s="200" t="str">
        <f ca="1">IF(SUM(Jan!AU$14:AU$44,Feb!AU$11:AU$39,Mar!AU$11:AU$41,Apr!AU$11:AU$40,May!AU$11:AU$41,Jun!AU$11:AU$40,Jul!AU$11:AU$41,Aug!AU$11:AU$41,Sep!AU$11:AU$40,Oct!AU$11:AU$41,Nov!AU$11:AU$40,Dec!AU$11:AU$41)&gt;0,AVERAGE(Jan!AU$14:AU$44,Feb!AU$11:AU$39,Mar!AU$11:AU$41,Apr!AU$11:AU$40,May!AU$11:AU$41,Jun!AU$11:AU$40,Jul!AU$11:AU$41,Aug!AU$11:AU$41,Sep!AU$11:AU$40,Oct!AU$11:AU$41,Nov!AU$11:AU$40,Dec!AU$11:AU$41),"")</f>
        <v/>
      </c>
      <c r="M20" s="199"/>
      <c r="N20" s="345" t="str">
        <f>IF(SUM(Jan!AW$14:AW$44,Feb!AW$11:AW$39,Mar!AW$11:AW$41,Apr!AW$11:AW$40,May!AW$11:AW$41,Jun!AW$11:AW$40,Jul!AW$11:AW$41,Aug!AW$11:AW$41,Sep!AW$11:AW$40,Oct!AW$11:AW$41,Nov!AW$11:AW$40,Dec!AW$11:AW$41)&gt;0,AVERAGE(Jan!AW$14:AW$44,Feb!AW$11:AW$39,Mar!AW$11:AW$41,Apr!AW$11:AW$40,May!AW$11:AW$41,Jun!AW$11:AW$40,Jul!AW$11:AW$41,Aug!AW$11:AW$41,Sep!AW$11:AW$40,Oct!AW$11:AW$41,Nov!AW$11:AW$40,Dec!AW$11:AW$41),"")</f>
        <v/>
      </c>
      <c r="O20" s="172"/>
      <c r="P20" s="201" t="str">
        <f ca="1">IF(SUM(Jan!AY$14:AY$44,Feb!AY$11:AY$39,Mar!AY$11:AY$41,Apr!AY$11:AY$40,May!AY$11:AY$41,Jun!AY$11:AY$40,Jul!AY$11:AY$41,Aug!AY$11:AY$41,Sep!AY$11:AY$40,Oct!AY$11:AY$41,Nov!AY$11:AY$40,Dec!AY$11:AY$41)&gt;0,AVERAGE(Jan!AY$14:AY$44,Feb!AY$11:AY$39,Mar!AY$11:AY$41,Apr!AY$11:AY$40,May!AY$11:AY$41,Jun!AY$11:AY$40,Jul!AY$11:AY$41,Aug!AY$11:AY$41,Sep!AY$11:AY$40,Oct!AY$11:AY$41,Nov!AY$11:AY$40,Dec!AY$11:AY$41),"")</f>
        <v/>
      </c>
      <c r="Q20" s="199"/>
      <c r="R20" s="347" t="str">
        <f>IF(SUM(Jan!BA$14:BA$44,Feb!BA$11:BA$39,Mar!BA$11:BA$41,Apr!BA$11:BA$40,May!BA$11:BA$41,Jun!BA$11:BA$40,Jul!BA$11:BA$41,Aug!BA$11:BA$41,Sep!BA$11:BA$40,Oct!BA$11:BA$41,Nov!BA$11:BA$40,Dec!BA$11:BA$41)&gt;0,AVERAGE(Jan!BA$14:BA$44,Feb!BA$11:BA$39,Mar!BA$11:BA$41,Apr!BA$11:BA$40,May!BA$11:BA$41,Jun!BA$11:BA$40,Jul!BA$11:BA$41,Aug!BA$11:BA$41,Sep!BA$11:BA$40,Oct!BA$11:BA$41,Nov!BA$11:BA$40,Dec!BA$11:BA$41),"")</f>
        <v/>
      </c>
      <c r="S20" s="202"/>
      <c r="T20" s="201" t="str">
        <f ca="1">IF(SUM(Jan!BC$14:BC$44,Feb!BC$11:BC$39,Mar!BC$11:BC$41,Apr!BC$11:BC$40,May!BC$11:BC$41,Jun!BC$11:BC$40,Jul!BC$11:BC$41,Aug!BC$11:BC$41,Sep!BC$11:BC$40,Oct!BC$11:BC$41,Nov!BC$11:BC$40,Dec!BC$11:BC$41)&gt;0,AVERAGE(Jan!BC$14:BC$44,Feb!BC$11:BC$39,Mar!BC$11:BC$41,Apr!BC$11:BC$40,May!BC$11:BC$41,Jun!BC$11:BC$40,Jul!BC$11:BC$41,Aug!BC$11:BC$41,Sep!BC$11:BC$40,Oct!BC$11:BC$41,Nov!BC$11:BC$40,Dec!BC$11:BC$41),"")</f>
        <v/>
      </c>
      <c r="U20" s="199"/>
      <c r="V20" s="169" t="str">
        <f>IF(SUM(Jan!BE$14:BE$44,Feb!BE$11:BE$39,Mar!BE$11:BE$41,Apr!BE$11:BE$40,May!BE$11:BE$41,Jun!BE$11:BE$40,Jul!BE$11:BE$41,Aug!BE$11:BE$41,Sep!BE$11:BE$40,Oct!BE$11:BE$41,Nov!BE$11:BE$40,Dec!BE$11:BE$41)&gt;0,AVERAGE(Jan!BE$14:BE$44,Feb!BE$11:BE$39,Mar!BE$11:BE$41,Apr!BE$11:BE$40,May!BE$11:BE$41,Jun!BE$11:BE$40,Jul!BE$11:BE$41,Aug!BE$11:BE$41,Sep!BE$11:BE$40,Oct!BE$11:BE$41,Nov!BE$11:BE$40,Dec!BE$11:BE$41),"")</f>
        <v/>
      </c>
      <c r="W20" s="126" t="str">
        <f ca="1">IF(SUM(Jan!BF$14:BF$44,Feb!BF$11:BF$39,Mar!BF$11:BF$41,Apr!BF$11:BF$40,May!BF$11:BF$41,Jun!BF$11:BF$40,Jul!BF$11:BF$41,Aug!BF$11:BF$41,Sep!BF$11:BF$40,Oct!BF$11:BF$41,Nov!BF$11:BF$40,Dec!BF$11:BF$41)&gt;0,AVERAGE(Jan!BF$14:BF$44,Feb!BF$11:BF$39,Mar!BF$11:BF$41,Apr!BF$11:BF$40,May!BF$11:BF$41,Jun!BF$11:BF$40,Jul!BF$11:BF$41,Aug!BF$11:BF$41,Sep!BF$11:BF$40,Oct!BF$11:BF$41,Nov!BF$11:BF$40,Dec!BF$11:BF$41),"")</f>
        <v/>
      </c>
      <c r="X20" s="169" t="str">
        <f>IF(SUM(Jan!BH$14:BH$44,Feb!BH$11:BH$39,Mar!BH$11:BH$41,Apr!BH$11:BH$40,May!BH$11:BH$41,Jun!BH$11:BH$40,Jul!BH$11:BH$41,Aug!BH$11:BH$41,Sep!BH$11:BH$40,Oct!BH$11:BH$41,Nov!BH$11:BH$40,Dec!BH$11:BH$41)&gt;0,AVERAGE(Jan!BH$14:BH$44,Feb!BH$11:BH$39,Mar!BH$11:BH$41,Apr!BH$11:BH$40,May!BH$11:BH$41,Jun!BH$11:BH$40,Jul!BH$11:BH$41,Aug!BH$11:BH$41,Sep!BH$11:BH$40,Oct!BH$11:BH$41,Nov!BH$11:BH$40,Dec!BH$11:BH$41),"")</f>
        <v/>
      </c>
      <c r="Y20" s="126" t="str">
        <f>IF(SUM(Jan!BI$14:BI$44,Feb!BI$11:BI$39,Mar!BI$11:BI$41,Apr!BI$11:BI$40,May!BI$11:BI$41,Jun!BI$11:BI$40,Jul!BI$11:BI$41,Aug!BI$11:BI$41,Sep!BI$11:BI$40,Oct!BI$11:BI$41,Nov!BI$11:BI$40,Dec!BI$11:BI$41)&gt;0,AVERAGE(Jan!BI$14:BI$44,Feb!BI$11:BI$39,Mar!BI$11:BI$41,Apr!BI$11:BI$40,May!BI$11:BI$41,Jun!BI$11:BI$40,Jul!BI$11:BI$41,Aug!BI$11:BI$41,Sep!BI$11:BI$40,Oct!BI$11:BI$41,Nov!BI$11:BI$40,Dec!BI$11:BI$41),"")</f>
        <v/>
      </c>
      <c r="Z20" s="170" t="str">
        <f>IF(SUM(Jan!BT$14:BT$44,Feb!BT$11:BT$39,Mar!BT$11:BT$41,Apr!BT$11:BT$40,May!BT$11:BT$41,Jun!BT$11:BT$40,Jul!BT$11:BT$41,Aug!BT$11:BT$41,Sep!BT$11:BT$40,Oct!BT$11:BT$41,Nov!BT$11:BT$40,Dec!BT$11:BT$41)&gt;0,AVERAGE(Jan!BT$14:BT$44,Feb!BT$11:BT$39,Mar!BT$11:BT$41,Apr!BT$11:BT$40,May!BT$11:BT$41,Jun!BT$11:BT$40,Jul!BT$11:BT$41,Aug!BT$11:BT$41,Sep!BT$11:BT$40,Oct!BT$11:BT$41,Nov!BT$11:BT$40,Dec!BT$11:BT$41),"")</f>
        <v/>
      </c>
      <c r="AA20" s="126" t="str">
        <f>IF(SUM(Jan!BU$14:BU$44,Feb!BU$11:BU$39,Mar!BU$11:BU$41,Apr!BU$11:BU$40,May!BU$11:BU$41,Jun!BU$11:BU$40,Jul!BU$11:BU$41,Aug!BU$11:BU$41,Sep!BU$11:BU$40,Oct!BU$11:BU$41,Nov!BU$11:BU$40,Dec!BU$11:BU$41)&gt;0,AVERAGE(Jan!BU$14:BU$44,Feb!BU$11:BU$39,Mar!BU$11:BU$41,Apr!BU$11:BU$40,May!BU$11:BU$41,Jun!BU$11:BU$40,Jul!BU$11:BU$41,Aug!BU$11:BU$41,Sep!BU$11:BU$40,Oct!BU$11:BU$41,Nov!BU$11:BU$40,Dec!BU$11:BU$41),"")</f>
        <v/>
      </c>
      <c r="BB20" s="195"/>
    </row>
    <row r="21" spans="1:54" x14ac:dyDescent="0.2">
      <c r="A21" s="165" t="s">
        <v>145</v>
      </c>
      <c r="B21" s="165">
        <f>MAX(Jan!AG46,Feb!AG41,Mar!AG43,Apr!AG42,May!AG43,Jun!AG42,Jul!AG43,Aug!AG43,Sep!AG42,Oct!AG43,Nov!AG42,Dec!AG46)</f>
        <v>0</v>
      </c>
      <c r="C21" s="78">
        <f>MAX(Jan!AH46,Feb!AH41,Mar!AH43,Apr!AH42,May!AH43,Jun!AH42,Jul!AH43,Aug!AH43,Sep!AH42,Oct!AH43,Nov!AH42,Dec!AH46)</f>
        <v>0</v>
      </c>
      <c r="D21" s="175">
        <f ca="1">MAX(Jan!AJ46,Feb!AJ41,Mar!AJ43,Apr!AJ42,May!AJ43,Jun!AJ42,Jul!AJ43,Aug!AJ43,Sep!AJ42,Oct!AJ43,Nov!AJ42,Dec!AJ46)</f>
        <v>0</v>
      </c>
      <c r="E21" s="175">
        <f>MAX(Jan!AK46,Feb!AK41,Mar!AK43,Apr!AK42,May!AK43,Jun!AK42,Jul!AK43,Aug!AK43,Sep!AK42,Oct!AK43,Nov!AK42,Dec!AK46)</f>
        <v>0</v>
      </c>
      <c r="F21" s="175">
        <f>MAX(Jan!AM46,Feb!AM41,Mar!AM43,Apr!AM42,May!AM43,Jun!AM42,Jul!AM43,Aug!AM43,Sep!AM42,Oct!AM43,Nov!AM42,Dec!AM46)</f>
        <v>0</v>
      </c>
      <c r="G21" s="129">
        <f>MAX(Jan!AN46,Feb!AN41,Mar!AN43,Apr!AN42,May!AN43,Jun!AN42,Jul!AN43,Aug!AN43,Sep!AN42,Oct!AN43,Nov!AN42,Dec!AN46)</f>
        <v>0</v>
      </c>
      <c r="H21" s="173">
        <f>MAX(Jan!AQ46,Feb!AQ41,Mar!AQ43,Apr!AQ42,May!AQ43,Jun!AQ42,Jul!AQ43,Aug!AQ43,Sep!AQ42,Oct!AQ43,Nov!AQ42,Dec!AQ46)</f>
        <v>0</v>
      </c>
      <c r="I21" s="128">
        <f>MAX(Jan!AR46,Feb!AR41,Mar!AR43,Apr!AR42,May!AR43,Jun!AR42,Jul!AR43,Aug!AR43,Sep!AR42,Oct!AR43,Nov!AR42,Dec!AR46)</f>
        <v>1</v>
      </c>
      <c r="J21" s="173">
        <f>MAX(Jan!AS46,Feb!AS41,Mar!AS43,Apr!AS42,May!AS43,Jun!AS42,Jul!AS43,Aug!AS43,Sep!AS42,Oct!AS43,Nov!AS42,Dec!AS46)</f>
        <v>0</v>
      </c>
      <c r="K21" s="177">
        <f>MAX(Jan!AT46,Feb!AT41,Mar!AT43,Apr!AT42,May!AT43,Jun!AT42,Jul!AT43,Aug!AT43,Sep!AT42,Oct!AT43,Nov!AT42,Dec!AT46)</f>
        <v>0</v>
      </c>
      <c r="L21" s="203">
        <f ca="1">MAX(Jan!AU46,Feb!AU41,Mar!AU43,Apr!AU42,May!AU43,Jun!AU42,Jul!AU43,Aug!AU43,Sep!AU42,Oct!AU43,Nov!AU42,Dec!AU46)</f>
        <v>0</v>
      </c>
      <c r="M21" s="128">
        <f ca="1">MAX(Jan!AV46,Feb!AV41,Mar!AV43,Apr!AV42,May!AV43,Jun!AV42,Jul!AV43,Aug!AV43,Sep!AV42,Oct!AV43,Nov!AV42,Dec!AV46)</f>
        <v>0</v>
      </c>
      <c r="N21" s="173">
        <f>MAX(Jan!AW46,Feb!AW41,Mar!AW43,Apr!AW42,May!AW43,Jun!AW42,Jul!AW43,Aug!AW43,Sep!AW42,Oct!AW43,Nov!AW42,Dec!AW46)</f>
        <v>0</v>
      </c>
      <c r="O21" s="177">
        <f>MAX(Jan!AX46,Feb!AX41,Mar!AX43,Apr!AX42,May!AX43,Jun!AX42,Jul!AX43,Aug!AX43,Sep!AX42,Oct!AX43,Nov!AX42,Dec!AX46)</f>
        <v>0</v>
      </c>
      <c r="P21" s="204">
        <f ca="1">MAX(Jan!AY46,Feb!AY41,Mar!AY43,Apr!AY42,May!AY43,Jun!AY42,Jul!AY43,Aug!AY43,Sep!AY42,Oct!AY43,Nov!AY42,Dec!AY46)</f>
        <v>0</v>
      </c>
      <c r="Q21" s="128">
        <f ca="1">MAX(Jan!AZ46,Feb!AZ41,Mar!AZ43,Apr!AZ42,May!AZ43,Jun!AZ42,Jul!AZ43,Aug!AZ43,Sep!AZ42,Oct!AZ43,Nov!AZ42,Dec!AZ46)</f>
        <v>0</v>
      </c>
      <c r="R21" s="173">
        <f>MAX(Jan!BA46,Feb!BA41,Mar!BA43,Apr!BA42,May!BA43,Jun!BA42,Jul!BA43,Aug!BA43,Sep!BA42,Oct!BA43,Nov!BA42,Dec!BA46)</f>
        <v>0</v>
      </c>
      <c r="S21" s="205">
        <f>MAX(Jan!BB46,Feb!BB41,Mar!BB43,Apr!BB42,May!BB43,Jun!BB42,Jul!BB43,Aug!BB43,Sep!BB42,Oct!BB43,Nov!BB42,Dec!BB46)</f>
        <v>0</v>
      </c>
      <c r="T21" s="204">
        <f ca="1">MAX(Jan!BC46,Feb!BC41,Mar!BC43,Apr!BC42,May!BC43,Jun!BC42,Jul!BC43,Aug!BC43,Sep!BC42,Oct!BC43,Nov!BC42,Dec!BC46)</f>
        <v>0</v>
      </c>
      <c r="U21" s="128">
        <f ca="1">MAX(Jan!BD46,Feb!BD41,Mar!BD43,Apr!BD42,May!BD43,Jun!BD42,Jul!BD43,Aug!BD43,Sep!BD42,Oct!BD43,Nov!BD42,Dec!BD46)</f>
        <v>0</v>
      </c>
      <c r="V21" s="173">
        <f>MAX(Jan!BE46,Feb!BE41,Mar!BE43,Apr!BE42,May!BE43,Jun!BE42,Jul!BE43,Aug!BE43,Sep!BE42,Oct!BE43,Nov!BE42,Dec!BE46)</f>
        <v>0</v>
      </c>
      <c r="W21" s="129">
        <f ca="1">MAX(Jan!BF46,Feb!BF41,Mar!BF43,Apr!BF42,May!BF43,Jun!BF42,Jul!BF43,Aug!BF43,Sep!BF42,Oct!BF43,Nov!BF42,Dec!BF46)</f>
        <v>0</v>
      </c>
      <c r="X21" s="173">
        <f>MAX(Jan!BH46,Feb!BH41,Mar!BH43,Apr!BH42,May!BH43,Jun!BH42,Jul!BH43,Aug!BH43,Sep!BH42,Oct!BH43,Nov!BH42,Dec!BH46)</f>
        <v>0</v>
      </c>
      <c r="Y21" s="129">
        <f>MAX(Jan!BI46,Feb!BI41,Mar!BI43,Apr!BI42,May!BI43,Jun!BI42,Jul!BI43,Aug!BI43,Sep!BI42,Oct!BI43,Nov!BI42,Dec!BI46)</f>
        <v>0</v>
      </c>
      <c r="Z21" s="175">
        <f>MAX(Jan!BT46,Feb!BT41,Mar!BT43,Apr!BT42,May!BT43,Jun!BT42,Jul!BT43,Aug!BT43,Sep!BT42,Oct!BT43,Nov!BT42,Dec!BT46)</f>
        <v>0</v>
      </c>
      <c r="AA21" s="129">
        <f>MAX(Jan!BU46,Feb!BU41,Mar!BU43,Apr!BU42,May!BU43,Jun!BU42,Jul!BU43,Aug!BU43,Sep!BU42,Oct!BU43,Nov!BU42,Dec!BU46)</f>
        <v>0</v>
      </c>
      <c r="BB21" s="195"/>
    </row>
    <row r="22" spans="1:54" ht="13.5" customHeight="1" x14ac:dyDescent="0.2">
      <c r="A22" s="165" t="s">
        <v>148</v>
      </c>
      <c r="B22" s="165">
        <f>MIN(Jan!AG47,Feb!AG42,Mar!AG44,Apr!AG43,May!AG44,Jun!AG43,Jul!AG44,Aug!AG44,Sep!AG43,Oct!AG44,Nov!AG43,Dec!AG47)</f>
        <v>0</v>
      </c>
      <c r="C22" s="78">
        <f>MIN(Jan!AH47,Feb!AH42,Mar!AH44,Apr!AH43,May!AH44,Jun!AH43,Jul!AH44,Aug!AH44,Sep!AH43,Oct!AH44,Nov!AH43,Dec!AH47)</f>
        <v>0</v>
      </c>
      <c r="D22" s="175">
        <f>MIN(Jan!AJ47,Feb!AJ42,Mar!AJ44,Apr!AJ43,May!AJ44,Jun!AJ43,Jul!AJ44,Aug!AJ44,Sep!AJ43,Oct!AJ44,Nov!AJ43,Dec!AJ47)</f>
        <v>0</v>
      </c>
      <c r="E22" s="175">
        <f>MIN(Jan!AK47,Feb!AK42,Mar!AK44,Apr!AK43,May!AK44,Jun!AK43,Jul!AK44,Aug!AK44,Sep!AK43,Oct!AK44,Nov!AK43,Dec!AK47)</f>
        <v>0</v>
      </c>
      <c r="F22" s="175">
        <f>MIN(Jan!AM47,Feb!AM42,Mar!AM44,Apr!AM43,May!AM44,Jun!AM43,Jul!AM44,Aug!AM44,Sep!AM43,Oct!AM44,Nov!AM43,Dec!AM47)</f>
        <v>0</v>
      </c>
      <c r="G22" s="129">
        <f>MIN(Jan!AN47,Feb!AN42,Mar!AN44,Apr!AN43,May!AN44,Jun!AN43,Jul!AN44,Aug!AN44,Sep!AN43,Oct!AN44,Nov!AN43,Dec!AN47)</f>
        <v>0</v>
      </c>
      <c r="H22" s="173">
        <f>MIN(Jan!AQ47,Feb!AQ42,Mar!AQ44,Apr!AQ43,May!AQ44,Jun!AQ43,Jul!AQ44,Aug!AQ44,Sep!AQ43,Oct!AQ44,Nov!AQ43,Dec!AQ47)</f>
        <v>0</v>
      </c>
      <c r="I22" s="129">
        <f>MIN(Jan!AR47,Feb!AR42,Mar!AR44,Apr!AR43,May!AR44,Jun!AR43,Jul!AR44,Aug!AR44,Sep!AR43,Oct!AR44,Nov!AR43,Dec!AR47)</f>
        <v>1</v>
      </c>
      <c r="J22" s="173">
        <f>MIN(Jan!AS47,Feb!AS42,Mar!AS44,Apr!AS43,May!AS44,Jun!AS43,Jul!AS44,Aug!AS44,Sep!AS43,Oct!AS44,Nov!AS43,Dec!AS47)</f>
        <v>0</v>
      </c>
      <c r="K22" s="175">
        <f>MIN(Jan!AT47,Feb!AT42,Mar!AT44,Apr!AT43,May!AT44,Jun!AT43,Jul!AT44,Aug!AT44,Sep!AT43,Oct!AT44,Nov!AT43,Dec!AT47)</f>
        <v>0</v>
      </c>
      <c r="L22" s="206">
        <f ca="1">MIN(Jan!AU47,Feb!AU42,Mar!AU44,Apr!AU43,May!AU44,Jun!AU43,Jul!AU44,Aug!AU44,Sep!AU43,Oct!AU44,Nov!AU43,Dec!AU47)</f>
        <v>0</v>
      </c>
      <c r="M22" s="129">
        <f ca="1">MIN(Jan!AV47,Feb!AV42,Mar!AV44,Apr!AV43,May!AV44,Jun!AV43,Jul!AV44,Aug!AV44,Sep!AV43,Oct!AV44,Nov!AV43,Dec!AV47)</f>
        <v>0</v>
      </c>
      <c r="N22" s="173">
        <f>MIN(Jan!AW47,Feb!AW42,Mar!AW44,Apr!AW43,May!AW44,Jun!AW43,Jul!AW44,Aug!AW44,Sep!AW43,Oct!AW44,Nov!AW43,Dec!AW47)</f>
        <v>0</v>
      </c>
      <c r="O22" s="175">
        <f>MIN(Jan!AX47,Feb!AX42,Mar!AX44,Apr!AX43,May!AX44,Jun!AX43,Jul!AX44,Aug!AX44,Sep!AX43,Oct!AX44,Nov!AX43,Dec!AX47)</f>
        <v>0</v>
      </c>
      <c r="P22" s="206">
        <f ca="1">MIN(Jan!AY47,Feb!AY42,Mar!AY44,Apr!AY43,May!AY44,Jun!AY43,Jul!AY44,Aug!AY44,Sep!AY43,Oct!AY44,Nov!AY43,Dec!AY47)</f>
        <v>0</v>
      </c>
      <c r="Q22" s="129">
        <f ca="1">MIN(Jan!AZ47,Feb!AZ42,Mar!AZ44,Apr!AZ43,May!AZ44,Jun!AZ43,Jul!AZ44,Aug!AZ44,Sep!AZ43,Oct!AZ44,Nov!AZ43,Dec!AZ47)</f>
        <v>0</v>
      </c>
      <c r="R22" s="173">
        <f>MIN(Jan!BA47,Feb!BA42,Mar!BA44,Apr!BA43,May!BA44,Jun!BA43,Jul!BA44,Aug!BA44,Sep!BA43,Oct!BA44,Nov!BA43,Dec!BA47)</f>
        <v>0</v>
      </c>
      <c r="S22" s="206">
        <f ca="1">MIN(Jan!BB47,Feb!BB42,Mar!BB44,Apr!BB43,May!BB44,Jun!BB43,Jul!BB44,Aug!BB44,Sep!BB43,Oct!BB44,Nov!BB43,Dec!BB47)</f>
        <v>0</v>
      </c>
      <c r="T22" s="175">
        <f ca="1">MIN(Jan!BC47,Feb!BC42,Mar!BC44,Apr!BC43,May!BC44,Jun!BC43,Jul!BC44,Aug!BC44,Sep!BC43,Oct!BC44,Nov!BC43,Dec!BC47)</f>
        <v>0</v>
      </c>
      <c r="U22" s="129">
        <f ca="1">MIN(Jan!BD47,Feb!BD42,Mar!BD44,Apr!BD43,May!BD44,Jun!BD43,Jul!BD44,Aug!BD44,Sep!BD43,Oct!BD44,Nov!BD43,Dec!BD47)</f>
        <v>0</v>
      </c>
      <c r="V22" s="173">
        <f>MIN(Jan!BE47,Feb!BE42,Mar!BE44,Apr!BE43,May!BE44,Jun!BE43,Jul!BE44,Aug!BE44,Sep!BE43,Oct!BE44,Nov!BE43,Dec!BE47)</f>
        <v>0</v>
      </c>
      <c r="W22" s="129">
        <f ca="1">MIN(Jan!BF47,Feb!BF42,Mar!BF44,Apr!BF43,May!BF44,Jun!BF43,Jul!BF44,Aug!BF44,Sep!BF43,Oct!BF44,Nov!BF43,Dec!BF47)</f>
        <v>0</v>
      </c>
      <c r="X22" s="173">
        <f>MIN(Jan!BH47,Feb!BH42,Mar!BH44,Apr!BH43,May!BH44,Jun!BH43,Jul!BH44,Aug!BH44,Sep!BH43,Oct!BH44,Nov!BH43,Dec!BH47)</f>
        <v>0</v>
      </c>
      <c r="Y22" s="129">
        <f>MIN(Jan!BI47,Feb!BI42,Mar!BI44,Apr!BI43,May!BI44,Jun!BI43,Jul!BI44,Aug!BI44,Sep!BI43,Oct!BI44,Nov!BI43,Dec!BI47)</f>
        <v>0</v>
      </c>
      <c r="Z22" s="175">
        <f>MIN(Jan!BT47,Feb!BT42,Mar!BT44,Apr!BT43,May!BT44,Jun!BT43,Jul!BT44,Aug!BT44,Sep!BT43,Oct!BT44,Nov!BT43,Dec!BT47)</f>
        <v>0</v>
      </c>
      <c r="AA22" s="129">
        <f>MIN(Jan!BU47,Feb!BU42,Mar!BU44,Apr!BU43,May!BU44,Jun!BU43,Jul!BU44,Aug!BU44,Sep!BU43,Oct!BU44,Nov!BU43,Dec!BU47)</f>
        <v>0</v>
      </c>
    </row>
    <row r="23" spans="1:54" x14ac:dyDescent="0.2">
      <c r="A23" s="180" t="s">
        <v>196</v>
      </c>
      <c r="B23" s="207"/>
      <c r="C23" s="208"/>
      <c r="D23" s="182"/>
      <c r="E23" s="182"/>
      <c r="F23" s="182"/>
      <c r="G23" s="183"/>
      <c r="H23" s="181">
        <f>SUM(Jan!AQ$14:AQ$44,Feb!AQ$11:AQ$39,Mar!AQ$11:AQ$41,Apr!AQ$11:AQ$40,May!AQ$11:AQ$41,Jun!AQ$11:AQ$40,Jul!AQ$11:AQ$41,Aug!AQ$11:AQ$41,Sep!AQ$11:AQ$40,Oct!AQ$11:AQ$41,Nov!AQ$11:AQ$40,Dec!AQ$11:AQ$41)</f>
        <v>0</v>
      </c>
      <c r="I23" s="209"/>
      <c r="J23" s="210"/>
      <c r="K23" s="211"/>
      <c r="L23" s="206">
        <f ca="1">SUM(Jan!AU$14:AU$44,Feb!AU$11:AU$39,Mar!AU$11:AU$41,Apr!AU$11:AU$40,May!AU$11:AU$41,Jun!AU$11:AU$40,Jul!AU$11:AU$41,Aug!AU$11:AU$41,Sep!AU$11:AU$40,Oct!AU$11:AU$41,Nov!AU$11:AU$40,Dec!AU$11:AU$41)</f>
        <v>0</v>
      </c>
      <c r="M23" s="209"/>
      <c r="N23" s="210"/>
      <c r="O23" s="211"/>
      <c r="P23" s="206">
        <f ca="1">SUM(Jan!AY$14:AY$44,Feb!AY$11:AY$39,Mar!AY$11:AY$41,Apr!AY$11:AY$40,May!AY$11:AY$41,Jun!AY$11:AY$40,Jul!AY$11:AY$41,Aug!AY$11:AY$41,Sep!AY$11:AY$40,Oct!AY$11:AY$41,Nov!AY$11:AY$40,Dec!AY$11:AY$41)</f>
        <v>0</v>
      </c>
      <c r="Q23" s="209"/>
      <c r="R23" s="210"/>
      <c r="S23" s="212"/>
      <c r="T23" s="175">
        <f ca="1">SUM(Jan!BC$14:BC$44,Feb!BC$11:BC$39,Mar!BC$11:BC$41,Apr!BC$11:BC$40,May!BC$11:BC$41,Jun!BC$11:BC$40,Jul!BC$11:BC$41,Aug!BC$11:BC$41,Sep!BC$11:BC$40,Oct!BC$11:BC$41,Nov!BC$11:BC$40,Dec!BC$11:BC$41)</f>
        <v>0</v>
      </c>
      <c r="U23" s="209"/>
      <c r="V23" s="179">
        <f>SUM(Jan!BE$14:BE$44,Feb!BE$11:BE$39,Mar!BE$11:BE$41,Apr!BE$11:BE$40,May!BE$11:BE$41,Jun!BE$11:BE$40,Jul!BE$11:BE$41,Aug!BE$11:BE$41,Sep!BE$11:BE$40,Oct!BE$11:BE$41,Nov!BE$11:BE$40,Dec!BE$11:BE$41)</f>
        <v>0</v>
      </c>
      <c r="W23" s="128">
        <f ca="1">SUM(Jan!BF$14:BF$44,Feb!BF$11:BF$39,Mar!BF$11:BF$41,Apr!BF$11:BF$40,May!BF$11:BF$41,Jun!BF$11:BF$40,Jul!BF$11:BF$41,Aug!BF$11:BF$41,Sep!BF$11:BF$40,Oct!BF$11:BF$41,Nov!BF$11:BF$40,Dec!BF$11:BF$41)</f>
        <v>0</v>
      </c>
      <c r="X23" s="179">
        <f>SUM(Jan!BH$14:BH$44,Feb!BH$11:BH$39,Mar!BH$11:BH$41,Apr!BH$11:BH$40,May!BH$11:BH$41,Jun!BH$11:BH$40,Jul!BH$11:BH$41,Aug!BH$11:BH$41,Sep!BH$11:BH$40,Oct!BH$11:BH$41,Nov!BH$11:BH$40,Dec!BH$11:BH$41)</f>
        <v>0</v>
      </c>
      <c r="Y23" s="128">
        <f>SUM(Jan!BI$14:BI$44,Feb!BI$11:BI$39,Mar!BI$11:BI$41,Apr!BI$11:BI$40,May!BI$11:BI$41,Jun!BI$11:BI$40,Jul!BI$11:BI$41,Aug!BI$11:BI$41,Sep!BI$11:BI$40,Oct!BI$11:BI$41,Nov!BI$11:BI$40,Dec!BI$11:BI$41)</f>
        <v>0</v>
      </c>
      <c r="Z23" s="177">
        <f>SUM(Jan!BT$14:BT$44,Feb!BT$11:BT$39,Mar!BT$11:BT$41,Apr!BT$11:BT$40,May!BT$11:BT$41,Jun!BT$11:BT$40,Jul!BT$11:BT$41,Aug!BT$11:BT$41,Sep!BT$11:BT$40,Oct!BT$11:BT$41,Nov!BT$11:BT$40,Dec!BT$11:BT$41)</f>
        <v>0</v>
      </c>
      <c r="AA23" s="128">
        <f>SUM(Jan!BU$14:BU$44,Feb!BU$11:BU$39,Mar!BU$11:BU$41,Apr!BU$11:BU$40,May!BU$11:BU$41,Jun!BU$11:BU$40,Jul!BU$11:BU$41,Aug!BU$11:BU$41,Sep!BU$11:BU$40,Oct!BU$11:BU$41,Nov!BU$11:BU$40,Dec!BU$11:BU$41)</f>
        <v>0</v>
      </c>
    </row>
    <row r="24" spans="1:54" ht="13.5" thickBot="1" x14ac:dyDescent="0.25">
      <c r="A24" s="186" t="s">
        <v>197</v>
      </c>
      <c r="B24" s="186">
        <f>SUM(Jan!AG50+Feb!AG45+Mar!AG47+Apr!AG46+May!AG47+Jun!AG46+Jul!AG47+Aug!AG47+Sep!AG46+Oct!AG47+Nov!AG46+Dec!AG50)</f>
        <v>0</v>
      </c>
      <c r="C24" s="90">
        <f>SUM(Jan!AH50+Feb!AH45+Mar!AH47+Apr!AH46+May!AH47+Jun!AH46+Jul!AH47+Aug!AH47+Sep!AH46+Oct!AH47+Nov!AH46+Dec!AH50)</f>
        <v>0</v>
      </c>
      <c r="D24" s="177">
        <f ca="1">SUM(Jan!AJ50+Feb!AJ45+Mar!AJ47+Apr!AJ46+May!AJ47+Jun!AJ46+Jul!AJ47+Aug!AJ47+Sep!AJ46+Oct!AJ47+Nov!AJ46+Dec!AJ50)</f>
        <v>0</v>
      </c>
      <c r="E24" s="177">
        <f>SUM(Jan!AK50+Feb!AK45+Mar!AK47+Apr!AK46+May!AK47+Jun!AK46+Jul!AK47+Aug!AK47+Sep!AK46+Oct!AK47+Nov!AK46+Dec!AK50)</f>
        <v>0</v>
      </c>
      <c r="F24" s="177">
        <f>SUM(Jan!AM50+Feb!AM45+Mar!AM47+Apr!AM46+May!AM47+Jun!AM46+Jul!AM47+Aug!AM47+Sep!AM46+Oct!AM47+Nov!AM46+Dec!AM50)</f>
        <v>0</v>
      </c>
      <c r="G24" s="128">
        <f>SUM(Jan!AN50+Feb!AN45+Mar!AN47+Apr!AN46+May!AN47+Jun!AN46+Jul!AN47+Aug!AN47+Sep!AN46+Oct!AN47+Nov!AN46+Dec!AN50)</f>
        <v>0</v>
      </c>
      <c r="H24" s="181">
        <f>SUM(Jan!AQ50+Feb!AQ45+Mar!AQ47+Apr!AQ46+May!AQ47+Jun!AQ46+Jul!AQ47+Aug!AQ47+Sep!AQ46+Oct!AQ47+Nov!AQ46+Dec!AQ50)</f>
        <v>0</v>
      </c>
      <c r="I24" s="183"/>
      <c r="J24" s="181">
        <f>SUM(Jan!AS50+Feb!AS45+Mar!AS47+Apr!AS46+May!AS47+Jun!AS46+Jul!AS47+Aug!AS47+Sep!AS46+Oct!AS47+Nov!AS46+Dec!AS50)</f>
        <v>0</v>
      </c>
      <c r="K24" s="182"/>
      <c r="L24" s="177">
        <f ca="1">SUM(Jan!AU50+Feb!AU45+Mar!AU47+Apr!AU46+May!AU47+Jun!AU46+Jul!AU47+Aug!AU47+Sep!AU46+Oct!AU47+Nov!AU46+Dec!AU50)</f>
        <v>0</v>
      </c>
      <c r="M24" s="183"/>
      <c r="N24" s="181">
        <f>SUM(Jan!AW50+Feb!AW45+Mar!AW47+Apr!AW46+May!AW47+Jun!AW46+Jul!AW47+Aug!AW47+Sep!AW46+Oct!AW47+Nov!AW46+Dec!AW50)</f>
        <v>0</v>
      </c>
      <c r="O24" s="182"/>
      <c r="P24" s="177">
        <f ca="1">SUM(Jan!AY50+Feb!AY45+Mar!AY47+Apr!AY46+May!AY47+Jun!AY46+Jul!AY47+Aug!AY47+Sep!AY46+Oct!AY47+Nov!AY46+Dec!AY50)</f>
        <v>0</v>
      </c>
      <c r="Q24" s="183"/>
      <c r="R24" s="181">
        <f>SUM(Jan!BA50+Feb!BA45+Mar!BA47+Apr!BA46+May!BA47+Jun!BA46+Jul!BA47+Aug!BA47+Sep!BA46+Oct!BA47+Nov!BA46+Dec!BA50)</f>
        <v>0</v>
      </c>
      <c r="S24" s="182"/>
      <c r="T24" s="177">
        <f ca="1">SUM(Jan!BC50+Feb!BC45+Mar!BC47+Apr!BC46+May!BC47+Jun!BC46+Jul!BC47+Aug!BC47+Sep!BC46+Oct!BC47+Nov!BC46+Dec!BC50)</f>
        <v>0</v>
      </c>
      <c r="U24" s="183"/>
      <c r="V24" s="179">
        <f>SUM(Jan!BE50+Feb!BE45+Mar!BE47+Apr!BE46+May!BE47+Jun!BE46+Jul!BE47+Aug!BE47+Sep!BE46+Oct!BE47+Nov!BE46+Dec!BE50)</f>
        <v>0</v>
      </c>
      <c r="W24" s="128">
        <f ca="1">SUM(Jan!BF50+Feb!BF45+Mar!BF47+Apr!BF46+May!BF47+Jun!BF46+Jul!BF47+Aug!BF47+Sep!BF46+Oct!BF47+Nov!BF46+Dec!BF50)</f>
        <v>0</v>
      </c>
      <c r="X24" s="76">
        <f>SUM(Jan!BH50+Feb!BH45+Mar!BH47+Apr!BH46+May!BH47+Jun!BH46+Jul!BH47+Aug!BH47+Sep!BH46+Oct!BH47+Nov!BH46+Dec!BH50)</f>
        <v>0</v>
      </c>
      <c r="Y24" s="129">
        <f>SUM(Jan!BI50+Feb!BI45+Mar!BI47+Apr!BI46+May!BI47+Jun!BI46+Jul!BI47+Aug!BI47+Sep!BI46+Oct!BI47+Nov!BI46+Dec!BI50)</f>
        <v>0</v>
      </c>
      <c r="Z24" s="190">
        <f>SUM(Jan!BT50+Feb!BT45+Mar!BT47+Apr!BT46+May!BT47+Jun!BT46+Jul!BT47+Aug!BT47+Sep!BT46+Oct!BT47+Nov!BT46+Dec!BT50)</f>
        <v>0</v>
      </c>
      <c r="AA24" s="191">
        <f>SUM(Jan!BU50+Feb!BU45+Mar!BU47+Apr!BU46+May!BU47+Jun!BU46+Jul!BU47+Aug!BU47+Sep!BU46+Oct!BU47+Nov!BU46+Dec!BU50)</f>
        <v>0</v>
      </c>
    </row>
    <row r="25" spans="1:54" ht="13.5" thickBot="1" x14ac:dyDescent="0.25">
      <c r="A25" s="327" t="s">
        <v>198</v>
      </c>
      <c r="B25" s="328"/>
      <c r="C25" s="328"/>
      <c r="D25" s="89"/>
      <c r="E25" s="89"/>
      <c r="F25" s="334"/>
      <c r="G25" s="334"/>
      <c r="H25" s="337" t="str">
        <f>IF(H20="","",365*H20)</f>
        <v/>
      </c>
      <c r="I25" s="188"/>
      <c r="J25" s="334"/>
      <c r="K25" s="334"/>
      <c r="L25" s="336" t="str">
        <f ca="1">IF(L20="","",365*L20)</f>
        <v/>
      </c>
      <c r="M25" s="188"/>
      <c r="N25" s="334"/>
      <c r="O25" s="334"/>
      <c r="P25" s="336" t="str">
        <f ca="1">IF(P20="","",365*P20)</f>
        <v/>
      </c>
      <c r="Q25" s="188"/>
      <c r="R25" s="334"/>
      <c r="S25" s="334"/>
      <c r="T25" s="336" t="str">
        <f ca="1">IF(T20="","",365*T20)</f>
        <v/>
      </c>
      <c r="U25" s="188"/>
      <c r="V25" s="334"/>
      <c r="W25" s="335"/>
      <c r="X25" s="357"/>
      <c r="Y25" s="358"/>
      <c r="Z25" s="357"/>
      <c r="AA25" s="358"/>
    </row>
    <row r="26" spans="1:54" ht="13.5" thickBot="1" x14ac:dyDescent="0.25">
      <c r="T26" s="13"/>
      <c r="U26" s="13"/>
      <c r="V26" s="13"/>
      <c r="W26" s="13"/>
      <c r="X26" s="13"/>
      <c r="Y26" s="13"/>
      <c r="Z26" s="13"/>
      <c r="AA26" s="13"/>
      <c r="AB26" s="13"/>
      <c r="AC26" s="13"/>
      <c r="AD26" s="13"/>
      <c r="AE26" s="13"/>
      <c r="AF26" s="13"/>
      <c r="AG26" s="13"/>
      <c r="AH26" s="13"/>
      <c r="AI26" s="13"/>
    </row>
    <row r="27" spans="1:54" ht="12.75" customHeight="1" x14ac:dyDescent="0.2">
      <c r="A27" s="123" t="s">
        <v>71</v>
      </c>
      <c r="B27" s="10" t="str">
        <f>Dec!BJ8</f>
        <v>DIGESTER OPERATION</v>
      </c>
      <c r="C27" s="8"/>
      <c r="D27" s="8"/>
      <c r="E27" s="8"/>
      <c r="F27" s="8"/>
      <c r="G27" s="8"/>
      <c r="H27" s="8"/>
      <c r="I27" s="8"/>
      <c r="J27" s="8"/>
      <c r="K27" s="9"/>
      <c r="L27" s="1075" t="str">
        <f>Dec!CA8</f>
        <v xml:space="preserve"> </v>
      </c>
      <c r="M27" s="1187" t="str">
        <f>Dec!CB8</f>
        <v xml:space="preserve"> </v>
      </c>
      <c r="N27" s="965" t="str">
        <f>Dec!CC8</f>
        <v xml:space="preserve"> </v>
      </c>
      <c r="O27" s="965" t="str">
        <f>Dec!CD8</f>
        <v xml:space="preserve"> </v>
      </c>
      <c r="P27" s="965" t="str">
        <f>Dec!CE8</f>
        <v xml:space="preserve"> </v>
      </c>
      <c r="Q27" s="965" t="str">
        <f>Dec!CF8</f>
        <v xml:space="preserve"> </v>
      </c>
      <c r="R27" s="965" t="str">
        <f>Dec!CG8</f>
        <v xml:space="preserve"> </v>
      </c>
      <c r="S27" s="965" t="str">
        <f>Dec!CH8</f>
        <v xml:space="preserve"> </v>
      </c>
      <c r="T27" s="965" t="str">
        <f>Dec!CI8</f>
        <v xml:space="preserve"> </v>
      </c>
      <c r="U27" s="965" t="str">
        <f>Dec!CJ8</f>
        <v xml:space="preserve"> </v>
      </c>
      <c r="V27" s="965" t="str">
        <f>Dec!CK8</f>
        <v xml:space="preserve"> </v>
      </c>
      <c r="W27" s="965" t="str">
        <f>Dec!CL8</f>
        <v xml:space="preserve"> </v>
      </c>
      <c r="X27" s="965">
        <f>Dec!CN8</f>
        <v>0</v>
      </c>
      <c r="Y27" s="965" t="str">
        <f>Dec!CO8</f>
        <v xml:space="preserve"> </v>
      </c>
      <c r="Z27" s="965" t="str">
        <f>Dec!CP8</f>
        <v xml:space="preserve"> </v>
      </c>
      <c r="AA27" s="965" t="str">
        <f>Dec!CQ8</f>
        <v xml:space="preserve"> </v>
      </c>
      <c r="AB27" s="965" t="str">
        <f>Dec!CR8</f>
        <v xml:space="preserve"> </v>
      </c>
      <c r="AC27" s="965" t="str">
        <f>Dec!CS8</f>
        <v xml:space="preserve"> </v>
      </c>
      <c r="AD27" s="965" t="str">
        <f>Dec!CT8</f>
        <v xml:space="preserve"> </v>
      </c>
      <c r="AE27" s="965" t="str">
        <f>Dec!CU8</f>
        <v xml:space="preserve"> </v>
      </c>
      <c r="AF27" s="965" t="str">
        <f>Dec!CV8</f>
        <v xml:space="preserve"> </v>
      </c>
      <c r="AG27" s="965" t="str">
        <f>Dec!CW8</f>
        <v xml:space="preserve"> </v>
      </c>
      <c r="AH27" s="965" t="str">
        <f>Dec!CX8</f>
        <v xml:space="preserve"> </v>
      </c>
      <c r="AI27" s="965" t="str">
        <f>Dec!CY8</f>
        <v xml:space="preserve"> </v>
      </c>
      <c r="AJ27" s="965" t="str">
        <f>Dec!CZ8</f>
        <v xml:space="preserve"> </v>
      </c>
      <c r="AK27" s="965" t="str">
        <f>Dec!DA8</f>
        <v xml:space="preserve"> </v>
      </c>
      <c r="AL27" s="965" t="str">
        <f>Dec!DB8</f>
        <v xml:space="preserve"> </v>
      </c>
      <c r="AM27" s="965" t="str">
        <f>Dec!DC8</f>
        <v xml:space="preserve"> </v>
      </c>
    </row>
    <row r="28" spans="1:54" ht="12.75" customHeight="1" x14ac:dyDescent="0.2">
      <c r="A28" s="124"/>
      <c r="B28" s="14" t="str">
        <f>Dec!BJ9</f>
        <v>Anaerobic Only</v>
      </c>
      <c r="C28" s="11"/>
      <c r="D28" s="21"/>
      <c r="E28" s="1172" t="str">
        <f>Dec!BM9</f>
        <v>Supernatant Withdrawn 
hrs. or Gal. x 1000</v>
      </c>
      <c r="F28" s="1172" t="str">
        <f>Dec!BN9</f>
        <v>Supernatant BOD5 mg/l 
or  NH3-N mg/l</v>
      </c>
      <c r="G28" s="1172" t="str">
        <f>Dec!BO9</f>
        <v>Total Solids in Incoming Sludge - %</v>
      </c>
      <c r="H28" s="1173" t="str">
        <f>Dec!BP9</f>
        <v>Total Solids in Digested Sludge - %</v>
      </c>
      <c r="I28" s="1174" t="str">
        <f>Dec!BQ9</f>
        <v>Volatile Solids in Incoming Sludge - %</v>
      </c>
      <c r="J28" s="1174" t="str">
        <f>Dec!BR9</f>
        <v>Volatile Solids in Digested Sludge - %</v>
      </c>
      <c r="K28" s="1165" t="str">
        <f>Dec!BS9</f>
        <v>Digested Sludge Withdrawn 
hrs. or Gal. x 1000</v>
      </c>
      <c r="L28" s="1185">
        <f>+Nov!Q28</f>
        <v>0</v>
      </c>
      <c r="M28" s="1188">
        <f>+Nov!R28</f>
        <v>0</v>
      </c>
      <c r="N28" s="1078">
        <f>+Nov!S28</f>
        <v>0</v>
      </c>
      <c r="O28" s="1078">
        <f>+Nov!T28</f>
        <v>18</v>
      </c>
      <c r="P28" s="1078">
        <f>+Nov!U28</f>
        <v>0</v>
      </c>
      <c r="Q28" s="1078">
        <f>+Nov!V28</f>
        <v>0</v>
      </c>
      <c r="R28" s="1078">
        <f>+Nov!W28</f>
        <v>0</v>
      </c>
      <c r="S28" s="1078">
        <f>+Nov!X28</f>
        <v>0</v>
      </c>
      <c r="T28" s="1078" t="str">
        <f>+Nov!Y28</f>
        <v/>
      </c>
      <c r="U28" s="1078">
        <f>+Nov!Z28</f>
        <v>0</v>
      </c>
      <c r="V28" s="1078">
        <f>+Nov!AA28</f>
        <v>0</v>
      </c>
      <c r="W28" s="1078">
        <f>+Nov!AB28</f>
        <v>0</v>
      </c>
      <c r="X28" s="1078">
        <f>+Nov!AC28</f>
        <v>0</v>
      </c>
      <c r="Y28" s="1078">
        <f>+Nov!AD28</f>
        <v>0</v>
      </c>
      <c r="Z28" s="1078">
        <f>+Nov!AE28</f>
        <v>0</v>
      </c>
      <c r="AA28" s="1078">
        <f>+Nov!AF28</f>
        <v>0</v>
      </c>
      <c r="AB28" s="1078">
        <f>+Nov!AG28</f>
        <v>0</v>
      </c>
      <c r="AC28" s="1078">
        <f>+Nov!AH28</f>
        <v>0</v>
      </c>
      <c r="AD28" s="1078" t="str">
        <f ca="1">+Nov!AI28</f>
        <v/>
      </c>
      <c r="AE28" s="1078">
        <f>+Nov!AJ28</f>
        <v>0</v>
      </c>
      <c r="AF28" s="1078">
        <f>+Nov!AK28</f>
        <v>0</v>
      </c>
      <c r="AG28" s="1078">
        <f>+Nov!AL28</f>
        <v>0</v>
      </c>
      <c r="AH28" s="1078">
        <f>+Nov!AM28</f>
        <v>0</v>
      </c>
      <c r="AI28" s="1078">
        <f>+Nov!AN28</f>
        <v>0</v>
      </c>
      <c r="AJ28" s="1078">
        <f>+Nov!AO28</f>
        <v>18</v>
      </c>
      <c r="AK28" s="1078" t="str">
        <f>+Nov!AP28</f>
        <v>Wed</v>
      </c>
      <c r="AL28" s="1078">
        <f>+Nov!AQ28</f>
        <v>0</v>
      </c>
      <c r="AM28" s="1078" t="str">
        <f>+Nov!AR28</f>
        <v/>
      </c>
    </row>
    <row r="29" spans="1:54" ht="108.75" customHeight="1" x14ac:dyDescent="0.2">
      <c r="A29" s="117"/>
      <c r="B29" s="25" t="str">
        <f>+Dec!BJ10</f>
        <v>pH</v>
      </c>
      <c r="C29" s="24" t="str">
        <f>+Dec!BK10</f>
        <v>Gas Production  
Cubic Ft. x 1000</v>
      </c>
      <c r="D29" s="24" t="str">
        <f>+Dec!BL10</f>
        <v>Temperature - F</v>
      </c>
      <c r="E29" s="1118"/>
      <c r="F29" s="1118"/>
      <c r="G29" s="984"/>
      <c r="H29" s="984"/>
      <c r="I29" s="984"/>
      <c r="J29" s="984"/>
      <c r="K29" s="981"/>
      <c r="L29" s="1186">
        <f>+Nov!Q29</f>
        <v>0</v>
      </c>
      <c r="M29" s="1189">
        <f>+Nov!R29</f>
        <v>0</v>
      </c>
      <c r="N29" s="1089">
        <f>+Nov!S29</f>
        <v>0</v>
      </c>
      <c r="O29" s="1089">
        <f>+Nov!T29</f>
        <v>19</v>
      </c>
      <c r="P29" s="1089">
        <f>+Nov!U29</f>
        <v>0</v>
      </c>
      <c r="Q29" s="1089">
        <f>+Nov!V29</f>
        <v>0</v>
      </c>
      <c r="R29" s="1089">
        <f>+Nov!W29</f>
        <v>0</v>
      </c>
      <c r="S29" s="1089">
        <f>+Nov!X29</f>
        <v>0</v>
      </c>
      <c r="T29" s="1089" t="str">
        <f>+Nov!Y29</f>
        <v/>
      </c>
      <c r="U29" s="1089">
        <f>+Nov!Z29</f>
        <v>0</v>
      </c>
      <c r="V29" s="1089">
        <f>+Nov!AA29</f>
        <v>0</v>
      </c>
      <c r="W29" s="1089">
        <f>+Nov!AB29</f>
        <v>0</v>
      </c>
      <c r="X29" s="1089">
        <f>+Nov!AC29</f>
        <v>0</v>
      </c>
      <c r="Y29" s="1089">
        <f>+Nov!AD29</f>
        <v>0</v>
      </c>
      <c r="Z29" s="1089">
        <f>+Nov!AE29</f>
        <v>0</v>
      </c>
      <c r="AA29" s="1089">
        <f>+Nov!AF29</f>
        <v>0</v>
      </c>
      <c r="AB29" s="1089">
        <f>+Nov!AG29</f>
        <v>0</v>
      </c>
      <c r="AC29" s="1089">
        <f>+Nov!AH29</f>
        <v>0</v>
      </c>
      <c r="AD29" s="1089" t="str">
        <f ca="1">+Nov!AI29</f>
        <v/>
      </c>
      <c r="AE29" s="1089">
        <f>+Nov!AJ29</f>
        <v>0</v>
      </c>
      <c r="AF29" s="1089">
        <f>+Nov!AK29</f>
        <v>0</v>
      </c>
      <c r="AG29" s="1089">
        <f>+Nov!AL29</f>
        <v>0</v>
      </c>
      <c r="AH29" s="1089">
        <f>+Nov!AM29</f>
        <v>0</v>
      </c>
      <c r="AI29" s="1089">
        <f>+Nov!AN29</f>
        <v>0</v>
      </c>
      <c r="AJ29" s="1089">
        <f>+Nov!AO29</f>
        <v>19</v>
      </c>
      <c r="AK29" s="1089" t="str">
        <f>+Nov!AP29</f>
        <v>Thu</v>
      </c>
      <c r="AL29" s="1089">
        <f>+Nov!AQ29</f>
        <v>0</v>
      </c>
      <c r="AM29" s="1089" t="str">
        <f>+Nov!AR29</f>
        <v/>
      </c>
    </row>
    <row r="30" spans="1:54" x14ac:dyDescent="0.2">
      <c r="A30" s="165" t="s">
        <v>142</v>
      </c>
      <c r="B30" s="213"/>
      <c r="C30" s="170" t="str">
        <f>IF(SUM(Jan!BK$14:BK$44,Feb!BK$11:BK$39,Mar!BK$11:BK$41,Apr!BK$11:BK$40,May!BK$11:BK$41,Jun!BK$11:BK$40,Jul!BK$11:BK$41,Aug!BK$11:BK$41,Sep!BK$11:BK$40,Oct!BK$11:BK$41,Nov!BK$11:BK$40,Dec!BK$11:BK$41)&gt;0,AVERAGE(Jan!BK$14:BK$44,Feb!BK$11:BK$39,Mar!BK$11:BK$41,Apr!BK$11:BK$40,May!BK$11:BK$41,Jun!BK$11:BK$40,Jul!BK$11:BK$41,Aug!BK$11:BK$41,Sep!BK$11:BK$40,Oct!BK$11:BK$41,Nov!BK$11:BK$40,Dec!BK$11:BK$41),"")</f>
        <v/>
      </c>
      <c r="D30" s="339" t="str">
        <f>IF(SUM(Jan!BL$14:BL$44,Feb!BL$11:BL$39,Mar!BL$11:BL$41,Apr!BL$11:BL$40,May!BL$11:BL$41,Jun!BL$11:BL$40,Jul!BL$11:BL$41,Aug!BL$11:BL$41,Sep!BL$11:BL$40,Oct!BL$11:BL$41,Nov!BL$11:BL$40,Dec!BL$11:BL$41)&gt;0,AVERAGE(Jan!BL$14:BL$44,Feb!BL$11:BL$39,Mar!BL$11:BL$41,Apr!BL$11:BL$40,May!BL$11:BL$41,Jun!BL$11:BL$40,Jul!BL$11:BL$41,Aug!BL$11:BL$41,Sep!BL$11:BL$40,Oct!BL$11:BL$41,Nov!BL$11:BL$40,Dec!BL$11:BL$41),"")</f>
        <v/>
      </c>
      <c r="E30" s="170" t="str">
        <f>IF(SUM(Jan!BM$14:BM$44,Feb!BM$11:BM$39,Mar!BM$11:BM$41,Apr!BM$11:BM$40,May!BM$11:BM$41,Jun!BM$11:BM$40,Jul!BM$11:BM$41,Aug!BM$11:BM$41,Sep!BM$11:BM$40,Oct!BM$11:BM$41,Nov!BM$11:BM$40,Dec!BM$11:BM$41)&gt;0,AVERAGE(Jan!BM$14:BM$44,Feb!BM$11:BM$39,Mar!BM$11:BM$41,Apr!BM$11:BM$40,May!BM$11:BM$41,Jun!BM$11:BM$40,Jul!BM$11:BM$41,Aug!BM$11:BM$41,Sep!BM$11:BM$40,Oct!BM$11:BM$41,Nov!BM$11:BM$40,Dec!BM$11:BM$41),"")</f>
        <v/>
      </c>
      <c r="F30" s="339" t="str">
        <f>IF(SUM(Jan!BN$14:BN$44,Feb!BN$11:BN$39,Mar!BN$11:BN$41,Apr!BN$11:BN$40,May!BN$11:BN$41,Jun!BN$11:BN$40,Jul!BN$11:BN$41,Aug!BN$11:BN$41,Sep!BN$11:BN$40,Oct!BN$11:BN$41,Nov!BN$11:BN$40,Dec!BN$11:BN$41)&gt;0,AVERAGE(Jan!BN$14:BN$44,Feb!BN$11:BN$39,Mar!BN$11:BN$41,Apr!BN$11:BN$40,May!BN$11:BN$41,Jun!BN$11:BN$40,Jul!BN$11:BN$41,Aug!BN$11:BN$41,Sep!BN$11:BN$40,Oct!BN$11:BN$41,Nov!BN$11:BN$40,Dec!BN$11:BN$41),"")</f>
        <v/>
      </c>
      <c r="G30" s="339" t="str">
        <f>IF(SUM(Jan!BO$14:BO$44,Feb!BO$11:BO$39,Mar!BO$11:BO$41,Apr!BO$11:BO$40,May!BO$11:BO$41,Jun!BO$11:BO$40,Jul!BO$11:BO$41,Aug!BO$11:BO$41,Sep!BO$11:BO$40,Oct!BO$11:BO$41,Nov!BO$11:BO$40,Dec!BO$11:BO$41)&gt;0,AVERAGE(Jan!BO$14:BO$44,Feb!BO$11:BO$39,Mar!BO$11:BO$41,Apr!BO$11:BO$40,May!BO$11:BO$41,Jun!BO$11:BO$40,Jul!BO$11:BO$41,Aug!BO$11:BO$41,Sep!BO$11:BO$40,Oct!BO$11:BO$41,Nov!BO$11:BO$40,Dec!BO$11:BO$41),"")</f>
        <v/>
      </c>
      <c r="H30" s="339" t="str">
        <f>IF(SUM(Jan!BP$14:BP$44,Feb!BP$11:BP$39,Mar!BP$11:BP$41,Apr!BP$11:BP$40,May!BP$11:BP$41,Jun!BP$11:BP$40,Jul!BP$11:BP$41,Aug!BP$11:BP$41,Sep!BP$11:BP$40,Oct!BP$11:BP$41,Nov!BP$11:BP$40,Dec!BP$11:BP$41)&gt;0,AVERAGE(Jan!BP$14:BP$44,Feb!BP$11:BP$39,Mar!BP$11:BP$41,Apr!BP$11:BP$40,May!BP$11:BP$41,Jun!BP$11:BP$40,Jul!BP$11:BP$41,Aug!BP$11:BP$41,Sep!BP$11:BP$40,Oct!BP$11:BP$41,Nov!BP$11:BP$40,Dec!BP$11:BP$41),"")</f>
        <v/>
      </c>
      <c r="I30" s="339" t="str">
        <f>IF(SUM(Jan!BQ$14:BQ$44,Feb!BQ$11:BQ$39,Mar!BQ$11:BQ$41,Apr!BQ$11:BQ$40,May!BQ$11:BQ$41,Jun!BQ$11:BQ$40,Jul!BQ$11:BQ$41,Aug!BQ$11:BQ$41,Sep!BQ$11:BQ$40,Oct!BQ$11:BQ$41,Nov!BQ$11:BQ$40,Dec!BQ$11:BQ$41)&gt;0,AVERAGE(Jan!BQ$14:BQ$44,Feb!BQ$11:BQ$39,Mar!BQ$11:BQ$41,Apr!BQ$11:BQ$40,May!BQ$11:BQ$41,Jun!BQ$11:BQ$40,Jul!BQ$11:BQ$41,Aug!BQ$11:BQ$41,Sep!BQ$11:BQ$40,Oct!BQ$11:BQ$41,Nov!BQ$11:BQ$40,Dec!BQ$11:BQ$41),"")</f>
        <v/>
      </c>
      <c r="J30" s="339" t="str">
        <f>IF(SUM(Jan!BR$14:BR$44,Feb!BR$11:BR$39,Mar!BR$11:BR$41,Apr!BR$11:BR$40,May!BR$11:BR$41,Jun!BR$11:BR$40,Jul!BR$11:BR$41,Aug!BR$11:BR$41,Sep!BR$11:BR$40,Oct!BR$11:BR$41,Nov!BR$11:BR$40,Dec!BR$11:BR$41)&gt;0,AVERAGE(Jan!BR$14:BR$44,Feb!BR$11:BR$39,Mar!BR$11:BR$41,Apr!BR$11:BR$40,May!BR$11:BR$41,Jun!BR$11:BR$40,Jul!BR$11:BR$41,Aug!BR$11:BR$41,Sep!BR$11:BR$40,Oct!BR$11:BR$41,Nov!BR$11:BR$40,Dec!BR$11:BR$41),"")</f>
        <v/>
      </c>
      <c r="K30" s="126" t="str">
        <f>IF(SUM(Jan!BS$14:BS$44,Feb!BS$11:BS$39,Mar!BS$11:BS$41,Apr!BS$11:BS$40,May!BS$11:BS$41,Jun!BS$11:BS$40,Jul!BS$11:BS$41,Aug!BS$11:BS$41,Sep!BS$11:BS$40,Oct!BS$11:BS$41,Nov!BS$11:BS$40,Dec!BS$11:BS$41)&gt;0,AVERAGE(Jan!BS$14:BS$44,Feb!BS$11:BS$39,Mar!BS$11:BS$41,Apr!BS$11:BS$40,May!BS$11:BS$41,Jun!BS$11:BS$40,Jul!BS$11:BS$41,Aug!BS$11:BS$41,Sep!BS$11:BS$40,Oct!BS$11:BS$41,Nov!BS$11:BS$40,Dec!BS$11:BS$41),"")</f>
        <v/>
      </c>
      <c r="L30" s="350" t="str">
        <f>IF(SUM(Jan!BW$14:BW$44,Feb!BW$11:BW$39,Mar!BW$11:BW$41,Apr!BW$11:BW$40,May!BW$11:BW$41,Jun!BW$11:BW$40,Jul!BW$11:BW$41,Aug!BW$11:BW$41,Sep!BW$11:BW$40,Oct!BW$11:BW$41,Nov!BW$11:BW$40,Dec!BW$11:BW$41)&gt;0,AVERAGE(Jan!BW$14:BW$44,Feb!BW$11:BW$39,Mar!BW$11:BW$41,Apr!BW$11:BW$40,May!BW$11:BW$41,Jun!BW$11:BW$40,Jul!BW$11:BW$41,Aug!BW$11:BW$41,Sep!BW$11:BW$40,Oct!BW$11:BW$41,Nov!BW$11:BW$40,Dec!BW$11:BW$41),"")</f>
        <v/>
      </c>
      <c r="M30" s="175" t="str">
        <f ca="1">IF(SUM(Jan!BX$14:BX$44,Feb!BX$11:BX$39,Mar!BX$11:BX$41,Apr!BX$11:BX$40,May!BX$11:BX$41,Jun!BX$11:BX$40,Jul!BX$11:BX$41,Aug!BX$11:BX$41,Sep!BX$11:BX$40,Oct!BX$11:BX$41,Nov!BX$11:BX$40,Dec!BX$11:BX$41)&gt;0,AVERAGE(Jan!BX$14:BX$44,Feb!BX$11:BX$39,Mar!BX$11:BX$41,Apr!BX$11:BX$40,May!BX$11:BX$41,Jun!BX$11:BX$40,Jul!BX$11:BX$41,Aug!BX$11:BX$41,Sep!BX$11:BX$40,Oct!BX$11:BX$41,Nov!BX$11:BX$40,Dec!BX$11:BX$41),"")</f>
        <v/>
      </c>
      <c r="N30" s="175" t="str">
        <f>IF(SUM(Jan!BY$14:BY$44,Feb!BY$11:BY$39,Mar!BY$11:BY$41,Apr!BY$11:BY$40,May!BY$11:BY$41,Jun!BY$11:BY$40,Jul!BY$11:BY$41,Aug!BY$11:BY$41,Sep!BY$11:BY$40,Oct!BY$11:BY$41,Nov!BY$11:BY$40,Dec!BY$11:BY$41)&gt;0,AVERAGE(Jan!BY$14:BY$44,Feb!BY$11:BY$39,Mar!BY$11:BY$41,Apr!BY$11:BY$40,May!BY$11:BY$41,Jun!BY$11:BY$40,Jul!BY$11:BY$41,Aug!BY$11:BY$41,Sep!BY$11:BY$40,Oct!BY$11:BY$41,Nov!BY$11:BY$40,Dec!BY$11:BY$41),"")</f>
        <v/>
      </c>
      <c r="O30" s="175" t="str">
        <f ca="1">IF(SUM(Jan!BZ$14:BZ$44,Feb!BZ$11:BZ$39,Mar!BZ$11:BZ$41,Apr!BZ$11:BZ$40,May!BZ$11:BZ$41,Jun!BZ$11:BZ$40,Jul!BZ$11:BZ$41,Aug!BZ$11:BZ$41,Sep!BZ$11:BZ$40,Oct!BZ$11:BZ$41,Nov!BZ$11:BZ$40,Dec!BZ$11:BZ$41)&gt;0,AVERAGE(Jan!BZ$14:BZ$44,Feb!BZ$11:BZ$39,Mar!BZ$11:BZ$41,Apr!BZ$11:BZ$40,May!BZ$11:BZ$41,Jun!BZ$11:BZ$40,Jul!BZ$11:BZ$41,Aug!BZ$11:BZ$41,Sep!BZ$11:BZ$40,Oct!BZ$11:BZ$41,Nov!BZ$11:BZ$40,Dec!BZ$11:BZ$41),"")</f>
        <v/>
      </c>
      <c r="P30" s="175" t="str">
        <f>IF(SUM(Jan!CA$14:CA$44,Feb!CA$11:CA$39,Mar!CA$11:CA$41,Apr!CA$11:CA$40,May!CA$11:CA$41,Jun!CA$11:CA$40,Jul!CA$11:CA$41,Aug!CA$11:CA$41,Sep!CA$11:CA$40,Oct!CA$11:CA$41,Nov!CA$11:CA$40,Dec!CA$11:CA$41)&gt;0,AVERAGE(Jan!CA$14:CA$44,Feb!CA$11:CA$39,Mar!CA$11:CA$41,Apr!CA$11:CA$40,May!CA$11:CA$41,Jun!CA$11:CA$40,Jul!CA$11:CA$41,Aug!CA$11:CA$41,Sep!CA$11:CA$40,Oct!CA$11:CA$41,Nov!CA$11:CA$40,Dec!CA$11:CA$41),"")</f>
        <v/>
      </c>
      <c r="Q30" s="175" t="str">
        <f>IF(SUM(Jan!CB$14:CB$44,Feb!CB$11:CB$39,Mar!CB$11:CB$41,Apr!CB$11:CB$40,May!CB$11:CB$41,Jun!CB$11:CB$40,Jul!CB$11:CB$41,Aug!CB$11:CB$41,Sep!CB$11:CB$40,Oct!CB$11:CB$41,Nov!CB$11:CB$40,Dec!CB$11:CB$41)&gt;0,AVERAGE(Jan!CB$14:CB$44,Feb!CB$11:CB$39,Mar!CB$11:CB$41,Apr!CB$11:CB$40,May!CB$11:CB$41,Jun!CB$11:CB$40,Jul!CB$11:CB$41,Aug!CB$11:CB$41,Sep!CB$11:CB$40,Oct!CB$11:CB$41,Nov!CB$11:CB$40,Dec!CB$11:CB$41),"")</f>
        <v/>
      </c>
      <c r="R30" s="175" t="str">
        <f>IF(SUM(Jan!CC$14:CC$44,Feb!CC$11:CC$39,Mar!CC$11:CC$41,Apr!CC$11:CC$40,May!CC$11:CC$41,Jun!CC$11:CC$40,Jul!CC$11:CC$41,Aug!CC$11:CC$41,Sep!CC$11:CC$40,Oct!CC$11:CC$41,Nov!CC$11:CC$40,Dec!CC$11:CC$41)&gt;0,AVERAGE(Jan!CC$14:CC$44,Feb!CC$11:CC$39,Mar!CC$11:CC$41,Apr!CC$11:CC$40,May!CC$11:CC$41,Jun!CC$11:CC$40,Jul!CC$11:CC$41,Aug!CC$11:CC$41,Sep!CC$11:CC$40,Oct!CC$11:CC$41,Nov!CC$11:CC$40,Dec!CC$11:CC$41),"")</f>
        <v/>
      </c>
      <c r="S30" s="175" t="str">
        <f>IF(SUM(Jan!CD$14:CD$44,Feb!CD$11:CD$39,Mar!CD$11:CD$41,Apr!CD$11:CD$40,May!CD$11:CD$41,Jun!CD$11:CD$40,Jul!CD$11:CD$41,Aug!CD$11:CD$41,Sep!CD$11:CD$40,Oct!CD$11:CD$41,Nov!CD$11:CD$40,Dec!CD$11:CD$41)&gt;0,AVERAGE(Jan!CD$14:CD$44,Feb!CD$11:CD$39,Mar!CD$11:CD$41,Apr!CD$11:CD$40,May!CD$11:CD$41,Jun!CD$11:CD$40,Jul!CD$11:CD$41,Aug!CD$11:CD$41,Sep!CD$11:CD$40,Oct!CD$11:CD$41,Nov!CD$11:CD$40,Dec!CD$11:CD$41),"")</f>
        <v/>
      </c>
      <c r="T30" s="175" t="str">
        <f>IF(SUM(Jan!CE$14:CE$44,Feb!CE$11:CE$39,Mar!CE$11:CE$41,Apr!CE$11:CE$40,May!CE$11:CE$41,Jun!CE$11:CE$40,Jul!CE$11:CE$41,Aug!CE$11:CE$41,Sep!CE$11:CE$40,Oct!CE$11:CE$41,Nov!CE$11:CE$40,Dec!CE$11:CE$41)&gt;0,AVERAGE(Jan!CE$14:CE$44,Feb!CE$11:CE$39,Mar!CE$11:CE$41,Apr!CE$11:CE$40,May!CE$11:CE$41,Jun!CE$11:CE$40,Jul!CE$11:CE$41,Aug!CE$11:CE$41,Sep!CE$11:CE$40,Oct!CE$11:CE$41,Nov!CE$11:CE$40,Dec!CE$11:CE$41),"")</f>
        <v/>
      </c>
      <c r="U30" s="175" t="str">
        <f>IF(SUM(Jan!CF$14:CF$44,Feb!CF$11:CF$39,Mar!CF$11:CF$41,Apr!CF$11:CF$40,May!CF$11:CF$41,Jun!CF$11:CF$40,Jul!CF$11:CF$41,Aug!CF$11:CF$41,Sep!CF$11:CF$40,Oct!CF$11:CF$41,Nov!CF$11:CF$40,Dec!CF$11:CF$41)&gt;0,AVERAGE(Jan!CF$14:CF$44,Feb!CF$11:CF$39,Mar!CF$11:CF$41,Apr!CF$11:CF$40,May!CF$11:CF$41,Jun!CF$11:CF$40,Jul!CF$11:CF$41,Aug!CF$11:CF$41,Sep!CF$11:CF$40,Oct!CF$11:CF$41,Nov!CF$11:CF$40,Dec!CF$11:CF$41),"")</f>
        <v/>
      </c>
      <c r="V30" s="175" t="str">
        <f>IF(SUM(Jan!CG$14:CG$44,Feb!CG$11:CG$39,Mar!CG$11:CG$41,Apr!CG$11:CG$40,May!CG$11:CG$41,Jun!CG$11:CG$40,Jul!CG$11:CG$41,Aug!CG$11:CG$41,Sep!CG$11:CG$40,Oct!CG$11:CG$41,Nov!CG$11:CG$40,Dec!CG$11:CG$41)&gt;0,AVERAGE(Jan!CG$14:CG$44,Feb!CG$11:CG$39,Mar!CG$11:CG$41,Apr!CG$11:CG$40,May!CG$11:CG$41,Jun!CG$11:CG$40,Jul!CG$11:CG$41,Aug!CG$11:CG$41,Sep!CG$11:CG$40,Oct!CG$11:CG$41,Nov!CG$11:CG$40,Dec!CG$11:CG$41),"")</f>
        <v/>
      </c>
      <c r="W30" s="175" t="str">
        <f>IF(SUM(Jan!CH$14:CH$44,Feb!CH$11:CH$39,Mar!CH$11:CH$41,Apr!CH$11:CH$40,May!CH$11:CH$41,Jun!CH$11:CH$40,Jul!CH$11:CH$41,Aug!CH$11:CH$41,Sep!CH$11:CH$40,Oct!CH$11:CH$41,Nov!CH$11:CH$40,Dec!CH$11:CH$41)&gt;0,AVERAGE(Jan!CH$14:CH$44,Feb!CH$11:CH$39,Mar!CH$11:CH$41,Apr!CH$11:CH$40,May!CH$11:CH$41,Jun!CH$11:CH$40,Jul!CH$11:CH$41,Aug!CH$11:CH$41,Sep!CH$11:CH$40,Oct!CH$11:CH$41,Nov!CH$11:CH$40,Dec!CH$11:CH$41),"")</f>
        <v/>
      </c>
      <c r="X30" s="175" t="str">
        <f>IF(SUM(Jan!CN$14:CN$44,Feb!CN$11:CN$39,Mar!CN$11:CN$41,Apr!CN$11:CN$40,May!CN$11:CN$41,Jun!CN$11:CN$40,Jul!CN$11:CN$41,Aug!CN$11:CN$41,Sep!CN$11:CN$40,Oct!CN$11:CN$41,Nov!CN$11:CN$40,Dec!CN$11:CN$41)&gt;0,AVERAGE(Jan!CN$14:CN$44,Feb!CN$11:CN$39,Mar!CN$11:CN$41,Apr!CN$11:CN$40,May!CN$11:CN$41,Jun!CN$11:CN$40,Jul!CN$11:CN$41,Aug!CN$11:CN$41,Sep!CN$11:CN$40,Oct!CN$11:CN$41,Nov!CN$11:CN$40,Dec!CN$11:CN$41),"")</f>
        <v/>
      </c>
      <c r="Y30" s="175" t="str">
        <f>IF(SUM(Jan!CO$14:CO$44,Feb!CO$11:CO$39,Mar!CO$11:CO$41,Apr!CO$11:CO$40,May!CO$11:CO$41,Jun!CO$11:CO$40,Jul!CO$11:CO$41,Aug!CO$11:CO$41,Sep!CO$11:CO$40,Oct!CO$11:CO$41,Nov!CO$11:CO$40,Dec!CO$11:CO$41)&gt;0,AVERAGE(Jan!CO$14:CO$44,Feb!CO$11:CO$39,Mar!CO$11:CO$41,Apr!CO$11:CO$40,May!CO$11:CO$41,Jun!CO$11:CO$40,Jul!CO$11:CO$41,Aug!CO$11:CO$41,Sep!CO$11:CO$40,Oct!CO$11:CO$41,Nov!CO$11:CO$40,Dec!CO$11:CO$41),"")</f>
        <v/>
      </c>
      <c r="Z30" s="175" t="str">
        <f>IF(SUM(Jan!CP$14:CP$44,Feb!CP$11:CP$39,Mar!CP$11:CP$41,Apr!CP$11:CP$40,May!CP$11:CP$41,Jun!CP$11:CP$40,Jul!CP$11:CP$41,Aug!CP$11:CP$41,Sep!CP$11:CP$40,Oct!CP$11:CP$41,Nov!CP$11:CP$40,Dec!CP$11:CP$41)&gt;0,AVERAGE(Jan!CP$14:CP$44,Feb!CP$11:CP$39,Mar!CP$11:CP$41,Apr!CP$11:CP$40,May!CP$11:CP$41,Jun!CP$11:CP$40,Jul!CP$11:CP$41,Aug!CP$11:CP$41,Sep!CP$11:CP$40,Oct!CP$11:CP$41,Nov!CP$11:CP$40,Dec!CP$11:CP$41),"")</f>
        <v/>
      </c>
      <c r="AA30" s="175" t="str">
        <f>IF(SUM(Jan!CQ$14:CQ$44,Feb!CQ$11:CQ$39,Mar!CQ$11:CQ$41,Apr!CQ$11:CQ$40,May!CQ$11:CQ$41,Jun!CQ$11:CQ$40,Jul!CQ$11:CQ$41,Aug!CQ$11:CQ$41,Sep!CQ$11:CQ$40,Oct!CQ$11:CQ$41,Nov!CQ$11:CQ$40,Dec!CQ$11:CQ$41)&gt;0,AVERAGE(Jan!CQ$14:CQ$44,Feb!CQ$11:CQ$39,Mar!CQ$11:CQ$41,Apr!CQ$11:CQ$40,May!CQ$11:CQ$41,Jun!CQ$11:CQ$40,Jul!CQ$11:CQ$41,Aug!CQ$11:CQ$41,Sep!CQ$11:CQ$40,Oct!CQ$11:CQ$41,Nov!CQ$11:CQ$40,Dec!CQ$11:CQ$41),"")</f>
        <v/>
      </c>
      <c r="AB30" s="175" t="str">
        <f>IF(SUM(Jan!CR$14:CR$44,Feb!CR$11:CR$39,Mar!CR$11:CR$41,Apr!CR$11:CR$40,May!CR$11:CR$41,Jun!CR$11:CR$40,Jul!CR$11:CR$41,Aug!CR$11:CR$41,Sep!CR$11:CR$40,Oct!CR$11:CR$41,Nov!CR$11:CR$40,Dec!CR$11:CR$41)&gt;0,AVERAGE(Jan!CR$14:CR$44,Feb!CR$11:CR$39,Mar!CR$11:CR$41,Apr!CR$11:CR$40,May!CR$11:CR$41,Jun!CR$11:CR$40,Jul!CR$11:CR$41,Aug!CR$11:CR$41,Sep!CR$11:CR$40,Oct!CR$11:CR$41,Nov!CR$11:CR$40,Dec!CR$11:CR$41),"")</f>
        <v/>
      </c>
      <c r="AC30" s="175" t="str">
        <f>IF(SUM(Jan!CS$14:CS$44,Feb!CS$11:CS$39,Mar!CS$11:CS$41,Apr!CS$11:CS$40,May!CS$11:CS$41,Jun!CS$11:CS$40,Jul!CS$11:CS$41,Aug!CS$11:CS$41,Sep!CS$11:CS$40,Oct!CS$11:CS$41,Nov!CS$11:CS$40,Dec!CS$11:CS$41)&gt;0,AVERAGE(Jan!CS$14:CS$44,Feb!CS$11:CS$39,Mar!CS$11:CS$41,Apr!CS$11:CS$40,May!CS$11:CS$41,Jun!CS$11:CS$40,Jul!CS$11:CS$41,Aug!CS$11:CS$41,Sep!CS$11:CS$40,Oct!CS$11:CS$41,Nov!CS$11:CS$40,Dec!CS$11:CS$41),"")</f>
        <v/>
      </c>
      <c r="AD30" s="175" t="str">
        <f>IF(SUM(Jan!CT$14:CT$44,Feb!CT$11:CT$39,Mar!CT$11:CT$41,Apr!CT$11:CT$40,May!CT$11:CT$41,Jun!CT$11:CT$40,Jul!CT$11:CT$41,Aug!CT$11:CT$41,Sep!CT$11:CT$40,Oct!CT$11:CT$41,Nov!CT$11:CT$40,Dec!CT$11:CT$41)&gt;0,AVERAGE(Jan!CT$14:CT$44,Feb!CT$11:CT$39,Mar!CT$11:CT$41,Apr!CT$11:CT$40,May!CT$11:CT$41,Jun!CT$11:CT$40,Jul!CT$11:CT$41,Aug!CT$11:CT$41,Sep!CT$11:CT$40,Oct!CT$11:CT$41,Nov!CT$11:CT$40,Dec!CT$11:CT$41),"")</f>
        <v/>
      </c>
      <c r="AE30" s="175" t="str">
        <f>IF(SUM(Jan!CU$14:CU$44,Feb!CU$11:CU$39,Mar!CU$11:CU$41,Apr!CU$11:CU$40,May!CU$11:CU$41,Jun!CU$11:CU$40,Jul!CU$11:CU$41,Aug!CU$11:CU$41,Sep!CU$11:CU$40,Oct!CU$11:CU$41,Nov!CU$11:CU$40,Dec!CU$11:CU$41)&gt;0,AVERAGE(Jan!CU$14:CU$44,Feb!CU$11:CU$39,Mar!CU$11:CU$41,Apr!CU$11:CU$40,May!CU$11:CU$41,Jun!CU$11:CU$40,Jul!CU$11:CU$41,Aug!CU$11:CU$41,Sep!CU$11:CU$40,Oct!CU$11:CU$41,Nov!CU$11:CU$40,Dec!CU$11:CU$41),"")</f>
        <v/>
      </c>
      <c r="AF30" s="175" t="str">
        <f>IF(SUM(Jan!CV$14:CV$44,Feb!CV$11:CV$39,Mar!CV$11:CV$41,Apr!CV$11:CV$40,May!CV$11:CV$41,Jun!CV$11:CV$40,Jul!CV$11:CV$41,Aug!CV$11:CV$41,Sep!CV$11:CV$40,Oct!CV$11:CV$41,Nov!CV$11:CV$40,Dec!CV$11:CV$41)&gt;0,AVERAGE(Jan!CV$14:CV$44,Feb!CV$11:CV$39,Mar!CV$11:CV$41,Apr!CV$11:CV$40,May!CV$11:CV$41,Jun!CV$11:CV$40,Jul!CV$11:CV$41,Aug!CV$11:CV$41,Sep!CV$11:CV$40,Oct!CV$11:CV$41,Nov!CV$11:CV$40,Dec!CV$11:CV$41),"")</f>
        <v/>
      </c>
      <c r="AG30" s="175" t="str">
        <f>IF(SUM(Jan!CW$14:CW$44,Feb!CW$11:CW$39,Mar!CW$11:CW$41,Apr!CW$11:CW$40,May!CW$11:CW$41,Jun!CW$11:CW$40,Jul!CW$11:CW$41,Aug!CW$11:CW$41,Sep!CW$11:CW$40,Oct!CW$11:CW$41,Nov!CW$11:CW$40,Dec!CW$11:CW$41)&gt;0,AVERAGE(Jan!CW$14:CW$44,Feb!CW$11:CW$39,Mar!CW$11:CW$41,Apr!CW$11:CW$40,May!CW$11:CW$41,Jun!CW$11:CW$40,Jul!CW$11:CW$41,Aug!CW$11:CW$41,Sep!CW$11:CW$40,Oct!CW$11:CW$41,Nov!CW$11:CW$40,Dec!CW$11:CW$41),"")</f>
        <v/>
      </c>
      <c r="AH30" s="175" t="str">
        <f>IF(SUM(Jan!CX$14:CX$44,Feb!CX$11:CX$39,Mar!CX$11:CX$41,Apr!CX$11:CX$40,May!CX$11:CX$41,Jun!CX$11:CX$40,Jul!CX$11:CX$41,Aug!CX$11:CX$41,Sep!CX$11:CX$40,Oct!CX$11:CX$41,Nov!CX$11:CX$40,Dec!CX$11:CX$41)&gt;0,AVERAGE(Jan!CX$14:CX$44,Feb!CX$11:CX$39,Mar!CX$11:CX$41,Apr!CX$11:CX$40,May!CX$11:CX$41,Jun!CX$11:CX$40,Jul!CX$11:CX$41,Aug!CX$11:CX$41,Sep!CX$11:CX$40,Oct!CX$11:CX$41,Nov!CX$11:CX$40,Dec!CX$11:CX$41),"")</f>
        <v/>
      </c>
      <c r="AI30" s="175" t="str">
        <f>IF(SUM(Jan!CY$14:CY$44,Feb!CY$11:CY$39,Mar!CY$11:CY$41,Apr!CY$11:CY$40,May!CY$11:CY$41,Jun!CY$11:CY$40,Jul!CY$11:CY$41,Aug!CY$11:CY$41,Sep!CY$11:CY$40,Oct!CY$11:CY$41,Nov!CY$11:CY$40,Dec!CY$11:CY$41)&gt;0,AVERAGE(Jan!CY$14:CY$44,Feb!CY$11:CY$39,Mar!CY$11:CY$41,Apr!CY$11:CY$40,May!CY$11:CY$41,Jun!CY$11:CY$40,Jul!CY$11:CY$41,Aug!CY$11:CY$41,Sep!CY$11:CY$40,Oct!CY$11:CY$41,Nov!CY$11:CY$40,Dec!CY$11:CY$41),"")</f>
        <v/>
      </c>
      <c r="AJ30" s="175" t="str">
        <f>IF(SUM(Jan!CZ$14:CZ$44,Feb!CZ$11:CZ$39,Mar!CZ$11:CZ$41,Apr!CZ$11:CZ$40,May!CZ$11:CZ$41,Jun!CZ$11:CZ$40,Jul!CZ$11:CZ$41,Aug!CZ$11:CZ$41,Sep!CZ$11:CZ$40,Oct!CZ$11:CZ$41,Nov!CZ$11:CZ$40,Dec!CZ$11:CZ$41)&gt;0,AVERAGE(Jan!CZ$14:CZ$44,Feb!CZ$11:CZ$39,Mar!CZ$11:CZ$41,Apr!CZ$11:CZ$40,May!CZ$11:CZ$41,Jun!CZ$11:CZ$40,Jul!CZ$11:CZ$41,Aug!CZ$11:CZ$41,Sep!CZ$11:CZ$40,Oct!CZ$11:CZ$41,Nov!CZ$11:CZ$40,Dec!CZ$11:CZ$41),"")</f>
        <v/>
      </c>
      <c r="AK30" s="175" t="str">
        <f>IF(SUM(Jan!DA$14:DA$44,Feb!DA$11:DA$39,Mar!DA$11:DA$41,Apr!DA$11:DA$40,May!DA$11:DA$41,Jun!DA$11:DA$40,Jul!DA$11:DA$41,Aug!DA$11:DA$41,Sep!DA$11:DA$40,Oct!DA$11:DA$41,Nov!DA$11:DA$40,Dec!DA$11:DA$41)&gt;0,AVERAGE(Jan!DA$14:DA$44,Feb!DA$11:DA$39,Mar!DA$11:DA$41,Apr!DA$11:DA$40,May!DA$11:DA$41,Jun!DA$11:DA$40,Jul!DA$11:DA$41,Aug!DA$11:DA$41,Sep!DA$11:DA$40,Oct!DA$11:DA$41,Nov!DA$11:DA$40,Dec!DA$11:DA$41),"")</f>
        <v/>
      </c>
      <c r="AL30" s="175" t="str">
        <f>IF(SUM(Jan!DB$14:DB$44,Feb!DB$11:DB$39,Mar!DB$11:DB$41,Apr!DB$11:DB$40,May!DB$11:DB$41,Jun!DB$11:DB$40,Jul!DB$11:DB$41,Aug!DB$11:DB$41,Sep!DB$11:DB$40,Oct!DB$11:DB$41,Nov!DB$11:DB$40,Dec!DB$11:DB$41)&gt;0,AVERAGE(Jan!DB$14:DB$44,Feb!DB$11:DB$39,Mar!DB$11:DB$41,Apr!DB$11:DB$40,May!DB$11:DB$41,Jun!DB$11:DB$40,Jul!DB$11:DB$41,Aug!DB$11:DB$41,Sep!DB$11:DB$40,Oct!DB$11:DB$41,Nov!DB$11:DB$40,Dec!DB$11:DB$41),"")</f>
        <v/>
      </c>
      <c r="AM30" s="175" t="str">
        <f>IF(SUM(Jan!DC$14:DC$44,Feb!DC$11:DC$39,Mar!DC$11:DC$41,Apr!DC$11:DC$40,May!DC$11:DC$41,Jun!DC$11:DC$40,Jul!DC$11:DC$41,Aug!DC$11:DC$41,Sep!DC$11:DC$40,Oct!DC$11:DC$41,Nov!DC$11:DC$40,Dec!DC$11:DC$41)&gt;0,AVERAGE(Jan!DC$14:DC$44,Feb!DC$11:DC$39,Mar!DC$11:DC$41,Apr!DC$11:DC$40,May!DC$11:DC$41,Jun!DC$11:DC$40,Jul!DC$11:DC$41,Aug!DC$11:DC$41,Sep!DC$11:DC$40,Oct!DC$11:DC$41,Nov!DC$11:DC$40,Dec!DC$11:DC$41),"")</f>
        <v/>
      </c>
    </row>
    <row r="31" spans="1:54" x14ac:dyDescent="0.2">
      <c r="A31" s="165" t="s">
        <v>145</v>
      </c>
      <c r="B31" s="173">
        <f>MAX(Jan!BJ46,Feb!BJ41,Mar!BJ43,Apr!BJ42,May!BJ43,Jun!BJ42,Jul!BJ43,Aug!BJ43,Sep!BJ42,Oct!BJ43,Nov!BJ42,Dec!BJ46)</f>
        <v>0</v>
      </c>
      <c r="C31" s="175">
        <f>MAX(Jan!BK46,Feb!BK41,Mar!BK43,Apr!BK42,May!BK43,Jun!BK42,Jul!BK43,Aug!BK43,Sep!BK42,Oct!BK43,Nov!BK42,Dec!BK46)</f>
        <v>0</v>
      </c>
      <c r="D31" s="175">
        <f>MAX(Jan!BL46,Feb!BL41,Mar!BL43,Apr!BL42,May!BL43,Jun!BL42,Jul!BL43,Aug!BL43,Sep!BL42,Oct!BL43,Nov!BL42,Dec!BL46)</f>
        <v>0</v>
      </c>
      <c r="E31" s="175">
        <f>MAX(Jan!BM46,Feb!BM41,Mar!BM43,Apr!BM42,May!BM43,Jun!BM42,Jul!BM43,Aug!BM43,Sep!BM42,Oct!BM43,Nov!BM42,Dec!BM46)</f>
        <v>0</v>
      </c>
      <c r="F31" s="175">
        <f>MAX(Jan!BN46,Feb!BN41,Mar!BN43,Apr!BN42,May!BN43,Jun!BN42,Jul!BN43,Aug!BN43,Sep!BN42,Oct!BN43,Nov!BN42,Dec!BN46)</f>
        <v>0</v>
      </c>
      <c r="G31" s="175">
        <f>MAX(Jan!BO46,Feb!BO41,Mar!BO43,Apr!BO42,May!BO43,Jun!BO42,Jul!BO43,Aug!BO43,Sep!BO42,Oct!BO43,Nov!BO42,Dec!BO46)</f>
        <v>0</v>
      </c>
      <c r="H31" s="175">
        <f>MAX(Jan!BP46,Feb!BP41,Mar!BP43,Apr!BP42,May!BP43,Jun!BP42,Jul!BP43,Aug!BP43,Sep!BP42,Oct!BP43,Nov!BP42,Dec!BP46)</f>
        <v>0</v>
      </c>
      <c r="I31" s="175">
        <f>MAX(Jan!BQ46,Feb!BQ41,Mar!BQ43,Apr!BQ42,May!BQ43,Jun!BQ42,Jul!BQ43,Aug!BQ43,Sep!BQ42,Oct!BQ43,Nov!BQ42,Dec!BQ46)</f>
        <v>0</v>
      </c>
      <c r="J31" s="175">
        <f>MAX(Jan!BR46,Feb!BR41,Mar!BR43,Apr!BR42,May!BR43,Jun!BR42,Jul!BR43,Aug!BR43,Sep!BR42,Oct!BR43,Nov!BR42,Dec!BR46)</f>
        <v>0</v>
      </c>
      <c r="K31" s="129">
        <f>MAX(Jan!BS46,Feb!BS41,Mar!BS43,Apr!BS42,May!BS43,Jun!BS42,Jul!BS43,Aug!BS43,Sep!BS42,Oct!BS43,Nov!BS42,Dec!BS46)</f>
        <v>0</v>
      </c>
      <c r="L31" s="76">
        <f>MAX(Jan!CA46,Feb!CA41,Mar!CA43,Apr!CA42,May!CA43,Jun!CA42,Jul!CA43,Aug!CA43,Sep!CA42,Oct!CA43,Nov!CA42,Dec!CA46)</f>
        <v>0</v>
      </c>
      <c r="M31" s="76">
        <f>MAX(Jan!CB46,Feb!CB41,Mar!CB43,Apr!CB42,May!CB43,Jun!CB42,Jul!CB43,Aug!CB43,Sep!CB42,Oct!CB43,Nov!CB42,Dec!CB46)</f>
        <v>0</v>
      </c>
      <c r="N31" s="76">
        <f>MAX(Jan!CC46,Feb!CC41,Mar!CC43,Apr!CC42,May!CC43,Jun!CC42,Jul!CC43,Aug!CC43,Sep!CC42,Oct!CC43,Nov!CC42,Dec!CC46)</f>
        <v>0</v>
      </c>
      <c r="O31" s="76">
        <f>MAX(Jan!CD46,Feb!CD41,Mar!CD43,Apr!CD42,May!CD43,Jun!CD42,Jul!CD43,Aug!CD43,Sep!CD42,Oct!CD43,Nov!CD42,Dec!CD46)</f>
        <v>0</v>
      </c>
      <c r="P31" s="76">
        <f>MAX(Jan!CE46,Feb!CE41,Mar!CE43,Apr!CE42,May!CE43,Jun!CE42,Jul!CE43,Aug!CE43,Sep!CE42,Oct!CE43,Nov!CE42,Dec!CE46)</f>
        <v>0</v>
      </c>
      <c r="Q31" s="76">
        <f>MAX(Jan!CF46,Feb!CF41,Mar!CF43,Apr!CF42,May!CF43,Jun!CF42,Jul!CF43,Aug!CF43,Sep!CF42,Oct!CF43,Nov!CF42,Dec!CF46)</f>
        <v>0</v>
      </c>
      <c r="R31" s="76">
        <f>MAX(Jan!CG46,Feb!CG41,Mar!CG43,Apr!CG42,May!CG43,Jun!CG42,Jul!CG43,Aug!CG43,Sep!CG42,Oct!CG43,Nov!CG42,Dec!CG46)</f>
        <v>0</v>
      </c>
      <c r="S31" s="76">
        <f>MAX(Jan!CH46,Feb!CH41,Mar!CH43,Apr!CH42,May!CH43,Jun!CH42,Jul!CH43,Aug!CH43,Sep!CH42,Oct!CH43,Nov!CH42,Dec!CH46)</f>
        <v>0</v>
      </c>
      <c r="T31" s="76">
        <f>MAX(Jan!CI46,Feb!CI41,Mar!CI43,Apr!CI42,May!CI43,Jun!CI42,Jul!CI43,Aug!CI43,Sep!CI42,Oct!CI43,Nov!CI42,Dec!CI46)</f>
        <v>0</v>
      </c>
      <c r="U31" s="76">
        <f>MAX(Jan!CJ46,Feb!CJ41,Mar!CJ43,Apr!CJ42,May!CJ43,Jun!CJ42,Jul!CJ43,Aug!CJ43,Sep!CJ42,Oct!CJ43,Nov!CJ42,Dec!CJ46)</f>
        <v>0</v>
      </c>
      <c r="V31" s="76">
        <f>MAX(Jan!CK46,Feb!CK41,Mar!CK43,Apr!CK42,May!CK43,Jun!CK42,Jul!CK43,Aug!CK43,Sep!CK42,Oct!CK43,Nov!CK42,Dec!CK46)</f>
        <v>0</v>
      </c>
      <c r="W31" s="76">
        <f>MAX(Jan!CL46,Feb!CL41,Mar!CL43,Apr!CL42,May!CL43,Jun!CL42,Jul!CL43,Aug!CL43,Sep!CL42,Oct!CL43,Nov!CL42,Dec!CL46)</f>
        <v>0</v>
      </c>
      <c r="X31" s="76">
        <f>MAX(Jan!CN46,Feb!CN41,Mar!CN43,Apr!CN42,May!CN43,Jun!CN42,Jul!CN43,Aug!CN43,Sep!CN42,Oct!CN43,Nov!CN42,Dec!CN46)</f>
        <v>0</v>
      </c>
      <c r="Y31" s="76">
        <f>MAX(Jan!CO46,Feb!CO41,Mar!CO43,Apr!CO42,May!CO43,Jun!CO42,Jul!CO43,Aug!CO43,Sep!CO42,Oct!CO43,Nov!CO42,Dec!CO46)</f>
        <v>0</v>
      </c>
      <c r="Z31" s="76">
        <f>MAX(Jan!CP46,Feb!CP41,Mar!CP43,Apr!CP42,May!CP43,Jun!CP42,Jul!CP43,Aug!CP43,Sep!CP42,Oct!CP43,Nov!CP42,Dec!CP46)</f>
        <v>0</v>
      </c>
      <c r="AA31" s="76">
        <f>MAX(Jan!CQ46,Feb!CQ41,Mar!CQ43,Apr!CQ42,May!CQ43,Jun!CQ42,Jul!CQ43,Aug!CQ43,Sep!CQ42,Oct!CQ43,Nov!CQ42,Dec!CQ46)</f>
        <v>0</v>
      </c>
      <c r="AB31" s="76">
        <f>MAX(Jan!CR46,Feb!CR41,Mar!CR43,Apr!CR42,May!CR43,Jun!CR42,Jul!CR43,Aug!CR43,Sep!CR42,Oct!CR43,Nov!CR42,Dec!CR46)</f>
        <v>0</v>
      </c>
      <c r="AC31" s="76">
        <f>MAX(Jan!CS46,Feb!CS41,Mar!CS43,Apr!CS42,May!CS43,Jun!CS42,Jul!CS43,Aug!CS43,Sep!CS42,Oct!CS43,Nov!CS42,Dec!CS46)</f>
        <v>0</v>
      </c>
      <c r="AD31" s="76">
        <f>MAX(Jan!CT46,Feb!CT41,Mar!CT43,Apr!CT42,May!CT43,Jun!CT42,Jul!CT43,Aug!CT43,Sep!CT42,Oct!CT43,Nov!CT42,Dec!CT46)</f>
        <v>0</v>
      </c>
      <c r="AE31" s="76">
        <f>MAX(Jan!CU46,Feb!CU41,Mar!CU43,Apr!CU42,May!CU43,Jun!CU42,Jul!CU43,Aug!CU43,Sep!CU42,Oct!CU43,Nov!CU42,Dec!CU46)</f>
        <v>0</v>
      </c>
      <c r="AF31" s="76">
        <f>MAX(Jan!CV46,Feb!CV41,Mar!CV43,Apr!CV42,May!CV43,Jun!CV42,Jul!CV43,Aug!CV43,Sep!CV42,Oct!CV43,Nov!CV42,Dec!CV46)</f>
        <v>0</v>
      </c>
      <c r="AG31" s="76">
        <f>MAX(Jan!CW46,Feb!CW41,Mar!CW43,Apr!CW42,May!CW43,Jun!CW42,Jul!CW43,Aug!CW43,Sep!CW42,Oct!CW43,Nov!CW42,Dec!CW46)</f>
        <v>0</v>
      </c>
      <c r="AH31" s="76">
        <f>MAX(Jan!CX46,Feb!CX41,Mar!CX43,Apr!CX42,May!CX43,Jun!CX42,Jul!CX43,Aug!CX43,Sep!CX42,Oct!CX43,Nov!CX42,Dec!CX46)</f>
        <v>0</v>
      </c>
      <c r="AI31" s="76">
        <f>MAX(Jan!CY46,Feb!CY41,Mar!CY43,Apr!CY42,May!CY43,Jun!CY42,Jul!CY43,Aug!CY43,Sep!CY42,Oct!CY43,Nov!CY42,Dec!CY46)</f>
        <v>0</v>
      </c>
      <c r="AJ31" s="76">
        <f>MAX(Jan!CZ46,Feb!CZ41,Mar!CZ43,Apr!CZ42,May!CZ43,Jun!CZ42,Jul!CZ43,Aug!CZ43,Sep!CZ42,Oct!CZ43,Nov!CZ42,Dec!CZ46)</f>
        <v>0</v>
      </c>
      <c r="AK31" s="76">
        <f>MAX(Jan!DA46,Feb!DA41,Mar!DA43,Apr!DA42,May!DA43,Jun!DA42,Jul!DA43,Aug!DA43,Sep!DA42,Oct!DA43,Nov!DA42,Dec!DA46)</f>
        <v>0</v>
      </c>
      <c r="AL31" s="76">
        <f>MAX(Jan!DB46,Feb!DB41,Mar!DB43,Apr!DB42,May!DB43,Jun!DB42,Jul!DB43,Aug!DB43,Sep!DB42,Oct!DB43,Nov!DB42,Dec!DB46)</f>
        <v>0</v>
      </c>
      <c r="AM31" s="76">
        <f>MAX(Jan!DC46,Feb!DC41,Mar!DC43,Apr!DC42,May!DC43,Jun!DC42,Jul!DC43,Aug!DC43,Sep!DC42,Oct!DC43,Nov!DC42,Dec!DC46)</f>
        <v>0</v>
      </c>
    </row>
    <row r="32" spans="1:54" x14ac:dyDescent="0.2">
      <c r="A32" s="165" t="s">
        <v>148</v>
      </c>
      <c r="B32" s="173">
        <f ca="1">MIN(Jan!BJ47,Feb!BJ42,Mar!BJ44,Apr!BJ43,May!BJ44,Jun!BJ43,Jul!BJ44,Aug!BJ44,Sep!BJ43,Oct!BJ44,Nov!BJ43,Dec!BJ47)</f>
        <v>0</v>
      </c>
      <c r="C32" s="175">
        <f ca="1">MIN(Jan!BK47,Feb!BK42,Mar!BK44,Apr!BK43,May!BK44,Jun!BK43,Jul!BK44,Aug!BK44,Sep!BK43,Oct!BK44,Nov!BK43,Dec!BK47)</f>
        <v>0</v>
      </c>
      <c r="D32" s="175">
        <f>MIN(Jan!BL47,Feb!BL42,Mar!BL44,Apr!BL43,May!BL44,Jun!BL43,Jul!BL44,Aug!BL44,Sep!BL43,Oct!BL44,Nov!BL43,Dec!BL47)</f>
        <v>0</v>
      </c>
      <c r="E32" s="175">
        <f ca="1">MIN(Jan!BM47,Feb!BM42,Mar!BM44,Apr!BM43,May!BM44,Jun!BM43,Jul!BM44,Aug!BM44,Sep!BM43,Oct!BM44,Nov!BM43,Dec!BM47)</f>
        <v>0</v>
      </c>
      <c r="F32" s="175">
        <f>MIN(Jan!BN47,Feb!BN42,Mar!BN44,Apr!BN43,May!BN44,Jun!BN43,Jul!BN44,Aug!BN44,Sep!BN43,Oct!BN44,Nov!BN43,Dec!BN47)</f>
        <v>0</v>
      </c>
      <c r="G32" s="175">
        <f>MIN(Jan!BO47,Feb!BO42,Mar!BO44,Apr!BO43,May!BO44,Jun!BO43,Jul!BO44,Aug!BO44,Sep!BO43,Oct!BO44,Nov!BO43,Dec!BO47)</f>
        <v>0</v>
      </c>
      <c r="H32" s="175">
        <f>MIN(Jan!BP47,Feb!BP42,Mar!BP44,Apr!BP43,May!BP44,Jun!BP43,Jul!BP44,Aug!BP44,Sep!BP43,Oct!BP44,Nov!BP43,Dec!BP47)</f>
        <v>0</v>
      </c>
      <c r="I32" s="175">
        <f>MIN(Jan!BQ47,Feb!BQ42,Mar!BQ44,Apr!BQ43,May!BQ44,Jun!BQ43,Jul!BQ44,Aug!BQ44,Sep!BQ43,Oct!BQ44,Nov!BQ43,Dec!BQ47)</f>
        <v>0</v>
      </c>
      <c r="J32" s="175">
        <f>MIN(Jan!BR47,Feb!BR42,Mar!BR44,Apr!BR43,May!BR44,Jun!BR43,Jul!BR44,Aug!BR44,Sep!BR43,Oct!BR44,Nov!BR43,Dec!BR47)</f>
        <v>0</v>
      </c>
      <c r="K32" s="129">
        <f>MIN(Jan!BS47,Feb!BS42,Mar!BS44,Apr!BS43,May!BS44,Jun!BS43,Jul!BS44,Aug!BS44,Sep!BS43,Oct!BS44,Nov!BS43,Dec!BS47)</f>
        <v>0</v>
      </c>
      <c r="L32" s="76">
        <f>MIN(Jan!BW47,Feb!BW42,Mar!BW44,Apr!BW43,May!BW44,Jun!BW43,Jul!BW44,Aug!BW44,Sep!BW43,Oct!BW44,Nov!BW43,Dec!BW47)</f>
        <v>0</v>
      </c>
      <c r="M32" s="175">
        <f ca="1">MIN(Jan!BX47,Feb!BX42,Mar!BX44,Apr!BX43,May!BX44,Jun!BX43,Jul!BX44,Aug!BX44,Sep!BX43,Oct!BX44,Nov!BX43,Dec!BX47)</f>
        <v>0</v>
      </c>
      <c r="N32" s="175">
        <f>MIN(Jan!BY47,Feb!BY42,Mar!BY44,Apr!BY43,May!BY44,Jun!BY43,Jul!BY44,Aug!BY44,Sep!BY43,Oct!BY44,Nov!BY43,Dec!BY47)</f>
        <v>0</v>
      </c>
      <c r="O32" s="175">
        <f ca="1">MIN(Jan!BZ47,Feb!BZ42,Mar!BZ44,Apr!BZ43,May!BZ44,Jun!BZ43,Jul!BZ44,Aug!BZ44,Sep!BZ43,Oct!BZ44,Nov!BZ43,Dec!BZ47)</f>
        <v>0</v>
      </c>
      <c r="P32" s="175">
        <f>MIN(Jan!CA47,Feb!CA42,Mar!CA44,Apr!CA43,May!CA44,Jun!CA43,Jul!CA44,Aug!CA44,Sep!CA43,Oct!CA44,Nov!CA43,Dec!CA47)</f>
        <v>0</v>
      </c>
      <c r="Q32" s="175">
        <f>MIN(Jan!CB47,Feb!CB42,Mar!CB44,Apr!CB43,May!CB44,Jun!CB43,Jul!CB44,Aug!CB44,Sep!CB43,Oct!CB44,Nov!CB43,Dec!CB47)</f>
        <v>0</v>
      </c>
      <c r="R32" s="175">
        <f>MIN(Jan!CC47,Feb!CC42,Mar!CC44,Apr!CC43,May!CC44,Jun!CC43,Jul!CC44,Aug!CC44,Sep!CC43,Oct!CC44,Nov!CC43,Dec!CC47)</f>
        <v>0</v>
      </c>
      <c r="S32" s="175">
        <f>MIN(Jan!CD47,Feb!CD42,Mar!CD44,Apr!CD43,May!CD44,Jun!CD43,Jul!CD44,Aug!CD44,Sep!CD43,Oct!CD44,Nov!CD43,Dec!CD47)</f>
        <v>0</v>
      </c>
      <c r="T32" s="175">
        <f ca="1">MIN(Jan!CE47,Feb!CE42,Mar!CE44,Apr!CE43,May!CE44,Jun!CE43,Jul!CE44,Aug!CE44,Sep!CE43,Oct!CE44,Nov!CE43,Dec!CE47)</f>
        <v>0</v>
      </c>
      <c r="U32" s="175">
        <f>MIN(Jan!CF47,Feb!CF42,Mar!CF44,Apr!CF43,May!CF44,Jun!CF43,Jul!CF44,Aug!CF44,Sep!CF43,Oct!CF44,Nov!CF43,Dec!CF47)</f>
        <v>0</v>
      </c>
      <c r="V32" s="175">
        <f ca="1">MIN(Jan!CG47,Feb!CG42,Mar!CG44,Apr!CG43,May!CG44,Jun!CG43,Jul!CG44,Aug!CG44,Sep!CG43,Oct!CG44,Nov!CG43,Dec!CG47)</f>
        <v>0</v>
      </c>
      <c r="W32" s="175">
        <f>MIN(Jan!CH47,Feb!CH42,Mar!CH44,Apr!CH43,May!CH44,Jun!CH43,Jul!CH44,Aug!CH44,Sep!CH43,Oct!CH44,Nov!CH43,Dec!CH47)</f>
        <v>0</v>
      </c>
      <c r="X32" s="175">
        <f>MIN(Jan!CN47,Feb!CN42,Mar!CN44,Apr!CN43,May!CN44,Jun!CN43,Jul!CN44,Aug!CN44,Sep!CN43,Oct!CN44,Nov!CN43,Dec!CN47)</f>
        <v>0</v>
      </c>
      <c r="Y32" s="175">
        <f>MIN(Jan!CO47,Feb!CO42,Mar!CO44,Apr!CO43,May!CO44,Jun!CO43,Jul!CO44,Aug!CO44,Sep!CO43,Oct!CO44,Nov!CO43,Dec!CO47)</f>
        <v>0</v>
      </c>
      <c r="Z32" s="175">
        <f>MIN(Jan!CP47,Feb!CP42,Mar!CP44,Apr!CP43,May!CP44,Jun!CP43,Jul!CP44,Aug!CP44,Sep!CP43,Oct!CP44,Nov!CP43,Dec!CP47)</f>
        <v>0</v>
      </c>
      <c r="AA32" s="175">
        <f>MIN(Jan!CQ47,Feb!CQ42,Mar!CQ44,Apr!CQ43,May!CQ44,Jun!CQ43,Jul!CQ44,Aug!CQ44,Sep!CQ43,Oct!CQ44,Nov!CQ43,Dec!CQ47)</f>
        <v>0</v>
      </c>
      <c r="AB32" s="175">
        <f>MIN(Jan!CR47,Feb!CR42,Mar!CR44,Apr!CR43,May!CR44,Jun!CR43,Jul!CR44,Aug!CR44,Sep!CR43,Oct!CR44,Nov!CR43,Dec!CR47)</f>
        <v>0</v>
      </c>
      <c r="AC32" s="175">
        <f>MIN(Jan!CS47,Feb!CS42,Mar!CS44,Apr!CS43,May!CS44,Jun!CS43,Jul!CS44,Aug!CS44,Sep!CS43,Oct!CS44,Nov!CS43,Dec!CS47)</f>
        <v>0</v>
      </c>
      <c r="AD32" s="175">
        <f>MIN(Jan!CT47,Feb!CT42,Mar!CT44,Apr!CT43,May!CT44,Jun!CT43,Jul!CT44,Aug!CT44,Sep!CT43,Oct!CT44,Nov!CT43,Dec!CT47)</f>
        <v>0</v>
      </c>
      <c r="AE32" s="175">
        <f>MIN(Jan!CU47,Feb!CU42,Mar!CU44,Apr!CU43,May!CU44,Jun!CU43,Jul!CU44,Aug!CU44,Sep!CU43,Oct!CU44,Nov!CU43,Dec!CU47)</f>
        <v>0</v>
      </c>
      <c r="AF32" s="175">
        <f>MIN(Jan!CV47,Feb!CV42,Mar!CV44,Apr!CV43,May!CV44,Jun!CV43,Jul!CV44,Aug!CV44,Sep!CV43,Oct!CV44,Nov!CV43,Dec!CV47)</f>
        <v>0</v>
      </c>
      <c r="AG32" s="175">
        <f>MIN(Jan!CW47,Feb!CW42,Mar!CW44,Apr!CW43,May!CW44,Jun!CW43,Jul!CW44,Aug!CW44,Sep!CW43,Oct!CW44,Nov!CW43,Dec!CW47)</f>
        <v>0</v>
      </c>
      <c r="AH32" s="175">
        <f>MIN(Jan!CX47,Feb!CX42,Mar!CX44,Apr!CX43,May!CX44,Jun!CX43,Jul!CX44,Aug!CX44,Sep!CX43,Oct!CX44,Nov!CX43,Dec!CX47)</f>
        <v>0</v>
      </c>
      <c r="AI32" s="175">
        <f>MIN(Jan!CY47,Feb!CY42,Mar!CY44,Apr!CY43,May!CY44,Jun!CY43,Jul!CY44,Aug!CY44,Sep!CY43,Oct!CY44,Nov!CY43,Dec!CY47)</f>
        <v>0</v>
      </c>
      <c r="AJ32" s="175">
        <f>MIN(Jan!CZ47,Feb!CZ42,Mar!CZ44,Apr!CZ43,May!CZ44,Jun!CZ43,Jul!CZ44,Aug!CZ44,Sep!CZ43,Oct!CZ44,Nov!CZ43,Dec!CZ47)</f>
        <v>0</v>
      </c>
      <c r="AK32" s="175">
        <f>MIN(Jan!DA47,Feb!DA42,Mar!DA44,Apr!DA43,May!DA44,Jun!DA43,Jul!DA44,Aug!DA44,Sep!DA43,Oct!DA44,Nov!DA43,Dec!DA47)</f>
        <v>0</v>
      </c>
      <c r="AL32" s="175">
        <f>MIN(Jan!DB47,Feb!DB42,Mar!DB44,Apr!DB43,May!DB44,Jun!DB43,Jul!DB44,Aug!DB44,Sep!DB43,Oct!DB44,Nov!DB43,Dec!DB47)</f>
        <v>0</v>
      </c>
      <c r="AM32" s="175">
        <f>MIN(Jan!DC47,Feb!DC42,Mar!DC44,Apr!DC43,May!DC44,Jun!DC43,Jul!DC44,Aug!DC44,Sep!DC43,Oct!DC44,Nov!DC43,Dec!DC47)</f>
        <v>0</v>
      </c>
    </row>
    <row r="33" spans="1:39" x14ac:dyDescent="0.2">
      <c r="A33" s="180" t="s">
        <v>196</v>
      </c>
      <c r="B33" s="184"/>
      <c r="C33" s="177">
        <f>SUM(Jan!BK$14:BK$44,Feb!BK$11:BK$39,Mar!BK$11:BK$41,Apr!BK$11:BK$40,May!BK$11:BK$41,Jun!BK$11:BK$40,Jul!BK$11:BK$41,Aug!BK$11:BK$41,Sep!BK$11:BK$40,Oct!BK$11:BK$41,Nov!BK$11:BK$40,Dec!BK$11:BK$41)</f>
        <v>0</v>
      </c>
      <c r="D33" s="182"/>
      <c r="E33" s="177">
        <f>SUM(Jan!BM$14:BM$44,Feb!BM$11:BM$39,Mar!BM$11:BM$41,Apr!BM$11:BM$40,May!BM$11:BM$41,Jun!BM$11:BM$40,Jul!BM$11:BM$41,Aug!BM$11:BM$41,Sep!BM$11:BM$40,Oct!BM$11:BM$41,Nov!BM$11:BM$40,Dec!BM$11:BM$41)</f>
        <v>0</v>
      </c>
      <c r="F33" s="182"/>
      <c r="G33" s="182"/>
      <c r="H33" s="182"/>
      <c r="I33" s="182"/>
      <c r="J33" s="182"/>
      <c r="K33" s="128">
        <f>SUM(Jan!BS$14:BS$44,Feb!BS$11:BS$39,Mar!BS$11:BS$41,Apr!BS$11:BS$40,May!BS$11:BS$41,Jun!BS$11:BS$40,Jul!BS$11:BS$41,Aug!BS$11:BS$41,Sep!BS$11:BS$40,Oct!BS$11:BS$41,Nov!BS$11:BS$40,Dec!BS$11:BS$41)</f>
        <v>0</v>
      </c>
      <c r="L33" s="179">
        <f>SUM(Jan!BW$14:BW$44,Feb!BW$11:BW$39,Mar!BW$11:BW$41,Apr!BW$11:BW$40,May!BW$11:BW$41,Jun!BW$11:BW$40,Jul!BW$11:BW$41,Aug!BW$11:BW$41,Sep!BW$11:BW$40,Oct!BW$11:BW$41,Nov!BW$11:BW$40,Dec!BW$11:BW$41)</f>
        <v>0</v>
      </c>
      <c r="M33" s="177">
        <f ca="1">SUM(Jan!BX$14:BX$44,Feb!BX$11:BX$39,Mar!BX$11:BX$41,Apr!BX$11:BX$40,May!BX$11:BX$41,Jun!BX$11:BX$40,Jul!BX$11:BX$41,Aug!BX$11:BX$41,Sep!BX$11:BX$40,Oct!BX$11:BX$41,Nov!BX$11:BX$40,Dec!BX$11:BX$41)</f>
        <v>0</v>
      </c>
      <c r="N33" s="177">
        <f>SUM(Jan!BY$14:BY$44,Feb!BY$11:BY$39,Mar!BY$11:BY$41,Apr!BY$11:BY$40,May!BY$11:BY$41,Jun!BY$11:BY$40,Jul!BY$11:BY$41,Aug!BY$11:BY$41,Sep!BY$11:BY$40,Oct!BY$11:BY$41,Nov!BY$11:BY$40,Dec!BY$11:BY$41)</f>
        <v>0</v>
      </c>
      <c r="O33" s="177">
        <f ca="1">SUM(Jan!BZ$14:BZ$44,Feb!BZ$11:BZ$39,Mar!BZ$11:BZ$41,Apr!BZ$11:BZ$40,May!BZ$11:BZ$41,Jun!BZ$11:BZ$40,Jul!BZ$11:BZ$41,Aug!BZ$11:BZ$41,Sep!BZ$11:BZ$40,Oct!BZ$11:BZ$41,Nov!BZ$11:BZ$40,Dec!BZ$11:BZ$41)</f>
        <v>0</v>
      </c>
      <c r="P33" s="177">
        <f>SUM(Jan!CA$14:CA$44,Feb!CA$11:CA$39,Mar!CA$11:CA$41,Apr!CA$11:CA$40,May!CA$11:CA$41,Jun!CA$11:CA$40,Jul!CA$11:CA$41,Aug!CA$11:CA$41,Sep!CA$11:CA$40,Oct!CA$11:CA$41,Nov!CA$11:CA$40,Dec!CA$11:CA$41)</f>
        <v>0</v>
      </c>
      <c r="Q33" s="177">
        <f>SUM(Jan!CB$14:CB$44,Feb!CB$11:CB$39,Mar!CB$11:CB$41,Apr!CB$11:CB$40,May!CB$11:CB$41,Jun!CB$11:CB$40,Jul!CB$11:CB$41,Aug!CB$11:CB$41,Sep!CB$11:CB$40,Oct!CB$11:CB$41,Nov!CB$11:CB$40,Dec!CB$11:CB$41)</f>
        <v>0</v>
      </c>
      <c r="R33" s="177">
        <f>SUM(Jan!CC$14:CC$44,Feb!CC$11:CC$39,Mar!CC$11:CC$41,Apr!CC$11:CC$40,May!CC$11:CC$41,Jun!CC$11:CC$40,Jul!CC$11:CC$41,Aug!CC$11:CC$41,Sep!CC$11:CC$40,Oct!CC$11:CC$41,Nov!CC$11:CC$40,Dec!CC$11:CC$41)</f>
        <v>0</v>
      </c>
      <c r="S33" s="177">
        <f>SUM(Jan!CD$14:CD$44,Feb!CD$11:CD$39,Mar!CD$11:CD$41,Apr!CD$11:CD$40,May!CD$11:CD$41,Jun!CD$11:CD$40,Jul!CD$11:CD$41,Aug!CD$11:CD$41,Sep!CD$11:CD$40,Oct!CD$11:CD$41,Nov!CD$11:CD$40,Dec!CD$11:CD$41)</f>
        <v>0</v>
      </c>
      <c r="T33" s="177">
        <f>SUM(Jan!CE$14:CE$44,Feb!CE$11:CE$39,Mar!CE$11:CE$41,Apr!CE$11:CE$40,May!CE$11:CE$41,Jun!CE$11:CE$40,Jul!CE$11:CE$41,Aug!CE$11:CE$41,Sep!CE$11:CE$40,Oct!CE$11:CE$41,Nov!CE$11:CE$40,Dec!CE$11:CE$41)</f>
        <v>0</v>
      </c>
      <c r="U33" s="177">
        <f>SUM(Jan!CF$14:CF$44,Feb!CF$11:CF$39,Mar!CF$11:CF$41,Apr!CF$11:CF$40,May!CF$11:CF$41,Jun!CF$11:CF$40,Jul!CF$11:CF$41,Aug!CF$11:CF$41,Sep!CF$11:CF$40,Oct!CF$11:CF$41,Nov!CF$11:CF$40,Dec!CF$11:CF$41)</f>
        <v>0</v>
      </c>
      <c r="V33" s="177">
        <f>SUM(Jan!CG$14:CG$44,Feb!CG$11:CG$39,Mar!CG$11:CG$41,Apr!CG$11:CG$40,May!CG$11:CG$41,Jun!CG$11:CG$40,Jul!CG$11:CG$41,Aug!CG$11:CG$41,Sep!CG$11:CG$40,Oct!CG$11:CG$41,Nov!CG$11:CG$40,Dec!CG$11:CG$41)</f>
        <v>0</v>
      </c>
      <c r="W33" s="177">
        <f>SUM(Jan!CH$14:CH$44,Feb!CH$11:CH$39,Mar!CH$11:CH$41,Apr!CH$11:CH$40,May!CH$11:CH$41,Jun!CH$11:CH$40,Jul!CH$11:CH$41,Aug!CH$11:CH$41,Sep!CH$11:CH$40,Oct!CH$11:CH$41,Nov!CH$11:CH$40,Dec!CH$11:CH$41)</f>
        <v>0</v>
      </c>
      <c r="X33" s="177">
        <f>SUM(Jan!CN$14:CN$44,Feb!CN$11:CN$39,Mar!CN$11:CN$41,Apr!CN$11:CN$40,May!CN$11:CN$41,Jun!CN$11:CN$40,Jul!CN$11:CN$41,Aug!CN$11:CN$41,Sep!CN$11:CN$40,Oct!CN$11:CN$41,Nov!CN$11:CN$40,Dec!CN$11:CN$41)</f>
        <v>0</v>
      </c>
      <c r="Y33" s="177">
        <f>SUM(Jan!CO$14:CO$44,Feb!CO$11:CO$39,Mar!CO$11:CO$41,Apr!CO$11:CO$40,May!CO$11:CO$41,Jun!CO$11:CO$40,Jul!CO$11:CO$41,Aug!CO$11:CO$41,Sep!CO$11:CO$40,Oct!CO$11:CO$41,Nov!CO$11:CO$40,Dec!CO$11:CO$41)</f>
        <v>0</v>
      </c>
      <c r="Z33" s="177">
        <f>SUM(Jan!CP$14:CP$44,Feb!CP$11:CP$39,Mar!CP$11:CP$41,Apr!CP$11:CP$40,May!CP$11:CP$41,Jun!CP$11:CP$40,Jul!CP$11:CP$41,Aug!CP$11:CP$41,Sep!CP$11:CP$40,Oct!CP$11:CP$41,Nov!CP$11:CP$40,Dec!CP$11:CP$41)</f>
        <v>0</v>
      </c>
      <c r="AA33" s="177">
        <f>SUM(Jan!CQ$14:CQ$44,Feb!CQ$11:CQ$39,Mar!CQ$11:CQ$41,Apr!CQ$11:CQ$40,May!CQ$11:CQ$41,Jun!CQ$11:CQ$40,Jul!CQ$11:CQ$41,Aug!CQ$11:CQ$41,Sep!CQ$11:CQ$40,Oct!CQ$11:CQ$41,Nov!CQ$11:CQ$40,Dec!CQ$11:CQ$41)</f>
        <v>0</v>
      </c>
      <c r="AB33" s="177">
        <f>SUM(Jan!CR$14:CR$44,Feb!CR$11:CR$39,Mar!CR$11:CR$41,Apr!CR$11:CR$40,May!CR$11:CR$41,Jun!CR$11:CR$40,Jul!CR$11:CR$41,Aug!CR$11:CR$41,Sep!CR$11:CR$40,Oct!CR$11:CR$41,Nov!CR$11:CR$40,Dec!CR$11:CR$41)</f>
        <v>0</v>
      </c>
      <c r="AC33" s="177">
        <f>SUM(Jan!CS$14:CS$44,Feb!CS$11:CS$39,Mar!CS$11:CS$41,Apr!CS$11:CS$40,May!CS$11:CS$41,Jun!CS$11:CS$40,Jul!CS$11:CS$41,Aug!CS$11:CS$41,Sep!CS$11:CS$40,Oct!CS$11:CS$41,Nov!CS$11:CS$40,Dec!CS$11:CS$41)</f>
        <v>0</v>
      </c>
      <c r="AD33" s="177">
        <f>SUM(Jan!CT$14:CT$44,Feb!CT$11:CT$39,Mar!CT$11:CT$41,Apr!CT$11:CT$40,May!CT$11:CT$41,Jun!CT$11:CT$40,Jul!CT$11:CT$41,Aug!CT$11:CT$41,Sep!CT$11:CT$40,Oct!CT$11:CT$41,Nov!CT$11:CT$40,Dec!CT$11:CT$41)</f>
        <v>0</v>
      </c>
      <c r="AE33" s="177">
        <f>SUM(Jan!CU$14:CU$44,Feb!CU$11:CU$39,Mar!CU$11:CU$41,Apr!CU$11:CU$40,May!CU$11:CU$41,Jun!CU$11:CU$40,Jul!CU$11:CU$41,Aug!CU$11:CU$41,Sep!CU$11:CU$40,Oct!CU$11:CU$41,Nov!CU$11:CU$40,Dec!CU$11:CU$41)</f>
        <v>0</v>
      </c>
      <c r="AF33" s="177">
        <f>SUM(Jan!CV$14:CV$44,Feb!CV$11:CV$39,Mar!CV$11:CV$41,Apr!CV$11:CV$40,May!CV$11:CV$41,Jun!CV$11:CV$40,Jul!CV$11:CV$41,Aug!CV$11:CV$41,Sep!CV$11:CV$40,Oct!CV$11:CV$41,Nov!CV$11:CV$40,Dec!CV$11:CV$41)</f>
        <v>0</v>
      </c>
      <c r="AG33" s="177">
        <f>SUM(Jan!CW$14:CW$44,Feb!CW$11:CW$39,Mar!CW$11:CW$41,Apr!CW$11:CW$40,May!CW$11:CW$41,Jun!CW$11:CW$40,Jul!CW$11:CW$41,Aug!CW$11:CW$41,Sep!CW$11:CW$40,Oct!CW$11:CW$41,Nov!CW$11:CW$40,Dec!CW$11:CW$41)</f>
        <v>0</v>
      </c>
      <c r="AH33" s="177">
        <f>SUM(Jan!CX$14:CX$44,Feb!CX$11:CX$39,Mar!CX$11:CX$41,Apr!CX$11:CX$40,May!CX$11:CX$41,Jun!CX$11:CX$40,Jul!CX$11:CX$41,Aug!CX$11:CX$41,Sep!CX$11:CX$40,Oct!CX$11:CX$41,Nov!CX$11:CX$40,Dec!CX$11:CX$41)</f>
        <v>0</v>
      </c>
      <c r="AI33" s="177">
        <f>SUM(Jan!CY$14:CY$44,Feb!CY$11:CY$39,Mar!CY$11:CY$41,Apr!CY$11:CY$40,May!CY$11:CY$41,Jun!CY$11:CY$40,Jul!CY$11:CY$41,Aug!CY$11:CY$41,Sep!CY$11:CY$40,Oct!CY$11:CY$41,Nov!CY$11:CY$40,Dec!CY$11:CY$41)</f>
        <v>0</v>
      </c>
      <c r="AJ33" s="177">
        <f>SUM(Jan!CZ$14:CZ$44,Feb!CZ$11:CZ$39,Mar!CZ$11:CZ$41,Apr!CZ$11:CZ$40,May!CZ$11:CZ$41,Jun!CZ$11:CZ$40,Jul!CZ$11:CZ$41,Aug!CZ$11:CZ$41,Sep!CZ$11:CZ$40,Oct!CZ$11:CZ$41,Nov!CZ$11:CZ$40,Dec!CZ$11:CZ$41)</f>
        <v>0</v>
      </c>
      <c r="AK33" s="177">
        <f>SUM(Jan!DA$14:DA$44,Feb!DA$11:DA$39,Mar!DA$11:DA$41,Apr!DA$11:DA$40,May!DA$11:DA$41,Jun!DA$11:DA$40,Jul!DA$11:DA$41,Aug!DA$11:DA$41,Sep!DA$11:DA$40,Oct!DA$11:DA$41,Nov!DA$11:DA$40,Dec!DA$11:DA$41)</f>
        <v>0</v>
      </c>
      <c r="AL33" s="177">
        <f>SUM(Jan!DB$14:DB$44,Feb!DB$11:DB$39,Mar!DB$11:DB$41,Apr!DB$11:DB$40,May!DB$11:DB$41,Jun!DB$11:DB$40,Jul!DB$11:DB$41,Aug!DB$11:DB$41,Sep!DB$11:DB$40,Oct!DB$11:DB$41,Nov!DB$11:DB$40,Dec!DB$11:DB$41)</f>
        <v>0</v>
      </c>
      <c r="AM33" s="177">
        <f>SUM(Jan!DC$14:DC$44,Feb!DC$11:DC$39,Mar!DC$11:DC$41,Apr!DC$11:DC$40,May!DC$11:DC$41,Jun!DC$11:DC$40,Jul!DC$11:DC$41,Aug!DC$11:DC$41,Sep!DC$11:DC$40,Oct!DC$11:DC$41,Nov!DC$11:DC$40,Dec!DC$11:DC$41)</f>
        <v>0</v>
      </c>
    </row>
    <row r="34" spans="1:39" ht="13.5" thickBot="1" x14ac:dyDescent="0.25">
      <c r="A34" s="186" t="s">
        <v>197</v>
      </c>
      <c r="B34" s="189">
        <f>SUM(Jan!BJ50+Feb!BJ45+Mar!BJ47+Apr!BJ46+May!BJ47+Jun!BJ46+Jul!BJ47+Aug!BJ47+Sep!BJ46+Oct!BJ47+Nov!BJ46+Dec!BJ50)</f>
        <v>0</v>
      </c>
      <c r="C34" s="190">
        <f>SUM(Jan!BK50+Feb!BK45+Mar!BK47+Apr!BK46+May!BK47+Jun!BK46+Jul!BK47+Aug!BK47+Sep!BK46+Oct!BK47+Nov!BK46+Dec!BK50)</f>
        <v>0</v>
      </c>
      <c r="D34" s="190">
        <f>SUM(Jan!BL50+Feb!BL45+Mar!BL47+Apr!BL46+May!BL47+Jun!BL46+Jul!BL47+Aug!BL47+Sep!BL46+Oct!BL47+Nov!BL46+Dec!BL50)</f>
        <v>0</v>
      </c>
      <c r="E34" s="190">
        <f>SUM(Jan!BM50+Feb!BM45+Mar!BM47+Apr!BM46+May!BM47+Jun!BM46+Jul!BM47+Aug!BM47+Sep!BM46+Oct!BM47+Nov!BM46+Dec!BM50)</f>
        <v>0</v>
      </c>
      <c r="F34" s="190">
        <f>SUM(Jan!BN50+Feb!BN45+Mar!BN47+Apr!BN46+May!BN47+Jun!BN46+Jul!BN47+Aug!BN47+Sep!BN46+Oct!BN47+Nov!BN46+Dec!BN50)</f>
        <v>0</v>
      </c>
      <c r="G34" s="190">
        <f>SUM(Jan!BO50+Feb!BO45+Mar!BO47+Apr!BO46+May!BO47+Jun!BO46+Jul!BO47+Aug!BO47+Sep!BO46+Oct!BO47+Nov!BO46+Dec!BO50)</f>
        <v>0</v>
      </c>
      <c r="H34" s="190">
        <f>SUM(Jan!BP50+Feb!BP45+Mar!BP47+Apr!BP46+May!BP47+Jun!BP46+Jul!BP47+Aug!BP47+Sep!BP46+Oct!BP47+Nov!BP46+Dec!BP50)</f>
        <v>0</v>
      </c>
      <c r="I34" s="190">
        <f>SUM(Jan!BQ50+Feb!BQ45+Mar!BQ47+Apr!BQ46+May!BQ47+Jun!BQ46+Jul!BQ47+Aug!BQ47+Sep!BQ46+Oct!BQ47+Nov!BQ46+Dec!BQ50)</f>
        <v>0</v>
      </c>
      <c r="J34" s="190">
        <f>SUM(Jan!BR50+Feb!BR45+Mar!BR47+Apr!BR46+May!BR47+Jun!BR46+Jul!BR47+Aug!BR47+Sep!BR46+Oct!BR47+Nov!BR46+Dec!BR50)</f>
        <v>0</v>
      </c>
      <c r="K34" s="191">
        <f>SUM(Jan!BS50+Feb!BS45+Mar!BS47+Apr!BS46+May!BS47+Jun!BS46+Jul!BS47+Aug!BS47+Sep!BS46+Oct!BS47+Nov!BS46+Dec!BS50)</f>
        <v>0</v>
      </c>
      <c r="L34" s="88">
        <f>SUM(Jan!BW50+Feb!BW45+Mar!BW47+Apr!BW46+May!BW47+Jun!BW46+Jul!BW47+Aug!BW47+Sep!BW46+Oct!BW47+Nov!BW46+Dec!BW50)</f>
        <v>0</v>
      </c>
      <c r="M34" s="190">
        <f ca="1">SUM(Jan!BX50+Feb!BX45+Mar!BX47+Apr!BX46+May!BX47+Jun!BX46+Jul!BX47+Aug!BX47+Sep!BX46+Oct!BX47+Nov!BX46+Dec!BX50)</f>
        <v>0</v>
      </c>
      <c r="N34" s="190">
        <f>SUM(Jan!BY50+Feb!BY45+Mar!BY47+Apr!BY46+May!BY47+Jun!BY46+Jul!BY47+Aug!BY47+Sep!BY46+Oct!BY47+Nov!BY46+Dec!BY50)</f>
        <v>0</v>
      </c>
      <c r="O34" s="190">
        <f ca="1">SUM(Jan!BZ50+Feb!BZ45+Mar!BZ47+Apr!BZ46+May!BZ47+Jun!BZ46+Jul!BZ47+Aug!BZ47+Sep!BZ46+Oct!BZ47+Nov!BZ46+Dec!BZ50)</f>
        <v>0</v>
      </c>
      <c r="P34" s="190">
        <f>SUM(Jan!CA50+Feb!CA45+Mar!CA47+Apr!CA46+May!CA47+Jun!CA46+Jul!CA47+Aug!CA47+Sep!CA46+Oct!CA47+Nov!CA46+Dec!CA50)</f>
        <v>0</v>
      </c>
      <c r="Q34" s="190">
        <f>SUM(Jan!CB50+Feb!CB45+Mar!CB47+Apr!CB46+May!CB47+Jun!CB46+Jul!CB47+Aug!CB47+Sep!CB46+Oct!CB47+Nov!CB46+Dec!CB50)</f>
        <v>0</v>
      </c>
      <c r="R34" s="190">
        <f>SUM(Jan!CC50+Feb!CC45+Mar!CC47+Apr!CC46+May!CC47+Jun!CC46+Jul!CC47+Aug!CC47+Sep!CC46+Oct!CC47+Nov!CC46+Dec!CC50)</f>
        <v>0</v>
      </c>
      <c r="S34" s="190">
        <f>SUM(Jan!CD50+Feb!CD45+Mar!CD47+Apr!CD46+May!CD47+Jun!CD46+Jul!CD47+Aug!CD47+Sep!CD46+Oct!CD47+Nov!CD46+Dec!CD50)</f>
        <v>0</v>
      </c>
      <c r="T34" s="190">
        <f>SUM(Jan!CE50+Feb!CE45+Mar!CE47+Apr!CE46+May!CE47+Jun!CE46+Jul!CE47+Aug!CE47+Sep!CE46+Oct!CE47+Nov!CE46+Dec!CE50)</f>
        <v>0</v>
      </c>
      <c r="U34" s="190">
        <f>SUM(Jan!CF50+Feb!CF45+Mar!CF47+Apr!CF46+May!CF47+Jun!CF46+Jul!CF47+Aug!CF47+Sep!CF46+Oct!CF47+Nov!CF46+Dec!CF50)</f>
        <v>0</v>
      </c>
      <c r="V34" s="190">
        <f>SUM(Jan!CG50+Feb!CG45+Mar!CG47+Apr!CG46+May!CG47+Jun!CG46+Jul!CG47+Aug!CG47+Sep!CG46+Oct!CG47+Nov!CG46+Dec!CG50)</f>
        <v>0</v>
      </c>
      <c r="W34" s="190">
        <f>SUM(Jan!CH50+Feb!CH45+Mar!CH47+Apr!CH46+May!CH47+Jun!CH46+Jul!CH47+Aug!CH47+Sep!CH46+Oct!CH47+Nov!CH46+Dec!CH50)</f>
        <v>0</v>
      </c>
      <c r="X34" s="190">
        <f>SUM(Jan!CN50+Feb!CN45+Mar!CN47+Apr!CN46+May!CN47+Jun!CN46+Jul!CN47+Aug!CN47+Sep!CN46+Oct!CN47+Nov!CN46+Dec!CN50)</f>
        <v>0</v>
      </c>
      <c r="Y34" s="190">
        <f>SUM(Jan!CO50+Feb!CO45+Mar!CO47+Apr!CO46+May!CO47+Jun!CO46+Jul!CO47+Aug!CO47+Sep!CO46+Oct!CO47+Nov!CO46+Dec!CO50)</f>
        <v>0</v>
      </c>
      <c r="Z34" s="190">
        <f>SUM(Jan!CP50+Feb!CP45+Mar!CP47+Apr!CP46+May!CP47+Jun!CP46+Jul!CP47+Aug!CP47+Sep!CP46+Oct!CP47+Nov!CP46+Dec!CP50)</f>
        <v>0</v>
      </c>
      <c r="AA34" s="190">
        <f>SUM(Jan!CQ50+Feb!CQ45+Mar!CQ47+Apr!CQ46+May!CQ47+Jun!CQ46+Jul!CQ47+Aug!CQ47+Sep!CQ46+Oct!CQ47+Nov!CQ46+Dec!CQ50)</f>
        <v>0</v>
      </c>
      <c r="AB34" s="190">
        <f>SUM(Jan!CR50+Feb!CR45+Mar!CR47+Apr!CR46+May!CR47+Jun!CR46+Jul!CR47+Aug!CR47+Sep!CR46+Oct!CR47+Nov!CR46+Dec!CR50)</f>
        <v>0</v>
      </c>
      <c r="AC34" s="190">
        <f>SUM(Jan!CS50+Feb!CS45+Mar!CS47+Apr!CS46+May!CS47+Jun!CS46+Jul!CS47+Aug!CS47+Sep!CS46+Oct!CS47+Nov!CS46+Dec!CS50)</f>
        <v>0</v>
      </c>
      <c r="AD34" s="190">
        <f>SUM(Jan!CT50+Feb!CT45+Mar!CT47+Apr!CT46+May!CT47+Jun!CT46+Jul!CT47+Aug!CT47+Sep!CT46+Oct!CT47+Nov!CT46+Dec!CT50)</f>
        <v>0</v>
      </c>
      <c r="AE34" s="190">
        <f>SUM(Jan!CU50+Feb!CU45+Mar!CU47+Apr!CU46+May!CU47+Jun!CU46+Jul!CU47+Aug!CU47+Sep!CU46+Oct!CU47+Nov!CU46+Dec!CU50)</f>
        <v>0</v>
      </c>
      <c r="AF34" s="190">
        <f>SUM(Jan!CV50+Feb!CV45+Mar!CV47+Apr!CV46+May!CV47+Jun!CV46+Jul!CV47+Aug!CV47+Sep!CV46+Oct!CV47+Nov!CV46+Dec!CV50)</f>
        <v>0</v>
      </c>
      <c r="AG34" s="190">
        <f>SUM(Jan!CW50+Feb!CW45+Mar!CW47+Apr!CW46+May!CW47+Jun!CW46+Jul!CW47+Aug!CW47+Sep!CW46+Oct!CW47+Nov!CW46+Dec!CW50)</f>
        <v>0</v>
      </c>
      <c r="AH34" s="190">
        <f>SUM(Jan!CX50+Feb!CX45+Mar!CX47+Apr!CX46+May!CX47+Jun!CX46+Jul!CX47+Aug!CX47+Sep!CX46+Oct!CX47+Nov!CX46+Dec!CX50)</f>
        <v>0</v>
      </c>
      <c r="AI34" s="190">
        <f>SUM(Jan!CY50+Feb!CY45+Mar!CY47+Apr!CY46+May!CY47+Jun!CY46+Jul!CY47+Aug!CY47+Sep!CY46+Oct!CY47+Nov!CY46+Dec!CY50)</f>
        <v>0</v>
      </c>
      <c r="AJ34" s="190">
        <f>SUM(Jan!CZ50+Feb!CZ45+Mar!CZ47+Apr!CZ46+May!CZ47+Jun!CZ46+Jul!CZ47+Aug!CZ47+Sep!CZ46+Oct!CZ47+Nov!CZ46+Dec!CZ50)</f>
        <v>0</v>
      </c>
      <c r="AK34" s="190">
        <f>SUM(Jan!DA50+Feb!DA45+Mar!DA47+Apr!DA46+May!DA47+Jun!DA46+Jul!DA47+Aug!DA47+Sep!DA46+Oct!DA47+Nov!DA46+Dec!DA50)</f>
        <v>0</v>
      </c>
      <c r="AL34" s="190">
        <f>SUM(Jan!DB50+Feb!DB45+Mar!DB47+Apr!DB46+May!DB47+Jun!DB46+Jul!DB47+Aug!DB47+Sep!DB46+Oct!DB47+Nov!DB46+Dec!DB50)</f>
        <v>0</v>
      </c>
      <c r="AM34" s="190">
        <f>SUM(Jan!DC50+Feb!DC45+Mar!DC47+Apr!DC46+May!DC47+Jun!DC46+Jul!DC47+Aug!DC47+Sep!DC46+Oct!DC47+Nov!DC46+Dec!DC50)</f>
        <v>0</v>
      </c>
    </row>
    <row r="36" spans="1:39" x14ac:dyDescent="0.2">
      <c r="A36" s="13"/>
      <c r="B36" s="13"/>
      <c r="C36" s="13"/>
      <c r="D36" s="13"/>
      <c r="E36" s="13"/>
    </row>
  </sheetData>
  <sheetProtection password="D328" sheet="1"/>
  <mergeCells count="45">
    <mergeCell ref="K28:K29"/>
    <mergeCell ref="C17:W17"/>
    <mergeCell ref="O27:O29"/>
    <mergeCell ref="P27:P29"/>
    <mergeCell ref="H28:H29"/>
    <mergeCell ref="R27:R29"/>
    <mergeCell ref="G28:G29"/>
    <mergeCell ref="Q27:Q29"/>
    <mergeCell ref="W27:W29"/>
    <mergeCell ref="V27:V29"/>
    <mergeCell ref="T27:T29"/>
    <mergeCell ref="E28:E29"/>
    <mergeCell ref="I28:I29"/>
    <mergeCell ref="F28:F29"/>
    <mergeCell ref="U27:U29"/>
    <mergeCell ref="J28:J29"/>
    <mergeCell ref="A1:I1"/>
    <mergeCell ref="A3:I3"/>
    <mergeCell ref="A4:I4"/>
    <mergeCell ref="B7:B9"/>
    <mergeCell ref="E7:E9"/>
    <mergeCell ref="C7:C9"/>
    <mergeCell ref="D7:D9"/>
    <mergeCell ref="AA18:AA19"/>
    <mergeCell ref="L27:L29"/>
    <mergeCell ref="M27:M29"/>
    <mergeCell ref="Z18:Z19"/>
    <mergeCell ref="S27:S29"/>
    <mergeCell ref="Y27:Y29"/>
    <mergeCell ref="Z27:Z29"/>
    <mergeCell ref="AA27:AA29"/>
    <mergeCell ref="X27:X29"/>
    <mergeCell ref="N27:N29"/>
    <mergeCell ref="AM27:AM29"/>
    <mergeCell ref="AB27:AB29"/>
    <mergeCell ref="AC27:AC29"/>
    <mergeCell ref="AD27:AD29"/>
    <mergeCell ref="AE27:AE29"/>
    <mergeCell ref="AF27:AF29"/>
    <mergeCell ref="AG27:AG29"/>
    <mergeCell ref="AH27:AH29"/>
    <mergeCell ref="AI27:AI29"/>
    <mergeCell ref="AJ27:AJ29"/>
    <mergeCell ref="AK27:AK29"/>
    <mergeCell ref="AL27:AL29"/>
  </mergeCells>
  <phoneticPr fontId="17" type="noConversion"/>
  <printOptions horizontalCentered="1" verticalCentered="1"/>
  <pageMargins left="0.25" right="0.25" top="0.2" bottom="0.2" header="0.5" footer="0.5"/>
  <pageSetup scale="49" orientation="landscape" r:id="rId1"/>
  <headerFooter alignWithMargins="0"/>
  <colBreaks count="2" manualBreakCount="2">
    <brk id="35" max="1048575" man="1"/>
    <brk id="5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V97"/>
  <sheetViews>
    <sheetView topLeftCell="A62" workbookViewId="0">
      <selection activeCell="S91" sqref="S91"/>
    </sheetView>
  </sheetViews>
  <sheetFormatPr defaultRowHeight="12.75" x14ac:dyDescent="0.2"/>
  <cols>
    <col min="6" max="6" width="33" customWidth="1"/>
  </cols>
  <sheetData>
    <row r="1" spans="6:20" x14ac:dyDescent="0.2">
      <c r="F1" s="559"/>
      <c r="H1" s="560"/>
      <c r="I1" s="560"/>
      <c r="J1" s="560"/>
      <c r="K1" s="1207" t="s">
        <v>199</v>
      </c>
      <c r="L1" s="1207"/>
      <c r="M1" s="1207"/>
      <c r="N1" s="1207"/>
      <c r="O1" s="1207"/>
      <c r="P1" s="1207"/>
      <c r="Q1" s="560"/>
      <c r="R1" s="560"/>
      <c r="S1" s="560"/>
      <c r="T1" s="560"/>
    </row>
    <row r="2" spans="6:20" x14ac:dyDescent="0.2">
      <c r="F2" s="559"/>
      <c r="H2" s="560"/>
      <c r="I2" s="560"/>
      <c r="J2" s="560"/>
      <c r="K2" s="1207"/>
      <c r="L2" s="1207"/>
      <c r="M2" s="1207"/>
      <c r="N2" s="1207"/>
      <c r="O2" s="1207"/>
      <c r="P2" s="1207"/>
      <c r="Q2" s="560"/>
      <c r="R2" s="560"/>
      <c r="S2" s="560"/>
      <c r="T2" s="560"/>
    </row>
    <row r="3" spans="6:20" x14ac:dyDescent="0.2">
      <c r="F3" s="559"/>
      <c r="H3" s="560"/>
      <c r="I3" s="560"/>
      <c r="J3" s="560"/>
      <c r="K3" s="560" t="s">
        <v>190</v>
      </c>
      <c r="N3" s="560"/>
      <c r="O3" s="560"/>
      <c r="P3" s="560"/>
      <c r="Q3" s="560"/>
      <c r="R3" s="560"/>
      <c r="S3" s="560"/>
      <c r="T3" s="560"/>
    </row>
    <row r="4" spans="6:20" ht="15.75" thickBot="1" x14ac:dyDescent="0.3">
      <c r="F4" s="559"/>
      <c r="H4" s="499" t="s">
        <v>200</v>
      </c>
      <c r="I4" s="499" t="s">
        <v>200</v>
      </c>
      <c r="J4" s="499" t="s">
        <v>200</v>
      </c>
      <c r="K4" s="499" t="s">
        <v>200</v>
      </c>
      <c r="L4" s="499" t="s">
        <v>200</v>
      </c>
      <c r="M4" s="499" t="s">
        <v>200</v>
      </c>
      <c r="N4" s="499" t="s">
        <v>200</v>
      </c>
      <c r="O4" s="499" t="s">
        <v>200</v>
      </c>
      <c r="P4" s="499" t="s">
        <v>200</v>
      </c>
      <c r="Q4" s="499" t="s">
        <v>200</v>
      </c>
      <c r="R4" s="499" t="s">
        <v>200</v>
      </c>
      <c r="S4" s="499" t="s">
        <v>200</v>
      </c>
      <c r="T4" s="560"/>
    </row>
    <row r="5" spans="6:20" ht="15" x14ac:dyDescent="0.25">
      <c r="F5" s="559" t="s">
        <v>201</v>
      </c>
      <c r="G5" s="123" t="s">
        <v>202</v>
      </c>
      <c r="H5" s="499" t="s">
        <v>203</v>
      </c>
      <c r="I5" s="499" t="s">
        <v>204</v>
      </c>
      <c r="J5" s="499" t="s">
        <v>205</v>
      </c>
      <c r="K5" s="499" t="s">
        <v>206</v>
      </c>
      <c r="L5" s="499" t="s">
        <v>182</v>
      </c>
      <c r="M5" s="499" t="s">
        <v>207</v>
      </c>
      <c r="N5" s="499" t="s">
        <v>208</v>
      </c>
      <c r="O5" s="499" t="s">
        <v>209</v>
      </c>
      <c r="P5" s="499" t="s">
        <v>210</v>
      </c>
      <c r="Q5" s="499" t="s">
        <v>211</v>
      </c>
      <c r="R5" s="499" t="s">
        <v>212</v>
      </c>
      <c r="S5" s="499" t="s">
        <v>213</v>
      </c>
      <c r="T5" s="560"/>
    </row>
    <row r="6" spans="6:20" x14ac:dyDescent="0.2">
      <c r="F6" s="561">
        <v>1</v>
      </c>
      <c r="G6" s="611">
        <v>60</v>
      </c>
      <c r="H6" s="613" t="str">
        <f ca="1">Jan!AI14</f>
        <v/>
      </c>
      <c r="I6" s="613" t="str">
        <f ca="1">Feb!AI11</f>
        <v/>
      </c>
      <c r="J6" s="613" t="str">
        <f ca="1">Mar!AI11</f>
        <v/>
      </c>
      <c r="K6" s="613" t="str">
        <f ca="1">Apr!AI11</f>
        <v/>
      </c>
      <c r="L6" s="613" t="str">
        <f ca="1">May!AI11</f>
        <v/>
      </c>
      <c r="M6" s="613" t="str">
        <f ca="1">Jun!AI11</f>
        <v/>
      </c>
      <c r="N6" s="613" t="str">
        <f ca="1">Jul!AI11</f>
        <v/>
      </c>
      <c r="O6" s="613" t="str">
        <f ca="1">Aug!AI11</f>
        <v/>
      </c>
      <c r="P6" s="613" t="str">
        <f ca="1">Sep!AI11</f>
        <v/>
      </c>
      <c r="Q6" s="613" t="str">
        <f ca="1">Oct!AI11</f>
        <v/>
      </c>
      <c r="R6" s="613" t="str">
        <f ca="1">Nov!AI11</f>
        <v/>
      </c>
      <c r="S6" s="613" t="str">
        <f ca="1">Dec!AI11</f>
        <v/>
      </c>
      <c r="T6" s="560"/>
    </row>
    <row r="7" spans="6:20" ht="15" x14ac:dyDescent="0.25">
      <c r="F7" s="561">
        <v>2</v>
      </c>
      <c r="G7" s="611">
        <v>290</v>
      </c>
      <c r="H7" s="613" t="str">
        <f ca="1">Jan!AI15</f>
        <v/>
      </c>
      <c r="I7" s="613" t="str">
        <f ca="1">Feb!AI12</f>
        <v/>
      </c>
      <c r="J7" s="613" t="str">
        <f ca="1">Mar!AI12</f>
        <v/>
      </c>
      <c r="K7" s="613" t="str">
        <f ca="1">Apr!AI12</f>
        <v/>
      </c>
      <c r="L7" s="613" t="str">
        <f ca="1">May!AI12</f>
        <v/>
      </c>
      <c r="M7" s="613" t="str">
        <f ca="1">Jun!AI12</f>
        <v/>
      </c>
      <c r="N7" s="613" t="str">
        <f ca="1">Jul!AI12</f>
        <v/>
      </c>
      <c r="O7" s="613" t="str">
        <f ca="1">Aug!AI12</f>
        <v/>
      </c>
      <c r="P7" s="613" t="str">
        <f ca="1">Sep!AI12</f>
        <v/>
      </c>
      <c r="Q7" s="613" t="str">
        <f ca="1">Oct!AI12</f>
        <v/>
      </c>
      <c r="R7" s="613" t="str">
        <f ca="1">Nov!AI12</f>
        <v/>
      </c>
      <c r="S7" s="613" t="str">
        <f ca="1">Dec!AI12</f>
        <v/>
      </c>
      <c r="T7" s="499"/>
    </row>
    <row r="8" spans="6:20" x14ac:dyDescent="0.2">
      <c r="F8" s="561">
        <v>3</v>
      </c>
      <c r="G8" s="611">
        <v>366</v>
      </c>
      <c r="H8" s="613" t="str">
        <f ca="1">Jan!AI16</f>
        <v/>
      </c>
      <c r="I8" s="613" t="str">
        <f ca="1">Feb!AI13</f>
        <v/>
      </c>
      <c r="J8" s="613" t="str">
        <f ca="1">Mar!AI13</f>
        <v/>
      </c>
      <c r="K8" s="613" t="str">
        <f ca="1">Apr!AI13</f>
        <v/>
      </c>
      <c r="L8" s="613" t="str">
        <f ca="1">May!AI13</f>
        <v/>
      </c>
      <c r="M8" s="613" t="str">
        <f ca="1">Jun!AI13</f>
        <v/>
      </c>
      <c r="N8" s="613" t="str">
        <f ca="1">Jul!AI13</f>
        <v/>
      </c>
      <c r="O8" s="613" t="str">
        <f ca="1">Aug!AI13</f>
        <v/>
      </c>
      <c r="P8" s="613" t="str">
        <f ca="1">Sep!AI13</f>
        <v/>
      </c>
      <c r="Q8" s="613" t="str">
        <f ca="1">Oct!AI13</f>
        <v/>
      </c>
      <c r="R8" s="613" t="str">
        <f ca="1">Nov!AI13</f>
        <v/>
      </c>
      <c r="S8" s="613" t="str">
        <f ca="1">Dec!AI13</f>
        <v/>
      </c>
      <c r="T8" s="560"/>
    </row>
    <row r="9" spans="6:20" x14ac:dyDescent="0.2">
      <c r="F9" s="561">
        <v>4</v>
      </c>
      <c r="G9" s="611">
        <v>980</v>
      </c>
      <c r="H9" s="613" t="str">
        <f ca="1">Jan!AI17</f>
        <v/>
      </c>
      <c r="I9" s="613" t="str">
        <f ca="1">Feb!AI14</f>
        <v/>
      </c>
      <c r="J9" s="613" t="str">
        <f ca="1">Mar!AI14</f>
        <v/>
      </c>
      <c r="K9" s="613" t="str">
        <f ca="1">Apr!AI14</f>
        <v/>
      </c>
      <c r="L9" s="613" t="str">
        <f ca="1">May!AI14</f>
        <v/>
      </c>
      <c r="M9" s="613" t="str">
        <f ca="1">Jun!AI14</f>
        <v/>
      </c>
      <c r="N9" s="613" t="str">
        <f ca="1">Jul!AI14</f>
        <v/>
      </c>
      <c r="O9" s="613" t="str">
        <f ca="1">Aug!AI14</f>
        <v/>
      </c>
      <c r="P9" s="613" t="str">
        <f ca="1">Sep!AI14</f>
        <v/>
      </c>
      <c r="Q9" s="613" t="str">
        <f ca="1">Oct!AI14</f>
        <v/>
      </c>
      <c r="R9" s="613" t="str">
        <f ca="1">Nov!AI14</f>
        <v/>
      </c>
      <c r="S9" s="613" t="str">
        <f ca="1">Dec!AI14</f>
        <v/>
      </c>
      <c r="T9" s="560"/>
    </row>
    <row r="10" spans="6:20" ht="15" x14ac:dyDescent="0.25">
      <c r="F10" s="561">
        <v>5</v>
      </c>
      <c r="G10" s="611">
        <v>46</v>
      </c>
      <c r="H10" s="613" t="str">
        <f ca="1">Jan!AI18</f>
        <v/>
      </c>
      <c r="I10" s="613" t="str">
        <f ca="1">Feb!AI15</f>
        <v/>
      </c>
      <c r="J10" s="613" t="str">
        <f ca="1">Mar!AI15</f>
        <v/>
      </c>
      <c r="K10" s="613" t="str">
        <f ca="1">Apr!AI15</f>
        <v/>
      </c>
      <c r="L10" s="613" t="str">
        <f ca="1">May!AI15</f>
        <v/>
      </c>
      <c r="M10" s="613" t="str">
        <f ca="1">Jun!AI15</f>
        <v/>
      </c>
      <c r="N10" s="613" t="str">
        <f ca="1">Jul!AI15</f>
        <v/>
      </c>
      <c r="O10" s="613" t="str">
        <f ca="1">Aug!AI15</f>
        <v/>
      </c>
      <c r="P10" s="613" t="str">
        <f ca="1">Sep!AI15</f>
        <v/>
      </c>
      <c r="Q10" s="613" t="str">
        <f ca="1">Oct!AI15</f>
        <v/>
      </c>
      <c r="R10" s="613" t="str">
        <f ca="1">Nov!AI15</f>
        <v/>
      </c>
      <c r="S10" s="613" t="str">
        <f ca="1">Dec!AI15</f>
        <v/>
      </c>
      <c r="T10" s="499"/>
    </row>
    <row r="11" spans="6:20" x14ac:dyDescent="0.2">
      <c r="F11" s="561">
        <v>6</v>
      </c>
      <c r="G11" s="611">
        <v>82</v>
      </c>
      <c r="H11" s="613" t="str">
        <f ca="1">Jan!AI19</f>
        <v/>
      </c>
      <c r="I11" s="613" t="str">
        <f ca="1">Feb!AI16</f>
        <v/>
      </c>
      <c r="J11" s="613" t="str">
        <f ca="1">Mar!AI16</f>
        <v/>
      </c>
      <c r="K11" s="613" t="str">
        <f ca="1">Apr!AI16</f>
        <v/>
      </c>
      <c r="L11" s="613" t="str">
        <f ca="1">May!AI16</f>
        <v/>
      </c>
      <c r="M11" s="613" t="str">
        <f ca="1">Jun!AI16</f>
        <v/>
      </c>
      <c r="N11" s="613" t="str">
        <f ca="1">Jul!AI16</f>
        <v/>
      </c>
      <c r="O11" s="613" t="str">
        <f ca="1">Aug!AI16</f>
        <v/>
      </c>
      <c r="P11" s="613" t="str">
        <f ca="1">Sep!AI16</f>
        <v/>
      </c>
      <c r="Q11" s="613" t="str">
        <f ca="1">Oct!AI16</f>
        <v/>
      </c>
      <c r="R11" s="613" t="str">
        <f ca="1">Nov!AI16</f>
        <v/>
      </c>
      <c r="S11" s="613" t="str">
        <f ca="1">Dec!AI16</f>
        <v/>
      </c>
      <c r="T11" s="560"/>
    </row>
    <row r="12" spans="6:20" x14ac:dyDescent="0.2">
      <c r="F12" s="561">
        <v>7</v>
      </c>
      <c r="G12" s="611">
        <v>61</v>
      </c>
      <c r="H12" s="613" t="str">
        <f ca="1">Jan!AI20</f>
        <v/>
      </c>
      <c r="I12" s="613" t="str">
        <f ca="1">Feb!AI17</f>
        <v/>
      </c>
      <c r="J12" s="613" t="str">
        <f ca="1">Mar!AI17</f>
        <v/>
      </c>
      <c r="K12" s="613" t="str">
        <f ca="1">Apr!AI17</f>
        <v/>
      </c>
      <c r="L12" s="613" t="str">
        <f ca="1">May!AI17</f>
        <v/>
      </c>
      <c r="M12" s="613" t="str">
        <f ca="1">Jun!AI17</f>
        <v/>
      </c>
      <c r="N12" s="613" t="str">
        <f ca="1">Jul!AI17</f>
        <v/>
      </c>
      <c r="O12" s="613" t="str">
        <f ca="1">Aug!AI17</f>
        <v/>
      </c>
      <c r="P12" s="613" t="str">
        <f ca="1">Sep!AI17</f>
        <v/>
      </c>
      <c r="Q12" s="613" t="str">
        <f ca="1">Oct!AI17</f>
        <v/>
      </c>
      <c r="R12" s="613" t="str">
        <f ca="1">Nov!AI17</f>
        <v/>
      </c>
      <c r="S12" s="613" t="str">
        <f ca="1">Dec!AI17</f>
        <v/>
      </c>
      <c r="T12" s="560"/>
    </row>
    <row r="13" spans="6:20" x14ac:dyDescent="0.2">
      <c r="F13" s="561">
        <v>8</v>
      </c>
      <c r="G13" s="611">
        <v>56</v>
      </c>
      <c r="H13" s="613" t="str">
        <f ca="1">Jan!AI21</f>
        <v/>
      </c>
      <c r="I13" s="613" t="str">
        <f ca="1">Feb!AI18</f>
        <v/>
      </c>
      <c r="J13" s="613" t="str">
        <f ca="1">Mar!AI18</f>
        <v/>
      </c>
      <c r="K13" s="613" t="str">
        <f ca="1">Apr!AI18</f>
        <v/>
      </c>
      <c r="L13" s="613" t="str">
        <f ca="1">May!AI18</f>
        <v/>
      </c>
      <c r="M13" s="613" t="str">
        <f ca="1">Jun!AI18</f>
        <v/>
      </c>
      <c r="N13" s="613" t="str">
        <f ca="1">Jul!AI18</f>
        <v/>
      </c>
      <c r="O13" s="613" t="str">
        <f ca="1">Aug!AI18</f>
        <v/>
      </c>
      <c r="P13" s="613" t="str">
        <f ca="1">Sep!AI18</f>
        <v/>
      </c>
      <c r="Q13" s="613" t="str">
        <f ca="1">Oct!AI18</f>
        <v/>
      </c>
      <c r="R13" s="613" t="str">
        <f ca="1">Nov!AI18</f>
        <v/>
      </c>
      <c r="S13" s="613" t="str">
        <f ca="1">Dec!AI18</f>
        <v/>
      </c>
      <c r="T13" s="560"/>
    </row>
    <row r="14" spans="6:20" x14ac:dyDescent="0.2">
      <c r="F14" s="561">
        <v>9</v>
      </c>
      <c r="G14" s="611">
        <v>44</v>
      </c>
      <c r="H14" s="613" t="str">
        <f ca="1">Jan!AI22</f>
        <v/>
      </c>
      <c r="I14" s="613" t="str">
        <f ca="1">Feb!AI19</f>
        <v/>
      </c>
      <c r="J14" s="613" t="str">
        <f ca="1">Mar!AI19</f>
        <v/>
      </c>
      <c r="K14" s="613" t="str">
        <f ca="1">Apr!AI19</f>
        <v/>
      </c>
      <c r="L14" s="613" t="str">
        <f ca="1">May!AI19</f>
        <v/>
      </c>
      <c r="M14" s="613" t="str">
        <f ca="1">Jun!AI19</f>
        <v/>
      </c>
      <c r="N14" s="613" t="str">
        <f ca="1">Jul!AI19</f>
        <v/>
      </c>
      <c r="O14" s="613" t="str">
        <f ca="1">Aug!AI19</f>
        <v/>
      </c>
      <c r="P14" s="613" t="str">
        <f ca="1">Sep!AI19</f>
        <v/>
      </c>
      <c r="Q14" s="613" t="str">
        <f ca="1">Oct!AI19</f>
        <v/>
      </c>
      <c r="R14" s="613" t="str">
        <f ca="1">Nov!AI19</f>
        <v/>
      </c>
      <c r="S14" s="613" t="str">
        <f ca="1">Dec!AI19</f>
        <v/>
      </c>
      <c r="T14" s="560"/>
    </row>
    <row r="15" spans="6:20" x14ac:dyDescent="0.2">
      <c r="F15" s="562">
        <v>10</v>
      </c>
      <c r="G15" s="611">
        <v>22</v>
      </c>
      <c r="H15" s="613" t="str">
        <f ca="1">Jan!AI23</f>
        <v/>
      </c>
      <c r="I15" s="613" t="str">
        <f ca="1">Feb!AI20</f>
        <v/>
      </c>
      <c r="J15" s="613" t="str">
        <f ca="1">Mar!AI20</f>
        <v/>
      </c>
      <c r="K15" s="613" t="str">
        <f ca="1">Apr!AI20</f>
        <v/>
      </c>
      <c r="L15" s="613" t="str">
        <f ca="1">May!AI20</f>
        <v/>
      </c>
      <c r="M15" s="613" t="str">
        <f ca="1">Jun!AI20</f>
        <v/>
      </c>
      <c r="N15" s="613" t="str">
        <f ca="1">Jul!AI20</f>
        <v/>
      </c>
      <c r="O15" s="613" t="str">
        <f ca="1">Aug!AI20</f>
        <v/>
      </c>
      <c r="P15" s="613" t="str">
        <f ca="1">Sep!AI20</f>
        <v/>
      </c>
      <c r="Q15" s="613" t="str">
        <f ca="1">Oct!AI20</f>
        <v/>
      </c>
      <c r="R15" s="613" t="str">
        <f ca="1">Nov!AI20</f>
        <v/>
      </c>
      <c r="S15" s="613" t="str">
        <f ca="1">Dec!AI20</f>
        <v/>
      </c>
      <c r="T15" s="560"/>
    </row>
    <row r="16" spans="6:20" x14ac:dyDescent="0.2">
      <c r="F16" s="562">
        <v>11</v>
      </c>
      <c r="G16" s="611">
        <v>80</v>
      </c>
      <c r="H16" s="613" t="str">
        <f ca="1">Jan!AI24</f>
        <v/>
      </c>
      <c r="I16" s="613" t="str">
        <f ca="1">Feb!AI21</f>
        <v/>
      </c>
      <c r="J16" s="613" t="str">
        <f ca="1">Mar!AI21</f>
        <v/>
      </c>
      <c r="K16" s="613" t="str">
        <f ca="1">Apr!AI21</f>
        <v/>
      </c>
      <c r="L16" s="613" t="str">
        <f ca="1">May!AI21</f>
        <v/>
      </c>
      <c r="M16" s="613" t="str">
        <f ca="1">Jun!AI21</f>
        <v/>
      </c>
      <c r="N16" s="613" t="str">
        <f ca="1">Jul!AI21</f>
        <v/>
      </c>
      <c r="O16" s="613" t="str">
        <f ca="1">Aug!AI21</f>
        <v/>
      </c>
      <c r="P16" s="613" t="str">
        <f ca="1">Sep!AI21</f>
        <v/>
      </c>
      <c r="Q16" s="613" t="str">
        <f ca="1">Oct!AI21</f>
        <v/>
      </c>
      <c r="R16" s="613" t="str">
        <f ca="1">Nov!AI21</f>
        <v/>
      </c>
      <c r="S16" s="613" t="str">
        <f ca="1">Dec!AI21</f>
        <v/>
      </c>
      <c r="T16" s="560"/>
    </row>
    <row r="17" spans="6:20" x14ac:dyDescent="0.2">
      <c r="F17" s="562">
        <v>12</v>
      </c>
      <c r="G17" s="611">
        <v>92</v>
      </c>
      <c r="H17" s="613" t="str">
        <f ca="1">Jan!AI25</f>
        <v/>
      </c>
      <c r="I17" s="613" t="str">
        <f ca="1">Feb!AI22</f>
        <v/>
      </c>
      <c r="J17" s="613" t="str">
        <f ca="1">Mar!AI22</f>
        <v/>
      </c>
      <c r="K17" s="613" t="str">
        <f ca="1">Apr!AI22</f>
        <v/>
      </c>
      <c r="L17" s="613" t="str">
        <f ca="1">May!AI22</f>
        <v/>
      </c>
      <c r="M17" s="613" t="str">
        <f ca="1">Jun!AI22</f>
        <v/>
      </c>
      <c r="N17" s="613" t="str">
        <f ca="1">Jul!AI22</f>
        <v/>
      </c>
      <c r="O17" s="613" t="str">
        <f ca="1">Aug!AI22</f>
        <v/>
      </c>
      <c r="P17" s="613" t="str">
        <f ca="1">Sep!AI22</f>
        <v/>
      </c>
      <c r="Q17" s="613" t="str">
        <f ca="1">Oct!AI22</f>
        <v/>
      </c>
      <c r="R17" s="613" t="str">
        <f ca="1">Nov!AI22</f>
        <v/>
      </c>
      <c r="S17" s="613" t="str">
        <f ca="1">Dec!AI22</f>
        <v/>
      </c>
      <c r="T17" s="560"/>
    </row>
    <row r="18" spans="6:20" x14ac:dyDescent="0.2">
      <c r="F18" s="562">
        <v>13</v>
      </c>
      <c r="G18" s="611">
        <v>106</v>
      </c>
      <c r="H18" s="613" t="str">
        <f ca="1">Jan!AI26</f>
        <v/>
      </c>
      <c r="I18" s="613" t="str">
        <f ca="1">Feb!AI23</f>
        <v/>
      </c>
      <c r="J18" s="613" t="str">
        <f ca="1">Mar!AI23</f>
        <v/>
      </c>
      <c r="K18" s="613" t="str">
        <f ca="1">Apr!AI23</f>
        <v/>
      </c>
      <c r="L18" s="613" t="str">
        <f ca="1">May!AI23</f>
        <v/>
      </c>
      <c r="M18" s="613" t="str">
        <f ca="1">Jun!AI23</f>
        <v/>
      </c>
      <c r="N18" s="613" t="str">
        <f ca="1">Jul!AI23</f>
        <v/>
      </c>
      <c r="O18" s="613" t="str">
        <f ca="1">Aug!AI23</f>
        <v/>
      </c>
      <c r="P18" s="613" t="str">
        <f ca="1">Sep!AI23</f>
        <v/>
      </c>
      <c r="Q18" s="613" t="str">
        <f ca="1">Oct!AI23</f>
        <v/>
      </c>
      <c r="R18" s="613" t="str">
        <f ca="1">Nov!AI23</f>
        <v/>
      </c>
      <c r="S18" s="613" t="str">
        <f ca="1">Dec!AI23</f>
        <v/>
      </c>
      <c r="T18" s="560"/>
    </row>
    <row r="19" spans="6:20" x14ac:dyDescent="0.2">
      <c r="F19" s="562">
        <v>14</v>
      </c>
      <c r="G19" s="611">
        <v>121</v>
      </c>
      <c r="H19" s="613" t="str">
        <f ca="1">Jan!AI27</f>
        <v/>
      </c>
      <c r="I19" s="613" t="str">
        <f ca="1">Feb!AI24</f>
        <v/>
      </c>
      <c r="J19" s="613" t="str">
        <f ca="1">Mar!AI24</f>
        <v/>
      </c>
      <c r="K19" s="613" t="str">
        <f ca="1">Apr!AI24</f>
        <v/>
      </c>
      <c r="L19" s="613" t="str">
        <f ca="1">May!AI24</f>
        <v/>
      </c>
      <c r="M19" s="613" t="str">
        <f ca="1">Jun!AI24</f>
        <v/>
      </c>
      <c r="N19" s="613" t="str">
        <f ca="1">Jul!AI24</f>
        <v/>
      </c>
      <c r="O19" s="613" t="str">
        <f ca="1">Aug!AI24</f>
        <v/>
      </c>
      <c r="P19" s="613" t="str">
        <f ca="1">Sep!AI24</f>
        <v/>
      </c>
      <c r="Q19" s="613" t="str">
        <f ca="1">Oct!AI24</f>
        <v/>
      </c>
      <c r="R19" s="613" t="str">
        <f ca="1">Nov!AI24</f>
        <v/>
      </c>
      <c r="S19" s="613" t="str">
        <f ca="1">Dec!AI24</f>
        <v/>
      </c>
      <c r="T19" s="560"/>
    </row>
    <row r="20" spans="6:20" x14ac:dyDescent="0.2">
      <c r="F20" s="562">
        <v>15</v>
      </c>
      <c r="G20" s="611">
        <v>92</v>
      </c>
      <c r="H20" s="613" t="str">
        <f ca="1">Jan!AI28</f>
        <v/>
      </c>
      <c r="I20" s="613" t="str">
        <f ca="1">Feb!AI25</f>
        <v/>
      </c>
      <c r="J20" s="613" t="str">
        <f ca="1">Mar!AI25</f>
        <v/>
      </c>
      <c r="K20" s="613" t="str">
        <f ca="1">Apr!AI25</f>
        <v/>
      </c>
      <c r="L20" s="613" t="str">
        <f ca="1">May!AI25</f>
        <v/>
      </c>
      <c r="M20" s="613" t="str">
        <f ca="1">Jun!AI25</f>
        <v/>
      </c>
      <c r="N20" s="613" t="str">
        <f ca="1">Jul!AI25</f>
        <v/>
      </c>
      <c r="O20" s="613" t="str">
        <f ca="1">Aug!AI25</f>
        <v/>
      </c>
      <c r="P20" s="613" t="str">
        <f ca="1">Sep!AI25</f>
        <v/>
      </c>
      <c r="Q20" s="613" t="str">
        <f ca="1">Oct!AI25</f>
        <v/>
      </c>
      <c r="R20" s="613" t="str">
        <f ca="1">Nov!AI25</f>
        <v/>
      </c>
      <c r="S20" s="613" t="str">
        <f ca="1">Dec!AI25</f>
        <v/>
      </c>
      <c r="T20" s="560"/>
    </row>
    <row r="21" spans="6:20" x14ac:dyDescent="0.2">
      <c r="F21" s="562">
        <v>16</v>
      </c>
      <c r="G21" s="611">
        <v>87</v>
      </c>
      <c r="H21" s="613" t="str">
        <f ca="1">Jan!AI29</f>
        <v/>
      </c>
      <c r="I21" s="613" t="str">
        <f ca="1">Feb!AI26</f>
        <v/>
      </c>
      <c r="J21" s="613" t="str">
        <f ca="1">Mar!AI26</f>
        <v/>
      </c>
      <c r="K21" s="613" t="str">
        <f ca="1">Apr!AI26</f>
        <v/>
      </c>
      <c r="L21" s="613" t="str">
        <f ca="1">May!AI26</f>
        <v/>
      </c>
      <c r="M21" s="613" t="str">
        <f ca="1">Jun!AI26</f>
        <v/>
      </c>
      <c r="N21" s="613" t="str">
        <f ca="1">Jul!AI26</f>
        <v/>
      </c>
      <c r="O21" s="613" t="str">
        <f ca="1">Aug!AI26</f>
        <v/>
      </c>
      <c r="P21" s="613" t="str">
        <f ca="1">Sep!AI26</f>
        <v/>
      </c>
      <c r="Q21" s="613" t="str">
        <f ca="1">Oct!AI26</f>
        <v/>
      </c>
      <c r="R21" s="613" t="str">
        <f ca="1">Nov!AI26</f>
        <v/>
      </c>
      <c r="S21" s="613" t="str">
        <f ca="1">Dec!AI26</f>
        <v/>
      </c>
      <c r="T21" s="560"/>
    </row>
    <row r="22" spans="6:20" x14ac:dyDescent="0.2">
      <c r="F22" s="562">
        <v>17</v>
      </c>
      <c r="G22" s="611">
        <v>72</v>
      </c>
      <c r="H22" s="613" t="str">
        <f ca="1">Jan!AI30</f>
        <v/>
      </c>
      <c r="I22" s="613" t="str">
        <f ca="1">Feb!AI27</f>
        <v/>
      </c>
      <c r="J22" s="613" t="str">
        <f ca="1">Mar!AI27</f>
        <v/>
      </c>
      <c r="K22" s="613" t="str">
        <f ca="1">Apr!AI27</f>
        <v/>
      </c>
      <c r="L22" s="613" t="str">
        <f ca="1">May!AI27</f>
        <v/>
      </c>
      <c r="M22" s="613" t="str">
        <f ca="1">Jun!AI27</f>
        <v/>
      </c>
      <c r="N22" s="613" t="str">
        <f ca="1">Jul!AI27</f>
        <v/>
      </c>
      <c r="O22" s="613" t="str">
        <f ca="1">Aug!AI27</f>
        <v/>
      </c>
      <c r="P22" s="613" t="str">
        <f ca="1">Sep!AI27</f>
        <v/>
      </c>
      <c r="Q22" s="613" t="str">
        <f ca="1">Oct!AI27</f>
        <v/>
      </c>
      <c r="R22" s="613" t="str">
        <f ca="1">Nov!AI27</f>
        <v/>
      </c>
      <c r="S22" s="613" t="str">
        <f ca="1">Dec!AI27</f>
        <v/>
      </c>
      <c r="T22" s="560"/>
    </row>
    <row r="23" spans="6:20" x14ac:dyDescent="0.2">
      <c r="F23" s="562">
        <v>18</v>
      </c>
      <c r="G23" s="611">
        <v>69</v>
      </c>
      <c r="H23" s="613" t="str">
        <f ca="1">Jan!AI31</f>
        <v/>
      </c>
      <c r="I23" s="613" t="str">
        <f ca="1">Feb!AI28</f>
        <v/>
      </c>
      <c r="J23" s="613" t="str">
        <f ca="1">Mar!AI28</f>
        <v/>
      </c>
      <c r="K23" s="613" t="str">
        <f ca="1">Apr!AI28</f>
        <v/>
      </c>
      <c r="L23" s="613" t="str">
        <f ca="1">May!AI28</f>
        <v/>
      </c>
      <c r="M23" s="613" t="str">
        <f ca="1">Jun!AI28</f>
        <v/>
      </c>
      <c r="N23" s="613" t="str">
        <f ca="1">Jul!AI28</f>
        <v/>
      </c>
      <c r="O23" s="613" t="str">
        <f ca="1">Aug!AI28</f>
        <v/>
      </c>
      <c r="P23" s="613" t="str">
        <f ca="1">Sep!AI28</f>
        <v/>
      </c>
      <c r="Q23" s="613" t="str">
        <f ca="1">Oct!AI28</f>
        <v/>
      </c>
      <c r="R23" s="613" t="str">
        <f ca="1">Nov!AI28</f>
        <v/>
      </c>
      <c r="S23" s="613" t="str">
        <f ca="1">Dec!AI28</f>
        <v/>
      </c>
      <c r="T23" s="560"/>
    </row>
    <row r="24" spans="6:20" x14ac:dyDescent="0.2">
      <c r="F24" s="562">
        <v>19</v>
      </c>
      <c r="G24" s="611">
        <v>88</v>
      </c>
      <c r="H24" s="613" t="str">
        <f ca="1">Jan!AI32</f>
        <v/>
      </c>
      <c r="I24" s="613" t="str">
        <f ca="1">Feb!AI29</f>
        <v/>
      </c>
      <c r="J24" s="613" t="str">
        <f ca="1">Mar!AI29</f>
        <v/>
      </c>
      <c r="K24" s="613" t="str">
        <f ca="1">Apr!AI29</f>
        <v/>
      </c>
      <c r="L24" s="613" t="str">
        <f ca="1">May!AI29</f>
        <v/>
      </c>
      <c r="M24" s="613" t="str">
        <f ca="1">Jun!AI29</f>
        <v/>
      </c>
      <c r="N24" s="613" t="str">
        <f ca="1">Jul!AI29</f>
        <v/>
      </c>
      <c r="O24" s="613" t="str">
        <f ca="1">Aug!AI29</f>
        <v/>
      </c>
      <c r="P24" s="613" t="str">
        <f ca="1">Sep!AI29</f>
        <v/>
      </c>
      <c r="Q24" s="613" t="str">
        <f ca="1">Oct!AI29</f>
        <v/>
      </c>
      <c r="R24" s="613" t="str">
        <f ca="1">Nov!AI29</f>
        <v/>
      </c>
      <c r="S24" s="613" t="str">
        <f ca="1">Dec!AI29</f>
        <v/>
      </c>
      <c r="T24" s="560"/>
    </row>
    <row r="25" spans="6:20" x14ac:dyDescent="0.2">
      <c r="F25" s="562">
        <v>20</v>
      </c>
      <c r="G25" s="611">
        <v>73</v>
      </c>
      <c r="H25" s="613" t="str">
        <f ca="1">Jan!AI33</f>
        <v/>
      </c>
      <c r="I25" s="613" t="str">
        <f ca="1">Feb!AI30</f>
        <v/>
      </c>
      <c r="J25" s="613" t="str">
        <f ca="1">Mar!AI30</f>
        <v/>
      </c>
      <c r="K25" s="613" t="str">
        <f ca="1">Apr!AI30</f>
        <v/>
      </c>
      <c r="L25" s="613" t="str">
        <f ca="1">May!AI30</f>
        <v/>
      </c>
      <c r="M25" s="613" t="str">
        <f ca="1">Jun!AI30</f>
        <v/>
      </c>
      <c r="N25" s="613" t="str">
        <f ca="1">Jul!AI30</f>
        <v/>
      </c>
      <c r="O25" s="613" t="str">
        <f ca="1">Aug!AI30</f>
        <v/>
      </c>
      <c r="P25" s="613" t="str">
        <f ca="1">Sep!AI30</f>
        <v/>
      </c>
      <c r="Q25" s="613" t="str">
        <f ca="1">Oct!AI30</f>
        <v/>
      </c>
      <c r="R25" s="613" t="str">
        <f ca="1">Nov!AI30</f>
        <v/>
      </c>
      <c r="S25" s="613" t="str">
        <f ca="1">Dec!AI30</f>
        <v/>
      </c>
      <c r="T25" s="560"/>
    </row>
    <row r="26" spans="6:20" x14ac:dyDescent="0.2">
      <c r="F26" s="562">
        <v>21</v>
      </c>
      <c r="G26" s="611">
        <v>66</v>
      </c>
      <c r="H26" s="613" t="str">
        <f ca="1">Jan!AI34</f>
        <v/>
      </c>
      <c r="I26" s="613" t="str">
        <f ca="1">Feb!AI31</f>
        <v/>
      </c>
      <c r="J26" s="613" t="str">
        <f ca="1">Mar!AI31</f>
        <v/>
      </c>
      <c r="K26" s="613" t="str">
        <f ca="1">Apr!AI31</f>
        <v/>
      </c>
      <c r="L26" s="613" t="str">
        <f ca="1">May!AI31</f>
        <v/>
      </c>
      <c r="M26" s="613" t="str">
        <f ca="1">Jun!AI31</f>
        <v/>
      </c>
      <c r="N26" s="613" t="str">
        <f ca="1">Jul!AI31</f>
        <v/>
      </c>
      <c r="O26" s="613" t="str">
        <f ca="1">Aug!AI31</f>
        <v/>
      </c>
      <c r="P26" s="613" t="str">
        <f ca="1">Sep!AI31</f>
        <v/>
      </c>
      <c r="Q26" s="613" t="str">
        <f ca="1">Oct!AI31</f>
        <v/>
      </c>
      <c r="R26" s="613" t="str">
        <f ca="1">Nov!AI31</f>
        <v/>
      </c>
      <c r="S26" s="613" t="str">
        <f ca="1">Dec!AI31</f>
        <v/>
      </c>
      <c r="T26" s="560"/>
    </row>
    <row r="27" spans="6:20" x14ac:dyDescent="0.2">
      <c r="F27" s="562">
        <v>22</v>
      </c>
      <c r="G27" s="611">
        <v>57</v>
      </c>
      <c r="H27" s="613" t="str">
        <f ca="1">Jan!AI35</f>
        <v/>
      </c>
      <c r="I27" s="613" t="str">
        <f ca="1">Feb!AI32</f>
        <v/>
      </c>
      <c r="J27" s="613" t="str">
        <f ca="1">Mar!AI32</f>
        <v/>
      </c>
      <c r="K27" s="613" t="str">
        <f ca="1">Apr!AI32</f>
        <v/>
      </c>
      <c r="L27" s="613" t="str">
        <f ca="1">May!AI32</f>
        <v/>
      </c>
      <c r="M27" s="613" t="str">
        <f ca="1">Jun!AI32</f>
        <v/>
      </c>
      <c r="N27" s="613" t="str">
        <f ca="1">Jul!AI32</f>
        <v/>
      </c>
      <c r="O27" s="613" t="str">
        <f ca="1">Aug!AI32</f>
        <v/>
      </c>
      <c r="P27" s="613" t="str">
        <f ca="1">Sep!AI32</f>
        <v/>
      </c>
      <c r="Q27" s="613" t="str">
        <f ca="1">Oct!AI32</f>
        <v/>
      </c>
      <c r="R27" s="613" t="str">
        <f ca="1">Nov!AI32</f>
        <v/>
      </c>
      <c r="S27" s="613" t="str">
        <f ca="1">Dec!AI32</f>
        <v/>
      </c>
      <c r="T27" s="560"/>
    </row>
    <row r="28" spans="6:20" x14ac:dyDescent="0.2">
      <c r="F28" s="562">
        <v>23</v>
      </c>
      <c r="G28" s="611">
        <v>41</v>
      </c>
      <c r="H28" s="613" t="str">
        <f ca="1">Jan!AI36</f>
        <v/>
      </c>
      <c r="I28" s="613" t="str">
        <f ca="1">Feb!AI33</f>
        <v/>
      </c>
      <c r="J28" s="613" t="str">
        <f ca="1">Mar!AI33</f>
        <v/>
      </c>
      <c r="K28" s="613" t="str">
        <f ca="1">Apr!AI33</f>
        <v/>
      </c>
      <c r="L28" s="613" t="str">
        <f ca="1">May!AI33</f>
        <v/>
      </c>
      <c r="M28" s="613" t="str">
        <f ca="1">Jun!AI33</f>
        <v/>
      </c>
      <c r="N28" s="613" t="str">
        <f ca="1">Jul!AI33</f>
        <v/>
      </c>
      <c r="O28" s="613" t="str">
        <f ca="1">Aug!AI33</f>
        <v/>
      </c>
      <c r="P28" s="613" t="str">
        <f ca="1">Sep!AI33</f>
        <v/>
      </c>
      <c r="Q28" s="613" t="str">
        <f ca="1">Oct!AI33</f>
        <v/>
      </c>
      <c r="R28" s="613" t="str">
        <f ca="1">Nov!AI33</f>
        <v/>
      </c>
      <c r="S28" s="613" t="str">
        <f ca="1">Dec!AI33</f>
        <v/>
      </c>
      <c r="T28" s="560"/>
    </row>
    <row r="29" spans="6:20" x14ac:dyDescent="0.2">
      <c r="F29" s="562">
        <v>24</v>
      </c>
      <c r="G29" s="611">
        <v>37</v>
      </c>
      <c r="H29" s="613" t="str">
        <f ca="1">Jan!AI37</f>
        <v/>
      </c>
      <c r="I29" s="613" t="str">
        <f ca="1">Feb!AI34</f>
        <v/>
      </c>
      <c r="J29" s="613" t="str">
        <f ca="1">Mar!AI34</f>
        <v/>
      </c>
      <c r="K29" s="613" t="str">
        <f ca="1">Apr!AI34</f>
        <v/>
      </c>
      <c r="L29" s="613" t="str">
        <f ca="1">May!AI34</f>
        <v/>
      </c>
      <c r="M29" s="613" t="str">
        <f ca="1">Jun!AI34</f>
        <v/>
      </c>
      <c r="N29" s="613" t="str">
        <f ca="1">Jul!AI34</f>
        <v/>
      </c>
      <c r="O29" s="613" t="str">
        <f ca="1">Aug!AI34</f>
        <v/>
      </c>
      <c r="P29" s="613" t="str">
        <f ca="1">Sep!AI34</f>
        <v/>
      </c>
      <c r="Q29" s="613" t="str">
        <f ca="1">Oct!AI34</f>
        <v/>
      </c>
      <c r="R29" s="613" t="str">
        <f ca="1">Nov!AI34</f>
        <v/>
      </c>
      <c r="S29" s="613" t="str">
        <f ca="1">Dec!AI34</f>
        <v/>
      </c>
      <c r="T29" s="560"/>
    </row>
    <row r="30" spans="6:20" x14ac:dyDescent="0.2">
      <c r="F30" s="562">
        <v>25</v>
      </c>
      <c r="G30" s="611">
        <v>26</v>
      </c>
      <c r="H30" s="613" t="str">
        <f ca="1">Jan!AI38</f>
        <v/>
      </c>
      <c r="I30" s="613" t="str">
        <f ca="1">Feb!AI35</f>
        <v/>
      </c>
      <c r="J30" s="613" t="str">
        <f ca="1">Mar!AI35</f>
        <v/>
      </c>
      <c r="K30" s="613" t="str">
        <f ca="1">Apr!AI35</f>
        <v/>
      </c>
      <c r="L30" s="613" t="str">
        <f ca="1">May!AI35</f>
        <v/>
      </c>
      <c r="M30" s="613" t="str">
        <f ca="1">Jun!AI35</f>
        <v/>
      </c>
      <c r="N30" s="613" t="str">
        <f ca="1">Jul!AI35</f>
        <v/>
      </c>
      <c r="O30" s="613" t="str">
        <f ca="1">Aug!AI35</f>
        <v/>
      </c>
      <c r="P30" s="613" t="str">
        <f ca="1">Sep!AI35</f>
        <v/>
      </c>
      <c r="Q30" s="613" t="str">
        <f ca="1">Oct!AI35</f>
        <v/>
      </c>
      <c r="R30" s="613" t="str">
        <f ca="1">Nov!AI35</f>
        <v/>
      </c>
      <c r="S30" s="613" t="str">
        <f ca="1">Dec!AI35</f>
        <v/>
      </c>
      <c r="T30" s="560"/>
    </row>
    <row r="31" spans="6:20" x14ac:dyDescent="0.2">
      <c r="F31" s="562">
        <v>26</v>
      </c>
      <c r="G31" s="611">
        <v>56</v>
      </c>
      <c r="H31" s="613" t="str">
        <f ca="1">Jan!AI39</f>
        <v/>
      </c>
      <c r="I31" s="613" t="str">
        <f ca="1">Feb!AI36</f>
        <v/>
      </c>
      <c r="J31" s="613" t="str">
        <f ca="1">Mar!AI36</f>
        <v/>
      </c>
      <c r="K31" s="613" t="str">
        <f ca="1">Apr!AI36</f>
        <v/>
      </c>
      <c r="L31" s="613" t="str">
        <f ca="1">May!AI36</f>
        <v/>
      </c>
      <c r="M31" s="613" t="str">
        <f ca="1">Jun!AI36</f>
        <v/>
      </c>
      <c r="N31" s="613" t="str">
        <f ca="1">Jul!AI36</f>
        <v/>
      </c>
      <c r="O31" s="613" t="str">
        <f ca="1">Aug!AI36</f>
        <v/>
      </c>
      <c r="P31" s="613" t="str">
        <f ca="1">Sep!AI36</f>
        <v/>
      </c>
      <c r="Q31" s="613" t="str">
        <f ca="1">Oct!AI36</f>
        <v/>
      </c>
      <c r="R31" s="613" t="str">
        <f ca="1">Nov!AI36</f>
        <v/>
      </c>
      <c r="S31" s="613" t="str">
        <f ca="1">Dec!AI36</f>
        <v/>
      </c>
      <c r="T31" s="560"/>
    </row>
    <row r="32" spans="6:20" x14ac:dyDescent="0.2">
      <c r="F32" s="562">
        <v>27</v>
      </c>
      <c r="G32" s="611">
        <v>83</v>
      </c>
      <c r="H32" s="613" t="str">
        <f ca="1">Jan!AI40</f>
        <v/>
      </c>
      <c r="I32" s="613" t="str">
        <f ca="1">Feb!AI37</f>
        <v/>
      </c>
      <c r="J32" s="613" t="str">
        <f ca="1">Mar!AI37</f>
        <v/>
      </c>
      <c r="K32" s="613" t="str">
        <f ca="1">Apr!AI37</f>
        <v/>
      </c>
      <c r="L32" s="613" t="str">
        <f ca="1">May!AI37</f>
        <v/>
      </c>
      <c r="M32" s="613" t="str">
        <f ca="1">Jun!AI37</f>
        <v/>
      </c>
      <c r="N32" s="613" t="str">
        <f ca="1">Jul!AI37</f>
        <v/>
      </c>
      <c r="O32" s="613" t="str">
        <f ca="1">Aug!AI37</f>
        <v/>
      </c>
      <c r="P32" s="613" t="str">
        <f ca="1">Sep!AI37</f>
        <v/>
      </c>
      <c r="Q32" s="613" t="str">
        <f ca="1">Oct!AI37</f>
        <v/>
      </c>
      <c r="R32" s="613" t="str">
        <f ca="1">Nov!AI37</f>
        <v/>
      </c>
      <c r="S32" s="613" t="str">
        <f ca="1">Dec!AI37</f>
        <v/>
      </c>
      <c r="T32" s="560"/>
    </row>
    <row r="33" spans="1:22" x14ac:dyDescent="0.2">
      <c r="F33" s="562">
        <v>28</v>
      </c>
      <c r="G33" s="611">
        <v>92</v>
      </c>
      <c r="H33" s="613" t="str">
        <f ca="1">Jan!AI41</f>
        <v/>
      </c>
      <c r="I33" s="613" t="str">
        <f ca="1">Feb!AI38</f>
        <v/>
      </c>
      <c r="J33" s="613" t="str">
        <f ca="1">Mar!AI38</f>
        <v/>
      </c>
      <c r="K33" s="613" t="str">
        <f ca="1">Apr!AI38</f>
        <v/>
      </c>
      <c r="L33" s="613" t="str">
        <f ca="1">May!AI38</f>
        <v/>
      </c>
      <c r="M33" s="613" t="str">
        <f ca="1">Jun!AI38</f>
        <v/>
      </c>
      <c r="N33" s="613" t="str">
        <f ca="1">Jul!AI38</f>
        <v/>
      </c>
      <c r="O33" s="613" t="str">
        <f ca="1">Aug!AI38</f>
        <v/>
      </c>
      <c r="P33" s="613" t="str">
        <f ca="1">Sep!AI38</f>
        <v/>
      </c>
      <c r="Q33" s="613" t="str">
        <f ca="1">Oct!AI38</f>
        <v/>
      </c>
      <c r="R33" s="613" t="str">
        <f ca="1">Nov!AI38</f>
        <v/>
      </c>
      <c r="S33" s="613" t="str">
        <f ca="1">Dec!AI38</f>
        <v/>
      </c>
      <c r="T33" s="560"/>
    </row>
    <row r="34" spans="1:22" x14ac:dyDescent="0.2">
      <c r="F34" s="562">
        <v>29</v>
      </c>
      <c r="G34" s="611">
        <v>109</v>
      </c>
      <c r="H34" s="613" t="str">
        <f ca="1">Jan!AI42</f>
        <v/>
      </c>
      <c r="I34" s="613" t="str">
        <f ca="1">Feb!AI39</f>
        <v/>
      </c>
      <c r="J34" s="613" t="str">
        <f ca="1">Mar!AI39</f>
        <v/>
      </c>
      <c r="K34" s="613" t="str">
        <f ca="1">Apr!AI39</f>
        <v/>
      </c>
      <c r="L34" s="613" t="str">
        <f ca="1">May!AI39</f>
        <v/>
      </c>
      <c r="M34" s="613" t="str">
        <f ca="1">Jun!AI39</f>
        <v/>
      </c>
      <c r="N34" s="613" t="str">
        <f ca="1">Jul!AI39</f>
        <v/>
      </c>
      <c r="O34" s="613" t="str">
        <f ca="1">Aug!AI39</f>
        <v/>
      </c>
      <c r="P34" s="613" t="str">
        <f ca="1">Sep!AI39</f>
        <v/>
      </c>
      <c r="Q34" s="613" t="str">
        <f ca="1">Oct!AI39</f>
        <v/>
      </c>
      <c r="R34" s="613" t="str">
        <f ca="1">Nov!AI39</f>
        <v/>
      </c>
      <c r="S34" s="613" t="str">
        <f ca="1">Dec!AI39</f>
        <v/>
      </c>
      <c r="T34" s="560"/>
    </row>
    <row r="35" spans="1:22" x14ac:dyDescent="0.2">
      <c r="F35" s="562">
        <v>30</v>
      </c>
      <c r="G35" s="611">
        <v>111</v>
      </c>
      <c r="H35" s="613" t="str">
        <f ca="1">Jan!AI43</f>
        <v/>
      </c>
      <c r="I35" s="613"/>
      <c r="J35" s="613" t="str">
        <f ca="1">Mar!AI40</f>
        <v/>
      </c>
      <c r="K35" s="613" t="str">
        <f ca="1">Apr!AI40</f>
        <v/>
      </c>
      <c r="L35" s="613" t="str">
        <f ca="1">May!AI40</f>
        <v/>
      </c>
      <c r="M35" s="613" t="str">
        <f ca="1">Jun!AI40</f>
        <v/>
      </c>
      <c r="N35" s="613" t="str">
        <f ca="1">Jul!AI40</f>
        <v/>
      </c>
      <c r="O35" s="613" t="str">
        <f ca="1">Aug!AI40</f>
        <v/>
      </c>
      <c r="P35" s="613" t="str">
        <f ca="1">Sep!AI40</f>
        <v/>
      </c>
      <c r="Q35" s="613" t="str">
        <f ca="1">Oct!AI40</f>
        <v/>
      </c>
      <c r="R35" s="613" t="str">
        <f ca="1">Nov!AI40</f>
        <v/>
      </c>
      <c r="S35" s="613" t="str">
        <f ca="1">Dec!AI40</f>
        <v/>
      </c>
      <c r="T35" s="560"/>
    </row>
    <row r="36" spans="1:22" ht="13.5" thickBot="1" x14ac:dyDescent="0.25">
      <c r="F36" s="563">
        <v>31</v>
      </c>
      <c r="G36" s="611"/>
      <c r="H36" s="613" t="str">
        <f ca="1">Jan!AI44</f>
        <v/>
      </c>
      <c r="I36" s="613"/>
      <c r="J36" s="613" t="str">
        <f ca="1">Mar!AI41</f>
        <v/>
      </c>
      <c r="K36" s="613"/>
      <c r="L36" s="613" t="str">
        <f ca="1">May!AI41</f>
        <v/>
      </c>
      <c r="M36" s="613"/>
      <c r="N36" s="613" t="str">
        <f ca="1">Jul!AI41</f>
        <v/>
      </c>
      <c r="O36" s="613" t="str">
        <f ca="1">Aug!AI41</f>
        <v/>
      </c>
      <c r="P36" s="613"/>
      <c r="Q36" s="613" t="str">
        <f ca="1">Oct!AI41</f>
        <v/>
      </c>
      <c r="R36" s="613"/>
      <c r="S36" s="613" t="str">
        <f ca="1">Dec!AI41</f>
        <v/>
      </c>
      <c r="T36" s="560"/>
    </row>
    <row r="37" spans="1:22" ht="15.75" thickTop="1" x14ac:dyDescent="0.25">
      <c r="A37" s="564"/>
      <c r="B37" s="564" t="s">
        <v>214</v>
      </c>
      <c r="C37" s="564"/>
      <c r="D37" s="564" t="s">
        <v>215</v>
      </c>
      <c r="E37" s="564"/>
      <c r="F37" s="564" t="s">
        <v>216</v>
      </c>
      <c r="G37" s="565">
        <f>IF(SUM(G6:G36)&gt;0,GEOMEAN(G6:G36),"")</f>
        <v>80.406073922499175</v>
      </c>
      <c r="H37" s="612" t="str">
        <f ca="1">IF(SUM(H60:H89)&gt;0,GEOMEAN(H60:H89),"")</f>
        <v/>
      </c>
      <c r="I37" s="612" t="str">
        <f t="shared" ref="I37:S37" ca="1" si="0">IF(SUM(I60:I89)&gt;0,GEOMEAN(I60:I89),"")</f>
        <v/>
      </c>
      <c r="J37" s="612" t="str">
        <f t="shared" ca="1" si="0"/>
        <v/>
      </c>
      <c r="K37" s="612" t="str">
        <f t="shared" ca="1" si="0"/>
        <v/>
      </c>
      <c r="L37" s="612" t="str">
        <f t="shared" ca="1" si="0"/>
        <v/>
      </c>
      <c r="M37" s="612" t="str">
        <f t="shared" ca="1" si="0"/>
        <v/>
      </c>
      <c r="N37" s="612" t="str">
        <f t="shared" ca="1" si="0"/>
        <v/>
      </c>
      <c r="O37" s="612" t="str">
        <f t="shared" ca="1" si="0"/>
        <v/>
      </c>
      <c r="P37" s="612" t="str">
        <f t="shared" ca="1" si="0"/>
        <v/>
      </c>
      <c r="Q37" s="612" t="str">
        <f t="shared" ca="1" si="0"/>
        <v/>
      </c>
      <c r="R37" s="612" t="str">
        <f t="shared" ca="1" si="0"/>
        <v/>
      </c>
      <c r="S37" s="612" t="str">
        <f t="shared" ca="1" si="0"/>
        <v/>
      </c>
      <c r="T37" s="566"/>
      <c r="U37" s="564"/>
      <c r="V37" s="564"/>
    </row>
    <row r="38" spans="1:22" ht="15" x14ac:dyDescent="0.25">
      <c r="D38" t="s">
        <v>217</v>
      </c>
      <c r="F38" t="s">
        <v>151</v>
      </c>
      <c r="G38" s="567">
        <f>IF(G40&lt;10,G44,IF(G40&lt;20,G45, IF(G40&lt;30,G46,G47    )))</f>
        <v>121</v>
      </c>
      <c r="H38" s="568" t="str">
        <f ca="1">IF(H40&lt;10,H44,IF(H40&lt;20,H45,IF(H40&lt;30,H46,H47)))</f>
        <v/>
      </c>
      <c r="I38" s="568" t="str">
        <f t="shared" ref="I38:S38" ca="1" si="1">IF(I40&lt;10,I44,IF(I40&lt;20,I45, IF(I40&lt;30,I46,I47    )))</f>
        <v/>
      </c>
      <c r="J38" s="569" t="str">
        <f t="shared" ca="1" si="1"/>
        <v/>
      </c>
      <c r="K38" s="569" t="str">
        <f t="shared" ca="1" si="1"/>
        <v/>
      </c>
      <c r="L38" s="569" t="str">
        <f t="shared" ca="1" si="1"/>
        <v/>
      </c>
      <c r="M38" s="569" t="str">
        <f t="shared" ca="1" si="1"/>
        <v/>
      </c>
      <c r="N38" s="569" t="str">
        <f t="shared" ca="1" si="1"/>
        <v/>
      </c>
      <c r="O38" s="569" t="str">
        <f t="shared" ca="1" si="1"/>
        <v/>
      </c>
      <c r="P38" s="569" t="str">
        <f t="shared" ca="1" si="1"/>
        <v/>
      </c>
      <c r="Q38" s="569" t="str">
        <f t="shared" ca="1" si="1"/>
        <v/>
      </c>
      <c r="R38" s="569" t="str">
        <f t="shared" ca="1" si="1"/>
        <v/>
      </c>
      <c r="S38" s="569" t="str">
        <f t="shared" ca="1" si="1"/>
        <v/>
      </c>
      <c r="T38" s="560"/>
    </row>
    <row r="39" spans="1:22" ht="15" x14ac:dyDescent="0.25">
      <c r="D39" t="s">
        <v>218</v>
      </c>
      <c r="F39" t="s">
        <v>219</v>
      </c>
      <c r="G39" s="567">
        <f>MAX(G6:G36)</f>
        <v>980</v>
      </c>
      <c r="H39" s="568">
        <f ca="1">MAX(H60:H90)</f>
        <v>0</v>
      </c>
      <c r="I39" s="568">
        <f t="shared" ref="I39:S39" ca="1" si="2">MAX(I60:I90)</f>
        <v>0</v>
      </c>
      <c r="J39" s="568">
        <f t="shared" ca="1" si="2"/>
        <v>0</v>
      </c>
      <c r="K39" s="568">
        <f t="shared" ca="1" si="2"/>
        <v>0</v>
      </c>
      <c r="L39" s="568">
        <f t="shared" ca="1" si="2"/>
        <v>0</v>
      </c>
      <c r="M39" s="568">
        <f t="shared" ca="1" si="2"/>
        <v>0</v>
      </c>
      <c r="N39" s="568">
        <f t="shared" ca="1" si="2"/>
        <v>0</v>
      </c>
      <c r="O39" s="568">
        <f t="shared" ca="1" si="2"/>
        <v>0</v>
      </c>
      <c r="P39" s="568">
        <f t="shared" ca="1" si="2"/>
        <v>0</v>
      </c>
      <c r="Q39" s="568">
        <f t="shared" ca="1" si="2"/>
        <v>0</v>
      </c>
      <c r="R39" s="568">
        <f t="shared" ca="1" si="2"/>
        <v>0</v>
      </c>
      <c r="S39" s="568">
        <f t="shared" ca="1" si="2"/>
        <v>0</v>
      </c>
      <c r="T39" s="560"/>
    </row>
    <row r="40" spans="1:22" ht="15" x14ac:dyDescent="0.25">
      <c r="D40" t="s">
        <v>220</v>
      </c>
      <c r="F40" t="s">
        <v>221</v>
      </c>
      <c r="G40" s="570">
        <f>COUNT($G$6:$G$36)</f>
        <v>30</v>
      </c>
      <c r="H40" s="571">
        <f ca="1">COUNT($H$60:$H$90)</f>
        <v>0</v>
      </c>
      <c r="I40" s="571">
        <f ca="1">COUNT($I$60:$I$90)</f>
        <v>0</v>
      </c>
      <c r="J40" s="572">
        <f ca="1">COUNT($J$60:$J$90)</f>
        <v>0</v>
      </c>
      <c r="K40" s="572">
        <f ca="1">COUNT($K$60:$K$90)</f>
        <v>0</v>
      </c>
      <c r="L40" s="572">
        <f ca="1">COUNT($L$60:$L$90)</f>
        <v>0</v>
      </c>
      <c r="M40" s="572">
        <f ca="1">COUNT($M$60:$M$90)</f>
        <v>0</v>
      </c>
      <c r="N40" s="572">
        <f ca="1">COUNT($N$60:$N$90)</f>
        <v>0</v>
      </c>
      <c r="O40" s="572">
        <f ca="1">COUNT($O$60:$O$90)</f>
        <v>0</v>
      </c>
      <c r="P40" s="572">
        <f ca="1">COUNT($P$60:$P$90)</f>
        <v>0</v>
      </c>
      <c r="Q40" s="572">
        <f ca="1">COUNT($Q$60:$Q$90)</f>
        <v>0</v>
      </c>
      <c r="R40" s="572">
        <f ca="1">COUNT($R$60:$R$90)</f>
        <v>0</v>
      </c>
      <c r="S40" s="572">
        <f ca="1">COUNT($S$60:$S$90)</f>
        <v>0</v>
      </c>
      <c r="T40" s="560"/>
    </row>
    <row r="41" spans="1:22" ht="15.75" thickBot="1" x14ac:dyDescent="0.3">
      <c r="D41" t="s">
        <v>222</v>
      </c>
      <c r="F41" t="s">
        <v>223</v>
      </c>
      <c r="G41" s="573">
        <f>G43</f>
        <v>3</v>
      </c>
      <c r="H41" s="574" t="str">
        <f ca="1">H43</f>
        <v/>
      </c>
      <c r="I41" s="574" t="str">
        <f t="shared" ref="I41:S41" ca="1" si="3">I43</f>
        <v/>
      </c>
      <c r="J41" s="575" t="str">
        <f t="shared" ca="1" si="3"/>
        <v/>
      </c>
      <c r="K41" s="575" t="str">
        <f t="shared" ca="1" si="3"/>
        <v/>
      </c>
      <c r="L41" s="575" t="str">
        <f t="shared" ca="1" si="3"/>
        <v/>
      </c>
      <c r="M41" s="575" t="str">
        <f t="shared" ca="1" si="3"/>
        <v/>
      </c>
      <c r="N41" s="575" t="str">
        <f t="shared" ca="1" si="3"/>
        <v/>
      </c>
      <c r="O41" s="575" t="str">
        <f t="shared" ca="1" si="3"/>
        <v/>
      </c>
      <c r="P41" s="575" t="str">
        <f t="shared" ca="1" si="3"/>
        <v/>
      </c>
      <c r="Q41" s="575" t="str">
        <f t="shared" ca="1" si="3"/>
        <v/>
      </c>
      <c r="R41" s="575" t="str">
        <f t="shared" ca="1" si="3"/>
        <v/>
      </c>
      <c r="S41" s="575" t="str">
        <f t="shared" ca="1" si="3"/>
        <v/>
      </c>
      <c r="T41" s="560"/>
    </row>
    <row r="42" spans="1:22" x14ac:dyDescent="0.2">
      <c r="A42" s="576"/>
      <c r="B42" s="576"/>
      <c r="C42" s="576"/>
      <c r="D42" s="576"/>
      <c r="E42" s="576"/>
      <c r="F42" s="576"/>
      <c r="G42" s="577" t="s">
        <v>224</v>
      </c>
      <c r="H42" s="578" t="s">
        <v>225</v>
      </c>
      <c r="I42" s="579" t="s">
        <v>225</v>
      </c>
      <c r="J42" s="577" t="s">
        <v>225</v>
      </c>
      <c r="K42" s="577" t="s">
        <v>225</v>
      </c>
      <c r="L42" s="577" t="s">
        <v>225</v>
      </c>
      <c r="M42" s="577" t="s">
        <v>225</v>
      </c>
      <c r="N42" s="577" t="s">
        <v>225</v>
      </c>
      <c r="O42" s="577" t="s">
        <v>225</v>
      </c>
      <c r="P42" s="577" t="s">
        <v>225</v>
      </c>
      <c r="Q42" s="577" t="s">
        <v>225</v>
      </c>
      <c r="R42" s="577" t="s">
        <v>225</v>
      </c>
      <c r="S42" s="577" t="s">
        <v>225</v>
      </c>
      <c r="T42" s="580"/>
      <c r="U42" s="576"/>
      <c r="V42" s="576"/>
    </row>
    <row r="43" spans="1:22" x14ac:dyDescent="0.2">
      <c r="A43" s="576"/>
      <c r="B43" s="576"/>
      <c r="C43" s="576"/>
      <c r="D43" s="576"/>
      <c r="E43" s="576"/>
      <c r="F43" s="576"/>
      <c r="G43" s="581">
        <f>COUNTIF($G$6:$G$36,"&gt;235")</f>
        <v>3</v>
      </c>
      <c r="H43" s="581" t="str">
        <f ca="1">IF((H$91)="","",COUNTIF($H$60:$H$90,"&gt;235"))</f>
        <v/>
      </c>
      <c r="I43" s="581" t="str">
        <f ca="1">IF((I$91)="","",COUNTIF($I$60:$I$90,"&gt;235"))</f>
        <v/>
      </c>
      <c r="J43" s="581" t="str">
        <f ca="1">IF((J$91)="","",COUNTIF($J$60:$J$90,"&gt;235"))</f>
        <v/>
      </c>
      <c r="K43" s="581" t="str">
        <f ca="1">IF((K$91)="","",COUNTIF($K$60:$K$90,"&gt;235"))</f>
        <v/>
      </c>
      <c r="L43" s="581" t="str">
        <f ca="1">IF((L$91)="","",COUNTIF($L$60:$L$90,"&gt;235"))</f>
        <v/>
      </c>
      <c r="M43" s="581" t="str">
        <f ca="1">IF((M$91)="","",COUNTIF($M$60:$M$90,"&gt;235"))</f>
        <v/>
      </c>
      <c r="N43" s="581" t="str">
        <f ca="1">IF((N$91)="","",COUNTIF($N$60:$N$90,"&gt;235"))</f>
        <v/>
      </c>
      <c r="O43" s="581" t="str">
        <f ca="1">IF((O$91)="","",COUNTIF($O$60:$O$90,"&gt;235"))</f>
        <v/>
      </c>
      <c r="P43" s="581" t="str">
        <f ca="1">IF((P$91)="","",COUNTIF($P$60:$P$90,"&gt;235"))</f>
        <v/>
      </c>
      <c r="Q43" s="581" t="str">
        <f ca="1">IF((Q$91)="","",COUNTIF($Q$60:$Q$90,"&gt;235"))</f>
        <v/>
      </c>
      <c r="R43" s="581" t="str">
        <f ca="1">IF((R$91)="","",COUNTIF($R$60:$R$90,"&gt;235"))</f>
        <v/>
      </c>
      <c r="S43" s="581" t="str">
        <f ca="1">IF((S$91)="","",COUNTIF($S$60:$S$90,"&gt;235"))</f>
        <v/>
      </c>
      <c r="T43" s="580"/>
      <c r="U43" s="576"/>
      <c r="V43" s="576"/>
    </row>
    <row r="44" spans="1:22" x14ac:dyDescent="0.2">
      <c r="A44" s="576"/>
      <c r="B44" s="576"/>
      <c r="C44" s="576"/>
      <c r="D44" s="576"/>
      <c r="E44" s="576"/>
      <c r="F44" s="582" t="s">
        <v>226</v>
      </c>
      <c r="G44" s="583">
        <f>G49</f>
        <v>980</v>
      </c>
      <c r="H44" s="583" t="str">
        <f ca="1">H49</f>
        <v/>
      </c>
      <c r="I44" s="584" t="str">
        <f t="shared" ref="I44:S44" ca="1" si="4">I49</f>
        <v/>
      </c>
      <c r="J44" s="583" t="str">
        <f t="shared" ca="1" si="4"/>
        <v/>
      </c>
      <c r="K44" s="583" t="str">
        <f t="shared" ca="1" si="4"/>
        <v/>
      </c>
      <c r="L44" s="583" t="str">
        <f t="shared" ca="1" si="4"/>
        <v/>
      </c>
      <c r="M44" s="583" t="str">
        <f t="shared" ca="1" si="4"/>
        <v/>
      </c>
      <c r="N44" s="583" t="str">
        <f t="shared" ca="1" si="4"/>
        <v/>
      </c>
      <c r="O44" s="583" t="str">
        <f t="shared" ca="1" si="4"/>
        <v/>
      </c>
      <c r="P44" s="583" t="str">
        <f t="shared" ca="1" si="4"/>
        <v/>
      </c>
      <c r="Q44" s="583" t="str">
        <f t="shared" ca="1" si="4"/>
        <v/>
      </c>
      <c r="R44" s="583" t="str">
        <f t="shared" ca="1" si="4"/>
        <v/>
      </c>
      <c r="S44" s="583" t="str">
        <f t="shared" ca="1" si="4"/>
        <v/>
      </c>
      <c r="T44" s="580"/>
      <c r="U44" s="576"/>
      <c r="V44" s="576"/>
    </row>
    <row r="45" spans="1:22" x14ac:dyDescent="0.2">
      <c r="A45" s="576"/>
      <c r="B45" s="576"/>
      <c r="C45" s="576"/>
      <c r="D45" s="576"/>
      <c r="E45" s="576"/>
      <c r="F45" s="585" t="s">
        <v>227</v>
      </c>
      <c r="G45" s="583">
        <f ca="1">IF($H$43 = 0,G50,G51)</f>
        <v>366</v>
      </c>
      <c r="H45" s="583" t="e">
        <f ca="1">IF($H$43 = 0,H50,H51)</f>
        <v>#NUM!</v>
      </c>
      <c r="I45" s="584" t="e">
        <f ca="1">IF($I$43 = 0,I50,I51)</f>
        <v>#NUM!</v>
      </c>
      <c r="J45" s="583" t="e">
        <f ca="1">IF($J$43 = 0,J50,J51)</f>
        <v>#NUM!</v>
      </c>
      <c r="K45" s="583" t="e">
        <f ca="1">IF($K$43 = 0,K50,K51)</f>
        <v>#NUM!</v>
      </c>
      <c r="L45" s="583" t="e">
        <f ca="1">IF($L$43 = 0,L50,L51)</f>
        <v>#NUM!</v>
      </c>
      <c r="M45" s="583" t="e">
        <f ca="1">IF($M$43 = 0,M50,M51)</f>
        <v>#NUM!</v>
      </c>
      <c r="N45" s="583" t="e">
        <f ca="1">IF($N$43 = 0,N50,N51)</f>
        <v>#NUM!</v>
      </c>
      <c r="O45" s="583" t="e">
        <f ca="1">IF($O$43 = 0,O50,O51)</f>
        <v>#NUM!</v>
      </c>
      <c r="P45" s="583" t="e">
        <f ca="1">IF($P$43 = 0,P50,P51)</f>
        <v>#NUM!</v>
      </c>
      <c r="Q45" s="583" t="e">
        <f ca="1">IF($Q$43 = 0,Q50,Q51)</f>
        <v>#NUM!</v>
      </c>
      <c r="R45" s="583" t="e">
        <f ca="1">IF($R$43 = 0,R50,R51)</f>
        <v>#NUM!</v>
      </c>
      <c r="S45" s="583" t="e">
        <f ca="1">IF($S$43 = 0,S50,S51)</f>
        <v>#NUM!</v>
      </c>
      <c r="T45" s="580"/>
      <c r="U45" s="576"/>
      <c r="V45" s="576"/>
    </row>
    <row r="46" spans="1:22" x14ac:dyDescent="0.2">
      <c r="A46" s="576"/>
      <c r="B46" s="576"/>
      <c r="C46" s="576"/>
      <c r="D46" s="576"/>
      <c r="E46" s="576"/>
      <c r="F46" s="585" t="s">
        <v>228</v>
      </c>
      <c r="G46" s="583">
        <f>IF($G$4=0,G52, IF($G$4 = 1, G53, G54))</f>
        <v>980</v>
      </c>
      <c r="H46" s="583" t="e">
        <f ca="1">IF($H$4=0,H52, IF($H$4 = 1, H53, H54))</f>
        <v>#NUM!</v>
      </c>
      <c r="I46" s="584" t="e">
        <f ca="1">IF($M$4=0,I52, IF($M$4 = 1, I53, I54))</f>
        <v>#NUM!</v>
      </c>
      <c r="J46" s="583" t="e">
        <f ca="1">IF($J$43=0,J52, IF($J$43 = 1, J53, J54))</f>
        <v>#NUM!</v>
      </c>
      <c r="K46" s="583" t="e">
        <f ca="1">IF($K$43=0,K52, IF($K$43 = 1, K53, K54))</f>
        <v>#NUM!</v>
      </c>
      <c r="L46" s="583" t="e">
        <f ca="1">IF($L$43=0,L52, IF($L$43 = 1, L53, L54))</f>
        <v>#NUM!</v>
      </c>
      <c r="M46" s="583" t="e">
        <f ca="1">IF($M$43=0,M52, IF($M$43 = 1, M53, M54))</f>
        <v>#NUM!</v>
      </c>
      <c r="N46" s="583" t="e">
        <f ca="1">IF($N$43=0,N52, IF($N$43 = 1, N53, N54))</f>
        <v>#NUM!</v>
      </c>
      <c r="O46" s="583" t="e">
        <f ca="1">IF($O$43=0,O52, IF($O$43 = 1, O53, O54))</f>
        <v>#NUM!</v>
      </c>
      <c r="P46" s="583" t="e">
        <f ca="1">IF($P$43=0,P52, IF($P$43 = 1, P53, P54))</f>
        <v>#NUM!</v>
      </c>
      <c r="Q46" s="583" t="e">
        <f ca="1">IF($Q$43=0,Q52, IF($Q$43 = 1, Q53, Q54))</f>
        <v>#NUM!</v>
      </c>
      <c r="R46" s="583" t="e">
        <f ca="1">IF($R$43=0,R52, IF($R$43 = 1, R53, R54))</f>
        <v>#NUM!</v>
      </c>
      <c r="S46" s="583" t="e">
        <f ca="1">IF($S$43=0,S52, IF($S$43 = 1, S53, S54))</f>
        <v>#NUM!</v>
      </c>
      <c r="T46" s="580"/>
      <c r="U46" s="576"/>
      <c r="V46" s="576"/>
    </row>
    <row r="47" spans="1:22" x14ac:dyDescent="0.2">
      <c r="A47" s="576"/>
      <c r="B47" s="576"/>
      <c r="C47" s="576"/>
      <c r="D47" s="576"/>
      <c r="E47" s="576"/>
      <c r="F47" s="585" t="s">
        <v>229</v>
      </c>
      <c r="G47" s="583">
        <f>IF($G$43=0,G55, IF($G$43 = 1, G56, IF($G$43 = 2,G57, G58)))</f>
        <v>121</v>
      </c>
      <c r="H47" s="583" t="e">
        <f ca="1">IF($H$43=0,H55, IF($H$43 = 1, H56, IF($H$43 = 2,H57, H58)))</f>
        <v>#NUM!</v>
      </c>
      <c r="I47" s="584" t="e">
        <f ca="1">IF($I$43=0,I55, IF($I$43 = 1, I56, IF($I$43 = 2,I57, I58)))</f>
        <v>#NUM!</v>
      </c>
      <c r="J47" s="583" t="e">
        <f ca="1">IF($J$43=0,J55, IF($J$43 = 1, J56, IF($J$43 = 2,J57, J58)))</f>
        <v>#NUM!</v>
      </c>
      <c r="K47" s="583" t="e">
        <f ca="1">IF($K$43=0,K55, IF($K$43 = 1, K56, IF($K$43 = 2,K57, K58)))</f>
        <v>#NUM!</v>
      </c>
      <c r="L47" s="583" t="e">
        <f ca="1">IF($L$43=0,L55, IF($L$43 = 1, L56, IF($L$43 = 2,L57, L58)))</f>
        <v>#NUM!</v>
      </c>
      <c r="M47" s="583" t="e">
        <f ca="1">IF($M$43=0,M55, IF($M$43 = 1, M56, IF($M$43 = 2,M57, M58)))</f>
        <v>#NUM!</v>
      </c>
      <c r="N47" s="583" t="e">
        <f ca="1">IF($N$43=0,N55, IF($N$43 = 1, N56, IF($N$43 = 2,N57, N58)))</f>
        <v>#NUM!</v>
      </c>
      <c r="O47" s="583" t="e">
        <f ca="1">IF($O$43=0,O55, IF($O$43 = 1, O56, IF($O$43 = 2,O57, O58)))</f>
        <v>#NUM!</v>
      </c>
      <c r="P47" s="583" t="e">
        <f ca="1">IF($P$43=0,P55, IF($P$43 = 1, P56, IF($P$43 = 2,P57, P58)))</f>
        <v>#NUM!</v>
      </c>
      <c r="Q47" s="583" t="e">
        <f ca="1">IF($Q$43=0,Q55, IF($Q$43 = 1, Q56, IF($Q$43 = 2,Q57, Q58)))</f>
        <v>#NUM!</v>
      </c>
      <c r="R47" s="583" t="e">
        <f ca="1">IF($R$43=0,R55, IF($R$43 = 1, R56, IF($R$43 = 2,R57, R58)))</f>
        <v>#NUM!</v>
      </c>
      <c r="S47" s="583" t="e">
        <f ca="1">IF($S$43=0,S55, IF($S$43 = 1, S56, IF($S$43 = 2,S57, S58)))</f>
        <v>#NUM!</v>
      </c>
      <c r="T47" s="580"/>
      <c r="U47" s="576"/>
      <c r="V47" s="576"/>
    </row>
    <row r="48" spans="1:22" x14ac:dyDescent="0.2">
      <c r="A48" s="576"/>
      <c r="B48" s="576"/>
      <c r="C48" s="576"/>
      <c r="D48" s="586" t="s">
        <v>230</v>
      </c>
      <c r="E48" s="587" t="s">
        <v>231</v>
      </c>
      <c r="F48" s="587" t="s">
        <v>232</v>
      </c>
      <c r="G48" s="588" t="s">
        <v>233</v>
      </c>
      <c r="H48" s="588" t="s">
        <v>233</v>
      </c>
      <c r="I48" s="589" t="s">
        <v>233</v>
      </c>
      <c r="J48" s="589" t="s">
        <v>233</v>
      </c>
      <c r="K48" s="589" t="s">
        <v>233</v>
      </c>
      <c r="L48" s="589" t="s">
        <v>233</v>
      </c>
      <c r="M48" s="589" t="s">
        <v>233</v>
      </c>
      <c r="N48" s="589" t="s">
        <v>233</v>
      </c>
      <c r="O48" s="589" t="s">
        <v>233</v>
      </c>
      <c r="P48" s="589" t="s">
        <v>233</v>
      </c>
      <c r="Q48" s="589" t="s">
        <v>233</v>
      </c>
      <c r="R48" s="589" t="s">
        <v>233</v>
      </c>
      <c r="S48" s="589" t="s">
        <v>233</v>
      </c>
      <c r="T48" s="580"/>
      <c r="U48" s="576"/>
      <c r="V48" s="576"/>
    </row>
    <row r="49" spans="1:22" ht="15" x14ac:dyDescent="0.25">
      <c r="A49" s="576"/>
      <c r="B49" s="576"/>
      <c r="C49" s="576"/>
      <c r="D49" s="590">
        <v>1</v>
      </c>
      <c r="E49" s="591" t="s">
        <v>234</v>
      </c>
      <c r="F49" s="592" t="s">
        <v>235</v>
      </c>
      <c r="G49" s="593">
        <f>LARGE($G$6:$G$36,1)</f>
        <v>980</v>
      </c>
      <c r="H49" s="593" t="str">
        <f ca="1">IF((H$91)="","",LARGE(H$60:H$90,1))</f>
        <v/>
      </c>
      <c r="I49" s="593" t="str">
        <f t="shared" ref="I49:S49" ca="1" si="5">IF((I$91)="","",LARGE(I$60:I$90,1))</f>
        <v/>
      </c>
      <c r="J49" s="593" t="str">
        <f t="shared" ca="1" si="5"/>
        <v/>
      </c>
      <c r="K49" s="593" t="str">
        <f t="shared" ca="1" si="5"/>
        <v/>
      </c>
      <c r="L49" s="593" t="str">
        <f t="shared" ca="1" si="5"/>
        <v/>
      </c>
      <c r="M49" s="593" t="str">
        <f t="shared" ca="1" si="5"/>
        <v/>
      </c>
      <c r="N49" s="593" t="str">
        <f t="shared" ca="1" si="5"/>
        <v/>
      </c>
      <c r="O49" s="593" t="str">
        <f t="shared" ca="1" si="5"/>
        <v/>
      </c>
      <c r="P49" s="593" t="str">
        <f t="shared" ca="1" si="5"/>
        <v/>
      </c>
      <c r="Q49" s="593" t="str">
        <f t="shared" ca="1" si="5"/>
        <v/>
      </c>
      <c r="R49" s="593" t="str">
        <f t="shared" ca="1" si="5"/>
        <v/>
      </c>
      <c r="S49" s="593" t="str">
        <f t="shared" ca="1" si="5"/>
        <v/>
      </c>
      <c r="T49" s="580"/>
      <c r="U49" s="576"/>
      <c r="V49" s="576"/>
    </row>
    <row r="50" spans="1:22" ht="15" x14ac:dyDescent="0.25">
      <c r="A50" s="576"/>
      <c r="B50" s="576"/>
      <c r="C50" s="576"/>
      <c r="D50" s="594">
        <v>2</v>
      </c>
      <c r="E50" s="595" t="s">
        <v>236</v>
      </c>
      <c r="F50" s="596">
        <v>0</v>
      </c>
      <c r="G50" s="593">
        <f>LARGE($G$6:$G$36,1)</f>
        <v>980</v>
      </c>
      <c r="H50" s="593" t="e">
        <f ca="1">LARGE($H$60:$H$90,1)</f>
        <v>#NUM!</v>
      </c>
      <c r="I50" s="597" t="e">
        <f ca="1">LARGE($I$60:$I$90,1)</f>
        <v>#NUM!</v>
      </c>
      <c r="J50" s="597" t="e">
        <f ca="1">LARGE($J$60:$J$90,1)</f>
        <v>#NUM!</v>
      </c>
      <c r="K50" s="597" t="e">
        <f ca="1">LARGE($K$60:$K$90,1)</f>
        <v>#NUM!</v>
      </c>
      <c r="L50" s="597" t="e">
        <f ca="1">LARGE($L$60:$L$90,1)</f>
        <v>#NUM!</v>
      </c>
      <c r="M50" s="597" t="e">
        <f ca="1">LARGE($M$60:$M$90,1)</f>
        <v>#NUM!</v>
      </c>
      <c r="N50" s="597" t="e">
        <f ca="1">LARGE($N$60:$N$90,1)</f>
        <v>#NUM!</v>
      </c>
      <c r="O50" s="597" t="e">
        <f ca="1">LARGE($O$60:$O$90,1)</f>
        <v>#NUM!</v>
      </c>
      <c r="P50" s="597" t="e">
        <f ca="1">LARGE($P$60:$P$90,1)</f>
        <v>#NUM!</v>
      </c>
      <c r="Q50" s="597" t="e">
        <f ca="1">LARGE($Q$60:$Q$90,1)</f>
        <v>#NUM!</v>
      </c>
      <c r="R50" s="597" t="e">
        <f ca="1">LARGE($R$60:$R$90,1)</f>
        <v>#NUM!</v>
      </c>
      <c r="S50" s="597" t="e">
        <f ca="1">LARGE($S$60:$S$90,1)</f>
        <v>#NUM!</v>
      </c>
      <c r="T50" s="580"/>
      <c r="U50" s="576"/>
      <c r="V50" s="576"/>
    </row>
    <row r="51" spans="1:22" x14ac:dyDescent="0.2">
      <c r="A51" s="576"/>
      <c r="B51" s="576"/>
      <c r="C51" s="576"/>
      <c r="D51" s="598">
        <v>3</v>
      </c>
      <c r="E51" s="599" t="s">
        <v>236</v>
      </c>
      <c r="F51" s="600" t="s">
        <v>237</v>
      </c>
      <c r="G51" s="588">
        <f>LARGE($G$6:$G$36,2)</f>
        <v>366</v>
      </c>
      <c r="H51" s="588" t="e">
        <f ca="1">LARGE($H$60:$H$90,2)</f>
        <v>#NUM!</v>
      </c>
      <c r="I51" s="601" t="e">
        <f ca="1">LARGE($I$60:$I$90,2)</f>
        <v>#NUM!</v>
      </c>
      <c r="J51" s="601" t="e">
        <f ca="1">LARGE($J$60:$J$90,2)</f>
        <v>#NUM!</v>
      </c>
      <c r="K51" s="601" t="e">
        <f ca="1">LARGE($K$60:$K$90,2)</f>
        <v>#NUM!</v>
      </c>
      <c r="L51" s="601" t="e">
        <f ca="1">LARGE($L$60:$L$90,2)</f>
        <v>#NUM!</v>
      </c>
      <c r="M51" s="601" t="e">
        <f ca="1">LARGE($M$60:$M$90,2)</f>
        <v>#NUM!</v>
      </c>
      <c r="N51" s="601" t="e">
        <f ca="1">LARGE($N$60:$N$90,2)</f>
        <v>#NUM!</v>
      </c>
      <c r="O51" s="601" t="e">
        <f ca="1">LARGE($O$60:$O$90,2)</f>
        <v>#NUM!</v>
      </c>
      <c r="P51" s="601" t="e">
        <f ca="1">LARGE($P$60:$P$90,2)</f>
        <v>#NUM!</v>
      </c>
      <c r="Q51" s="601" t="e">
        <f ca="1">LARGE($Q$60:$Q$90,2)</f>
        <v>#NUM!</v>
      </c>
      <c r="R51" s="601" t="e">
        <f ca="1">LARGE($R$60:$R$90,2)</f>
        <v>#NUM!</v>
      </c>
      <c r="S51" s="601" t="e">
        <f ca="1">LARGE($S$60:$S$90,2)</f>
        <v>#NUM!</v>
      </c>
      <c r="T51" s="580"/>
      <c r="U51" s="576"/>
      <c r="V51" s="576"/>
    </row>
    <row r="52" spans="1:22" ht="15" x14ac:dyDescent="0.25">
      <c r="A52" s="576"/>
      <c r="B52" s="576"/>
      <c r="C52" s="576"/>
      <c r="D52" s="594">
        <v>4</v>
      </c>
      <c r="E52" s="595" t="s">
        <v>238</v>
      </c>
      <c r="F52" s="596">
        <v>0</v>
      </c>
      <c r="G52" s="593">
        <f>LARGE($G$6:$G$36,1)</f>
        <v>980</v>
      </c>
      <c r="H52" s="593" t="e">
        <f ca="1">LARGE($H$60:$H$90,1)</f>
        <v>#NUM!</v>
      </c>
      <c r="I52" s="597" t="e">
        <f ca="1">LARGE($I$60:$I$90,1)</f>
        <v>#NUM!</v>
      </c>
      <c r="J52" s="597" t="e">
        <f ca="1">LARGE($J$60:$J$90,1)</f>
        <v>#NUM!</v>
      </c>
      <c r="K52" s="597" t="e">
        <f ca="1">LARGE($K$60:$K$90,1)</f>
        <v>#NUM!</v>
      </c>
      <c r="L52" s="597" t="e">
        <f ca="1">LARGE($L$60:$L$90,1)</f>
        <v>#NUM!</v>
      </c>
      <c r="M52" s="597" t="e">
        <f ca="1">LARGE($M$60:$M$90,1)</f>
        <v>#NUM!</v>
      </c>
      <c r="N52" s="597" t="e">
        <f ca="1">LARGE($N$60:$N$90,1)</f>
        <v>#NUM!</v>
      </c>
      <c r="O52" s="597" t="e">
        <f ca="1">LARGE($O$60:$O$90,1)</f>
        <v>#NUM!</v>
      </c>
      <c r="P52" s="597" t="e">
        <f ca="1">LARGE($P$60:$P$90,1)</f>
        <v>#NUM!</v>
      </c>
      <c r="Q52" s="597" t="e">
        <f ca="1">LARGE($Q$60:$Q$90,1)</f>
        <v>#NUM!</v>
      </c>
      <c r="R52" s="597" t="e">
        <f ca="1">LARGE($R$60:$R$90,1)</f>
        <v>#NUM!</v>
      </c>
      <c r="S52" s="597" t="e">
        <f ca="1">LARGE($S$60:$S$90,1)</f>
        <v>#NUM!</v>
      </c>
      <c r="T52" s="580"/>
      <c r="U52" s="576"/>
      <c r="V52" s="576"/>
    </row>
    <row r="53" spans="1:22" x14ac:dyDescent="0.2">
      <c r="A53" s="576"/>
      <c r="B53" s="576"/>
      <c r="C53" s="576"/>
      <c r="D53" s="602">
        <v>5</v>
      </c>
      <c r="E53" s="603" t="s">
        <v>238</v>
      </c>
      <c r="F53" s="580">
        <v>1</v>
      </c>
      <c r="G53" s="588">
        <f>LARGE($G$6:$G$36,2)</f>
        <v>366</v>
      </c>
      <c r="H53" s="588" t="e">
        <f ca="1">LARGE($H$60:$H$90,2)</f>
        <v>#NUM!</v>
      </c>
      <c r="I53" s="604" t="e">
        <f ca="1">LARGE($I$60:$I$90,2)</f>
        <v>#NUM!</v>
      </c>
      <c r="J53" s="604" t="e">
        <f ca="1">LARGE($J$60:$J$90,2)</f>
        <v>#NUM!</v>
      </c>
      <c r="K53" s="604" t="e">
        <f ca="1">LARGE($K$60:$K$90,2)</f>
        <v>#NUM!</v>
      </c>
      <c r="L53" s="604" t="e">
        <f ca="1">LARGE($L$60:$L$90,2)</f>
        <v>#NUM!</v>
      </c>
      <c r="M53" s="604" t="e">
        <f ca="1">LARGE($M$60:$M$89,2)</f>
        <v>#NUM!</v>
      </c>
      <c r="N53" s="604" t="e">
        <f ca="1">LARGE($N$60:$N$90,2)</f>
        <v>#NUM!</v>
      </c>
      <c r="O53" s="604" t="e">
        <f ca="1">LARGE($O$60:$O$90,2)</f>
        <v>#NUM!</v>
      </c>
      <c r="P53" s="604" t="e">
        <f ca="1">LARGE($P$60:$P$90,2)</f>
        <v>#NUM!</v>
      </c>
      <c r="Q53" s="604" t="e">
        <f ca="1">LARGE($Q$60:$Q$90,2)</f>
        <v>#NUM!</v>
      </c>
      <c r="R53" s="604" t="e">
        <f ca="1">LARGE($R$60:$R$90,2)</f>
        <v>#NUM!</v>
      </c>
      <c r="S53" s="604" t="e">
        <f ca="1">LARGE($S$60:$S$90,2)</f>
        <v>#NUM!</v>
      </c>
      <c r="T53" s="580"/>
      <c r="U53" s="576"/>
      <c r="V53" s="576"/>
    </row>
    <row r="54" spans="1:22" ht="15" x14ac:dyDescent="0.25">
      <c r="A54" s="576"/>
      <c r="B54" s="576"/>
      <c r="C54" s="576"/>
      <c r="D54" s="605">
        <v>6</v>
      </c>
      <c r="E54" s="606" t="s">
        <v>238</v>
      </c>
      <c r="F54" s="607" t="s">
        <v>239</v>
      </c>
      <c r="G54" s="593">
        <f>LARGE($G$6:$G$36,3)</f>
        <v>290</v>
      </c>
      <c r="H54" s="593" t="e">
        <f ca="1">LARGE($H$60:$H$90,3)</f>
        <v>#NUM!</v>
      </c>
      <c r="I54" s="608" t="e">
        <f ca="1">LARGE($I$60:$I$90,3)</f>
        <v>#NUM!</v>
      </c>
      <c r="J54" s="608" t="e">
        <f ca="1">LARGE($J$60:$J$90,3)</f>
        <v>#NUM!</v>
      </c>
      <c r="K54" s="608" t="e">
        <f ca="1">LARGE($K$60:$K$90,3)</f>
        <v>#NUM!</v>
      </c>
      <c r="L54" s="608" t="e">
        <f ca="1">LARGE($L$60:$L$90,3)</f>
        <v>#NUM!</v>
      </c>
      <c r="M54" s="608" t="e">
        <f ca="1">LARGE($M$60:$M$90,3)</f>
        <v>#NUM!</v>
      </c>
      <c r="N54" s="608" t="e">
        <f ca="1">LARGE($N$60:$N$90,3)</f>
        <v>#NUM!</v>
      </c>
      <c r="O54" s="608" t="e">
        <f ca="1">LARGE($O$60:$O$90,3)</f>
        <v>#NUM!</v>
      </c>
      <c r="P54" s="608" t="e">
        <f ca="1">LARGE($P$60:$P$90,3)</f>
        <v>#NUM!</v>
      </c>
      <c r="Q54" s="608" t="e">
        <f ca="1">LARGE($Q$60:$Q$90,3)</f>
        <v>#NUM!</v>
      </c>
      <c r="R54" s="608" t="e">
        <f ca="1">LARGE($R$60:$R$90,3)</f>
        <v>#NUM!</v>
      </c>
      <c r="S54" s="608" t="e">
        <f ca="1">LARGE($S$60:$S$90,3)</f>
        <v>#NUM!</v>
      </c>
      <c r="T54" s="580"/>
      <c r="U54" s="576"/>
      <c r="V54" s="576"/>
    </row>
    <row r="55" spans="1:22" ht="15" x14ac:dyDescent="0.25">
      <c r="A55" s="576"/>
      <c r="B55" s="576"/>
      <c r="C55" s="576"/>
      <c r="D55" s="594">
        <v>7</v>
      </c>
      <c r="E55" s="595" t="s">
        <v>229</v>
      </c>
      <c r="F55" s="596">
        <v>0</v>
      </c>
      <c r="G55" s="593">
        <f>LARGE($G$6:$G$36,1)</f>
        <v>980</v>
      </c>
      <c r="H55" s="593" t="e">
        <f ca="1">LARGE($H$60:$H$90,1)</f>
        <v>#NUM!</v>
      </c>
      <c r="I55" s="597" t="e">
        <f ca="1">LARGE($I$60:$I$90,1)</f>
        <v>#NUM!</v>
      </c>
      <c r="J55" s="597" t="e">
        <f ca="1">LARGE($J$60:$J$90,1)</f>
        <v>#NUM!</v>
      </c>
      <c r="K55" s="597" t="e">
        <f ca="1">LARGE($K$60:$K$90,1)</f>
        <v>#NUM!</v>
      </c>
      <c r="L55" s="597" t="e">
        <f ca="1">LARGE($L$60:$L$90,1)</f>
        <v>#NUM!</v>
      </c>
      <c r="M55" s="597" t="e">
        <f ca="1">LARGE($M$60:$M$90,1)</f>
        <v>#NUM!</v>
      </c>
      <c r="N55" s="597" t="e">
        <f ca="1">LARGE($N$60:$N$90,1)</f>
        <v>#NUM!</v>
      </c>
      <c r="O55" s="597" t="e">
        <f ca="1">LARGE($O$60:$O$90,1)</f>
        <v>#NUM!</v>
      </c>
      <c r="P55" s="597" t="e">
        <f ca="1">LARGE($P$60:$P$90,1)</f>
        <v>#NUM!</v>
      </c>
      <c r="Q55" s="597" t="e">
        <f ca="1">LARGE($Q$60:$Q$90,1)</f>
        <v>#NUM!</v>
      </c>
      <c r="R55" s="597" t="e">
        <f ca="1">LARGE($R$60:$R$90,1)</f>
        <v>#NUM!</v>
      </c>
      <c r="S55" s="597" t="e">
        <f ca="1">LARGE($S$60:$S$90,1)</f>
        <v>#NUM!</v>
      </c>
      <c r="T55" s="580"/>
      <c r="U55" s="576"/>
      <c r="V55" s="576"/>
    </row>
    <row r="56" spans="1:22" x14ac:dyDescent="0.2">
      <c r="A56" s="576"/>
      <c r="B56" s="576"/>
      <c r="C56" s="576"/>
      <c r="D56" s="602">
        <v>8</v>
      </c>
      <c r="E56" s="603" t="s">
        <v>229</v>
      </c>
      <c r="F56" s="580">
        <v>1</v>
      </c>
      <c r="G56" s="588">
        <f>LARGE($G$6:$G$36,2)</f>
        <v>366</v>
      </c>
      <c r="H56" s="588" t="e">
        <f ca="1">LARGE($H$60:$H$90,2)</f>
        <v>#NUM!</v>
      </c>
      <c r="I56" s="604" t="e">
        <f ca="1">LARGE($I$60:$I$90,2)</f>
        <v>#NUM!</v>
      </c>
      <c r="J56" s="604" t="e">
        <f ca="1">LARGE($J$60:$J$90,2)</f>
        <v>#NUM!</v>
      </c>
      <c r="K56" s="604" t="e">
        <f ca="1">LARGE($K$60:$K$90,2)</f>
        <v>#NUM!</v>
      </c>
      <c r="L56" s="604" t="e">
        <f ca="1">LARGE($L$60:$L$90,2)</f>
        <v>#NUM!</v>
      </c>
      <c r="M56" s="604" t="e">
        <f ca="1">LARGE($M$60:$M$90,2)</f>
        <v>#NUM!</v>
      </c>
      <c r="N56" s="604" t="e">
        <f ca="1">LARGE($N$60:$N$90,2)</f>
        <v>#NUM!</v>
      </c>
      <c r="O56" s="604" t="e">
        <f ca="1">LARGE($O$60:$O$90,2)</f>
        <v>#NUM!</v>
      </c>
      <c r="P56" s="604" t="e">
        <f ca="1">LARGE($P$60:$P$90,2)</f>
        <v>#NUM!</v>
      </c>
      <c r="Q56" s="604" t="e">
        <f ca="1">LARGE($Q$60:$Q$90,2)</f>
        <v>#NUM!</v>
      </c>
      <c r="R56" s="604" t="e">
        <f ca="1">LARGE($R$60:$R$90,2)</f>
        <v>#NUM!</v>
      </c>
      <c r="S56" s="604" t="e">
        <f ca="1">LARGE($S$60:$S$90,2)</f>
        <v>#NUM!</v>
      </c>
      <c r="T56" s="580"/>
      <c r="U56" s="576"/>
      <c r="V56" s="576"/>
    </row>
    <row r="57" spans="1:22" x14ac:dyDescent="0.2">
      <c r="A57" s="576"/>
      <c r="B57" s="576"/>
      <c r="C57" s="576"/>
      <c r="D57" s="602">
        <v>9</v>
      </c>
      <c r="E57" s="603" t="s">
        <v>229</v>
      </c>
      <c r="F57" s="580">
        <v>2</v>
      </c>
      <c r="G57" s="588">
        <f>LARGE($G$6:$G$36,3)</f>
        <v>290</v>
      </c>
      <c r="H57" s="588" t="e">
        <f ca="1">LARGE($H$60:$H$90,3)</f>
        <v>#NUM!</v>
      </c>
      <c r="I57" s="604" t="e">
        <f ca="1">LARGE($I$60:$I$90,3)</f>
        <v>#NUM!</v>
      </c>
      <c r="J57" s="604" t="e">
        <f ca="1">LARGE($J$60:$J$90,3)</f>
        <v>#NUM!</v>
      </c>
      <c r="K57" s="604" t="e">
        <f ca="1">LARGE($K$60:$K$90,3)</f>
        <v>#NUM!</v>
      </c>
      <c r="L57" s="604" t="e">
        <f ca="1">LARGE($L$60:$L$90,3)</f>
        <v>#NUM!</v>
      </c>
      <c r="M57" s="604" t="e">
        <f ca="1">LARGE($M$60:$M$90,3)</f>
        <v>#NUM!</v>
      </c>
      <c r="N57" s="604" t="e">
        <f ca="1">LARGE($N$60:$N$90,3)</f>
        <v>#NUM!</v>
      </c>
      <c r="O57" s="604" t="e">
        <f ca="1">LARGE($O$60:$O$90,3)</f>
        <v>#NUM!</v>
      </c>
      <c r="P57" s="604" t="e">
        <f ca="1">LARGE($P$60:$P$90,3)</f>
        <v>#NUM!</v>
      </c>
      <c r="Q57" s="604" t="e">
        <f ca="1">LARGE($Q$60:$Q$90,3)</f>
        <v>#NUM!</v>
      </c>
      <c r="R57" s="604" t="e">
        <f ca="1">LARGE($R$60:$R$90,3)</f>
        <v>#NUM!</v>
      </c>
      <c r="S57" s="604" t="e">
        <f ca="1">LARGE($S$60:$S$90,3)</f>
        <v>#NUM!</v>
      </c>
      <c r="T57" s="580"/>
      <c r="U57" s="576"/>
      <c r="V57" s="576"/>
    </row>
    <row r="58" spans="1:22" x14ac:dyDescent="0.2">
      <c r="A58" s="576"/>
      <c r="B58" s="576"/>
      <c r="C58" s="576"/>
      <c r="D58" s="598">
        <v>10</v>
      </c>
      <c r="E58" s="599" t="s">
        <v>229</v>
      </c>
      <c r="F58" s="600" t="s">
        <v>240</v>
      </c>
      <c r="G58" s="588">
        <f>LARGE($G$6:$G$36,4)</f>
        <v>121</v>
      </c>
      <c r="H58" s="588" t="e">
        <f ca="1">LARGE($H$60:$H$90,4)</f>
        <v>#NUM!</v>
      </c>
      <c r="I58" s="601" t="e">
        <f ca="1">LARGE($I$60:$I$90,4)</f>
        <v>#NUM!</v>
      </c>
      <c r="J58" s="601" t="e">
        <f ca="1">LARGE($J$60:$J$90,4)</f>
        <v>#NUM!</v>
      </c>
      <c r="K58" s="601" t="e">
        <f ca="1">LARGE($K$60:$K$90,4)</f>
        <v>#NUM!</v>
      </c>
      <c r="L58" s="601" t="e">
        <f ca="1">LARGE($L$60:$L$90,4)</f>
        <v>#NUM!</v>
      </c>
      <c r="M58" s="601" t="e">
        <f ca="1">LARGE($M$60:$M$90,4)</f>
        <v>#NUM!</v>
      </c>
      <c r="N58" s="601" t="e">
        <f ca="1">LARGE($N$60:$N$90,4)</f>
        <v>#NUM!</v>
      </c>
      <c r="O58" s="601" t="e">
        <f ca="1">LARGE($O$60:O$90,4)</f>
        <v>#NUM!</v>
      </c>
      <c r="P58" s="601" t="e">
        <f ca="1">LARGE($P$60:$P$90,4)</f>
        <v>#NUM!</v>
      </c>
      <c r="Q58" s="601" t="e">
        <f ca="1">LARGE($Q$60:$Q$90,4)</f>
        <v>#NUM!</v>
      </c>
      <c r="R58" s="601" t="e">
        <f ca="1">LARGE($R$60:$R$90,4)</f>
        <v>#NUM!</v>
      </c>
      <c r="S58" s="601" t="e">
        <f ca="1">LARGE($S$60:$S$90,4)</f>
        <v>#NUM!</v>
      </c>
      <c r="T58" s="580"/>
      <c r="U58" s="576"/>
      <c r="V58" s="576"/>
    </row>
    <row r="59" spans="1:22" x14ac:dyDescent="0.2">
      <c r="A59" s="576"/>
      <c r="B59" s="576"/>
      <c r="C59" s="576"/>
      <c r="D59" s="576"/>
      <c r="E59" s="576"/>
      <c r="F59" s="576"/>
      <c r="G59" s="576"/>
      <c r="H59" s="580"/>
      <c r="I59" s="580"/>
      <c r="J59" s="580"/>
      <c r="K59" s="580"/>
      <c r="L59" s="576"/>
      <c r="M59" s="576"/>
      <c r="N59" s="580"/>
      <c r="O59" s="580"/>
      <c r="P59" s="580"/>
      <c r="Q59" s="580"/>
      <c r="R59" s="580"/>
      <c r="S59" s="580"/>
      <c r="T59" s="580"/>
      <c r="U59" s="576"/>
      <c r="V59" s="576"/>
    </row>
    <row r="60" spans="1:22" x14ac:dyDescent="0.2">
      <c r="A60" s="576"/>
      <c r="B60" s="576"/>
      <c r="C60" s="576"/>
      <c r="D60" s="576"/>
      <c r="E60" s="576"/>
      <c r="F60" s="576"/>
      <c r="G60" s="576"/>
      <c r="H60" s="609" t="str">
        <f ca="1">IF(CELL("type",H6)="b","",IF(H6="tntc",63200,IF(H6=0,1,H6)))</f>
        <v/>
      </c>
      <c r="I60" s="610" t="str">
        <f t="shared" ref="H60:S75" ca="1" si="6">IF(CELL("type",I6)="b","",IF(I6="tntc",63200,IF(I6=0,1,I6)))</f>
        <v/>
      </c>
      <c r="J60" s="609" t="str">
        <f t="shared" ca="1" si="6"/>
        <v/>
      </c>
      <c r="K60" s="609" t="str">
        <f t="shared" ca="1" si="6"/>
        <v/>
      </c>
      <c r="L60" s="609" t="str">
        <f t="shared" ca="1" si="6"/>
        <v/>
      </c>
      <c r="M60" s="609" t="str">
        <f t="shared" ca="1" si="6"/>
        <v/>
      </c>
      <c r="N60" s="609" t="str">
        <f t="shared" ca="1" si="6"/>
        <v/>
      </c>
      <c r="O60" s="609" t="str">
        <f t="shared" ca="1" si="6"/>
        <v/>
      </c>
      <c r="P60" s="609" t="str">
        <f t="shared" ca="1" si="6"/>
        <v/>
      </c>
      <c r="Q60" s="609" t="str">
        <f t="shared" ca="1" si="6"/>
        <v/>
      </c>
      <c r="R60" s="609" t="str">
        <f t="shared" ca="1" si="6"/>
        <v/>
      </c>
      <c r="S60" s="609" t="str">
        <f t="shared" ca="1" si="6"/>
        <v/>
      </c>
      <c r="T60" s="580"/>
      <c r="U60" s="576"/>
      <c r="V60" s="576"/>
    </row>
    <row r="61" spans="1:22" x14ac:dyDescent="0.2">
      <c r="A61" s="576"/>
      <c r="B61" s="576"/>
      <c r="C61" s="576"/>
      <c r="D61" s="576"/>
      <c r="E61" s="576"/>
      <c r="F61" s="576"/>
      <c r="G61" s="576"/>
      <c r="H61" s="609" t="str">
        <f t="shared" ca="1" si="6"/>
        <v/>
      </c>
      <c r="I61" s="610" t="str">
        <f t="shared" ca="1" si="6"/>
        <v/>
      </c>
      <c r="J61" s="609" t="str">
        <f t="shared" ca="1" si="6"/>
        <v/>
      </c>
      <c r="K61" s="609" t="str">
        <f t="shared" ca="1" si="6"/>
        <v/>
      </c>
      <c r="L61" s="609" t="str">
        <f t="shared" ca="1" si="6"/>
        <v/>
      </c>
      <c r="M61" s="609" t="str">
        <f t="shared" ca="1" si="6"/>
        <v/>
      </c>
      <c r="N61" s="609" t="str">
        <f t="shared" ca="1" si="6"/>
        <v/>
      </c>
      <c r="O61" s="609" t="str">
        <f t="shared" ca="1" si="6"/>
        <v/>
      </c>
      <c r="P61" s="609" t="str">
        <f t="shared" ca="1" si="6"/>
        <v/>
      </c>
      <c r="Q61" s="609" t="str">
        <f t="shared" ca="1" si="6"/>
        <v/>
      </c>
      <c r="R61" s="609" t="str">
        <f t="shared" ca="1" si="6"/>
        <v/>
      </c>
      <c r="S61" s="609" t="str">
        <f t="shared" ca="1" si="6"/>
        <v/>
      </c>
      <c r="T61" s="580"/>
      <c r="U61" s="576"/>
      <c r="V61" s="576"/>
    </row>
    <row r="62" spans="1:22" x14ac:dyDescent="0.2">
      <c r="A62" s="576"/>
      <c r="B62" s="576"/>
      <c r="C62" s="576"/>
      <c r="D62" s="576"/>
      <c r="E62" s="576"/>
      <c r="F62" s="576"/>
      <c r="G62" s="576"/>
      <c r="H62" s="609" t="str">
        <f t="shared" ca="1" si="6"/>
        <v/>
      </c>
      <c r="I62" s="610" t="str">
        <f t="shared" ca="1" si="6"/>
        <v/>
      </c>
      <c r="J62" s="609" t="str">
        <f t="shared" ca="1" si="6"/>
        <v/>
      </c>
      <c r="K62" s="609" t="str">
        <f t="shared" ca="1" si="6"/>
        <v/>
      </c>
      <c r="L62" s="609" t="str">
        <f t="shared" ca="1" si="6"/>
        <v/>
      </c>
      <c r="M62" s="609" t="str">
        <f t="shared" ca="1" si="6"/>
        <v/>
      </c>
      <c r="N62" s="609" t="str">
        <f t="shared" ca="1" si="6"/>
        <v/>
      </c>
      <c r="O62" s="609" t="str">
        <f t="shared" ca="1" si="6"/>
        <v/>
      </c>
      <c r="P62" s="609" t="str">
        <f t="shared" ca="1" si="6"/>
        <v/>
      </c>
      <c r="Q62" s="609" t="str">
        <f t="shared" ca="1" si="6"/>
        <v/>
      </c>
      <c r="R62" s="609" t="str">
        <f t="shared" ca="1" si="6"/>
        <v/>
      </c>
      <c r="S62" s="609" t="str">
        <f t="shared" ca="1" si="6"/>
        <v/>
      </c>
      <c r="T62" s="580"/>
      <c r="U62" s="576"/>
      <c r="V62" s="576"/>
    </row>
    <row r="63" spans="1:22" x14ac:dyDescent="0.2">
      <c r="A63" s="576"/>
      <c r="B63" s="576"/>
      <c r="C63" s="576"/>
      <c r="D63" s="576"/>
      <c r="E63" s="576"/>
      <c r="F63" s="576"/>
      <c r="G63" s="576"/>
      <c r="H63" s="609" t="str">
        <f t="shared" ca="1" si="6"/>
        <v/>
      </c>
      <c r="I63" s="610" t="str">
        <f t="shared" ca="1" si="6"/>
        <v/>
      </c>
      <c r="J63" s="609" t="str">
        <f t="shared" ca="1" si="6"/>
        <v/>
      </c>
      <c r="K63" s="609" t="str">
        <f t="shared" ca="1" si="6"/>
        <v/>
      </c>
      <c r="L63" s="609" t="str">
        <f t="shared" ca="1" si="6"/>
        <v/>
      </c>
      <c r="M63" s="609" t="str">
        <f t="shared" ca="1" si="6"/>
        <v/>
      </c>
      <c r="N63" s="609" t="str">
        <f t="shared" ca="1" si="6"/>
        <v/>
      </c>
      <c r="O63" s="609" t="str">
        <f t="shared" ca="1" si="6"/>
        <v/>
      </c>
      <c r="P63" s="609" t="str">
        <f t="shared" ca="1" si="6"/>
        <v/>
      </c>
      <c r="Q63" s="609" t="str">
        <f t="shared" ca="1" si="6"/>
        <v/>
      </c>
      <c r="R63" s="609" t="str">
        <f t="shared" ca="1" si="6"/>
        <v/>
      </c>
      <c r="S63" s="609" t="str">
        <f t="shared" ca="1" si="6"/>
        <v/>
      </c>
      <c r="T63" s="580"/>
      <c r="U63" s="576"/>
      <c r="V63" s="576"/>
    </row>
    <row r="64" spans="1:22" x14ac:dyDescent="0.2">
      <c r="A64" s="576"/>
      <c r="B64" s="576"/>
      <c r="C64" s="576"/>
      <c r="D64" s="576"/>
      <c r="E64" s="576"/>
      <c r="F64" s="576"/>
      <c r="G64" s="576"/>
      <c r="H64" s="609" t="str">
        <f t="shared" ca="1" si="6"/>
        <v/>
      </c>
      <c r="I64" s="610" t="str">
        <f t="shared" ca="1" si="6"/>
        <v/>
      </c>
      <c r="J64" s="609" t="str">
        <f t="shared" ca="1" si="6"/>
        <v/>
      </c>
      <c r="K64" s="609" t="str">
        <f t="shared" ca="1" si="6"/>
        <v/>
      </c>
      <c r="L64" s="609" t="str">
        <f t="shared" ca="1" si="6"/>
        <v/>
      </c>
      <c r="M64" s="609" t="str">
        <f t="shared" ca="1" si="6"/>
        <v/>
      </c>
      <c r="N64" s="609" t="str">
        <f t="shared" ca="1" si="6"/>
        <v/>
      </c>
      <c r="O64" s="609" t="str">
        <f t="shared" ca="1" si="6"/>
        <v/>
      </c>
      <c r="P64" s="609" t="str">
        <f t="shared" ca="1" si="6"/>
        <v/>
      </c>
      <c r="Q64" s="609" t="str">
        <f t="shared" ca="1" si="6"/>
        <v/>
      </c>
      <c r="R64" s="609" t="str">
        <f t="shared" ca="1" si="6"/>
        <v/>
      </c>
      <c r="S64" s="609" t="str">
        <f t="shared" ca="1" si="6"/>
        <v/>
      </c>
      <c r="T64" s="580"/>
      <c r="U64" s="576"/>
      <c r="V64" s="576"/>
    </row>
    <row r="65" spans="1:22" x14ac:dyDescent="0.2">
      <c r="A65" s="576"/>
      <c r="B65" s="576"/>
      <c r="C65" s="576"/>
      <c r="D65" s="576"/>
      <c r="E65" s="576"/>
      <c r="F65" s="576"/>
      <c r="G65" s="576"/>
      <c r="H65" s="609" t="str">
        <f t="shared" ca="1" si="6"/>
        <v/>
      </c>
      <c r="I65" s="610" t="str">
        <f t="shared" ca="1" si="6"/>
        <v/>
      </c>
      <c r="J65" s="609" t="str">
        <f t="shared" ca="1" si="6"/>
        <v/>
      </c>
      <c r="K65" s="609" t="str">
        <f t="shared" ca="1" si="6"/>
        <v/>
      </c>
      <c r="L65" s="609" t="str">
        <f t="shared" ca="1" si="6"/>
        <v/>
      </c>
      <c r="M65" s="609" t="str">
        <f t="shared" ca="1" si="6"/>
        <v/>
      </c>
      <c r="N65" s="609" t="str">
        <f t="shared" ca="1" si="6"/>
        <v/>
      </c>
      <c r="O65" s="609" t="str">
        <f t="shared" ca="1" si="6"/>
        <v/>
      </c>
      <c r="P65" s="609" t="str">
        <f t="shared" ca="1" si="6"/>
        <v/>
      </c>
      <c r="Q65" s="609" t="str">
        <f t="shared" ca="1" si="6"/>
        <v/>
      </c>
      <c r="R65" s="609" t="str">
        <f t="shared" ca="1" si="6"/>
        <v/>
      </c>
      <c r="S65" s="609" t="str">
        <f t="shared" ca="1" si="6"/>
        <v/>
      </c>
      <c r="T65" s="580"/>
      <c r="U65" s="576"/>
      <c r="V65" s="576"/>
    </row>
    <row r="66" spans="1:22" x14ac:dyDescent="0.2">
      <c r="A66" s="576"/>
      <c r="B66" s="576"/>
      <c r="C66" s="576"/>
      <c r="D66" s="576"/>
      <c r="E66" s="576"/>
      <c r="F66" s="576"/>
      <c r="G66" s="576"/>
      <c r="H66" s="609" t="str">
        <f t="shared" ca="1" si="6"/>
        <v/>
      </c>
      <c r="I66" s="610" t="str">
        <f t="shared" ca="1" si="6"/>
        <v/>
      </c>
      <c r="J66" s="609" t="str">
        <f t="shared" ca="1" si="6"/>
        <v/>
      </c>
      <c r="K66" s="609" t="str">
        <f t="shared" ca="1" si="6"/>
        <v/>
      </c>
      <c r="L66" s="609" t="str">
        <f t="shared" ca="1" si="6"/>
        <v/>
      </c>
      <c r="M66" s="609" t="str">
        <f t="shared" ca="1" si="6"/>
        <v/>
      </c>
      <c r="N66" s="609" t="str">
        <f t="shared" ca="1" si="6"/>
        <v/>
      </c>
      <c r="O66" s="609" t="str">
        <f t="shared" ca="1" si="6"/>
        <v/>
      </c>
      <c r="P66" s="609" t="str">
        <f t="shared" ca="1" si="6"/>
        <v/>
      </c>
      <c r="Q66" s="609" t="str">
        <f t="shared" ca="1" si="6"/>
        <v/>
      </c>
      <c r="R66" s="609" t="str">
        <f t="shared" ca="1" si="6"/>
        <v/>
      </c>
      <c r="S66" s="609" t="str">
        <f t="shared" ca="1" si="6"/>
        <v/>
      </c>
      <c r="T66" s="580"/>
      <c r="U66" s="576"/>
      <c r="V66" s="576"/>
    </row>
    <row r="67" spans="1:22" x14ac:dyDescent="0.2">
      <c r="A67" s="576"/>
      <c r="B67" s="576"/>
      <c r="C67" s="576"/>
      <c r="D67" s="576"/>
      <c r="E67" s="576"/>
      <c r="F67" s="576"/>
      <c r="G67" s="576"/>
      <c r="H67" s="609" t="str">
        <f t="shared" ca="1" si="6"/>
        <v/>
      </c>
      <c r="I67" s="610" t="str">
        <f t="shared" ca="1" si="6"/>
        <v/>
      </c>
      <c r="J67" s="609" t="str">
        <f t="shared" ca="1" si="6"/>
        <v/>
      </c>
      <c r="K67" s="609" t="str">
        <f t="shared" ca="1" si="6"/>
        <v/>
      </c>
      <c r="L67" s="609" t="str">
        <f t="shared" ca="1" si="6"/>
        <v/>
      </c>
      <c r="M67" s="609" t="str">
        <f t="shared" ca="1" si="6"/>
        <v/>
      </c>
      <c r="N67" s="609" t="str">
        <f t="shared" ca="1" si="6"/>
        <v/>
      </c>
      <c r="O67" s="609" t="str">
        <f t="shared" ca="1" si="6"/>
        <v/>
      </c>
      <c r="P67" s="609" t="str">
        <f t="shared" ca="1" si="6"/>
        <v/>
      </c>
      <c r="Q67" s="609" t="str">
        <f t="shared" ca="1" si="6"/>
        <v/>
      </c>
      <c r="R67" s="609" t="str">
        <f t="shared" ca="1" si="6"/>
        <v/>
      </c>
      <c r="S67" s="609" t="str">
        <f t="shared" ca="1" si="6"/>
        <v/>
      </c>
      <c r="T67" s="580"/>
      <c r="U67" s="576"/>
      <c r="V67" s="576"/>
    </row>
    <row r="68" spans="1:22" x14ac:dyDescent="0.2">
      <c r="A68" s="576"/>
      <c r="B68" s="576"/>
      <c r="C68" s="576"/>
      <c r="D68" s="576"/>
      <c r="E68" s="576"/>
      <c r="F68" s="576"/>
      <c r="G68" s="576"/>
      <c r="H68" s="609" t="str">
        <f t="shared" ca="1" si="6"/>
        <v/>
      </c>
      <c r="I68" s="610" t="str">
        <f t="shared" ca="1" si="6"/>
        <v/>
      </c>
      <c r="J68" s="609" t="str">
        <f t="shared" ca="1" si="6"/>
        <v/>
      </c>
      <c r="K68" s="609" t="str">
        <f t="shared" ca="1" si="6"/>
        <v/>
      </c>
      <c r="L68" s="609" t="str">
        <f t="shared" ca="1" si="6"/>
        <v/>
      </c>
      <c r="M68" s="609" t="str">
        <f t="shared" ca="1" si="6"/>
        <v/>
      </c>
      <c r="N68" s="609" t="str">
        <f t="shared" ca="1" si="6"/>
        <v/>
      </c>
      <c r="O68" s="609" t="str">
        <f t="shared" ca="1" si="6"/>
        <v/>
      </c>
      <c r="P68" s="609" t="str">
        <f t="shared" ca="1" si="6"/>
        <v/>
      </c>
      <c r="Q68" s="609" t="str">
        <f t="shared" ca="1" si="6"/>
        <v/>
      </c>
      <c r="R68" s="609" t="str">
        <f t="shared" ca="1" si="6"/>
        <v/>
      </c>
      <c r="S68" s="609" t="str">
        <f t="shared" ca="1" si="6"/>
        <v/>
      </c>
      <c r="T68" s="580"/>
      <c r="U68" s="576"/>
      <c r="V68" s="576"/>
    </row>
    <row r="69" spans="1:22" x14ac:dyDescent="0.2">
      <c r="A69" s="576"/>
      <c r="B69" s="576"/>
      <c r="C69" s="576"/>
      <c r="D69" s="576"/>
      <c r="E69" s="576"/>
      <c r="F69" s="576"/>
      <c r="G69" s="576"/>
      <c r="H69" s="609" t="str">
        <f t="shared" ca="1" si="6"/>
        <v/>
      </c>
      <c r="I69" s="610" t="str">
        <f t="shared" ca="1" si="6"/>
        <v/>
      </c>
      <c r="J69" s="609" t="str">
        <f t="shared" ca="1" si="6"/>
        <v/>
      </c>
      <c r="K69" s="609" t="str">
        <f t="shared" ca="1" si="6"/>
        <v/>
      </c>
      <c r="L69" s="609" t="str">
        <f t="shared" ca="1" si="6"/>
        <v/>
      </c>
      <c r="M69" s="609" t="str">
        <f t="shared" ca="1" si="6"/>
        <v/>
      </c>
      <c r="N69" s="609" t="str">
        <f t="shared" ca="1" si="6"/>
        <v/>
      </c>
      <c r="O69" s="609" t="str">
        <f t="shared" ca="1" si="6"/>
        <v/>
      </c>
      <c r="P69" s="609" t="str">
        <f t="shared" ca="1" si="6"/>
        <v/>
      </c>
      <c r="Q69" s="609" t="str">
        <f t="shared" ca="1" si="6"/>
        <v/>
      </c>
      <c r="R69" s="609" t="str">
        <f t="shared" ca="1" si="6"/>
        <v/>
      </c>
      <c r="S69" s="609" t="str">
        <f t="shared" ca="1" si="6"/>
        <v/>
      </c>
      <c r="T69" s="580"/>
      <c r="U69" s="576"/>
      <c r="V69" s="576"/>
    </row>
    <row r="70" spans="1:22" x14ac:dyDescent="0.2">
      <c r="A70" s="576"/>
      <c r="B70" s="576"/>
      <c r="C70" s="576"/>
      <c r="D70" s="576"/>
      <c r="E70" s="576"/>
      <c r="F70" s="576"/>
      <c r="G70" s="576"/>
      <c r="H70" s="609" t="str">
        <f t="shared" ca="1" si="6"/>
        <v/>
      </c>
      <c r="I70" s="610" t="str">
        <f t="shared" ca="1" si="6"/>
        <v/>
      </c>
      <c r="J70" s="609" t="str">
        <f t="shared" ca="1" si="6"/>
        <v/>
      </c>
      <c r="K70" s="609" t="str">
        <f t="shared" ca="1" si="6"/>
        <v/>
      </c>
      <c r="L70" s="609" t="str">
        <f t="shared" ca="1" si="6"/>
        <v/>
      </c>
      <c r="M70" s="609" t="str">
        <f t="shared" ca="1" si="6"/>
        <v/>
      </c>
      <c r="N70" s="609" t="str">
        <f t="shared" ca="1" si="6"/>
        <v/>
      </c>
      <c r="O70" s="609" t="str">
        <f t="shared" ca="1" si="6"/>
        <v/>
      </c>
      <c r="P70" s="609" t="str">
        <f t="shared" ca="1" si="6"/>
        <v/>
      </c>
      <c r="Q70" s="609" t="str">
        <f t="shared" ca="1" si="6"/>
        <v/>
      </c>
      <c r="R70" s="609" t="str">
        <f t="shared" ca="1" si="6"/>
        <v/>
      </c>
      <c r="S70" s="609" t="str">
        <f t="shared" ca="1" si="6"/>
        <v/>
      </c>
      <c r="T70" s="580"/>
      <c r="U70" s="576"/>
      <c r="V70" s="576"/>
    </row>
    <row r="71" spans="1:22" x14ac:dyDescent="0.2">
      <c r="A71" s="576"/>
      <c r="B71" s="576"/>
      <c r="C71" s="576"/>
      <c r="D71" s="576"/>
      <c r="E71" s="576"/>
      <c r="F71" s="576"/>
      <c r="G71" s="576"/>
      <c r="H71" s="609" t="str">
        <f t="shared" ca="1" si="6"/>
        <v/>
      </c>
      <c r="I71" s="610" t="str">
        <f t="shared" ca="1" si="6"/>
        <v/>
      </c>
      <c r="J71" s="609" t="str">
        <f t="shared" ca="1" si="6"/>
        <v/>
      </c>
      <c r="K71" s="609" t="str">
        <f t="shared" ca="1" si="6"/>
        <v/>
      </c>
      <c r="L71" s="609" t="str">
        <f t="shared" ca="1" si="6"/>
        <v/>
      </c>
      <c r="M71" s="609" t="str">
        <f t="shared" ca="1" si="6"/>
        <v/>
      </c>
      <c r="N71" s="609" t="str">
        <f t="shared" ca="1" si="6"/>
        <v/>
      </c>
      <c r="O71" s="609" t="str">
        <f t="shared" ca="1" si="6"/>
        <v/>
      </c>
      <c r="P71" s="609" t="str">
        <f t="shared" ca="1" si="6"/>
        <v/>
      </c>
      <c r="Q71" s="609" t="str">
        <f t="shared" ca="1" si="6"/>
        <v/>
      </c>
      <c r="R71" s="609" t="str">
        <f t="shared" ca="1" si="6"/>
        <v/>
      </c>
      <c r="S71" s="609" t="str">
        <f t="shared" ca="1" si="6"/>
        <v/>
      </c>
      <c r="T71" s="580"/>
      <c r="U71" s="576"/>
      <c r="V71" s="576"/>
    </row>
    <row r="72" spans="1:22" x14ac:dyDescent="0.2">
      <c r="A72" s="576"/>
      <c r="B72" s="576"/>
      <c r="C72" s="576"/>
      <c r="D72" s="576"/>
      <c r="E72" s="576"/>
      <c r="F72" s="576"/>
      <c r="G72" s="576"/>
      <c r="H72" s="609" t="str">
        <f t="shared" ca="1" si="6"/>
        <v/>
      </c>
      <c r="I72" s="610" t="str">
        <f t="shared" ca="1" si="6"/>
        <v/>
      </c>
      <c r="J72" s="609" t="str">
        <f t="shared" ca="1" si="6"/>
        <v/>
      </c>
      <c r="K72" s="609" t="str">
        <f t="shared" ca="1" si="6"/>
        <v/>
      </c>
      <c r="L72" s="609" t="str">
        <f t="shared" ca="1" si="6"/>
        <v/>
      </c>
      <c r="M72" s="609" t="str">
        <f t="shared" ca="1" si="6"/>
        <v/>
      </c>
      <c r="N72" s="609" t="str">
        <f t="shared" ca="1" si="6"/>
        <v/>
      </c>
      <c r="O72" s="609" t="str">
        <f t="shared" ca="1" si="6"/>
        <v/>
      </c>
      <c r="P72" s="609" t="str">
        <f t="shared" ca="1" si="6"/>
        <v/>
      </c>
      <c r="Q72" s="609" t="str">
        <f t="shared" ca="1" si="6"/>
        <v/>
      </c>
      <c r="R72" s="609" t="str">
        <f t="shared" ca="1" si="6"/>
        <v/>
      </c>
      <c r="S72" s="609" t="str">
        <f t="shared" ca="1" si="6"/>
        <v/>
      </c>
      <c r="T72" s="580"/>
      <c r="U72" s="576"/>
      <c r="V72" s="576"/>
    </row>
    <row r="73" spans="1:22" x14ac:dyDescent="0.2">
      <c r="A73" s="576"/>
      <c r="B73" s="576"/>
      <c r="C73" s="576"/>
      <c r="D73" s="576"/>
      <c r="E73" s="576"/>
      <c r="F73" s="576"/>
      <c r="G73" s="576"/>
      <c r="H73" s="609" t="str">
        <f t="shared" ca="1" si="6"/>
        <v/>
      </c>
      <c r="I73" s="610" t="str">
        <f t="shared" ca="1" si="6"/>
        <v/>
      </c>
      <c r="J73" s="609" t="str">
        <f t="shared" ca="1" si="6"/>
        <v/>
      </c>
      <c r="K73" s="609" t="str">
        <f t="shared" ca="1" si="6"/>
        <v/>
      </c>
      <c r="L73" s="609" t="str">
        <f t="shared" ca="1" si="6"/>
        <v/>
      </c>
      <c r="M73" s="609" t="str">
        <f t="shared" ca="1" si="6"/>
        <v/>
      </c>
      <c r="N73" s="609" t="str">
        <f t="shared" ca="1" si="6"/>
        <v/>
      </c>
      <c r="O73" s="609" t="str">
        <f t="shared" ca="1" si="6"/>
        <v/>
      </c>
      <c r="P73" s="609" t="str">
        <f t="shared" ca="1" si="6"/>
        <v/>
      </c>
      <c r="Q73" s="609" t="str">
        <f t="shared" ca="1" si="6"/>
        <v/>
      </c>
      <c r="R73" s="609" t="str">
        <f t="shared" ca="1" si="6"/>
        <v/>
      </c>
      <c r="S73" s="609" t="str">
        <f t="shared" ca="1" si="6"/>
        <v/>
      </c>
      <c r="T73" s="580"/>
      <c r="U73" s="576"/>
      <c r="V73" s="576"/>
    </row>
    <row r="74" spans="1:22" x14ac:dyDescent="0.2">
      <c r="A74" s="576"/>
      <c r="B74" s="576"/>
      <c r="C74" s="576"/>
      <c r="D74" s="576"/>
      <c r="E74" s="576"/>
      <c r="F74" s="576"/>
      <c r="G74" s="576"/>
      <c r="H74" s="609" t="str">
        <f t="shared" ca="1" si="6"/>
        <v/>
      </c>
      <c r="I74" s="610" t="str">
        <f t="shared" ca="1" si="6"/>
        <v/>
      </c>
      <c r="J74" s="609" t="str">
        <f t="shared" ca="1" si="6"/>
        <v/>
      </c>
      <c r="K74" s="609" t="str">
        <f t="shared" ca="1" si="6"/>
        <v/>
      </c>
      <c r="L74" s="609" t="str">
        <f t="shared" ca="1" si="6"/>
        <v/>
      </c>
      <c r="M74" s="609" t="str">
        <f t="shared" ca="1" si="6"/>
        <v/>
      </c>
      <c r="N74" s="609" t="str">
        <f t="shared" ca="1" si="6"/>
        <v/>
      </c>
      <c r="O74" s="609" t="str">
        <f t="shared" ca="1" si="6"/>
        <v/>
      </c>
      <c r="P74" s="609" t="str">
        <f t="shared" ca="1" si="6"/>
        <v/>
      </c>
      <c r="Q74" s="609" t="str">
        <f t="shared" ca="1" si="6"/>
        <v/>
      </c>
      <c r="R74" s="609" t="str">
        <f t="shared" ca="1" si="6"/>
        <v/>
      </c>
      <c r="S74" s="609" t="str">
        <f t="shared" ca="1" si="6"/>
        <v/>
      </c>
      <c r="T74" s="580"/>
      <c r="U74" s="576"/>
      <c r="V74" s="576"/>
    </row>
    <row r="75" spans="1:22" x14ac:dyDescent="0.2">
      <c r="A75" s="576"/>
      <c r="B75" s="576"/>
      <c r="C75" s="576"/>
      <c r="D75" s="576"/>
      <c r="E75" s="576"/>
      <c r="F75" s="576"/>
      <c r="G75" s="576"/>
      <c r="H75" s="609" t="str">
        <f t="shared" ca="1" si="6"/>
        <v/>
      </c>
      <c r="I75" s="610" t="str">
        <f t="shared" ca="1" si="6"/>
        <v/>
      </c>
      <c r="J75" s="609" t="str">
        <f t="shared" ca="1" si="6"/>
        <v/>
      </c>
      <c r="K75" s="609" t="str">
        <f t="shared" ca="1" si="6"/>
        <v/>
      </c>
      <c r="L75" s="609" t="str">
        <f t="shared" ca="1" si="6"/>
        <v/>
      </c>
      <c r="M75" s="609" t="str">
        <f t="shared" ca="1" si="6"/>
        <v/>
      </c>
      <c r="N75" s="609" t="str">
        <f t="shared" ca="1" si="6"/>
        <v/>
      </c>
      <c r="O75" s="609" t="str">
        <f t="shared" ca="1" si="6"/>
        <v/>
      </c>
      <c r="P75" s="609" t="str">
        <f t="shared" ca="1" si="6"/>
        <v/>
      </c>
      <c r="Q75" s="609" t="str">
        <f t="shared" ca="1" si="6"/>
        <v/>
      </c>
      <c r="R75" s="609" t="str">
        <f t="shared" ca="1" si="6"/>
        <v/>
      </c>
      <c r="S75" s="609" t="str">
        <f t="shared" ca="1" si="6"/>
        <v/>
      </c>
      <c r="T75" s="580"/>
      <c r="U75" s="576"/>
      <c r="V75" s="576"/>
    </row>
    <row r="76" spans="1:22" x14ac:dyDescent="0.2">
      <c r="A76" s="576"/>
      <c r="B76" s="576"/>
      <c r="C76" s="576"/>
      <c r="D76" s="576"/>
      <c r="E76" s="576"/>
      <c r="F76" s="576"/>
      <c r="G76" s="576"/>
      <c r="H76" s="609" t="str">
        <f t="shared" ref="H76:S90" ca="1" si="7">IF(CELL("type",H22)="b","",IF(H22="tntc",63200,IF(H22=0,1,H22)))</f>
        <v/>
      </c>
      <c r="I76" s="610" t="str">
        <f t="shared" ca="1" si="7"/>
        <v/>
      </c>
      <c r="J76" s="609" t="str">
        <f t="shared" ca="1" si="7"/>
        <v/>
      </c>
      <c r="K76" s="609" t="str">
        <f t="shared" ca="1" si="7"/>
        <v/>
      </c>
      <c r="L76" s="609" t="str">
        <f t="shared" ca="1" si="7"/>
        <v/>
      </c>
      <c r="M76" s="609" t="str">
        <f t="shared" ca="1" si="7"/>
        <v/>
      </c>
      <c r="N76" s="609" t="str">
        <f t="shared" ca="1" si="7"/>
        <v/>
      </c>
      <c r="O76" s="609" t="str">
        <f t="shared" ca="1" si="7"/>
        <v/>
      </c>
      <c r="P76" s="609" t="str">
        <f t="shared" ca="1" si="7"/>
        <v/>
      </c>
      <c r="Q76" s="609" t="str">
        <f t="shared" ca="1" si="7"/>
        <v/>
      </c>
      <c r="R76" s="609" t="str">
        <f t="shared" ca="1" si="7"/>
        <v/>
      </c>
      <c r="S76" s="609" t="str">
        <f t="shared" ca="1" si="7"/>
        <v/>
      </c>
      <c r="T76" s="580"/>
      <c r="U76" s="576"/>
      <c r="V76" s="576"/>
    </row>
    <row r="77" spans="1:22" x14ac:dyDescent="0.2">
      <c r="A77" s="576"/>
      <c r="B77" s="576"/>
      <c r="C77" s="576"/>
      <c r="D77" s="576"/>
      <c r="E77" s="576"/>
      <c r="F77" s="576"/>
      <c r="G77" s="576"/>
      <c r="H77" s="609" t="str">
        <f t="shared" ca="1" si="7"/>
        <v/>
      </c>
      <c r="I77" s="610" t="str">
        <f t="shared" ca="1" si="7"/>
        <v/>
      </c>
      <c r="J77" s="609" t="str">
        <f t="shared" ca="1" si="7"/>
        <v/>
      </c>
      <c r="K77" s="609" t="str">
        <f t="shared" ca="1" si="7"/>
        <v/>
      </c>
      <c r="L77" s="609" t="str">
        <f t="shared" ca="1" si="7"/>
        <v/>
      </c>
      <c r="M77" s="609" t="str">
        <f t="shared" ca="1" si="7"/>
        <v/>
      </c>
      <c r="N77" s="609" t="str">
        <f t="shared" ca="1" si="7"/>
        <v/>
      </c>
      <c r="O77" s="609" t="str">
        <f t="shared" ca="1" si="7"/>
        <v/>
      </c>
      <c r="P77" s="609" t="str">
        <f t="shared" ca="1" si="7"/>
        <v/>
      </c>
      <c r="Q77" s="609" t="str">
        <f t="shared" ca="1" si="7"/>
        <v/>
      </c>
      <c r="R77" s="609" t="str">
        <f t="shared" ca="1" si="7"/>
        <v/>
      </c>
      <c r="S77" s="609" t="str">
        <f t="shared" ca="1" si="7"/>
        <v/>
      </c>
      <c r="T77" s="580"/>
      <c r="U77" s="576"/>
      <c r="V77" s="576"/>
    </row>
    <row r="78" spans="1:22" x14ac:dyDescent="0.2">
      <c r="A78" s="576"/>
      <c r="B78" s="576"/>
      <c r="C78" s="576"/>
      <c r="D78" s="576"/>
      <c r="E78" s="576"/>
      <c r="F78" s="576"/>
      <c r="G78" s="576"/>
      <c r="H78" s="609" t="str">
        <f t="shared" ca="1" si="7"/>
        <v/>
      </c>
      <c r="I78" s="610" t="str">
        <f t="shared" ca="1" si="7"/>
        <v/>
      </c>
      <c r="J78" s="609" t="str">
        <f t="shared" ca="1" si="7"/>
        <v/>
      </c>
      <c r="K78" s="609" t="str">
        <f t="shared" ca="1" si="7"/>
        <v/>
      </c>
      <c r="L78" s="609" t="str">
        <f t="shared" ca="1" si="7"/>
        <v/>
      </c>
      <c r="M78" s="609" t="str">
        <f t="shared" ca="1" si="7"/>
        <v/>
      </c>
      <c r="N78" s="609" t="str">
        <f t="shared" ca="1" si="7"/>
        <v/>
      </c>
      <c r="O78" s="609" t="str">
        <f t="shared" ca="1" si="7"/>
        <v/>
      </c>
      <c r="P78" s="609" t="str">
        <f t="shared" ca="1" si="7"/>
        <v/>
      </c>
      <c r="Q78" s="609" t="str">
        <f t="shared" ca="1" si="7"/>
        <v/>
      </c>
      <c r="R78" s="609" t="str">
        <f t="shared" ca="1" si="7"/>
        <v/>
      </c>
      <c r="S78" s="609" t="str">
        <f t="shared" ca="1" si="7"/>
        <v/>
      </c>
      <c r="T78" s="580"/>
      <c r="U78" s="576"/>
      <c r="V78" s="576"/>
    </row>
    <row r="79" spans="1:22" x14ac:dyDescent="0.2">
      <c r="A79" s="576"/>
      <c r="B79" s="576"/>
      <c r="C79" s="576"/>
      <c r="D79" s="576"/>
      <c r="E79" s="576"/>
      <c r="F79" s="576"/>
      <c r="G79" s="576"/>
      <c r="H79" s="609" t="str">
        <f t="shared" ca="1" si="7"/>
        <v/>
      </c>
      <c r="I79" s="610" t="str">
        <f t="shared" ca="1" si="7"/>
        <v/>
      </c>
      <c r="J79" s="609" t="str">
        <f t="shared" ca="1" si="7"/>
        <v/>
      </c>
      <c r="K79" s="609" t="str">
        <f t="shared" ca="1" si="7"/>
        <v/>
      </c>
      <c r="L79" s="609" t="str">
        <f t="shared" ca="1" si="7"/>
        <v/>
      </c>
      <c r="M79" s="609" t="str">
        <f t="shared" ca="1" si="7"/>
        <v/>
      </c>
      <c r="N79" s="609" t="str">
        <f t="shared" ca="1" si="7"/>
        <v/>
      </c>
      <c r="O79" s="609" t="str">
        <f t="shared" ca="1" si="7"/>
        <v/>
      </c>
      <c r="P79" s="609" t="str">
        <f t="shared" ca="1" si="7"/>
        <v/>
      </c>
      <c r="Q79" s="609" t="str">
        <f t="shared" ca="1" si="7"/>
        <v/>
      </c>
      <c r="R79" s="609" t="str">
        <f t="shared" ca="1" si="7"/>
        <v/>
      </c>
      <c r="S79" s="609" t="str">
        <f t="shared" ca="1" si="7"/>
        <v/>
      </c>
      <c r="T79" s="580"/>
      <c r="U79" s="576"/>
      <c r="V79" s="576"/>
    </row>
    <row r="80" spans="1:22" x14ac:dyDescent="0.2">
      <c r="A80" s="576"/>
      <c r="B80" s="576"/>
      <c r="C80" s="576"/>
      <c r="D80" s="576"/>
      <c r="E80" s="576"/>
      <c r="F80" s="576"/>
      <c r="G80" s="576"/>
      <c r="H80" s="609" t="str">
        <f t="shared" ca="1" si="7"/>
        <v/>
      </c>
      <c r="I80" s="610" t="str">
        <f t="shared" ca="1" si="7"/>
        <v/>
      </c>
      <c r="J80" s="609" t="str">
        <f t="shared" ca="1" si="7"/>
        <v/>
      </c>
      <c r="K80" s="609" t="str">
        <f t="shared" ca="1" si="7"/>
        <v/>
      </c>
      <c r="L80" s="609" t="str">
        <f t="shared" ca="1" si="7"/>
        <v/>
      </c>
      <c r="M80" s="609" t="str">
        <f t="shared" ca="1" si="7"/>
        <v/>
      </c>
      <c r="N80" s="609" t="str">
        <f t="shared" ca="1" si="7"/>
        <v/>
      </c>
      <c r="O80" s="609" t="str">
        <f t="shared" ca="1" si="7"/>
        <v/>
      </c>
      <c r="P80" s="609" t="str">
        <f t="shared" ca="1" si="7"/>
        <v/>
      </c>
      <c r="Q80" s="609" t="str">
        <f t="shared" ca="1" si="7"/>
        <v/>
      </c>
      <c r="R80" s="609" t="str">
        <f t="shared" ca="1" si="7"/>
        <v/>
      </c>
      <c r="S80" s="609" t="str">
        <f t="shared" ca="1" si="7"/>
        <v/>
      </c>
      <c r="T80" s="580"/>
      <c r="U80" s="576"/>
      <c r="V80" s="576"/>
    </row>
    <row r="81" spans="1:22" x14ac:dyDescent="0.2">
      <c r="A81" s="576"/>
      <c r="B81" s="576"/>
      <c r="C81" s="576"/>
      <c r="D81" s="576"/>
      <c r="E81" s="576"/>
      <c r="F81" s="576"/>
      <c r="G81" s="576"/>
      <c r="H81" s="609" t="str">
        <f t="shared" ca="1" si="7"/>
        <v/>
      </c>
      <c r="I81" s="610" t="str">
        <f t="shared" ca="1" si="7"/>
        <v/>
      </c>
      <c r="J81" s="609" t="str">
        <f t="shared" ca="1" si="7"/>
        <v/>
      </c>
      <c r="K81" s="609" t="str">
        <f t="shared" ca="1" si="7"/>
        <v/>
      </c>
      <c r="L81" s="609" t="str">
        <f t="shared" ca="1" si="7"/>
        <v/>
      </c>
      <c r="M81" s="609" t="str">
        <f t="shared" ca="1" si="7"/>
        <v/>
      </c>
      <c r="N81" s="609" t="str">
        <f t="shared" ca="1" si="7"/>
        <v/>
      </c>
      <c r="O81" s="609" t="str">
        <f t="shared" ca="1" si="7"/>
        <v/>
      </c>
      <c r="P81" s="609" t="str">
        <f t="shared" ca="1" si="7"/>
        <v/>
      </c>
      <c r="Q81" s="609" t="str">
        <f t="shared" ca="1" si="7"/>
        <v/>
      </c>
      <c r="R81" s="609" t="str">
        <f t="shared" ca="1" si="7"/>
        <v/>
      </c>
      <c r="S81" s="609" t="str">
        <f t="shared" ca="1" si="7"/>
        <v/>
      </c>
      <c r="T81" s="580"/>
      <c r="U81" s="576"/>
      <c r="V81" s="576"/>
    </row>
    <row r="82" spans="1:22" x14ac:dyDescent="0.2">
      <c r="A82" s="576"/>
      <c r="B82" s="576"/>
      <c r="C82" s="576"/>
      <c r="D82" s="576"/>
      <c r="E82" s="576"/>
      <c r="F82" s="576"/>
      <c r="G82" s="576"/>
      <c r="H82" s="609" t="str">
        <f t="shared" ca="1" si="7"/>
        <v/>
      </c>
      <c r="I82" s="610" t="str">
        <f t="shared" ca="1" si="7"/>
        <v/>
      </c>
      <c r="J82" s="609" t="str">
        <f t="shared" ca="1" si="7"/>
        <v/>
      </c>
      <c r="K82" s="609" t="str">
        <f t="shared" ca="1" si="7"/>
        <v/>
      </c>
      <c r="L82" s="609" t="str">
        <f t="shared" ca="1" si="7"/>
        <v/>
      </c>
      <c r="M82" s="609" t="str">
        <f t="shared" ca="1" si="7"/>
        <v/>
      </c>
      <c r="N82" s="609" t="str">
        <f t="shared" ca="1" si="7"/>
        <v/>
      </c>
      <c r="O82" s="609" t="str">
        <f t="shared" ca="1" si="7"/>
        <v/>
      </c>
      <c r="P82" s="609" t="str">
        <f t="shared" ca="1" si="7"/>
        <v/>
      </c>
      <c r="Q82" s="609" t="str">
        <f t="shared" ca="1" si="7"/>
        <v/>
      </c>
      <c r="R82" s="609" t="str">
        <f t="shared" ca="1" si="7"/>
        <v/>
      </c>
      <c r="S82" s="609" t="str">
        <f t="shared" ca="1" si="7"/>
        <v/>
      </c>
      <c r="T82" s="580"/>
      <c r="U82" s="576"/>
      <c r="V82" s="576"/>
    </row>
    <row r="83" spans="1:22" x14ac:dyDescent="0.2">
      <c r="A83" s="576"/>
      <c r="B83" s="576"/>
      <c r="C83" s="576"/>
      <c r="D83" s="576"/>
      <c r="E83" s="576"/>
      <c r="F83" s="576"/>
      <c r="G83" s="576"/>
      <c r="H83" s="609" t="str">
        <f t="shared" ca="1" si="7"/>
        <v/>
      </c>
      <c r="I83" s="610" t="str">
        <f t="shared" ca="1" si="7"/>
        <v/>
      </c>
      <c r="J83" s="609" t="str">
        <f t="shared" ca="1" si="7"/>
        <v/>
      </c>
      <c r="K83" s="609" t="str">
        <f t="shared" ca="1" si="7"/>
        <v/>
      </c>
      <c r="L83" s="609" t="str">
        <f t="shared" ca="1" si="7"/>
        <v/>
      </c>
      <c r="M83" s="609" t="str">
        <f t="shared" ca="1" si="7"/>
        <v/>
      </c>
      <c r="N83" s="609" t="str">
        <f t="shared" ca="1" si="7"/>
        <v/>
      </c>
      <c r="O83" s="609" t="str">
        <f t="shared" ca="1" si="7"/>
        <v/>
      </c>
      <c r="P83" s="609" t="str">
        <f t="shared" ca="1" si="7"/>
        <v/>
      </c>
      <c r="Q83" s="609" t="str">
        <f t="shared" ca="1" si="7"/>
        <v/>
      </c>
      <c r="R83" s="609" t="str">
        <f t="shared" ca="1" si="7"/>
        <v/>
      </c>
      <c r="S83" s="609" t="str">
        <f t="shared" ca="1" si="7"/>
        <v/>
      </c>
      <c r="T83" s="580"/>
      <c r="U83" s="576"/>
      <c r="V83" s="576"/>
    </row>
    <row r="84" spans="1:22" x14ac:dyDescent="0.2">
      <c r="A84" s="576"/>
      <c r="B84" s="576"/>
      <c r="C84" s="576"/>
      <c r="D84" s="576"/>
      <c r="E84" s="576"/>
      <c r="F84" s="576"/>
      <c r="G84" s="576"/>
      <c r="H84" s="609" t="str">
        <f t="shared" ca="1" si="7"/>
        <v/>
      </c>
      <c r="I84" s="610" t="str">
        <f t="shared" ca="1" si="7"/>
        <v/>
      </c>
      <c r="J84" s="609" t="str">
        <f t="shared" ca="1" si="7"/>
        <v/>
      </c>
      <c r="K84" s="609" t="str">
        <f t="shared" ca="1" si="7"/>
        <v/>
      </c>
      <c r="L84" s="609" t="str">
        <f t="shared" ca="1" si="7"/>
        <v/>
      </c>
      <c r="M84" s="609" t="str">
        <f t="shared" ca="1" si="7"/>
        <v/>
      </c>
      <c r="N84" s="609" t="str">
        <f t="shared" ca="1" si="7"/>
        <v/>
      </c>
      <c r="O84" s="609" t="str">
        <f t="shared" ca="1" si="7"/>
        <v/>
      </c>
      <c r="P84" s="609" t="str">
        <f t="shared" ca="1" si="7"/>
        <v/>
      </c>
      <c r="Q84" s="609" t="str">
        <f t="shared" ca="1" si="7"/>
        <v/>
      </c>
      <c r="R84" s="609" t="str">
        <f t="shared" ca="1" si="7"/>
        <v/>
      </c>
      <c r="S84" s="609" t="str">
        <f t="shared" ca="1" si="7"/>
        <v/>
      </c>
      <c r="T84" s="580"/>
      <c r="U84" s="576"/>
      <c r="V84" s="576"/>
    </row>
    <row r="85" spans="1:22" x14ac:dyDescent="0.2">
      <c r="A85" s="576"/>
      <c r="B85" s="576"/>
      <c r="C85" s="576"/>
      <c r="D85" s="576"/>
      <c r="E85" s="576"/>
      <c r="F85" s="576"/>
      <c r="G85" s="576"/>
      <c r="H85" s="609" t="str">
        <f t="shared" ca="1" si="7"/>
        <v/>
      </c>
      <c r="I85" s="610" t="str">
        <f t="shared" ca="1" si="7"/>
        <v/>
      </c>
      <c r="J85" s="609" t="str">
        <f t="shared" ca="1" si="7"/>
        <v/>
      </c>
      <c r="K85" s="609" t="str">
        <f t="shared" ca="1" si="7"/>
        <v/>
      </c>
      <c r="L85" s="609" t="str">
        <f t="shared" ca="1" si="7"/>
        <v/>
      </c>
      <c r="M85" s="609" t="str">
        <f t="shared" ca="1" si="7"/>
        <v/>
      </c>
      <c r="N85" s="609" t="str">
        <f t="shared" ca="1" si="7"/>
        <v/>
      </c>
      <c r="O85" s="609" t="str">
        <f t="shared" ca="1" si="7"/>
        <v/>
      </c>
      <c r="P85" s="609" t="str">
        <f t="shared" ca="1" si="7"/>
        <v/>
      </c>
      <c r="Q85" s="609" t="str">
        <f t="shared" ca="1" si="7"/>
        <v/>
      </c>
      <c r="R85" s="609" t="str">
        <f t="shared" ca="1" si="7"/>
        <v/>
      </c>
      <c r="S85" s="609" t="str">
        <f t="shared" ca="1" si="7"/>
        <v/>
      </c>
      <c r="T85" s="580"/>
      <c r="U85" s="576"/>
      <c r="V85" s="576"/>
    </row>
    <row r="86" spans="1:22" x14ac:dyDescent="0.2">
      <c r="A86" s="576"/>
      <c r="B86" s="576"/>
      <c r="C86" s="576"/>
      <c r="D86" s="576"/>
      <c r="E86" s="576"/>
      <c r="F86" s="576"/>
      <c r="G86" s="576"/>
      <c r="H86" s="609" t="str">
        <f t="shared" ca="1" si="7"/>
        <v/>
      </c>
      <c r="I86" s="610" t="str">
        <f t="shared" ca="1" si="7"/>
        <v/>
      </c>
      <c r="J86" s="609" t="str">
        <f t="shared" ca="1" si="7"/>
        <v/>
      </c>
      <c r="K86" s="609" t="str">
        <f t="shared" ca="1" si="7"/>
        <v/>
      </c>
      <c r="L86" s="609" t="str">
        <f t="shared" ca="1" si="7"/>
        <v/>
      </c>
      <c r="M86" s="609" t="str">
        <f t="shared" ca="1" si="7"/>
        <v/>
      </c>
      <c r="N86" s="609" t="str">
        <f t="shared" ca="1" si="7"/>
        <v/>
      </c>
      <c r="O86" s="609" t="str">
        <f t="shared" ca="1" si="7"/>
        <v/>
      </c>
      <c r="P86" s="609" t="str">
        <f t="shared" ca="1" si="7"/>
        <v/>
      </c>
      <c r="Q86" s="609" t="str">
        <f t="shared" ca="1" si="7"/>
        <v/>
      </c>
      <c r="R86" s="609" t="str">
        <f t="shared" ca="1" si="7"/>
        <v/>
      </c>
      <c r="S86" s="609" t="str">
        <f t="shared" ca="1" si="7"/>
        <v/>
      </c>
      <c r="T86" s="580"/>
      <c r="U86" s="576"/>
      <c r="V86" s="576"/>
    </row>
    <row r="87" spans="1:22" x14ac:dyDescent="0.2">
      <c r="A87" s="576"/>
      <c r="B87" s="576"/>
      <c r="C87" s="576"/>
      <c r="D87" s="576"/>
      <c r="E87" s="576"/>
      <c r="F87" s="576"/>
      <c r="G87" s="576"/>
      <c r="H87" s="609" t="str">
        <f t="shared" ca="1" si="7"/>
        <v/>
      </c>
      <c r="I87" s="610" t="str">
        <f t="shared" ca="1" si="7"/>
        <v/>
      </c>
      <c r="J87" s="609" t="str">
        <f t="shared" ca="1" si="7"/>
        <v/>
      </c>
      <c r="K87" s="609" t="str">
        <f t="shared" ca="1" si="7"/>
        <v/>
      </c>
      <c r="L87" s="609" t="str">
        <f t="shared" ca="1" si="7"/>
        <v/>
      </c>
      <c r="M87" s="609" t="str">
        <f t="shared" ca="1" si="7"/>
        <v/>
      </c>
      <c r="N87" s="609" t="str">
        <f t="shared" ca="1" si="7"/>
        <v/>
      </c>
      <c r="O87" s="609" t="str">
        <f t="shared" ca="1" si="7"/>
        <v/>
      </c>
      <c r="P87" s="609" t="str">
        <f t="shared" ca="1" si="7"/>
        <v/>
      </c>
      <c r="Q87" s="609" t="str">
        <f t="shared" ca="1" si="7"/>
        <v/>
      </c>
      <c r="R87" s="609" t="str">
        <f t="shared" ca="1" si="7"/>
        <v/>
      </c>
      <c r="S87" s="609" t="str">
        <f t="shared" ca="1" si="7"/>
        <v/>
      </c>
      <c r="T87" s="580"/>
      <c r="U87" s="576"/>
      <c r="V87" s="576"/>
    </row>
    <row r="88" spans="1:22" x14ac:dyDescent="0.2">
      <c r="A88" s="576"/>
      <c r="B88" s="576"/>
      <c r="C88" s="576"/>
      <c r="D88" s="576"/>
      <c r="E88" s="576"/>
      <c r="F88" s="576"/>
      <c r="G88" s="576"/>
      <c r="H88" s="609" t="str">
        <f t="shared" ca="1" si="7"/>
        <v/>
      </c>
      <c r="I88" s="610" t="str">
        <f t="shared" ca="1" si="7"/>
        <v/>
      </c>
      <c r="J88" s="609" t="str">
        <f t="shared" ca="1" si="7"/>
        <v/>
      </c>
      <c r="K88" s="609" t="str">
        <f t="shared" ca="1" si="7"/>
        <v/>
      </c>
      <c r="L88" s="609" t="str">
        <f t="shared" ca="1" si="7"/>
        <v/>
      </c>
      <c r="M88" s="609" t="str">
        <f t="shared" ca="1" si="7"/>
        <v/>
      </c>
      <c r="N88" s="609" t="str">
        <f t="shared" ca="1" si="7"/>
        <v/>
      </c>
      <c r="O88" s="609" t="str">
        <f t="shared" ca="1" si="7"/>
        <v/>
      </c>
      <c r="P88" s="609" t="str">
        <f t="shared" ca="1" si="7"/>
        <v/>
      </c>
      <c r="Q88" s="609" t="str">
        <f t="shared" ca="1" si="7"/>
        <v/>
      </c>
      <c r="R88" s="609" t="str">
        <f t="shared" ca="1" si="7"/>
        <v/>
      </c>
      <c r="S88" s="609" t="str">
        <f t="shared" ca="1" si="7"/>
        <v/>
      </c>
      <c r="T88" s="580"/>
      <c r="U88" s="576"/>
      <c r="V88" s="576"/>
    </row>
    <row r="89" spans="1:22" x14ac:dyDescent="0.2">
      <c r="A89" s="576"/>
      <c r="B89" s="576"/>
      <c r="C89" s="576"/>
      <c r="D89" s="576"/>
      <c r="E89" s="576"/>
      <c r="F89" s="576"/>
      <c r="G89" s="576"/>
      <c r="H89" s="609" t="str">
        <f t="shared" ca="1" si="7"/>
        <v/>
      </c>
      <c r="I89" s="610" t="str">
        <f t="shared" ca="1" si="7"/>
        <v/>
      </c>
      <c r="J89" s="609" t="str">
        <f t="shared" ca="1" si="7"/>
        <v/>
      </c>
      <c r="K89" s="609" t="str">
        <f t="shared" ca="1" si="7"/>
        <v/>
      </c>
      <c r="L89" s="609" t="str">
        <f t="shared" ca="1" si="7"/>
        <v/>
      </c>
      <c r="M89" s="609" t="str">
        <f t="shared" ca="1" si="7"/>
        <v/>
      </c>
      <c r="N89" s="609" t="str">
        <f t="shared" ca="1" si="7"/>
        <v/>
      </c>
      <c r="O89" s="609" t="str">
        <f t="shared" ca="1" si="7"/>
        <v/>
      </c>
      <c r="P89" s="609" t="str">
        <f t="shared" ca="1" si="7"/>
        <v/>
      </c>
      <c r="Q89" s="609" t="str">
        <f t="shared" ca="1" si="7"/>
        <v/>
      </c>
      <c r="R89" s="609" t="str">
        <f t="shared" ca="1" si="7"/>
        <v/>
      </c>
      <c r="S89" s="609" t="str">
        <f t="shared" ca="1" si="7"/>
        <v/>
      </c>
      <c r="T89" s="580"/>
      <c r="U89" s="576"/>
      <c r="V89" s="576"/>
    </row>
    <row r="90" spans="1:22" ht="13.5" thickBot="1" x14ac:dyDescent="0.25">
      <c r="A90" s="576"/>
      <c r="B90" s="576"/>
      <c r="C90" s="576"/>
      <c r="D90" s="576"/>
      <c r="E90" s="576"/>
      <c r="F90" s="576"/>
      <c r="G90" s="576"/>
      <c r="H90" s="869" t="str">
        <f t="shared" ca="1" si="7"/>
        <v/>
      </c>
      <c r="I90" s="609" t="str">
        <f t="shared" ca="1" si="7"/>
        <v/>
      </c>
      <c r="J90" s="609" t="str">
        <f t="shared" ca="1" si="7"/>
        <v/>
      </c>
      <c r="K90" s="609" t="str">
        <f t="shared" ca="1" si="7"/>
        <v/>
      </c>
      <c r="L90" s="609" t="str">
        <f t="shared" ca="1" si="7"/>
        <v/>
      </c>
      <c r="M90" s="609" t="str">
        <f t="shared" ca="1" si="7"/>
        <v/>
      </c>
      <c r="N90" s="609" t="str">
        <f t="shared" ca="1" si="7"/>
        <v/>
      </c>
      <c r="O90" s="609" t="str">
        <f t="shared" ca="1" si="7"/>
        <v/>
      </c>
      <c r="P90" s="609" t="str">
        <f t="shared" ca="1" si="7"/>
        <v/>
      </c>
      <c r="Q90" s="609" t="str">
        <f t="shared" ca="1" si="7"/>
        <v/>
      </c>
      <c r="R90" s="609" t="str">
        <f t="shared" ca="1" si="7"/>
        <v/>
      </c>
      <c r="S90" s="609" t="str">
        <f t="shared" ca="1" si="7"/>
        <v/>
      </c>
      <c r="T90" s="580"/>
      <c r="U90" s="576"/>
      <c r="V90" s="576"/>
    </row>
    <row r="91" spans="1:22" ht="13.5" thickBot="1" x14ac:dyDescent="0.25">
      <c r="H91" s="870" t="str">
        <f ca="1">IF(SUM(H$60:H$90)=0,"",1)</f>
        <v/>
      </c>
      <c r="I91" s="870" t="str">
        <f t="shared" ref="I91:R91" ca="1" si="8">IF(SUM(I$60:I$90)=0,"",1)</f>
        <v/>
      </c>
      <c r="J91" s="870" t="str">
        <f t="shared" ca="1" si="8"/>
        <v/>
      </c>
      <c r="K91" s="870" t="str">
        <f t="shared" ca="1" si="8"/>
        <v/>
      </c>
      <c r="L91" s="870" t="str">
        <f t="shared" ca="1" si="8"/>
        <v/>
      </c>
      <c r="M91" s="870" t="str">
        <f t="shared" ca="1" si="8"/>
        <v/>
      </c>
      <c r="N91" s="870" t="str">
        <f t="shared" ca="1" si="8"/>
        <v/>
      </c>
      <c r="O91" s="870" t="str">
        <f t="shared" ca="1" si="8"/>
        <v/>
      </c>
      <c r="P91" s="870" t="str">
        <f t="shared" ca="1" si="8"/>
        <v/>
      </c>
      <c r="Q91" s="870" t="str">
        <f t="shared" ca="1" si="8"/>
        <v/>
      </c>
      <c r="R91" s="870" t="str">
        <f t="shared" ca="1" si="8"/>
        <v/>
      </c>
      <c r="S91" s="870" t="str">
        <f ca="1">IF(SUM(S$60:S$90)=0,"",1)</f>
        <v/>
      </c>
      <c r="T91" s="560"/>
    </row>
    <row r="92" spans="1:22" x14ac:dyDescent="0.2">
      <c r="H92" s="560"/>
      <c r="I92" s="560"/>
      <c r="J92" s="560"/>
      <c r="K92" s="560"/>
      <c r="N92" s="560"/>
      <c r="O92" s="560"/>
      <c r="P92" s="560"/>
      <c r="Q92" s="560"/>
      <c r="R92" s="560"/>
      <c r="S92" s="560"/>
      <c r="T92" s="560"/>
    </row>
    <row r="93" spans="1:22" x14ac:dyDescent="0.2">
      <c r="H93" s="560"/>
      <c r="I93" s="560"/>
      <c r="J93" s="560"/>
      <c r="K93" s="560"/>
      <c r="N93" s="560"/>
      <c r="O93" s="560"/>
      <c r="P93" s="560"/>
      <c r="Q93" s="560"/>
      <c r="R93" s="560"/>
      <c r="S93" s="560"/>
      <c r="T93" s="560"/>
    </row>
    <row r="94" spans="1:22" x14ac:dyDescent="0.2">
      <c r="H94" s="560"/>
      <c r="I94" s="560"/>
      <c r="J94" s="560"/>
      <c r="K94" s="560"/>
      <c r="N94" s="560"/>
      <c r="O94" s="560"/>
      <c r="P94" s="560"/>
      <c r="Q94" s="560"/>
      <c r="R94" s="560"/>
      <c r="S94" s="560"/>
      <c r="T94" s="560"/>
    </row>
    <row r="95" spans="1:22" x14ac:dyDescent="0.2">
      <c r="H95" s="560"/>
      <c r="I95" s="560"/>
      <c r="J95" s="560"/>
      <c r="K95" s="560"/>
      <c r="N95" s="560"/>
      <c r="O95" s="560"/>
      <c r="P95" s="560"/>
      <c r="Q95" s="560"/>
      <c r="R95" s="560"/>
      <c r="S95" s="560"/>
      <c r="T95" s="560"/>
    </row>
    <row r="96" spans="1:22" x14ac:dyDescent="0.2">
      <c r="H96" s="560"/>
      <c r="I96" s="560"/>
      <c r="J96" s="560"/>
      <c r="K96" s="560"/>
      <c r="N96" s="560"/>
      <c r="O96" s="560"/>
      <c r="P96" s="560"/>
      <c r="Q96" s="560"/>
      <c r="R96" s="560"/>
      <c r="S96" s="560"/>
      <c r="T96" s="560"/>
    </row>
    <row r="97" spans="8:20" x14ac:dyDescent="0.2">
      <c r="H97" s="560"/>
      <c r="I97" s="560"/>
      <c r="J97" s="560"/>
      <c r="K97" s="560"/>
      <c r="N97" s="560"/>
      <c r="O97" s="560"/>
      <c r="P97" s="560"/>
      <c r="Q97" s="560"/>
      <c r="R97" s="560"/>
      <c r="S97" s="560"/>
      <c r="T97" s="560"/>
    </row>
  </sheetData>
  <sheetProtection algorithmName="SHA-512" hashValue="SGUwcKFrA2tLqLPjZr5um0dVEwqTgMW2u/ewDIJYPxjObnoiux3jZpFaecYxbkrUP2nUaEIwKSbmz+mT3BZ1ng==" saltValue="FqgTUq51iAxB10769HVXEQ==" spinCount="100000" sheet="1" selectLockedCells="1" selectUnlockedCells="1"/>
  <mergeCells count="1">
    <mergeCell ref="K1:P2"/>
  </mergeCells>
  <pageMargins left="0.7" right="0.7" top="0.75" bottom="0.75" header="0.3" footer="0.3"/>
</worksheet>
</file>

<file path=docMetadata/LabelInfo.xml><?xml version="1.0" encoding="utf-8"?>
<clbl:labelList xmlns:clbl="http://schemas.microsoft.com/office/2020/mipLabelMetadata">
  <clbl:label id="{2199bfba-a409-4f13-b0c4-18b45933d88d}" enabled="0" method="" siteId="{2199bfba-a409-4f13-b0c4-18b45933d88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14</vt:i4>
      </vt:variant>
    </vt:vector>
  </HeadingPairs>
  <TitlesOfParts>
    <vt:vector size="30" baseType="lpstr">
      <vt:lpstr>Instructions</vt:lpstr>
      <vt:lpstr>NetDMR NODI Codes</vt:lpstr>
      <vt:lpstr>Jan</vt:lpstr>
      <vt:lpstr>Feb</vt:lpstr>
      <vt:lpstr>Mar</vt:lpstr>
      <vt:lpstr>Apr</vt:lpstr>
      <vt:lpstr>May</vt:lpstr>
      <vt:lpstr>Jun</vt:lpstr>
      <vt:lpstr>Jul</vt:lpstr>
      <vt:lpstr>Aug</vt:lpstr>
      <vt:lpstr>Sep</vt:lpstr>
      <vt:lpstr>Oct</vt:lpstr>
      <vt:lpstr>Nov</vt:lpstr>
      <vt:lpstr>Dec</vt:lpstr>
      <vt:lpstr>Summary</vt:lpstr>
      <vt:lpstr>E.coli Standalone Calculation</vt:lpstr>
      <vt:lpstr>Apr!Print_Area</vt:lpstr>
      <vt:lpstr>Aug!Print_Area</vt:lpstr>
      <vt:lpstr>Dec!Print_Area</vt:lpstr>
      <vt:lpstr>Feb!Print_Area</vt:lpstr>
      <vt:lpstr>Instructions!Print_Area</vt:lpstr>
      <vt:lpstr>Jan!Print_Area</vt:lpstr>
      <vt:lpstr>Jul!Print_Area</vt:lpstr>
      <vt:lpstr>Jun!Print_Area</vt:lpstr>
      <vt:lpstr>Mar!Print_Area</vt:lpstr>
      <vt:lpstr>May!Print_Area</vt:lpstr>
      <vt:lpstr>'NetDMR NODI Codes'!Print_Area</vt:lpstr>
      <vt:lpstr>Nov!Print_Area</vt:lpstr>
      <vt:lpstr>Oct!Print_Area</vt:lpstr>
      <vt:lpstr>Sep!Print_Area</vt:lpstr>
    </vt:vector>
  </TitlesOfParts>
  <Manager/>
  <Company>IDEM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Activated Sludge MRO w/page 5 - 2008</dc:title>
  <dc:subject/>
  <dc:creator>D. Daily</dc:creator>
  <cp:keywords/>
  <dc:description>April fixed.</dc:description>
  <cp:lastModifiedBy>Beason, Steven E</cp:lastModifiedBy>
  <cp:revision/>
  <cp:lastPrinted>2024-10-28T12:46:16Z</cp:lastPrinted>
  <dcterms:created xsi:type="dcterms:W3CDTF">2001-12-31T16:19:03Z</dcterms:created>
  <dcterms:modified xsi:type="dcterms:W3CDTF">2026-03-26T12:37:30Z</dcterms:modified>
  <cp:category/>
  <cp:contentStatus/>
</cp:coreProperties>
</file>